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ta\Desktop\ОТЧЕТЫ по транспортировке 2014-2020\"/>
    </mc:Choice>
  </mc:AlternateContent>
  <bookViews>
    <workbookView xWindow="0" yWindow="0" windowWidth="21570" windowHeight="10215"/>
  </bookViews>
  <sheets>
    <sheet name="Смета по ФСНБ 421+557прРИМ" sheetId="7" r:id="rId1"/>
    <sheet name="Конъюнктурный анализ" sheetId="8" r:id="rId2"/>
    <sheet name="Source" sheetId="1" r:id="rId3"/>
    <sheet name="SourceObSm" sheetId="2" r:id="rId4"/>
    <sheet name="SmtRes" sheetId="3" r:id="rId5"/>
    <sheet name="EtalonRes" sheetId="4" r:id="rId6"/>
    <sheet name="SrcPoprs" sheetId="5" r:id="rId7"/>
    <sheet name="SrcKA" sheetId="6" r:id="rId8"/>
  </sheets>
  <definedNames>
    <definedName name="_xlnm.Print_Titles" localSheetId="1">'Конъюнктурный анализ'!$19:$19</definedName>
    <definedName name="_xlnm.Print_Titles" localSheetId="0">'Смета по ФСНБ 421+557прРИМ'!$43:$43</definedName>
    <definedName name="_xlnm.Print_Area" localSheetId="1">'Конъюнктурный анализ'!$A$1:$AC$46</definedName>
    <definedName name="_xlnm.Print_Area" localSheetId="0">'Смета по ФСНБ 421+557прРИМ'!$A$1:$L$2716</definedName>
  </definedNames>
  <calcPr calcId="162913" iterate="1"/>
</workbook>
</file>

<file path=xl/calcChain.xml><?xml version="1.0" encoding="utf-8"?>
<calcChain xmlns="http://schemas.openxmlformats.org/spreadsheetml/2006/main">
  <c r="AC35" i="8" l="1"/>
  <c r="AB35" i="8"/>
  <c r="Z35" i="8"/>
  <c r="Y35" i="8"/>
  <c r="X35" i="8"/>
  <c r="W35" i="8"/>
  <c r="V35" i="8"/>
  <c r="U35" i="8"/>
  <c r="T35" i="8"/>
  <c r="L35" i="8"/>
  <c r="K35" i="8"/>
  <c r="H35" i="8"/>
  <c r="AA35" i="8"/>
  <c r="S35" i="8"/>
  <c r="P35" i="8"/>
  <c r="O35" i="8"/>
  <c r="N35" i="8"/>
  <c r="M35" i="8"/>
  <c r="G35" i="8"/>
  <c r="F35" i="8"/>
  <c r="E35" i="8"/>
  <c r="D35" i="8"/>
  <c r="C35" i="8"/>
  <c r="B35" i="8"/>
  <c r="AC34" i="8"/>
  <c r="AB34" i="8"/>
  <c r="Z34" i="8"/>
  <c r="Y34" i="8"/>
  <c r="X34" i="8"/>
  <c r="W34" i="8"/>
  <c r="V34" i="8"/>
  <c r="U34" i="8"/>
  <c r="T34" i="8"/>
  <c r="L34" i="8"/>
  <c r="K34" i="8"/>
  <c r="H34" i="8"/>
  <c r="AA34" i="8"/>
  <c r="S34" i="8"/>
  <c r="P34" i="8"/>
  <c r="O34" i="8"/>
  <c r="N34" i="8"/>
  <c r="M34" i="8"/>
  <c r="G34" i="8"/>
  <c r="F34" i="8"/>
  <c r="E34" i="8"/>
  <c r="D34" i="8"/>
  <c r="C34" i="8"/>
  <c r="B34" i="8"/>
  <c r="AC33" i="8"/>
  <c r="AB33" i="8"/>
  <c r="Z33" i="8"/>
  <c r="Y33" i="8"/>
  <c r="X33" i="8"/>
  <c r="W33" i="8"/>
  <c r="V33" i="8"/>
  <c r="U33" i="8"/>
  <c r="T33" i="8"/>
  <c r="L33" i="8"/>
  <c r="K33" i="8"/>
  <c r="H33" i="8"/>
  <c r="AA33" i="8"/>
  <c r="S33" i="8"/>
  <c r="P33" i="8"/>
  <c r="O33" i="8"/>
  <c r="N33" i="8"/>
  <c r="M33" i="8"/>
  <c r="G33" i="8"/>
  <c r="F33" i="8"/>
  <c r="E33" i="8"/>
  <c r="D33" i="8"/>
  <c r="C33" i="8"/>
  <c r="B33" i="8"/>
  <c r="AC32" i="8"/>
  <c r="AB32" i="8"/>
  <c r="Z32" i="8"/>
  <c r="Y32" i="8"/>
  <c r="X32" i="8"/>
  <c r="W32" i="8"/>
  <c r="V32" i="8"/>
  <c r="U32" i="8"/>
  <c r="T32" i="8"/>
  <c r="L32" i="8"/>
  <c r="K32" i="8"/>
  <c r="H32" i="8"/>
  <c r="AA32" i="8"/>
  <c r="S32" i="8"/>
  <c r="P32" i="8"/>
  <c r="O32" i="8"/>
  <c r="N32" i="8"/>
  <c r="M32" i="8"/>
  <c r="G32" i="8"/>
  <c r="F32" i="8"/>
  <c r="E32" i="8"/>
  <c r="D32" i="8"/>
  <c r="C32" i="8"/>
  <c r="B32" i="8"/>
  <c r="AC31" i="8"/>
  <c r="AB31" i="8"/>
  <c r="Z31" i="8"/>
  <c r="Y31" i="8"/>
  <c r="X31" i="8"/>
  <c r="W31" i="8"/>
  <c r="V31" i="8"/>
  <c r="U31" i="8"/>
  <c r="T31" i="8"/>
  <c r="L31" i="8"/>
  <c r="K31" i="8"/>
  <c r="H31" i="8"/>
  <c r="AA31" i="8"/>
  <c r="S31" i="8"/>
  <c r="P31" i="8"/>
  <c r="O31" i="8"/>
  <c r="N31" i="8"/>
  <c r="M31" i="8"/>
  <c r="G31" i="8"/>
  <c r="F31" i="8"/>
  <c r="E31" i="8"/>
  <c r="D31" i="8"/>
  <c r="C31" i="8"/>
  <c r="B31" i="8"/>
  <c r="AC30" i="8"/>
  <c r="AB30" i="8"/>
  <c r="Z30" i="8"/>
  <c r="Y30" i="8"/>
  <c r="X30" i="8"/>
  <c r="W30" i="8"/>
  <c r="V30" i="8"/>
  <c r="U30" i="8"/>
  <c r="T30" i="8"/>
  <c r="L30" i="8"/>
  <c r="K30" i="8"/>
  <c r="H30" i="8"/>
  <c r="AA30" i="8"/>
  <c r="S30" i="8"/>
  <c r="P30" i="8"/>
  <c r="O30" i="8"/>
  <c r="N30" i="8"/>
  <c r="M30" i="8"/>
  <c r="G30" i="8"/>
  <c r="F30" i="8"/>
  <c r="E30" i="8"/>
  <c r="D30" i="8"/>
  <c r="C30" i="8"/>
  <c r="B30" i="8"/>
  <c r="AC29" i="8"/>
  <c r="AB29" i="8"/>
  <c r="Z29" i="8"/>
  <c r="Y29" i="8"/>
  <c r="X29" i="8"/>
  <c r="W29" i="8"/>
  <c r="V29" i="8"/>
  <c r="U29" i="8"/>
  <c r="T29" i="8"/>
  <c r="L29" i="8"/>
  <c r="K29" i="8"/>
  <c r="H29" i="8"/>
  <c r="AA29" i="8"/>
  <c r="S29" i="8"/>
  <c r="P29" i="8"/>
  <c r="O29" i="8"/>
  <c r="N29" i="8"/>
  <c r="M29" i="8"/>
  <c r="G29" i="8"/>
  <c r="F29" i="8"/>
  <c r="E29" i="8"/>
  <c r="D29" i="8"/>
  <c r="C29" i="8"/>
  <c r="B29" i="8"/>
  <c r="AC28" i="8"/>
  <c r="AB28" i="8"/>
  <c r="Z28" i="8"/>
  <c r="Y28" i="8"/>
  <c r="X28" i="8"/>
  <c r="W28" i="8"/>
  <c r="V28" i="8"/>
  <c r="U28" i="8"/>
  <c r="T28" i="8"/>
  <c r="L28" i="8"/>
  <c r="K28" i="8"/>
  <c r="H28" i="8"/>
  <c r="AA28" i="8"/>
  <c r="S28" i="8"/>
  <c r="P28" i="8"/>
  <c r="O28" i="8"/>
  <c r="N28" i="8"/>
  <c r="M28" i="8"/>
  <c r="G28" i="8"/>
  <c r="F28" i="8"/>
  <c r="E28" i="8"/>
  <c r="D28" i="8"/>
  <c r="C28" i="8"/>
  <c r="B28" i="8"/>
  <c r="AC27" i="8"/>
  <c r="AB27" i="8"/>
  <c r="Z27" i="8"/>
  <c r="Y27" i="8"/>
  <c r="X27" i="8"/>
  <c r="W27" i="8"/>
  <c r="V27" i="8"/>
  <c r="U27" i="8"/>
  <c r="T27" i="8"/>
  <c r="L27" i="8"/>
  <c r="K27" i="8"/>
  <c r="H27" i="8"/>
  <c r="AA27" i="8"/>
  <c r="S27" i="8"/>
  <c r="P27" i="8"/>
  <c r="O27" i="8"/>
  <c r="N27" i="8"/>
  <c r="M27" i="8"/>
  <c r="G27" i="8"/>
  <c r="F27" i="8"/>
  <c r="E27" i="8"/>
  <c r="D27" i="8"/>
  <c r="C27" i="8"/>
  <c r="B27" i="8"/>
  <c r="AC26" i="8"/>
  <c r="AB26" i="8"/>
  <c r="Z26" i="8"/>
  <c r="Y26" i="8"/>
  <c r="X26" i="8"/>
  <c r="W26" i="8"/>
  <c r="V26" i="8"/>
  <c r="U26" i="8"/>
  <c r="T26" i="8"/>
  <c r="L26" i="8"/>
  <c r="K26" i="8"/>
  <c r="H26" i="8"/>
  <c r="AA26" i="8"/>
  <c r="S26" i="8"/>
  <c r="P26" i="8"/>
  <c r="O26" i="8"/>
  <c r="N26" i="8"/>
  <c r="M26" i="8"/>
  <c r="G26" i="8"/>
  <c r="F26" i="8"/>
  <c r="E26" i="8"/>
  <c r="D26" i="8"/>
  <c r="C26" i="8"/>
  <c r="B26" i="8"/>
  <c r="AC25" i="8"/>
  <c r="AB25" i="8"/>
  <c r="Z25" i="8"/>
  <c r="Y25" i="8"/>
  <c r="X25" i="8"/>
  <c r="W25" i="8"/>
  <c r="V25" i="8"/>
  <c r="U25" i="8"/>
  <c r="T25" i="8"/>
  <c r="L25" i="8"/>
  <c r="K25" i="8"/>
  <c r="H25" i="8"/>
  <c r="AA25" i="8"/>
  <c r="S25" i="8"/>
  <c r="P25" i="8"/>
  <c r="O25" i="8"/>
  <c r="N25" i="8"/>
  <c r="M25" i="8"/>
  <c r="G25" i="8"/>
  <c r="F25" i="8"/>
  <c r="E25" i="8"/>
  <c r="D25" i="8"/>
  <c r="C25" i="8"/>
  <c r="B25" i="8"/>
  <c r="AC24" i="8"/>
  <c r="AB24" i="8"/>
  <c r="Z24" i="8"/>
  <c r="Y24" i="8"/>
  <c r="X24" i="8"/>
  <c r="W24" i="8"/>
  <c r="V24" i="8"/>
  <c r="U24" i="8"/>
  <c r="T24" i="8"/>
  <c r="L24" i="8"/>
  <c r="K24" i="8"/>
  <c r="H24" i="8"/>
  <c r="AA24" i="8"/>
  <c r="S24" i="8"/>
  <c r="P24" i="8"/>
  <c r="O24" i="8"/>
  <c r="N24" i="8"/>
  <c r="M24" i="8"/>
  <c r="G24" i="8"/>
  <c r="F24" i="8"/>
  <c r="E24" i="8"/>
  <c r="D24" i="8"/>
  <c r="C24" i="8"/>
  <c r="B24" i="8"/>
  <c r="AC23" i="8"/>
  <c r="AB23" i="8"/>
  <c r="Z23" i="8"/>
  <c r="Y23" i="8"/>
  <c r="X23" i="8"/>
  <c r="W23" i="8"/>
  <c r="V23" i="8"/>
  <c r="U23" i="8"/>
  <c r="T23" i="8"/>
  <c r="L23" i="8"/>
  <c r="K23" i="8"/>
  <c r="H23" i="8"/>
  <c r="AA23" i="8"/>
  <c r="S23" i="8"/>
  <c r="P23" i="8"/>
  <c r="O23" i="8"/>
  <c r="N23" i="8"/>
  <c r="M23" i="8"/>
  <c r="G23" i="8"/>
  <c r="F23" i="8"/>
  <c r="E23" i="8"/>
  <c r="D23" i="8"/>
  <c r="C23" i="8"/>
  <c r="B23" i="8"/>
  <c r="AC22" i="8"/>
  <c r="AB22" i="8"/>
  <c r="Z22" i="8"/>
  <c r="Y22" i="8"/>
  <c r="X22" i="8"/>
  <c r="W22" i="8"/>
  <c r="V22" i="8"/>
  <c r="U22" i="8"/>
  <c r="T22" i="8"/>
  <c r="L22" i="8"/>
  <c r="K22" i="8"/>
  <c r="H22" i="8"/>
  <c r="AA22" i="8"/>
  <c r="S22" i="8"/>
  <c r="P22" i="8"/>
  <c r="O22" i="8"/>
  <c r="N22" i="8"/>
  <c r="M22" i="8"/>
  <c r="G22" i="8"/>
  <c r="F22" i="8"/>
  <c r="E22" i="8"/>
  <c r="D22" i="8"/>
  <c r="C22" i="8"/>
  <c r="B22" i="8"/>
  <c r="AC21" i="8"/>
  <c r="AB21" i="8"/>
  <c r="Z21" i="8"/>
  <c r="Y21" i="8"/>
  <c r="X21" i="8"/>
  <c r="W21" i="8"/>
  <c r="V21" i="8"/>
  <c r="U21" i="8"/>
  <c r="T21" i="8"/>
  <c r="L21" i="8"/>
  <c r="K21" i="8"/>
  <c r="H21" i="8"/>
  <c r="AA21" i="8"/>
  <c r="S21" i="8"/>
  <c r="P21" i="8"/>
  <c r="O21" i="8"/>
  <c r="N21" i="8"/>
  <c r="M21" i="8"/>
  <c r="G21" i="8"/>
  <c r="F21" i="8"/>
  <c r="E21" i="8"/>
  <c r="D21" i="8"/>
  <c r="C21" i="8"/>
  <c r="B21" i="8"/>
  <c r="A20" i="8"/>
  <c r="H2714" i="7"/>
  <c r="H2711" i="7"/>
  <c r="C2714" i="7"/>
  <c r="C2711" i="7"/>
  <c r="K35" i="7"/>
  <c r="K34" i="7"/>
  <c r="C37" i="7"/>
  <c r="C36" i="7"/>
  <c r="C35" i="7"/>
  <c r="C34" i="7"/>
  <c r="C31" i="7" s="1"/>
  <c r="G2707" i="7"/>
  <c r="G2706" i="7"/>
  <c r="L2701" i="7"/>
  <c r="L2694" i="7"/>
  <c r="L2693" i="7"/>
  <c r="L2689" i="7"/>
  <c r="L2677" i="7"/>
  <c r="L2676" i="7"/>
  <c r="L2675" i="7"/>
  <c r="L2674" i="7"/>
  <c r="L2673" i="7"/>
  <c r="L2672" i="7"/>
  <c r="L2670" i="7" s="1"/>
  <c r="L2669" i="7"/>
  <c r="L2668" i="7"/>
  <c r="L2666" i="7"/>
  <c r="L2663" i="7"/>
  <c r="L2658" i="7"/>
  <c r="L2657" i="7"/>
  <c r="L2656" i="7"/>
  <c r="L2651" i="7"/>
  <c r="L2643" i="7"/>
  <c r="L2642" i="7"/>
  <c r="L2638" i="7"/>
  <c r="L2623" i="7"/>
  <c r="L2622" i="7"/>
  <c r="L2618" i="7"/>
  <c r="G2603" i="7"/>
  <c r="G2602" i="7"/>
  <c r="L2601" i="7"/>
  <c r="L2597" i="7"/>
  <c r="L2596" i="7"/>
  <c r="L2594" i="7"/>
  <c r="L2593" i="7"/>
  <c r="L2587" i="7"/>
  <c r="L2586" i="7"/>
  <c r="L2582" i="7"/>
  <c r="G2571" i="7"/>
  <c r="G2570" i="7"/>
  <c r="L2569" i="7"/>
  <c r="L2568" i="7"/>
  <c r="L2565" i="7"/>
  <c r="L2564" i="7"/>
  <c r="L2562" i="7"/>
  <c r="L2561" i="7"/>
  <c r="L2555" i="7"/>
  <c r="L2554" i="7"/>
  <c r="L2550" i="7"/>
  <c r="BA2540" i="7"/>
  <c r="AZ2540" i="7"/>
  <c r="AE2540" i="7"/>
  <c r="AD2540" i="7"/>
  <c r="G2539" i="7"/>
  <c r="E2539" i="7"/>
  <c r="G2538" i="7"/>
  <c r="E2538" i="7"/>
  <c r="BA2536" i="7"/>
  <c r="AZ2536" i="7"/>
  <c r="AE2536" i="7"/>
  <c r="AD2536" i="7"/>
  <c r="L2536" i="7"/>
  <c r="I2536" i="7"/>
  <c r="H2536" i="7"/>
  <c r="E2536" i="7"/>
  <c r="G2536" i="7"/>
  <c r="D2536" i="7"/>
  <c r="C2536" i="7"/>
  <c r="B2536" i="7"/>
  <c r="BA2535" i="7"/>
  <c r="L2539" i="7" s="1"/>
  <c r="AZ2535" i="7"/>
  <c r="AE2535" i="7"/>
  <c r="AD2535" i="7"/>
  <c r="L2535" i="7"/>
  <c r="I2535" i="7"/>
  <c r="H2535" i="7"/>
  <c r="E2535" i="7"/>
  <c r="G2535" i="7"/>
  <c r="D2535" i="7"/>
  <c r="C2535" i="7"/>
  <c r="B2535" i="7"/>
  <c r="G2533" i="7"/>
  <c r="E2533" i="7"/>
  <c r="D2533" i="7"/>
  <c r="C2533" i="7"/>
  <c r="B2533" i="7"/>
  <c r="G2532" i="7"/>
  <c r="E2532" i="7"/>
  <c r="D2532" i="7"/>
  <c r="C2532" i="7"/>
  <c r="B2532" i="7"/>
  <c r="L2531" i="7"/>
  <c r="I2531" i="7"/>
  <c r="H2531" i="7"/>
  <c r="G2531" i="7"/>
  <c r="L2530" i="7"/>
  <c r="I2530" i="7"/>
  <c r="H2530" i="7"/>
  <c r="G2530" i="7"/>
  <c r="L2529" i="7"/>
  <c r="I2529" i="7"/>
  <c r="H2529" i="7"/>
  <c r="J2529" i="7" s="1"/>
  <c r="G2529" i="7"/>
  <c r="L2528" i="7"/>
  <c r="I2528" i="7"/>
  <c r="H2528" i="7"/>
  <c r="G2528" i="7"/>
  <c r="L2527" i="7"/>
  <c r="J2527" i="7"/>
  <c r="G2527" i="7"/>
  <c r="L2526" i="7"/>
  <c r="I2526" i="7"/>
  <c r="H2526" i="7"/>
  <c r="G2526" i="7"/>
  <c r="G2520" i="7"/>
  <c r="L2524" i="7"/>
  <c r="I2524" i="7"/>
  <c r="H2524" i="7"/>
  <c r="G2524" i="7"/>
  <c r="L2523" i="7"/>
  <c r="L2520" i="7" s="1"/>
  <c r="AT2540" i="7" s="1"/>
  <c r="J2523" i="7"/>
  <c r="E2523" i="7"/>
  <c r="L2522" i="7"/>
  <c r="J2522" i="7"/>
  <c r="G2522" i="7"/>
  <c r="L2521" i="7"/>
  <c r="J2521" i="7"/>
  <c r="G2521" i="7"/>
  <c r="L2518" i="7"/>
  <c r="L2517" i="7" s="1"/>
  <c r="J2518" i="7"/>
  <c r="G2518" i="7"/>
  <c r="G2517" i="7"/>
  <c r="E2516" i="7"/>
  <c r="G2516" i="7"/>
  <c r="D2516" i="7"/>
  <c r="C2516" i="7"/>
  <c r="AT2515" i="7"/>
  <c r="AR2515" i="7"/>
  <c r="AO2515" i="7"/>
  <c r="BA2515" i="7"/>
  <c r="AZ2515" i="7"/>
  <c r="AE2515" i="7"/>
  <c r="AD2515" i="7"/>
  <c r="L2514" i="7"/>
  <c r="AW2515" i="7" s="1"/>
  <c r="I2514" i="7"/>
  <c r="H2514" i="7"/>
  <c r="E2514" i="7"/>
  <c r="G2514" i="7"/>
  <c r="D2514" i="7"/>
  <c r="C2514" i="7"/>
  <c r="B2514" i="7"/>
  <c r="BA2513" i="7"/>
  <c r="AZ2513" i="7"/>
  <c r="AE2513" i="7"/>
  <c r="AD2513" i="7"/>
  <c r="G2512" i="7"/>
  <c r="E2512" i="7"/>
  <c r="G2511" i="7"/>
  <c r="E2511" i="7"/>
  <c r="BA2509" i="7"/>
  <c r="L2512" i="7" s="1"/>
  <c r="AZ2509" i="7"/>
  <c r="AE2509" i="7"/>
  <c r="AD2509" i="7"/>
  <c r="L2509" i="7"/>
  <c r="I2509" i="7"/>
  <c r="H2509" i="7"/>
  <c r="J2509" i="7" s="1"/>
  <c r="E2509" i="7"/>
  <c r="G2509" i="7"/>
  <c r="D2509" i="7"/>
  <c r="C2509" i="7"/>
  <c r="B2509" i="7"/>
  <c r="L2505" i="7"/>
  <c r="I2505" i="7"/>
  <c r="H2505" i="7"/>
  <c r="G2505" i="7"/>
  <c r="L2504" i="7"/>
  <c r="I2504" i="7"/>
  <c r="H2504" i="7"/>
  <c r="G2504" i="7"/>
  <c r="L2503" i="7"/>
  <c r="I2503" i="7"/>
  <c r="H2503" i="7"/>
  <c r="G2503" i="7"/>
  <c r="L2502" i="7"/>
  <c r="I2502" i="7"/>
  <c r="H2502" i="7"/>
  <c r="G2502" i="7"/>
  <c r="L2501" i="7"/>
  <c r="I2501" i="7"/>
  <c r="H2501" i="7"/>
  <c r="G2501" i="7"/>
  <c r="L2500" i="7"/>
  <c r="I2500" i="7"/>
  <c r="H2500" i="7"/>
  <c r="G2500" i="7"/>
  <c r="L2499" i="7"/>
  <c r="I2499" i="7"/>
  <c r="H2499" i="7"/>
  <c r="G2499" i="7"/>
  <c r="L2498" i="7"/>
  <c r="I2498" i="7"/>
  <c r="H2498" i="7"/>
  <c r="G2498" i="7"/>
  <c r="L2497" i="7"/>
  <c r="J2497" i="7"/>
  <c r="G2497" i="7"/>
  <c r="L2496" i="7"/>
  <c r="I2496" i="7"/>
  <c r="H2496" i="7"/>
  <c r="G2496" i="7"/>
  <c r="G2485" i="7"/>
  <c r="L2494" i="7"/>
  <c r="J2494" i="7"/>
  <c r="E2494" i="7"/>
  <c r="L2493" i="7"/>
  <c r="J2493" i="7"/>
  <c r="G2493" i="7"/>
  <c r="L2492" i="7"/>
  <c r="I2492" i="7"/>
  <c r="H2492" i="7"/>
  <c r="J2492" i="7" s="1"/>
  <c r="G2492" i="7"/>
  <c r="L2491" i="7"/>
  <c r="J2491" i="7"/>
  <c r="E2491" i="7"/>
  <c r="L2490" i="7"/>
  <c r="J2490" i="7"/>
  <c r="G2490" i="7"/>
  <c r="L2489" i="7"/>
  <c r="J2489" i="7"/>
  <c r="E2489" i="7"/>
  <c r="G2489" i="7" s="1"/>
  <c r="L2488" i="7"/>
  <c r="I2488" i="7"/>
  <c r="H2488" i="7"/>
  <c r="G2488" i="7"/>
  <c r="L2487" i="7"/>
  <c r="J2487" i="7"/>
  <c r="E2487" i="7"/>
  <c r="L2486" i="7"/>
  <c r="J2486" i="7"/>
  <c r="G2486" i="7"/>
  <c r="L2483" i="7"/>
  <c r="L2482" i="7" s="1"/>
  <c r="J2483" i="7"/>
  <c r="G2483" i="7"/>
  <c r="G2482" i="7"/>
  <c r="C2481" i="7"/>
  <c r="E2480" i="7"/>
  <c r="G2480" i="7"/>
  <c r="D2480" i="7"/>
  <c r="C2480" i="7"/>
  <c r="AT2479" i="7"/>
  <c r="AR2479" i="7"/>
  <c r="AO2479" i="7"/>
  <c r="BA2479" i="7"/>
  <c r="AZ2479" i="7"/>
  <c r="AE2479" i="7"/>
  <c r="AD2479" i="7"/>
  <c r="L2478" i="7"/>
  <c r="I2478" i="7"/>
  <c r="H2478" i="7"/>
  <c r="E2478" i="7"/>
  <c r="G2478" i="7"/>
  <c r="D2478" i="7"/>
  <c r="C2478" i="7"/>
  <c r="B2478" i="7"/>
  <c r="AT2477" i="7"/>
  <c r="AR2477" i="7"/>
  <c r="AO2477" i="7"/>
  <c r="BA2477" i="7"/>
  <c r="AZ2477" i="7"/>
  <c r="AE2477" i="7"/>
  <c r="AD2477" i="7"/>
  <c r="L2476" i="7"/>
  <c r="K2477" i="7" s="1"/>
  <c r="J2476" i="7"/>
  <c r="E2476" i="7"/>
  <c r="G2476" i="7"/>
  <c r="D2476" i="7"/>
  <c r="C2476" i="7"/>
  <c r="B2476" i="7"/>
  <c r="BA2475" i="7"/>
  <c r="L2474" i="7" s="1"/>
  <c r="AZ2475" i="7"/>
  <c r="L2473" i="7" s="1"/>
  <c r="AE2475" i="7"/>
  <c r="AD2475" i="7"/>
  <c r="G2474" i="7"/>
  <c r="E2474" i="7"/>
  <c r="G2473" i="7"/>
  <c r="E2473" i="7"/>
  <c r="G2470" i="7"/>
  <c r="E2470" i="7"/>
  <c r="D2470" i="7"/>
  <c r="C2470" i="7"/>
  <c r="B2470" i="7"/>
  <c r="L2469" i="7"/>
  <c r="I2469" i="7"/>
  <c r="H2469" i="7"/>
  <c r="G2469" i="7"/>
  <c r="L2468" i="7"/>
  <c r="J2468" i="7"/>
  <c r="G2468" i="7"/>
  <c r="G2463" i="7"/>
  <c r="L2466" i="7"/>
  <c r="J2466" i="7"/>
  <c r="G2466" i="7"/>
  <c r="L2465" i="7"/>
  <c r="L2463" i="7" s="1"/>
  <c r="J2465" i="7"/>
  <c r="E2465" i="7"/>
  <c r="L2464" i="7"/>
  <c r="J2464" i="7"/>
  <c r="G2464" i="7"/>
  <c r="L2461" i="7"/>
  <c r="L2460" i="7" s="1"/>
  <c r="AR2475" i="7" s="1"/>
  <c r="J2461" i="7"/>
  <c r="G2461" i="7"/>
  <c r="G2460" i="7"/>
  <c r="C2459" i="7"/>
  <c r="E2458" i="7"/>
  <c r="G2458" i="7"/>
  <c r="D2458" i="7"/>
  <c r="C2458" i="7"/>
  <c r="BA2457" i="7"/>
  <c r="AZ2457" i="7"/>
  <c r="AE2457" i="7"/>
  <c r="AD2457" i="7"/>
  <c r="G2456" i="7"/>
  <c r="E2456" i="7"/>
  <c r="G2455" i="7"/>
  <c r="E2455" i="7"/>
  <c r="BA2453" i="7"/>
  <c r="AZ2453" i="7"/>
  <c r="AE2453" i="7"/>
  <c r="AD2453" i="7"/>
  <c r="L2453" i="7"/>
  <c r="I2453" i="7"/>
  <c r="H2453" i="7"/>
  <c r="E2453" i="7"/>
  <c r="G2453" i="7"/>
  <c r="D2453" i="7"/>
  <c r="C2453" i="7"/>
  <c r="B2453" i="7"/>
  <c r="G2451" i="7"/>
  <c r="E2451" i="7"/>
  <c r="D2451" i="7"/>
  <c r="C2451" i="7"/>
  <c r="B2451" i="7"/>
  <c r="L2450" i="7"/>
  <c r="L2449" i="7" s="1"/>
  <c r="AW2457" i="7" s="1"/>
  <c r="I2450" i="7"/>
  <c r="H2450" i="7"/>
  <c r="G2450" i="7"/>
  <c r="G2446" i="7"/>
  <c r="L2448" i="7"/>
  <c r="L2446" i="7" s="1"/>
  <c r="AT2457" i="7" s="1"/>
  <c r="J2448" i="7"/>
  <c r="E2448" i="7"/>
  <c r="L2447" i="7"/>
  <c r="I2447" i="7"/>
  <c r="H2447" i="7"/>
  <c r="G2447" i="7"/>
  <c r="L2444" i="7"/>
  <c r="L2443" i="7" s="1"/>
  <c r="J2444" i="7"/>
  <c r="G2444" i="7"/>
  <c r="G2443" i="7"/>
  <c r="E2442" i="7"/>
  <c r="G2442" i="7"/>
  <c r="D2442" i="7"/>
  <c r="C2442" i="7"/>
  <c r="AT2441" i="7"/>
  <c r="AR2441" i="7"/>
  <c r="AO2441" i="7"/>
  <c r="BA2441" i="7"/>
  <c r="AZ2441" i="7"/>
  <c r="AE2441" i="7"/>
  <c r="AD2441" i="7"/>
  <c r="L2440" i="7"/>
  <c r="AW2441" i="7" s="1"/>
  <c r="I2440" i="7"/>
  <c r="H2440" i="7"/>
  <c r="E2440" i="7"/>
  <c r="G2440" i="7"/>
  <c r="D2440" i="7"/>
  <c r="C2440" i="7"/>
  <c r="B2440" i="7"/>
  <c r="BA2439" i="7"/>
  <c r="L2438" i="7" s="1"/>
  <c r="AZ2439" i="7"/>
  <c r="AE2439" i="7"/>
  <c r="AD2439" i="7"/>
  <c r="G2438" i="7"/>
  <c r="E2438" i="7"/>
  <c r="G2437" i="7"/>
  <c r="E2437" i="7"/>
  <c r="G2434" i="7"/>
  <c r="E2434" i="7"/>
  <c r="D2434" i="7"/>
  <c r="C2434" i="7"/>
  <c r="B2434" i="7"/>
  <c r="L2433" i="7"/>
  <c r="I2433" i="7"/>
  <c r="H2433" i="7"/>
  <c r="G2433" i="7"/>
  <c r="L2432" i="7"/>
  <c r="I2432" i="7"/>
  <c r="H2432" i="7"/>
  <c r="G2432" i="7"/>
  <c r="L2431" i="7"/>
  <c r="I2431" i="7"/>
  <c r="H2431" i="7"/>
  <c r="J2431" i="7" s="1"/>
  <c r="G2431" i="7"/>
  <c r="L2430" i="7"/>
  <c r="I2430" i="7"/>
  <c r="H2430" i="7"/>
  <c r="G2430" i="7"/>
  <c r="L2429" i="7"/>
  <c r="I2429" i="7"/>
  <c r="H2429" i="7"/>
  <c r="G2429" i="7"/>
  <c r="L2428" i="7"/>
  <c r="I2428" i="7"/>
  <c r="H2428" i="7"/>
  <c r="G2428" i="7"/>
  <c r="L2427" i="7"/>
  <c r="I2427" i="7"/>
  <c r="H2427" i="7"/>
  <c r="G2427" i="7"/>
  <c r="L2426" i="7"/>
  <c r="J2426" i="7"/>
  <c r="G2426" i="7"/>
  <c r="G2418" i="7"/>
  <c r="L2424" i="7"/>
  <c r="I2424" i="7"/>
  <c r="H2424" i="7"/>
  <c r="G2424" i="7"/>
  <c r="L2423" i="7"/>
  <c r="J2423" i="7"/>
  <c r="E2423" i="7"/>
  <c r="L2422" i="7"/>
  <c r="J2422" i="7"/>
  <c r="G2422" i="7"/>
  <c r="L2421" i="7"/>
  <c r="J2421" i="7"/>
  <c r="G2421" i="7"/>
  <c r="L2420" i="7"/>
  <c r="J2420" i="7"/>
  <c r="E2420" i="7"/>
  <c r="L2419" i="7"/>
  <c r="I2419" i="7"/>
  <c r="H2419" i="7"/>
  <c r="J2419" i="7" s="1"/>
  <c r="G2419" i="7"/>
  <c r="L2416" i="7"/>
  <c r="L2415" i="7" s="1"/>
  <c r="J2416" i="7"/>
  <c r="G2416" i="7"/>
  <c r="G2415" i="7"/>
  <c r="C2414" i="7"/>
  <c r="E2413" i="7"/>
  <c r="G2413" i="7"/>
  <c r="D2413" i="7"/>
  <c r="C2413" i="7"/>
  <c r="G2409" i="7"/>
  <c r="G2408" i="7"/>
  <c r="L2407" i="7"/>
  <c r="L2403" i="7"/>
  <c r="L2402" i="7"/>
  <c r="L2400" i="7"/>
  <c r="L2399" i="7"/>
  <c r="L2393" i="7"/>
  <c r="L2392" i="7"/>
  <c r="L2388" i="7"/>
  <c r="BA2378" i="7"/>
  <c r="AZ2378" i="7"/>
  <c r="AE2378" i="7"/>
  <c r="AD2378" i="7"/>
  <c r="G2377" i="7"/>
  <c r="E2377" i="7"/>
  <c r="G2376" i="7"/>
  <c r="E2376" i="7"/>
  <c r="BA2374" i="7"/>
  <c r="L2377" i="7" s="1"/>
  <c r="AZ2374" i="7"/>
  <c r="AE2374" i="7"/>
  <c r="AD2374" i="7"/>
  <c r="L2374" i="7"/>
  <c r="AW2374" i="7" s="1"/>
  <c r="I2374" i="7"/>
  <c r="H2374" i="7"/>
  <c r="E2374" i="7"/>
  <c r="G2374" i="7"/>
  <c r="D2374" i="7"/>
  <c r="C2374" i="7"/>
  <c r="B2374" i="7"/>
  <c r="G2372" i="7"/>
  <c r="E2372" i="7"/>
  <c r="D2372" i="7"/>
  <c r="C2372" i="7"/>
  <c r="B2372" i="7"/>
  <c r="L2371" i="7"/>
  <c r="L2370" i="7" s="1"/>
  <c r="AW2378" i="7" s="1"/>
  <c r="I2371" i="7"/>
  <c r="H2371" i="7"/>
  <c r="G2371" i="7"/>
  <c r="L2368" i="7"/>
  <c r="AT2378" i="7" s="1"/>
  <c r="G2368" i="7"/>
  <c r="L2369" i="7"/>
  <c r="I2369" i="7"/>
  <c r="H2369" i="7"/>
  <c r="G2369" i="7"/>
  <c r="L2366" i="7"/>
  <c r="L2365" i="7" s="1"/>
  <c r="J2366" i="7"/>
  <c r="G2366" i="7"/>
  <c r="G2365" i="7"/>
  <c r="E2364" i="7"/>
  <c r="G2364" i="7"/>
  <c r="D2364" i="7"/>
  <c r="C2364" i="7"/>
  <c r="BA2363" i="7"/>
  <c r="AZ2363" i="7"/>
  <c r="AE2363" i="7"/>
  <c r="AD2363" i="7"/>
  <c r="G2362" i="7"/>
  <c r="E2362" i="7"/>
  <c r="G2361" i="7"/>
  <c r="E2361" i="7"/>
  <c r="BA2359" i="7"/>
  <c r="AZ2359" i="7"/>
  <c r="AE2359" i="7"/>
  <c r="AD2359" i="7"/>
  <c r="L2359" i="7"/>
  <c r="AW2359" i="7" s="1"/>
  <c r="I2359" i="7"/>
  <c r="H2359" i="7"/>
  <c r="E2359" i="7"/>
  <c r="G2359" i="7"/>
  <c r="D2359" i="7"/>
  <c r="C2359" i="7"/>
  <c r="B2359" i="7"/>
  <c r="G2357" i="7"/>
  <c r="E2357" i="7"/>
  <c r="D2357" i="7"/>
  <c r="C2357" i="7"/>
  <c r="B2357" i="7"/>
  <c r="L2356" i="7"/>
  <c r="I2356" i="7"/>
  <c r="H2356" i="7"/>
  <c r="G2356" i="7"/>
  <c r="L2355" i="7"/>
  <c r="I2355" i="7"/>
  <c r="H2355" i="7"/>
  <c r="G2355" i="7"/>
  <c r="L2351" i="7"/>
  <c r="G2351" i="7"/>
  <c r="L2353" i="7"/>
  <c r="I2353" i="7"/>
  <c r="H2353" i="7"/>
  <c r="G2353" i="7"/>
  <c r="L2352" i="7"/>
  <c r="I2352" i="7"/>
  <c r="H2352" i="7"/>
  <c r="G2352" i="7"/>
  <c r="L2349" i="7"/>
  <c r="L2348" i="7" s="1"/>
  <c r="J2349" i="7"/>
  <c r="G2349" i="7"/>
  <c r="G2348" i="7"/>
  <c r="E2347" i="7"/>
  <c r="G2347" i="7"/>
  <c r="D2347" i="7"/>
  <c r="C2347" i="7"/>
  <c r="AT2346" i="7"/>
  <c r="AR2346" i="7"/>
  <c r="AO2346" i="7"/>
  <c r="BA2346" i="7"/>
  <c r="AZ2346" i="7"/>
  <c r="AE2346" i="7"/>
  <c r="AD2346" i="7"/>
  <c r="L2345" i="7"/>
  <c r="J2345" i="7"/>
  <c r="E2345" i="7"/>
  <c r="G2345" i="7"/>
  <c r="D2345" i="7"/>
  <c r="C2345" i="7"/>
  <c r="B2345" i="7"/>
  <c r="AW2344" i="7"/>
  <c r="BA2344" i="7"/>
  <c r="AZ2344" i="7"/>
  <c r="AE2344" i="7"/>
  <c r="AD2344" i="7"/>
  <c r="G2343" i="7"/>
  <c r="E2343" i="7"/>
  <c r="G2342" i="7"/>
  <c r="E2342" i="7"/>
  <c r="BA2340" i="7"/>
  <c r="AZ2340" i="7"/>
  <c r="AE2340" i="7"/>
  <c r="AD2340" i="7"/>
  <c r="L2340" i="7"/>
  <c r="AW2340" i="7" s="1"/>
  <c r="E2340" i="7"/>
  <c r="G2340" i="7"/>
  <c r="D2340" i="7"/>
  <c r="C2340" i="7"/>
  <c r="B2340" i="7"/>
  <c r="G2335" i="7"/>
  <c r="L2338" i="7"/>
  <c r="I2338" i="7"/>
  <c r="H2338" i="7"/>
  <c r="G2338" i="7"/>
  <c r="L2337" i="7"/>
  <c r="L2335" i="7" s="1"/>
  <c r="AT2344" i="7" s="1"/>
  <c r="J2337" i="7"/>
  <c r="E2337" i="7"/>
  <c r="L2336" i="7"/>
  <c r="I2336" i="7"/>
  <c r="H2336" i="7"/>
  <c r="G2336" i="7"/>
  <c r="L2333" i="7"/>
  <c r="L2332" i="7" s="1"/>
  <c r="AR2344" i="7" s="1"/>
  <c r="J2333" i="7"/>
  <c r="G2333" i="7"/>
  <c r="G2332" i="7"/>
  <c r="E2331" i="7"/>
  <c r="G2331" i="7"/>
  <c r="D2331" i="7"/>
  <c r="C2331" i="7"/>
  <c r="AT2330" i="7"/>
  <c r="AR2330" i="7"/>
  <c r="AO2330" i="7"/>
  <c r="BA2330" i="7"/>
  <c r="AZ2330" i="7"/>
  <c r="AE2330" i="7"/>
  <c r="AD2330" i="7"/>
  <c r="L2329" i="7"/>
  <c r="K2330" i="7" s="1"/>
  <c r="I2329" i="7"/>
  <c r="H2329" i="7"/>
  <c r="E2329" i="7"/>
  <c r="G2329" i="7"/>
  <c r="D2329" i="7"/>
  <c r="C2329" i="7"/>
  <c r="B2329" i="7"/>
  <c r="BA2328" i="7"/>
  <c r="L2327" i="7" s="1"/>
  <c r="AZ2328" i="7"/>
  <c r="L2326" i="7" s="1"/>
  <c r="AE2328" i="7"/>
  <c r="AD2328" i="7"/>
  <c r="G2327" i="7"/>
  <c r="E2327" i="7"/>
  <c r="G2326" i="7"/>
  <c r="E2326" i="7"/>
  <c r="L2321" i="7"/>
  <c r="I2321" i="7"/>
  <c r="H2321" i="7"/>
  <c r="G2321" i="7"/>
  <c r="L2320" i="7"/>
  <c r="I2320" i="7"/>
  <c r="H2320" i="7"/>
  <c r="G2320" i="7"/>
  <c r="L2319" i="7"/>
  <c r="I2319" i="7"/>
  <c r="H2319" i="7"/>
  <c r="J2319" i="7" s="1"/>
  <c r="G2319" i="7"/>
  <c r="L2314" i="7"/>
  <c r="AT2328" i="7" s="1"/>
  <c r="G2314" i="7"/>
  <c r="L2317" i="7"/>
  <c r="I2317" i="7"/>
  <c r="H2317" i="7"/>
  <c r="J2317" i="7" s="1"/>
  <c r="G2317" i="7"/>
  <c r="L2316" i="7"/>
  <c r="I2316" i="7"/>
  <c r="H2316" i="7"/>
  <c r="G2316" i="7"/>
  <c r="L2315" i="7"/>
  <c r="J2315" i="7"/>
  <c r="G2315" i="7"/>
  <c r="L2312" i="7"/>
  <c r="L2311" i="7" s="1"/>
  <c r="AR2328" i="7" s="1"/>
  <c r="J2312" i="7"/>
  <c r="G2312" i="7"/>
  <c r="G2311" i="7"/>
  <c r="E2310" i="7"/>
  <c r="G2310" i="7"/>
  <c r="D2310" i="7"/>
  <c r="C2310" i="7"/>
  <c r="BA2309" i="7"/>
  <c r="AZ2309" i="7"/>
  <c r="AE2309" i="7"/>
  <c r="AD2309" i="7"/>
  <c r="G2308" i="7"/>
  <c r="E2308" i="7"/>
  <c r="G2307" i="7"/>
  <c r="E2307" i="7"/>
  <c r="BA2305" i="7"/>
  <c r="AZ2305" i="7"/>
  <c r="AE2305" i="7"/>
  <c r="AD2305" i="7"/>
  <c r="L2305" i="7"/>
  <c r="AW2305" i="7" s="1"/>
  <c r="I2305" i="7"/>
  <c r="H2305" i="7"/>
  <c r="E2305" i="7"/>
  <c r="G2305" i="7"/>
  <c r="D2305" i="7"/>
  <c r="C2305" i="7"/>
  <c r="B2305" i="7"/>
  <c r="G2303" i="7"/>
  <c r="E2303" i="7"/>
  <c r="D2303" i="7"/>
  <c r="C2303" i="7"/>
  <c r="B2303" i="7"/>
  <c r="L2302" i="7"/>
  <c r="I2302" i="7"/>
  <c r="H2302" i="7"/>
  <c r="G2302" i="7"/>
  <c r="L2301" i="7"/>
  <c r="I2301" i="7"/>
  <c r="H2301" i="7"/>
  <c r="G2301" i="7"/>
  <c r="L2300" i="7"/>
  <c r="I2300" i="7"/>
  <c r="H2300" i="7"/>
  <c r="G2300" i="7"/>
  <c r="L2299" i="7"/>
  <c r="J2299" i="7"/>
  <c r="G2299" i="7"/>
  <c r="G2291" i="7"/>
  <c r="L2297" i="7"/>
  <c r="J2297" i="7"/>
  <c r="E2297" i="7"/>
  <c r="L2296" i="7"/>
  <c r="J2296" i="7"/>
  <c r="G2296" i="7"/>
  <c r="L2295" i="7"/>
  <c r="J2295" i="7"/>
  <c r="E2295" i="7"/>
  <c r="L2294" i="7"/>
  <c r="I2294" i="7"/>
  <c r="H2294" i="7"/>
  <c r="G2294" i="7"/>
  <c r="L2293" i="7"/>
  <c r="J2293" i="7"/>
  <c r="E2293" i="7"/>
  <c r="L2292" i="7"/>
  <c r="J2292" i="7"/>
  <c r="G2292" i="7"/>
  <c r="L2289" i="7"/>
  <c r="J2289" i="7"/>
  <c r="G2289" i="7"/>
  <c r="L2288" i="7"/>
  <c r="J2288" i="7"/>
  <c r="G2288" i="7"/>
  <c r="L2287" i="7"/>
  <c r="J2287" i="7"/>
  <c r="G2287" i="7"/>
  <c r="L2286" i="7"/>
  <c r="J2286" i="7"/>
  <c r="G2286" i="7"/>
  <c r="L2285" i="7"/>
  <c r="J2285" i="7"/>
  <c r="G2285" i="7"/>
  <c r="G2284" i="7"/>
  <c r="E2283" i="7"/>
  <c r="G2283" i="7"/>
  <c r="D2283" i="7"/>
  <c r="C2283" i="7"/>
  <c r="BA2282" i="7"/>
  <c r="AZ2282" i="7"/>
  <c r="AE2282" i="7"/>
  <c r="AD2282" i="7"/>
  <c r="G2281" i="7"/>
  <c r="E2281" i="7"/>
  <c r="G2280" i="7"/>
  <c r="E2280" i="7"/>
  <c r="BA2278" i="7"/>
  <c r="AZ2278" i="7"/>
  <c r="AE2278" i="7"/>
  <c r="AD2278" i="7"/>
  <c r="L2278" i="7"/>
  <c r="I2278" i="7"/>
  <c r="H2278" i="7"/>
  <c r="E2278" i="7"/>
  <c r="G2278" i="7"/>
  <c r="D2278" i="7"/>
  <c r="C2278" i="7"/>
  <c r="B2278" i="7"/>
  <c r="G2276" i="7"/>
  <c r="E2276" i="7"/>
  <c r="D2276" i="7"/>
  <c r="C2276" i="7"/>
  <c r="B2276" i="7"/>
  <c r="L2275" i="7"/>
  <c r="L2274" i="7" s="1"/>
  <c r="AW2282" i="7" s="1"/>
  <c r="G2275" i="7"/>
  <c r="L2271" i="7"/>
  <c r="AT2282" i="7" s="1"/>
  <c r="G2271" i="7"/>
  <c r="L2273" i="7"/>
  <c r="I2273" i="7"/>
  <c r="H2273" i="7"/>
  <c r="G2273" i="7"/>
  <c r="L2272" i="7"/>
  <c r="I2272" i="7"/>
  <c r="H2272" i="7"/>
  <c r="G2272" i="7"/>
  <c r="L2269" i="7"/>
  <c r="L2268" i="7" s="1"/>
  <c r="AR2282" i="7" s="1"/>
  <c r="J2269" i="7"/>
  <c r="G2269" i="7"/>
  <c r="G2268" i="7"/>
  <c r="C2267" i="7"/>
  <c r="E2266" i="7"/>
  <c r="G2266" i="7"/>
  <c r="D2266" i="7"/>
  <c r="C2266" i="7"/>
  <c r="AT2265" i="7"/>
  <c r="AR2265" i="7"/>
  <c r="AO2265" i="7"/>
  <c r="BA2265" i="7"/>
  <c r="AZ2265" i="7"/>
  <c r="AE2265" i="7"/>
  <c r="AD2265" i="7"/>
  <c r="L2264" i="7"/>
  <c r="AN2265" i="7" s="1"/>
  <c r="I2264" i="7"/>
  <c r="H2264" i="7"/>
  <c r="E2264" i="7"/>
  <c r="G2264" i="7"/>
  <c r="D2264" i="7"/>
  <c r="C2264" i="7"/>
  <c r="B2264" i="7"/>
  <c r="BA2263" i="7"/>
  <c r="L2262" i="7" s="1"/>
  <c r="AZ2263" i="7"/>
  <c r="L2261" i="7" s="1"/>
  <c r="AE2263" i="7"/>
  <c r="AD2263" i="7"/>
  <c r="G2262" i="7"/>
  <c r="E2262" i="7"/>
  <c r="G2261" i="7"/>
  <c r="E2261" i="7"/>
  <c r="L2257" i="7"/>
  <c r="I2257" i="7"/>
  <c r="H2257" i="7"/>
  <c r="G2257" i="7"/>
  <c r="L2256" i="7"/>
  <c r="I2256" i="7"/>
  <c r="H2256" i="7"/>
  <c r="J2256" i="7" s="1"/>
  <c r="G2256" i="7"/>
  <c r="L2255" i="7"/>
  <c r="I2255" i="7"/>
  <c r="H2255" i="7"/>
  <c r="J2255" i="7" s="1"/>
  <c r="G2255" i="7"/>
  <c r="L2254" i="7"/>
  <c r="J2254" i="7"/>
  <c r="G2254" i="7"/>
  <c r="L2253" i="7"/>
  <c r="I2253" i="7"/>
  <c r="H2253" i="7"/>
  <c r="G2253" i="7"/>
  <c r="L2252" i="7"/>
  <c r="I2252" i="7"/>
  <c r="H2252" i="7"/>
  <c r="G2252" i="7"/>
  <c r="G2244" i="7"/>
  <c r="L2250" i="7"/>
  <c r="J2250" i="7"/>
  <c r="G2250" i="7"/>
  <c r="L2249" i="7"/>
  <c r="I2249" i="7"/>
  <c r="H2249" i="7"/>
  <c r="J2249" i="7" s="1"/>
  <c r="G2249" i="7"/>
  <c r="L2248" i="7"/>
  <c r="J2248" i="7"/>
  <c r="E2248" i="7"/>
  <c r="L2247" i="7"/>
  <c r="J2247" i="7"/>
  <c r="G2247" i="7"/>
  <c r="L2246" i="7"/>
  <c r="J2246" i="7"/>
  <c r="E2246" i="7"/>
  <c r="L2245" i="7"/>
  <c r="J2245" i="7"/>
  <c r="G2245" i="7"/>
  <c r="L2242" i="7"/>
  <c r="L2241" i="7" s="1"/>
  <c r="J2242" i="7"/>
  <c r="G2242" i="7"/>
  <c r="G2241" i="7"/>
  <c r="E2240" i="7"/>
  <c r="G2240" i="7"/>
  <c r="D2240" i="7"/>
  <c r="C2240" i="7"/>
  <c r="AW2239" i="7"/>
  <c r="BA2239" i="7"/>
  <c r="AZ2239" i="7"/>
  <c r="AE2239" i="7"/>
  <c r="AD2239" i="7"/>
  <c r="G2238" i="7"/>
  <c r="E2238" i="7"/>
  <c r="G2237" i="7"/>
  <c r="E2237" i="7"/>
  <c r="BA2235" i="7"/>
  <c r="AZ2235" i="7"/>
  <c r="AE2235" i="7"/>
  <c r="AD2235" i="7"/>
  <c r="L2235" i="7"/>
  <c r="I2235" i="7"/>
  <c r="H2235" i="7"/>
  <c r="J2235" i="7" s="1"/>
  <c r="E2235" i="7"/>
  <c r="G2235" i="7"/>
  <c r="D2235" i="7"/>
  <c r="C2235" i="7"/>
  <c r="B2235" i="7"/>
  <c r="G2233" i="7"/>
  <c r="E2233" i="7"/>
  <c r="D2233" i="7"/>
  <c r="C2233" i="7"/>
  <c r="B2233" i="7"/>
  <c r="G2230" i="7"/>
  <c r="L2232" i="7"/>
  <c r="L2230" i="7" s="1"/>
  <c r="J2232" i="7"/>
  <c r="E2232" i="7"/>
  <c r="L2231" i="7"/>
  <c r="I2231" i="7"/>
  <c r="H2231" i="7"/>
  <c r="G2231" i="7"/>
  <c r="L2228" i="7"/>
  <c r="L2227" i="7" s="1"/>
  <c r="J2228" i="7"/>
  <c r="G2228" i="7"/>
  <c r="G2227" i="7"/>
  <c r="C2226" i="7"/>
  <c r="E2225" i="7"/>
  <c r="G2225" i="7"/>
  <c r="D2225" i="7"/>
  <c r="C2225" i="7"/>
  <c r="BA2224" i="7"/>
  <c r="L2223" i="7" s="1"/>
  <c r="AZ2224" i="7"/>
  <c r="L2222" i="7" s="1"/>
  <c r="AE2224" i="7"/>
  <c r="AD2224" i="7"/>
  <c r="G2223" i="7"/>
  <c r="E2223" i="7"/>
  <c r="G2222" i="7"/>
  <c r="E2222" i="7"/>
  <c r="L2217" i="7"/>
  <c r="I2217" i="7"/>
  <c r="H2217" i="7"/>
  <c r="G2217" i="7"/>
  <c r="F2217" i="7"/>
  <c r="L2216" i="7"/>
  <c r="I2216" i="7"/>
  <c r="H2216" i="7"/>
  <c r="G2216" i="7"/>
  <c r="F2216" i="7"/>
  <c r="L2215" i="7"/>
  <c r="I2215" i="7"/>
  <c r="H2215" i="7"/>
  <c r="G2215" i="7"/>
  <c r="F2215" i="7"/>
  <c r="G2200" i="7"/>
  <c r="L2213" i="7"/>
  <c r="J2213" i="7"/>
  <c r="G2213" i="7"/>
  <c r="F2213" i="7"/>
  <c r="L2212" i="7"/>
  <c r="J2212" i="7"/>
  <c r="F2212" i="7"/>
  <c r="E2212" i="7"/>
  <c r="L2211" i="7"/>
  <c r="I2211" i="7"/>
  <c r="H2211" i="7"/>
  <c r="G2211" i="7"/>
  <c r="F2211" i="7"/>
  <c r="L2210" i="7"/>
  <c r="J2210" i="7"/>
  <c r="F2210" i="7"/>
  <c r="E2210" i="7"/>
  <c r="L2209" i="7"/>
  <c r="J2209" i="7"/>
  <c r="G2209" i="7"/>
  <c r="F2209" i="7"/>
  <c r="L2208" i="7"/>
  <c r="J2208" i="7"/>
  <c r="F2208" i="7"/>
  <c r="E2208" i="7"/>
  <c r="L2207" i="7"/>
  <c r="I2207" i="7"/>
  <c r="H2207" i="7"/>
  <c r="G2207" i="7"/>
  <c r="F2207" i="7"/>
  <c r="L2206" i="7"/>
  <c r="J2206" i="7"/>
  <c r="F2206" i="7"/>
  <c r="E2206" i="7"/>
  <c r="L2205" i="7"/>
  <c r="I2205" i="7"/>
  <c r="H2205" i="7"/>
  <c r="G2205" i="7"/>
  <c r="F2205" i="7"/>
  <c r="L2204" i="7"/>
  <c r="J2204" i="7"/>
  <c r="F2204" i="7"/>
  <c r="E2204" i="7"/>
  <c r="L2203" i="7"/>
  <c r="J2203" i="7"/>
  <c r="G2203" i="7"/>
  <c r="F2203" i="7"/>
  <c r="L2202" i="7"/>
  <c r="J2202" i="7"/>
  <c r="F2202" i="7"/>
  <c r="E2202" i="7"/>
  <c r="L2201" i="7"/>
  <c r="I2201" i="7"/>
  <c r="H2201" i="7"/>
  <c r="G2201" i="7"/>
  <c r="F2201" i="7"/>
  <c r="L2198" i="7"/>
  <c r="L2197" i="7" s="1"/>
  <c r="J2198" i="7"/>
  <c r="G2198" i="7"/>
  <c r="F2198" i="7"/>
  <c r="G2197" i="7"/>
  <c r="E2196" i="7"/>
  <c r="G2196" i="7"/>
  <c r="D2196" i="7"/>
  <c r="AW2195" i="7"/>
  <c r="AR2195" i="7"/>
  <c r="BA2195" i="7"/>
  <c r="L2194" i="7" s="1"/>
  <c r="AZ2195" i="7"/>
  <c r="L2193" i="7" s="1"/>
  <c r="AE2195" i="7"/>
  <c r="AD2195" i="7"/>
  <c r="G2194" i="7"/>
  <c r="E2194" i="7"/>
  <c r="G2193" i="7"/>
  <c r="E2193" i="7"/>
  <c r="G2188" i="7"/>
  <c r="L2190" i="7"/>
  <c r="L2188" i="7" s="1"/>
  <c r="J2190" i="7"/>
  <c r="E2190" i="7"/>
  <c r="L2189" i="7"/>
  <c r="I2189" i="7"/>
  <c r="H2189" i="7"/>
  <c r="G2189" i="7"/>
  <c r="C2186" i="7"/>
  <c r="E2185" i="7"/>
  <c r="G2185" i="7"/>
  <c r="D2185" i="7"/>
  <c r="C2185" i="7"/>
  <c r="AW2184" i="7"/>
  <c r="AR2184" i="7"/>
  <c r="BA2184" i="7"/>
  <c r="L2183" i="7" s="1"/>
  <c r="AZ2184" i="7"/>
  <c r="L2182" i="7" s="1"/>
  <c r="AE2184" i="7"/>
  <c r="AD2184" i="7"/>
  <c r="G2183" i="7"/>
  <c r="E2183" i="7"/>
  <c r="G2182" i="7"/>
  <c r="E2182" i="7"/>
  <c r="G2177" i="7"/>
  <c r="L2179" i="7"/>
  <c r="L2177" i="7" s="1"/>
  <c r="AT2184" i="7" s="1"/>
  <c r="J2179" i="7"/>
  <c r="E2179" i="7"/>
  <c r="L2178" i="7"/>
  <c r="I2178" i="7"/>
  <c r="H2178" i="7"/>
  <c r="G2178" i="7"/>
  <c r="C2175" i="7"/>
  <c r="E2174" i="7"/>
  <c r="G2174" i="7"/>
  <c r="D2174" i="7"/>
  <c r="C2174" i="7"/>
  <c r="G2170" i="7"/>
  <c r="G2169" i="7"/>
  <c r="L2168" i="7"/>
  <c r="L2167" i="7"/>
  <c r="L2164" i="7"/>
  <c r="L2163" i="7"/>
  <c r="L2161" i="7"/>
  <c r="L2160" i="7"/>
  <c r="L2154" i="7"/>
  <c r="L2153" i="7"/>
  <c r="L2149" i="7"/>
  <c r="BA2139" i="7"/>
  <c r="AZ2139" i="7"/>
  <c r="AE2139" i="7"/>
  <c r="AD2139" i="7"/>
  <c r="G2138" i="7"/>
  <c r="E2138" i="7"/>
  <c r="G2137" i="7"/>
  <c r="E2137" i="7"/>
  <c r="BA2135" i="7"/>
  <c r="AZ2135" i="7"/>
  <c r="AE2135" i="7"/>
  <c r="AD2135" i="7"/>
  <c r="L2135" i="7"/>
  <c r="I2135" i="7"/>
  <c r="H2135" i="7"/>
  <c r="E2135" i="7"/>
  <c r="G2135" i="7"/>
  <c r="D2135" i="7"/>
  <c r="C2135" i="7"/>
  <c r="B2135" i="7"/>
  <c r="G2133" i="7"/>
  <c r="E2133" i="7"/>
  <c r="D2133" i="7"/>
  <c r="C2133" i="7"/>
  <c r="B2133" i="7"/>
  <c r="L2132" i="7"/>
  <c r="L2131" i="7" s="1"/>
  <c r="AW2139" i="7" s="1"/>
  <c r="I2132" i="7"/>
  <c r="H2132" i="7"/>
  <c r="G2132" i="7"/>
  <c r="L2129" i="7"/>
  <c r="AT2139" i="7" s="1"/>
  <c r="G2129" i="7"/>
  <c r="L2130" i="7"/>
  <c r="I2130" i="7"/>
  <c r="H2130" i="7"/>
  <c r="G2130" i="7"/>
  <c r="L2127" i="7"/>
  <c r="L2126" i="7" s="1"/>
  <c r="AR2139" i="7" s="1"/>
  <c r="J2127" i="7"/>
  <c r="G2127" i="7"/>
  <c r="G2126" i="7"/>
  <c r="E2125" i="7"/>
  <c r="G2125" i="7"/>
  <c r="D2125" i="7"/>
  <c r="C2125" i="7"/>
  <c r="BA2124" i="7"/>
  <c r="AZ2124" i="7"/>
  <c r="AE2124" i="7"/>
  <c r="AD2124" i="7"/>
  <c r="G2123" i="7"/>
  <c r="E2123" i="7"/>
  <c r="G2122" i="7"/>
  <c r="E2122" i="7"/>
  <c r="BA2120" i="7"/>
  <c r="AZ2120" i="7"/>
  <c r="AE2120" i="7"/>
  <c r="AD2120" i="7"/>
  <c r="L2120" i="7"/>
  <c r="I2120" i="7"/>
  <c r="H2120" i="7"/>
  <c r="E2120" i="7"/>
  <c r="G2120" i="7"/>
  <c r="D2120" i="7"/>
  <c r="C2120" i="7"/>
  <c r="B2120" i="7"/>
  <c r="G2118" i="7"/>
  <c r="E2118" i="7"/>
  <c r="D2118" i="7"/>
  <c r="C2118" i="7"/>
  <c r="B2118" i="7"/>
  <c r="L2117" i="7"/>
  <c r="I2117" i="7"/>
  <c r="H2117" i="7"/>
  <c r="G2117" i="7"/>
  <c r="L2116" i="7"/>
  <c r="I2116" i="7"/>
  <c r="H2116" i="7"/>
  <c r="G2116" i="7"/>
  <c r="L2112" i="7"/>
  <c r="G2112" i="7"/>
  <c r="L2114" i="7"/>
  <c r="I2114" i="7"/>
  <c r="H2114" i="7"/>
  <c r="G2114" i="7"/>
  <c r="L2113" i="7"/>
  <c r="I2113" i="7"/>
  <c r="H2113" i="7"/>
  <c r="G2113" i="7"/>
  <c r="L2110" i="7"/>
  <c r="L2109" i="7" s="1"/>
  <c r="AR2124" i="7" s="1"/>
  <c r="J2110" i="7"/>
  <c r="G2110" i="7"/>
  <c r="G2109" i="7"/>
  <c r="E2108" i="7"/>
  <c r="G2108" i="7"/>
  <c r="D2108" i="7"/>
  <c r="C2108" i="7"/>
  <c r="AT2107" i="7"/>
  <c r="AR2107" i="7"/>
  <c r="AO2107" i="7"/>
  <c r="BA2107" i="7"/>
  <c r="AZ2107" i="7"/>
  <c r="AE2107" i="7"/>
  <c r="AD2107" i="7"/>
  <c r="L2106" i="7"/>
  <c r="AW2107" i="7" s="1"/>
  <c r="I2106" i="7"/>
  <c r="H2106" i="7"/>
  <c r="E2106" i="7"/>
  <c r="G2106" i="7"/>
  <c r="D2106" i="7"/>
  <c r="C2106" i="7"/>
  <c r="B2106" i="7"/>
  <c r="BA2105" i="7"/>
  <c r="L2104" i="7" s="1"/>
  <c r="AZ2105" i="7"/>
  <c r="L2103" i="7" s="1"/>
  <c r="AE2105" i="7"/>
  <c r="AD2105" i="7"/>
  <c r="G2104" i="7"/>
  <c r="E2104" i="7"/>
  <c r="G2103" i="7"/>
  <c r="E2103" i="7"/>
  <c r="L2098" i="7"/>
  <c r="I2098" i="7"/>
  <c r="H2098" i="7"/>
  <c r="G2098" i="7"/>
  <c r="L2097" i="7"/>
  <c r="I2097" i="7"/>
  <c r="H2097" i="7"/>
  <c r="G2097" i="7"/>
  <c r="L2096" i="7"/>
  <c r="I2096" i="7"/>
  <c r="H2096" i="7"/>
  <c r="G2096" i="7"/>
  <c r="L2091" i="7"/>
  <c r="AT2105" i="7" s="1"/>
  <c r="G2091" i="7"/>
  <c r="L2094" i="7"/>
  <c r="I2094" i="7"/>
  <c r="H2094" i="7"/>
  <c r="G2094" i="7"/>
  <c r="L2093" i="7"/>
  <c r="I2093" i="7"/>
  <c r="H2093" i="7"/>
  <c r="G2093" i="7"/>
  <c r="L2092" i="7"/>
  <c r="J2092" i="7"/>
  <c r="G2092" i="7"/>
  <c r="L2089" i="7"/>
  <c r="L2088" i="7" s="1"/>
  <c r="J2089" i="7"/>
  <c r="G2089" i="7"/>
  <c r="G2088" i="7"/>
  <c r="E2087" i="7"/>
  <c r="G2087" i="7"/>
  <c r="D2087" i="7"/>
  <c r="C2087" i="7"/>
  <c r="BA2086" i="7"/>
  <c r="AZ2086" i="7"/>
  <c r="AE2086" i="7"/>
  <c r="AD2086" i="7"/>
  <c r="G2085" i="7"/>
  <c r="E2085" i="7"/>
  <c r="G2084" i="7"/>
  <c r="E2084" i="7"/>
  <c r="BA2082" i="7"/>
  <c r="AZ2082" i="7"/>
  <c r="AE2082" i="7"/>
  <c r="AD2082" i="7"/>
  <c r="L2082" i="7"/>
  <c r="I2082" i="7"/>
  <c r="H2082" i="7"/>
  <c r="E2082" i="7"/>
  <c r="G2082" i="7"/>
  <c r="D2082" i="7"/>
  <c r="C2082" i="7"/>
  <c r="B2082" i="7"/>
  <c r="G2080" i="7"/>
  <c r="E2080" i="7"/>
  <c r="D2080" i="7"/>
  <c r="C2080" i="7"/>
  <c r="B2080" i="7"/>
  <c r="L2079" i="7"/>
  <c r="I2079" i="7"/>
  <c r="H2079" i="7"/>
  <c r="G2079" i="7"/>
  <c r="L2078" i="7"/>
  <c r="I2078" i="7"/>
  <c r="H2078" i="7"/>
  <c r="G2078" i="7"/>
  <c r="L2077" i="7"/>
  <c r="I2077" i="7"/>
  <c r="H2077" i="7"/>
  <c r="G2077" i="7"/>
  <c r="L2076" i="7"/>
  <c r="J2076" i="7"/>
  <c r="G2076" i="7"/>
  <c r="G2068" i="7"/>
  <c r="L2074" i="7"/>
  <c r="J2074" i="7"/>
  <c r="E2074" i="7"/>
  <c r="L2073" i="7"/>
  <c r="J2073" i="7"/>
  <c r="G2073" i="7"/>
  <c r="L2072" i="7"/>
  <c r="J2072" i="7"/>
  <c r="E2072" i="7"/>
  <c r="L2071" i="7"/>
  <c r="I2071" i="7"/>
  <c r="H2071" i="7"/>
  <c r="G2071" i="7"/>
  <c r="L2070" i="7"/>
  <c r="J2070" i="7"/>
  <c r="E2070" i="7"/>
  <c r="L2069" i="7"/>
  <c r="J2069" i="7"/>
  <c r="G2069" i="7"/>
  <c r="L2066" i="7"/>
  <c r="J2066" i="7"/>
  <c r="G2066" i="7"/>
  <c r="L2065" i="7"/>
  <c r="J2065" i="7"/>
  <c r="G2065" i="7"/>
  <c r="L2064" i="7"/>
  <c r="J2064" i="7"/>
  <c r="G2064" i="7"/>
  <c r="L2063" i="7"/>
  <c r="J2063" i="7"/>
  <c r="G2063" i="7"/>
  <c r="L2062" i="7"/>
  <c r="J2062" i="7"/>
  <c r="G2062" i="7"/>
  <c r="G2061" i="7"/>
  <c r="E2060" i="7"/>
  <c r="G2060" i="7"/>
  <c r="D2060" i="7"/>
  <c r="C2060" i="7"/>
  <c r="BA2059" i="7"/>
  <c r="AZ2059" i="7"/>
  <c r="AE2059" i="7"/>
  <c r="AD2059" i="7"/>
  <c r="G2058" i="7"/>
  <c r="E2058" i="7"/>
  <c r="G2057" i="7"/>
  <c r="E2057" i="7"/>
  <c r="BA2055" i="7"/>
  <c r="AZ2055" i="7"/>
  <c r="AE2055" i="7"/>
  <c r="AD2055" i="7"/>
  <c r="L2055" i="7"/>
  <c r="AW2055" i="7" s="1"/>
  <c r="I2055" i="7"/>
  <c r="H2055" i="7"/>
  <c r="E2055" i="7"/>
  <c r="G2055" i="7"/>
  <c r="D2055" i="7"/>
  <c r="C2055" i="7"/>
  <c r="B2055" i="7"/>
  <c r="G2053" i="7"/>
  <c r="E2053" i="7"/>
  <c r="D2053" i="7"/>
  <c r="C2053" i="7"/>
  <c r="B2053" i="7"/>
  <c r="L2052" i="7"/>
  <c r="L2051" i="7" s="1"/>
  <c r="AW2059" i="7" s="1"/>
  <c r="G2052" i="7"/>
  <c r="L2048" i="7"/>
  <c r="G2048" i="7"/>
  <c r="L2050" i="7"/>
  <c r="I2050" i="7"/>
  <c r="H2050" i="7"/>
  <c r="G2050" i="7"/>
  <c r="L2049" i="7"/>
  <c r="I2049" i="7"/>
  <c r="H2049" i="7"/>
  <c r="G2049" i="7"/>
  <c r="L2046" i="7"/>
  <c r="L2045" i="7" s="1"/>
  <c r="J2046" i="7"/>
  <c r="G2046" i="7"/>
  <c r="G2045" i="7"/>
  <c r="C2044" i="7"/>
  <c r="E2043" i="7"/>
  <c r="G2043" i="7"/>
  <c r="D2043" i="7"/>
  <c r="C2043" i="7"/>
  <c r="AT2042" i="7"/>
  <c r="AR2042" i="7"/>
  <c r="AO2042" i="7"/>
  <c r="BA2042" i="7"/>
  <c r="AZ2042" i="7"/>
  <c r="AE2042" i="7"/>
  <c r="AD2042" i="7"/>
  <c r="L2041" i="7"/>
  <c r="AN2042" i="7" s="1"/>
  <c r="I2041" i="7"/>
  <c r="H2041" i="7"/>
  <c r="E2041" i="7"/>
  <c r="G2041" i="7"/>
  <c r="D2041" i="7"/>
  <c r="C2041" i="7"/>
  <c r="B2041" i="7"/>
  <c r="BA2040" i="7"/>
  <c r="L2039" i="7" s="1"/>
  <c r="AZ2040" i="7"/>
  <c r="L2038" i="7" s="1"/>
  <c r="AE2040" i="7"/>
  <c r="AD2040" i="7"/>
  <c r="G2039" i="7"/>
  <c r="E2039" i="7"/>
  <c r="G2038" i="7"/>
  <c r="E2038" i="7"/>
  <c r="L2034" i="7"/>
  <c r="I2034" i="7"/>
  <c r="H2034" i="7"/>
  <c r="G2034" i="7"/>
  <c r="L2033" i="7"/>
  <c r="I2033" i="7"/>
  <c r="H2033" i="7"/>
  <c r="G2033" i="7"/>
  <c r="L2032" i="7"/>
  <c r="I2032" i="7"/>
  <c r="H2032" i="7"/>
  <c r="G2032" i="7"/>
  <c r="L2031" i="7"/>
  <c r="J2031" i="7"/>
  <c r="G2031" i="7"/>
  <c r="L2030" i="7"/>
  <c r="I2030" i="7"/>
  <c r="H2030" i="7"/>
  <c r="G2030" i="7"/>
  <c r="L2029" i="7"/>
  <c r="I2029" i="7"/>
  <c r="H2029" i="7"/>
  <c r="G2029" i="7"/>
  <c r="G2021" i="7"/>
  <c r="L2027" i="7"/>
  <c r="J2027" i="7"/>
  <c r="G2027" i="7"/>
  <c r="L2026" i="7"/>
  <c r="I2026" i="7"/>
  <c r="H2026" i="7"/>
  <c r="G2026" i="7"/>
  <c r="L2025" i="7"/>
  <c r="J2025" i="7"/>
  <c r="E2025" i="7"/>
  <c r="L2024" i="7"/>
  <c r="J2024" i="7"/>
  <c r="G2024" i="7"/>
  <c r="L2023" i="7"/>
  <c r="J2023" i="7"/>
  <c r="E2023" i="7"/>
  <c r="L2022" i="7"/>
  <c r="J2022" i="7"/>
  <c r="G2022" i="7"/>
  <c r="L2019" i="7"/>
  <c r="L2018" i="7" s="1"/>
  <c r="J2019" i="7"/>
  <c r="G2019" i="7"/>
  <c r="G2018" i="7"/>
  <c r="E2017" i="7"/>
  <c r="G2017" i="7"/>
  <c r="D2017" i="7"/>
  <c r="C2017" i="7"/>
  <c r="AW2016" i="7"/>
  <c r="BA2016" i="7"/>
  <c r="AZ2016" i="7"/>
  <c r="AE2016" i="7"/>
  <c r="AD2016" i="7"/>
  <c r="G2015" i="7"/>
  <c r="E2015" i="7"/>
  <c r="G2014" i="7"/>
  <c r="E2014" i="7"/>
  <c r="BA2012" i="7"/>
  <c r="AZ2012" i="7"/>
  <c r="AE2012" i="7"/>
  <c r="AD2012" i="7"/>
  <c r="L2012" i="7"/>
  <c r="AW2012" i="7" s="1"/>
  <c r="I2012" i="7"/>
  <c r="H2012" i="7"/>
  <c r="E2012" i="7"/>
  <c r="G2012" i="7"/>
  <c r="D2012" i="7"/>
  <c r="C2012" i="7"/>
  <c r="B2012" i="7"/>
  <c r="G2010" i="7"/>
  <c r="E2010" i="7"/>
  <c r="D2010" i="7"/>
  <c r="C2010" i="7"/>
  <c r="B2010" i="7"/>
  <c r="G2007" i="7"/>
  <c r="L2009" i="7"/>
  <c r="L2007" i="7" s="1"/>
  <c r="J2009" i="7"/>
  <c r="E2009" i="7"/>
  <c r="L2008" i="7"/>
  <c r="I2008" i="7"/>
  <c r="H2008" i="7"/>
  <c r="G2008" i="7"/>
  <c r="L2005" i="7"/>
  <c r="L2004" i="7" s="1"/>
  <c r="J2005" i="7"/>
  <c r="G2005" i="7"/>
  <c r="G2004" i="7"/>
  <c r="C2003" i="7"/>
  <c r="E2002" i="7"/>
  <c r="G2002" i="7"/>
  <c r="D2002" i="7"/>
  <c r="C2002" i="7"/>
  <c r="G1998" i="7"/>
  <c r="G1997" i="7"/>
  <c r="L1996" i="7"/>
  <c r="L1992" i="7"/>
  <c r="L1991" i="7"/>
  <c r="L1989" i="7"/>
  <c r="L1988" i="7"/>
  <c r="L1982" i="7"/>
  <c r="L1981" i="7"/>
  <c r="L1977" i="7"/>
  <c r="BA1967" i="7"/>
  <c r="L1966" i="7" s="1"/>
  <c r="AZ1967" i="7"/>
  <c r="L1965" i="7" s="1"/>
  <c r="AE1967" i="7"/>
  <c r="AD1967" i="7"/>
  <c r="G1966" i="7"/>
  <c r="E1966" i="7"/>
  <c r="G1965" i="7"/>
  <c r="E1965" i="7"/>
  <c r="L1960" i="7"/>
  <c r="I1960" i="7"/>
  <c r="H1960" i="7"/>
  <c r="G1960" i="7"/>
  <c r="L1959" i="7"/>
  <c r="I1959" i="7"/>
  <c r="H1959" i="7"/>
  <c r="G1959" i="7"/>
  <c r="L1958" i="7"/>
  <c r="I1958" i="7"/>
  <c r="H1958" i="7"/>
  <c r="G1958" i="7"/>
  <c r="L1957" i="7"/>
  <c r="I1957" i="7"/>
  <c r="H1957" i="7"/>
  <c r="G1957" i="7"/>
  <c r="G1950" i="7"/>
  <c r="L1955" i="7"/>
  <c r="L1950" i="7" s="1"/>
  <c r="J1955" i="7"/>
  <c r="E1955" i="7"/>
  <c r="L1954" i="7"/>
  <c r="I1954" i="7"/>
  <c r="H1954" i="7"/>
  <c r="G1954" i="7"/>
  <c r="L1953" i="7"/>
  <c r="I1953" i="7"/>
  <c r="H1953" i="7"/>
  <c r="G1953" i="7"/>
  <c r="L1952" i="7"/>
  <c r="I1952" i="7"/>
  <c r="H1952" i="7"/>
  <c r="G1952" i="7"/>
  <c r="L1951" i="7"/>
  <c r="I1951" i="7"/>
  <c r="H1951" i="7"/>
  <c r="G1951" i="7"/>
  <c r="L1948" i="7"/>
  <c r="J1948" i="7"/>
  <c r="G1948" i="7"/>
  <c r="L1947" i="7"/>
  <c r="J1947" i="7"/>
  <c r="G1947" i="7"/>
  <c r="G1946" i="7"/>
  <c r="E1945" i="7"/>
  <c r="G1945" i="7"/>
  <c r="D1945" i="7"/>
  <c r="C1945" i="7"/>
  <c r="BA1944" i="7"/>
  <c r="L1943" i="7" s="1"/>
  <c r="AZ1944" i="7"/>
  <c r="L1942" i="7" s="1"/>
  <c r="AE1944" i="7"/>
  <c r="AD1944" i="7"/>
  <c r="G1943" i="7"/>
  <c r="E1943" i="7"/>
  <c r="G1942" i="7"/>
  <c r="E1942" i="7"/>
  <c r="L1937" i="7"/>
  <c r="I1937" i="7"/>
  <c r="H1937" i="7"/>
  <c r="G1937" i="7"/>
  <c r="L1936" i="7"/>
  <c r="I1936" i="7"/>
  <c r="H1936" i="7"/>
  <c r="G1936" i="7"/>
  <c r="L1935" i="7"/>
  <c r="I1935" i="7"/>
  <c r="H1935" i="7"/>
  <c r="G1935" i="7"/>
  <c r="L1934" i="7"/>
  <c r="I1934" i="7"/>
  <c r="H1934" i="7"/>
  <c r="G1934" i="7"/>
  <c r="G1927" i="7"/>
  <c r="L1932" i="7"/>
  <c r="L1927" i="7" s="1"/>
  <c r="J1932" i="7"/>
  <c r="E1932" i="7"/>
  <c r="L1931" i="7"/>
  <c r="I1931" i="7"/>
  <c r="H1931" i="7"/>
  <c r="G1931" i="7"/>
  <c r="L1930" i="7"/>
  <c r="I1930" i="7"/>
  <c r="H1930" i="7"/>
  <c r="G1930" i="7"/>
  <c r="L1929" i="7"/>
  <c r="I1929" i="7"/>
  <c r="H1929" i="7"/>
  <c r="G1929" i="7"/>
  <c r="L1928" i="7"/>
  <c r="I1928" i="7"/>
  <c r="H1928" i="7"/>
  <c r="G1928" i="7"/>
  <c r="L1925" i="7"/>
  <c r="J1925" i="7"/>
  <c r="G1925" i="7"/>
  <c r="L1924" i="7"/>
  <c r="J1924" i="7"/>
  <c r="G1924" i="7"/>
  <c r="G1923" i="7"/>
  <c r="E1922" i="7"/>
  <c r="G1922" i="7"/>
  <c r="D1922" i="7"/>
  <c r="C1922" i="7"/>
  <c r="BA1921" i="7"/>
  <c r="L1920" i="7" s="1"/>
  <c r="AZ1921" i="7"/>
  <c r="L1919" i="7" s="1"/>
  <c r="AE1921" i="7"/>
  <c r="AD1921" i="7"/>
  <c r="G1920" i="7"/>
  <c r="E1920" i="7"/>
  <c r="G1919" i="7"/>
  <c r="E1919" i="7"/>
  <c r="G1916" i="7"/>
  <c r="E1916" i="7"/>
  <c r="D1916" i="7"/>
  <c r="C1916" i="7"/>
  <c r="B1916" i="7"/>
  <c r="L1915" i="7"/>
  <c r="I1915" i="7"/>
  <c r="H1915" i="7"/>
  <c r="G1915" i="7"/>
  <c r="L1914" i="7"/>
  <c r="I1914" i="7"/>
  <c r="H1914" i="7"/>
  <c r="G1914" i="7"/>
  <c r="G1910" i="7"/>
  <c r="L1912" i="7"/>
  <c r="L1910" i="7" s="1"/>
  <c r="J1912" i="7"/>
  <c r="E1912" i="7"/>
  <c r="L1911" i="7"/>
  <c r="I1911" i="7"/>
  <c r="H1911" i="7"/>
  <c r="G1911" i="7"/>
  <c r="L1908" i="7"/>
  <c r="J1908" i="7"/>
  <c r="G1908" i="7"/>
  <c r="L1907" i="7"/>
  <c r="J1907" i="7"/>
  <c r="G1907" i="7"/>
  <c r="G1906" i="7"/>
  <c r="E1905" i="7"/>
  <c r="G1905" i="7"/>
  <c r="D1905" i="7"/>
  <c r="C1905" i="7"/>
  <c r="AW1904" i="7"/>
  <c r="BA1904" i="7"/>
  <c r="L1903" i="7" s="1"/>
  <c r="AZ1904" i="7"/>
  <c r="L1902" i="7" s="1"/>
  <c r="AE1904" i="7"/>
  <c r="AD1904" i="7"/>
  <c r="G1903" i="7"/>
  <c r="E1903" i="7"/>
  <c r="G1902" i="7"/>
  <c r="E1902" i="7"/>
  <c r="G1895" i="7"/>
  <c r="L1899" i="7"/>
  <c r="J1899" i="7"/>
  <c r="E1899" i="7"/>
  <c r="L1898" i="7"/>
  <c r="J1898" i="7"/>
  <c r="G1898" i="7"/>
  <c r="L1897" i="7"/>
  <c r="J1897" i="7"/>
  <c r="E1897" i="7"/>
  <c r="L1896" i="7"/>
  <c r="J1896" i="7"/>
  <c r="G1896" i="7"/>
  <c r="L1893" i="7"/>
  <c r="L1892" i="7" s="1"/>
  <c r="J1893" i="7"/>
  <c r="G1893" i="7"/>
  <c r="G1892" i="7"/>
  <c r="C1891" i="7"/>
  <c r="E1890" i="7"/>
  <c r="G1890" i="7"/>
  <c r="D1890" i="7"/>
  <c r="C1890" i="7"/>
  <c r="AW1889" i="7"/>
  <c r="BA1889" i="7"/>
  <c r="L1888" i="7" s="1"/>
  <c r="AZ1889" i="7"/>
  <c r="L1887" i="7" s="1"/>
  <c r="AE1889" i="7"/>
  <c r="AD1889" i="7"/>
  <c r="G1888" i="7"/>
  <c r="E1888" i="7"/>
  <c r="G1887" i="7"/>
  <c r="E1887" i="7"/>
  <c r="G1882" i="7"/>
  <c r="L1884" i="7"/>
  <c r="L1882" i="7" s="1"/>
  <c r="J1884" i="7"/>
  <c r="E1884" i="7"/>
  <c r="L1883" i="7"/>
  <c r="J1883" i="7"/>
  <c r="G1883" i="7"/>
  <c r="L1880" i="7"/>
  <c r="L1879" i="7" s="1"/>
  <c r="AR1889" i="7" s="1"/>
  <c r="J1880" i="7"/>
  <c r="G1880" i="7"/>
  <c r="G1879" i="7"/>
  <c r="C1878" i="7"/>
  <c r="E1877" i="7"/>
  <c r="G1877" i="7"/>
  <c r="D1877" i="7"/>
  <c r="C1877" i="7"/>
  <c r="AW1876" i="7"/>
  <c r="BA1876" i="7"/>
  <c r="L1875" i="7" s="1"/>
  <c r="AZ1876" i="7"/>
  <c r="L1874" i="7" s="1"/>
  <c r="AE1876" i="7"/>
  <c r="AD1876" i="7"/>
  <c r="G1875" i="7"/>
  <c r="E1875" i="7"/>
  <c r="G1874" i="7"/>
  <c r="E1874" i="7"/>
  <c r="G1869" i="7"/>
  <c r="L1871" i="7"/>
  <c r="L1869" i="7" s="1"/>
  <c r="AT1876" i="7" s="1"/>
  <c r="J1871" i="7"/>
  <c r="E1871" i="7"/>
  <c r="L1870" i="7"/>
  <c r="J1870" i="7"/>
  <c r="G1870" i="7"/>
  <c r="L1867" i="7"/>
  <c r="L1866" i="7" s="1"/>
  <c r="AR1876" i="7" s="1"/>
  <c r="J1867" i="7"/>
  <c r="G1867" i="7"/>
  <c r="G1866" i="7"/>
  <c r="C1865" i="7"/>
  <c r="E1864" i="7"/>
  <c r="G1864" i="7"/>
  <c r="D1864" i="7"/>
  <c r="C1864" i="7"/>
  <c r="AW1863" i="7"/>
  <c r="BA1863" i="7"/>
  <c r="L1862" i="7" s="1"/>
  <c r="AZ1863" i="7"/>
  <c r="L1861" i="7" s="1"/>
  <c r="AE1863" i="7"/>
  <c r="AD1863" i="7"/>
  <c r="G1862" i="7"/>
  <c r="E1862" i="7"/>
  <c r="G1861" i="7"/>
  <c r="E1861" i="7"/>
  <c r="G1856" i="7"/>
  <c r="L1858" i="7"/>
  <c r="L1856" i="7" s="1"/>
  <c r="J1858" i="7"/>
  <c r="E1858" i="7"/>
  <c r="L1857" i="7"/>
  <c r="J1857" i="7"/>
  <c r="G1857" i="7"/>
  <c r="L1854" i="7"/>
  <c r="L1853" i="7" s="1"/>
  <c r="AR1863" i="7" s="1"/>
  <c r="J1854" i="7"/>
  <c r="G1854" i="7"/>
  <c r="G1853" i="7"/>
  <c r="C1852" i="7"/>
  <c r="E1851" i="7"/>
  <c r="G1851" i="7"/>
  <c r="D1851" i="7"/>
  <c r="C1851" i="7"/>
  <c r="BA1850" i="7"/>
  <c r="AZ1850" i="7"/>
  <c r="AE1850" i="7"/>
  <c r="AD1850" i="7"/>
  <c r="G1849" i="7"/>
  <c r="E1849" i="7"/>
  <c r="G1848" i="7"/>
  <c r="E1848" i="7"/>
  <c r="BA1846" i="7"/>
  <c r="AZ1846" i="7"/>
  <c r="AE1846" i="7"/>
  <c r="AD1846" i="7"/>
  <c r="L1846" i="7"/>
  <c r="AW1846" i="7" s="1"/>
  <c r="I1846" i="7"/>
  <c r="H1846" i="7"/>
  <c r="E1846" i="7"/>
  <c r="G1846" i="7"/>
  <c r="D1846" i="7"/>
  <c r="C1846" i="7"/>
  <c r="B1846" i="7"/>
  <c r="G1844" i="7"/>
  <c r="E1844" i="7"/>
  <c r="D1844" i="7"/>
  <c r="C1844" i="7"/>
  <c r="B1844" i="7"/>
  <c r="L1843" i="7"/>
  <c r="L1842" i="7" s="1"/>
  <c r="AW1850" i="7" s="1"/>
  <c r="I1843" i="7"/>
  <c r="H1843" i="7"/>
  <c r="G1843" i="7"/>
  <c r="G1837" i="7"/>
  <c r="L1841" i="7"/>
  <c r="J1841" i="7"/>
  <c r="E1841" i="7"/>
  <c r="L1840" i="7"/>
  <c r="J1840" i="7"/>
  <c r="G1840" i="7"/>
  <c r="L1839" i="7"/>
  <c r="J1839" i="7"/>
  <c r="E1839" i="7"/>
  <c r="L1838" i="7"/>
  <c r="J1838" i="7"/>
  <c r="G1838" i="7"/>
  <c r="L1835" i="7"/>
  <c r="L1834" i="7" s="1"/>
  <c r="AR1850" i="7" s="1"/>
  <c r="J1835" i="7"/>
  <c r="G1835" i="7"/>
  <c r="G1834" i="7"/>
  <c r="E1833" i="7"/>
  <c r="G1833" i="7"/>
  <c r="D1833" i="7"/>
  <c r="C1833" i="7"/>
  <c r="BA1832" i="7"/>
  <c r="AZ1832" i="7"/>
  <c r="AE1832" i="7"/>
  <c r="AD1832" i="7"/>
  <c r="G1831" i="7"/>
  <c r="E1831" i="7"/>
  <c r="G1830" i="7"/>
  <c r="E1830" i="7"/>
  <c r="BA1828" i="7"/>
  <c r="AZ1828" i="7"/>
  <c r="AE1828" i="7"/>
  <c r="AD1828" i="7"/>
  <c r="L1828" i="7"/>
  <c r="AW1828" i="7" s="1"/>
  <c r="I1828" i="7"/>
  <c r="H1828" i="7"/>
  <c r="E1828" i="7"/>
  <c r="G1828" i="7"/>
  <c r="D1828" i="7"/>
  <c r="C1828" i="7"/>
  <c r="B1828" i="7"/>
  <c r="L1825" i="7"/>
  <c r="I1825" i="7"/>
  <c r="H1825" i="7"/>
  <c r="G1825" i="7"/>
  <c r="L1824" i="7"/>
  <c r="I1824" i="7"/>
  <c r="H1824" i="7"/>
  <c r="G1824" i="7"/>
  <c r="G1817" i="7"/>
  <c r="L1822" i="7"/>
  <c r="J1822" i="7"/>
  <c r="E1822" i="7"/>
  <c r="L1821" i="7"/>
  <c r="J1821" i="7"/>
  <c r="G1821" i="7"/>
  <c r="L1820" i="7"/>
  <c r="I1820" i="7"/>
  <c r="H1820" i="7"/>
  <c r="G1820" i="7"/>
  <c r="L1819" i="7"/>
  <c r="J1819" i="7"/>
  <c r="E1819" i="7"/>
  <c r="L1818" i="7"/>
  <c r="J1818" i="7"/>
  <c r="G1818" i="7"/>
  <c r="L1815" i="7"/>
  <c r="L1814" i="7" s="1"/>
  <c r="AR1832" i="7" s="1"/>
  <c r="J1815" i="7"/>
  <c r="G1815" i="7"/>
  <c r="G1814" i="7"/>
  <c r="C1813" i="7"/>
  <c r="E1812" i="7"/>
  <c r="G1812" i="7"/>
  <c r="D1812" i="7"/>
  <c r="C1812" i="7"/>
  <c r="AT1811" i="7"/>
  <c r="AR1811" i="7"/>
  <c r="AO1811" i="7"/>
  <c r="BA1811" i="7"/>
  <c r="AZ1811" i="7"/>
  <c r="AE1811" i="7"/>
  <c r="AD1811" i="7"/>
  <c r="C1810" i="7"/>
  <c r="L1809" i="7"/>
  <c r="AW1811" i="7" s="1"/>
  <c r="I1809" i="7"/>
  <c r="H1809" i="7"/>
  <c r="J1809" i="7" s="1"/>
  <c r="E1809" i="7"/>
  <c r="G1809" i="7"/>
  <c r="D1809" i="7"/>
  <c r="C1809" i="7"/>
  <c r="B1809" i="7"/>
  <c r="AT1808" i="7"/>
  <c r="AR1808" i="7"/>
  <c r="AO1808" i="7"/>
  <c r="BA1808" i="7"/>
  <c r="AZ1808" i="7"/>
  <c r="AE1808" i="7"/>
  <c r="AD1808" i="7"/>
  <c r="L1807" i="7"/>
  <c r="AN1808" i="7" s="1"/>
  <c r="I1807" i="7"/>
  <c r="H1807" i="7"/>
  <c r="E1807" i="7"/>
  <c r="G1807" i="7"/>
  <c r="D1807" i="7"/>
  <c r="C1807" i="7"/>
  <c r="B1807" i="7"/>
  <c r="AW1806" i="7"/>
  <c r="BA1806" i="7"/>
  <c r="L1805" i="7" s="1"/>
  <c r="AZ1806" i="7"/>
  <c r="L1804" i="7" s="1"/>
  <c r="AE1806" i="7"/>
  <c r="AD1806" i="7"/>
  <c r="G1805" i="7"/>
  <c r="E1805" i="7"/>
  <c r="G1804" i="7"/>
  <c r="E1804" i="7"/>
  <c r="G1801" i="7"/>
  <c r="E1801" i="7"/>
  <c r="D1801" i="7"/>
  <c r="C1801" i="7"/>
  <c r="B1801" i="7"/>
  <c r="G1797" i="7"/>
  <c r="L1800" i="7"/>
  <c r="J1800" i="7"/>
  <c r="G1800" i="7"/>
  <c r="L1799" i="7"/>
  <c r="L1797" i="7" s="1"/>
  <c r="AT1806" i="7" s="1"/>
  <c r="J1799" i="7"/>
  <c r="E1799" i="7"/>
  <c r="L1798" i="7"/>
  <c r="I1798" i="7"/>
  <c r="H1798" i="7"/>
  <c r="G1798" i="7"/>
  <c r="L1795" i="7"/>
  <c r="L1794" i="7" s="1"/>
  <c r="AR1806" i="7" s="1"/>
  <c r="J1795" i="7"/>
  <c r="G1795" i="7"/>
  <c r="G1794" i="7"/>
  <c r="C1793" i="7"/>
  <c r="E1792" i="7"/>
  <c r="G1792" i="7"/>
  <c r="D1792" i="7"/>
  <c r="C1792" i="7"/>
  <c r="AT1791" i="7"/>
  <c r="AR1791" i="7"/>
  <c r="AO1791" i="7"/>
  <c r="BA1791" i="7"/>
  <c r="AZ1791" i="7"/>
  <c r="AE1791" i="7"/>
  <c r="AD1791" i="7"/>
  <c r="C1790" i="7"/>
  <c r="L1789" i="7"/>
  <c r="AN1791" i="7" s="1"/>
  <c r="I1789" i="7"/>
  <c r="H1789" i="7"/>
  <c r="E1789" i="7"/>
  <c r="G1789" i="7"/>
  <c r="D1789" i="7"/>
  <c r="C1789" i="7"/>
  <c r="B1789" i="7"/>
  <c r="AW1788" i="7"/>
  <c r="BA1788" i="7"/>
  <c r="AZ1788" i="7"/>
  <c r="AE1788" i="7"/>
  <c r="AD1788" i="7"/>
  <c r="G1787" i="7"/>
  <c r="E1787" i="7"/>
  <c r="G1786" i="7"/>
  <c r="E1786" i="7"/>
  <c r="BA1784" i="7"/>
  <c r="L1787" i="7" s="1"/>
  <c r="AZ1784" i="7"/>
  <c r="AE1784" i="7"/>
  <c r="AD1784" i="7"/>
  <c r="L1784" i="7"/>
  <c r="E1784" i="7"/>
  <c r="G1784" i="7"/>
  <c r="D1784" i="7"/>
  <c r="C1784" i="7"/>
  <c r="B1784" i="7"/>
  <c r="G1779" i="7"/>
  <c r="L1782" i="7"/>
  <c r="I1782" i="7"/>
  <c r="H1782" i="7"/>
  <c r="G1782" i="7"/>
  <c r="L1781" i="7"/>
  <c r="L1779" i="7" s="1"/>
  <c r="AT1788" i="7" s="1"/>
  <c r="J1781" i="7"/>
  <c r="E1781" i="7"/>
  <c r="L1780" i="7"/>
  <c r="I1780" i="7"/>
  <c r="H1780" i="7"/>
  <c r="J1780" i="7" s="1"/>
  <c r="G1780" i="7"/>
  <c r="L1777" i="7"/>
  <c r="L1776" i="7" s="1"/>
  <c r="J1777" i="7"/>
  <c r="G1777" i="7"/>
  <c r="G1776" i="7"/>
  <c r="E1775" i="7"/>
  <c r="G1775" i="7"/>
  <c r="D1775" i="7"/>
  <c r="C1775" i="7"/>
  <c r="AT1774" i="7"/>
  <c r="AR1774" i="7"/>
  <c r="AO1774" i="7"/>
  <c r="BA1774" i="7"/>
  <c r="AZ1774" i="7"/>
  <c r="AE1774" i="7"/>
  <c r="AD1774" i="7"/>
  <c r="C1773" i="7"/>
  <c r="L1772" i="7"/>
  <c r="K1774" i="7" s="1"/>
  <c r="I1772" i="7"/>
  <c r="H1772" i="7"/>
  <c r="E1772" i="7"/>
  <c r="G1772" i="7"/>
  <c r="D1772" i="7"/>
  <c r="C1772" i="7"/>
  <c r="B1772" i="7"/>
  <c r="AW1771" i="7"/>
  <c r="BA1771" i="7"/>
  <c r="AZ1771" i="7"/>
  <c r="AE1771" i="7"/>
  <c r="AD1771" i="7"/>
  <c r="G1770" i="7"/>
  <c r="E1770" i="7"/>
  <c r="G1769" i="7"/>
  <c r="E1769" i="7"/>
  <c r="BA1767" i="7"/>
  <c r="L1770" i="7" s="1"/>
  <c r="AZ1767" i="7"/>
  <c r="L1769" i="7" s="1"/>
  <c r="AE1767" i="7"/>
  <c r="AD1767" i="7"/>
  <c r="L1767" i="7"/>
  <c r="E1767" i="7"/>
  <c r="G1767" i="7"/>
  <c r="D1767" i="7"/>
  <c r="C1767" i="7"/>
  <c r="B1767" i="7"/>
  <c r="G1762" i="7"/>
  <c r="L1765" i="7"/>
  <c r="I1765" i="7"/>
  <c r="H1765" i="7"/>
  <c r="G1765" i="7"/>
  <c r="L1764" i="7"/>
  <c r="L1762" i="7" s="1"/>
  <c r="AT1771" i="7" s="1"/>
  <c r="J1764" i="7"/>
  <c r="E1764" i="7"/>
  <c r="L1763" i="7"/>
  <c r="I1763" i="7"/>
  <c r="H1763" i="7"/>
  <c r="G1763" i="7"/>
  <c r="L1760" i="7"/>
  <c r="L1759" i="7" s="1"/>
  <c r="AR1771" i="7" s="1"/>
  <c r="J1760" i="7"/>
  <c r="G1760" i="7"/>
  <c r="G1759" i="7"/>
  <c r="E1758" i="7"/>
  <c r="G1758" i="7"/>
  <c r="D1758" i="7"/>
  <c r="C1758" i="7"/>
  <c r="BA1757" i="7"/>
  <c r="L1756" i="7" s="1"/>
  <c r="AZ1757" i="7"/>
  <c r="L1755" i="7" s="1"/>
  <c r="AE1757" i="7"/>
  <c r="AD1757" i="7"/>
  <c r="G1756" i="7"/>
  <c r="E1756" i="7"/>
  <c r="G1755" i="7"/>
  <c r="E1755" i="7"/>
  <c r="G1750" i="7"/>
  <c r="E1750" i="7"/>
  <c r="D1750" i="7"/>
  <c r="C1750" i="7"/>
  <c r="B1750" i="7"/>
  <c r="L1749" i="7"/>
  <c r="I1749" i="7"/>
  <c r="H1749" i="7"/>
  <c r="G1749" i="7"/>
  <c r="L1748" i="7"/>
  <c r="I1748" i="7"/>
  <c r="H1748" i="7"/>
  <c r="G1748" i="7"/>
  <c r="G1742" i="7"/>
  <c r="L1746" i="7"/>
  <c r="I1746" i="7"/>
  <c r="H1746" i="7"/>
  <c r="G1746" i="7"/>
  <c r="L1745" i="7"/>
  <c r="I1745" i="7"/>
  <c r="H1745" i="7"/>
  <c r="G1745" i="7"/>
  <c r="L1744" i="7"/>
  <c r="L1742" i="7" s="1"/>
  <c r="J1744" i="7"/>
  <c r="E1744" i="7"/>
  <c r="L1743" i="7"/>
  <c r="J1743" i="7"/>
  <c r="G1743" i="7"/>
  <c r="L1740" i="7"/>
  <c r="J1740" i="7"/>
  <c r="G1740" i="7"/>
  <c r="L1739" i="7"/>
  <c r="J1739" i="7"/>
  <c r="G1739" i="7"/>
  <c r="G1738" i="7"/>
  <c r="C1737" i="7"/>
  <c r="E1736" i="7"/>
  <c r="G1736" i="7"/>
  <c r="D1736" i="7"/>
  <c r="C1736" i="7"/>
  <c r="AT1735" i="7"/>
  <c r="AR1735" i="7"/>
  <c r="AO1735" i="7"/>
  <c r="BA1735" i="7"/>
  <c r="AZ1735" i="7"/>
  <c r="AE1735" i="7"/>
  <c r="AD1735" i="7"/>
  <c r="L1734" i="7"/>
  <c r="J1734" i="7"/>
  <c r="E1734" i="7"/>
  <c r="G1734" i="7"/>
  <c r="D1734" i="7"/>
  <c r="C1734" i="7"/>
  <c r="B1734" i="7"/>
  <c r="BA1733" i="7"/>
  <c r="L1732" i="7" s="1"/>
  <c r="AZ1733" i="7"/>
  <c r="L1731" i="7" s="1"/>
  <c r="AE1733" i="7"/>
  <c r="AD1733" i="7"/>
  <c r="G1732" i="7"/>
  <c r="E1732" i="7"/>
  <c r="G1731" i="7"/>
  <c r="E1731" i="7"/>
  <c r="L1727" i="7"/>
  <c r="I1727" i="7"/>
  <c r="H1727" i="7"/>
  <c r="G1727" i="7"/>
  <c r="L1726" i="7"/>
  <c r="I1726" i="7"/>
  <c r="H1726" i="7"/>
  <c r="G1726" i="7"/>
  <c r="G1720" i="7"/>
  <c r="L1724" i="7"/>
  <c r="I1724" i="7"/>
  <c r="H1724" i="7"/>
  <c r="G1724" i="7"/>
  <c r="L1723" i="7"/>
  <c r="I1723" i="7"/>
  <c r="H1723" i="7"/>
  <c r="G1723" i="7"/>
  <c r="L1722" i="7"/>
  <c r="L1720" i="7" s="1"/>
  <c r="J1722" i="7"/>
  <c r="E1722" i="7"/>
  <c r="L1721" i="7"/>
  <c r="J1721" i="7"/>
  <c r="G1721" i="7"/>
  <c r="L1718" i="7"/>
  <c r="J1718" i="7"/>
  <c r="G1718" i="7"/>
  <c r="L1717" i="7"/>
  <c r="J1717" i="7"/>
  <c r="G1717" i="7"/>
  <c r="L1716" i="7"/>
  <c r="J1716" i="7"/>
  <c r="G1716" i="7"/>
  <c r="G1715" i="7"/>
  <c r="C1714" i="7"/>
  <c r="E1713" i="7"/>
  <c r="G1713" i="7"/>
  <c r="D1713" i="7"/>
  <c r="C1713" i="7"/>
  <c r="AT1712" i="7"/>
  <c r="AR1712" i="7"/>
  <c r="AO1712" i="7"/>
  <c r="BA1712" i="7"/>
  <c r="AZ1712" i="7"/>
  <c r="AE1712" i="7"/>
  <c r="AD1712" i="7"/>
  <c r="L1711" i="7"/>
  <c r="K1712" i="7" s="1"/>
  <c r="I1711" i="7"/>
  <c r="H1711" i="7"/>
  <c r="E1711" i="7"/>
  <c r="G1711" i="7"/>
  <c r="D1711" i="7"/>
  <c r="C1711" i="7"/>
  <c r="B1711" i="7"/>
  <c r="BA1710" i="7"/>
  <c r="L1709" i="7" s="1"/>
  <c r="AZ1710" i="7"/>
  <c r="L1708" i="7" s="1"/>
  <c r="AE1710" i="7"/>
  <c r="AD1710" i="7"/>
  <c r="G1709" i="7"/>
  <c r="E1709" i="7"/>
  <c r="G1708" i="7"/>
  <c r="E1708" i="7"/>
  <c r="G1703" i="7"/>
  <c r="E1703" i="7"/>
  <c r="D1703" i="7"/>
  <c r="C1703" i="7"/>
  <c r="B1703" i="7"/>
  <c r="L1702" i="7"/>
  <c r="I1702" i="7"/>
  <c r="H1702" i="7"/>
  <c r="G1702" i="7"/>
  <c r="L1701" i="7"/>
  <c r="I1701" i="7"/>
  <c r="H1701" i="7"/>
  <c r="G1701" i="7"/>
  <c r="G1695" i="7"/>
  <c r="L1699" i="7"/>
  <c r="I1699" i="7"/>
  <c r="H1699" i="7"/>
  <c r="G1699" i="7"/>
  <c r="L1698" i="7"/>
  <c r="I1698" i="7"/>
  <c r="H1698" i="7"/>
  <c r="G1698" i="7"/>
  <c r="L1697" i="7"/>
  <c r="L1695" i="7" s="1"/>
  <c r="J1697" i="7"/>
  <c r="E1697" i="7"/>
  <c r="L1696" i="7"/>
  <c r="J1696" i="7"/>
  <c r="G1696" i="7"/>
  <c r="L1693" i="7"/>
  <c r="J1693" i="7"/>
  <c r="G1693" i="7"/>
  <c r="L1692" i="7"/>
  <c r="J1692" i="7"/>
  <c r="G1692" i="7"/>
  <c r="L1691" i="7"/>
  <c r="J1691" i="7"/>
  <c r="G1691" i="7"/>
  <c r="G1690" i="7"/>
  <c r="C1689" i="7"/>
  <c r="E1688" i="7"/>
  <c r="G1688" i="7"/>
  <c r="D1688" i="7"/>
  <c r="C1688" i="7"/>
  <c r="AT1687" i="7"/>
  <c r="AR1687" i="7"/>
  <c r="AO1687" i="7"/>
  <c r="BA1687" i="7"/>
  <c r="AZ1687" i="7"/>
  <c r="AE1687" i="7"/>
  <c r="AD1687" i="7"/>
  <c r="L1686" i="7"/>
  <c r="I1686" i="7"/>
  <c r="H1686" i="7"/>
  <c r="E1686" i="7"/>
  <c r="G1686" i="7"/>
  <c r="D1686" i="7"/>
  <c r="C1686" i="7"/>
  <c r="B1686" i="7"/>
  <c r="BA1685" i="7"/>
  <c r="L1684" i="7" s="1"/>
  <c r="AZ1685" i="7"/>
  <c r="L1683" i="7" s="1"/>
  <c r="AE1685" i="7"/>
  <c r="AD1685" i="7"/>
  <c r="G1684" i="7"/>
  <c r="E1684" i="7"/>
  <c r="G1683" i="7"/>
  <c r="E1683" i="7"/>
  <c r="L1679" i="7"/>
  <c r="I1679" i="7"/>
  <c r="H1679" i="7"/>
  <c r="G1679" i="7"/>
  <c r="L1678" i="7"/>
  <c r="I1678" i="7"/>
  <c r="H1678" i="7"/>
  <c r="G1678" i="7"/>
  <c r="L1675" i="7"/>
  <c r="AT1685" i="7" s="1"/>
  <c r="G1675" i="7"/>
  <c r="L1676" i="7"/>
  <c r="I1676" i="7"/>
  <c r="H1676" i="7"/>
  <c r="G1676" i="7"/>
  <c r="L1673" i="7"/>
  <c r="L1672" i="7" s="1"/>
  <c r="J1673" i="7"/>
  <c r="G1673" i="7"/>
  <c r="G1672" i="7"/>
  <c r="E1671" i="7"/>
  <c r="G1671" i="7"/>
  <c r="D1671" i="7"/>
  <c r="C1671" i="7"/>
  <c r="AT1670" i="7"/>
  <c r="AR1670" i="7"/>
  <c r="AO1670" i="7"/>
  <c r="BA1670" i="7"/>
  <c r="AZ1670" i="7"/>
  <c r="AE1670" i="7"/>
  <c r="AD1670" i="7"/>
  <c r="L1669" i="7"/>
  <c r="AW1670" i="7" s="1"/>
  <c r="I1669" i="7"/>
  <c r="H1669" i="7"/>
  <c r="E1669" i="7"/>
  <c r="G1669" i="7"/>
  <c r="D1669" i="7"/>
  <c r="C1669" i="7"/>
  <c r="B1669" i="7"/>
  <c r="BA1668" i="7"/>
  <c r="L1667" i="7" s="1"/>
  <c r="AZ1668" i="7"/>
  <c r="L1666" i="7" s="1"/>
  <c r="AE1668" i="7"/>
  <c r="AD1668" i="7"/>
  <c r="G1667" i="7"/>
  <c r="E1667" i="7"/>
  <c r="G1666" i="7"/>
  <c r="E1666" i="7"/>
  <c r="L1662" i="7"/>
  <c r="I1662" i="7"/>
  <c r="H1662" i="7"/>
  <c r="G1662" i="7"/>
  <c r="L1661" i="7"/>
  <c r="I1661" i="7"/>
  <c r="H1661" i="7"/>
  <c r="G1661" i="7"/>
  <c r="L1657" i="7"/>
  <c r="G1657" i="7"/>
  <c r="L1659" i="7"/>
  <c r="I1659" i="7"/>
  <c r="H1659" i="7"/>
  <c r="G1659" i="7"/>
  <c r="L1658" i="7"/>
  <c r="I1658" i="7"/>
  <c r="H1658" i="7"/>
  <c r="J1658" i="7" s="1"/>
  <c r="G1658" i="7"/>
  <c r="L1655" i="7"/>
  <c r="L1654" i="7" s="1"/>
  <c r="J1655" i="7"/>
  <c r="G1655" i="7"/>
  <c r="G1654" i="7"/>
  <c r="E1653" i="7"/>
  <c r="G1653" i="7"/>
  <c r="D1653" i="7"/>
  <c r="C1653" i="7"/>
  <c r="AT1652" i="7"/>
  <c r="AR1652" i="7"/>
  <c r="AO1652" i="7"/>
  <c r="BA1652" i="7"/>
  <c r="AZ1652" i="7"/>
  <c r="AE1652" i="7"/>
  <c r="AD1652" i="7"/>
  <c r="L1651" i="7"/>
  <c r="K1652" i="7" s="1"/>
  <c r="I1651" i="7"/>
  <c r="H1651" i="7"/>
  <c r="E1651" i="7"/>
  <c r="G1651" i="7"/>
  <c r="D1651" i="7"/>
  <c r="C1651" i="7"/>
  <c r="B1651" i="7"/>
  <c r="BA1650" i="7"/>
  <c r="L1649" i="7" s="1"/>
  <c r="AZ1650" i="7"/>
  <c r="L1648" i="7" s="1"/>
  <c r="AE1650" i="7"/>
  <c r="AD1650" i="7"/>
  <c r="G1649" i="7"/>
  <c r="E1649" i="7"/>
  <c r="G1648" i="7"/>
  <c r="E1648" i="7"/>
  <c r="L1643" i="7"/>
  <c r="I1643" i="7"/>
  <c r="H1643" i="7"/>
  <c r="G1643" i="7"/>
  <c r="L1642" i="7"/>
  <c r="I1642" i="7"/>
  <c r="H1642" i="7"/>
  <c r="G1642" i="7"/>
  <c r="L1638" i="7"/>
  <c r="AT1650" i="7" s="1"/>
  <c r="G1638" i="7"/>
  <c r="L1640" i="7"/>
  <c r="I1640" i="7"/>
  <c r="H1640" i="7"/>
  <c r="G1640" i="7"/>
  <c r="L1639" i="7"/>
  <c r="I1639" i="7"/>
  <c r="H1639" i="7"/>
  <c r="G1639" i="7"/>
  <c r="L1636" i="7"/>
  <c r="L1635" i="7" s="1"/>
  <c r="AR1650" i="7" s="1"/>
  <c r="J1636" i="7"/>
  <c r="G1636" i="7"/>
  <c r="G1635" i="7"/>
  <c r="E1634" i="7"/>
  <c r="G1634" i="7"/>
  <c r="D1634" i="7"/>
  <c r="C1634" i="7"/>
  <c r="BA1633" i="7"/>
  <c r="AZ1633" i="7"/>
  <c r="AE1633" i="7"/>
  <c r="AD1633" i="7"/>
  <c r="G1632" i="7"/>
  <c r="E1632" i="7"/>
  <c r="G1631" i="7"/>
  <c r="E1631" i="7"/>
  <c r="BA1629" i="7"/>
  <c r="AZ1629" i="7"/>
  <c r="AE1629" i="7"/>
  <c r="AD1629" i="7"/>
  <c r="L1629" i="7"/>
  <c r="I1629" i="7"/>
  <c r="H1629" i="7"/>
  <c r="E1629" i="7"/>
  <c r="G1629" i="7"/>
  <c r="D1629" i="7"/>
  <c r="C1629" i="7"/>
  <c r="B1629" i="7"/>
  <c r="G1627" i="7"/>
  <c r="E1627" i="7"/>
  <c r="D1627" i="7"/>
  <c r="C1627" i="7"/>
  <c r="B1627" i="7"/>
  <c r="L1626" i="7"/>
  <c r="I1626" i="7"/>
  <c r="H1626" i="7"/>
  <c r="G1626" i="7"/>
  <c r="L1625" i="7"/>
  <c r="I1625" i="7"/>
  <c r="H1625" i="7"/>
  <c r="G1625" i="7"/>
  <c r="L1621" i="7"/>
  <c r="AT1633" i="7" s="1"/>
  <c r="G1621" i="7"/>
  <c r="L1623" i="7"/>
  <c r="I1623" i="7"/>
  <c r="H1623" i="7"/>
  <c r="G1623" i="7"/>
  <c r="L1622" i="7"/>
  <c r="I1622" i="7"/>
  <c r="H1622" i="7"/>
  <c r="G1622" i="7"/>
  <c r="L1619" i="7"/>
  <c r="L1618" i="7" s="1"/>
  <c r="AR1633" i="7" s="1"/>
  <c r="J1619" i="7"/>
  <c r="G1619" i="7"/>
  <c r="G1618" i="7"/>
  <c r="E1617" i="7"/>
  <c r="G1617" i="7"/>
  <c r="D1617" i="7"/>
  <c r="C1617" i="7"/>
  <c r="AT1616" i="7"/>
  <c r="AR1616" i="7"/>
  <c r="AO1616" i="7"/>
  <c r="BA1616" i="7"/>
  <c r="AZ1616" i="7"/>
  <c r="AE1616" i="7"/>
  <c r="AD1616" i="7"/>
  <c r="L1615" i="7"/>
  <c r="K1616" i="7" s="1"/>
  <c r="I1615" i="7"/>
  <c r="H1615" i="7"/>
  <c r="E1615" i="7"/>
  <c r="G1615" i="7"/>
  <c r="D1615" i="7"/>
  <c r="C1615" i="7"/>
  <c r="B1615" i="7"/>
  <c r="BA1614" i="7"/>
  <c r="L1613" i="7" s="1"/>
  <c r="AZ1614" i="7"/>
  <c r="L1612" i="7" s="1"/>
  <c r="AE1614" i="7"/>
  <c r="AD1614" i="7"/>
  <c r="G1613" i="7"/>
  <c r="E1613" i="7"/>
  <c r="G1612" i="7"/>
  <c r="E1612" i="7"/>
  <c r="L1608" i="7"/>
  <c r="I1608" i="7"/>
  <c r="H1608" i="7"/>
  <c r="G1608" i="7"/>
  <c r="L1607" i="7"/>
  <c r="I1607" i="7"/>
  <c r="H1607" i="7"/>
  <c r="G1607" i="7"/>
  <c r="L1606" i="7"/>
  <c r="I1606" i="7"/>
  <c r="H1606" i="7"/>
  <c r="G1606" i="7"/>
  <c r="G1599" i="7"/>
  <c r="L1604" i="7"/>
  <c r="J1604" i="7"/>
  <c r="G1604" i="7"/>
  <c r="L1603" i="7"/>
  <c r="I1603" i="7"/>
  <c r="H1603" i="7"/>
  <c r="G1603" i="7"/>
  <c r="L1602" i="7"/>
  <c r="I1602" i="7"/>
  <c r="H1602" i="7"/>
  <c r="G1602" i="7"/>
  <c r="L1601" i="7"/>
  <c r="L1599" i="7" s="1"/>
  <c r="AT1614" i="7" s="1"/>
  <c r="J1601" i="7"/>
  <c r="E1601" i="7"/>
  <c r="L1600" i="7"/>
  <c r="J1600" i="7"/>
  <c r="G1600" i="7"/>
  <c r="L1597" i="7"/>
  <c r="J1597" i="7"/>
  <c r="G1597" i="7"/>
  <c r="L1596" i="7"/>
  <c r="J1596" i="7"/>
  <c r="G1596" i="7"/>
  <c r="L1595" i="7"/>
  <c r="J1595" i="7"/>
  <c r="G1595" i="7"/>
  <c r="G1594" i="7"/>
  <c r="C1593" i="7"/>
  <c r="E1592" i="7"/>
  <c r="G1592" i="7"/>
  <c r="D1592" i="7"/>
  <c r="C1592" i="7"/>
  <c r="BA1591" i="7"/>
  <c r="AZ1591" i="7"/>
  <c r="AE1591" i="7"/>
  <c r="AD1591" i="7"/>
  <c r="G1590" i="7"/>
  <c r="E1590" i="7"/>
  <c r="G1589" i="7"/>
  <c r="E1589" i="7"/>
  <c r="BA1587" i="7"/>
  <c r="AZ1587" i="7"/>
  <c r="AE1587" i="7"/>
  <c r="AD1587" i="7"/>
  <c r="L1587" i="7"/>
  <c r="I1587" i="7"/>
  <c r="H1587" i="7"/>
  <c r="E1587" i="7"/>
  <c r="G1587" i="7"/>
  <c r="D1587" i="7"/>
  <c r="C1587" i="7"/>
  <c r="B1587" i="7"/>
  <c r="G1585" i="7"/>
  <c r="E1585" i="7"/>
  <c r="D1585" i="7"/>
  <c r="C1585" i="7"/>
  <c r="B1585" i="7"/>
  <c r="L1584" i="7"/>
  <c r="AW1591" i="7" s="1"/>
  <c r="L1581" i="7"/>
  <c r="AT1591" i="7" s="1"/>
  <c r="G1581" i="7"/>
  <c r="L1583" i="7"/>
  <c r="I1583" i="7"/>
  <c r="H1583" i="7"/>
  <c r="G1583" i="7"/>
  <c r="L1582" i="7"/>
  <c r="I1582" i="7"/>
  <c r="H1582" i="7"/>
  <c r="G1582" i="7"/>
  <c r="L1579" i="7"/>
  <c r="L1578" i="7" s="1"/>
  <c r="AR1591" i="7" s="1"/>
  <c r="J1579" i="7"/>
  <c r="G1579" i="7"/>
  <c r="G1578" i="7"/>
  <c r="C1577" i="7"/>
  <c r="E1576" i="7"/>
  <c r="G1576" i="7"/>
  <c r="D1576" i="7"/>
  <c r="C1576" i="7"/>
  <c r="BA1575" i="7"/>
  <c r="AZ1575" i="7"/>
  <c r="AE1575" i="7"/>
  <c r="AD1575" i="7"/>
  <c r="G1574" i="7"/>
  <c r="E1574" i="7"/>
  <c r="G1573" i="7"/>
  <c r="E1573" i="7"/>
  <c r="BA1571" i="7"/>
  <c r="AZ1571" i="7"/>
  <c r="AE1571" i="7"/>
  <c r="AD1571" i="7"/>
  <c r="L1571" i="7"/>
  <c r="I1571" i="7"/>
  <c r="H1571" i="7"/>
  <c r="J1571" i="7" s="1"/>
  <c r="E1571" i="7"/>
  <c r="G1571" i="7"/>
  <c r="D1571" i="7"/>
  <c r="C1571" i="7"/>
  <c r="B1571" i="7"/>
  <c r="G1569" i="7"/>
  <c r="E1569" i="7"/>
  <c r="D1569" i="7"/>
  <c r="C1569" i="7"/>
  <c r="B1569" i="7"/>
  <c r="L1568" i="7"/>
  <c r="AW1575" i="7" s="1"/>
  <c r="L1565" i="7"/>
  <c r="AT1575" i="7" s="1"/>
  <c r="G1565" i="7"/>
  <c r="L1567" i="7"/>
  <c r="I1567" i="7"/>
  <c r="H1567" i="7"/>
  <c r="G1567" i="7"/>
  <c r="L1566" i="7"/>
  <c r="I1566" i="7"/>
  <c r="H1566" i="7"/>
  <c r="J1566" i="7" s="1"/>
  <c r="G1566" i="7"/>
  <c r="L1563" i="7"/>
  <c r="L1562" i="7" s="1"/>
  <c r="J1563" i="7"/>
  <c r="G1563" i="7"/>
  <c r="G1562" i="7"/>
  <c r="C1561" i="7"/>
  <c r="E1560" i="7"/>
  <c r="G1560" i="7"/>
  <c r="D1560" i="7"/>
  <c r="C1560" i="7"/>
  <c r="AT1559" i="7"/>
  <c r="AR1559" i="7"/>
  <c r="AO1559" i="7"/>
  <c r="BA1559" i="7"/>
  <c r="AZ1559" i="7"/>
  <c r="AE1559" i="7"/>
  <c r="AD1559" i="7"/>
  <c r="L1558" i="7"/>
  <c r="AW1559" i="7" s="1"/>
  <c r="I1558" i="7"/>
  <c r="H1558" i="7"/>
  <c r="E1558" i="7"/>
  <c r="G1558" i="7"/>
  <c r="D1558" i="7"/>
  <c r="C1558" i="7"/>
  <c r="B1558" i="7"/>
  <c r="AT1557" i="7"/>
  <c r="AR1557" i="7"/>
  <c r="AO1557" i="7"/>
  <c r="BA1557" i="7"/>
  <c r="AZ1557" i="7"/>
  <c r="AE1557" i="7"/>
  <c r="AD1557" i="7"/>
  <c r="L1556" i="7"/>
  <c r="AW1557" i="7" s="1"/>
  <c r="I1556" i="7"/>
  <c r="H1556" i="7"/>
  <c r="E1556" i="7"/>
  <c r="G1556" i="7"/>
  <c r="D1556" i="7"/>
  <c r="C1556" i="7"/>
  <c r="B1556" i="7"/>
  <c r="AT1555" i="7"/>
  <c r="AR1555" i="7"/>
  <c r="AO1555" i="7"/>
  <c r="BA1555" i="7"/>
  <c r="AZ1555" i="7"/>
  <c r="AE1555" i="7"/>
  <c r="AD1555" i="7"/>
  <c r="L1554" i="7"/>
  <c r="AW1555" i="7" s="1"/>
  <c r="I1554" i="7"/>
  <c r="H1554" i="7"/>
  <c r="E1554" i="7"/>
  <c r="G1554" i="7"/>
  <c r="D1554" i="7"/>
  <c r="C1554" i="7"/>
  <c r="B1554" i="7"/>
  <c r="AT1553" i="7"/>
  <c r="AR1553" i="7"/>
  <c r="AO1553" i="7"/>
  <c r="BA1553" i="7"/>
  <c r="AZ1553" i="7"/>
  <c r="AE1553" i="7"/>
  <c r="AD1553" i="7"/>
  <c r="L1552" i="7"/>
  <c r="I1552" i="7"/>
  <c r="H1552" i="7"/>
  <c r="E1552" i="7"/>
  <c r="G1552" i="7"/>
  <c r="D1552" i="7"/>
  <c r="C1552" i="7"/>
  <c r="B1552" i="7"/>
  <c r="BA1551" i="7"/>
  <c r="L1550" i="7" s="1"/>
  <c r="AZ1551" i="7"/>
  <c r="L1549" i="7" s="1"/>
  <c r="AE1551" i="7"/>
  <c r="AD1551" i="7"/>
  <c r="G1550" i="7"/>
  <c r="E1550" i="7"/>
  <c r="G1549" i="7"/>
  <c r="E1549" i="7"/>
  <c r="L1545" i="7"/>
  <c r="AW1551" i="7" s="1"/>
  <c r="L1542" i="7"/>
  <c r="AT1551" i="7" s="1"/>
  <c r="G1542" i="7"/>
  <c r="L1544" i="7"/>
  <c r="I1544" i="7"/>
  <c r="H1544" i="7"/>
  <c r="G1544" i="7"/>
  <c r="L1543" i="7"/>
  <c r="I1543" i="7"/>
  <c r="H1543" i="7"/>
  <c r="G1543" i="7"/>
  <c r="L1540" i="7"/>
  <c r="L1539" i="7" s="1"/>
  <c r="AR1551" i="7" s="1"/>
  <c r="J1540" i="7"/>
  <c r="G1540" i="7"/>
  <c r="G1539" i="7"/>
  <c r="C1538" i="7"/>
  <c r="E1537" i="7"/>
  <c r="G1537" i="7"/>
  <c r="D1537" i="7"/>
  <c r="C1537" i="7"/>
  <c r="AT1536" i="7"/>
  <c r="AR1536" i="7"/>
  <c r="AO1536" i="7"/>
  <c r="BA1536" i="7"/>
  <c r="AZ1536" i="7"/>
  <c r="AE1536" i="7"/>
  <c r="AD1536" i="7"/>
  <c r="L1535" i="7"/>
  <c r="AW1536" i="7" s="1"/>
  <c r="J1535" i="7"/>
  <c r="E1535" i="7"/>
  <c r="G1535" i="7"/>
  <c r="D1535" i="7"/>
  <c r="C1535" i="7"/>
  <c r="B1535" i="7"/>
  <c r="BA1534" i="7"/>
  <c r="L1533" i="7" s="1"/>
  <c r="AZ1534" i="7"/>
  <c r="L1532" i="7" s="1"/>
  <c r="AE1534" i="7"/>
  <c r="AD1534" i="7"/>
  <c r="G1533" i="7"/>
  <c r="E1533" i="7"/>
  <c r="G1532" i="7"/>
  <c r="E1532" i="7"/>
  <c r="L1528" i="7"/>
  <c r="L1527" i="7" s="1"/>
  <c r="AW1534" i="7" s="1"/>
  <c r="I1528" i="7"/>
  <c r="H1528" i="7"/>
  <c r="G1528" i="7"/>
  <c r="G1522" i="7"/>
  <c r="L1526" i="7"/>
  <c r="J1526" i="7"/>
  <c r="E1526" i="7"/>
  <c r="L1525" i="7"/>
  <c r="I1525" i="7"/>
  <c r="H1525" i="7"/>
  <c r="G1525" i="7"/>
  <c r="L1524" i="7"/>
  <c r="J1524" i="7"/>
  <c r="E1524" i="7"/>
  <c r="L1523" i="7"/>
  <c r="J1523" i="7"/>
  <c r="G1523" i="7"/>
  <c r="L1520" i="7"/>
  <c r="L1519" i="7" s="1"/>
  <c r="AR1534" i="7" s="1"/>
  <c r="J1520" i="7"/>
  <c r="G1520" i="7"/>
  <c r="G1519" i="7"/>
  <c r="E1518" i="7"/>
  <c r="G1518" i="7"/>
  <c r="D1518" i="7"/>
  <c r="C1518" i="7"/>
  <c r="AT1517" i="7"/>
  <c r="AR1517" i="7"/>
  <c r="AO1517" i="7"/>
  <c r="BA1517" i="7"/>
  <c r="AZ1517" i="7"/>
  <c r="AE1517" i="7"/>
  <c r="AD1517" i="7"/>
  <c r="L1516" i="7"/>
  <c r="AW1517" i="7" s="1"/>
  <c r="I1516" i="7"/>
  <c r="H1516" i="7"/>
  <c r="E1516" i="7"/>
  <c r="G1516" i="7"/>
  <c r="D1516" i="7"/>
  <c r="C1516" i="7"/>
  <c r="B1516" i="7"/>
  <c r="BA1515" i="7"/>
  <c r="L1514" i="7" s="1"/>
  <c r="AZ1515" i="7"/>
  <c r="L1513" i="7" s="1"/>
  <c r="AE1515" i="7"/>
  <c r="AD1515" i="7"/>
  <c r="G1514" i="7"/>
  <c r="E1514" i="7"/>
  <c r="G1513" i="7"/>
  <c r="E1513" i="7"/>
  <c r="L1509" i="7"/>
  <c r="I1509" i="7"/>
  <c r="H1509" i="7"/>
  <c r="G1509" i="7"/>
  <c r="L1508" i="7"/>
  <c r="I1508" i="7"/>
  <c r="H1508" i="7"/>
  <c r="G1508" i="7"/>
  <c r="L1507" i="7"/>
  <c r="I1507" i="7"/>
  <c r="H1507" i="7"/>
  <c r="G1507" i="7"/>
  <c r="L1506" i="7"/>
  <c r="I1506" i="7"/>
  <c r="H1506" i="7"/>
  <c r="G1506" i="7"/>
  <c r="L1505" i="7"/>
  <c r="I1505" i="7"/>
  <c r="H1505" i="7"/>
  <c r="G1505" i="7"/>
  <c r="L1504" i="7"/>
  <c r="I1504" i="7"/>
  <c r="H1504" i="7"/>
  <c r="G1504" i="7"/>
  <c r="L1503" i="7"/>
  <c r="I1503" i="7"/>
  <c r="H1503" i="7"/>
  <c r="G1503" i="7"/>
  <c r="L1502" i="7"/>
  <c r="J1502" i="7"/>
  <c r="G1502" i="7"/>
  <c r="L1501" i="7"/>
  <c r="I1501" i="7"/>
  <c r="H1501" i="7"/>
  <c r="G1501" i="7"/>
  <c r="L1500" i="7"/>
  <c r="I1500" i="7"/>
  <c r="H1500" i="7"/>
  <c r="G1500" i="7"/>
  <c r="G1492" i="7"/>
  <c r="L1498" i="7"/>
  <c r="J1498" i="7"/>
  <c r="G1498" i="7"/>
  <c r="L1497" i="7"/>
  <c r="I1497" i="7"/>
  <c r="H1497" i="7"/>
  <c r="G1497" i="7"/>
  <c r="L1496" i="7"/>
  <c r="J1496" i="7"/>
  <c r="E1496" i="7"/>
  <c r="L1495" i="7"/>
  <c r="J1495" i="7"/>
  <c r="G1495" i="7"/>
  <c r="L1494" i="7"/>
  <c r="J1494" i="7"/>
  <c r="E1494" i="7"/>
  <c r="L1493" i="7"/>
  <c r="J1493" i="7"/>
  <c r="G1493" i="7"/>
  <c r="L1490" i="7"/>
  <c r="L1489" i="7" s="1"/>
  <c r="J1490" i="7"/>
  <c r="G1490" i="7"/>
  <c r="G1489" i="7"/>
  <c r="E1488" i="7"/>
  <c r="G1488" i="7"/>
  <c r="D1488" i="7"/>
  <c r="C1488" i="7"/>
  <c r="BA1487" i="7"/>
  <c r="AZ1487" i="7"/>
  <c r="AE1487" i="7"/>
  <c r="AD1487" i="7"/>
  <c r="G1486" i="7"/>
  <c r="E1486" i="7"/>
  <c r="G1485" i="7"/>
  <c r="E1485" i="7"/>
  <c r="BA1483" i="7"/>
  <c r="AZ1483" i="7"/>
  <c r="AE1483" i="7"/>
  <c r="AD1483" i="7"/>
  <c r="L1483" i="7"/>
  <c r="AW1483" i="7" s="1"/>
  <c r="I1483" i="7"/>
  <c r="H1483" i="7"/>
  <c r="E1483" i="7"/>
  <c r="G1483" i="7"/>
  <c r="D1483" i="7"/>
  <c r="C1483" i="7"/>
  <c r="B1483" i="7"/>
  <c r="BA1482" i="7"/>
  <c r="AZ1482" i="7"/>
  <c r="AE1482" i="7"/>
  <c r="AD1482" i="7"/>
  <c r="L1482" i="7"/>
  <c r="AW1482" i="7" s="1"/>
  <c r="I1482" i="7"/>
  <c r="H1482" i="7"/>
  <c r="E1482" i="7"/>
  <c r="G1482" i="7"/>
  <c r="D1482" i="7"/>
  <c r="C1482" i="7"/>
  <c r="B1482" i="7"/>
  <c r="L1478" i="7"/>
  <c r="I1478" i="7"/>
  <c r="H1478" i="7"/>
  <c r="G1478" i="7"/>
  <c r="L1477" i="7"/>
  <c r="I1477" i="7"/>
  <c r="H1477" i="7"/>
  <c r="G1477" i="7"/>
  <c r="L1476" i="7"/>
  <c r="I1476" i="7"/>
  <c r="H1476" i="7"/>
  <c r="G1476" i="7"/>
  <c r="L1475" i="7"/>
  <c r="J1475" i="7"/>
  <c r="G1475" i="7"/>
  <c r="L1474" i="7"/>
  <c r="I1474" i="7"/>
  <c r="H1474" i="7"/>
  <c r="G1474" i="7"/>
  <c r="L1473" i="7"/>
  <c r="I1473" i="7"/>
  <c r="H1473" i="7"/>
  <c r="G1473" i="7"/>
  <c r="G1460" i="7"/>
  <c r="L1471" i="7"/>
  <c r="I1471" i="7"/>
  <c r="H1471" i="7"/>
  <c r="G1471" i="7"/>
  <c r="L1470" i="7"/>
  <c r="I1470" i="7"/>
  <c r="H1470" i="7"/>
  <c r="G1470" i="7"/>
  <c r="L1469" i="7"/>
  <c r="J1469" i="7"/>
  <c r="G1469" i="7"/>
  <c r="L1468" i="7"/>
  <c r="I1468" i="7"/>
  <c r="H1468" i="7"/>
  <c r="G1468" i="7"/>
  <c r="L1467" i="7"/>
  <c r="J1467" i="7"/>
  <c r="E1467" i="7"/>
  <c r="L1466" i="7"/>
  <c r="J1466" i="7"/>
  <c r="G1466" i="7"/>
  <c r="L1465" i="7"/>
  <c r="I1465" i="7"/>
  <c r="H1465" i="7"/>
  <c r="G1465" i="7"/>
  <c r="L1464" i="7"/>
  <c r="J1464" i="7"/>
  <c r="E1464" i="7"/>
  <c r="L1463" i="7"/>
  <c r="J1463" i="7"/>
  <c r="G1463" i="7"/>
  <c r="L1462" i="7"/>
  <c r="J1462" i="7"/>
  <c r="E1462" i="7"/>
  <c r="L1461" i="7"/>
  <c r="I1461" i="7"/>
  <c r="H1461" i="7"/>
  <c r="G1461" i="7"/>
  <c r="L1458" i="7"/>
  <c r="L1457" i="7" s="1"/>
  <c r="AR1487" i="7" s="1"/>
  <c r="J1458" i="7"/>
  <c r="G1458" i="7"/>
  <c r="G1457" i="7"/>
  <c r="C1456" i="7"/>
  <c r="E1455" i="7"/>
  <c r="G1455" i="7"/>
  <c r="D1455" i="7"/>
  <c r="C1455" i="7"/>
  <c r="AT1454" i="7"/>
  <c r="AR1454" i="7"/>
  <c r="AO1454" i="7"/>
  <c r="BA1454" i="7"/>
  <c r="AZ1454" i="7"/>
  <c r="AE1454" i="7"/>
  <c r="AD1454" i="7"/>
  <c r="L1453" i="7"/>
  <c r="AN1454" i="7" s="1"/>
  <c r="I1453" i="7"/>
  <c r="H1453" i="7"/>
  <c r="E1453" i="7"/>
  <c r="G1453" i="7"/>
  <c r="D1453" i="7"/>
  <c r="C1453" i="7"/>
  <c r="B1453" i="7"/>
  <c r="BA1452" i="7"/>
  <c r="AZ1452" i="7"/>
  <c r="AE1452" i="7"/>
  <c r="AD1452" i="7"/>
  <c r="G1451" i="7"/>
  <c r="E1451" i="7"/>
  <c r="G1450" i="7"/>
  <c r="E1450" i="7"/>
  <c r="BA1448" i="7"/>
  <c r="AZ1448" i="7"/>
  <c r="AE1448" i="7"/>
  <c r="AD1448" i="7"/>
  <c r="L1448" i="7"/>
  <c r="I1448" i="7"/>
  <c r="H1448" i="7"/>
  <c r="E1448" i="7"/>
  <c r="G1448" i="7"/>
  <c r="D1448" i="7"/>
  <c r="C1448" i="7"/>
  <c r="B1448" i="7"/>
  <c r="L1445" i="7"/>
  <c r="I1445" i="7"/>
  <c r="H1445" i="7"/>
  <c r="G1445" i="7"/>
  <c r="L1444" i="7"/>
  <c r="I1444" i="7"/>
  <c r="H1444" i="7"/>
  <c r="G1444" i="7"/>
  <c r="L1443" i="7"/>
  <c r="I1443" i="7"/>
  <c r="H1443" i="7"/>
  <c r="G1443" i="7"/>
  <c r="L1442" i="7"/>
  <c r="I1442" i="7"/>
  <c r="H1442" i="7"/>
  <c r="G1442" i="7"/>
  <c r="L1441" i="7"/>
  <c r="I1441" i="7"/>
  <c r="H1441" i="7"/>
  <c r="G1441" i="7"/>
  <c r="L1440" i="7"/>
  <c r="I1440" i="7"/>
  <c r="H1440" i="7"/>
  <c r="G1440" i="7"/>
  <c r="L1439" i="7"/>
  <c r="I1439" i="7"/>
  <c r="H1439" i="7"/>
  <c r="G1439" i="7"/>
  <c r="L1438" i="7"/>
  <c r="J1438" i="7"/>
  <c r="G1438" i="7"/>
  <c r="G1430" i="7"/>
  <c r="L1436" i="7"/>
  <c r="I1436" i="7"/>
  <c r="H1436" i="7"/>
  <c r="G1436" i="7"/>
  <c r="L1435" i="7"/>
  <c r="J1435" i="7"/>
  <c r="E1435" i="7"/>
  <c r="L1434" i="7"/>
  <c r="J1434" i="7"/>
  <c r="G1434" i="7"/>
  <c r="L1433" i="7"/>
  <c r="J1433" i="7"/>
  <c r="G1433" i="7"/>
  <c r="L1432" i="7"/>
  <c r="J1432" i="7"/>
  <c r="E1432" i="7"/>
  <c r="L1431" i="7"/>
  <c r="I1431" i="7"/>
  <c r="H1431" i="7"/>
  <c r="G1431" i="7"/>
  <c r="L1428" i="7"/>
  <c r="L1427" i="7" s="1"/>
  <c r="AR1452" i="7" s="1"/>
  <c r="J1428" i="7"/>
  <c r="G1428" i="7"/>
  <c r="G1427" i="7"/>
  <c r="C1426" i="7"/>
  <c r="E1425" i="7"/>
  <c r="G1425" i="7"/>
  <c r="D1425" i="7"/>
  <c r="C1425" i="7"/>
  <c r="G1421" i="7"/>
  <c r="G1420" i="7"/>
  <c r="L1419" i="7"/>
  <c r="L1418" i="7"/>
  <c r="L1415" i="7"/>
  <c r="L1414" i="7"/>
  <c r="L1412" i="7"/>
  <c r="L1411" i="7"/>
  <c r="L1405" i="7"/>
  <c r="L1404" i="7"/>
  <c r="L1400" i="7"/>
  <c r="AW1390" i="7"/>
  <c r="AT1390" i="7"/>
  <c r="AO1390" i="7"/>
  <c r="BA1390" i="7"/>
  <c r="L1389" i="7" s="1"/>
  <c r="AZ1390" i="7"/>
  <c r="L1388" i="7" s="1"/>
  <c r="AE1390" i="7"/>
  <c r="AD1390" i="7"/>
  <c r="G1389" i="7"/>
  <c r="E1389" i="7"/>
  <c r="G1388" i="7"/>
  <c r="E1388" i="7"/>
  <c r="L1385" i="7"/>
  <c r="L1384" i="7" s="1"/>
  <c r="AR1390" i="7" s="1"/>
  <c r="J1385" i="7"/>
  <c r="G1385" i="7"/>
  <c r="G1384" i="7"/>
  <c r="C1383" i="7"/>
  <c r="E1382" i="7"/>
  <c r="G1382" i="7"/>
  <c r="D1382" i="7"/>
  <c r="C1382" i="7"/>
  <c r="AW1381" i="7"/>
  <c r="AR1381" i="7"/>
  <c r="BA1381" i="7"/>
  <c r="L1380" i="7" s="1"/>
  <c r="AZ1381" i="7"/>
  <c r="L1379" i="7" s="1"/>
  <c r="AE1381" i="7"/>
  <c r="AD1381" i="7"/>
  <c r="G1380" i="7"/>
  <c r="E1380" i="7"/>
  <c r="G1379" i="7"/>
  <c r="E1379" i="7"/>
  <c r="G1374" i="7"/>
  <c r="L1376" i="7"/>
  <c r="L1374" i="7" s="1"/>
  <c r="AT1381" i="7" s="1"/>
  <c r="J1376" i="7"/>
  <c r="E1376" i="7"/>
  <c r="L1375" i="7"/>
  <c r="I1375" i="7"/>
  <c r="H1375" i="7"/>
  <c r="G1375" i="7"/>
  <c r="C1372" i="7"/>
  <c r="E1371" i="7"/>
  <c r="G1371" i="7"/>
  <c r="D1371" i="7"/>
  <c r="C1371" i="7"/>
  <c r="AW1370" i="7"/>
  <c r="AT1370" i="7"/>
  <c r="AO1370" i="7"/>
  <c r="BA1370" i="7"/>
  <c r="L1369" i="7" s="1"/>
  <c r="AZ1370" i="7"/>
  <c r="L1368" i="7" s="1"/>
  <c r="AE1370" i="7"/>
  <c r="AD1370" i="7"/>
  <c r="G1369" i="7"/>
  <c r="E1369" i="7"/>
  <c r="G1368" i="7"/>
  <c r="E1368" i="7"/>
  <c r="L1365" i="7"/>
  <c r="L1364" i="7" s="1"/>
  <c r="J1365" i="7"/>
  <c r="G1365" i="7"/>
  <c r="G1364" i="7"/>
  <c r="C1363" i="7"/>
  <c r="E1362" i="7"/>
  <c r="G1362" i="7"/>
  <c r="D1362" i="7"/>
  <c r="C1362" i="7"/>
  <c r="AW1361" i="7"/>
  <c r="AR1361" i="7"/>
  <c r="BA1361" i="7"/>
  <c r="AZ1361" i="7"/>
  <c r="AE1361" i="7"/>
  <c r="AD1361" i="7"/>
  <c r="G1360" i="7"/>
  <c r="E1360" i="7"/>
  <c r="G1359" i="7"/>
  <c r="E1359" i="7"/>
  <c r="G1354" i="7"/>
  <c r="L1356" i="7"/>
  <c r="L1354" i="7" s="1"/>
  <c r="AT1361" i="7" s="1"/>
  <c r="J1356" i="7"/>
  <c r="E1356" i="7"/>
  <c r="L1355" i="7"/>
  <c r="I1355" i="7"/>
  <c r="H1355" i="7"/>
  <c r="G1355" i="7"/>
  <c r="C1352" i="7"/>
  <c r="E1351" i="7"/>
  <c r="G1351" i="7"/>
  <c r="D1351" i="7"/>
  <c r="C1351" i="7"/>
  <c r="G1345" i="7"/>
  <c r="G1344" i="7"/>
  <c r="L1342" i="7"/>
  <c r="L1339" i="7"/>
  <c r="L1338" i="7"/>
  <c r="L1336" i="7"/>
  <c r="L1329" i="7"/>
  <c r="L1328" i="7"/>
  <c r="L1324" i="7"/>
  <c r="G1313" i="7"/>
  <c r="G1312" i="7"/>
  <c r="L1311" i="7"/>
  <c r="L1310" i="7"/>
  <c r="L1307" i="7"/>
  <c r="L1306" i="7"/>
  <c r="L1304" i="7"/>
  <c r="L1303" i="7"/>
  <c r="L1297" i="7"/>
  <c r="L1296" i="7"/>
  <c r="L1292" i="7"/>
  <c r="AW1282" i="7"/>
  <c r="BA1282" i="7"/>
  <c r="AZ1282" i="7"/>
  <c r="AE1282" i="7"/>
  <c r="AD1282" i="7"/>
  <c r="G1281" i="7"/>
  <c r="E1281" i="7"/>
  <c r="G1280" i="7"/>
  <c r="E1280" i="7"/>
  <c r="BA1278" i="7"/>
  <c r="AZ1278" i="7"/>
  <c r="AE1278" i="7"/>
  <c r="AD1278" i="7"/>
  <c r="L1278" i="7"/>
  <c r="I1278" i="7"/>
  <c r="H1278" i="7"/>
  <c r="F1278" i="7"/>
  <c r="E1278" i="7"/>
  <c r="G1278" i="7"/>
  <c r="D1278" i="7"/>
  <c r="C1278" i="7"/>
  <c r="B1278" i="7"/>
  <c r="G1268" i="7"/>
  <c r="L1274" i="7"/>
  <c r="I1274" i="7"/>
  <c r="H1274" i="7"/>
  <c r="G1274" i="7"/>
  <c r="F1274" i="7"/>
  <c r="L1273" i="7"/>
  <c r="J1273" i="7"/>
  <c r="F1273" i="7"/>
  <c r="E1273" i="7"/>
  <c r="L1272" i="7"/>
  <c r="J1272" i="7"/>
  <c r="G1272" i="7"/>
  <c r="F1272" i="7"/>
  <c r="L1271" i="7"/>
  <c r="J1271" i="7"/>
  <c r="F1271" i="7"/>
  <c r="E1271" i="7"/>
  <c r="L1270" i="7"/>
  <c r="J1270" i="7"/>
  <c r="G1270" i="7"/>
  <c r="F1270" i="7"/>
  <c r="L1269" i="7"/>
  <c r="I1269" i="7"/>
  <c r="H1269" i="7"/>
  <c r="G1269" i="7"/>
  <c r="F1269" i="7"/>
  <c r="L1266" i="7"/>
  <c r="L1265" i="7" s="1"/>
  <c r="J1266" i="7"/>
  <c r="G1266" i="7"/>
  <c r="F1266" i="7"/>
  <c r="G1265" i="7"/>
  <c r="C1264" i="7"/>
  <c r="E1263" i="7"/>
  <c r="G1263" i="7"/>
  <c r="D1263" i="7"/>
  <c r="AW1262" i="7"/>
  <c r="BA1262" i="7"/>
  <c r="AZ1262" i="7"/>
  <c r="AE1262" i="7"/>
  <c r="AD1262" i="7"/>
  <c r="G1261" i="7"/>
  <c r="E1261" i="7"/>
  <c r="G1260" i="7"/>
  <c r="E1260" i="7"/>
  <c r="BA1258" i="7"/>
  <c r="AZ1258" i="7"/>
  <c r="AE1258" i="7"/>
  <c r="AD1258" i="7"/>
  <c r="L1258" i="7"/>
  <c r="AN1258" i="7" s="1"/>
  <c r="I1258" i="7"/>
  <c r="H1258" i="7"/>
  <c r="F1258" i="7"/>
  <c r="E1258" i="7"/>
  <c r="G1258" i="7"/>
  <c r="D1258" i="7"/>
  <c r="C1258" i="7"/>
  <c r="B1258" i="7"/>
  <c r="BA1257" i="7"/>
  <c r="AZ1257" i="7"/>
  <c r="AE1257" i="7"/>
  <c r="AD1257" i="7"/>
  <c r="L1257" i="7"/>
  <c r="J1257" i="7"/>
  <c r="F1257" i="7"/>
  <c r="E1257" i="7"/>
  <c r="G1257" i="7"/>
  <c r="D1257" i="7"/>
  <c r="C1257" i="7"/>
  <c r="B1257" i="7"/>
  <c r="G1247" i="7"/>
  <c r="L1253" i="7"/>
  <c r="I1253" i="7"/>
  <c r="H1253" i="7"/>
  <c r="G1253" i="7"/>
  <c r="F1253" i="7"/>
  <c r="L1252" i="7"/>
  <c r="J1252" i="7"/>
  <c r="F1252" i="7"/>
  <c r="E1252" i="7"/>
  <c r="L1251" i="7"/>
  <c r="J1251" i="7"/>
  <c r="G1251" i="7"/>
  <c r="F1251" i="7"/>
  <c r="L1250" i="7"/>
  <c r="J1250" i="7"/>
  <c r="F1250" i="7"/>
  <c r="E1250" i="7"/>
  <c r="L1249" i="7"/>
  <c r="J1249" i="7"/>
  <c r="G1249" i="7"/>
  <c r="F1249" i="7"/>
  <c r="L1248" i="7"/>
  <c r="I1248" i="7"/>
  <c r="H1248" i="7"/>
  <c r="G1248" i="7"/>
  <c r="F1248" i="7"/>
  <c r="L1245" i="7"/>
  <c r="L1244" i="7" s="1"/>
  <c r="J1245" i="7"/>
  <c r="G1245" i="7"/>
  <c r="F1245" i="7"/>
  <c r="G1244" i="7"/>
  <c r="C1243" i="7"/>
  <c r="E1242" i="7"/>
  <c r="G1242" i="7"/>
  <c r="D1242" i="7"/>
  <c r="AT1241" i="7"/>
  <c r="AR1241" i="7"/>
  <c r="AO1241" i="7"/>
  <c r="BA1241" i="7"/>
  <c r="AZ1241" i="7"/>
  <c r="AE1241" i="7"/>
  <c r="AD1241" i="7"/>
  <c r="L1240" i="7"/>
  <c r="I1240" i="7"/>
  <c r="H1240" i="7"/>
  <c r="E1240" i="7"/>
  <c r="G1240" i="7"/>
  <c r="D1240" i="7"/>
  <c r="C1240" i="7"/>
  <c r="B1240" i="7"/>
  <c r="AT1239" i="7"/>
  <c r="AR1239" i="7"/>
  <c r="AO1239" i="7"/>
  <c r="BA1239" i="7"/>
  <c r="AZ1239" i="7"/>
  <c r="AE1239" i="7"/>
  <c r="AD1239" i="7"/>
  <c r="L1238" i="7"/>
  <c r="I1238" i="7"/>
  <c r="H1238" i="7"/>
  <c r="E1238" i="7"/>
  <c r="G1238" i="7"/>
  <c r="D1238" i="7"/>
  <c r="C1238" i="7"/>
  <c r="B1238" i="7"/>
  <c r="AT1237" i="7"/>
  <c r="AR1237" i="7"/>
  <c r="AO1237" i="7"/>
  <c r="BA1237" i="7"/>
  <c r="AZ1237" i="7"/>
  <c r="AE1237" i="7"/>
  <c r="AD1237" i="7"/>
  <c r="L1236" i="7"/>
  <c r="K1237" i="7" s="1"/>
  <c r="I1236" i="7"/>
  <c r="H1236" i="7"/>
  <c r="J1236" i="7" s="1"/>
  <c r="E1236" i="7"/>
  <c r="G1236" i="7"/>
  <c r="D1236" i="7"/>
  <c r="C1236" i="7"/>
  <c r="B1236" i="7"/>
  <c r="BA1235" i="7"/>
  <c r="L1234" i="7" s="1"/>
  <c r="AZ1235" i="7"/>
  <c r="L1233" i="7" s="1"/>
  <c r="AE1235" i="7"/>
  <c r="AD1235" i="7"/>
  <c r="G1234" i="7"/>
  <c r="E1234" i="7"/>
  <c r="G1233" i="7"/>
  <c r="E1233" i="7"/>
  <c r="L1229" i="7"/>
  <c r="I1229" i="7"/>
  <c r="H1229" i="7"/>
  <c r="G1229" i="7"/>
  <c r="L1228" i="7"/>
  <c r="I1228" i="7"/>
  <c r="H1228" i="7"/>
  <c r="G1228" i="7"/>
  <c r="L1227" i="7"/>
  <c r="I1227" i="7"/>
  <c r="H1227" i="7"/>
  <c r="G1227" i="7"/>
  <c r="L1226" i="7"/>
  <c r="I1226" i="7"/>
  <c r="H1226" i="7"/>
  <c r="G1226" i="7"/>
  <c r="L1225" i="7"/>
  <c r="I1225" i="7"/>
  <c r="H1225" i="7"/>
  <c r="G1225" i="7"/>
  <c r="G1217" i="7"/>
  <c r="L1223" i="7"/>
  <c r="J1223" i="7"/>
  <c r="G1223" i="7"/>
  <c r="L1222" i="7"/>
  <c r="J1222" i="7"/>
  <c r="E1222" i="7"/>
  <c r="L1221" i="7"/>
  <c r="J1221" i="7"/>
  <c r="G1221" i="7"/>
  <c r="L1220" i="7"/>
  <c r="I1220" i="7"/>
  <c r="H1220" i="7"/>
  <c r="G1220" i="7"/>
  <c r="L1219" i="7"/>
  <c r="J1219" i="7"/>
  <c r="E1219" i="7"/>
  <c r="L1218" i="7"/>
  <c r="J1218" i="7"/>
  <c r="G1218" i="7"/>
  <c r="L1215" i="7"/>
  <c r="L1214" i="7" s="1"/>
  <c r="J1215" i="7"/>
  <c r="G1215" i="7"/>
  <c r="G1214" i="7"/>
  <c r="C1213" i="7"/>
  <c r="E1212" i="7"/>
  <c r="G1212" i="7"/>
  <c r="D1212" i="7"/>
  <c r="BA1211" i="7"/>
  <c r="AZ1211" i="7"/>
  <c r="AE1211" i="7"/>
  <c r="AD1211" i="7"/>
  <c r="G1210" i="7"/>
  <c r="E1210" i="7"/>
  <c r="G1209" i="7"/>
  <c r="E1209" i="7"/>
  <c r="BA1207" i="7"/>
  <c r="AZ1207" i="7"/>
  <c r="AE1207" i="7"/>
  <c r="AD1207" i="7"/>
  <c r="L1207" i="7"/>
  <c r="I1207" i="7"/>
  <c r="H1207" i="7"/>
  <c r="E1207" i="7"/>
  <c r="G1207" i="7"/>
  <c r="D1207" i="7"/>
  <c r="C1207" i="7"/>
  <c r="B1207" i="7"/>
  <c r="G1205" i="7"/>
  <c r="E1205" i="7"/>
  <c r="D1205" i="7"/>
  <c r="C1205" i="7"/>
  <c r="B1205" i="7"/>
  <c r="L1204" i="7"/>
  <c r="L1203" i="7" s="1"/>
  <c r="AW1211" i="7" s="1"/>
  <c r="I1204" i="7"/>
  <c r="H1204" i="7"/>
  <c r="G1204" i="7"/>
  <c r="G1194" i="7"/>
  <c r="L1202" i="7"/>
  <c r="J1202" i="7"/>
  <c r="E1202" i="7"/>
  <c r="L1201" i="7"/>
  <c r="J1201" i="7"/>
  <c r="G1201" i="7"/>
  <c r="L1200" i="7"/>
  <c r="J1200" i="7"/>
  <c r="E1200" i="7"/>
  <c r="L1199" i="7"/>
  <c r="I1199" i="7"/>
  <c r="H1199" i="7"/>
  <c r="G1199" i="7"/>
  <c r="L1198" i="7"/>
  <c r="J1198" i="7"/>
  <c r="E1198" i="7"/>
  <c r="L1197" i="7"/>
  <c r="J1197" i="7"/>
  <c r="G1197" i="7"/>
  <c r="L1196" i="7"/>
  <c r="J1196" i="7"/>
  <c r="E1196" i="7"/>
  <c r="L1195" i="7"/>
  <c r="I1195" i="7"/>
  <c r="H1195" i="7"/>
  <c r="G1195" i="7"/>
  <c r="L1192" i="7"/>
  <c r="L1191" i="7" s="1"/>
  <c r="AR1211" i="7" s="1"/>
  <c r="J1192" i="7"/>
  <c r="G1192" i="7"/>
  <c r="G1191" i="7"/>
  <c r="C1190" i="7"/>
  <c r="E1189" i="7"/>
  <c r="G1189" i="7"/>
  <c r="D1189" i="7"/>
  <c r="C1189" i="7"/>
  <c r="G1185" i="7"/>
  <c r="G1184" i="7"/>
  <c r="L1183" i="7"/>
  <c r="L1182" i="7"/>
  <c r="L1179" i="7"/>
  <c r="L1178" i="7"/>
  <c r="L1176" i="7"/>
  <c r="L1175" i="7"/>
  <c r="L1169" i="7"/>
  <c r="L1168" i="7"/>
  <c r="L1164" i="7"/>
  <c r="AT1154" i="7"/>
  <c r="AR1154" i="7"/>
  <c r="AO1154" i="7"/>
  <c r="BA1154" i="7"/>
  <c r="AZ1154" i="7"/>
  <c r="AE1154" i="7"/>
  <c r="AD1154" i="7"/>
  <c r="L1153" i="7"/>
  <c r="K1154" i="7" s="1"/>
  <c r="J1153" i="7"/>
  <c r="E1153" i="7"/>
  <c r="G1153" i="7"/>
  <c r="D1153" i="7"/>
  <c r="C1153" i="7"/>
  <c r="B1153" i="7"/>
  <c r="BA1152" i="7"/>
  <c r="AZ1152" i="7"/>
  <c r="AE1152" i="7"/>
  <c r="AD1152" i="7"/>
  <c r="G1151" i="7"/>
  <c r="E1151" i="7"/>
  <c r="G1150" i="7"/>
  <c r="E1150" i="7"/>
  <c r="BA1148" i="7"/>
  <c r="AZ1148" i="7"/>
  <c r="AE1148" i="7"/>
  <c r="AD1148" i="7"/>
  <c r="L1148" i="7"/>
  <c r="AW1148" i="7" s="1"/>
  <c r="E1148" i="7"/>
  <c r="G1148" i="7"/>
  <c r="D1148" i="7"/>
  <c r="C1148" i="7"/>
  <c r="B1148" i="7"/>
  <c r="L1146" i="7"/>
  <c r="I1146" i="7"/>
  <c r="H1146" i="7"/>
  <c r="G1146" i="7"/>
  <c r="L1145" i="7"/>
  <c r="J1145" i="7"/>
  <c r="G1145" i="7"/>
  <c r="L1144" i="7"/>
  <c r="I1144" i="7"/>
  <c r="H1144" i="7"/>
  <c r="G1144" i="7"/>
  <c r="G1137" i="7"/>
  <c r="L1142" i="7"/>
  <c r="J1142" i="7"/>
  <c r="G1142" i="7"/>
  <c r="L1141" i="7"/>
  <c r="J1141" i="7"/>
  <c r="E1141" i="7"/>
  <c r="L1140" i="7"/>
  <c r="J1140" i="7"/>
  <c r="G1140" i="7"/>
  <c r="L1139" i="7"/>
  <c r="J1139" i="7"/>
  <c r="E1139" i="7"/>
  <c r="L1138" i="7"/>
  <c r="J1138" i="7"/>
  <c r="G1138" i="7"/>
  <c r="L1135" i="7"/>
  <c r="L1134" i="7" s="1"/>
  <c r="J1135" i="7"/>
  <c r="G1135" i="7"/>
  <c r="G1134" i="7"/>
  <c r="C1133" i="7"/>
  <c r="E1132" i="7"/>
  <c r="G1132" i="7"/>
  <c r="D1132" i="7"/>
  <c r="C1132" i="7"/>
  <c r="AT1131" i="7"/>
  <c r="AR1131" i="7"/>
  <c r="AO1131" i="7"/>
  <c r="BA1131" i="7"/>
  <c r="AZ1131" i="7"/>
  <c r="AE1131" i="7"/>
  <c r="AD1131" i="7"/>
  <c r="L1130" i="7"/>
  <c r="AW1131" i="7" s="1"/>
  <c r="I1130" i="7"/>
  <c r="H1130" i="7"/>
  <c r="E1130" i="7"/>
  <c r="G1130" i="7"/>
  <c r="D1130" i="7"/>
  <c r="C1130" i="7"/>
  <c r="B1130" i="7"/>
  <c r="BA1129" i="7"/>
  <c r="AZ1129" i="7"/>
  <c r="AE1129" i="7"/>
  <c r="AD1129" i="7"/>
  <c r="G1128" i="7"/>
  <c r="E1128" i="7"/>
  <c r="G1127" i="7"/>
  <c r="E1127" i="7"/>
  <c r="BA1125" i="7"/>
  <c r="AZ1125" i="7"/>
  <c r="AE1125" i="7"/>
  <c r="AD1125" i="7"/>
  <c r="L1125" i="7"/>
  <c r="E1125" i="7"/>
  <c r="G1125" i="7"/>
  <c r="D1125" i="7"/>
  <c r="C1125" i="7"/>
  <c r="B1125" i="7"/>
  <c r="L1123" i="7"/>
  <c r="I1123" i="7"/>
  <c r="H1123" i="7"/>
  <c r="G1123" i="7"/>
  <c r="L1122" i="7"/>
  <c r="I1122" i="7"/>
  <c r="H1122" i="7"/>
  <c r="G1122" i="7"/>
  <c r="G1115" i="7"/>
  <c r="L1120" i="7"/>
  <c r="J1120" i="7"/>
  <c r="G1120" i="7"/>
  <c r="L1119" i="7"/>
  <c r="J1119" i="7"/>
  <c r="E1119" i="7"/>
  <c r="L1118" i="7"/>
  <c r="J1118" i="7"/>
  <c r="G1118" i="7"/>
  <c r="L1117" i="7"/>
  <c r="J1117" i="7"/>
  <c r="E1117" i="7"/>
  <c r="L1116" i="7"/>
  <c r="J1116" i="7"/>
  <c r="G1116" i="7"/>
  <c r="L1113" i="7"/>
  <c r="L1112" i="7" s="1"/>
  <c r="J1113" i="7"/>
  <c r="G1113" i="7"/>
  <c r="G1112" i="7"/>
  <c r="C1111" i="7"/>
  <c r="E1110" i="7"/>
  <c r="G1110" i="7"/>
  <c r="D1110" i="7"/>
  <c r="C1110" i="7"/>
  <c r="AT1109" i="7"/>
  <c r="AR1109" i="7"/>
  <c r="AO1109" i="7"/>
  <c r="BA1109" i="7"/>
  <c r="AZ1109" i="7"/>
  <c r="AE1109" i="7"/>
  <c r="AD1109" i="7"/>
  <c r="L1108" i="7"/>
  <c r="AW1109" i="7" s="1"/>
  <c r="I1108" i="7"/>
  <c r="H1108" i="7"/>
  <c r="E1108" i="7"/>
  <c r="G1108" i="7"/>
  <c r="D1108" i="7"/>
  <c r="C1108" i="7"/>
  <c r="B1108" i="7"/>
  <c r="BA1107" i="7"/>
  <c r="AZ1107" i="7"/>
  <c r="AE1107" i="7"/>
  <c r="AD1107" i="7"/>
  <c r="G1106" i="7"/>
  <c r="E1106" i="7"/>
  <c r="G1105" i="7"/>
  <c r="E1105" i="7"/>
  <c r="BA1103" i="7"/>
  <c r="AZ1103" i="7"/>
  <c r="AE1103" i="7"/>
  <c r="AD1103" i="7"/>
  <c r="L1103" i="7"/>
  <c r="AW1103" i="7" s="1"/>
  <c r="E1103" i="7"/>
  <c r="G1103" i="7"/>
  <c r="D1103" i="7"/>
  <c r="C1103" i="7"/>
  <c r="B1103" i="7"/>
  <c r="L1101" i="7"/>
  <c r="I1101" i="7"/>
  <c r="H1101" i="7"/>
  <c r="G1101" i="7"/>
  <c r="L1100" i="7"/>
  <c r="I1100" i="7"/>
  <c r="H1100" i="7"/>
  <c r="G1100" i="7"/>
  <c r="G1093" i="7"/>
  <c r="L1098" i="7"/>
  <c r="J1098" i="7"/>
  <c r="G1098" i="7"/>
  <c r="L1097" i="7"/>
  <c r="J1097" i="7"/>
  <c r="E1097" i="7"/>
  <c r="L1096" i="7"/>
  <c r="J1096" i="7"/>
  <c r="G1096" i="7"/>
  <c r="L1095" i="7"/>
  <c r="J1095" i="7"/>
  <c r="E1095" i="7"/>
  <c r="L1094" i="7"/>
  <c r="J1094" i="7"/>
  <c r="G1094" i="7"/>
  <c r="L1091" i="7"/>
  <c r="L1090" i="7" s="1"/>
  <c r="AR1107" i="7" s="1"/>
  <c r="J1091" i="7"/>
  <c r="G1091" i="7"/>
  <c r="G1090" i="7"/>
  <c r="C1089" i="7"/>
  <c r="E1088" i="7"/>
  <c r="G1088" i="7"/>
  <c r="D1088" i="7"/>
  <c r="C1088" i="7"/>
  <c r="AT1087" i="7"/>
  <c r="AR1087" i="7"/>
  <c r="AO1087" i="7"/>
  <c r="BA1087" i="7"/>
  <c r="AZ1087" i="7"/>
  <c r="AE1087" i="7"/>
  <c r="AD1087" i="7"/>
  <c r="L1086" i="7"/>
  <c r="AN1087" i="7" s="1"/>
  <c r="J1086" i="7"/>
  <c r="E1086" i="7"/>
  <c r="G1086" i="7"/>
  <c r="D1086" i="7"/>
  <c r="C1086" i="7"/>
  <c r="B1086" i="7"/>
  <c r="AT1085" i="7"/>
  <c r="AR1085" i="7"/>
  <c r="AO1085" i="7"/>
  <c r="BA1085" i="7"/>
  <c r="AZ1085" i="7"/>
  <c r="AE1085" i="7"/>
  <c r="AD1085" i="7"/>
  <c r="L1084" i="7"/>
  <c r="K1085" i="7" s="1"/>
  <c r="I1084" i="7"/>
  <c r="H1084" i="7"/>
  <c r="E1084" i="7"/>
  <c r="G1084" i="7"/>
  <c r="D1084" i="7"/>
  <c r="C1084" i="7"/>
  <c r="B1084" i="7"/>
  <c r="AT1083" i="7"/>
  <c r="AR1083" i="7"/>
  <c r="AO1083" i="7"/>
  <c r="BA1083" i="7"/>
  <c r="AZ1083" i="7"/>
  <c r="AE1083" i="7"/>
  <c r="AD1083" i="7"/>
  <c r="L1082" i="7"/>
  <c r="K1083" i="7" s="1"/>
  <c r="I1082" i="7"/>
  <c r="H1082" i="7"/>
  <c r="E1082" i="7"/>
  <c r="G1082" i="7"/>
  <c r="D1082" i="7"/>
  <c r="C1082" i="7"/>
  <c r="B1082" i="7"/>
  <c r="AT1081" i="7"/>
  <c r="AR1081" i="7"/>
  <c r="AO1081" i="7"/>
  <c r="BA1081" i="7"/>
  <c r="AZ1081" i="7"/>
  <c r="AE1081" i="7"/>
  <c r="AD1081" i="7"/>
  <c r="L1080" i="7"/>
  <c r="I1080" i="7"/>
  <c r="H1080" i="7"/>
  <c r="E1080" i="7"/>
  <c r="G1080" i="7"/>
  <c r="D1080" i="7"/>
  <c r="C1080" i="7"/>
  <c r="B1080" i="7"/>
  <c r="AT1079" i="7"/>
  <c r="AR1079" i="7"/>
  <c r="AO1079" i="7"/>
  <c r="BA1079" i="7"/>
  <c r="AZ1079" i="7"/>
  <c r="AE1079" i="7"/>
  <c r="AD1079" i="7"/>
  <c r="L1078" i="7"/>
  <c r="J1078" i="7"/>
  <c r="E1078" i="7"/>
  <c r="G1078" i="7"/>
  <c r="D1078" i="7"/>
  <c r="C1078" i="7"/>
  <c r="B1078" i="7"/>
  <c r="AT1077" i="7"/>
  <c r="AR1077" i="7"/>
  <c r="AO1077" i="7"/>
  <c r="BA1077" i="7"/>
  <c r="AZ1077" i="7"/>
  <c r="AE1077" i="7"/>
  <c r="AD1077" i="7"/>
  <c r="L1076" i="7"/>
  <c r="AW1077" i="7" s="1"/>
  <c r="I1076" i="7"/>
  <c r="H1076" i="7"/>
  <c r="J1076" i="7" s="1"/>
  <c r="E1076" i="7"/>
  <c r="G1076" i="7"/>
  <c r="D1076" i="7"/>
  <c r="C1076" i="7"/>
  <c r="B1076" i="7"/>
  <c r="AT1075" i="7"/>
  <c r="AO1075" i="7"/>
  <c r="BA1075" i="7"/>
  <c r="L1074" i="7" s="1"/>
  <c r="AZ1075" i="7"/>
  <c r="L1073" i="7" s="1"/>
  <c r="AE1075" i="7"/>
  <c r="AD1075" i="7"/>
  <c r="G1074" i="7"/>
  <c r="E1074" i="7"/>
  <c r="G1073" i="7"/>
  <c r="E1073" i="7"/>
  <c r="L1070" i="7"/>
  <c r="AW1075" i="7" s="1"/>
  <c r="L1069" i="7"/>
  <c r="L1068" i="7" s="1"/>
  <c r="J1069" i="7"/>
  <c r="G1069" i="7"/>
  <c r="G1068" i="7"/>
  <c r="E1067" i="7"/>
  <c r="G1067" i="7"/>
  <c r="D1067" i="7"/>
  <c r="C1067" i="7"/>
  <c r="AW1066" i="7"/>
  <c r="BA1066" i="7"/>
  <c r="AZ1066" i="7"/>
  <c r="AE1066" i="7"/>
  <c r="AD1066" i="7"/>
  <c r="G1065" i="7"/>
  <c r="E1065" i="7"/>
  <c r="G1064" i="7"/>
  <c r="E1064" i="7"/>
  <c r="BA1062" i="7"/>
  <c r="AZ1062" i="7"/>
  <c r="AE1062" i="7"/>
  <c r="AD1062" i="7"/>
  <c r="L1062" i="7"/>
  <c r="I1062" i="7"/>
  <c r="H1062" i="7"/>
  <c r="J1062" i="7" s="1"/>
  <c r="E1062" i="7"/>
  <c r="G1062" i="7"/>
  <c r="D1062" i="7"/>
  <c r="C1062" i="7"/>
  <c r="B1062" i="7"/>
  <c r="G1057" i="7"/>
  <c r="L1059" i="7"/>
  <c r="L1057" i="7" s="1"/>
  <c r="AT1066" i="7" s="1"/>
  <c r="J1059" i="7"/>
  <c r="E1059" i="7"/>
  <c r="L1058" i="7"/>
  <c r="J1058" i="7"/>
  <c r="G1058" i="7"/>
  <c r="L1055" i="7"/>
  <c r="L1054" i="7" s="1"/>
  <c r="J1055" i="7"/>
  <c r="G1055" i="7"/>
  <c r="G1054" i="7"/>
  <c r="C1053" i="7"/>
  <c r="E1052" i="7"/>
  <c r="G1052" i="7"/>
  <c r="D1052" i="7"/>
  <c r="C1052" i="7"/>
  <c r="AW1051" i="7"/>
  <c r="AT1051" i="7"/>
  <c r="AO1051" i="7"/>
  <c r="BA1051" i="7"/>
  <c r="AZ1051" i="7"/>
  <c r="L1049" i="7" s="1"/>
  <c r="AE1051" i="7"/>
  <c r="AD1051" i="7"/>
  <c r="G1050" i="7"/>
  <c r="E1050" i="7"/>
  <c r="G1049" i="7"/>
  <c r="E1049" i="7"/>
  <c r="L1046" i="7"/>
  <c r="L1045" i="7" s="1"/>
  <c r="J1046" i="7"/>
  <c r="G1046" i="7"/>
  <c r="G1045" i="7"/>
  <c r="C1044" i="7"/>
  <c r="E1043" i="7"/>
  <c r="G1043" i="7"/>
  <c r="D1043" i="7"/>
  <c r="C1043" i="7"/>
  <c r="G1039" i="7"/>
  <c r="G1038" i="7"/>
  <c r="L1037" i="7"/>
  <c r="L1036" i="7"/>
  <c r="L1033" i="7"/>
  <c r="L1032" i="7"/>
  <c r="L1030" i="7"/>
  <c r="L1029" i="7"/>
  <c r="L1023" i="7"/>
  <c r="L1022" i="7"/>
  <c r="L1018" i="7"/>
  <c r="AW1008" i="7"/>
  <c r="BA1008" i="7"/>
  <c r="AZ1008" i="7"/>
  <c r="AE1008" i="7"/>
  <c r="AD1008" i="7"/>
  <c r="G1007" i="7"/>
  <c r="E1007" i="7"/>
  <c r="G1006" i="7"/>
  <c r="E1006" i="7"/>
  <c r="BA1004" i="7"/>
  <c r="AZ1004" i="7"/>
  <c r="AE1004" i="7"/>
  <c r="AD1004" i="7"/>
  <c r="L1004" i="7"/>
  <c r="I1004" i="7"/>
  <c r="H1004" i="7"/>
  <c r="F1004" i="7"/>
  <c r="E1004" i="7"/>
  <c r="G1004" i="7"/>
  <c r="D1004" i="7"/>
  <c r="C1004" i="7"/>
  <c r="B1004" i="7"/>
  <c r="BA1003" i="7"/>
  <c r="AZ1003" i="7"/>
  <c r="AE1003" i="7"/>
  <c r="AD1003" i="7"/>
  <c r="L1003" i="7"/>
  <c r="I1003" i="7"/>
  <c r="H1003" i="7"/>
  <c r="F1003" i="7"/>
  <c r="E1003" i="7"/>
  <c r="G1003" i="7"/>
  <c r="D1003" i="7"/>
  <c r="C1003" i="7"/>
  <c r="B1003" i="7"/>
  <c r="G994" i="7"/>
  <c r="L1000" i="7"/>
  <c r="I1000" i="7"/>
  <c r="H1000" i="7"/>
  <c r="G1000" i="7"/>
  <c r="F1000" i="7"/>
  <c r="L999" i="7"/>
  <c r="J999" i="7"/>
  <c r="F999" i="7"/>
  <c r="E999" i="7"/>
  <c r="L998" i="7"/>
  <c r="J998" i="7"/>
  <c r="G998" i="7"/>
  <c r="F998" i="7"/>
  <c r="L997" i="7"/>
  <c r="J997" i="7"/>
  <c r="F997" i="7"/>
  <c r="E997" i="7"/>
  <c r="L996" i="7"/>
  <c r="J996" i="7"/>
  <c r="G996" i="7"/>
  <c r="F996" i="7"/>
  <c r="L995" i="7"/>
  <c r="I995" i="7"/>
  <c r="H995" i="7"/>
  <c r="G995" i="7"/>
  <c r="F995" i="7"/>
  <c r="L992" i="7"/>
  <c r="L991" i="7" s="1"/>
  <c r="J992" i="7"/>
  <c r="G992" i="7"/>
  <c r="G991" i="7"/>
  <c r="C990" i="7"/>
  <c r="E989" i="7"/>
  <c r="G989" i="7"/>
  <c r="D989" i="7"/>
  <c r="AW988" i="7"/>
  <c r="BA988" i="7"/>
  <c r="AZ988" i="7"/>
  <c r="AE988" i="7"/>
  <c r="AD988" i="7"/>
  <c r="G987" i="7"/>
  <c r="E987" i="7"/>
  <c r="G986" i="7"/>
  <c r="E986" i="7"/>
  <c r="BA984" i="7"/>
  <c r="AZ984" i="7"/>
  <c r="AE984" i="7"/>
  <c r="AD984" i="7"/>
  <c r="L984" i="7"/>
  <c r="I984" i="7"/>
  <c r="H984" i="7"/>
  <c r="F984" i="7"/>
  <c r="E984" i="7"/>
  <c r="G984" i="7"/>
  <c r="D984" i="7"/>
  <c r="C984" i="7"/>
  <c r="B984" i="7"/>
  <c r="BA983" i="7"/>
  <c r="AZ983" i="7"/>
  <c r="AE983" i="7"/>
  <c r="AD983" i="7"/>
  <c r="L983" i="7"/>
  <c r="AN983" i="7" s="1"/>
  <c r="J983" i="7"/>
  <c r="F983" i="7"/>
  <c r="E983" i="7"/>
  <c r="G983" i="7"/>
  <c r="D983" i="7"/>
  <c r="C983" i="7"/>
  <c r="B983" i="7"/>
  <c r="G974" i="7"/>
  <c r="L980" i="7"/>
  <c r="I980" i="7"/>
  <c r="H980" i="7"/>
  <c r="G980" i="7"/>
  <c r="F980" i="7"/>
  <c r="L979" i="7"/>
  <c r="J979" i="7"/>
  <c r="F979" i="7"/>
  <c r="E979" i="7"/>
  <c r="L978" i="7"/>
  <c r="J978" i="7"/>
  <c r="G978" i="7"/>
  <c r="F978" i="7"/>
  <c r="L977" i="7"/>
  <c r="J977" i="7"/>
  <c r="F977" i="7"/>
  <c r="E977" i="7"/>
  <c r="L976" i="7"/>
  <c r="J976" i="7"/>
  <c r="G976" i="7"/>
  <c r="F976" i="7"/>
  <c r="L975" i="7"/>
  <c r="I975" i="7"/>
  <c r="H975" i="7"/>
  <c r="G975" i="7"/>
  <c r="F975" i="7"/>
  <c r="L972" i="7"/>
  <c r="L971" i="7" s="1"/>
  <c r="J972" i="7"/>
  <c r="G972" i="7"/>
  <c r="G971" i="7"/>
  <c r="C970" i="7"/>
  <c r="E969" i="7"/>
  <c r="G969" i="7"/>
  <c r="D969" i="7"/>
  <c r="BA968" i="7"/>
  <c r="AZ968" i="7"/>
  <c r="AE968" i="7"/>
  <c r="AD968" i="7"/>
  <c r="G967" i="7"/>
  <c r="E967" i="7"/>
  <c r="G966" i="7"/>
  <c r="E966" i="7"/>
  <c r="BA964" i="7"/>
  <c r="AZ964" i="7"/>
  <c r="AE964" i="7"/>
  <c r="AD964" i="7"/>
  <c r="L964" i="7"/>
  <c r="E964" i="7"/>
  <c r="G964" i="7"/>
  <c r="D964" i="7"/>
  <c r="C964" i="7"/>
  <c r="B964" i="7"/>
  <c r="L962" i="7"/>
  <c r="I962" i="7"/>
  <c r="H962" i="7"/>
  <c r="G962" i="7"/>
  <c r="L961" i="7"/>
  <c r="I961" i="7"/>
  <c r="H961" i="7"/>
  <c r="G961" i="7"/>
  <c r="L960" i="7"/>
  <c r="I960" i="7"/>
  <c r="H960" i="7"/>
  <c r="G960" i="7"/>
  <c r="L959" i="7"/>
  <c r="I959" i="7"/>
  <c r="H959" i="7"/>
  <c r="G959" i="7"/>
  <c r="L958" i="7"/>
  <c r="I958" i="7"/>
  <c r="H958" i="7"/>
  <c r="G958" i="7"/>
  <c r="L957" i="7"/>
  <c r="I957" i="7"/>
  <c r="H957" i="7"/>
  <c r="G957" i="7"/>
  <c r="G950" i="7"/>
  <c r="L955" i="7"/>
  <c r="J955" i="7"/>
  <c r="G955" i="7"/>
  <c r="L954" i="7"/>
  <c r="J954" i="7"/>
  <c r="E954" i="7"/>
  <c r="L953" i="7"/>
  <c r="J953" i="7"/>
  <c r="G953" i="7"/>
  <c r="L952" i="7"/>
  <c r="J952" i="7"/>
  <c r="E952" i="7"/>
  <c r="L951" i="7"/>
  <c r="J951" i="7"/>
  <c r="G951" i="7"/>
  <c r="L948" i="7"/>
  <c r="L947" i="7" s="1"/>
  <c r="J948" i="7"/>
  <c r="G948" i="7"/>
  <c r="G947" i="7"/>
  <c r="E946" i="7"/>
  <c r="G946" i="7"/>
  <c r="D946" i="7"/>
  <c r="C946" i="7"/>
  <c r="BA945" i="7"/>
  <c r="AZ945" i="7"/>
  <c r="AE945" i="7"/>
  <c r="AD945" i="7"/>
  <c r="G944" i="7"/>
  <c r="E944" i="7"/>
  <c r="G943" i="7"/>
  <c r="E943" i="7"/>
  <c r="BA941" i="7"/>
  <c r="AZ941" i="7"/>
  <c r="AE941" i="7"/>
  <c r="AD941" i="7"/>
  <c r="L941" i="7"/>
  <c r="AN941" i="7" s="1"/>
  <c r="I941" i="7"/>
  <c r="H941" i="7"/>
  <c r="E941" i="7"/>
  <c r="G941" i="7"/>
  <c r="D941" i="7"/>
  <c r="C941" i="7"/>
  <c r="B941" i="7"/>
  <c r="L938" i="7"/>
  <c r="I938" i="7"/>
  <c r="H938" i="7"/>
  <c r="G938" i="7"/>
  <c r="L937" i="7"/>
  <c r="I937" i="7"/>
  <c r="H937" i="7"/>
  <c r="G937" i="7"/>
  <c r="G930" i="7"/>
  <c r="L935" i="7"/>
  <c r="J935" i="7"/>
  <c r="E935" i="7"/>
  <c r="L934" i="7"/>
  <c r="J934" i="7"/>
  <c r="G934" i="7"/>
  <c r="L933" i="7"/>
  <c r="I933" i="7"/>
  <c r="H933" i="7"/>
  <c r="G933" i="7"/>
  <c r="L932" i="7"/>
  <c r="J932" i="7"/>
  <c r="E932" i="7"/>
  <c r="L931" i="7"/>
  <c r="J931" i="7"/>
  <c r="G931" i="7"/>
  <c r="L928" i="7"/>
  <c r="L927" i="7" s="1"/>
  <c r="J928" i="7"/>
  <c r="G928" i="7"/>
  <c r="G927" i="7"/>
  <c r="C926" i="7"/>
  <c r="E925" i="7"/>
  <c r="G925" i="7"/>
  <c r="D925" i="7"/>
  <c r="C925" i="7"/>
  <c r="BA924" i="7"/>
  <c r="AZ924" i="7"/>
  <c r="AE924" i="7"/>
  <c r="AD924" i="7"/>
  <c r="G923" i="7"/>
  <c r="E923" i="7"/>
  <c r="G922" i="7"/>
  <c r="E922" i="7"/>
  <c r="BA920" i="7"/>
  <c r="AZ920" i="7"/>
  <c r="AE920" i="7"/>
  <c r="AD920" i="7"/>
  <c r="L920" i="7"/>
  <c r="AW920" i="7" s="1"/>
  <c r="I920" i="7"/>
  <c r="H920" i="7"/>
  <c r="E920" i="7"/>
  <c r="G920" i="7"/>
  <c r="D920" i="7"/>
  <c r="C920" i="7"/>
  <c r="B920" i="7"/>
  <c r="L917" i="7"/>
  <c r="L916" i="7" s="1"/>
  <c r="AW924" i="7" s="1"/>
  <c r="I917" i="7"/>
  <c r="H917" i="7"/>
  <c r="G917" i="7"/>
  <c r="G912" i="7"/>
  <c r="L915" i="7"/>
  <c r="J915" i="7"/>
  <c r="G915" i="7"/>
  <c r="L914" i="7"/>
  <c r="L912" i="7" s="1"/>
  <c r="J914" i="7"/>
  <c r="E914" i="7"/>
  <c r="L913" i="7"/>
  <c r="J913" i="7"/>
  <c r="G913" i="7"/>
  <c r="L910" i="7"/>
  <c r="L909" i="7" s="1"/>
  <c r="J910" i="7"/>
  <c r="G910" i="7"/>
  <c r="G909" i="7"/>
  <c r="E908" i="7"/>
  <c r="G908" i="7"/>
  <c r="D908" i="7"/>
  <c r="C908" i="7"/>
  <c r="G904" i="7"/>
  <c r="G903" i="7"/>
  <c r="L901" i="7"/>
  <c r="L898" i="7"/>
  <c r="L897" i="7"/>
  <c r="L895" i="7"/>
  <c r="L888" i="7"/>
  <c r="L887" i="7"/>
  <c r="L883" i="7"/>
  <c r="AT873" i="7"/>
  <c r="AR873" i="7"/>
  <c r="AO873" i="7"/>
  <c r="BA873" i="7"/>
  <c r="AZ873" i="7"/>
  <c r="AE873" i="7"/>
  <c r="AD873" i="7"/>
  <c r="L872" i="7"/>
  <c r="I872" i="7"/>
  <c r="H872" i="7"/>
  <c r="E872" i="7"/>
  <c r="G872" i="7"/>
  <c r="D872" i="7"/>
  <c r="C872" i="7"/>
  <c r="B872" i="7"/>
  <c r="AT871" i="7"/>
  <c r="AR871" i="7"/>
  <c r="AO871" i="7"/>
  <c r="BA871" i="7"/>
  <c r="AZ871" i="7"/>
  <c r="AE871" i="7"/>
  <c r="AD871" i="7"/>
  <c r="L870" i="7"/>
  <c r="AN871" i="7" s="1"/>
  <c r="I870" i="7"/>
  <c r="H870" i="7"/>
  <c r="E870" i="7"/>
  <c r="G870" i="7"/>
  <c r="D870" i="7"/>
  <c r="C870" i="7"/>
  <c r="B870" i="7"/>
  <c r="BA869" i="7"/>
  <c r="L868" i="7" s="1"/>
  <c r="AZ869" i="7"/>
  <c r="L867" i="7" s="1"/>
  <c r="AE869" i="7"/>
  <c r="AD869" i="7"/>
  <c r="G868" i="7"/>
  <c r="E868" i="7"/>
  <c r="G867" i="7"/>
  <c r="E867" i="7"/>
  <c r="L863" i="7"/>
  <c r="I863" i="7"/>
  <c r="H863" i="7"/>
  <c r="G863" i="7"/>
  <c r="L862" i="7"/>
  <c r="I862" i="7"/>
  <c r="H862" i="7"/>
  <c r="G862" i="7"/>
  <c r="L861" i="7"/>
  <c r="I861" i="7"/>
  <c r="H861" i="7"/>
  <c r="G861" i="7"/>
  <c r="L860" i="7"/>
  <c r="I860" i="7"/>
  <c r="H860" i="7"/>
  <c r="G860" i="7"/>
  <c r="L859" i="7"/>
  <c r="I859" i="7"/>
  <c r="H859" i="7"/>
  <c r="G859" i="7"/>
  <c r="L858" i="7"/>
  <c r="I858" i="7"/>
  <c r="H858" i="7"/>
  <c r="G858" i="7"/>
  <c r="L857" i="7"/>
  <c r="I857" i="7"/>
  <c r="H857" i="7"/>
  <c r="G857" i="7"/>
  <c r="G851" i="7"/>
  <c r="L855" i="7"/>
  <c r="J855" i="7"/>
  <c r="G855" i="7"/>
  <c r="L854" i="7"/>
  <c r="I854" i="7"/>
  <c r="H854" i="7"/>
  <c r="G854" i="7"/>
  <c r="L853" i="7"/>
  <c r="L851" i="7" s="1"/>
  <c r="AT869" i="7" s="1"/>
  <c r="J853" i="7"/>
  <c r="E853" i="7"/>
  <c r="L852" i="7"/>
  <c r="J852" i="7"/>
  <c r="G852" i="7"/>
  <c r="L849" i="7"/>
  <c r="L848" i="7" s="1"/>
  <c r="J849" i="7"/>
  <c r="G849" i="7"/>
  <c r="G848" i="7"/>
  <c r="E847" i="7"/>
  <c r="G847" i="7"/>
  <c r="D847" i="7"/>
  <c r="C847" i="7"/>
  <c r="AT846" i="7"/>
  <c r="AR846" i="7"/>
  <c r="AO846" i="7"/>
  <c r="BA846" i="7"/>
  <c r="AZ846" i="7"/>
  <c r="AE846" i="7"/>
  <c r="AD846" i="7"/>
  <c r="L845" i="7"/>
  <c r="AN846" i="7" s="1"/>
  <c r="J845" i="7"/>
  <c r="E845" i="7"/>
  <c r="G845" i="7"/>
  <c r="D845" i="7"/>
  <c r="B845" i="7"/>
  <c r="BA844" i="7"/>
  <c r="AZ844" i="7"/>
  <c r="AE844" i="7"/>
  <c r="AD844" i="7"/>
  <c r="G843" i="7"/>
  <c r="E843" i="7"/>
  <c r="G842" i="7"/>
  <c r="E842" i="7"/>
  <c r="L838" i="7"/>
  <c r="I838" i="7"/>
  <c r="H838" i="7"/>
  <c r="G838" i="7"/>
  <c r="L837" i="7"/>
  <c r="I837" i="7"/>
  <c r="H837" i="7"/>
  <c r="G837" i="7"/>
  <c r="L836" i="7"/>
  <c r="I836" i="7"/>
  <c r="H836" i="7"/>
  <c r="G836" i="7"/>
  <c r="L835" i="7"/>
  <c r="I835" i="7"/>
  <c r="H835" i="7"/>
  <c r="G835" i="7"/>
  <c r="L834" i="7"/>
  <c r="I834" i="7"/>
  <c r="H834" i="7"/>
  <c r="G834" i="7"/>
  <c r="L833" i="7"/>
  <c r="I833" i="7"/>
  <c r="H833" i="7"/>
  <c r="G833" i="7"/>
  <c r="L832" i="7"/>
  <c r="I832" i="7"/>
  <c r="H832" i="7"/>
  <c r="G832" i="7"/>
  <c r="L831" i="7"/>
  <c r="I831" i="7"/>
  <c r="H831" i="7"/>
  <c r="G831" i="7"/>
  <c r="L830" i="7"/>
  <c r="I830" i="7"/>
  <c r="H830" i="7"/>
  <c r="G830" i="7"/>
  <c r="L829" i="7"/>
  <c r="I829" i="7"/>
  <c r="H829" i="7"/>
  <c r="G829" i="7"/>
  <c r="L828" i="7"/>
  <c r="I828" i="7"/>
  <c r="H828" i="7"/>
  <c r="G828" i="7"/>
  <c r="L827" i="7"/>
  <c r="I827" i="7"/>
  <c r="H827" i="7"/>
  <c r="G827" i="7"/>
  <c r="L826" i="7"/>
  <c r="J826" i="7"/>
  <c r="G826" i="7"/>
  <c r="L825" i="7"/>
  <c r="I825" i="7"/>
  <c r="H825" i="7"/>
  <c r="G825" i="7"/>
  <c r="L824" i="7"/>
  <c r="I824" i="7"/>
  <c r="H824" i="7"/>
  <c r="G824" i="7"/>
  <c r="L823" i="7"/>
  <c r="I823" i="7"/>
  <c r="H823" i="7"/>
  <c r="G823" i="7"/>
  <c r="L822" i="7"/>
  <c r="I822" i="7"/>
  <c r="H822" i="7"/>
  <c r="G822" i="7"/>
  <c r="L821" i="7"/>
  <c r="I821" i="7"/>
  <c r="H821" i="7"/>
  <c r="G821" i="7"/>
  <c r="L820" i="7"/>
  <c r="I820" i="7"/>
  <c r="H820" i="7"/>
  <c r="G820" i="7"/>
  <c r="L819" i="7"/>
  <c r="I819" i="7"/>
  <c r="H819" i="7"/>
  <c r="G819" i="7"/>
  <c r="G811" i="7"/>
  <c r="L817" i="7"/>
  <c r="J817" i="7"/>
  <c r="G817" i="7"/>
  <c r="L816" i="7"/>
  <c r="I816" i="7"/>
  <c r="H816" i="7"/>
  <c r="G816" i="7"/>
  <c r="L815" i="7"/>
  <c r="J815" i="7"/>
  <c r="E815" i="7"/>
  <c r="L814" i="7"/>
  <c r="J814" i="7"/>
  <c r="G814" i="7"/>
  <c r="L813" i="7"/>
  <c r="J813" i="7"/>
  <c r="E813" i="7"/>
  <c r="L812" i="7"/>
  <c r="J812" i="7"/>
  <c r="G812" i="7"/>
  <c r="L809" i="7"/>
  <c r="L808" i="7" s="1"/>
  <c r="J809" i="7"/>
  <c r="G809" i="7"/>
  <c r="G808" i="7"/>
  <c r="E807" i="7"/>
  <c r="G807" i="7"/>
  <c r="D807" i="7"/>
  <c r="C807" i="7"/>
  <c r="G801" i="7"/>
  <c r="G800" i="7"/>
  <c r="L799" i="7"/>
  <c r="L798" i="7"/>
  <c r="L795" i="7"/>
  <c r="L794" i="7"/>
  <c r="L792" i="7"/>
  <c r="L791" i="7"/>
  <c r="L785" i="7"/>
  <c r="L784" i="7"/>
  <c r="L780" i="7"/>
  <c r="G769" i="7"/>
  <c r="G768" i="7"/>
  <c r="L767" i="7"/>
  <c r="L766" i="7"/>
  <c r="L763" i="7"/>
  <c r="L762" i="7"/>
  <c r="L760" i="7"/>
  <c r="L759" i="7"/>
  <c r="L753" i="7"/>
  <c r="L752" i="7"/>
  <c r="L748" i="7"/>
  <c r="BA738" i="7"/>
  <c r="AZ738" i="7"/>
  <c r="AE738" i="7"/>
  <c r="AD738" i="7"/>
  <c r="G737" i="7"/>
  <c r="E737" i="7"/>
  <c r="G736" i="7"/>
  <c r="E736" i="7"/>
  <c r="BA734" i="7"/>
  <c r="AZ734" i="7"/>
  <c r="AE734" i="7"/>
  <c r="AD734" i="7"/>
  <c r="L734" i="7"/>
  <c r="AW734" i="7" s="1"/>
  <c r="I734" i="7"/>
  <c r="H734" i="7"/>
  <c r="E734" i="7"/>
  <c r="G734" i="7"/>
  <c r="D734" i="7"/>
  <c r="C734" i="7"/>
  <c r="B734" i="7"/>
  <c r="BA733" i="7"/>
  <c r="AZ733" i="7"/>
  <c r="AE733" i="7"/>
  <c r="AD733" i="7"/>
  <c r="L733" i="7"/>
  <c r="AW733" i="7" s="1"/>
  <c r="I733" i="7"/>
  <c r="H733" i="7"/>
  <c r="E733" i="7"/>
  <c r="G733" i="7"/>
  <c r="D733" i="7"/>
  <c r="C733" i="7"/>
  <c r="B733" i="7"/>
  <c r="L729" i="7"/>
  <c r="I729" i="7"/>
  <c r="H729" i="7"/>
  <c r="G729" i="7"/>
  <c r="L728" i="7"/>
  <c r="I728" i="7"/>
  <c r="H728" i="7"/>
  <c r="G728" i="7"/>
  <c r="L727" i="7"/>
  <c r="I727" i="7"/>
  <c r="H727" i="7"/>
  <c r="G727" i="7"/>
  <c r="L726" i="7"/>
  <c r="I726" i="7"/>
  <c r="H726" i="7"/>
  <c r="G726" i="7"/>
  <c r="L725" i="7"/>
  <c r="J725" i="7"/>
  <c r="G725" i="7"/>
  <c r="L724" i="7"/>
  <c r="I724" i="7"/>
  <c r="H724" i="7"/>
  <c r="G724" i="7"/>
  <c r="G718" i="7"/>
  <c r="L722" i="7"/>
  <c r="I722" i="7"/>
  <c r="H722" i="7"/>
  <c r="G722" i="7"/>
  <c r="L721" i="7"/>
  <c r="L718" i="7" s="1"/>
  <c r="J721" i="7"/>
  <c r="E721" i="7"/>
  <c r="L720" i="7"/>
  <c r="J720" i="7"/>
  <c r="G720" i="7"/>
  <c r="L719" i="7"/>
  <c r="J719" i="7"/>
  <c r="G719" i="7"/>
  <c r="L716" i="7"/>
  <c r="L715" i="7" s="1"/>
  <c r="AR738" i="7" s="1"/>
  <c r="J716" i="7"/>
  <c r="G716" i="7"/>
  <c r="G715" i="7"/>
  <c r="E714" i="7"/>
  <c r="G714" i="7"/>
  <c r="D714" i="7"/>
  <c r="C714" i="7"/>
  <c r="AT713" i="7"/>
  <c r="AR713" i="7"/>
  <c r="AO713" i="7"/>
  <c r="BA713" i="7"/>
  <c r="AZ713" i="7"/>
  <c r="AE713" i="7"/>
  <c r="AD713" i="7"/>
  <c r="L712" i="7"/>
  <c r="I712" i="7"/>
  <c r="H712" i="7"/>
  <c r="E712" i="7"/>
  <c r="G712" i="7"/>
  <c r="D712" i="7"/>
  <c r="C712" i="7"/>
  <c r="B712" i="7"/>
  <c r="BA711" i="7"/>
  <c r="AZ711" i="7"/>
  <c r="AE711" i="7"/>
  <c r="AD711" i="7"/>
  <c r="G710" i="7"/>
  <c r="E710" i="7"/>
  <c r="G709" i="7"/>
  <c r="E709" i="7"/>
  <c r="BA707" i="7"/>
  <c r="AZ707" i="7"/>
  <c r="AE707" i="7"/>
  <c r="AD707" i="7"/>
  <c r="L707" i="7"/>
  <c r="AW707" i="7" s="1"/>
  <c r="I707" i="7"/>
  <c r="H707" i="7"/>
  <c r="E707" i="7"/>
  <c r="G707" i="7"/>
  <c r="D707" i="7"/>
  <c r="C707" i="7"/>
  <c r="B707" i="7"/>
  <c r="L703" i="7"/>
  <c r="I703" i="7"/>
  <c r="H703" i="7"/>
  <c r="G703" i="7"/>
  <c r="L702" i="7"/>
  <c r="I702" i="7"/>
  <c r="H702" i="7"/>
  <c r="G702" i="7"/>
  <c r="L701" i="7"/>
  <c r="I701" i="7"/>
  <c r="H701" i="7"/>
  <c r="G701" i="7"/>
  <c r="L700" i="7"/>
  <c r="I700" i="7"/>
  <c r="H700" i="7"/>
  <c r="G700" i="7"/>
  <c r="L699" i="7"/>
  <c r="I699" i="7"/>
  <c r="H699" i="7"/>
  <c r="G699" i="7"/>
  <c r="L698" i="7"/>
  <c r="I698" i="7"/>
  <c r="H698" i="7"/>
  <c r="G698" i="7"/>
  <c r="L697" i="7"/>
  <c r="I697" i="7"/>
  <c r="H697" i="7"/>
  <c r="G697" i="7"/>
  <c r="L696" i="7"/>
  <c r="I696" i="7"/>
  <c r="H696" i="7"/>
  <c r="G696" i="7"/>
  <c r="L695" i="7"/>
  <c r="J695" i="7"/>
  <c r="G695" i="7"/>
  <c r="L694" i="7"/>
  <c r="I694" i="7"/>
  <c r="H694" i="7"/>
  <c r="G694" i="7"/>
  <c r="G683" i="7"/>
  <c r="L692" i="7"/>
  <c r="J692" i="7"/>
  <c r="E692" i="7"/>
  <c r="L691" i="7"/>
  <c r="J691" i="7"/>
  <c r="G691" i="7"/>
  <c r="L690" i="7"/>
  <c r="I690" i="7"/>
  <c r="H690" i="7"/>
  <c r="G690" i="7"/>
  <c r="L689" i="7"/>
  <c r="J689" i="7"/>
  <c r="E689" i="7"/>
  <c r="L688" i="7"/>
  <c r="J688" i="7"/>
  <c r="G688" i="7"/>
  <c r="L687" i="7"/>
  <c r="J687" i="7"/>
  <c r="E687" i="7"/>
  <c r="L686" i="7"/>
  <c r="I686" i="7"/>
  <c r="H686" i="7"/>
  <c r="G686" i="7"/>
  <c r="L685" i="7"/>
  <c r="J685" i="7"/>
  <c r="E685" i="7"/>
  <c r="L684" i="7"/>
  <c r="J684" i="7"/>
  <c r="G684" i="7"/>
  <c r="L681" i="7"/>
  <c r="L680" i="7" s="1"/>
  <c r="J681" i="7"/>
  <c r="G681" i="7"/>
  <c r="G680" i="7"/>
  <c r="C679" i="7"/>
  <c r="E678" i="7"/>
  <c r="G678" i="7"/>
  <c r="D678" i="7"/>
  <c r="C678" i="7"/>
  <c r="AT677" i="7"/>
  <c r="AR677" i="7"/>
  <c r="AO677" i="7"/>
  <c r="BA677" i="7"/>
  <c r="AZ677" i="7"/>
  <c r="AE677" i="7"/>
  <c r="AD677" i="7"/>
  <c r="L676" i="7"/>
  <c r="AW677" i="7" s="1"/>
  <c r="I676" i="7"/>
  <c r="H676" i="7"/>
  <c r="E676" i="7"/>
  <c r="G676" i="7"/>
  <c r="D676" i="7"/>
  <c r="C676" i="7"/>
  <c r="B676" i="7"/>
  <c r="AT675" i="7"/>
  <c r="AR675" i="7"/>
  <c r="AO675" i="7"/>
  <c r="BA675" i="7"/>
  <c r="AZ675" i="7"/>
  <c r="AE675" i="7"/>
  <c r="AD675" i="7"/>
  <c r="L674" i="7"/>
  <c r="K675" i="7" s="1"/>
  <c r="J674" i="7"/>
  <c r="E674" i="7"/>
  <c r="G674" i="7"/>
  <c r="D674" i="7"/>
  <c r="C674" i="7"/>
  <c r="B674" i="7"/>
  <c r="BA673" i="7"/>
  <c r="L672" i="7" s="1"/>
  <c r="AZ673" i="7"/>
  <c r="L671" i="7" s="1"/>
  <c r="AE673" i="7"/>
  <c r="AD673" i="7"/>
  <c r="G672" i="7"/>
  <c r="E672" i="7"/>
  <c r="G671" i="7"/>
  <c r="E671" i="7"/>
  <c r="L667" i="7"/>
  <c r="I667" i="7"/>
  <c r="H667" i="7"/>
  <c r="G667" i="7"/>
  <c r="L666" i="7"/>
  <c r="J666" i="7"/>
  <c r="G666" i="7"/>
  <c r="G661" i="7"/>
  <c r="L664" i="7"/>
  <c r="J664" i="7"/>
  <c r="G664" i="7"/>
  <c r="L663" i="7"/>
  <c r="L661" i="7" s="1"/>
  <c r="J663" i="7"/>
  <c r="E663" i="7"/>
  <c r="L662" i="7"/>
  <c r="J662" i="7"/>
  <c r="G662" i="7"/>
  <c r="L659" i="7"/>
  <c r="L658" i="7" s="1"/>
  <c r="AR673" i="7" s="1"/>
  <c r="J659" i="7"/>
  <c r="G659" i="7"/>
  <c r="G658" i="7"/>
  <c r="C657" i="7"/>
  <c r="E656" i="7"/>
  <c r="G656" i="7"/>
  <c r="D656" i="7"/>
  <c r="C656" i="7"/>
  <c r="C655" i="7"/>
  <c r="BA654" i="7"/>
  <c r="AZ654" i="7"/>
  <c r="AE654" i="7"/>
  <c r="AD654" i="7"/>
  <c r="G653" i="7"/>
  <c r="E653" i="7"/>
  <c r="G652" i="7"/>
  <c r="E652" i="7"/>
  <c r="BA650" i="7"/>
  <c r="AZ650" i="7"/>
  <c r="AE650" i="7"/>
  <c r="AD650" i="7"/>
  <c r="L650" i="7"/>
  <c r="AW650" i="7" s="1"/>
  <c r="I650" i="7"/>
  <c r="H650" i="7"/>
  <c r="E650" i="7"/>
  <c r="G650" i="7"/>
  <c r="D650" i="7"/>
  <c r="C650" i="7"/>
  <c r="B650" i="7"/>
  <c r="G648" i="7"/>
  <c r="E648" i="7"/>
  <c r="D648" i="7"/>
  <c r="C648" i="7"/>
  <c r="B648" i="7"/>
  <c r="L647" i="7"/>
  <c r="L646" i="7" s="1"/>
  <c r="AW654" i="7" s="1"/>
  <c r="I647" i="7"/>
  <c r="H647" i="7"/>
  <c r="G647" i="7"/>
  <c r="G643" i="7"/>
  <c r="L645" i="7"/>
  <c r="L643" i="7" s="1"/>
  <c r="AT654" i="7" s="1"/>
  <c r="J645" i="7"/>
  <c r="E645" i="7"/>
  <c r="L644" i="7"/>
  <c r="I644" i="7"/>
  <c r="H644" i="7"/>
  <c r="G644" i="7"/>
  <c r="L641" i="7"/>
  <c r="L640" i="7" s="1"/>
  <c r="AR654" i="7" s="1"/>
  <c r="J641" i="7"/>
  <c r="G641" i="7"/>
  <c r="G640" i="7"/>
  <c r="E639" i="7"/>
  <c r="G639" i="7"/>
  <c r="D639" i="7"/>
  <c r="C639" i="7"/>
  <c r="AT638" i="7"/>
  <c r="AR638" i="7"/>
  <c r="AO638" i="7"/>
  <c r="BA638" i="7"/>
  <c r="AZ638" i="7"/>
  <c r="AE638" i="7"/>
  <c r="AD638" i="7"/>
  <c r="L637" i="7"/>
  <c r="I637" i="7"/>
  <c r="H637" i="7"/>
  <c r="E637" i="7"/>
  <c r="G637" i="7"/>
  <c r="D637" i="7"/>
  <c r="C637" i="7"/>
  <c r="B637" i="7"/>
  <c r="BA636" i="7"/>
  <c r="AZ636" i="7"/>
  <c r="AE636" i="7"/>
  <c r="AD636" i="7"/>
  <c r="G635" i="7"/>
  <c r="E635" i="7"/>
  <c r="G634" i="7"/>
  <c r="E634" i="7"/>
  <c r="L630" i="7"/>
  <c r="I630" i="7"/>
  <c r="H630" i="7"/>
  <c r="G630" i="7"/>
  <c r="L629" i="7"/>
  <c r="I629" i="7"/>
  <c r="H629" i="7"/>
  <c r="G629" i="7"/>
  <c r="L628" i="7"/>
  <c r="I628" i="7"/>
  <c r="H628" i="7"/>
  <c r="G628" i="7"/>
  <c r="L627" i="7"/>
  <c r="I627" i="7"/>
  <c r="H627" i="7"/>
  <c r="G627" i="7"/>
  <c r="L626" i="7"/>
  <c r="I626" i="7"/>
  <c r="H626" i="7"/>
  <c r="G626" i="7"/>
  <c r="L625" i="7"/>
  <c r="I625" i="7"/>
  <c r="H625" i="7"/>
  <c r="G625" i="7"/>
  <c r="L624" i="7"/>
  <c r="I624" i="7"/>
  <c r="H624" i="7"/>
  <c r="G624" i="7"/>
  <c r="L623" i="7"/>
  <c r="J623" i="7"/>
  <c r="G623" i="7"/>
  <c r="G615" i="7"/>
  <c r="L621" i="7"/>
  <c r="I621" i="7"/>
  <c r="H621" i="7"/>
  <c r="G621" i="7"/>
  <c r="L620" i="7"/>
  <c r="J620" i="7"/>
  <c r="E620" i="7"/>
  <c r="L619" i="7"/>
  <c r="J619" i="7"/>
  <c r="G619" i="7"/>
  <c r="L618" i="7"/>
  <c r="J618" i="7"/>
  <c r="G618" i="7"/>
  <c r="L617" i="7"/>
  <c r="J617" i="7"/>
  <c r="E617" i="7"/>
  <c r="L616" i="7"/>
  <c r="I616" i="7"/>
  <c r="H616" i="7"/>
  <c r="G616" i="7"/>
  <c r="L613" i="7"/>
  <c r="L612" i="7" s="1"/>
  <c r="J613" i="7"/>
  <c r="G613" i="7"/>
  <c r="G612" i="7"/>
  <c r="C611" i="7"/>
  <c r="E610" i="7"/>
  <c r="G610" i="7"/>
  <c r="D610" i="7"/>
  <c r="C610" i="7"/>
  <c r="C609" i="7"/>
  <c r="G605" i="7"/>
  <c r="G604" i="7"/>
  <c r="L603" i="7"/>
  <c r="L602" i="7"/>
  <c r="L599" i="7"/>
  <c r="L598" i="7"/>
  <c r="L596" i="7"/>
  <c r="L595" i="7"/>
  <c r="L589" i="7"/>
  <c r="L588" i="7"/>
  <c r="L584" i="7"/>
  <c r="BA574" i="7"/>
  <c r="AZ574" i="7"/>
  <c r="AE574" i="7"/>
  <c r="AD574" i="7"/>
  <c r="G573" i="7"/>
  <c r="E573" i="7"/>
  <c r="G572" i="7"/>
  <c r="E572" i="7"/>
  <c r="BA570" i="7"/>
  <c r="AZ570" i="7"/>
  <c r="AE570" i="7"/>
  <c r="AD570" i="7"/>
  <c r="L570" i="7"/>
  <c r="AW570" i="7" s="1"/>
  <c r="I570" i="7"/>
  <c r="H570" i="7"/>
  <c r="E570" i="7"/>
  <c r="G570" i="7"/>
  <c r="D570" i="7"/>
  <c r="C570" i="7"/>
  <c r="B570" i="7"/>
  <c r="G568" i="7"/>
  <c r="E568" i="7"/>
  <c r="D568" i="7"/>
  <c r="C568" i="7"/>
  <c r="B568" i="7"/>
  <c r="L567" i="7"/>
  <c r="L566" i="7" s="1"/>
  <c r="AW574" i="7" s="1"/>
  <c r="I567" i="7"/>
  <c r="H567" i="7"/>
  <c r="G567" i="7"/>
  <c r="L564" i="7"/>
  <c r="AT574" i="7" s="1"/>
  <c r="G564" i="7"/>
  <c r="L565" i="7"/>
  <c r="I565" i="7"/>
  <c r="H565" i="7"/>
  <c r="G565" i="7"/>
  <c r="L562" i="7"/>
  <c r="L561" i="7" s="1"/>
  <c r="J562" i="7"/>
  <c r="G562" i="7"/>
  <c r="G561" i="7"/>
  <c r="E560" i="7"/>
  <c r="G560" i="7"/>
  <c r="D560" i="7"/>
  <c r="C560" i="7"/>
  <c r="BA559" i="7"/>
  <c r="AZ559" i="7"/>
  <c r="AE559" i="7"/>
  <c r="AD559" i="7"/>
  <c r="G558" i="7"/>
  <c r="E558" i="7"/>
  <c r="G557" i="7"/>
  <c r="E557" i="7"/>
  <c r="BA555" i="7"/>
  <c r="AZ555" i="7"/>
  <c r="AE555" i="7"/>
  <c r="AD555" i="7"/>
  <c r="L555" i="7"/>
  <c r="I555" i="7"/>
  <c r="H555" i="7"/>
  <c r="E555" i="7"/>
  <c r="G555" i="7"/>
  <c r="D555" i="7"/>
  <c r="C555" i="7"/>
  <c r="B555" i="7"/>
  <c r="G553" i="7"/>
  <c r="E553" i="7"/>
  <c r="D553" i="7"/>
  <c r="C553" i="7"/>
  <c r="B553" i="7"/>
  <c r="L552" i="7"/>
  <c r="I552" i="7"/>
  <c r="H552" i="7"/>
  <c r="G552" i="7"/>
  <c r="L551" i="7"/>
  <c r="I551" i="7"/>
  <c r="H551" i="7"/>
  <c r="G551" i="7"/>
  <c r="L547" i="7"/>
  <c r="AT559" i="7" s="1"/>
  <c r="G547" i="7"/>
  <c r="L549" i="7"/>
  <c r="I549" i="7"/>
  <c r="H549" i="7"/>
  <c r="G549" i="7"/>
  <c r="L548" i="7"/>
  <c r="I548" i="7"/>
  <c r="H548" i="7"/>
  <c r="G548" i="7"/>
  <c r="L545" i="7"/>
  <c r="L544" i="7" s="1"/>
  <c r="J545" i="7"/>
  <c r="G545" i="7"/>
  <c r="G544" i="7"/>
  <c r="E543" i="7"/>
  <c r="G543" i="7"/>
  <c r="D543" i="7"/>
  <c r="C543" i="7"/>
  <c r="AT542" i="7"/>
  <c r="AR542" i="7"/>
  <c r="AO542" i="7"/>
  <c r="BA542" i="7"/>
  <c r="AZ542" i="7"/>
  <c r="AE542" i="7"/>
  <c r="AD542" i="7"/>
  <c r="L541" i="7"/>
  <c r="AN542" i="7" s="1"/>
  <c r="I541" i="7"/>
  <c r="H541" i="7"/>
  <c r="E541" i="7"/>
  <c r="G541" i="7"/>
  <c r="D541" i="7"/>
  <c r="C541" i="7"/>
  <c r="B541" i="7"/>
  <c r="BA540" i="7"/>
  <c r="L539" i="7" s="1"/>
  <c r="AZ540" i="7"/>
  <c r="L538" i="7" s="1"/>
  <c r="AE540" i="7"/>
  <c r="AD540" i="7"/>
  <c r="G539" i="7"/>
  <c r="E539" i="7"/>
  <c r="G538" i="7"/>
  <c r="E538" i="7"/>
  <c r="G535" i="7"/>
  <c r="E535" i="7"/>
  <c r="D535" i="7"/>
  <c r="C535" i="7"/>
  <c r="B535" i="7"/>
  <c r="G534" i="7"/>
  <c r="E534" i="7"/>
  <c r="D534" i="7"/>
  <c r="C534" i="7"/>
  <c r="B534" i="7"/>
  <c r="L533" i="7"/>
  <c r="I533" i="7"/>
  <c r="H533" i="7"/>
  <c r="G533" i="7"/>
  <c r="L532" i="7"/>
  <c r="I532" i="7"/>
  <c r="H532" i="7"/>
  <c r="G532" i="7"/>
  <c r="L531" i="7"/>
  <c r="I531" i="7"/>
  <c r="H531" i="7"/>
  <c r="G531" i="7"/>
  <c r="L526" i="7"/>
  <c r="AT540" i="7" s="1"/>
  <c r="G526" i="7"/>
  <c r="L529" i="7"/>
  <c r="I529" i="7"/>
  <c r="H529" i="7"/>
  <c r="G529" i="7"/>
  <c r="L528" i="7"/>
  <c r="I528" i="7"/>
  <c r="H528" i="7"/>
  <c r="G528" i="7"/>
  <c r="L527" i="7"/>
  <c r="J527" i="7"/>
  <c r="G527" i="7"/>
  <c r="L524" i="7"/>
  <c r="L523" i="7" s="1"/>
  <c r="J524" i="7"/>
  <c r="G524" i="7"/>
  <c r="G523" i="7"/>
  <c r="E522" i="7"/>
  <c r="G522" i="7"/>
  <c r="D522" i="7"/>
  <c r="C522" i="7"/>
  <c r="BA521" i="7"/>
  <c r="AZ521" i="7"/>
  <c r="AE521" i="7"/>
  <c r="AD521" i="7"/>
  <c r="G520" i="7"/>
  <c r="E520" i="7"/>
  <c r="G519" i="7"/>
  <c r="E519" i="7"/>
  <c r="BA517" i="7"/>
  <c r="AZ517" i="7"/>
  <c r="AE517" i="7"/>
  <c r="AD517" i="7"/>
  <c r="L517" i="7"/>
  <c r="I517" i="7"/>
  <c r="H517" i="7"/>
  <c r="E517" i="7"/>
  <c r="G517" i="7"/>
  <c r="D517" i="7"/>
  <c r="C517" i="7"/>
  <c r="B517" i="7"/>
  <c r="G515" i="7"/>
  <c r="E515" i="7"/>
  <c r="D515" i="7"/>
  <c r="C515" i="7"/>
  <c r="B515" i="7"/>
  <c r="L514" i="7"/>
  <c r="I514" i="7"/>
  <c r="H514" i="7"/>
  <c r="G514" i="7"/>
  <c r="L513" i="7"/>
  <c r="I513" i="7"/>
  <c r="H513" i="7"/>
  <c r="G513" i="7"/>
  <c r="L512" i="7"/>
  <c r="I512" i="7"/>
  <c r="H512" i="7"/>
  <c r="G512" i="7"/>
  <c r="L511" i="7"/>
  <c r="J511" i="7"/>
  <c r="G511" i="7"/>
  <c r="G503" i="7"/>
  <c r="L509" i="7"/>
  <c r="J509" i="7"/>
  <c r="E509" i="7"/>
  <c r="L508" i="7"/>
  <c r="J508" i="7"/>
  <c r="G508" i="7"/>
  <c r="L507" i="7"/>
  <c r="J507" i="7"/>
  <c r="E507" i="7"/>
  <c r="L506" i="7"/>
  <c r="I506" i="7"/>
  <c r="H506" i="7"/>
  <c r="G506" i="7"/>
  <c r="L505" i="7"/>
  <c r="J505" i="7"/>
  <c r="E505" i="7"/>
  <c r="L504" i="7"/>
  <c r="J504" i="7"/>
  <c r="G504" i="7"/>
  <c r="L501" i="7"/>
  <c r="J501" i="7"/>
  <c r="G501" i="7"/>
  <c r="L500" i="7"/>
  <c r="J500" i="7"/>
  <c r="G500" i="7"/>
  <c r="L499" i="7"/>
  <c r="J499" i="7"/>
  <c r="G499" i="7"/>
  <c r="L498" i="7"/>
  <c r="J498" i="7"/>
  <c r="G498" i="7"/>
  <c r="L497" i="7"/>
  <c r="J497" i="7"/>
  <c r="G497" i="7"/>
  <c r="G496" i="7"/>
  <c r="E495" i="7"/>
  <c r="G495" i="7"/>
  <c r="D495" i="7"/>
  <c r="C495" i="7"/>
  <c r="BA494" i="7"/>
  <c r="AZ494" i="7"/>
  <c r="AE494" i="7"/>
  <c r="AD494" i="7"/>
  <c r="G493" i="7"/>
  <c r="E493" i="7"/>
  <c r="G492" i="7"/>
  <c r="E492" i="7"/>
  <c r="BA490" i="7"/>
  <c r="AZ490" i="7"/>
  <c r="AE490" i="7"/>
  <c r="AD490" i="7"/>
  <c r="L490" i="7"/>
  <c r="AN490" i="7" s="1"/>
  <c r="I490" i="7"/>
  <c r="H490" i="7"/>
  <c r="E490" i="7"/>
  <c r="G490" i="7"/>
  <c r="D490" i="7"/>
  <c r="C490" i="7"/>
  <c r="B490" i="7"/>
  <c r="G488" i="7"/>
  <c r="E488" i="7"/>
  <c r="D488" i="7"/>
  <c r="C488" i="7"/>
  <c r="B488" i="7"/>
  <c r="L487" i="7"/>
  <c r="L486" i="7" s="1"/>
  <c r="AW494" i="7" s="1"/>
  <c r="G487" i="7"/>
  <c r="L483" i="7"/>
  <c r="AT494" i="7" s="1"/>
  <c r="G483" i="7"/>
  <c r="L485" i="7"/>
  <c r="I485" i="7"/>
  <c r="H485" i="7"/>
  <c r="G485" i="7"/>
  <c r="L484" i="7"/>
  <c r="I484" i="7"/>
  <c r="H484" i="7"/>
  <c r="G484" i="7"/>
  <c r="L481" i="7"/>
  <c r="L480" i="7" s="1"/>
  <c r="AR494" i="7" s="1"/>
  <c r="J481" i="7"/>
  <c r="G481" i="7"/>
  <c r="G480" i="7"/>
  <c r="C479" i="7"/>
  <c r="E478" i="7"/>
  <c r="G478" i="7"/>
  <c r="D478" i="7"/>
  <c r="C478" i="7"/>
  <c r="AT477" i="7"/>
  <c r="AR477" i="7"/>
  <c r="AO477" i="7"/>
  <c r="BA477" i="7"/>
  <c r="AZ477" i="7"/>
  <c r="AE477" i="7"/>
  <c r="AD477" i="7"/>
  <c r="L476" i="7"/>
  <c r="K477" i="7" s="1"/>
  <c r="I476" i="7"/>
  <c r="H476" i="7"/>
  <c r="E476" i="7"/>
  <c r="G476" i="7"/>
  <c r="D476" i="7"/>
  <c r="C476" i="7"/>
  <c r="B476" i="7"/>
  <c r="BA475" i="7"/>
  <c r="L474" i="7" s="1"/>
  <c r="AZ475" i="7"/>
  <c r="L473" i="7" s="1"/>
  <c r="AE475" i="7"/>
  <c r="AD475" i="7"/>
  <c r="G474" i="7"/>
  <c r="E474" i="7"/>
  <c r="G473" i="7"/>
  <c r="E473" i="7"/>
  <c r="L469" i="7"/>
  <c r="I469" i="7"/>
  <c r="H469" i="7"/>
  <c r="G469" i="7"/>
  <c r="L468" i="7"/>
  <c r="I468" i="7"/>
  <c r="H468" i="7"/>
  <c r="G468" i="7"/>
  <c r="L467" i="7"/>
  <c r="I467" i="7"/>
  <c r="H467" i="7"/>
  <c r="G467" i="7"/>
  <c r="L466" i="7"/>
  <c r="J466" i="7"/>
  <c r="G466" i="7"/>
  <c r="L465" i="7"/>
  <c r="I465" i="7"/>
  <c r="H465" i="7"/>
  <c r="G465" i="7"/>
  <c r="L464" i="7"/>
  <c r="I464" i="7"/>
  <c r="H464" i="7"/>
  <c r="G464" i="7"/>
  <c r="G456" i="7"/>
  <c r="L462" i="7"/>
  <c r="J462" i="7"/>
  <c r="G462" i="7"/>
  <c r="L461" i="7"/>
  <c r="I461" i="7"/>
  <c r="H461" i="7"/>
  <c r="G461" i="7"/>
  <c r="L460" i="7"/>
  <c r="J460" i="7"/>
  <c r="E460" i="7"/>
  <c r="L459" i="7"/>
  <c r="J459" i="7"/>
  <c r="G459" i="7"/>
  <c r="L458" i="7"/>
  <c r="J458" i="7"/>
  <c r="E458" i="7"/>
  <c r="L457" i="7"/>
  <c r="J457" i="7"/>
  <c r="G457" i="7"/>
  <c r="L454" i="7"/>
  <c r="L453" i="7" s="1"/>
  <c r="J454" i="7"/>
  <c r="G454" i="7"/>
  <c r="G453" i="7"/>
  <c r="E452" i="7"/>
  <c r="G452" i="7"/>
  <c r="D452" i="7"/>
  <c r="C452" i="7"/>
  <c r="AW451" i="7"/>
  <c r="AT451" i="7"/>
  <c r="AO451" i="7"/>
  <c r="BA451" i="7"/>
  <c r="AZ451" i="7"/>
  <c r="AE451" i="7"/>
  <c r="AD451" i="7"/>
  <c r="G450" i="7"/>
  <c r="E450" i="7"/>
  <c r="G449" i="7"/>
  <c r="E449" i="7"/>
  <c r="BA447" i="7"/>
  <c r="AZ447" i="7"/>
  <c r="AE447" i="7"/>
  <c r="AD447" i="7"/>
  <c r="L447" i="7"/>
  <c r="I447" i="7"/>
  <c r="H447" i="7"/>
  <c r="E447" i="7"/>
  <c r="G447" i="7"/>
  <c r="D447" i="7"/>
  <c r="C447" i="7"/>
  <c r="B447" i="7"/>
  <c r="G445" i="7"/>
  <c r="E445" i="7"/>
  <c r="D445" i="7"/>
  <c r="C445" i="7"/>
  <c r="B445" i="7"/>
  <c r="L444" i="7"/>
  <c r="L443" i="7" s="1"/>
  <c r="AR451" i="7" s="1"/>
  <c r="J444" i="7"/>
  <c r="G444" i="7"/>
  <c r="G443" i="7"/>
  <c r="C442" i="7"/>
  <c r="E441" i="7"/>
  <c r="G441" i="7"/>
  <c r="D441" i="7"/>
  <c r="C441" i="7"/>
  <c r="G437" i="7"/>
  <c r="G436" i="7"/>
  <c r="L435" i="7"/>
  <c r="L434" i="7"/>
  <c r="L431" i="7"/>
  <c r="L430" i="7"/>
  <c r="L428" i="7"/>
  <c r="L427" i="7"/>
  <c r="L421" i="7"/>
  <c r="L420" i="7"/>
  <c r="L416" i="7"/>
  <c r="BA406" i="7"/>
  <c r="L405" i="7" s="1"/>
  <c r="AZ406" i="7"/>
  <c r="L404" i="7" s="1"/>
  <c r="AE406" i="7"/>
  <c r="AD406" i="7"/>
  <c r="G405" i="7"/>
  <c r="E405" i="7"/>
  <c r="G404" i="7"/>
  <c r="E404" i="7"/>
  <c r="G401" i="7"/>
  <c r="E401" i="7"/>
  <c r="D401" i="7"/>
  <c r="C401" i="7"/>
  <c r="B401" i="7"/>
  <c r="L400" i="7"/>
  <c r="I400" i="7"/>
  <c r="H400" i="7"/>
  <c r="G400" i="7"/>
  <c r="L399" i="7"/>
  <c r="I399" i="7"/>
  <c r="H399" i="7"/>
  <c r="G399" i="7"/>
  <c r="G395" i="7"/>
  <c r="L397" i="7"/>
  <c r="L395" i="7" s="1"/>
  <c r="J397" i="7"/>
  <c r="E397" i="7"/>
  <c r="L396" i="7"/>
  <c r="I396" i="7"/>
  <c r="H396" i="7"/>
  <c r="G396" i="7"/>
  <c r="L393" i="7"/>
  <c r="J393" i="7"/>
  <c r="G393" i="7"/>
  <c r="L392" i="7"/>
  <c r="J392" i="7"/>
  <c r="G392" i="7"/>
  <c r="G391" i="7"/>
  <c r="E390" i="7"/>
  <c r="G390" i="7"/>
  <c r="D390" i="7"/>
  <c r="C390" i="7"/>
  <c r="AW389" i="7"/>
  <c r="BA389" i="7"/>
  <c r="L388" i="7" s="1"/>
  <c r="AZ389" i="7"/>
  <c r="L387" i="7" s="1"/>
  <c r="AE389" i="7"/>
  <c r="AD389" i="7"/>
  <c r="G388" i="7"/>
  <c r="E388" i="7"/>
  <c r="G387" i="7"/>
  <c r="E387" i="7"/>
  <c r="G380" i="7"/>
  <c r="L384" i="7"/>
  <c r="J384" i="7"/>
  <c r="E384" i="7"/>
  <c r="L383" i="7"/>
  <c r="J383" i="7"/>
  <c r="G383" i="7"/>
  <c r="L382" i="7"/>
  <c r="J382" i="7"/>
  <c r="E382" i="7"/>
  <c r="L381" i="7"/>
  <c r="J381" i="7"/>
  <c r="G381" i="7"/>
  <c r="L378" i="7"/>
  <c r="L377" i="7" s="1"/>
  <c r="J378" i="7"/>
  <c r="G378" i="7"/>
  <c r="G377" i="7"/>
  <c r="C376" i="7"/>
  <c r="E375" i="7"/>
  <c r="G375" i="7"/>
  <c r="D375" i="7"/>
  <c r="C375" i="7"/>
  <c r="AW374" i="7"/>
  <c r="BA374" i="7"/>
  <c r="L373" i="7" s="1"/>
  <c r="AZ374" i="7"/>
  <c r="L372" i="7" s="1"/>
  <c r="AE374" i="7"/>
  <c r="AD374" i="7"/>
  <c r="G373" i="7"/>
  <c r="E373" i="7"/>
  <c r="G372" i="7"/>
  <c r="E372" i="7"/>
  <c r="G367" i="7"/>
  <c r="L369" i="7"/>
  <c r="L367" i="7" s="1"/>
  <c r="J369" i="7"/>
  <c r="E369" i="7"/>
  <c r="L368" i="7"/>
  <c r="J368" i="7"/>
  <c r="G368" i="7"/>
  <c r="L365" i="7"/>
  <c r="L364" i="7" s="1"/>
  <c r="J365" i="7"/>
  <c r="G365" i="7"/>
  <c r="G364" i="7"/>
  <c r="C363" i="7"/>
  <c r="E362" i="7"/>
  <c r="G362" i="7"/>
  <c r="D362" i="7"/>
  <c r="C362" i="7"/>
  <c r="BA361" i="7"/>
  <c r="AZ361" i="7"/>
  <c r="AE361" i="7"/>
  <c r="AD361" i="7"/>
  <c r="G360" i="7"/>
  <c r="E360" i="7"/>
  <c r="G359" i="7"/>
  <c r="E359" i="7"/>
  <c r="BA357" i="7"/>
  <c r="AZ357" i="7"/>
  <c r="AE357" i="7"/>
  <c r="AD357" i="7"/>
  <c r="L357" i="7"/>
  <c r="I357" i="7"/>
  <c r="H357" i="7"/>
  <c r="E357" i="7"/>
  <c r="G357" i="7"/>
  <c r="D357" i="7"/>
  <c r="C357" i="7"/>
  <c r="B357" i="7"/>
  <c r="G355" i="7"/>
  <c r="E355" i="7"/>
  <c r="D355" i="7"/>
  <c r="C355" i="7"/>
  <c r="B355" i="7"/>
  <c r="L354" i="7"/>
  <c r="L353" i="7" s="1"/>
  <c r="AW361" i="7" s="1"/>
  <c r="I354" i="7"/>
  <c r="H354" i="7"/>
  <c r="G354" i="7"/>
  <c r="G348" i="7"/>
  <c r="L352" i="7"/>
  <c r="J352" i="7"/>
  <c r="E352" i="7"/>
  <c r="L351" i="7"/>
  <c r="J351" i="7"/>
  <c r="G351" i="7"/>
  <c r="L350" i="7"/>
  <c r="J350" i="7"/>
  <c r="E350" i="7"/>
  <c r="L349" i="7"/>
  <c r="J349" i="7"/>
  <c r="G349" i="7"/>
  <c r="L346" i="7"/>
  <c r="L345" i="7" s="1"/>
  <c r="J346" i="7"/>
  <c r="G346" i="7"/>
  <c r="G345" i="7"/>
  <c r="E344" i="7"/>
  <c r="G344" i="7"/>
  <c r="D344" i="7"/>
  <c r="C344" i="7"/>
  <c r="BA343" i="7"/>
  <c r="AZ343" i="7"/>
  <c r="AE343" i="7"/>
  <c r="AD343" i="7"/>
  <c r="G342" i="7"/>
  <c r="E342" i="7"/>
  <c r="G341" i="7"/>
  <c r="E341" i="7"/>
  <c r="BA339" i="7"/>
  <c r="AZ339" i="7"/>
  <c r="AE339" i="7"/>
  <c r="AD339" i="7"/>
  <c r="L339" i="7"/>
  <c r="AW339" i="7" s="1"/>
  <c r="I339" i="7"/>
  <c r="H339" i="7"/>
  <c r="E339" i="7"/>
  <c r="G339" i="7"/>
  <c r="D339" i="7"/>
  <c r="C339" i="7"/>
  <c r="B339" i="7"/>
  <c r="L336" i="7"/>
  <c r="I336" i="7"/>
  <c r="H336" i="7"/>
  <c r="G336" i="7"/>
  <c r="L335" i="7"/>
  <c r="I335" i="7"/>
  <c r="H335" i="7"/>
  <c r="G335" i="7"/>
  <c r="G328" i="7"/>
  <c r="L333" i="7"/>
  <c r="J333" i="7"/>
  <c r="E333" i="7"/>
  <c r="L332" i="7"/>
  <c r="J332" i="7"/>
  <c r="G332" i="7"/>
  <c r="L331" i="7"/>
  <c r="I331" i="7"/>
  <c r="H331" i="7"/>
  <c r="G331" i="7"/>
  <c r="L330" i="7"/>
  <c r="J330" i="7"/>
  <c r="E330" i="7"/>
  <c r="L329" i="7"/>
  <c r="J329" i="7"/>
  <c r="G329" i="7"/>
  <c r="L326" i="7"/>
  <c r="L325" i="7" s="1"/>
  <c r="J326" i="7"/>
  <c r="G326" i="7"/>
  <c r="G325" i="7"/>
  <c r="C324" i="7"/>
  <c r="E323" i="7"/>
  <c r="G323" i="7"/>
  <c r="D323" i="7"/>
  <c r="C323" i="7"/>
  <c r="AT322" i="7"/>
  <c r="AR322" i="7"/>
  <c r="AO322" i="7"/>
  <c r="BA322" i="7"/>
  <c r="AZ322" i="7"/>
  <c r="AE322" i="7"/>
  <c r="AD322" i="7"/>
  <c r="C321" i="7"/>
  <c r="L320" i="7"/>
  <c r="AW322" i="7" s="1"/>
  <c r="I320" i="7"/>
  <c r="H320" i="7"/>
  <c r="E320" i="7"/>
  <c r="G320" i="7"/>
  <c r="D320" i="7"/>
  <c r="C320" i="7"/>
  <c r="B320" i="7"/>
  <c r="AT319" i="7"/>
  <c r="AR319" i="7"/>
  <c r="AO319" i="7"/>
  <c r="BA319" i="7"/>
  <c r="AZ319" i="7"/>
  <c r="AE319" i="7"/>
  <c r="AD319" i="7"/>
  <c r="L318" i="7"/>
  <c r="K319" i="7" s="1"/>
  <c r="I318" i="7"/>
  <c r="H318" i="7"/>
  <c r="E318" i="7"/>
  <c r="G318" i="7"/>
  <c r="D318" i="7"/>
  <c r="C318" i="7"/>
  <c r="B318" i="7"/>
  <c r="AW317" i="7"/>
  <c r="BA317" i="7"/>
  <c r="L316" i="7" s="1"/>
  <c r="AZ317" i="7"/>
  <c r="L315" i="7" s="1"/>
  <c r="AE317" i="7"/>
  <c r="AD317" i="7"/>
  <c r="G316" i="7"/>
  <c r="E316" i="7"/>
  <c r="G315" i="7"/>
  <c r="E315" i="7"/>
  <c r="G308" i="7"/>
  <c r="L311" i="7"/>
  <c r="J311" i="7"/>
  <c r="G311" i="7"/>
  <c r="L310" i="7"/>
  <c r="L308" i="7" s="1"/>
  <c r="AT317" i="7" s="1"/>
  <c r="J310" i="7"/>
  <c r="E310" i="7"/>
  <c r="L309" i="7"/>
  <c r="I309" i="7"/>
  <c r="H309" i="7"/>
  <c r="G309" i="7"/>
  <c r="L306" i="7"/>
  <c r="L305" i="7" s="1"/>
  <c r="J306" i="7"/>
  <c r="G306" i="7"/>
  <c r="G305" i="7"/>
  <c r="C304" i="7"/>
  <c r="E303" i="7"/>
  <c r="G303" i="7"/>
  <c r="D303" i="7"/>
  <c r="C303" i="7"/>
  <c r="AT302" i="7"/>
  <c r="AR302" i="7"/>
  <c r="AO302" i="7"/>
  <c r="BA302" i="7"/>
  <c r="AZ302" i="7"/>
  <c r="AE302" i="7"/>
  <c r="AD302" i="7"/>
  <c r="C301" i="7"/>
  <c r="L300" i="7"/>
  <c r="I300" i="7"/>
  <c r="H300" i="7"/>
  <c r="E300" i="7"/>
  <c r="G300" i="7"/>
  <c r="D300" i="7"/>
  <c r="C300" i="7"/>
  <c r="B300" i="7"/>
  <c r="AW299" i="7"/>
  <c r="BA299" i="7"/>
  <c r="AZ299" i="7"/>
  <c r="AE299" i="7"/>
  <c r="AD299" i="7"/>
  <c r="G298" i="7"/>
  <c r="E298" i="7"/>
  <c r="G297" i="7"/>
  <c r="E297" i="7"/>
  <c r="BA295" i="7"/>
  <c r="AZ295" i="7"/>
  <c r="AE295" i="7"/>
  <c r="AD295" i="7"/>
  <c r="L295" i="7"/>
  <c r="AN295" i="7" s="1"/>
  <c r="E295" i="7"/>
  <c r="G295" i="7"/>
  <c r="D295" i="7"/>
  <c r="C295" i="7"/>
  <c r="B295" i="7"/>
  <c r="G290" i="7"/>
  <c r="L293" i="7"/>
  <c r="I293" i="7"/>
  <c r="H293" i="7"/>
  <c r="G293" i="7"/>
  <c r="L292" i="7"/>
  <c r="L290" i="7" s="1"/>
  <c r="J292" i="7"/>
  <c r="E292" i="7"/>
  <c r="L291" i="7"/>
  <c r="I291" i="7"/>
  <c r="H291" i="7"/>
  <c r="G291" i="7"/>
  <c r="L288" i="7"/>
  <c r="L287" i="7" s="1"/>
  <c r="AR299" i="7" s="1"/>
  <c r="J288" i="7"/>
  <c r="G288" i="7"/>
  <c r="G287" i="7"/>
  <c r="E286" i="7"/>
  <c r="G286" i="7"/>
  <c r="D286" i="7"/>
  <c r="C286" i="7"/>
  <c r="AT285" i="7"/>
  <c r="AR285" i="7"/>
  <c r="AO285" i="7"/>
  <c r="BA285" i="7"/>
  <c r="AZ285" i="7"/>
  <c r="AE285" i="7"/>
  <c r="AD285" i="7"/>
  <c r="C284" i="7"/>
  <c r="L283" i="7"/>
  <c r="AN285" i="7" s="1"/>
  <c r="I283" i="7"/>
  <c r="H283" i="7"/>
  <c r="E283" i="7"/>
  <c r="G283" i="7"/>
  <c r="D283" i="7"/>
  <c r="C283" i="7"/>
  <c r="B283" i="7"/>
  <c r="AW282" i="7"/>
  <c r="BA282" i="7"/>
  <c r="AZ282" i="7"/>
  <c r="AE282" i="7"/>
  <c r="AD282" i="7"/>
  <c r="G281" i="7"/>
  <c r="E281" i="7"/>
  <c r="G280" i="7"/>
  <c r="E280" i="7"/>
  <c r="BA278" i="7"/>
  <c r="AZ278" i="7"/>
  <c r="AE278" i="7"/>
  <c r="AD278" i="7"/>
  <c r="L278" i="7"/>
  <c r="AW278" i="7" s="1"/>
  <c r="E278" i="7"/>
  <c r="G278" i="7"/>
  <c r="D278" i="7"/>
  <c r="C278" i="7"/>
  <c r="B278" i="7"/>
  <c r="G273" i="7"/>
  <c r="L276" i="7"/>
  <c r="I276" i="7"/>
  <c r="H276" i="7"/>
  <c r="G276" i="7"/>
  <c r="L275" i="7"/>
  <c r="L273" i="7" s="1"/>
  <c r="J275" i="7"/>
  <c r="E275" i="7"/>
  <c r="L274" i="7"/>
  <c r="I274" i="7"/>
  <c r="H274" i="7"/>
  <c r="G274" i="7"/>
  <c r="L271" i="7"/>
  <c r="L270" i="7" s="1"/>
  <c r="J271" i="7"/>
  <c r="G271" i="7"/>
  <c r="G270" i="7"/>
  <c r="E269" i="7"/>
  <c r="G269" i="7"/>
  <c r="D269" i="7"/>
  <c r="C269" i="7"/>
  <c r="AT268" i="7"/>
  <c r="AR268" i="7"/>
  <c r="AO268" i="7"/>
  <c r="BA268" i="7"/>
  <c r="AZ268" i="7"/>
  <c r="AE268" i="7"/>
  <c r="AD268" i="7"/>
  <c r="L267" i="7"/>
  <c r="AN268" i="7" s="1"/>
  <c r="I267" i="7"/>
  <c r="H267" i="7"/>
  <c r="E267" i="7"/>
  <c r="G267" i="7"/>
  <c r="D267" i="7"/>
  <c r="C267" i="7"/>
  <c r="B267" i="7"/>
  <c r="BA266" i="7"/>
  <c r="AZ266" i="7"/>
  <c r="AE266" i="7"/>
  <c r="AD266" i="7"/>
  <c r="G265" i="7"/>
  <c r="E265" i="7"/>
  <c r="G264" i="7"/>
  <c r="E264" i="7"/>
  <c r="BA262" i="7"/>
  <c r="AZ262" i="7"/>
  <c r="AE262" i="7"/>
  <c r="AD262" i="7"/>
  <c r="L262" i="7"/>
  <c r="AN262" i="7" s="1"/>
  <c r="I262" i="7"/>
  <c r="H262" i="7"/>
  <c r="E262" i="7"/>
  <c r="G262" i="7"/>
  <c r="D262" i="7"/>
  <c r="C262" i="7"/>
  <c r="B262" i="7"/>
  <c r="L259" i="7"/>
  <c r="I259" i="7"/>
  <c r="H259" i="7"/>
  <c r="G259" i="7"/>
  <c r="L258" i="7"/>
  <c r="I258" i="7"/>
  <c r="H258" i="7"/>
  <c r="G258" i="7"/>
  <c r="L254" i="7"/>
  <c r="AT266" i="7" s="1"/>
  <c r="G254" i="7"/>
  <c r="L256" i="7"/>
  <c r="I256" i="7"/>
  <c r="H256" i="7"/>
  <c r="G256" i="7"/>
  <c r="L255" i="7"/>
  <c r="I255" i="7"/>
  <c r="H255" i="7"/>
  <c r="G255" i="7"/>
  <c r="L252" i="7"/>
  <c r="L251" i="7" s="1"/>
  <c r="J252" i="7"/>
  <c r="G252" i="7"/>
  <c r="G251" i="7"/>
  <c r="E250" i="7"/>
  <c r="G250" i="7"/>
  <c r="D250" i="7"/>
  <c r="C250" i="7"/>
  <c r="AT249" i="7"/>
  <c r="AR249" i="7"/>
  <c r="AO249" i="7"/>
  <c r="BA249" i="7"/>
  <c r="AZ249" i="7"/>
  <c r="AE249" i="7"/>
  <c r="AD249" i="7"/>
  <c r="L248" i="7"/>
  <c r="I248" i="7"/>
  <c r="H248" i="7"/>
  <c r="E248" i="7"/>
  <c r="G248" i="7"/>
  <c r="D248" i="7"/>
  <c r="C248" i="7"/>
  <c r="B248" i="7"/>
  <c r="BA247" i="7"/>
  <c r="L246" i="7" s="1"/>
  <c r="AZ247" i="7"/>
  <c r="L245" i="7" s="1"/>
  <c r="AE247" i="7"/>
  <c r="AD247" i="7"/>
  <c r="G246" i="7"/>
  <c r="E246" i="7"/>
  <c r="G245" i="7"/>
  <c r="E245" i="7"/>
  <c r="L241" i="7"/>
  <c r="I241" i="7"/>
  <c r="H241" i="7"/>
  <c r="G241" i="7"/>
  <c r="L240" i="7"/>
  <c r="I240" i="7"/>
  <c r="H240" i="7"/>
  <c r="G240" i="7"/>
  <c r="L239" i="7"/>
  <c r="I239" i="7"/>
  <c r="H239" i="7"/>
  <c r="G239" i="7"/>
  <c r="G232" i="7"/>
  <c r="L237" i="7"/>
  <c r="J237" i="7"/>
  <c r="G237" i="7"/>
  <c r="L236" i="7"/>
  <c r="I236" i="7"/>
  <c r="H236" i="7"/>
  <c r="G236" i="7"/>
  <c r="L235" i="7"/>
  <c r="I235" i="7"/>
  <c r="H235" i="7"/>
  <c r="G235" i="7"/>
  <c r="L234" i="7"/>
  <c r="L232" i="7" s="1"/>
  <c r="J234" i="7"/>
  <c r="E234" i="7"/>
  <c r="L233" i="7"/>
  <c r="J233" i="7"/>
  <c r="G233" i="7"/>
  <c r="L230" i="7"/>
  <c r="J230" i="7"/>
  <c r="G230" i="7"/>
  <c r="L229" i="7"/>
  <c r="J229" i="7"/>
  <c r="G229" i="7"/>
  <c r="G228" i="7"/>
  <c r="C227" i="7"/>
  <c r="E226" i="7"/>
  <c r="G226" i="7"/>
  <c r="D226" i="7"/>
  <c r="C226" i="7"/>
  <c r="BA225" i="7"/>
  <c r="AZ225" i="7"/>
  <c r="AE225" i="7"/>
  <c r="AD225" i="7"/>
  <c r="G224" i="7"/>
  <c r="E224" i="7"/>
  <c r="G223" i="7"/>
  <c r="E223" i="7"/>
  <c r="BA221" i="7"/>
  <c r="AZ221" i="7"/>
  <c r="AE221" i="7"/>
  <c r="AD221" i="7"/>
  <c r="L221" i="7"/>
  <c r="AW221" i="7" s="1"/>
  <c r="I221" i="7"/>
  <c r="H221" i="7"/>
  <c r="E221" i="7"/>
  <c r="G221" i="7"/>
  <c r="D221" i="7"/>
  <c r="C221" i="7"/>
  <c r="B221" i="7"/>
  <c r="L218" i="7"/>
  <c r="I218" i="7"/>
  <c r="H218" i="7"/>
  <c r="G218" i="7"/>
  <c r="L217" i="7"/>
  <c r="I217" i="7"/>
  <c r="H217" i="7"/>
  <c r="G217" i="7"/>
  <c r="L213" i="7"/>
  <c r="AT225" i="7" s="1"/>
  <c r="G213" i="7"/>
  <c r="L215" i="7"/>
  <c r="I215" i="7"/>
  <c r="H215" i="7"/>
  <c r="G215" i="7"/>
  <c r="L214" i="7"/>
  <c r="I214" i="7"/>
  <c r="H214" i="7"/>
  <c r="G214" i="7"/>
  <c r="L211" i="7"/>
  <c r="L210" i="7" s="1"/>
  <c r="AR225" i="7" s="1"/>
  <c r="J211" i="7"/>
  <c r="G211" i="7"/>
  <c r="G210" i="7"/>
  <c r="E209" i="7"/>
  <c r="G209" i="7"/>
  <c r="D209" i="7"/>
  <c r="C209" i="7"/>
  <c r="BA208" i="7"/>
  <c r="AZ208" i="7"/>
  <c r="AE208" i="7"/>
  <c r="AD208" i="7"/>
  <c r="G207" i="7"/>
  <c r="E207" i="7"/>
  <c r="G206" i="7"/>
  <c r="E206" i="7"/>
  <c r="BA204" i="7"/>
  <c r="AZ204" i="7"/>
  <c r="AE204" i="7"/>
  <c r="AD204" i="7"/>
  <c r="L204" i="7"/>
  <c r="AW204" i="7" s="1"/>
  <c r="I204" i="7"/>
  <c r="H204" i="7"/>
  <c r="E204" i="7"/>
  <c r="G204" i="7"/>
  <c r="D204" i="7"/>
  <c r="C204" i="7"/>
  <c r="B204" i="7"/>
  <c r="G202" i="7"/>
  <c r="E202" i="7"/>
  <c r="D202" i="7"/>
  <c r="C202" i="7"/>
  <c r="B202" i="7"/>
  <c r="L201" i="7"/>
  <c r="AW208" i="7" s="1"/>
  <c r="L198" i="7"/>
  <c r="AT208" i="7" s="1"/>
  <c r="G198" i="7"/>
  <c r="L200" i="7"/>
  <c r="I200" i="7"/>
  <c r="H200" i="7"/>
  <c r="G200" i="7"/>
  <c r="L199" i="7"/>
  <c r="I199" i="7"/>
  <c r="H199" i="7"/>
  <c r="G199" i="7"/>
  <c r="L196" i="7"/>
  <c r="L195" i="7" s="1"/>
  <c r="AR208" i="7" s="1"/>
  <c r="J196" i="7"/>
  <c r="G196" i="7"/>
  <c r="G195" i="7"/>
  <c r="C194" i="7"/>
  <c r="E193" i="7"/>
  <c r="G193" i="7"/>
  <c r="D193" i="7"/>
  <c r="C193" i="7"/>
  <c r="AT192" i="7"/>
  <c r="AR192" i="7"/>
  <c r="AO192" i="7"/>
  <c r="BA192" i="7"/>
  <c r="AZ192" i="7"/>
  <c r="AE192" i="7"/>
  <c r="AD192" i="7"/>
  <c r="L191" i="7"/>
  <c r="AN192" i="7" s="1"/>
  <c r="I191" i="7"/>
  <c r="H191" i="7"/>
  <c r="E191" i="7"/>
  <c r="G191" i="7"/>
  <c r="D191" i="7"/>
  <c r="C191" i="7"/>
  <c r="B191" i="7"/>
  <c r="BA190" i="7"/>
  <c r="L189" i="7" s="1"/>
  <c r="AZ190" i="7"/>
  <c r="L188" i="7" s="1"/>
  <c r="AE190" i="7"/>
  <c r="AD190" i="7"/>
  <c r="G189" i="7"/>
  <c r="E189" i="7"/>
  <c r="G188" i="7"/>
  <c r="E188" i="7"/>
  <c r="L184" i="7"/>
  <c r="L183" i="7" s="1"/>
  <c r="AW190" i="7" s="1"/>
  <c r="I184" i="7"/>
  <c r="H184" i="7"/>
  <c r="G184" i="7"/>
  <c r="G180" i="7"/>
  <c r="L182" i="7"/>
  <c r="L180" i="7" s="1"/>
  <c r="AT190" i="7" s="1"/>
  <c r="J182" i="7"/>
  <c r="E182" i="7"/>
  <c r="L181" i="7"/>
  <c r="I181" i="7"/>
  <c r="H181" i="7"/>
  <c r="G181" i="7"/>
  <c r="L178" i="7"/>
  <c r="L177" i="7" s="1"/>
  <c r="J178" i="7"/>
  <c r="G178" i="7"/>
  <c r="G177" i="7"/>
  <c r="E176" i="7"/>
  <c r="G176" i="7"/>
  <c r="D176" i="7"/>
  <c r="C176" i="7"/>
  <c r="AT175" i="7"/>
  <c r="AR175" i="7"/>
  <c r="AO175" i="7"/>
  <c r="BA175" i="7"/>
  <c r="AZ175" i="7"/>
  <c r="AE175" i="7"/>
  <c r="AD175" i="7"/>
  <c r="L174" i="7"/>
  <c r="AN175" i="7" s="1"/>
  <c r="I174" i="7"/>
  <c r="H174" i="7"/>
  <c r="E174" i="7"/>
  <c r="G174" i="7"/>
  <c r="D174" i="7"/>
  <c r="C174" i="7"/>
  <c r="B174" i="7"/>
  <c r="BA173" i="7"/>
  <c r="L172" i="7" s="1"/>
  <c r="AZ173" i="7"/>
  <c r="L171" i="7" s="1"/>
  <c r="AE173" i="7"/>
  <c r="AD173" i="7"/>
  <c r="G172" i="7"/>
  <c r="E172" i="7"/>
  <c r="G171" i="7"/>
  <c r="E171" i="7"/>
  <c r="L167" i="7"/>
  <c r="I167" i="7"/>
  <c r="H167" i="7"/>
  <c r="G167" i="7"/>
  <c r="L166" i="7"/>
  <c r="I166" i="7"/>
  <c r="H166" i="7"/>
  <c r="G166" i="7"/>
  <c r="L165" i="7"/>
  <c r="I165" i="7"/>
  <c r="H165" i="7"/>
  <c r="G165" i="7"/>
  <c r="L164" i="7"/>
  <c r="I164" i="7"/>
  <c r="H164" i="7"/>
  <c r="G164" i="7"/>
  <c r="L163" i="7"/>
  <c r="I163" i="7"/>
  <c r="H163" i="7"/>
  <c r="G163" i="7"/>
  <c r="L162" i="7"/>
  <c r="I162" i="7"/>
  <c r="H162" i="7"/>
  <c r="G162" i="7"/>
  <c r="L161" i="7"/>
  <c r="J161" i="7"/>
  <c r="G161" i="7"/>
  <c r="L160" i="7"/>
  <c r="I160" i="7"/>
  <c r="H160" i="7"/>
  <c r="G160" i="7"/>
  <c r="L159" i="7"/>
  <c r="I159" i="7"/>
  <c r="H159" i="7"/>
  <c r="G159" i="7"/>
  <c r="G153" i="7"/>
  <c r="L157" i="7"/>
  <c r="J157" i="7"/>
  <c r="G157" i="7"/>
  <c r="L156" i="7"/>
  <c r="I156" i="7"/>
  <c r="H156" i="7"/>
  <c r="G156" i="7"/>
  <c r="L155" i="7"/>
  <c r="L153" i="7" s="1"/>
  <c r="J155" i="7"/>
  <c r="E155" i="7"/>
  <c r="L154" i="7"/>
  <c r="J154" i="7"/>
  <c r="G154" i="7"/>
  <c r="L151" i="7"/>
  <c r="L150" i="7" s="1"/>
  <c r="J151" i="7"/>
  <c r="G151" i="7"/>
  <c r="G150" i="7"/>
  <c r="E149" i="7"/>
  <c r="G149" i="7"/>
  <c r="D149" i="7"/>
  <c r="C149" i="7"/>
  <c r="BA148" i="7"/>
  <c r="AZ148" i="7"/>
  <c r="AE148" i="7"/>
  <c r="AD148" i="7"/>
  <c r="G147" i="7"/>
  <c r="E147" i="7"/>
  <c r="G146" i="7"/>
  <c r="E146" i="7"/>
  <c r="BA144" i="7"/>
  <c r="AZ144" i="7"/>
  <c r="AE144" i="7"/>
  <c r="AD144" i="7"/>
  <c r="L144" i="7"/>
  <c r="J144" i="7"/>
  <c r="E144" i="7"/>
  <c r="G144" i="7"/>
  <c r="D144" i="7"/>
  <c r="C144" i="7"/>
  <c r="B144" i="7"/>
  <c r="L141" i="7"/>
  <c r="I141" i="7"/>
  <c r="H141" i="7"/>
  <c r="G141" i="7"/>
  <c r="L140" i="7"/>
  <c r="I140" i="7"/>
  <c r="H140" i="7"/>
  <c r="G140" i="7"/>
  <c r="L139" i="7"/>
  <c r="I139" i="7"/>
  <c r="H139" i="7"/>
  <c r="G139" i="7"/>
  <c r="L138" i="7"/>
  <c r="I138" i="7"/>
  <c r="H138" i="7"/>
  <c r="G138" i="7"/>
  <c r="L137" i="7"/>
  <c r="I137" i="7"/>
  <c r="H137" i="7"/>
  <c r="G137" i="7"/>
  <c r="L136" i="7"/>
  <c r="I136" i="7"/>
  <c r="H136" i="7"/>
  <c r="G136" i="7"/>
  <c r="L135" i="7"/>
  <c r="I135" i="7"/>
  <c r="H135" i="7"/>
  <c r="G135" i="7"/>
  <c r="L134" i="7"/>
  <c r="J134" i="7"/>
  <c r="G134" i="7"/>
  <c r="G126" i="7"/>
  <c r="L132" i="7"/>
  <c r="I132" i="7"/>
  <c r="H132" i="7"/>
  <c r="G132" i="7"/>
  <c r="L131" i="7"/>
  <c r="J131" i="7"/>
  <c r="E131" i="7"/>
  <c r="L130" i="7"/>
  <c r="J130" i="7"/>
  <c r="G130" i="7"/>
  <c r="L129" i="7"/>
  <c r="J129" i="7"/>
  <c r="G129" i="7"/>
  <c r="L128" i="7"/>
  <c r="J128" i="7"/>
  <c r="E128" i="7"/>
  <c r="L127" i="7"/>
  <c r="I127" i="7"/>
  <c r="H127" i="7"/>
  <c r="G127" i="7"/>
  <c r="L124" i="7"/>
  <c r="L123" i="7" s="1"/>
  <c r="J124" i="7"/>
  <c r="G124" i="7"/>
  <c r="G123" i="7"/>
  <c r="C122" i="7"/>
  <c r="E121" i="7"/>
  <c r="G121" i="7"/>
  <c r="D121" i="7"/>
  <c r="C121" i="7"/>
  <c r="G117" i="7"/>
  <c r="G116" i="7"/>
  <c r="L115" i="7"/>
  <c r="L114" i="7"/>
  <c r="L111" i="7"/>
  <c r="L110" i="7"/>
  <c r="L108" i="7"/>
  <c r="L107" i="7"/>
  <c r="L101" i="7"/>
  <c r="L100" i="7"/>
  <c r="L96" i="7"/>
  <c r="AW86" i="7"/>
  <c r="AT86" i="7"/>
  <c r="AO86" i="7"/>
  <c r="BA86" i="7"/>
  <c r="L85" i="7" s="1"/>
  <c r="AZ86" i="7"/>
  <c r="L84" i="7" s="1"/>
  <c r="AE86" i="7"/>
  <c r="AD86" i="7"/>
  <c r="G85" i="7"/>
  <c r="E85" i="7"/>
  <c r="G84" i="7"/>
  <c r="E84" i="7"/>
  <c r="L81" i="7"/>
  <c r="L80" i="7" s="1"/>
  <c r="J81" i="7"/>
  <c r="G81" i="7"/>
  <c r="G80" i="7"/>
  <c r="C79" i="7"/>
  <c r="E78" i="7"/>
  <c r="G78" i="7"/>
  <c r="D78" i="7"/>
  <c r="C78" i="7"/>
  <c r="AW77" i="7"/>
  <c r="AR77" i="7"/>
  <c r="BA77" i="7"/>
  <c r="L76" i="7" s="1"/>
  <c r="AZ77" i="7"/>
  <c r="L75" i="7" s="1"/>
  <c r="AE77" i="7"/>
  <c r="AD77" i="7"/>
  <c r="G76" i="7"/>
  <c r="E76" i="7"/>
  <c r="G75" i="7"/>
  <c r="E75" i="7"/>
  <c r="G70" i="7"/>
  <c r="L72" i="7"/>
  <c r="L70" i="7" s="1"/>
  <c r="J72" i="7"/>
  <c r="E72" i="7"/>
  <c r="L71" i="7"/>
  <c r="I71" i="7"/>
  <c r="H71" i="7"/>
  <c r="G71" i="7"/>
  <c r="C68" i="7"/>
  <c r="E67" i="7"/>
  <c r="G67" i="7"/>
  <c r="D67" i="7"/>
  <c r="C67" i="7"/>
  <c r="AW66" i="7"/>
  <c r="AT66" i="7"/>
  <c r="AO66" i="7"/>
  <c r="BA66" i="7"/>
  <c r="AZ66" i="7"/>
  <c r="AE66" i="7"/>
  <c r="AD66" i="7"/>
  <c r="G65" i="7"/>
  <c r="E65" i="7"/>
  <c r="G64" i="7"/>
  <c r="E64" i="7"/>
  <c r="L61" i="7"/>
  <c r="L60" i="7" s="1"/>
  <c r="J61" i="7"/>
  <c r="G61" i="7"/>
  <c r="G60" i="7"/>
  <c r="C59" i="7"/>
  <c r="E58" i="7"/>
  <c r="G58" i="7"/>
  <c r="D58" i="7"/>
  <c r="C58" i="7"/>
  <c r="AW57" i="7"/>
  <c r="AR57" i="7"/>
  <c r="BA57" i="7"/>
  <c r="L56" i="7" s="1"/>
  <c r="AZ57" i="7"/>
  <c r="AE57" i="7"/>
  <c r="AD57" i="7"/>
  <c r="G56" i="7"/>
  <c r="E56" i="7"/>
  <c r="G55" i="7"/>
  <c r="E55" i="7"/>
  <c r="G50" i="7"/>
  <c r="L52" i="7"/>
  <c r="L50" i="7" s="1"/>
  <c r="AT57" i="7" s="1"/>
  <c r="J52" i="7"/>
  <c r="E52" i="7"/>
  <c r="L51" i="7"/>
  <c r="I51" i="7"/>
  <c r="H51" i="7"/>
  <c r="G51" i="7"/>
  <c r="C48" i="7"/>
  <c r="E47" i="7"/>
  <c r="G47" i="7"/>
  <c r="D47" i="7"/>
  <c r="C47" i="7"/>
  <c r="A23" i="7"/>
  <c r="CN19" i="7"/>
  <c r="A19" i="7"/>
  <c r="CO3" i="7"/>
  <c r="F3" i="7"/>
  <c r="CO1" i="7"/>
  <c r="F1" i="7"/>
  <c r="J137" i="7" l="1"/>
  <c r="G333" i="7"/>
  <c r="J1669" i="7"/>
  <c r="J1745" i="7"/>
  <c r="J1782" i="7"/>
  <c r="J2336" i="7"/>
  <c r="J2359" i="7"/>
  <c r="L1301" i="7"/>
  <c r="G2491" i="7"/>
  <c r="L2362" i="7"/>
  <c r="J1914" i="7"/>
  <c r="G2487" i="7"/>
  <c r="J160" i="7"/>
  <c r="J2338" i="7"/>
  <c r="J2356" i="7"/>
  <c r="J1928" i="7"/>
  <c r="L1831" i="7"/>
  <c r="G2204" i="7"/>
  <c r="J1248" i="7"/>
  <c r="G1871" i="7"/>
  <c r="J1958" i="7"/>
  <c r="L2015" i="7"/>
  <c r="J1004" i="7"/>
  <c r="J837" i="7"/>
  <c r="J549" i="7"/>
  <c r="J163" i="7"/>
  <c r="J467" i="7"/>
  <c r="J734" i="7"/>
  <c r="J860" i="7"/>
  <c r="J933" i="7"/>
  <c r="J2530" i="7"/>
  <c r="J830" i="7"/>
  <c r="J920" i="7"/>
  <c r="J1468" i="7"/>
  <c r="J1225" i="7"/>
  <c r="J1240" i="7"/>
  <c r="J1937" i="7"/>
  <c r="L2664" i="7"/>
  <c r="L2661" i="7" s="1"/>
  <c r="L2659" i="7" s="1"/>
  <c r="J1474" i="7"/>
  <c r="J820" i="7"/>
  <c r="J686" i="7"/>
  <c r="L1173" i="7"/>
  <c r="J533" i="7"/>
  <c r="J825" i="7"/>
  <c r="G1222" i="7"/>
  <c r="J465" i="7"/>
  <c r="J1108" i="7"/>
  <c r="J513" i="7"/>
  <c r="J707" i="7"/>
  <c r="J712" i="7"/>
  <c r="J2096" i="7"/>
  <c r="J2278" i="7"/>
  <c r="J2305" i="7"/>
  <c r="J2429" i="7"/>
  <c r="J548" i="7"/>
  <c r="J676" i="7"/>
  <c r="J1643" i="7"/>
  <c r="L147" i="7"/>
  <c r="L207" i="7"/>
  <c r="J221" i="7"/>
  <c r="J1698" i="7"/>
  <c r="L146" i="7"/>
  <c r="J1238" i="7"/>
  <c r="G155" i="7"/>
  <c r="J476" i="7"/>
  <c r="J159" i="7"/>
  <c r="J490" i="7"/>
  <c r="J570" i="7"/>
  <c r="J283" i="7"/>
  <c r="L1574" i="7"/>
  <c r="J506" i="7"/>
  <c r="J1473" i="7"/>
  <c r="J215" i="7"/>
  <c r="J336" i="7"/>
  <c r="G1781" i="7"/>
  <c r="J1825" i="7"/>
  <c r="J2030" i="7"/>
  <c r="G954" i="7"/>
  <c r="G1494" i="7"/>
  <c r="J274" i="7"/>
  <c r="L652" i="7"/>
  <c r="J2211" i="7"/>
  <c r="J127" i="7"/>
  <c r="J267" i="7"/>
  <c r="J1482" i="7"/>
  <c r="J1501" i="7"/>
  <c r="G1526" i="7"/>
  <c r="J1602" i="7"/>
  <c r="J1608" i="7"/>
  <c r="J1678" i="7"/>
  <c r="J1959" i="7"/>
  <c r="J831" i="7"/>
  <c r="J836" i="7"/>
  <c r="J256" i="7"/>
  <c r="J690" i="7"/>
  <c r="J961" i="7"/>
  <c r="G1095" i="7"/>
  <c r="J1220" i="7"/>
  <c r="J1478" i="7"/>
  <c r="J1431" i="7"/>
  <c r="J2033" i="7"/>
  <c r="J1448" i="7"/>
  <c r="J1461" i="7"/>
  <c r="J2132" i="7"/>
  <c r="L2538" i="7"/>
  <c r="G458" i="7"/>
  <c r="J629" i="7"/>
  <c r="G685" i="7"/>
  <c r="AN1555" i="7"/>
  <c r="G977" i="7"/>
  <c r="L1007" i="7"/>
  <c r="J2205" i="7"/>
  <c r="AN1483" i="7"/>
  <c r="G1059" i="7"/>
  <c r="AN2374" i="7"/>
  <c r="G182" i="7"/>
  <c r="L298" i="7"/>
  <c r="L456" i="7"/>
  <c r="L455" i="7" s="1"/>
  <c r="AO475" i="7" s="1"/>
  <c r="G507" i="7"/>
  <c r="L519" i="7"/>
  <c r="J726" i="7"/>
  <c r="L943" i="7"/>
  <c r="J958" i="7"/>
  <c r="G1097" i="7"/>
  <c r="J1726" i="7"/>
  <c r="J1623" i="7"/>
  <c r="J2329" i="7"/>
  <c r="G2448" i="7"/>
  <c r="J191" i="7"/>
  <c r="J199" i="7"/>
  <c r="J241" i="7"/>
  <c r="AW477" i="7"/>
  <c r="L573" i="7"/>
  <c r="J625" i="7"/>
  <c r="J667" i="7"/>
  <c r="G692" i="7"/>
  <c r="J703" i="7"/>
  <c r="L944" i="7"/>
  <c r="J2424" i="7"/>
  <c r="J2450" i="7"/>
  <c r="J135" i="7"/>
  <c r="J140" i="7"/>
  <c r="J167" i="7"/>
  <c r="L425" i="7"/>
  <c r="J487" i="7"/>
  <c r="J514" i="7"/>
  <c r="AN570" i="7"/>
  <c r="L923" i="7"/>
  <c r="J938" i="7"/>
  <c r="AW941" i="7"/>
  <c r="G952" i="7"/>
  <c r="L1217" i="7"/>
  <c r="AT1235" i="7" s="1"/>
  <c r="K1555" i="7"/>
  <c r="I1555" i="7" s="1"/>
  <c r="AW983" i="7"/>
  <c r="L1281" i="7"/>
  <c r="L197" i="7"/>
  <c r="AO208" i="7" s="1"/>
  <c r="L238" i="7"/>
  <c r="AW247" i="7" s="1"/>
  <c r="J1082" i="7"/>
  <c r="J1554" i="7"/>
  <c r="J1828" i="7"/>
  <c r="J2252" i="7"/>
  <c r="J1476" i="7"/>
  <c r="J628" i="7"/>
  <c r="G645" i="7"/>
  <c r="J727" i="7"/>
  <c r="J823" i="7"/>
  <c r="J984" i="7"/>
  <c r="J1440" i="7"/>
  <c r="J1445" i="7"/>
  <c r="J1544" i="7"/>
  <c r="L2057" i="7"/>
  <c r="AN1237" i="7"/>
  <c r="G52" i="7"/>
  <c r="J139" i="7"/>
  <c r="L811" i="7"/>
  <c r="AT844" i="7" s="1"/>
  <c r="L882" i="7" s="1"/>
  <c r="L1128" i="7"/>
  <c r="G1464" i="7"/>
  <c r="I1616" i="7"/>
  <c r="L1632" i="7"/>
  <c r="L1913" i="7"/>
  <c r="AW1921" i="7" s="1"/>
  <c r="J626" i="7"/>
  <c r="I675" i="7"/>
  <c r="L450" i="7"/>
  <c r="G1252" i="7"/>
  <c r="AN322" i="7"/>
  <c r="G1697" i="7"/>
  <c r="AN1557" i="7"/>
  <c r="L1590" i="7"/>
  <c r="G2009" i="7"/>
  <c r="J2355" i="7"/>
  <c r="I1085" i="7"/>
  <c r="G72" i="7"/>
  <c r="J1101" i="7"/>
  <c r="L1106" i="7"/>
  <c r="J1274" i="7"/>
  <c r="J1552" i="7"/>
  <c r="J1679" i="7"/>
  <c r="I1712" i="7"/>
  <c r="G2232" i="7"/>
  <c r="J2272" i="7"/>
  <c r="J2427" i="7"/>
  <c r="L205" i="7"/>
  <c r="L1725" i="7"/>
  <c r="AW1733" i="7" s="1"/>
  <c r="G815" i="7"/>
  <c r="J941" i="7"/>
  <c r="L1660" i="7"/>
  <c r="AW1668" i="7" s="1"/>
  <c r="J2120" i="7"/>
  <c r="J957" i="7"/>
  <c r="L986" i="7"/>
  <c r="G997" i="7"/>
  <c r="L1923" i="7"/>
  <c r="AR1944" i="7" s="1"/>
  <c r="L2136" i="7"/>
  <c r="J235" i="7"/>
  <c r="J320" i="7"/>
  <c r="J644" i="7"/>
  <c r="L987" i="7"/>
  <c r="L1121" i="7"/>
  <c r="AW1129" i="7" s="1"/>
  <c r="J1436" i="7"/>
  <c r="J1442" i="7"/>
  <c r="J1525" i="7"/>
  <c r="J2012" i="7"/>
  <c r="J2273" i="7"/>
  <c r="J2300" i="7"/>
  <c r="J2433" i="7"/>
  <c r="J2500" i="7"/>
  <c r="J2505" i="7"/>
  <c r="J2536" i="7"/>
  <c r="K322" i="7"/>
  <c r="I322" i="7" s="1"/>
  <c r="G1467" i="7"/>
  <c r="J833" i="7"/>
  <c r="L1399" i="7"/>
  <c r="AW2042" i="7"/>
  <c r="J164" i="7"/>
  <c r="J258" i="7"/>
  <c r="G275" i="7"/>
  <c r="I319" i="7"/>
  <c r="J627" i="7"/>
  <c r="G687" i="7"/>
  <c r="J699" i="7"/>
  <c r="J857" i="7"/>
  <c r="J862" i="7"/>
  <c r="L930" i="7"/>
  <c r="AT945" i="7" s="1"/>
  <c r="J959" i="7"/>
  <c r="J1195" i="7"/>
  <c r="G1376" i="7"/>
  <c r="J1748" i="7"/>
  <c r="K1811" i="7"/>
  <c r="I1811" i="7" s="1"/>
  <c r="J2079" i="7"/>
  <c r="J2093" i="7"/>
  <c r="G310" i="7"/>
  <c r="L1946" i="7"/>
  <c r="AR1967" i="7" s="1"/>
  <c r="K1670" i="7"/>
  <c r="I1670" i="7" s="1"/>
  <c r="J138" i="7"/>
  <c r="AW285" i="7"/>
  <c r="J357" i="7"/>
  <c r="J461" i="7"/>
  <c r="G505" i="7"/>
  <c r="J824" i="7"/>
  <c r="J960" i="7"/>
  <c r="J975" i="7"/>
  <c r="L1450" i="7"/>
  <c r="J1503" i="7"/>
  <c r="J1582" i="7"/>
  <c r="J1603" i="7"/>
  <c r="J1640" i="7"/>
  <c r="J1935" i="7"/>
  <c r="J2113" i="7"/>
  <c r="J141" i="7"/>
  <c r="J1084" i="7"/>
  <c r="J1702" i="7"/>
  <c r="J2071" i="7"/>
  <c r="J276" i="7"/>
  <c r="J447" i="7"/>
  <c r="J512" i="7"/>
  <c r="L922" i="7"/>
  <c r="L1247" i="7"/>
  <c r="L1246" i="7" s="1"/>
  <c r="AO1262" i="7" s="1"/>
  <c r="J2094" i="7"/>
  <c r="L224" i="7"/>
  <c r="G813" i="7"/>
  <c r="L1137" i="7"/>
  <c r="AT1152" i="7" s="1"/>
  <c r="J2178" i="7"/>
  <c r="L2280" i="7"/>
  <c r="J2050" i="7"/>
  <c r="J2201" i="7"/>
  <c r="J1807" i="7"/>
  <c r="J239" i="7"/>
  <c r="L789" i="7"/>
  <c r="J870" i="7"/>
  <c r="L1127" i="7"/>
  <c r="AN1652" i="7"/>
  <c r="J1699" i="7"/>
  <c r="J1765" i="7"/>
  <c r="G1897" i="7"/>
  <c r="J1936" i="7"/>
  <c r="G2025" i="7"/>
  <c r="J2504" i="7"/>
  <c r="J872" i="7"/>
  <c r="J1229" i="7"/>
  <c r="J2371" i="7"/>
  <c r="J2469" i="7"/>
  <c r="L398" i="7"/>
  <c r="AW406" i="7" s="1"/>
  <c r="J724" i="7"/>
  <c r="K1087" i="7"/>
  <c r="I1087" i="7" s="1"/>
  <c r="J2352" i="7"/>
  <c r="G1141" i="7"/>
  <c r="L1715" i="7"/>
  <c r="AR1733" i="7" s="1"/>
  <c r="L2137" i="7"/>
  <c r="K2441" i="7"/>
  <c r="I2441" i="7" s="1"/>
  <c r="G128" i="7"/>
  <c r="J217" i="7"/>
  <c r="J541" i="7"/>
  <c r="L558" i="7"/>
  <c r="J697" i="7"/>
  <c r="J702" i="7"/>
  <c r="L1430" i="7"/>
  <c r="AT1452" i="7" s="1"/>
  <c r="L1449" i="7" s="1"/>
  <c r="J1439" i="7"/>
  <c r="J1507" i="7"/>
  <c r="AN1616" i="7"/>
  <c r="J1711" i="7"/>
  <c r="G1884" i="7"/>
  <c r="G2248" i="7"/>
  <c r="G2523" i="7"/>
  <c r="J701" i="7"/>
  <c r="AW1258" i="7"/>
  <c r="G2293" i="7"/>
  <c r="L520" i="7"/>
  <c r="L1492" i="7"/>
  <c r="AT1515" i="7" s="1"/>
  <c r="AN1828" i="7"/>
  <c r="L2084" i="7"/>
  <c r="J1607" i="7"/>
  <c r="L890" i="7"/>
  <c r="G914" i="7"/>
  <c r="L2376" i="7"/>
  <c r="J819" i="7"/>
  <c r="AN733" i="7"/>
  <c r="AN677" i="7"/>
  <c r="G1196" i="7"/>
  <c r="AW1616" i="7"/>
  <c r="J1629" i="7"/>
  <c r="L2085" i="7"/>
  <c r="J396" i="7"/>
  <c r="L307" i="7"/>
  <c r="AO317" i="7" s="1"/>
  <c r="J354" i="7"/>
  <c r="J484" i="7"/>
  <c r="G509" i="7"/>
  <c r="J531" i="7"/>
  <c r="J555" i="7"/>
  <c r="L757" i="7"/>
  <c r="J832" i="7"/>
  <c r="J854" i="7"/>
  <c r="L967" i="7"/>
  <c r="AW1087" i="7"/>
  <c r="L1150" i="7"/>
  <c r="J1278" i="7"/>
  <c r="J1625" i="7"/>
  <c r="L1700" i="7"/>
  <c r="AW1710" i="7" s="1"/>
  <c r="J1727" i="7"/>
  <c r="AN1811" i="7"/>
  <c r="L1817" i="7"/>
  <c r="AT1832" i="7" s="1"/>
  <c r="L1829" i="7" s="1"/>
  <c r="J1953" i="7"/>
  <c r="J2026" i="7"/>
  <c r="J2114" i="7"/>
  <c r="J2216" i="7"/>
  <c r="L683" i="7"/>
  <c r="L682" i="7" s="1"/>
  <c r="AO711" i="7" s="1"/>
  <c r="J166" i="7"/>
  <c r="AW295" i="7"/>
  <c r="L328" i="7"/>
  <c r="AT343" i="7" s="1"/>
  <c r="G663" i="7"/>
  <c r="L709" i="7"/>
  <c r="AN1148" i="7"/>
  <c r="G1200" i="7"/>
  <c r="J1227" i="7"/>
  <c r="J1470" i="7"/>
  <c r="J1543" i="7"/>
  <c r="L1588" i="7"/>
  <c r="L1624" i="7"/>
  <c r="AW1633" i="7" s="1"/>
  <c r="G1744" i="7"/>
  <c r="J1820" i="7"/>
  <c r="J2257" i="7"/>
  <c r="J2301" i="7"/>
  <c r="J2535" i="7"/>
  <c r="L1855" i="7"/>
  <c r="AO1863" i="7" s="1"/>
  <c r="L1647" i="7"/>
  <c r="G131" i="7"/>
  <c r="AN204" i="7"/>
  <c r="AN278" i="7"/>
  <c r="G292" i="7"/>
  <c r="J468" i="7"/>
  <c r="L503" i="7"/>
  <c r="AT521" i="7" s="1"/>
  <c r="L593" i="7"/>
  <c r="J694" i="7"/>
  <c r="L710" i="7"/>
  <c r="J995" i="7"/>
  <c r="J1080" i="7"/>
  <c r="J1144" i="7"/>
  <c r="J1355" i="7"/>
  <c r="J1516" i="7"/>
  <c r="L1541" i="7"/>
  <c r="AO1551" i="7" s="1"/>
  <c r="G1722" i="7"/>
  <c r="J1746" i="7"/>
  <c r="J1934" i="7"/>
  <c r="J2077" i="7"/>
  <c r="J2207" i="7"/>
  <c r="L2325" i="7"/>
  <c r="J2531" i="7"/>
  <c r="L2425" i="7"/>
  <c r="AW2439" i="7" s="1"/>
  <c r="J1528" i="7"/>
  <c r="J2501" i="7"/>
  <c r="G1764" i="7"/>
  <c r="G2074" i="7"/>
  <c r="J156" i="7"/>
  <c r="J214" i="7"/>
  <c r="AN477" i="7"/>
  <c r="J565" i="7"/>
  <c r="G689" i="7"/>
  <c r="J828" i="7"/>
  <c r="L1143" i="7"/>
  <c r="AW1152" i="7" s="1"/>
  <c r="L1387" i="7"/>
  <c r="G1524" i="7"/>
  <c r="J1587" i="7"/>
  <c r="J1626" i="7"/>
  <c r="J1846" i="7"/>
  <c r="J2008" i="7"/>
  <c r="L2068" i="7"/>
  <c r="L2067" i="7" s="1"/>
  <c r="AO2086" i="7" s="1"/>
  <c r="J2082" i="7"/>
  <c r="L2354" i="7"/>
  <c r="AW2363" i="7" s="1"/>
  <c r="L2361" i="7"/>
  <c r="J2369" i="7"/>
  <c r="L2397" i="7"/>
  <c r="J2503" i="7"/>
  <c r="J400" i="7"/>
  <c r="AN1482" i="7"/>
  <c r="L206" i="7"/>
  <c r="L1093" i="7"/>
  <c r="L1092" i="7" s="1"/>
  <c r="L1151" i="7"/>
  <c r="L1280" i="7"/>
  <c r="AW1808" i="7"/>
  <c r="L1933" i="7"/>
  <c r="AW1944" i="7" s="1"/>
  <c r="L2244" i="7"/>
  <c r="AT2263" i="7" s="1"/>
  <c r="L2308" i="7"/>
  <c r="J236" i="7"/>
  <c r="J1443" i="7"/>
  <c r="J1763" i="7"/>
  <c r="L1620" i="7"/>
  <c r="AO1633" i="7" s="1"/>
  <c r="L1803" i="7"/>
  <c r="AW262" i="7"/>
  <c r="J335" i="7"/>
  <c r="J624" i="7"/>
  <c r="J838" i="7"/>
  <c r="J1003" i="7"/>
  <c r="L1064" i="7"/>
  <c r="G1119" i="7"/>
  <c r="J1207" i="7"/>
  <c r="J1465" i="7"/>
  <c r="J1477" i="7"/>
  <c r="L1522" i="7"/>
  <c r="AT1534" i="7" s="1"/>
  <c r="L1531" i="7" s="1"/>
  <c r="AN1536" i="7"/>
  <c r="G1799" i="7"/>
  <c r="J2116" i="7"/>
  <c r="J2253" i="7"/>
  <c r="J2302" i="7"/>
  <c r="AN2305" i="7"/>
  <c r="AN2359" i="7"/>
  <c r="L2418" i="7"/>
  <c r="AT2439" i="7" s="1"/>
  <c r="AN2340" i="7"/>
  <c r="L974" i="7"/>
  <c r="AT988" i="7" s="1"/>
  <c r="J1686" i="7"/>
  <c r="K1808" i="7"/>
  <c r="I1808" i="7" s="1"/>
  <c r="G721" i="7"/>
  <c r="J318" i="7"/>
  <c r="L334" i="7"/>
  <c r="AW343" i="7" s="1"/>
  <c r="J464" i="7"/>
  <c r="J469" i="7"/>
  <c r="L492" i="7"/>
  <c r="L653" i="7"/>
  <c r="L1065" i="7"/>
  <c r="L1268" i="7"/>
  <c r="L1267" i="7" s="1"/>
  <c r="J1500" i="7"/>
  <c r="L1594" i="7"/>
  <c r="AR1614" i="7" s="1"/>
  <c r="L1611" i="7" s="1"/>
  <c r="L1674" i="7"/>
  <c r="AO1685" i="7" s="1"/>
  <c r="J1723" i="7"/>
  <c r="J1929" i="7"/>
  <c r="L2014" i="7"/>
  <c r="J2478" i="7"/>
  <c r="J2499" i="7"/>
  <c r="AR1051" i="7"/>
  <c r="L1048" i="7" s="1"/>
  <c r="L1047" i="7"/>
  <c r="L1881" i="7"/>
  <c r="L1885" i="7" s="1"/>
  <c r="AT1889" i="7"/>
  <c r="L1886" i="7" s="1"/>
  <c r="L2350" i="7"/>
  <c r="AO2363" i="7" s="1"/>
  <c r="K249" i="7"/>
  <c r="I249" i="7" s="1"/>
  <c r="AW249" i="7"/>
  <c r="AN249" i="7"/>
  <c r="L391" i="7"/>
  <c r="AR406" i="7" s="1"/>
  <c r="J1505" i="7"/>
  <c r="K1517" i="7"/>
  <c r="I1517" i="7" s="1"/>
  <c r="AW1629" i="7"/>
  <c r="AN1629" i="7"/>
  <c r="J204" i="7"/>
  <c r="AR1066" i="7"/>
  <c r="L1063" i="7" s="1"/>
  <c r="G1273" i="7"/>
  <c r="J1453" i="7"/>
  <c r="L1747" i="7"/>
  <c r="AW1757" i="7" s="1"/>
  <c r="J2430" i="7"/>
  <c r="J859" i="7"/>
  <c r="J1130" i="7"/>
  <c r="L1261" i="7"/>
  <c r="J1444" i="7"/>
  <c r="AN1448" i="7"/>
  <c r="AW1448" i="7"/>
  <c r="K1454" i="7"/>
  <c r="I1454" i="7" s="1"/>
  <c r="AW1454" i="7"/>
  <c r="L2307" i="7"/>
  <c r="J2320" i="7"/>
  <c r="AW144" i="7"/>
  <c r="AN144" i="7"/>
  <c r="L1353" i="7"/>
  <c r="L1357" i="7" s="1"/>
  <c r="AN2453" i="7"/>
  <c r="AW2453" i="7"/>
  <c r="L956" i="7"/>
  <c r="AW968" i="7" s="1"/>
  <c r="AW357" i="7"/>
  <c r="AN357" i="7"/>
  <c r="AR1668" i="7"/>
  <c r="G2070" i="7"/>
  <c r="L2334" i="7"/>
  <c r="AO2344" i="7" s="1"/>
  <c r="L253" i="7"/>
  <c r="AO266" i="7" s="1"/>
  <c r="K1131" i="7"/>
  <c r="I1131" i="7" s="1"/>
  <c r="L1210" i="7"/>
  <c r="AN1517" i="7"/>
  <c r="L222" i="7"/>
  <c r="G350" i="7"/>
  <c r="G352" i="7"/>
  <c r="L491" i="7"/>
  <c r="L622" i="7"/>
  <c r="AW636" i="7" s="1"/>
  <c r="K2265" i="7"/>
  <c r="I2265" i="7" s="1"/>
  <c r="G2337" i="7"/>
  <c r="AW192" i="7"/>
  <c r="L280" i="7"/>
  <c r="G620" i="7"/>
  <c r="L911" i="7"/>
  <c r="AO924" i="7" s="1"/>
  <c r="AT924" i="7"/>
  <c r="G1819" i="7"/>
  <c r="AW2235" i="7"/>
  <c r="AN2235" i="7"/>
  <c r="L2279" i="7"/>
  <c r="J2321" i="7"/>
  <c r="J132" i="7"/>
  <c r="J650" i="7"/>
  <c r="J733" i="7"/>
  <c r="J2034" i="7"/>
  <c r="L2047" i="7"/>
  <c r="AO2059" i="7" s="1"/>
  <c r="AT2059" i="7"/>
  <c r="L2075" i="7"/>
  <c r="AW2086" i="7" s="1"/>
  <c r="AN1125" i="7"/>
  <c r="AW1125" i="7"/>
  <c r="L179" i="7"/>
  <c r="AO190" i="7" s="1"/>
  <c r="AW638" i="7"/>
  <c r="AN638" i="7"/>
  <c r="AT738" i="7"/>
  <c r="L735" i="7" s="1"/>
  <c r="L717" i="7"/>
  <c r="AO738" i="7" s="1"/>
  <c r="AW1553" i="7"/>
  <c r="AN1553" i="7"/>
  <c r="L2028" i="7"/>
  <c r="AW2040" i="7" s="1"/>
  <c r="G2190" i="7"/>
  <c r="L126" i="7"/>
  <c r="L125" i="7" s="1"/>
  <c r="AO148" i="7" s="1"/>
  <c r="L265" i="7"/>
  <c r="L510" i="7"/>
  <c r="AW521" i="7" s="1"/>
  <c r="K638" i="7"/>
  <c r="I638" i="7" s="1"/>
  <c r="J729" i="7"/>
  <c r="L850" i="7"/>
  <c r="AO869" i="7" s="1"/>
  <c r="J861" i="7"/>
  <c r="AN1131" i="7"/>
  <c r="AN1278" i="7"/>
  <c r="AW1278" i="7"/>
  <c r="J1441" i="7"/>
  <c r="J1659" i="7"/>
  <c r="J1789" i="7"/>
  <c r="J2078" i="7"/>
  <c r="AT1757" i="7"/>
  <c r="L1741" i="7"/>
  <c r="AO1757" i="7" s="1"/>
  <c r="J2055" i="7"/>
  <c r="J71" i="7"/>
  <c r="J259" i="7"/>
  <c r="J621" i="7"/>
  <c r="J829" i="7"/>
  <c r="L2021" i="7"/>
  <c r="AT2040" i="7" s="1"/>
  <c r="AN2055" i="7"/>
  <c r="L2214" i="7"/>
  <c r="AW2224" i="7" s="1"/>
  <c r="G2297" i="7"/>
  <c r="AW1154" i="7"/>
  <c r="AN1154" i="7"/>
  <c r="L1486" i="7"/>
  <c r="L2495" i="7"/>
  <c r="AW2513" i="7" s="1"/>
  <c r="J1122" i="7"/>
  <c r="G1271" i="7"/>
  <c r="J1798" i="7"/>
  <c r="J1952" i="7"/>
  <c r="G2072" i="7"/>
  <c r="L1299" i="7"/>
  <c r="L1209" i="7"/>
  <c r="AN713" i="7"/>
  <c r="AW713" i="7"/>
  <c r="K192" i="7"/>
  <c r="I192" i="7" s="1"/>
  <c r="J162" i="7"/>
  <c r="L1224" i="7"/>
  <c r="AW1235" i="7" s="1"/>
  <c r="L1796" i="7"/>
  <c r="AO1806" i="7" s="1"/>
  <c r="G2212" i="7"/>
  <c r="J2428" i="7"/>
  <c r="K713" i="7"/>
  <c r="I713" i="7" s="1"/>
  <c r="J218" i="7"/>
  <c r="J1506" i="7"/>
  <c r="J822" i="7"/>
  <c r="L49" i="7"/>
  <c r="AO57" i="7" s="1"/>
  <c r="AW675" i="7"/>
  <c r="AN675" i="7"/>
  <c r="AN1003" i="7"/>
  <c r="AW1003" i="7"/>
  <c r="J1642" i="7"/>
  <c r="L2115" i="7"/>
  <c r="AW2124" i="7" s="1"/>
  <c r="L2158" i="7"/>
  <c r="AW2265" i="7"/>
  <c r="J2440" i="7"/>
  <c r="J1204" i="7"/>
  <c r="L1605" i="7"/>
  <c r="AW1614" i="7" s="1"/>
  <c r="L212" i="7"/>
  <c r="AO225" i="7" s="1"/>
  <c r="AN319" i="7"/>
  <c r="AW319" i="7"/>
  <c r="AW517" i="7"/>
  <c r="AN517" i="7"/>
  <c r="J532" i="7"/>
  <c r="I1083" i="7"/>
  <c r="AN1109" i="7"/>
  <c r="K1109" i="7"/>
  <c r="I1109" i="7" s="1"/>
  <c r="L1403" i="7"/>
  <c r="L1401" i="7" s="1"/>
  <c r="J1558" i="7"/>
  <c r="J1911" i="7"/>
  <c r="L2123" i="7"/>
  <c r="J2130" i="7"/>
  <c r="J2135" i="7"/>
  <c r="AT2363" i="7"/>
  <c r="G2423" i="7"/>
  <c r="J2453" i="7"/>
  <c r="J339" i="7"/>
  <c r="J630" i="7"/>
  <c r="J698" i="7"/>
  <c r="G979" i="7"/>
  <c r="L1499" i="7"/>
  <c r="AW1515" i="7" s="1"/>
  <c r="L1641" i="7"/>
  <c r="AW1650" i="7" s="1"/>
  <c r="J2189" i="7"/>
  <c r="L2270" i="7"/>
  <c r="AO2282" i="7" s="1"/>
  <c r="L105" i="7"/>
  <c r="J174" i="7"/>
  <c r="J200" i="7"/>
  <c r="L216" i="7"/>
  <c r="AW225" i="7" s="1"/>
  <c r="L223" i="7"/>
  <c r="L228" i="7"/>
  <c r="AR247" i="7" s="1"/>
  <c r="J248" i="7"/>
  <c r="J293" i="7"/>
  <c r="G460" i="7"/>
  <c r="L615" i="7"/>
  <c r="AT636" i="7" s="1"/>
  <c r="L737" i="7"/>
  <c r="G1139" i="7"/>
  <c r="J1199" i="7"/>
  <c r="AW1237" i="7"/>
  <c r="G1462" i="7"/>
  <c r="L1656" i="7"/>
  <c r="K1668" i="7" s="1"/>
  <c r="I1668" i="7" s="1"/>
  <c r="J1676" i="7"/>
  <c r="J1749" i="7"/>
  <c r="L2058" i="7"/>
  <c r="J2106" i="7"/>
  <c r="L2128" i="7"/>
  <c r="AO2139" i="7" s="1"/>
  <c r="G2208" i="7"/>
  <c r="L2318" i="7"/>
  <c r="AW2328" i="7" s="1"/>
  <c r="L2467" i="7"/>
  <c r="AW2475" i="7" s="1"/>
  <c r="J2524" i="7"/>
  <c r="L2559" i="7"/>
  <c r="G330" i="7"/>
  <c r="L493" i="7"/>
  <c r="L642" i="7"/>
  <c r="G935" i="7"/>
  <c r="J980" i="7"/>
  <c r="L1105" i="7"/>
  <c r="J1556" i="7"/>
  <c r="J1615" i="7"/>
  <c r="J1662" i="7"/>
  <c r="AN1670" i="7"/>
  <c r="L1761" i="7"/>
  <c r="AO1771" i="7" s="1"/>
  <c r="L1778" i="7"/>
  <c r="AO1788" i="7" s="1"/>
  <c r="J1960" i="7"/>
  <c r="G2023" i="7"/>
  <c r="J2041" i="7"/>
  <c r="L2061" i="7"/>
  <c r="J2097" i="7"/>
  <c r="G2179" i="7"/>
  <c r="AN2441" i="7"/>
  <c r="L2485" i="7"/>
  <c r="L2484" i="7" s="1"/>
  <c r="AO2513" i="7" s="1"/>
  <c r="J2526" i="7"/>
  <c r="G234" i="7"/>
  <c r="L359" i="7"/>
  <c r="G382" i="7"/>
  <c r="L550" i="7"/>
  <c r="AW559" i="7" s="1"/>
  <c r="L557" i="7"/>
  <c r="J616" i="7"/>
  <c r="L665" i="7"/>
  <c r="AW673" i="7" s="1"/>
  <c r="L994" i="7"/>
  <c r="L993" i="7" s="1"/>
  <c r="AO1008" i="7" s="1"/>
  <c r="L1027" i="7"/>
  <c r="J1123" i="7"/>
  <c r="L1630" i="7"/>
  <c r="L2281" i="7"/>
  <c r="L2284" i="7"/>
  <c r="AR2309" i="7" s="1"/>
  <c r="I2477" i="7"/>
  <c r="J136" i="7"/>
  <c r="J262" i="7"/>
  <c r="L348" i="7"/>
  <c r="AT361" i="7" s="1"/>
  <c r="L360" i="7"/>
  <c r="L449" i="7"/>
  <c r="J917" i="7"/>
  <c r="G1117" i="7"/>
  <c r="I1237" i="7"/>
  <c r="J1269" i="7"/>
  <c r="AX1536" i="7"/>
  <c r="L1637" i="7"/>
  <c r="AO1650" i="7" s="1"/>
  <c r="L1848" i="7"/>
  <c r="G1955" i="7"/>
  <c r="L1956" i="7"/>
  <c r="AW1967" i="7" s="1"/>
  <c r="L2090" i="7"/>
  <c r="AO2105" i="7" s="1"/>
  <c r="J2275" i="7"/>
  <c r="J2294" i="7"/>
  <c r="G2420" i="7"/>
  <c r="J2488" i="7"/>
  <c r="J1375" i="7"/>
  <c r="J165" i="7"/>
  <c r="J184" i="7"/>
  <c r="J331" i="7"/>
  <c r="J399" i="7"/>
  <c r="J552" i="7"/>
  <c r="L563" i="7"/>
  <c r="AO574" i="7" s="1"/>
  <c r="G617" i="7"/>
  <c r="J647" i="7"/>
  <c r="G1496" i="7"/>
  <c r="J1508" i="7"/>
  <c r="K1557" i="7"/>
  <c r="I1557" i="7" s="1"/>
  <c r="J1567" i="7"/>
  <c r="J1606" i="7"/>
  <c r="J1622" i="7"/>
  <c r="I1652" i="7"/>
  <c r="J1843" i="7"/>
  <c r="J1930" i="7"/>
  <c r="J2049" i="7"/>
  <c r="G2210" i="7"/>
  <c r="J2215" i="7"/>
  <c r="L2341" i="7"/>
  <c r="L2367" i="7"/>
  <c r="AO2378" i="7" s="1"/>
  <c r="J1146" i="7"/>
  <c r="J1226" i="7"/>
  <c r="L133" i="7"/>
  <c r="AW148" i="7" s="1"/>
  <c r="L591" i="7"/>
  <c r="L482" i="7"/>
  <c r="L489" i="7" s="1"/>
  <c r="J696" i="7"/>
  <c r="J722" i="7"/>
  <c r="J816" i="7"/>
  <c r="J821" i="7"/>
  <c r="J858" i="7"/>
  <c r="AN920" i="7"/>
  <c r="J1000" i="7"/>
  <c r="J1100" i="7"/>
  <c r="L1115" i="7"/>
  <c r="L1114" i="7" s="1"/>
  <c r="G1202" i="7"/>
  <c r="G1250" i="7"/>
  <c r="J1483" i="7"/>
  <c r="AN1559" i="7"/>
  <c r="L1573" i="7"/>
  <c r="J1651" i="7"/>
  <c r="L1677" i="7"/>
  <c r="AW1685" i="7" s="1"/>
  <c r="J1824" i="7"/>
  <c r="AN1846" i="7"/>
  <c r="G1899" i="7"/>
  <c r="J1915" i="7"/>
  <c r="L1986" i="7"/>
  <c r="K2042" i="7"/>
  <c r="I2042" i="7" s="1"/>
  <c r="J2098" i="7"/>
  <c r="G2465" i="7"/>
  <c r="L2591" i="7"/>
  <c r="G1822" i="7"/>
  <c r="L341" i="7"/>
  <c r="L1056" i="7"/>
  <c r="L1906" i="7"/>
  <c r="AR1921" i="7" s="1"/>
  <c r="G2206" i="7"/>
  <c r="G2295" i="7"/>
  <c r="J834" i="7"/>
  <c r="L1631" i="7"/>
  <c r="L158" i="7"/>
  <c r="AW173" i="7" s="1"/>
  <c r="J300" i="7"/>
  <c r="J309" i="7"/>
  <c r="G853" i="7"/>
  <c r="J863" i="7"/>
  <c r="J937" i="7"/>
  <c r="L966" i="7"/>
  <c r="L1099" i="7"/>
  <c r="AW1107" i="7" s="1"/>
  <c r="L1194" i="7"/>
  <c r="AT1211" i="7" s="1"/>
  <c r="L1208" i="7" s="1"/>
  <c r="I1774" i="7"/>
  <c r="L1823" i="7"/>
  <c r="AW1832" i="7" s="1"/>
  <c r="AN2012" i="7"/>
  <c r="G2202" i="7"/>
  <c r="L2298" i="7"/>
  <c r="AW2309" i="7" s="1"/>
  <c r="J2432" i="7"/>
  <c r="J2514" i="7"/>
  <c r="G932" i="7"/>
  <c r="G999" i="7"/>
  <c r="J51" i="7"/>
  <c r="L257" i="7"/>
  <c r="AW266" i="7" s="1"/>
  <c r="L264" i="7"/>
  <c r="J291" i="7"/>
  <c r="G384" i="7"/>
  <c r="J485" i="7"/>
  <c r="J529" i="7"/>
  <c r="J567" i="7"/>
  <c r="L572" i="7"/>
  <c r="J728" i="7"/>
  <c r="L736" i="7"/>
  <c r="J962" i="7"/>
  <c r="J1471" i="7"/>
  <c r="J1509" i="7"/>
  <c r="L1564" i="7"/>
  <c r="AO1575" i="7" s="1"/>
  <c r="G1601" i="7"/>
  <c r="J1724" i="7"/>
  <c r="L1738" i="7"/>
  <c r="AR1757" i="7" s="1"/>
  <c r="J1772" i="7"/>
  <c r="L1830" i="7"/>
  <c r="J1931" i="7"/>
  <c r="J1957" i="7"/>
  <c r="J2264" i="7"/>
  <c r="L2291" i="7"/>
  <c r="AT2309" i="7" s="1"/>
  <c r="L2343" i="7"/>
  <c r="J2353" i="7"/>
  <c r="G2494" i="7"/>
  <c r="J2496" i="7"/>
  <c r="J2528" i="7"/>
  <c r="AR282" i="7"/>
  <c r="L424" i="7"/>
  <c r="AR844" i="7"/>
  <c r="AR1575" i="7"/>
  <c r="L1572" i="7" s="1"/>
  <c r="AR266" i="7"/>
  <c r="L263" i="7" s="1"/>
  <c r="AT406" i="7"/>
  <c r="L394" i="7"/>
  <c r="AO406" i="7" s="1"/>
  <c r="AT282" i="7"/>
  <c r="L272" i="7"/>
  <c r="AO282" i="7" s="1"/>
  <c r="AR924" i="7"/>
  <c r="AT2195" i="7"/>
  <c r="L2192" i="7" s="1"/>
  <c r="L2187" i="7"/>
  <c r="L231" i="7"/>
  <c r="AO247" i="7" s="1"/>
  <c r="AT247" i="7"/>
  <c r="AT299" i="7"/>
  <c r="L296" i="7" s="1"/>
  <c r="L289" i="7"/>
  <c r="AW555" i="7"/>
  <c r="AN555" i="7"/>
  <c r="AR574" i="7"/>
  <c r="L571" i="7" s="1"/>
  <c r="AR475" i="7"/>
  <c r="AR2040" i="7"/>
  <c r="L1331" i="7"/>
  <c r="L842" i="7"/>
  <c r="AR559" i="7"/>
  <c r="L556" i="7" s="1"/>
  <c r="L693" i="7"/>
  <c r="AW711" i="7" s="1"/>
  <c r="AT77" i="7"/>
  <c r="L74" i="7" s="1"/>
  <c r="L69" i="7"/>
  <c r="AR988" i="7"/>
  <c r="AR1262" i="7"/>
  <c r="AR148" i="7"/>
  <c r="AR869" i="7"/>
  <c r="L866" i="7" s="1"/>
  <c r="AW2346" i="7"/>
  <c r="AX2346" i="7"/>
  <c r="L2406" i="7" s="1"/>
  <c r="K2346" i="7"/>
  <c r="I2346" i="7" s="1"/>
  <c r="AN2346" i="7"/>
  <c r="AT173" i="7"/>
  <c r="L152" i="7"/>
  <c r="L787" i="7"/>
  <c r="L64" i="7"/>
  <c r="K86" i="7"/>
  <c r="I86" i="7" s="1"/>
  <c r="L82" i="7"/>
  <c r="AR86" i="7"/>
  <c r="L83" i="7" s="1"/>
  <c r="AN86" i="7"/>
  <c r="AR190" i="7"/>
  <c r="L187" i="7" s="1"/>
  <c r="AR389" i="7"/>
  <c r="L634" i="7"/>
  <c r="L755" i="7"/>
  <c r="L62" i="7"/>
  <c r="AR66" i="7"/>
  <c r="L65" i="7"/>
  <c r="L104" i="7"/>
  <c r="L1025" i="7"/>
  <c r="L2646" i="7"/>
  <c r="L281" i="7"/>
  <c r="AW447" i="7"/>
  <c r="AN447" i="7"/>
  <c r="AR636" i="7"/>
  <c r="AN1075" i="7"/>
  <c r="AR1075" i="7"/>
  <c r="L1072" i="7" s="1"/>
  <c r="K1075" i="7"/>
  <c r="I1075" i="7" s="1"/>
  <c r="L1071" i="7"/>
  <c r="AR2059" i="7"/>
  <c r="AR374" i="7"/>
  <c r="L448" i="7"/>
  <c r="AR343" i="7"/>
  <c r="AR1235" i="7"/>
  <c r="G397" i="7"/>
  <c r="AN873" i="7"/>
  <c r="K873" i="7"/>
  <c r="I873" i="7" s="1"/>
  <c r="AW873" i="7"/>
  <c r="L99" i="7"/>
  <c r="L97" i="7" s="1"/>
  <c r="AR317" i="7"/>
  <c r="L314" i="7" s="1"/>
  <c r="J517" i="7"/>
  <c r="L818" i="7"/>
  <c r="AW844" i="7" s="1"/>
  <c r="AR1008" i="7"/>
  <c r="AW1081" i="7"/>
  <c r="AN1081" i="7"/>
  <c r="K1081" i="7"/>
  <c r="I1081" i="7" s="1"/>
  <c r="L756" i="7"/>
  <c r="L660" i="7"/>
  <c r="AT673" i="7"/>
  <c r="K268" i="7"/>
  <c r="I268" i="7" s="1"/>
  <c r="AW1079" i="7"/>
  <c r="AN1079" i="7"/>
  <c r="AR2263" i="7"/>
  <c r="L592" i="7"/>
  <c r="AN1370" i="7"/>
  <c r="K1370" i="7"/>
  <c r="I1370" i="7" s="1"/>
  <c r="L1366" i="7"/>
  <c r="AR1370" i="7"/>
  <c r="AT2016" i="7"/>
  <c r="L2006" i="7"/>
  <c r="L423" i="7"/>
  <c r="AN302" i="7"/>
  <c r="K302" i="7"/>
  <c r="I302" i="7" s="1"/>
  <c r="L463" i="7"/>
  <c r="AW475" i="7" s="1"/>
  <c r="L936" i="7"/>
  <c r="AW945" i="7" s="1"/>
  <c r="K1079" i="7"/>
  <c r="I1079" i="7" s="1"/>
  <c r="G1432" i="7"/>
  <c r="G1435" i="7"/>
  <c r="L1451" i="7"/>
  <c r="L1985" i="7"/>
  <c r="K175" i="7"/>
  <c r="I175" i="7" s="1"/>
  <c r="AW175" i="7"/>
  <c r="J181" i="7"/>
  <c r="L2645" i="7"/>
  <c r="L530" i="7"/>
  <c r="AW540" i="7" s="1"/>
  <c r="L723" i="7"/>
  <c r="AR1152" i="7"/>
  <c r="L1332" i="7"/>
  <c r="L843" i="7"/>
  <c r="AR968" i="7"/>
  <c r="L1408" i="7"/>
  <c r="L2590" i="7"/>
  <c r="L1373" i="7"/>
  <c r="L2181" i="7"/>
  <c r="AR2540" i="7"/>
  <c r="L2537" i="7" s="1"/>
  <c r="L446" i="7"/>
  <c r="L2696" i="7"/>
  <c r="L2625" i="7"/>
  <c r="L103" i="7"/>
  <c r="AW268" i="7"/>
  <c r="L525" i="7"/>
  <c r="AO540" i="7" s="1"/>
  <c r="J827" i="7"/>
  <c r="K1239" i="7"/>
  <c r="I1239" i="7" s="1"/>
  <c r="AN1239" i="7"/>
  <c r="AW1239" i="7"/>
  <c r="L2462" i="7"/>
  <c r="AT2475" i="7"/>
  <c r="L2472" i="7" s="1"/>
  <c r="K542" i="7"/>
  <c r="I542" i="7" s="1"/>
  <c r="L342" i="7"/>
  <c r="L1386" i="7"/>
  <c r="K1390" i="7"/>
  <c r="I1390" i="7" s="1"/>
  <c r="AN1390" i="7"/>
  <c r="AR2457" i="7"/>
  <c r="L2454" i="7" s="1"/>
  <c r="K1241" i="7"/>
  <c r="I1241" i="7" s="1"/>
  <c r="AN1241" i="7"/>
  <c r="AW1241" i="7"/>
  <c r="J240" i="7"/>
  <c r="AN339" i="7"/>
  <c r="I477" i="7"/>
  <c r="J528" i="7"/>
  <c r="AN984" i="7"/>
  <c r="AW984" i="7"/>
  <c r="AW1257" i="7"/>
  <c r="AN1257" i="7"/>
  <c r="AR2513" i="7"/>
  <c r="L2697" i="7"/>
  <c r="L2626" i="7"/>
  <c r="L788" i="7"/>
  <c r="AN221" i="7"/>
  <c r="AW302" i="7"/>
  <c r="L651" i="7"/>
  <c r="AR711" i="7"/>
  <c r="BK846" i="7"/>
  <c r="AW846" i="7"/>
  <c r="AY846" i="7"/>
  <c r="L856" i="7"/>
  <c r="AW869" i="7" s="1"/>
  <c r="L1360" i="7"/>
  <c r="L1472" i="7"/>
  <c r="AW1487" i="7" s="1"/>
  <c r="AR1788" i="7"/>
  <c r="L1785" i="7" s="1"/>
  <c r="AW1004" i="7"/>
  <c r="AN1004" i="7"/>
  <c r="K285" i="7"/>
  <c r="I285" i="7" s="1"/>
  <c r="L496" i="7"/>
  <c r="L546" i="7"/>
  <c r="AO559" i="7" s="1"/>
  <c r="AW1085" i="7"/>
  <c r="AN1085" i="7"/>
  <c r="AX1735" i="7"/>
  <c r="AN1735" i="7"/>
  <c r="K1735" i="7"/>
  <c r="I1735" i="7" s="1"/>
  <c r="AW1735" i="7"/>
  <c r="L635" i="7"/>
  <c r="L891" i="7"/>
  <c r="K1077" i="7"/>
  <c r="I1077" i="7" s="1"/>
  <c r="AN1077" i="7"/>
  <c r="AR173" i="7"/>
  <c r="AW542" i="7"/>
  <c r="J700" i="7"/>
  <c r="K846" i="7"/>
  <c r="I846" i="7" s="1"/>
  <c r="L950" i="7"/>
  <c r="L1768" i="7"/>
  <c r="AT1967" i="7"/>
  <c r="L1949" i="7"/>
  <c r="AR2378" i="7"/>
  <c r="L2375" i="7" s="1"/>
  <c r="AW871" i="7"/>
  <c r="AR945" i="7"/>
  <c r="AW1083" i="7"/>
  <c r="AN1083" i="7"/>
  <c r="I2330" i="7"/>
  <c r="AR2363" i="7"/>
  <c r="AT374" i="7"/>
  <c r="L366" i="7"/>
  <c r="AO374" i="7" s="1"/>
  <c r="AR540" i="7"/>
  <c r="L537" i="7" s="1"/>
  <c r="AR1129" i="7"/>
  <c r="AR1515" i="7"/>
  <c r="K871" i="7"/>
  <c r="I871" i="7" s="1"/>
  <c r="L1359" i="7"/>
  <c r="L1407" i="7"/>
  <c r="L2589" i="7"/>
  <c r="L54" i="7"/>
  <c r="L297" i="7"/>
  <c r="AR361" i="7"/>
  <c r="L55" i="7"/>
  <c r="J255" i="7"/>
  <c r="L380" i="7"/>
  <c r="AN707" i="7"/>
  <c r="J1951" i="7"/>
  <c r="J2374" i="7"/>
  <c r="AT1710" i="7"/>
  <c r="L1694" i="7"/>
  <c r="AO1710" i="7" s="1"/>
  <c r="J551" i="7"/>
  <c r="J835" i="7"/>
  <c r="L1026" i="7"/>
  <c r="AT1668" i="7"/>
  <c r="L1873" i="7"/>
  <c r="J2029" i="7"/>
  <c r="AW2135" i="7"/>
  <c r="AN2135" i="7"/>
  <c r="AW2536" i="7"/>
  <c r="AN2536" i="7"/>
  <c r="L1358" i="7"/>
  <c r="AR1904" i="7"/>
  <c r="L2111" i="7"/>
  <c r="AT2124" i="7"/>
  <c r="L2121" i="7" s="1"/>
  <c r="AR2439" i="7"/>
  <c r="AW2509" i="7"/>
  <c r="AN2509" i="7"/>
  <c r="AN964" i="7"/>
  <c r="AW964" i="7"/>
  <c r="L1409" i="7"/>
  <c r="J1497" i="7"/>
  <c r="AW1774" i="7"/>
  <c r="AN1774" i="7"/>
  <c r="AW1784" i="7"/>
  <c r="AN1784" i="7"/>
  <c r="G1841" i="7"/>
  <c r="G1839" i="7"/>
  <c r="L2396" i="7"/>
  <c r="J2447" i="7"/>
  <c r="L1171" i="7"/>
  <c r="L1260" i="7"/>
  <c r="L2157" i="7"/>
  <c r="L2251" i="7"/>
  <c r="AW2263" i="7" s="1"/>
  <c r="L2313" i="7"/>
  <c r="L1050" i="7"/>
  <c r="K1051" i="7" s="1"/>
  <c r="I1051" i="7" s="1"/>
  <c r="L1172" i="7"/>
  <c r="AW1062" i="7"/>
  <c r="AN1062" i="7"/>
  <c r="AW1207" i="7"/>
  <c r="AN1207" i="7"/>
  <c r="L1485" i="7"/>
  <c r="L1548" i="7"/>
  <c r="L1868" i="7"/>
  <c r="L1926" i="7"/>
  <c r="AT1944" i="7"/>
  <c r="AR2016" i="7"/>
  <c r="L2395" i="7"/>
  <c r="G1198" i="7"/>
  <c r="L1460" i="7"/>
  <c r="L1786" i="7"/>
  <c r="J2316" i="7"/>
  <c r="L2525" i="7"/>
  <c r="AW2540" i="7" s="1"/>
  <c r="G369" i="7"/>
  <c r="K1559" i="7"/>
  <c r="I1559" i="7" s="1"/>
  <c r="AW1587" i="7"/>
  <c r="AN1587" i="7"/>
  <c r="L1598" i="7"/>
  <c r="AR1685" i="7"/>
  <c r="L1682" i="7" s="1"/>
  <c r="AT1921" i="7"/>
  <c r="L1909" i="7"/>
  <c r="AO1921" i="7" s="1"/>
  <c r="AW2479" i="7"/>
  <c r="AN2479" i="7"/>
  <c r="K2479" i="7"/>
  <c r="I2479" i="7" s="1"/>
  <c r="AW490" i="7"/>
  <c r="AN650" i="7"/>
  <c r="K677" i="7"/>
  <c r="I677" i="7" s="1"/>
  <c r="L1006" i="7"/>
  <c r="J1583" i="7"/>
  <c r="J1639" i="7"/>
  <c r="J1661" i="7"/>
  <c r="L2200" i="7"/>
  <c r="AR2239" i="7"/>
  <c r="J2498" i="7"/>
  <c r="AN734" i="7"/>
  <c r="L1437" i="7"/>
  <c r="AW1452" i="7" s="1"/>
  <c r="L1895" i="7"/>
  <c r="AW2082" i="7"/>
  <c r="AN2082" i="7"/>
  <c r="AN1103" i="7"/>
  <c r="L1300" i="7"/>
  <c r="AR1282" i="7"/>
  <c r="J637" i="7"/>
  <c r="J1228" i="7"/>
  <c r="J1504" i="7"/>
  <c r="K1553" i="7"/>
  <c r="I1553" i="7" s="1"/>
  <c r="AN1712" i="7"/>
  <c r="AW1712" i="7"/>
  <c r="J2231" i="7"/>
  <c r="AW2477" i="7"/>
  <c r="AN2477" i="7"/>
  <c r="G1219" i="7"/>
  <c r="L1849" i="7"/>
  <c r="J2502" i="7"/>
  <c r="L2511" i="7"/>
  <c r="L2519" i="7"/>
  <c r="AO2540" i="7" s="1"/>
  <c r="L2138" i="7"/>
  <c r="L2557" i="7"/>
  <c r="AW1571" i="7"/>
  <c r="AN1571" i="7"/>
  <c r="L1690" i="7"/>
  <c r="L1984" i="7"/>
  <c r="AW2120" i="7"/>
  <c r="AN2120" i="7"/>
  <c r="J2217" i="7"/>
  <c r="L1589" i="7"/>
  <c r="G1858" i="7"/>
  <c r="AR2224" i="7"/>
  <c r="L2237" i="7"/>
  <c r="K2515" i="7"/>
  <c r="I2515" i="7" s="1"/>
  <c r="I1154" i="7"/>
  <c r="AW1687" i="7"/>
  <c r="AN1687" i="7"/>
  <c r="AT1733" i="7"/>
  <c r="L1719" i="7"/>
  <c r="L1837" i="7"/>
  <c r="L2238" i="7"/>
  <c r="AW2278" i="7"/>
  <c r="AN2278" i="7"/>
  <c r="L2445" i="7"/>
  <c r="AO2457" i="7" s="1"/>
  <c r="AW2535" i="7"/>
  <c r="AN2535" i="7"/>
  <c r="L2558" i="7"/>
  <c r="J1258" i="7"/>
  <c r="G1356" i="7"/>
  <c r="L1580" i="7"/>
  <c r="L1586" i="7" s="1"/>
  <c r="AW1791" i="7"/>
  <c r="K1791" i="7"/>
  <c r="I1791" i="7" s="1"/>
  <c r="J1954" i="7"/>
  <c r="J2117" i="7"/>
  <c r="L2122" i="7"/>
  <c r="L2455" i="7"/>
  <c r="J1253" i="7"/>
  <c r="L1378" i="7"/>
  <c r="K1687" i="7"/>
  <c r="I1687" i="7" s="1"/>
  <c r="G1912" i="7"/>
  <c r="L2095" i="7"/>
  <c r="AW2105" i="7" s="1"/>
  <c r="L2229" i="7"/>
  <c r="L2234" i="7" s="1"/>
  <c r="AT2239" i="7"/>
  <c r="L2456" i="7"/>
  <c r="J1701" i="7"/>
  <c r="AR2105" i="7"/>
  <c r="L2102" i="7" s="1"/>
  <c r="L2176" i="7"/>
  <c r="L2437" i="7"/>
  <c r="G1932" i="7"/>
  <c r="L2156" i="7"/>
  <c r="AN2107" i="7"/>
  <c r="K2107" i="7"/>
  <c r="I2107" i="7" s="1"/>
  <c r="AW2330" i="7"/>
  <c r="AN2330" i="7"/>
  <c r="AN2515" i="7"/>
  <c r="K1536" i="7"/>
  <c r="I1536" i="7" s="1"/>
  <c r="AW1767" i="7"/>
  <c r="AN1767" i="7"/>
  <c r="J2032" i="7"/>
  <c r="J2052" i="7"/>
  <c r="G2246" i="7"/>
  <c r="L2342" i="7"/>
  <c r="AW1652" i="7"/>
  <c r="AT1863" i="7"/>
  <c r="L1860" i="7" s="1"/>
  <c r="A1" i="4"/>
  <c r="A2" i="4"/>
  <c r="A3" i="4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350" i="4"/>
  <c r="A351" i="4"/>
  <c r="A352" i="4"/>
  <c r="A353" i="4"/>
  <c r="A354" i="4"/>
  <c r="A355" i="4"/>
  <c r="A356" i="4"/>
  <c r="A357" i="4"/>
  <c r="A358" i="4"/>
  <c r="A359" i="4"/>
  <c r="A360" i="4"/>
  <c r="A361" i="4"/>
  <c r="A362" i="4"/>
  <c r="A363" i="4"/>
  <c r="A364" i="4"/>
  <c r="A365" i="4"/>
  <c r="A366" i="4"/>
  <c r="A367" i="4"/>
  <c r="A368" i="4"/>
  <c r="A369" i="4"/>
  <c r="A370" i="4"/>
  <c r="A371" i="4"/>
  <c r="A372" i="4"/>
  <c r="A373" i="4"/>
  <c r="A374" i="4"/>
  <c r="A375" i="4"/>
  <c r="A376" i="4"/>
  <c r="A377" i="4"/>
  <c r="A378" i="4"/>
  <c r="A379" i="4"/>
  <c r="A380" i="4"/>
  <c r="A381" i="4"/>
  <c r="A382" i="4"/>
  <c r="A383" i="4"/>
  <c r="A384" i="4"/>
  <c r="A385" i="4"/>
  <c r="A386" i="4"/>
  <c r="A387" i="4"/>
  <c r="A388" i="4"/>
  <c r="A389" i="4"/>
  <c r="A390" i="4"/>
  <c r="A391" i="4"/>
  <c r="A392" i="4"/>
  <c r="A393" i="4"/>
  <c r="A394" i="4"/>
  <c r="A395" i="4"/>
  <c r="A396" i="4"/>
  <c r="A397" i="4"/>
  <c r="A398" i="4"/>
  <c r="A399" i="4"/>
  <c r="A400" i="4"/>
  <c r="A401" i="4"/>
  <c r="A402" i="4"/>
  <c r="A403" i="4"/>
  <c r="A404" i="4"/>
  <c r="A405" i="4"/>
  <c r="A406" i="4"/>
  <c r="A407" i="4"/>
  <c r="A408" i="4"/>
  <c r="A409" i="4"/>
  <c r="A410" i="4"/>
  <c r="A411" i="4"/>
  <c r="A412" i="4"/>
  <c r="A413" i="4"/>
  <c r="A414" i="4"/>
  <c r="A415" i="4"/>
  <c r="A416" i="4"/>
  <c r="A417" i="4"/>
  <c r="A418" i="4"/>
  <c r="A419" i="4"/>
  <c r="A420" i="4"/>
  <c r="A421" i="4"/>
  <c r="A422" i="4"/>
  <c r="A423" i="4"/>
  <c r="A424" i="4"/>
  <c r="A425" i="4"/>
  <c r="A426" i="4"/>
  <c r="A427" i="4"/>
  <c r="A428" i="4"/>
  <c r="A429" i="4"/>
  <c r="A430" i="4"/>
  <c r="A431" i="4"/>
  <c r="A432" i="4"/>
  <c r="A433" i="4"/>
  <c r="A434" i="4"/>
  <c r="A435" i="4"/>
  <c r="A436" i="4"/>
  <c r="A437" i="4"/>
  <c r="A438" i="4"/>
  <c r="A439" i="4"/>
  <c r="A440" i="4"/>
  <c r="A441" i="4"/>
  <c r="A442" i="4"/>
  <c r="A443" i="4"/>
  <c r="A444" i="4"/>
  <c r="A445" i="4"/>
  <c r="A446" i="4"/>
  <c r="A447" i="4"/>
  <c r="A448" i="4"/>
  <c r="A449" i="4"/>
  <c r="A450" i="4"/>
  <c r="A451" i="4"/>
  <c r="A452" i="4"/>
  <c r="A453" i="4"/>
  <c r="A454" i="4"/>
  <c r="A455" i="4"/>
  <c r="A456" i="4"/>
  <c r="A457" i="4"/>
  <c r="A458" i="4"/>
  <c r="A459" i="4"/>
  <c r="A460" i="4"/>
  <c r="A461" i="4"/>
  <c r="A462" i="4"/>
  <c r="A463" i="4"/>
  <c r="A464" i="4"/>
  <c r="A465" i="4"/>
  <c r="A466" i="4"/>
  <c r="A467" i="4"/>
  <c r="A468" i="4"/>
  <c r="A469" i="4"/>
  <c r="A470" i="4"/>
  <c r="A471" i="4"/>
  <c r="A472" i="4"/>
  <c r="A473" i="4"/>
  <c r="A474" i="4"/>
  <c r="A475" i="4"/>
  <c r="A476" i="4"/>
  <c r="A477" i="4"/>
  <c r="A478" i="4"/>
  <c r="A479" i="4"/>
  <c r="A480" i="4"/>
  <c r="A481" i="4"/>
  <c r="A482" i="4"/>
  <c r="A483" i="4"/>
  <c r="A484" i="4"/>
  <c r="A485" i="4"/>
  <c r="A486" i="4"/>
  <c r="A487" i="4"/>
  <c r="A488" i="4"/>
  <c r="A489" i="4"/>
  <c r="A490" i="4"/>
  <c r="A491" i="4"/>
  <c r="A492" i="4"/>
  <c r="A493" i="4"/>
  <c r="A494" i="4"/>
  <c r="A495" i="4"/>
  <c r="A496" i="4"/>
  <c r="A497" i="4"/>
  <c r="A498" i="4"/>
  <c r="A499" i="4"/>
  <c r="A500" i="4"/>
  <c r="A501" i="4"/>
  <c r="A502" i="4"/>
  <c r="A503" i="4"/>
  <c r="A504" i="4"/>
  <c r="A505" i="4"/>
  <c r="A506" i="4"/>
  <c r="A507" i="4"/>
  <c r="A508" i="4"/>
  <c r="A509" i="4"/>
  <c r="A510" i="4"/>
  <c r="A511" i="4"/>
  <c r="A512" i="4"/>
  <c r="A513" i="4"/>
  <c r="A514" i="4"/>
  <c r="A515" i="4"/>
  <c r="A516" i="4"/>
  <c r="A517" i="4"/>
  <c r="A518" i="4"/>
  <c r="A519" i="4"/>
  <c r="A520" i="4"/>
  <c r="A521" i="4"/>
  <c r="A522" i="4"/>
  <c r="A523" i="4"/>
  <c r="A524" i="4"/>
  <c r="A525" i="4"/>
  <c r="A526" i="4"/>
  <c r="A527" i="4"/>
  <c r="A528" i="4"/>
  <c r="A529" i="4"/>
  <c r="A530" i="4"/>
  <c r="A531" i="4"/>
  <c r="A532" i="4"/>
  <c r="A533" i="4"/>
  <c r="A534" i="4"/>
  <c r="A535" i="4"/>
  <c r="A536" i="4"/>
  <c r="A537" i="4"/>
  <c r="A538" i="4"/>
  <c r="A539" i="4"/>
  <c r="A540" i="4"/>
  <c r="A541" i="4"/>
  <c r="A542" i="4"/>
  <c r="A543" i="4"/>
  <c r="A544" i="4"/>
  <c r="A545" i="4"/>
  <c r="A546" i="4"/>
  <c r="A547" i="4"/>
  <c r="A548" i="4"/>
  <c r="A549" i="4"/>
  <c r="A550" i="4"/>
  <c r="A551" i="4"/>
  <c r="A552" i="4"/>
  <c r="A553" i="4"/>
  <c r="A554" i="4"/>
  <c r="A555" i="4"/>
  <c r="A556" i="4"/>
  <c r="A557" i="4"/>
  <c r="A558" i="4"/>
  <c r="A559" i="4"/>
  <c r="A560" i="4"/>
  <c r="A561" i="4"/>
  <c r="A562" i="4"/>
  <c r="A563" i="4"/>
  <c r="A564" i="4"/>
  <c r="A565" i="4"/>
  <c r="A566" i="4"/>
  <c r="A567" i="4"/>
  <c r="A568" i="4"/>
  <c r="A569" i="4"/>
  <c r="A570" i="4"/>
  <c r="A571" i="4"/>
  <c r="A572" i="4"/>
  <c r="A573" i="4"/>
  <c r="A574" i="4"/>
  <c r="A575" i="4"/>
  <c r="A576" i="4"/>
  <c r="A577" i="4"/>
  <c r="A578" i="4"/>
  <c r="A579" i="4"/>
  <c r="A580" i="4"/>
  <c r="A581" i="4"/>
  <c r="A582" i="4"/>
  <c r="A583" i="4"/>
  <c r="A584" i="4"/>
  <c r="A585" i="4"/>
  <c r="A586" i="4"/>
  <c r="A587" i="4"/>
  <c r="A588" i="4"/>
  <c r="A589" i="4"/>
  <c r="A590" i="4"/>
  <c r="A591" i="4"/>
  <c r="A592" i="4"/>
  <c r="A593" i="4"/>
  <c r="A594" i="4"/>
  <c r="A595" i="4"/>
  <c r="A596" i="4"/>
  <c r="A597" i="4"/>
  <c r="A598" i="4"/>
  <c r="A599" i="4"/>
  <c r="A600" i="4"/>
  <c r="A601" i="4"/>
  <c r="A602" i="4"/>
  <c r="A603" i="4"/>
  <c r="A604" i="4"/>
  <c r="A605" i="4"/>
  <c r="A606" i="4"/>
  <c r="A607" i="4"/>
  <c r="A608" i="4"/>
  <c r="A609" i="4"/>
  <c r="A610" i="4"/>
  <c r="A611" i="4"/>
  <c r="A612" i="4"/>
  <c r="A613" i="4"/>
  <c r="A614" i="4"/>
  <c r="A615" i="4"/>
  <c r="A616" i="4"/>
  <c r="A617" i="4"/>
  <c r="A618" i="4"/>
  <c r="A619" i="4"/>
  <c r="A620" i="4"/>
  <c r="A621" i="4"/>
  <c r="A622" i="4"/>
  <c r="A623" i="4"/>
  <c r="A624" i="4"/>
  <c r="A625" i="4"/>
  <c r="A626" i="4"/>
  <c r="A627" i="4"/>
  <c r="A628" i="4"/>
  <c r="A629" i="4"/>
  <c r="A630" i="4"/>
  <c r="A631" i="4"/>
  <c r="A632" i="4"/>
  <c r="A633" i="4"/>
  <c r="A634" i="4"/>
  <c r="A635" i="4"/>
  <c r="A636" i="4"/>
  <c r="A637" i="4"/>
  <c r="A638" i="4"/>
  <c r="A639" i="4"/>
  <c r="A640" i="4"/>
  <c r="A641" i="4"/>
  <c r="A642" i="4"/>
  <c r="A643" i="4"/>
  <c r="A644" i="4"/>
  <c r="A645" i="4"/>
  <c r="A646" i="4"/>
  <c r="A647" i="4"/>
  <c r="A648" i="4"/>
  <c r="A649" i="4"/>
  <c r="A650" i="4"/>
  <c r="A651" i="4"/>
  <c r="A652" i="4"/>
  <c r="A653" i="4"/>
  <c r="A654" i="4"/>
  <c r="A655" i="4"/>
  <c r="A656" i="4"/>
  <c r="A657" i="4"/>
  <c r="A658" i="4"/>
  <c r="A659" i="4"/>
  <c r="A660" i="4"/>
  <c r="A661" i="4"/>
  <c r="A662" i="4"/>
  <c r="A663" i="4"/>
  <c r="A664" i="4"/>
  <c r="A665" i="4"/>
  <c r="A666" i="4"/>
  <c r="A667" i="4"/>
  <c r="A668" i="4"/>
  <c r="A669" i="4"/>
  <c r="A670" i="4"/>
  <c r="A671" i="4"/>
  <c r="A672" i="4"/>
  <c r="A673" i="4"/>
  <c r="A674" i="4"/>
  <c r="A675" i="4"/>
  <c r="A676" i="4"/>
  <c r="A677" i="4"/>
  <c r="A678" i="4"/>
  <c r="A679" i="4"/>
  <c r="A680" i="4"/>
  <c r="A681" i="4"/>
  <c r="A682" i="4"/>
  <c r="A683" i="4"/>
  <c r="A684" i="4"/>
  <c r="A685" i="4"/>
  <c r="A686" i="4"/>
  <c r="A687" i="4"/>
  <c r="A688" i="4"/>
  <c r="A689" i="4"/>
  <c r="A690" i="4"/>
  <c r="A691" i="4"/>
  <c r="A692" i="4"/>
  <c r="A693" i="4"/>
  <c r="A694" i="4"/>
  <c r="A695" i="4"/>
  <c r="A696" i="4"/>
  <c r="A697" i="4"/>
  <c r="A698" i="4"/>
  <c r="A699" i="4"/>
  <c r="A700" i="4"/>
  <c r="A701" i="4"/>
  <c r="A702" i="4"/>
  <c r="A703" i="4"/>
  <c r="A704" i="4"/>
  <c r="A705" i="4"/>
  <c r="A706" i="4"/>
  <c r="A707" i="4"/>
  <c r="A708" i="4"/>
  <c r="A709" i="4"/>
  <c r="A710" i="4"/>
  <c r="A711" i="4"/>
  <c r="A712" i="4"/>
  <c r="A713" i="4"/>
  <c r="A714" i="4"/>
  <c r="A715" i="4"/>
  <c r="A716" i="4"/>
  <c r="A717" i="4"/>
  <c r="A718" i="4"/>
  <c r="A719" i="4"/>
  <c r="A720" i="4"/>
  <c r="A721" i="4"/>
  <c r="A722" i="4"/>
  <c r="A723" i="4"/>
  <c r="A724" i="4"/>
  <c r="A725" i="4"/>
  <c r="A726" i="4"/>
  <c r="A727" i="4"/>
  <c r="A728" i="4"/>
  <c r="A729" i="4"/>
  <c r="A730" i="4"/>
  <c r="A731" i="4"/>
  <c r="A732" i="4"/>
  <c r="A733" i="4"/>
  <c r="A734" i="4"/>
  <c r="A735" i="4"/>
  <c r="A736" i="4"/>
  <c r="A737" i="4"/>
  <c r="A738" i="4"/>
  <c r="A739" i="4"/>
  <c r="A740" i="4"/>
  <c r="A741" i="4"/>
  <c r="A742" i="4"/>
  <c r="A743" i="4"/>
  <c r="A744" i="4"/>
  <c r="A745" i="4"/>
  <c r="A746" i="4"/>
  <c r="A747" i="4"/>
  <c r="A748" i="4"/>
  <c r="A749" i="4"/>
  <c r="A750" i="4"/>
  <c r="A751" i="4"/>
  <c r="A752" i="4"/>
  <c r="A753" i="4"/>
  <c r="A754" i="4"/>
  <c r="A755" i="4"/>
  <c r="A756" i="4"/>
  <c r="A757" i="4"/>
  <c r="A758" i="4"/>
  <c r="A759" i="4"/>
  <c r="A760" i="4"/>
  <c r="A761" i="4"/>
  <c r="A762" i="4"/>
  <c r="A763" i="4"/>
  <c r="A764" i="4"/>
  <c r="A765" i="4"/>
  <c r="A766" i="4"/>
  <c r="A767" i="4"/>
  <c r="A768" i="4"/>
  <c r="A769" i="4"/>
  <c r="A770" i="4"/>
  <c r="A771" i="4"/>
  <c r="A772" i="4"/>
  <c r="A773" i="4"/>
  <c r="A774" i="4"/>
  <c r="A775" i="4"/>
  <c r="A776" i="4"/>
  <c r="A777" i="4"/>
  <c r="A778" i="4"/>
  <c r="A779" i="4"/>
  <c r="A780" i="4"/>
  <c r="A781" i="4"/>
  <c r="A782" i="4"/>
  <c r="A783" i="4"/>
  <c r="A784" i="4"/>
  <c r="A785" i="4"/>
  <c r="A786" i="4"/>
  <c r="A787" i="4"/>
  <c r="A788" i="4"/>
  <c r="A789" i="4"/>
  <c r="A790" i="4"/>
  <c r="A791" i="4"/>
  <c r="A792" i="4"/>
  <c r="A793" i="4"/>
  <c r="A794" i="4"/>
  <c r="A795" i="4"/>
  <c r="A796" i="4"/>
  <c r="A797" i="4"/>
  <c r="A798" i="4"/>
  <c r="A799" i="4"/>
  <c r="A800" i="4"/>
  <c r="A801" i="4"/>
  <c r="A802" i="4"/>
  <c r="A803" i="4"/>
  <c r="A804" i="4"/>
  <c r="A805" i="4"/>
  <c r="A806" i="4"/>
  <c r="A807" i="4"/>
  <c r="A808" i="4"/>
  <c r="A809" i="4"/>
  <c r="A810" i="4"/>
  <c r="A811" i="4"/>
  <c r="A812" i="4"/>
  <c r="A813" i="4"/>
  <c r="A814" i="4"/>
  <c r="A815" i="4"/>
  <c r="A816" i="4"/>
  <c r="A817" i="4"/>
  <c r="A818" i="4"/>
  <c r="A819" i="4"/>
  <c r="A820" i="4"/>
  <c r="A821" i="4"/>
  <c r="A822" i="4"/>
  <c r="A823" i="4"/>
  <c r="A824" i="4"/>
  <c r="A825" i="4"/>
  <c r="A826" i="4"/>
  <c r="A827" i="4"/>
  <c r="A828" i="4"/>
  <c r="A829" i="4"/>
  <c r="A830" i="4"/>
  <c r="A831" i="4"/>
  <c r="A832" i="4"/>
  <c r="A833" i="4"/>
  <c r="A834" i="4"/>
  <c r="A835" i="4"/>
  <c r="A836" i="4"/>
  <c r="A837" i="4"/>
  <c r="A838" i="4"/>
  <c r="A839" i="4"/>
  <c r="A840" i="4"/>
  <c r="A841" i="4"/>
  <c r="A842" i="4"/>
  <c r="A843" i="4"/>
  <c r="A844" i="4"/>
  <c r="A845" i="4"/>
  <c r="A846" i="4"/>
  <c r="A847" i="4"/>
  <c r="A848" i="4"/>
  <c r="A849" i="4"/>
  <c r="A850" i="4"/>
  <c r="A851" i="4"/>
  <c r="A1" i="3"/>
  <c r="Y1" i="3"/>
  <c r="CX1" i="3" s="1"/>
  <c r="CY1" i="3"/>
  <c r="CZ1" i="3"/>
  <c r="DA1" i="3"/>
  <c r="DB1" i="3"/>
  <c r="DC1" i="3"/>
  <c r="DF1" i="3"/>
  <c r="DI1" i="3"/>
  <c r="A2" i="3"/>
  <c r="Y2" i="3"/>
  <c r="CY2" i="3"/>
  <c r="CZ2" i="3"/>
  <c r="DB2" i="3" s="1"/>
  <c r="DA2" i="3"/>
  <c r="DC2" i="3"/>
  <c r="A3" i="3"/>
  <c r="Y3" i="3"/>
  <c r="CY3" i="3"/>
  <c r="CZ3" i="3"/>
  <c r="DB3" i="3" s="1"/>
  <c r="DA3" i="3"/>
  <c r="DC3" i="3"/>
  <c r="A4" i="3"/>
  <c r="Y4" i="3"/>
  <c r="CY4" i="3"/>
  <c r="CZ4" i="3"/>
  <c r="DB4" i="3" s="1"/>
  <c r="DA4" i="3"/>
  <c r="DC4" i="3"/>
  <c r="A5" i="3"/>
  <c r="Y5" i="3"/>
  <c r="CY5" i="3"/>
  <c r="CZ5" i="3"/>
  <c r="DB5" i="3" s="1"/>
  <c r="DA5" i="3"/>
  <c r="DC5" i="3"/>
  <c r="A6" i="3"/>
  <c r="Y6" i="3"/>
  <c r="CY6" i="3"/>
  <c r="CZ6" i="3"/>
  <c r="DB6" i="3" s="1"/>
  <c r="DA6" i="3"/>
  <c r="DC6" i="3"/>
  <c r="A7" i="3"/>
  <c r="Y7" i="3"/>
  <c r="CY7" i="3"/>
  <c r="CZ7" i="3"/>
  <c r="DA7" i="3"/>
  <c r="DB7" i="3"/>
  <c r="DC7" i="3"/>
  <c r="A8" i="3"/>
  <c r="Y8" i="3"/>
  <c r="CY8" i="3"/>
  <c r="CZ8" i="3"/>
  <c r="DB8" i="3" s="1"/>
  <c r="DA8" i="3"/>
  <c r="DC8" i="3"/>
  <c r="A9" i="3"/>
  <c r="Y9" i="3"/>
  <c r="CY9" i="3"/>
  <c r="CZ9" i="3"/>
  <c r="DB9" i="3" s="1"/>
  <c r="DA9" i="3"/>
  <c r="DC9" i="3"/>
  <c r="A10" i="3"/>
  <c r="Y10" i="3"/>
  <c r="CY10" i="3"/>
  <c r="CZ10" i="3"/>
  <c r="DB10" i="3" s="1"/>
  <c r="DA10" i="3"/>
  <c r="DC10" i="3"/>
  <c r="A11" i="3"/>
  <c r="Y11" i="3"/>
  <c r="CY11" i="3"/>
  <c r="CZ11" i="3"/>
  <c r="DB11" i="3" s="1"/>
  <c r="DA11" i="3"/>
  <c r="DC11" i="3"/>
  <c r="A12" i="3"/>
  <c r="Y12" i="3"/>
  <c r="CY12" i="3"/>
  <c r="CZ12" i="3"/>
  <c r="DB12" i="3" s="1"/>
  <c r="DA12" i="3"/>
  <c r="DC12" i="3"/>
  <c r="A13" i="3"/>
  <c r="Y13" i="3"/>
  <c r="CY13" i="3"/>
  <c r="CZ13" i="3"/>
  <c r="DB13" i="3" s="1"/>
  <c r="DA13" i="3"/>
  <c r="DC13" i="3"/>
  <c r="A14" i="3"/>
  <c r="Y14" i="3"/>
  <c r="CY14" i="3"/>
  <c r="CZ14" i="3"/>
  <c r="DB14" i="3" s="1"/>
  <c r="DA14" i="3"/>
  <c r="DC14" i="3"/>
  <c r="A15" i="3"/>
  <c r="Y15" i="3"/>
  <c r="CY15" i="3"/>
  <c r="CZ15" i="3"/>
  <c r="DB15" i="3" s="1"/>
  <c r="DA15" i="3"/>
  <c r="DC15" i="3"/>
  <c r="A16" i="3"/>
  <c r="Y16" i="3"/>
  <c r="CY16" i="3"/>
  <c r="CZ16" i="3"/>
  <c r="DA16" i="3"/>
  <c r="DB16" i="3"/>
  <c r="DC16" i="3"/>
  <c r="A17" i="3"/>
  <c r="Y17" i="3"/>
  <c r="CY17" i="3"/>
  <c r="CZ17" i="3"/>
  <c r="DA17" i="3"/>
  <c r="DB17" i="3"/>
  <c r="DC17" i="3"/>
  <c r="A18" i="3"/>
  <c r="Y18" i="3"/>
  <c r="CY18" i="3"/>
  <c r="CZ18" i="3"/>
  <c r="DB18" i="3" s="1"/>
  <c r="DA18" i="3"/>
  <c r="DC18" i="3"/>
  <c r="A19" i="3"/>
  <c r="Y19" i="3"/>
  <c r="CY19" i="3"/>
  <c r="CZ19" i="3"/>
  <c r="DA19" i="3"/>
  <c r="DB19" i="3"/>
  <c r="DC19" i="3"/>
  <c r="A20" i="3"/>
  <c r="Y20" i="3"/>
  <c r="CY20" i="3"/>
  <c r="CZ20" i="3"/>
  <c r="DB20" i="3" s="1"/>
  <c r="DA20" i="3"/>
  <c r="DC20" i="3"/>
  <c r="A21" i="3"/>
  <c r="Y21" i="3"/>
  <c r="CY21" i="3"/>
  <c r="CZ21" i="3"/>
  <c r="DA21" i="3"/>
  <c r="DB21" i="3"/>
  <c r="DC21" i="3"/>
  <c r="A22" i="3"/>
  <c r="Y22" i="3"/>
  <c r="CU22" i="3"/>
  <c r="CY22" i="3"/>
  <c r="CZ22" i="3"/>
  <c r="DA22" i="3"/>
  <c r="DB22" i="3"/>
  <c r="DC22" i="3"/>
  <c r="A23" i="3"/>
  <c r="Y23" i="3"/>
  <c r="CX23" i="3" s="1"/>
  <c r="CY23" i="3"/>
  <c r="CZ23" i="3"/>
  <c r="DB23" i="3" s="1"/>
  <c r="DA23" i="3"/>
  <c r="DC23" i="3"/>
  <c r="A24" i="3"/>
  <c r="Y24" i="3"/>
  <c r="CW24" i="3"/>
  <c r="CX24" i="3"/>
  <c r="CY24" i="3"/>
  <c r="CZ24" i="3"/>
  <c r="DB24" i="3" s="1"/>
  <c r="DA24" i="3"/>
  <c r="DC24" i="3"/>
  <c r="DH24" i="3"/>
  <c r="DI24" i="3"/>
  <c r="A25" i="3"/>
  <c r="Y25" i="3"/>
  <c r="CY25" i="3"/>
  <c r="CZ25" i="3"/>
  <c r="DA25" i="3"/>
  <c r="DB25" i="3"/>
  <c r="DC25" i="3"/>
  <c r="A26" i="3"/>
  <c r="Y26" i="3"/>
  <c r="CW26" i="3"/>
  <c r="CX26" i="3"/>
  <c r="DF26" i="3" s="1"/>
  <c r="CY26" i="3"/>
  <c r="CZ26" i="3"/>
  <c r="DA26" i="3"/>
  <c r="DB26" i="3"/>
  <c r="DC26" i="3"/>
  <c r="DG26" i="3"/>
  <c r="DJ26" i="3" s="1"/>
  <c r="DH26" i="3"/>
  <c r="DI26" i="3"/>
  <c r="A27" i="3"/>
  <c r="Y27" i="3"/>
  <c r="CX27" i="3"/>
  <c r="CY27" i="3"/>
  <c r="CZ27" i="3"/>
  <c r="DA27" i="3"/>
  <c r="DB27" i="3"/>
  <c r="DC27" i="3"/>
  <c r="A28" i="3"/>
  <c r="Y28" i="3"/>
  <c r="CX28" i="3"/>
  <c r="CY28" i="3"/>
  <c r="CZ28" i="3"/>
  <c r="DA28" i="3"/>
  <c r="DB28" i="3"/>
  <c r="DC28" i="3"/>
  <c r="DF28" i="3"/>
  <c r="DG28" i="3"/>
  <c r="DH28" i="3"/>
  <c r="DI28" i="3"/>
  <c r="DJ28" i="3"/>
  <c r="A29" i="3"/>
  <c r="Y29" i="3"/>
  <c r="CX29" i="3"/>
  <c r="CY29" i="3"/>
  <c r="CZ29" i="3"/>
  <c r="DA29" i="3"/>
  <c r="DB29" i="3"/>
  <c r="DC29" i="3"/>
  <c r="DH29" i="3"/>
  <c r="A30" i="3"/>
  <c r="Y30" i="3"/>
  <c r="CX30" i="3"/>
  <c r="DH30" i="3" s="1"/>
  <c r="CY30" i="3"/>
  <c r="CZ30" i="3"/>
  <c r="DB30" i="3" s="1"/>
  <c r="DA30" i="3"/>
  <c r="DC30" i="3"/>
  <c r="DI30" i="3"/>
  <c r="A31" i="3"/>
  <c r="Y31" i="3"/>
  <c r="CX31" i="3" s="1"/>
  <c r="CY31" i="3"/>
  <c r="CZ31" i="3"/>
  <c r="DA31" i="3"/>
  <c r="DB31" i="3"/>
  <c r="DC31" i="3"/>
  <c r="DF31" i="3"/>
  <c r="DJ31" i="3" s="1"/>
  <c r="DG31" i="3"/>
  <c r="DH31" i="3"/>
  <c r="DI31" i="3"/>
  <c r="A32" i="3"/>
  <c r="Y32" i="3"/>
  <c r="CX32" i="3" s="1"/>
  <c r="CY32" i="3"/>
  <c r="CZ32" i="3"/>
  <c r="DA32" i="3"/>
  <c r="DB32" i="3"/>
  <c r="DC32" i="3"/>
  <c r="A33" i="3"/>
  <c r="Y33" i="3"/>
  <c r="CX33" i="3"/>
  <c r="CY33" i="3"/>
  <c r="CZ33" i="3"/>
  <c r="DB33" i="3" s="1"/>
  <c r="DA33" i="3"/>
  <c r="DC33" i="3"/>
  <c r="DF33" i="3"/>
  <c r="DI33" i="3"/>
  <c r="DJ33" i="3"/>
  <c r="A34" i="3"/>
  <c r="Y34" i="3"/>
  <c r="CX34" i="3" s="1"/>
  <c r="CY34" i="3"/>
  <c r="CZ34" i="3"/>
  <c r="DA34" i="3"/>
  <c r="DB34" i="3"/>
  <c r="DC34" i="3"/>
  <c r="DG34" i="3"/>
  <c r="A35" i="3"/>
  <c r="Y35" i="3"/>
  <c r="CX35" i="3" s="1"/>
  <c r="CY35" i="3"/>
  <c r="CZ35" i="3"/>
  <c r="DB35" i="3" s="1"/>
  <c r="DA35" i="3"/>
  <c r="DC35" i="3"/>
  <c r="DF35" i="3"/>
  <c r="DJ35" i="3" s="1"/>
  <c r="DG35" i="3"/>
  <c r="A36" i="3"/>
  <c r="Y36" i="3"/>
  <c r="CX36" i="3"/>
  <c r="CY36" i="3"/>
  <c r="CZ36" i="3"/>
  <c r="DA36" i="3"/>
  <c r="DB36" i="3"/>
  <c r="DC36" i="3"/>
  <c r="DG36" i="3"/>
  <c r="A37" i="3"/>
  <c r="Y37" i="3"/>
  <c r="CX37" i="3"/>
  <c r="DF37" i="3" s="1"/>
  <c r="DJ37" i="3" s="1"/>
  <c r="CY37" i="3"/>
  <c r="CZ37" i="3"/>
  <c r="DA37" i="3"/>
  <c r="DB37" i="3"/>
  <c r="DC37" i="3"/>
  <c r="DG37" i="3"/>
  <c r="A38" i="3"/>
  <c r="Y38" i="3"/>
  <c r="CU38" i="3"/>
  <c r="CY38" i="3"/>
  <c r="CZ38" i="3"/>
  <c r="DA38" i="3"/>
  <c r="DB38" i="3"/>
  <c r="DC38" i="3"/>
  <c r="A39" i="3"/>
  <c r="Y39" i="3"/>
  <c r="CX39" i="3"/>
  <c r="CY39" i="3"/>
  <c r="CZ39" i="3"/>
  <c r="DB39" i="3" s="1"/>
  <c r="DA39" i="3"/>
  <c r="DC39" i="3"/>
  <c r="DF39" i="3"/>
  <c r="DI39" i="3"/>
  <c r="DJ39" i="3" s="1"/>
  <c r="A40" i="3"/>
  <c r="Y40" i="3"/>
  <c r="CX40" i="3" s="1"/>
  <c r="CY40" i="3"/>
  <c r="CZ40" i="3"/>
  <c r="DB40" i="3" s="1"/>
  <c r="DA40" i="3"/>
  <c r="DC40" i="3"/>
  <c r="DF40" i="3"/>
  <c r="DG40" i="3"/>
  <c r="DH40" i="3"/>
  <c r="DJ40" i="3" s="1"/>
  <c r="DI40" i="3"/>
  <c r="A41" i="3"/>
  <c r="Y41" i="3"/>
  <c r="CX41" i="3" s="1"/>
  <c r="CY41" i="3"/>
  <c r="CZ41" i="3"/>
  <c r="DB41" i="3" s="1"/>
  <c r="DA41" i="3"/>
  <c r="DC41" i="3"/>
  <c r="DF41" i="3"/>
  <c r="DJ41" i="3" s="1"/>
  <c r="DI41" i="3"/>
  <c r="A42" i="3"/>
  <c r="Y42" i="3"/>
  <c r="CY42" i="3"/>
  <c r="CZ42" i="3"/>
  <c r="DA42" i="3"/>
  <c r="DB42" i="3"/>
  <c r="DC42" i="3"/>
  <c r="A43" i="3"/>
  <c r="Y43" i="3"/>
  <c r="CY43" i="3"/>
  <c r="CZ43" i="3"/>
  <c r="DA43" i="3"/>
  <c r="DB43" i="3"/>
  <c r="DC43" i="3"/>
  <c r="A44" i="3"/>
  <c r="Y44" i="3"/>
  <c r="CY44" i="3"/>
  <c r="CZ44" i="3"/>
  <c r="DB44" i="3" s="1"/>
  <c r="DA44" i="3"/>
  <c r="DC44" i="3"/>
  <c r="A45" i="3"/>
  <c r="Y45" i="3"/>
  <c r="CY45" i="3"/>
  <c r="CZ45" i="3"/>
  <c r="DB45" i="3" s="1"/>
  <c r="DA45" i="3"/>
  <c r="DC45" i="3"/>
  <c r="A46" i="3"/>
  <c r="Y46" i="3"/>
  <c r="CY46" i="3"/>
  <c r="CZ46" i="3"/>
  <c r="DB46" i="3" s="1"/>
  <c r="DA46" i="3"/>
  <c r="DC46" i="3"/>
  <c r="A47" i="3"/>
  <c r="Y47" i="3"/>
  <c r="CU47" i="3"/>
  <c r="CV47" i="3"/>
  <c r="CX47" i="3"/>
  <c r="CY47" i="3"/>
  <c r="CZ47" i="3"/>
  <c r="DB47" i="3" s="1"/>
  <c r="DA47" i="3"/>
  <c r="DC47" i="3"/>
  <c r="DG47" i="3"/>
  <c r="DH47" i="3"/>
  <c r="A48" i="3"/>
  <c r="Y48" i="3"/>
  <c r="CW48" i="3"/>
  <c r="CX48" i="3"/>
  <c r="CY48" i="3"/>
  <c r="CZ48" i="3"/>
  <c r="DA48" i="3"/>
  <c r="DB48" i="3"/>
  <c r="DC48" i="3"/>
  <c r="A49" i="3"/>
  <c r="Y49" i="3"/>
  <c r="CW49" i="3"/>
  <c r="CX49" i="3"/>
  <c r="DH49" i="3" s="1"/>
  <c r="CY49" i="3"/>
  <c r="CZ49" i="3"/>
  <c r="DB49" i="3" s="1"/>
  <c r="DA49" i="3"/>
  <c r="DC49" i="3"/>
  <c r="DG49" i="3"/>
  <c r="DJ49" i="3" s="1"/>
  <c r="DI49" i="3"/>
  <c r="A50" i="3"/>
  <c r="Y50" i="3"/>
  <c r="CX50" i="3" s="1"/>
  <c r="CY50" i="3"/>
  <c r="CZ50" i="3"/>
  <c r="DA50" i="3"/>
  <c r="DB50" i="3"/>
  <c r="DC50" i="3"/>
  <c r="DH50" i="3"/>
  <c r="DI50" i="3"/>
  <c r="A51" i="3"/>
  <c r="Y51" i="3"/>
  <c r="CX51" i="3"/>
  <c r="DI51" i="3" s="1"/>
  <c r="CY51" i="3"/>
  <c r="CZ51" i="3"/>
  <c r="DA51" i="3"/>
  <c r="DB51" i="3"/>
  <c r="DC51" i="3"/>
  <c r="DF51" i="3"/>
  <c r="DJ51" i="3" s="1"/>
  <c r="DG51" i="3"/>
  <c r="DH51" i="3"/>
  <c r="A52" i="3"/>
  <c r="Y52" i="3"/>
  <c r="CX52" i="3" s="1"/>
  <c r="CY52" i="3"/>
  <c r="CZ52" i="3"/>
  <c r="DA52" i="3"/>
  <c r="DB52" i="3"/>
  <c r="DC52" i="3"/>
  <c r="DF52" i="3"/>
  <c r="DJ52" i="3" s="1"/>
  <c r="A53" i="3"/>
  <c r="Y53" i="3"/>
  <c r="CY53" i="3"/>
  <c r="CZ53" i="3"/>
  <c r="DA53" i="3"/>
  <c r="DB53" i="3"/>
  <c r="DC53" i="3"/>
  <c r="A54" i="3"/>
  <c r="Y54" i="3"/>
  <c r="CY54" i="3"/>
  <c r="CZ54" i="3"/>
  <c r="DB54" i="3" s="1"/>
  <c r="DA54" i="3"/>
  <c r="DC54" i="3"/>
  <c r="A55" i="3"/>
  <c r="Y55" i="3"/>
  <c r="CY55" i="3"/>
  <c r="CZ55" i="3"/>
  <c r="DA55" i="3"/>
  <c r="DB55" i="3"/>
  <c r="DC55" i="3"/>
  <c r="A56" i="3"/>
  <c r="Y56" i="3"/>
  <c r="CY56" i="3"/>
  <c r="CZ56" i="3"/>
  <c r="DA56" i="3"/>
  <c r="DB56" i="3"/>
  <c r="DC56" i="3"/>
  <c r="A57" i="3"/>
  <c r="Y57" i="3"/>
  <c r="CY57" i="3"/>
  <c r="CZ57" i="3"/>
  <c r="DB57" i="3" s="1"/>
  <c r="DA57" i="3"/>
  <c r="DC57" i="3"/>
  <c r="A58" i="3"/>
  <c r="Y58" i="3"/>
  <c r="CY58" i="3"/>
  <c r="CZ58" i="3"/>
  <c r="DB58" i="3" s="1"/>
  <c r="DA58" i="3"/>
  <c r="DC58" i="3"/>
  <c r="A59" i="3"/>
  <c r="Y59" i="3"/>
  <c r="CY59" i="3"/>
  <c r="CZ59" i="3"/>
  <c r="DB59" i="3" s="1"/>
  <c r="DA59" i="3"/>
  <c r="DC59" i="3"/>
  <c r="A60" i="3"/>
  <c r="Y60" i="3"/>
  <c r="CY60" i="3"/>
  <c r="CZ60" i="3"/>
  <c r="DB60" i="3" s="1"/>
  <c r="DA60" i="3"/>
  <c r="DC60" i="3"/>
  <c r="A61" i="3"/>
  <c r="Y61" i="3"/>
  <c r="CY61" i="3"/>
  <c r="CZ61" i="3"/>
  <c r="DB61" i="3" s="1"/>
  <c r="DA61" i="3"/>
  <c r="DC61" i="3"/>
  <c r="A62" i="3"/>
  <c r="Y62" i="3"/>
  <c r="CY62" i="3"/>
  <c r="CZ62" i="3"/>
  <c r="DA62" i="3"/>
  <c r="DB62" i="3"/>
  <c r="DC62" i="3"/>
  <c r="A63" i="3"/>
  <c r="Y63" i="3"/>
  <c r="CU63" i="3"/>
  <c r="CY63" i="3"/>
  <c r="CZ63" i="3"/>
  <c r="DB63" i="3" s="1"/>
  <c r="DA63" i="3"/>
  <c r="DC63" i="3"/>
  <c r="A64" i="3"/>
  <c r="Y64" i="3"/>
  <c r="CW64" i="3" s="1"/>
  <c r="CY64" i="3"/>
  <c r="CZ64" i="3"/>
  <c r="DA64" i="3"/>
  <c r="DB64" i="3"/>
  <c r="DC64" i="3"/>
  <c r="A65" i="3"/>
  <c r="Y65" i="3"/>
  <c r="CX65" i="3" s="1"/>
  <c r="CW65" i="3"/>
  <c r="V83" i="1" s="1"/>
  <c r="CY65" i="3"/>
  <c r="CZ65" i="3"/>
  <c r="DA65" i="3"/>
  <c r="DB65" i="3"/>
  <c r="DC65" i="3"/>
  <c r="A66" i="3"/>
  <c r="Y66" i="3"/>
  <c r="CX66" i="3"/>
  <c r="CY66" i="3"/>
  <c r="CZ66" i="3"/>
  <c r="DA66" i="3"/>
  <c r="DB66" i="3"/>
  <c r="DC66" i="3"/>
  <c r="DH66" i="3"/>
  <c r="A67" i="3"/>
  <c r="Y67" i="3"/>
  <c r="CX67" i="3" s="1"/>
  <c r="CY67" i="3"/>
  <c r="CZ67" i="3"/>
  <c r="DA67" i="3"/>
  <c r="DB67" i="3"/>
  <c r="DC67" i="3"/>
  <c r="A68" i="3"/>
  <c r="Y68" i="3"/>
  <c r="CX68" i="3"/>
  <c r="CY68" i="3"/>
  <c r="CZ68" i="3"/>
  <c r="DB68" i="3" s="1"/>
  <c r="DA68" i="3"/>
  <c r="DC68" i="3"/>
  <c r="DH68" i="3"/>
  <c r="A69" i="3"/>
  <c r="Y69" i="3"/>
  <c r="CU69" i="3"/>
  <c r="CV69" i="3"/>
  <c r="CX69" i="3"/>
  <c r="CY69" i="3"/>
  <c r="CZ69" i="3"/>
  <c r="DA69" i="3"/>
  <c r="DB69" i="3"/>
  <c r="DC69" i="3"/>
  <c r="DF69" i="3"/>
  <c r="DG69" i="3"/>
  <c r="DH69" i="3"/>
  <c r="DI69" i="3"/>
  <c r="DJ69" i="3"/>
  <c r="A70" i="3"/>
  <c r="Y70" i="3"/>
  <c r="CX70" i="3"/>
  <c r="DH70" i="3" s="1"/>
  <c r="CY70" i="3"/>
  <c r="CZ70" i="3"/>
  <c r="DB70" i="3" s="1"/>
  <c r="DA70" i="3"/>
  <c r="DC70" i="3"/>
  <c r="DF70" i="3"/>
  <c r="DG70" i="3"/>
  <c r="A71" i="3"/>
  <c r="Y71" i="3"/>
  <c r="CW71" i="3"/>
  <c r="CX71" i="3"/>
  <c r="CY71" i="3"/>
  <c r="CZ71" i="3"/>
  <c r="DA71" i="3"/>
  <c r="DB71" i="3"/>
  <c r="DC71" i="3"/>
  <c r="A72" i="3"/>
  <c r="Y72" i="3"/>
  <c r="CX72" i="3" s="1"/>
  <c r="DF72" i="3" s="1"/>
  <c r="CW72" i="3"/>
  <c r="CY72" i="3"/>
  <c r="CZ72" i="3"/>
  <c r="DB72" i="3" s="1"/>
  <c r="DA72" i="3"/>
  <c r="DC72" i="3"/>
  <c r="DG72" i="3"/>
  <c r="DH72" i="3"/>
  <c r="DI72" i="3"/>
  <c r="DJ72" i="3"/>
  <c r="A73" i="3"/>
  <c r="Y73" i="3"/>
  <c r="CX73" i="3" s="1"/>
  <c r="CY73" i="3"/>
  <c r="CZ73" i="3"/>
  <c r="DA73" i="3"/>
  <c r="DB73" i="3"/>
  <c r="DC73" i="3"/>
  <c r="A74" i="3"/>
  <c r="Y74" i="3"/>
  <c r="CX74" i="3" s="1"/>
  <c r="DH74" i="3" s="1"/>
  <c r="CU74" i="3"/>
  <c r="CV74" i="3"/>
  <c r="CY74" i="3"/>
  <c r="CZ74" i="3"/>
  <c r="DA74" i="3"/>
  <c r="DB74" i="3"/>
  <c r="DC74" i="3"/>
  <c r="DF74" i="3"/>
  <c r="DG74" i="3"/>
  <c r="DI74" i="3"/>
  <c r="DJ74" i="3" s="1"/>
  <c r="A75" i="3"/>
  <c r="Y75" i="3"/>
  <c r="CX75" i="3"/>
  <c r="DG75" i="3" s="1"/>
  <c r="CY75" i="3"/>
  <c r="CZ75" i="3"/>
  <c r="DA75" i="3"/>
  <c r="DB75" i="3"/>
  <c r="DC75" i="3"/>
  <c r="DF75" i="3"/>
  <c r="DH75" i="3"/>
  <c r="DI75" i="3"/>
  <c r="DJ75" i="3" s="1"/>
  <c r="A76" i="3"/>
  <c r="Y76" i="3"/>
  <c r="CW76" i="3"/>
  <c r="CX76" i="3"/>
  <c r="DF76" i="3" s="1"/>
  <c r="CY76" i="3"/>
  <c r="CZ76" i="3"/>
  <c r="DB76" i="3" s="1"/>
  <c r="DA76" i="3"/>
  <c r="DC76" i="3"/>
  <c r="DH76" i="3"/>
  <c r="DI76" i="3"/>
  <c r="A77" i="3"/>
  <c r="Y77" i="3"/>
  <c r="CY77" i="3"/>
  <c r="CZ77" i="3"/>
  <c r="DB77" i="3" s="1"/>
  <c r="DA77" i="3"/>
  <c r="DC77" i="3"/>
  <c r="A78" i="3"/>
  <c r="Y78" i="3"/>
  <c r="CX78" i="3" s="1"/>
  <c r="CY78" i="3"/>
  <c r="CZ78" i="3"/>
  <c r="DB78" i="3" s="1"/>
  <c r="DA78" i="3"/>
  <c r="DC78" i="3"/>
  <c r="DI78" i="3"/>
  <c r="A79" i="3"/>
  <c r="Y79" i="3"/>
  <c r="CY79" i="3"/>
  <c r="CZ79" i="3"/>
  <c r="DB79" i="3" s="1"/>
  <c r="DA79" i="3"/>
  <c r="DC79" i="3"/>
  <c r="A80" i="3"/>
  <c r="Y80" i="3"/>
  <c r="CY80" i="3"/>
  <c r="CZ80" i="3"/>
  <c r="DB80" i="3" s="1"/>
  <c r="DA80" i="3"/>
  <c r="DC80" i="3"/>
  <c r="A81" i="3"/>
  <c r="Y81" i="3"/>
  <c r="CY81" i="3"/>
  <c r="CZ81" i="3"/>
  <c r="DA81" i="3"/>
  <c r="DB81" i="3"/>
  <c r="DC81" i="3"/>
  <c r="A82" i="3"/>
  <c r="Y82" i="3"/>
  <c r="CY82" i="3"/>
  <c r="CZ82" i="3"/>
  <c r="DA82" i="3"/>
  <c r="DB82" i="3"/>
  <c r="DC82" i="3"/>
  <c r="A83" i="3"/>
  <c r="Y83" i="3"/>
  <c r="CY83" i="3"/>
  <c r="CZ83" i="3"/>
  <c r="DA83" i="3"/>
  <c r="DB83" i="3"/>
  <c r="DC83" i="3"/>
  <c r="A84" i="3"/>
  <c r="Y84" i="3"/>
  <c r="CY84" i="3"/>
  <c r="CZ84" i="3"/>
  <c r="DA84" i="3"/>
  <c r="DB84" i="3"/>
  <c r="DC84" i="3"/>
  <c r="A85" i="3"/>
  <c r="Y85" i="3"/>
  <c r="CY85" i="3"/>
  <c r="CZ85" i="3"/>
  <c r="DB85" i="3" s="1"/>
  <c r="DA85" i="3"/>
  <c r="DC85" i="3"/>
  <c r="A86" i="3"/>
  <c r="Y86" i="3"/>
  <c r="CY86" i="3"/>
  <c r="CZ86" i="3"/>
  <c r="DA86" i="3"/>
  <c r="DB86" i="3"/>
  <c r="DC86" i="3"/>
  <c r="A87" i="3"/>
  <c r="Y87" i="3"/>
  <c r="CY87" i="3"/>
  <c r="CZ87" i="3"/>
  <c r="DA87" i="3"/>
  <c r="DB87" i="3"/>
  <c r="DC87" i="3"/>
  <c r="A88" i="3"/>
  <c r="Y88" i="3"/>
  <c r="CY88" i="3"/>
  <c r="CZ88" i="3"/>
  <c r="DB88" i="3" s="1"/>
  <c r="DA88" i="3"/>
  <c r="DC88" i="3"/>
  <c r="A89" i="3"/>
  <c r="Y89" i="3"/>
  <c r="CY89" i="3"/>
  <c r="CZ89" i="3"/>
  <c r="DB89" i="3" s="1"/>
  <c r="DA89" i="3"/>
  <c r="DC89" i="3"/>
  <c r="A90" i="3"/>
  <c r="Y90" i="3"/>
  <c r="CY90" i="3"/>
  <c r="CZ90" i="3"/>
  <c r="DB90" i="3" s="1"/>
  <c r="DA90" i="3"/>
  <c r="DC90" i="3"/>
  <c r="A91" i="3"/>
  <c r="Y91" i="3"/>
  <c r="CU91" i="3"/>
  <c r="CV91" i="3"/>
  <c r="CX91" i="3"/>
  <c r="DG91" i="3" s="1"/>
  <c r="CY91" i="3"/>
  <c r="CZ91" i="3"/>
  <c r="DA91" i="3"/>
  <c r="DB91" i="3"/>
  <c r="DC91" i="3"/>
  <c r="DF91" i="3"/>
  <c r="DH91" i="3"/>
  <c r="DI91" i="3"/>
  <c r="A92" i="3"/>
  <c r="Y92" i="3"/>
  <c r="CX92" i="3"/>
  <c r="CY92" i="3"/>
  <c r="CZ92" i="3"/>
  <c r="DB92" i="3" s="1"/>
  <c r="DA92" i="3"/>
  <c r="DC92" i="3"/>
  <c r="A93" i="3"/>
  <c r="Y93" i="3"/>
  <c r="CW93" i="3"/>
  <c r="CX93" i="3"/>
  <c r="CY93" i="3"/>
  <c r="CZ93" i="3"/>
  <c r="DB93" i="3" s="1"/>
  <c r="DA93" i="3"/>
  <c r="DC93" i="3"/>
  <c r="DF93" i="3"/>
  <c r="DG93" i="3"/>
  <c r="DH93" i="3"/>
  <c r="DI93" i="3"/>
  <c r="DJ93" i="3"/>
  <c r="A94" i="3"/>
  <c r="Y94" i="3"/>
  <c r="CW94" i="3"/>
  <c r="CX94" i="3"/>
  <c r="DH94" i="3" s="1"/>
  <c r="CY94" i="3"/>
  <c r="CZ94" i="3"/>
  <c r="DA94" i="3"/>
  <c r="DB94" i="3"/>
  <c r="DC94" i="3"/>
  <c r="A95" i="3"/>
  <c r="Y95" i="3"/>
  <c r="CX95" i="3"/>
  <c r="CY95" i="3"/>
  <c r="CZ95" i="3"/>
  <c r="DB95" i="3" s="1"/>
  <c r="DA95" i="3"/>
  <c r="DC95" i="3"/>
  <c r="A96" i="3"/>
  <c r="Y96" i="3"/>
  <c r="CX96" i="3" s="1"/>
  <c r="CY96" i="3"/>
  <c r="CZ96" i="3"/>
  <c r="DB96" i="3" s="1"/>
  <c r="DA96" i="3"/>
  <c r="DC96" i="3"/>
  <c r="DF96" i="3"/>
  <c r="DJ96" i="3" s="1"/>
  <c r="DH96" i="3"/>
  <c r="A97" i="3"/>
  <c r="Y97" i="3"/>
  <c r="CY97" i="3"/>
  <c r="CZ97" i="3"/>
  <c r="DB97" i="3" s="1"/>
  <c r="DA97" i="3"/>
  <c r="DC97" i="3"/>
  <c r="A98" i="3"/>
  <c r="Y98" i="3"/>
  <c r="CY98" i="3"/>
  <c r="CZ98" i="3"/>
  <c r="DA98" i="3"/>
  <c r="DB98" i="3"/>
  <c r="DC98" i="3"/>
  <c r="A99" i="3"/>
  <c r="Y99" i="3"/>
  <c r="CY99" i="3"/>
  <c r="CZ99" i="3"/>
  <c r="DA99" i="3"/>
  <c r="DB99" i="3"/>
  <c r="DC99" i="3"/>
  <c r="A100" i="3"/>
  <c r="Y100" i="3"/>
  <c r="CY100" i="3"/>
  <c r="CZ100" i="3"/>
  <c r="DB100" i="3" s="1"/>
  <c r="DA100" i="3"/>
  <c r="DC100" i="3"/>
  <c r="A101" i="3"/>
  <c r="Y101" i="3"/>
  <c r="CY101" i="3"/>
  <c r="CZ101" i="3"/>
  <c r="DB101" i="3" s="1"/>
  <c r="DA101" i="3"/>
  <c r="DC101" i="3"/>
  <c r="A102" i="3"/>
  <c r="Y102" i="3"/>
  <c r="CY102" i="3"/>
  <c r="CZ102" i="3"/>
  <c r="DA102" i="3"/>
  <c r="DB102" i="3"/>
  <c r="DC102" i="3"/>
  <c r="A103" i="3"/>
  <c r="Y103" i="3"/>
  <c r="CY103" i="3"/>
  <c r="CZ103" i="3"/>
  <c r="DA103" i="3"/>
  <c r="DB103" i="3"/>
  <c r="DC103" i="3"/>
  <c r="A104" i="3"/>
  <c r="Y104" i="3"/>
  <c r="CX104" i="3" s="1"/>
  <c r="CU104" i="3"/>
  <c r="CV104" i="3"/>
  <c r="CY104" i="3"/>
  <c r="CZ104" i="3"/>
  <c r="DB104" i="3" s="1"/>
  <c r="DA104" i="3"/>
  <c r="DC104" i="3"/>
  <c r="DF104" i="3"/>
  <c r="DI104" i="3"/>
  <c r="DJ104" i="3"/>
  <c r="A105" i="3"/>
  <c r="Y105" i="3"/>
  <c r="CX105" i="3" s="1"/>
  <c r="CU105" i="3"/>
  <c r="CV105" i="3"/>
  <c r="CY105" i="3"/>
  <c r="CZ105" i="3"/>
  <c r="DA105" i="3"/>
  <c r="DB105" i="3"/>
  <c r="DC105" i="3"/>
  <c r="DH105" i="3"/>
  <c r="A106" i="3"/>
  <c r="Y106" i="3"/>
  <c r="CX106" i="3"/>
  <c r="CY106" i="3"/>
  <c r="CZ106" i="3"/>
  <c r="DB106" i="3" s="1"/>
  <c r="DA106" i="3"/>
  <c r="DC106" i="3"/>
  <c r="DF106" i="3"/>
  <c r="DG106" i="3"/>
  <c r="DH106" i="3"/>
  <c r="DI106" i="3"/>
  <c r="DJ106" i="3" s="1"/>
  <c r="A107" i="3"/>
  <c r="Y107" i="3"/>
  <c r="CW107" i="3" s="1"/>
  <c r="CX107" i="3"/>
  <c r="CY107" i="3"/>
  <c r="CZ107" i="3"/>
  <c r="DA107" i="3"/>
  <c r="DB107" i="3"/>
  <c r="DC107" i="3"/>
  <c r="A108" i="3"/>
  <c r="Y108" i="3"/>
  <c r="CX108" i="3"/>
  <c r="CY108" i="3"/>
  <c r="CZ108" i="3"/>
  <c r="DB108" i="3" s="1"/>
  <c r="DA108" i="3"/>
  <c r="DC108" i="3"/>
  <c r="DI108" i="3"/>
  <c r="A109" i="3"/>
  <c r="Y109" i="3"/>
  <c r="CX109" i="3"/>
  <c r="DG109" i="3" s="1"/>
  <c r="CY109" i="3"/>
  <c r="CZ109" i="3"/>
  <c r="DA109" i="3"/>
  <c r="DB109" i="3"/>
  <c r="DC109" i="3"/>
  <c r="DF109" i="3"/>
  <c r="DJ109" i="3" s="1"/>
  <c r="DH109" i="3"/>
  <c r="DI109" i="3"/>
  <c r="A110" i="3"/>
  <c r="Y110" i="3"/>
  <c r="CX110" i="3" s="1"/>
  <c r="CU110" i="3"/>
  <c r="CV110" i="3"/>
  <c r="CY110" i="3"/>
  <c r="CZ110" i="3"/>
  <c r="DA110" i="3"/>
  <c r="DB110" i="3"/>
  <c r="DC110" i="3"/>
  <c r="A111" i="3"/>
  <c r="Y111" i="3"/>
  <c r="CX111" i="3" s="1"/>
  <c r="DH111" i="3" s="1"/>
  <c r="CY111" i="3"/>
  <c r="CZ111" i="3"/>
  <c r="DA111" i="3"/>
  <c r="DB111" i="3"/>
  <c r="DC111" i="3"/>
  <c r="DG111" i="3"/>
  <c r="DI111" i="3"/>
  <c r="DJ111" i="3" s="1"/>
  <c r="A112" i="3"/>
  <c r="Y112" i="3"/>
  <c r="CW112" i="3"/>
  <c r="CX112" i="3"/>
  <c r="CY112" i="3"/>
  <c r="CZ112" i="3"/>
  <c r="DA112" i="3"/>
  <c r="DB112" i="3"/>
  <c r="DC112" i="3"/>
  <c r="DG112" i="3"/>
  <c r="DI112" i="3"/>
  <c r="A113" i="3"/>
  <c r="Y113" i="3"/>
  <c r="CW113" i="3"/>
  <c r="CX113" i="3"/>
  <c r="CY113" i="3"/>
  <c r="CZ113" i="3"/>
  <c r="DA113" i="3"/>
  <c r="DB113" i="3"/>
  <c r="DC113" i="3"/>
  <c r="DH113" i="3"/>
  <c r="A114" i="3"/>
  <c r="Y114" i="3"/>
  <c r="CY114" i="3"/>
  <c r="CZ114" i="3"/>
  <c r="DB114" i="3" s="1"/>
  <c r="DA114" i="3"/>
  <c r="DC114" i="3"/>
  <c r="A115" i="3"/>
  <c r="Y115" i="3"/>
  <c r="CY115" i="3"/>
  <c r="CZ115" i="3"/>
  <c r="DA115" i="3"/>
  <c r="DB115" i="3"/>
  <c r="DC115" i="3"/>
  <c r="A116" i="3"/>
  <c r="Y116" i="3"/>
  <c r="CV116" i="3" s="1"/>
  <c r="CU116" i="3"/>
  <c r="CX116" i="3"/>
  <c r="CY116" i="3"/>
  <c r="CZ116" i="3"/>
  <c r="DB116" i="3" s="1"/>
  <c r="DA116" i="3"/>
  <c r="DC116" i="3"/>
  <c r="DF116" i="3"/>
  <c r="DH116" i="3"/>
  <c r="A117" i="3"/>
  <c r="Y117" i="3"/>
  <c r="CX117" i="3" s="1"/>
  <c r="CY117" i="3"/>
  <c r="CZ117" i="3"/>
  <c r="DB117" i="3" s="1"/>
  <c r="DA117" i="3"/>
  <c r="DC117" i="3"/>
  <c r="A118" i="3"/>
  <c r="Y118" i="3"/>
  <c r="CW118" i="3"/>
  <c r="CX118" i="3"/>
  <c r="CY118" i="3"/>
  <c r="CZ118" i="3"/>
  <c r="DB118" i="3" s="1"/>
  <c r="DA118" i="3"/>
  <c r="DC118" i="3"/>
  <c r="DH118" i="3"/>
  <c r="DI118" i="3"/>
  <c r="A119" i="3"/>
  <c r="Y119" i="3"/>
  <c r="CW119" i="3"/>
  <c r="V140" i="1" s="1"/>
  <c r="CX119" i="3"/>
  <c r="DI119" i="3" s="1"/>
  <c r="CY119" i="3"/>
  <c r="CZ119" i="3"/>
  <c r="DA119" i="3"/>
  <c r="DB119" i="3"/>
  <c r="DC119" i="3"/>
  <c r="DF119" i="3"/>
  <c r="DG119" i="3"/>
  <c r="DJ119" i="3" s="1"/>
  <c r="DH119" i="3"/>
  <c r="A120" i="3"/>
  <c r="Y120" i="3"/>
  <c r="CX120" i="3"/>
  <c r="CY120" i="3"/>
  <c r="CZ120" i="3"/>
  <c r="DA120" i="3"/>
  <c r="DB120" i="3"/>
  <c r="DC120" i="3"/>
  <c r="DH120" i="3"/>
  <c r="DI120" i="3"/>
  <c r="A121" i="3"/>
  <c r="Y121" i="3"/>
  <c r="CX121" i="3"/>
  <c r="CY121" i="3"/>
  <c r="CZ121" i="3"/>
  <c r="DB121" i="3" s="1"/>
  <c r="DA121" i="3"/>
  <c r="DC121" i="3"/>
  <c r="DH121" i="3"/>
  <c r="DI121" i="3"/>
  <c r="A122" i="3"/>
  <c r="Y122" i="3"/>
  <c r="CU122" i="3"/>
  <c r="CY122" i="3"/>
  <c r="CZ122" i="3"/>
  <c r="DA122" i="3"/>
  <c r="DB122" i="3"/>
  <c r="DC122" i="3"/>
  <c r="A123" i="3"/>
  <c r="Y123" i="3"/>
  <c r="CX123" i="3"/>
  <c r="DI123" i="3" s="1"/>
  <c r="DJ123" i="3" s="1"/>
  <c r="CY123" i="3"/>
  <c r="CZ123" i="3"/>
  <c r="DB123" i="3" s="1"/>
  <c r="DA123" i="3"/>
  <c r="DC123" i="3"/>
  <c r="DF123" i="3"/>
  <c r="DG123" i="3"/>
  <c r="DH123" i="3"/>
  <c r="A124" i="3"/>
  <c r="Y124" i="3"/>
  <c r="CW124" i="3" s="1"/>
  <c r="CX124" i="3"/>
  <c r="DH124" i="3" s="1"/>
  <c r="CY124" i="3"/>
  <c r="CZ124" i="3"/>
  <c r="DA124" i="3"/>
  <c r="DB124" i="3"/>
  <c r="DC124" i="3"/>
  <c r="DI124" i="3"/>
  <c r="A125" i="3"/>
  <c r="Y125" i="3"/>
  <c r="CW125" i="3"/>
  <c r="CX125" i="3"/>
  <c r="CY125" i="3"/>
  <c r="CZ125" i="3"/>
  <c r="DA125" i="3"/>
  <c r="DB125" i="3"/>
  <c r="DC125" i="3"/>
  <c r="DG125" i="3"/>
  <c r="DI125" i="3"/>
  <c r="A126" i="3"/>
  <c r="Y126" i="3"/>
  <c r="CW126" i="3" s="1"/>
  <c r="CX126" i="3"/>
  <c r="DH126" i="3" s="1"/>
  <c r="CY126" i="3"/>
  <c r="CZ126" i="3"/>
  <c r="DA126" i="3"/>
  <c r="DB126" i="3"/>
  <c r="DC126" i="3"/>
  <c r="DI126" i="3"/>
  <c r="A127" i="3"/>
  <c r="Y127" i="3"/>
  <c r="CY127" i="3"/>
  <c r="CZ127" i="3"/>
  <c r="DA127" i="3"/>
  <c r="DB127" i="3"/>
  <c r="DC127" i="3"/>
  <c r="A128" i="3"/>
  <c r="Y128" i="3"/>
  <c r="CX128" i="3" s="1"/>
  <c r="CY128" i="3"/>
  <c r="CZ128" i="3"/>
  <c r="DB128" i="3" s="1"/>
  <c r="DA128" i="3"/>
  <c r="DC128" i="3"/>
  <c r="DF128" i="3"/>
  <c r="DJ128" i="3" s="1"/>
  <c r="DH128" i="3"/>
  <c r="A129" i="3"/>
  <c r="Y129" i="3"/>
  <c r="CX129" i="3" s="1"/>
  <c r="CY129" i="3"/>
  <c r="CZ129" i="3"/>
  <c r="DB129" i="3" s="1"/>
  <c r="DA129" i="3"/>
  <c r="DC129" i="3"/>
  <c r="A130" i="3"/>
  <c r="Y130" i="3"/>
  <c r="CX130" i="3" s="1"/>
  <c r="DI130" i="3" s="1"/>
  <c r="CY130" i="3"/>
  <c r="CZ130" i="3"/>
  <c r="DB130" i="3" s="1"/>
  <c r="DA130" i="3"/>
  <c r="DC130" i="3"/>
  <c r="DF130" i="3"/>
  <c r="DJ130" i="3" s="1"/>
  <c r="DG130" i="3"/>
  <c r="DH130" i="3"/>
  <c r="A131" i="3"/>
  <c r="Y131" i="3"/>
  <c r="CX131" i="3"/>
  <c r="DF131" i="3" s="1"/>
  <c r="DJ131" i="3" s="1"/>
  <c r="CY131" i="3"/>
  <c r="CZ131" i="3"/>
  <c r="DB131" i="3" s="1"/>
  <c r="DA131" i="3"/>
  <c r="DC131" i="3"/>
  <c r="A132" i="3"/>
  <c r="Y132" i="3"/>
  <c r="CX132" i="3"/>
  <c r="CY132" i="3"/>
  <c r="CZ132" i="3"/>
  <c r="DB132" i="3" s="1"/>
  <c r="DA132" i="3"/>
  <c r="DC132" i="3"/>
  <c r="DG132" i="3"/>
  <c r="DI132" i="3"/>
  <c r="A133" i="3"/>
  <c r="Y133" i="3"/>
  <c r="CX133" i="3"/>
  <c r="CY133" i="3"/>
  <c r="CZ133" i="3"/>
  <c r="DA133" i="3"/>
  <c r="DB133" i="3"/>
  <c r="DC133" i="3"/>
  <c r="A134" i="3"/>
  <c r="Y134" i="3"/>
  <c r="CY134" i="3"/>
  <c r="CZ134" i="3"/>
  <c r="DA134" i="3"/>
  <c r="DB134" i="3"/>
  <c r="DC134" i="3"/>
  <c r="A135" i="3"/>
  <c r="Y135" i="3"/>
  <c r="CY135" i="3"/>
  <c r="CZ135" i="3"/>
  <c r="DA135" i="3"/>
  <c r="DB135" i="3"/>
  <c r="DC135" i="3"/>
  <c r="A136" i="3"/>
  <c r="Y136" i="3"/>
  <c r="CY136" i="3"/>
  <c r="CZ136" i="3"/>
  <c r="DB136" i="3" s="1"/>
  <c r="DA136" i="3"/>
  <c r="DC136" i="3"/>
  <c r="A137" i="3"/>
  <c r="Y137" i="3"/>
  <c r="CY137" i="3"/>
  <c r="CZ137" i="3"/>
  <c r="DA137" i="3"/>
  <c r="DB137" i="3"/>
  <c r="DC137" i="3"/>
  <c r="A138" i="3"/>
  <c r="Y138" i="3"/>
  <c r="CY138" i="3"/>
  <c r="CZ138" i="3"/>
  <c r="DA138" i="3"/>
  <c r="DB138" i="3"/>
  <c r="DC138" i="3"/>
  <c r="A139" i="3"/>
  <c r="Y139" i="3"/>
  <c r="CX139" i="3" s="1"/>
  <c r="CU139" i="3"/>
  <c r="CV139" i="3"/>
  <c r="CY139" i="3"/>
  <c r="CZ139" i="3"/>
  <c r="DB139" i="3" s="1"/>
  <c r="DA139" i="3"/>
  <c r="DC139" i="3"/>
  <c r="DG139" i="3"/>
  <c r="A140" i="3"/>
  <c r="Y140" i="3"/>
  <c r="CU140" i="3"/>
  <c r="CY140" i="3"/>
  <c r="CZ140" i="3"/>
  <c r="DA140" i="3"/>
  <c r="DB140" i="3"/>
  <c r="DC140" i="3"/>
  <c r="A141" i="3"/>
  <c r="Y141" i="3"/>
  <c r="CU141" i="3"/>
  <c r="CY141" i="3"/>
  <c r="CZ141" i="3"/>
  <c r="DA141" i="3"/>
  <c r="DB141" i="3"/>
  <c r="DC141" i="3"/>
  <c r="A142" i="3"/>
  <c r="Y142" i="3"/>
  <c r="CU142" i="3"/>
  <c r="CY142" i="3"/>
  <c r="CZ142" i="3"/>
  <c r="DA142" i="3"/>
  <c r="DB142" i="3"/>
  <c r="DC142" i="3"/>
  <c r="A143" i="3"/>
  <c r="Y143" i="3"/>
  <c r="CU143" i="3"/>
  <c r="CV143" i="3"/>
  <c r="CX143" i="3"/>
  <c r="DF143" i="3" s="1"/>
  <c r="CY143" i="3"/>
  <c r="CZ143" i="3"/>
  <c r="DA143" i="3"/>
  <c r="DB143" i="3"/>
  <c r="DC143" i="3"/>
  <c r="DG143" i="3"/>
  <c r="DH143" i="3"/>
  <c r="DI143" i="3"/>
  <c r="DJ143" i="3"/>
  <c r="A144" i="3"/>
  <c r="Y144" i="3"/>
  <c r="CX144" i="3" s="1"/>
  <c r="CY144" i="3"/>
  <c r="CZ144" i="3"/>
  <c r="DA144" i="3"/>
  <c r="DB144" i="3"/>
  <c r="DC144" i="3"/>
  <c r="DH144" i="3"/>
  <c r="DI144" i="3"/>
  <c r="DJ144" i="3"/>
  <c r="A145" i="3"/>
  <c r="Y145" i="3"/>
  <c r="CW145" i="3"/>
  <c r="CX145" i="3"/>
  <c r="DG145" i="3" s="1"/>
  <c r="CY145" i="3"/>
  <c r="CZ145" i="3"/>
  <c r="DB145" i="3" s="1"/>
  <c r="DA145" i="3"/>
  <c r="DC145" i="3"/>
  <c r="DH145" i="3"/>
  <c r="DI145" i="3"/>
  <c r="DJ145" i="3"/>
  <c r="A146" i="3"/>
  <c r="Y146" i="3"/>
  <c r="CW146" i="3"/>
  <c r="CX146" i="3"/>
  <c r="DF146" i="3" s="1"/>
  <c r="CY146" i="3"/>
  <c r="CZ146" i="3"/>
  <c r="DB146" i="3" s="1"/>
  <c r="DA146" i="3"/>
  <c r="DC146" i="3"/>
  <c r="DG146" i="3"/>
  <c r="DH146" i="3"/>
  <c r="DI146" i="3"/>
  <c r="A147" i="3"/>
  <c r="Y147" i="3"/>
  <c r="CW147" i="3"/>
  <c r="CX147" i="3"/>
  <c r="CY147" i="3"/>
  <c r="CZ147" i="3"/>
  <c r="DA147" i="3"/>
  <c r="DB147" i="3"/>
  <c r="DC147" i="3"/>
  <c r="DF147" i="3"/>
  <c r="DG147" i="3"/>
  <c r="DH147" i="3"/>
  <c r="DI147" i="3"/>
  <c r="DJ147" i="3"/>
  <c r="A148" i="3"/>
  <c r="Y148" i="3"/>
  <c r="CX148" i="3"/>
  <c r="DG148" i="3" s="1"/>
  <c r="CY148" i="3"/>
  <c r="CZ148" i="3"/>
  <c r="DA148" i="3"/>
  <c r="DB148" i="3"/>
  <c r="DC148" i="3"/>
  <c r="DF148" i="3"/>
  <c r="DJ148" i="3" s="1"/>
  <c r="DH148" i="3"/>
  <c r="DI148" i="3"/>
  <c r="A149" i="3"/>
  <c r="Y149" i="3"/>
  <c r="CX149" i="3" s="1"/>
  <c r="CY149" i="3"/>
  <c r="CZ149" i="3"/>
  <c r="DB149" i="3" s="1"/>
  <c r="DA149" i="3"/>
  <c r="DC149" i="3"/>
  <c r="DG149" i="3"/>
  <c r="A150" i="3"/>
  <c r="Y150" i="3"/>
  <c r="CX150" i="3"/>
  <c r="CY150" i="3"/>
  <c r="CZ150" i="3"/>
  <c r="DB150" i="3" s="1"/>
  <c r="DA150" i="3"/>
  <c r="DC150" i="3"/>
  <c r="A151" i="3"/>
  <c r="Y151" i="3"/>
  <c r="CX151" i="3" s="1"/>
  <c r="CY151" i="3"/>
  <c r="CZ151" i="3"/>
  <c r="DB151" i="3" s="1"/>
  <c r="DA151" i="3"/>
  <c r="DC151" i="3"/>
  <c r="A152" i="3"/>
  <c r="Y152" i="3"/>
  <c r="CX152" i="3"/>
  <c r="CY152" i="3"/>
  <c r="CZ152" i="3"/>
  <c r="DB152" i="3" s="1"/>
  <c r="DA152" i="3"/>
  <c r="DC152" i="3"/>
  <c r="DG152" i="3"/>
  <c r="A153" i="3"/>
  <c r="Y153" i="3"/>
  <c r="CX153" i="3" s="1"/>
  <c r="CU153" i="3"/>
  <c r="CY153" i="3"/>
  <c r="CZ153" i="3"/>
  <c r="DA153" i="3"/>
  <c r="DB153" i="3"/>
  <c r="DC153" i="3"/>
  <c r="DG153" i="3"/>
  <c r="A154" i="3"/>
  <c r="Y154" i="3"/>
  <c r="CY154" i="3"/>
  <c r="CZ154" i="3"/>
  <c r="DA154" i="3"/>
  <c r="DB154" i="3"/>
  <c r="DC154" i="3"/>
  <c r="A155" i="3"/>
  <c r="Y155" i="3"/>
  <c r="CY155" i="3"/>
  <c r="CZ155" i="3"/>
  <c r="DA155" i="3"/>
  <c r="DB155" i="3"/>
  <c r="DC155" i="3"/>
  <c r="A156" i="3"/>
  <c r="Y156" i="3"/>
  <c r="CW156" i="3"/>
  <c r="CX156" i="3"/>
  <c r="CY156" i="3"/>
  <c r="CZ156" i="3"/>
  <c r="DA156" i="3"/>
  <c r="DB156" i="3"/>
  <c r="DC156" i="3"/>
  <c r="DF156" i="3"/>
  <c r="DG156" i="3"/>
  <c r="A157" i="3"/>
  <c r="Y157" i="3"/>
  <c r="CX157" i="3"/>
  <c r="CY157" i="3"/>
  <c r="CZ157" i="3"/>
  <c r="DA157" i="3"/>
  <c r="DB157" i="3"/>
  <c r="DC157" i="3"/>
  <c r="DG157" i="3"/>
  <c r="DI157" i="3"/>
  <c r="A158" i="3"/>
  <c r="Y158" i="3"/>
  <c r="CX158" i="3"/>
  <c r="DH158" i="3" s="1"/>
  <c r="CY158" i="3"/>
  <c r="CZ158" i="3"/>
  <c r="DB158" i="3" s="1"/>
  <c r="DA158" i="3"/>
  <c r="DC158" i="3"/>
  <c r="DF158" i="3"/>
  <c r="DJ158" i="3" s="1"/>
  <c r="DG158" i="3"/>
  <c r="A159" i="3"/>
  <c r="Y159" i="3"/>
  <c r="CX159" i="3"/>
  <c r="DF159" i="3" s="1"/>
  <c r="DJ159" i="3" s="1"/>
  <c r="CY159" i="3"/>
  <c r="CZ159" i="3"/>
  <c r="DA159" i="3"/>
  <c r="DB159" i="3"/>
  <c r="DC159" i="3"/>
  <c r="DG159" i="3"/>
  <c r="A160" i="3"/>
  <c r="Y160" i="3"/>
  <c r="CX160" i="3" s="1"/>
  <c r="DG160" i="3" s="1"/>
  <c r="CU160" i="3"/>
  <c r="CV160" i="3"/>
  <c r="CY160" i="3"/>
  <c r="CZ160" i="3"/>
  <c r="DA160" i="3"/>
  <c r="DB160" i="3"/>
  <c r="DC160" i="3"/>
  <c r="DF160" i="3"/>
  <c r="DH160" i="3"/>
  <c r="DI160" i="3"/>
  <c r="DJ160" i="3" s="1"/>
  <c r="A161" i="3"/>
  <c r="Y161" i="3"/>
  <c r="CW161" i="3"/>
  <c r="CX161" i="3"/>
  <c r="DF161" i="3" s="1"/>
  <c r="CY161" i="3"/>
  <c r="CZ161" i="3"/>
  <c r="DA161" i="3"/>
  <c r="DB161" i="3"/>
  <c r="DC161" i="3"/>
  <c r="DG161" i="3"/>
  <c r="DH161" i="3"/>
  <c r="DI161" i="3"/>
  <c r="A162" i="3"/>
  <c r="Y162" i="3"/>
  <c r="CW162" i="3" s="1"/>
  <c r="CY162" i="3"/>
  <c r="CZ162" i="3"/>
  <c r="DA162" i="3"/>
  <c r="DB162" i="3"/>
  <c r="DC162" i="3"/>
  <c r="A163" i="3"/>
  <c r="Y163" i="3"/>
  <c r="CX163" i="3"/>
  <c r="DF163" i="3" s="1"/>
  <c r="CY163" i="3"/>
  <c r="CZ163" i="3"/>
  <c r="DB163" i="3" s="1"/>
  <c r="DA163" i="3"/>
  <c r="DC163" i="3"/>
  <c r="DG163" i="3"/>
  <c r="DH163" i="3"/>
  <c r="DI163" i="3"/>
  <c r="DJ163" i="3"/>
  <c r="A164" i="3"/>
  <c r="Y164" i="3"/>
  <c r="CX164" i="3"/>
  <c r="CY164" i="3"/>
  <c r="CZ164" i="3"/>
  <c r="DB164" i="3" s="1"/>
  <c r="DA164" i="3"/>
  <c r="DC164" i="3"/>
  <c r="A165" i="3"/>
  <c r="Y165" i="3"/>
  <c r="CX165" i="3" s="1"/>
  <c r="CY165" i="3"/>
  <c r="CZ165" i="3"/>
  <c r="DA165" i="3"/>
  <c r="DB165" i="3"/>
  <c r="DC165" i="3"/>
  <c r="A166" i="3"/>
  <c r="Y166" i="3"/>
  <c r="CU166" i="3"/>
  <c r="CV166" i="3"/>
  <c r="CX166" i="3"/>
  <c r="DI166" i="3" s="1"/>
  <c r="DJ166" i="3" s="1"/>
  <c r="CY166" i="3"/>
  <c r="CZ166" i="3"/>
  <c r="DA166" i="3"/>
  <c r="DB166" i="3"/>
  <c r="DC166" i="3"/>
  <c r="DG166" i="3"/>
  <c r="DH166" i="3"/>
  <c r="A167" i="3"/>
  <c r="Y167" i="3"/>
  <c r="CX167" i="3" s="1"/>
  <c r="CW167" i="3"/>
  <c r="CY167" i="3"/>
  <c r="CZ167" i="3"/>
  <c r="DB167" i="3" s="1"/>
  <c r="DA167" i="3"/>
  <c r="DC167" i="3"/>
  <c r="DG167" i="3"/>
  <c r="A168" i="3"/>
  <c r="Y168" i="3"/>
  <c r="CX168" i="3"/>
  <c r="CY168" i="3"/>
  <c r="CZ168" i="3"/>
  <c r="DB168" i="3" s="1"/>
  <c r="DA168" i="3"/>
  <c r="DC168" i="3"/>
  <c r="DH168" i="3"/>
  <c r="A169" i="3"/>
  <c r="Y169" i="3"/>
  <c r="CX169" i="3"/>
  <c r="CY169" i="3"/>
  <c r="CZ169" i="3"/>
  <c r="DB169" i="3" s="1"/>
  <c r="DA169" i="3"/>
  <c r="DC169" i="3"/>
  <c r="DH169" i="3"/>
  <c r="A170" i="3"/>
  <c r="Y170" i="3"/>
  <c r="CY170" i="3"/>
  <c r="CZ170" i="3"/>
  <c r="DA170" i="3"/>
  <c r="DB170" i="3"/>
  <c r="DC170" i="3"/>
  <c r="A171" i="3"/>
  <c r="Y171" i="3"/>
  <c r="CY171" i="3"/>
  <c r="CZ171" i="3"/>
  <c r="DB171" i="3" s="1"/>
  <c r="DA171" i="3"/>
  <c r="DC171" i="3"/>
  <c r="A172" i="3"/>
  <c r="Y172" i="3"/>
  <c r="CY172" i="3"/>
  <c r="CZ172" i="3"/>
  <c r="DA172" i="3"/>
  <c r="DB172" i="3"/>
  <c r="DC172" i="3"/>
  <c r="A173" i="3"/>
  <c r="Y173" i="3"/>
  <c r="CY173" i="3"/>
  <c r="CZ173" i="3"/>
  <c r="DA173" i="3"/>
  <c r="DB173" i="3"/>
  <c r="DC173" i="3"/>
  <c r="A174" i="3"/>
  <c r="Y174" i="3"/>
  <c r="CY174" i="3"/>
  <c r="CZ174" i="3"/>
  <c r="DB174" i="3" s="1"/>
  <c r="DA174" i="3"/>
  <c r="DC174" i="3"/>
  <c r="A175" i="3"/>
  <c r="Y175" i="3"/>
  <c r="CY175" i="3"/>
  <c r="CZ175" i="3"/>
  <c r="DA175" i="3"/>
  <c r="DB175" i="3"/>
  <c r="DC175" i="3"/>
  <c r="A176" i="3"/>
  <c r="Y176" i="3"/>
  <c r="CY176" i="3"/>
  <c r="CZ176" i="3"/>
  <c r="DA176" i="3"/>
  <c r="DB176" i="3"/>
  <c r="DC176" i="3"/>
  <c r="A177" i="3"/>
  <c r="Y177" i="3"/>
  <c r="CY177" i="3"/>
  <c r="CZ177" i="3"/>
  <c r="DA177" i="3"/>
  <c r="DB177" i="3"/>
  <c r="DC177" i="3"/>
  <c r="A178" i="3"/>
  <c r="Y178" i="3"/>
  <c r="CY178" i="3"/>
  <c r="CZ178" i="3"/>
  <c r="DB178" i="3" s="1"/>
  <c r="DA178" i="3"/>
  <c r="DC178" i="3"/>
  <c r="A179" i="3"/>
  <c r="Y179" i="3"/>
  <c r="CY179" i="3"/>
  <c r="CZ179" i="3"/>
  <c r="DA179" i="3"/>
  <c r="DB179" i="3"/>
  <c r="DC179" i="3"/>
  <c r="A180" i="3"/>
  <c r="Y180" i="3"/>
  <c r="CY180" i="3"/>
  <c r="CZ180" i="3"/>
  <c r="DA180" i="3"/>
  <c r="DB180" i="3"/>
  <c r="DC180" i="3"/>
  <c r="A181" i="3"/>
  <c r="Y181" i="3"/>
  <c r="CY181" i="3"/>
  <c r="CZ181" i="3"/>
  <c r="DA181" i="3"/>
  <c r="DB181" i="3"/>
  <c r="DC181" i="3"/>
  <c r="A182" i="3"/>
  <c r="Y182" i="3"/>
  <c r="CY182" i="3"/>
  <c r="CZ182" i="3"/>
  <c r="DA182" i="3"/>
  <c r="DB182" i="3"/>
  <c r="DC182" i="3"/>
  <c r="A183" i="3"/>
  <c r="Y183" i="3"/>
  <c r="CY183" i="3"/>
  <c r="CZ183" i="3"/>
  <c r="DB183" i="3" s="1"/>
  <c r="DA183" i="3"/>
  <c r="DC183" i="3"/>
  <c r="A184" i="3"/>
  <c r="Y184" i="3"/>
  <c r="CV184" i="3" s="1"/>
  <c r="CU184" i="3"/>
  <c r="CX184" i="3"/>
  <c r="CY184" i="3"/>
  <c r="CZ184" i="3"/>
  <c r="DA184" i="3"/>
  <c r="DB184" i="3"/>
  <c r="DC184" i="3"/>
  <c r="A185" i="3"/>
  <c r="Y185" i="3"/>
  <c r="CX185" i="3"/>
  <c r="CY185" i="3"/>
  <c r="CZ185" i="3"/>
  <c r="DA185" i="3"/>
  <c r="DB185" i="3"/>
  <c r="DC185" i="3"/>
  <c r="DI185" i="3"/>
  <c r="DJ185" i="3" s="1"/>
  <c r="A186" i="3"/>
  <c r="Y186" i="3"/>
  <c r="CW186" i="3" s="1"/>
  <c r="CY186" i="3"/>
  <c r="CZ186" i="3"/>
  <c r="DA186" i="3"/>
  <c r="DB186" i="3"/>
  <c r="DC186" i="3"/>
  <c r="A187" i="3"/>
  <c r="Y187" i="3"/>
  <c r="CX187" i="3" s="1"/>
  <c r="DG187" i="3" s="1"/>
  <c r="CY187" i="3"/>
  <c r="CZ187" i="3"/>
  <c r="DB187" i="3" s="1"/>
  <c r="DA187" i="3"/>
  <c r="DC187" i="3"/>
  <c r="DF187" i="3"/>
  <c r="DJ187" i="3" s="1"/>
  <c r="DH187" i="3"/>
  <c r="A188" i="3"/>
  <c r="Y188" i="3"/>
  <c r="CX188" i="3"/>
  <c r="CY188" i="3"/>
  <c r="CZ188" i="3"/>
  <c r="DA188" i="3"/>
  <c r="DB188" i="3"/>
  <c r="DC188" i="3"/>
  <c r="A189" i="3"/>
  <c r="Y189" i="3"/>
  <c r="CY189" i="3"/>
  <c r="CZ189" i="3"/>
  <c r="DB189" i="3" s="1"/>
  <c r="DA189" i="3"/>
  <c r="DC189" i="3"/>
  <c r="A190" i="3"/>
  <c r="Y190" i="3"/>
  <c r="CY190" i="3"/>
  <c r="CZ190" i="3"/>
  <c r="DA190" i="3"/>
  <c r="DB190" i="3"/>
  <c r="DC190" i="3"/>
  <c r="A191" i="3"/>
  <c r="Y191" i="3"/>
  <c r="CY191" i="3"/>
  <c r="CZ191" i="3"/>
  <c r="DB191" i="3" s="1"/>
  <c r="DA191" i="3"/>
  <c r="DC191" i="3"/>
  <c r="A192" i="3"/>
  <c r="Y192" i="3"/>
  <c r="CY192" i="3"/>
  <c r="CZ192" i="3"/>
  <c r="DB192" i="3" s="1"/>
  <c r="DA192" i="3"/>
  <c r="DC192" i="3"/>
  <c r="A193" i="3"/>
  <c r="Y193" i="3"/>
  <c r="CY193" i="3"/>
  <c r="CZ193" i="3"/>
  <c r="DB193" i="3" s="1"/>
  <c r="DA193" i="3"/>
  <c r="DC193" i="3"/>
  <c r="A194" i="3"/>
  <c r="Y194" i="3"/>
  <c r="CY194" i="3"/>
  <c r="CZ194" i="3"/>
  <c r="DB194" i="3" s="1"/>
  <c r="DA194" i="3"/>
  <c r="DC194" i="3"/>
  <c r="A195" i="3"/>
  <c r="Y195" i="3"/>
  <c r="CY195" i="3"/>
  <c r="CZ195" i="3"/>
  <c r="DA195" i="3"/>
  <c r="DB195" i="3"/>
  <c r="DC195" i="3"/>
  <c r="A196" i="3"/>
  <c r="Y196" i="3"/>
  <c r="CY196" i="3"/>
  <c r="CZ196" i="3"/>
  <c r="DA196" i="3"/>
  <c r="DB196" i="3"/>
  <c r="DC196" i="3"/>
  <c r="A197" i="3"/>
  <c r="Y197" i="3"/>
  <c r="CY197" i="3"/>
  <c r="CZ197" i="3"/>
  <c r="DA197" i="3"/>
  <c r="DB197" i="3"/>
  <c r="DC197" i="3"/>
  <c r="A198" i="3"/>
  <c r="Y198" i="3"/>
  <c r="CY198" i="3"/>
  <c r="CZ198" i="3"/>
  <c r="DB198" i="3" s="1"/>
  <c r="DA198" i="3"/>
  <c r="DC198" i="3"/>
  <c r="A199" i="3"/>
  <c r="Y199" i="3"/>
  <c r="CY199" i="3"/>
  <c r="CZ199" i="3"/>
  <c r="DB199" i="3" s="1"/>
  <c r="DA199" i="3"/>
  <c r="DC199" i="3"/>
  <c r="A200" i="3"/>
  <c r="Y200" i="3"/>
  <c r="CY200" i="3"/>
  <c r="CZ200" i="3"/>
  <c r="DB200" i="3" s="1"/>
  <c r="DA200" i="3"/>
  <c r="DC200" i="3"/>
  <c r="A201" i="3"/>
  <c r="Y201" i="3"/>
  <c r="CY201" i="3"/>
  <c r="CZ201" i="3"/>
  <c r="DA201" i="3"/>
  <c r="DB201" i="3"/>
  <c r="DC201" i="3"/>
  <c r="A202" i="3"/>
  <c r="Y202" i="3"/>
  <c r="CY202" i="3"/>
  <c r="CZ202" i="3"/>
  <c r="DB202" i="3" s="1"/>
  <c r="DA202" i="3"/>
  <c r="DC202" i="3"/>
  <c r="A203" i="3"/>
  <c r="Y203" i="3"/>
  <c r="CY203" i="3"/>
  <c r="CZ203" i="3"/>
  <c r="DA203" i="3"/>
  <c r="DB203" i="3"/>
  <c r="DC203" i="3"/>
  <c r="A204" i="3"/>
  <c r="Y204" i="3"/>
  <c r="CY204" i="3"/>
  <c r="CZ204" i="3"/>
  <c r="DA204" i="3"/>
  <c r="DB204" i="3"/>
  <c r="DC204" i="3"/>
  <c r="A205" i="3"/>
  <c r="Y205" i="3"/>
  <c r="CY205" i="3"/>
  <c r="CZ205" i="3"/>
  <c r="DA205" i="3"/>
  <c r="DB205" i="3"/>
  <c r="DC205" i="3"/>
  <c r="A206" i="3"/>
  <c r="Y206" i="3"/>
  <c r="CY206" i="3"/>
  <c r="CZ206" i="3"/>
  <c r="DA206" i="3"/>
  <c r="DB206" i="3"/>
  <c r="DC206" i="3"/>
  <c r="A207" i="3"/>
  <c r="Y207" i="3"/>
  <c r="CY207" i="3"/>
  <c r="CZ207" i="3"/>
  <c r="DB207" i="3" s="1"/>
  <c r="DA207" i="3"/>
  <c r="DC207" i="3"/>
  <c r="A208" i="3"/>
  <c r="Y208" i="3"/>
  <c r="CY208" i="3"/>
  <c r="CZ208" i="3"/>
  <c r="DA208" i="3"/>
  <c r="DB208" i="3"/>
  <c r="DC208" i="3"/>
  <c r="A209" i="3"/>
  <c r="Y209" i="3"/>
  <c r="CY209" i="3"/>
  <c r="CZ209" i="3"/>
  <c r="DB209" i="3" s="1"/>
  <c r="DA209" i="3"/>
  <c r="DC209" i="3"/>
  <c r="A210" i="3"/>
  <c r="Y210" i="3"/>
  <c r="CY210" i="3"/>
  <c r="CZ210" i="3"/>
  <c r="DB210" i="3" s="1"/>
  <c r="DA210" i="3"/>
  <c r="DC210" i="3"/>
  <c r="A211" i="3"/>
  <c r="Y211" i="3"/>
  <c r="CY211" i="3"/>
  <c r="CZ211" i="3"/>
  <c r="DB211" i="3" s="1"/>
  <c r="DA211" i="3"/>
  <c r="DC211" i="3"/>
  <c r="A212" i="3"/>
  <c r="Y212" i="3"/>
  <c r="CY212" i="3"/>
  <c r="CZ212" i="3"/>
  <c r="DA212" i="3"/>
  <c r="DB212" i="3"/>
  <c r="DC212" i="3"/>
  <c r="A213" i="3"/>
  <c r="Y213" i="3"/>
  <c r="CV213" i="3" s="1"/>
  <c r="CU213" i="3"/>
  <c r="CX213" i="3"/>
  <c r="CY213" i="3"/>
  <c r="CZ213" i="3"/>
  <c r="DB213" i="3" s="1"/>
  <c r="DA213" i="3"/>
  <c r="DC213" i="3"/>
  <c r="A214" i="3"/>
  <c r="Y214" i="3"/>
  <c r="CX214" i="3" s="1"/>
  <c r="CY214" i="3"/>
  <c r="CZ214" i="3"/>
  <c r="DA214" i="3"/>
  <c r="DB214" i="3"/>
  <c r="DC214" i="3"/>
  <c r="A215" i="3"/>
  <c r="Y215" i="3"/>
  <c r="CW215" i="3" s="1"/>
  <c r="CX215" i="3"/>
  <c r="DH215" i="3" s="1"/>
  <c r="CY215" i="3"/>
  <c r="CZ215" i="3"/>
  <c r="DA215" i="3"/>
  <c r="DB215" i="3"/>
  <c r="DC215" i="3"/>
  <c r="DG215" i="3"/>
  <c r="DJ215" i="3" s="1"/>
  <c r="A216" i="3"/>
  <c r="Y216" i="3"/>
  <c r="CW216" i="3"/>
  <c r="CX216" i="3"/>
  <c r="CY216" i="3"/>
  <c r="CZ216" i="3"/>
  <c r="DB216" i="3" s="1"/>
  <c r="DA216" i="3"/>
  <c r="DC216" i="3"/>
  <c r="A217" i="3"/>
  <c r="Y217" i="3"/>
  <c r="CX217" i="3" s="1"/>
  <c r="CW217" i="3"/>
  <c r="CY217" i="3"/>
  <c r="CZ217" i="3"/>
  <c r="DB217" i="3" s="1"/>
  <c r="DA217" i="3"/>
  <c r="DC217" i="3"/>
  <c r="DF217" i="3"/>
  <c r="DG217" i="3"/>
  <c r="A218" i="3"/>
  <c r="Y218" i="3"/>
  <c r="CX218" i="3"/>
  <c r="CY218" i="3"/>
  <c r="CZ218" i="3"/>
  <c r="DB218" i="3" s="1"/>
  <c r="DA218" i="3"/>
  <c r="DC218" i="3"/>
  <c r="A219" i="3"/>
  <c r="Y219" i="3"/>
  <c r="CX219" i="3"/>
  <c r="CY219" i="3"/>
  <c r="CZ219" i="3"/>
  <c r="DA219" i="3"/>
  <c r="DB219" i="3"/>
  <c r="DC219" i="3"/>
  <c r="DG219" i="3"/>
  <c r="DI219" i="3"/>
  <c r="A220" i="3"/>
  <c r="Y220" i="3"/>
  <c r="CX220" i="3"/>
  <c r="CY220" i="3"/>
  <c r="CZ220" i="3"/>
  <c r="DA220" i="3"/>
  <c r="DB220" i="3"/>
  <c r="DC220" i="3"/>
  <c r="A221" i="3"/>
  <c r="Y221" i="3"/>
  <c r="CX221" i="3" s="1"/>
  <c r="CY221" i="3"/>
  <c r="CZ221" i="3"/>
  <c r="DA221" i="3"/>
  <c r="DB221" i="3"/>
  <c r="DC221" i="3"/>
  <c r="DF221" i="3"/>
  <c r="DJ221" i="3" s="1"/>
  <c r="DG221" i="3"/>
  <c r="DH221" i="3"/>
  <c r="DI221" i="3"/>
  <c r="A222" i="3"/>
  <c r="Y222" i="3"/>
  <c r="CX222" i="3" s="1"/>
  <c r="CY222" i="3"/>
  <c r="CZ222" i="3"/>
  <c r="DA222" i="3"/>
  <c r="DB222" i="3"/>
  <c r="DC222" i="3"/>
  <c r="DF222" i="3"/>
  <c r="DJ222" i="3" s="1"/>
  <c r="DH222" i="3"/>
  <c r="A223" i="3"/>
  <c r="Y223" i="3"/>
  <c r="CX223" i="3" s="1"/>
  <c r="DF223" i="3" s="1"/>
  <c r="DJ223" i="3" s="1"/>
  <c r="CY223" i="3"/>
  <c r="CZ223" i="3"/>
  <c r="DB223" i="3" s="1"/>
  <c r="DA223" i="3"/>
  <c r="DC223" i="3"/>
  <c r="DG223" i="3"/>
  <c r="DI223" i="3"/>
  <c r="A224" i="3"/>
  <c r="Y224" i="3"/>
  <c r="CX224" i="3"/>
  <c r="CY224" i="3"/>
  <c r="CZ224" i="3"/>
  <c r="DB224" i="3" s="1"/>
  <c r="DA224" i="3"/>
  <c r="DC224" i="3"/>
  <c r="A225" i="3"/>
  <c r="Y225" i="3"/>
  <c r="CX225" i="3"/>
  <c r="DI225" i="3" s="1"/>
  <c r="CY225" i="3"/>
  <c r="CZ225" i="3"/>
  <c r="DA225" i="3"/>
  <c r="DB225" i="3"/>
  <c r="DC225" i="3"/>
  <c r="DG225" i="3"/>
  <c r="A226" i="3"/>
  <c r="Y226" i="3"/>
  <c r="CV226" i="3" s="1"/>
  <c r="CU226" i="3"/>
  <c r="CX226" i="3"/>
  <c r="CY226" i="3"/>
  <c r="CZ226" i="3"/>
  <c r="DA226" i="3"/>
  <c r="DB226" i="3"/>
  <c r="DC226" i="3"/>
  <c r="A227" i="3"/>
  <c r="Y227" i="3"/>
  <c r="CX227" i="3"/>
  <c r="DI227" i="3" s="1"/>
  <c r="DJ227" i="3" s="1"/>
  <c r="CY227" i="3"/>
  <c r="CZ227" i="3"/>
  <c r="DA227" i="3"/>
  <c r="DB227" i="3"/>
  <c r="DC227" i="3"/>
  <c r="DF227" i="3"/>
  <c r="DG227" i="3"/>
  <c r="DH227" i="3"/>
  <c r="A228" i="3"/>
  <c r="Y228" i="3"/>
  <c r="CX228" i="3" s="1"/>
  <c r="CW228" i="3"/>
  <c r="CY228" i="3"/>
  <c r="CZ228" i="3"/>
  <c r="DA228" i="3"/>
  <c r="DB228" i="3"/>
  <c r="DC228" i="3"/>
  <c r="DF228" i="3"/>
  <c r="A229" i="3"/>
  <c r="Y229" i="3"/>
  <c r="CW229" i="3"/>
  <c r="CX229" i="3"/>
  <c r="DH229" i="3" s="1"/>
  <c r="CY229" i="3"/>
  <c r="CZ229" i="3"/>
  <c r="DA229" i="3"/>
  <c r="DB229" i="3"/>
  <c r="DC229" i="3"/>
  <c r="DF229" i="3"/>
  <c r="A230" i="3"/>
  <c r="Y230" i="3"/>
  <c r="CY230" i="3"/>
  <c r="CZ230" i="3"/>
  <c r="DA230" i="3"/>
  <c r="DB230" i="3"/>
  <c r="DC230" i="3"/>
  <c r="A231" i="3"/>
  <c r="Y231" i="3"/>
  <c r="CW231" i="3"/>
  <c r="CX231" i="3"/>
  <c r="CY231" i="3"/>
  <c r="CZ231" i="3"/>
  <c r="DA231" i="3"/>
  <c r="DB231" i="3"/>
  <c r="DC231" i="3"/>
  <c r="DH231" i="3"/>
  <c r="A232" i="3"/>
  <c r="Y232" i="3"/>
  <c r="CX232" i="3" s="1"/>
  <c r="DH232" i="3" s="1"/>
  <c r="CY232" i="3"/>
  <c r="CZ232" i="3"/>
  <c r="DA232" i="3"/>
  <c r="DB232" i="3"/>
  <c r="DC232" i="3"/>
  <c r="DF232" i="3"/>
  <c r="DG232" i="3"/>
  <c r="DI232" i="3"/>
  <c r="DJ232" i="3"/>
  <c r="A233" i="3"/>
  <c r="Y233" i="3"/>
  <c r="CX233" i="3" s="1"/>
  <c r="CY233" i="3"/>
  <c r="CZ233" i="3"/>
  <c r="DB233" i="3" s="1"/>
  <c r="DA233" i="3"/>
  <c r="DC233" i="3"/>
  <c r="DI233" i="3"/>
  <c r="A234" i="3"/>
  <c r="Y234" i="3"/>
  <c r="CX234" i="3"/>
  <c r="CY234" i="3"/>
  <c r="CZ234" i="3"/>
  <c r="DA234" i="3"/>
  <c r="DB234" i="3"/>
  <c r="DC234" i="3"/>
  <c r="A235" i="3"/>
  <c r="Y235" i="3"/>
  <c r="CX235" i="3"/>
  <c r="CY235" i="3"/>
  <c r="CZ235" i="3"/>
  <c r="DA235" i="3"/>
  <c r="DB235" i="3"/>
  <c r="DC235" i="3"/>
  <c r="A236" i="3"/>
  <c r="Y236" i="3"/>
  <c r="CX236" i="3"/>
  <c r="CY236" i="3"/>
  <c r="CZ236" i="3"/>
  <c r="DB236" i="3" s="1"/>
  <c r="DA236" i="3"/>
  <c r="DC236" i="3"/>
  <c r="A237" i="3"/>
  <c r="Y237" i="3"/>
  <c r="CX237" i="3" s="1"/>
  <c r="CY237" i="3"/>
  <c r="CZ237" i="3"/>
  <c r="DA237" i="3"/>
  <c r="DB237" i="3"/>
  <c r="DC237" i="3"/>
  <c r="A238" i="3"/>
  <c r="Y238" i="3"/>
  <c r="CX238" i="3"/>
  <c r="CY238" i="3"/>
  <c r="CZ238" i="3"/>
  <c r="DA238" i="3"/>
  <c r="DB238" i="3"/>
  <c r="DC238" i="3"/>
  <c r="A239" i="3"/>
  <c r="Y239" i="3"/>
  <c r="CX239" i="3"/>
  <c r="CY239" i="3"/>
  <c r="CZ239" i="3"/>
  <c r="DA239" i="3"/>
  <c r="DB239" i="3"/>
  <c r="DC239" i="3"/>
  <c r="DG239" i="3"/>
  <c r="A240" i="3"/>
  <c r="Y240" i="3"/>
  <c r="CX240" i="3" s="1"/>
  <c r="CY240" i="3"/>
  <c r="CZ240" i="3"/>
  <c r="DB240" i="3" s="1"/>
  <c r="DA240" i="3"/>
  <c r="DC240" i="3"/>
  <c r="DF240" i="3"/>
  <c r="DJ240" i="3" s="1"/>
  <c r="DG240" i="3"/>
  <c r="A241" i="3"/>
  <c r="Y241" i="3"/>
  <c r="CX241" i="3"/>
  <c r="DG241" i="3" s="1"/>
  <c r="CY241" i="3"/>
  <c r="CZ241" i="3"/>
  <c r="DB241" i="3" s="1"/>
  <c r="DA241" i="3"/>
  <c r="DC241" i="3"/>
  <c r="DF241" i="3"/>
  <c r="DJ241" i="3" s="1"/>
  <c r="DH241" i="3"/>
  <c r="A242" i="3"/>
  <c r="Y242" i="3"/>
  <c r="CX242" i="3" s="1"/>
  <c r="CY242" i="3"/>
  <c r="CZ242" i="3"/>
  <c r="DB242" i="3" s="1"/>
  <c r="DA242" i="3"/>
  <c r="DC242" i="3"/>
  <c r="DF242" i="3"/>
  <c r="DJ242" i="3" s="1"/>
  <c r="DG242" i="3"/>
  <c r="A243" i="3"/>
  <c r="Y243" i="3"/>
  <c r="CX243" i="3" s="1"/>
  <c r="CY243" i="3"/>
  <c r="CZ243" i="3"/>
  <c r="DA243" i="3"/>
  <c r="DB243" i="3"/>
  <c r="DC243" i="3"/>
  <c r="DF243" i="3"/>
  <c r="DJ243" i="3" s="1"/>
  <c r="DG243" i="3"/>
  <c r="DH243" i="3"/>
  <c r="DI243" i="3"/>
  <c r="A244" i="3"/>
  <c r="Y244" i="3"/>
  <c r="CX244" i="3" s="1"/>
  <c r="CY244" i="3"/>
  <c r="CZ244" i="3"/>
  <c r="DB244" i="3" s="1"/>
  <c r="DA244" i="3"/>
  <c r="DC244" i="3"/>
  <c r="A245" i="3"/>
  <c r="Y245" i="3"/>
  <c r="CX245" i="3"/>
  <c r="DI245" i="3" s="1"/>
  <c r="CY245" i="3"/>
  <c r="CZ245" i="3"/>
  <c r="DB245" i="3" s="1"/>
  <c r="DA245" i="3"/>
  <c r="DC245" i="3"/>
  <c r="DF245" i="3"/>
  <c r="DJ245" i="3" s="1"/>
  <c r="DG245" i="3"/>
  <c r="A246" i="3"/>
  <c r="Y246" i="3"/>
  <c r="CX246" i="3"/>
  <c r="CY246" i="3"/>
  <c r="CZ246" i="3"/>
  <c r="DB246" i="3" s="1"/>
  <c r="DA246" i="3"/>
  <c r="DC246" i="3"/>
  <c r="A247" i="3"/>
  <c r="Y247" i="3"/>
  <c r="CX247" i="3"/>
  <c r="DF247" i="3" s="1"/>
  <c r="DJ247" i="3" s="1"/>
  <c r="CY247" i="3"/>
  <c r="CZ247" i="3"/>
  <c r="DB247" i="3" s="1"/>
  <c r="DA247" i="3"/>
  <c r="DC247" i="3"/>
  <c r="DG247" i="3"/>
  <c r="DH247" i="3"/>
  <c r="DI247" i="3"/>
  <c r="A248" i="3"/>
  <c r="Y248" i="3"/>
  <c r="CX248" i="3" s="1"/>
  <c r="CY248" i="3"/>
  <c r="CZ248" i="3"/>
  <c r="DA248" i="3"/>
  <c r="DB248" i="3"/>
  <c r="DC248" i="3"/>
  <c r="DH248" i="3"/>
  <c r="A249" i="3"/>
  <c r="Y249" i="3"/>
  <c r="CX249" i="3"/>
  <c r="DG249" i="3" s="1"/>
  <c r="CY249" i="3"/>
  <c r="CZ249" i="3"/>
  <c r="DA249" i="3"/>
  <c r="DB249" i="3"/>
  <c r="DC249" i="3"/>
  <c r="DF249" i="3"/>
  <c r="DH249" i="3"/>
  <c r="DI249" i="3"/>
  <c r="DJ249" i="3"/>
  <c r="A250" i="3"/>
  <c r="Y250" i="3"/>
  <c r="CX250" i="3"/>
  <c r="CY250" i="3"/>
  <c r="CZ250" i="3"/>
  <c r="DA250" i="3"/>
  <c r="DB250" i="3"/>
  <c r="DC250" i="3"/>
  <c r="A251" i="3"/>
  <c r="Y251" i="3"/>
  <c r="CX251" i="3"/>
  <c r="DF251" i="3" s="1"/>
  <c r="CY251" i="3"/>
  <c r="CZ251" i="3"/>
  <c r="DB251" i="3" s="1"/>
  <c r="DA251" i="3"/>
  <c r="DC251" i="3"/>
  <c r="DG251" i="3"/>
  <c r="DH251" i="3"/>
  <c r="DI251" i="3"/>
  <c r="DJ251" i="3"/>
  <c r="A252" i="3"/>
  <c r="Y252" i="3"/>
  <c r="CV252" i="3" s="1"/>
  <c r="CU252" i="3"/>
  <c r="CX252" i="3"/>
  <c r="CY252" i="3"/>
  <c r="CZ252" i="3"/>
  <c r="DB252" i="3" s="1"/>
  <c r="DA252" i="3"/>
  <c r="DC252" i="3"/>
  <c r="A253" i="3"/>
  <c r="Y253" i="3"/>
  <c r="CX253" i="3" s="1"/>
  <c r="DH253" i="3" s="1"/>
  <c r="CY253" i="3"/>
  <c r="CZ253" i="3"/>
  <c r="DA253" i="3"/>
  <c r="DB253" i="3"/>
  <c r="DC253" i="3"/>
  <c r="DG253" i="3"/>
  <c r="A254" i="3"/>
  <c r="Y254" i="3"/>
  <c r="CY254" i="3"/>
  <c r="CZ254" i="3"/>
  <c r="DB254" i="3" s="1"/>
  <c r="DA254" i="3"/>
  <c r="DC254" i="3"/>
  <c r="A255" i="3"/>
  <c r="Y255" i="3"/>
  <c r="CW255" i="3"/>
  <c r="CX255" i="3"/>
  <c r="DG255" i="3" s="1"/>
  <c r="DJ255" i="3" s="1"/>
  <c r="CY255" i="3"/>
  <c r="CZ255" i="3"/>
  <c r="DA255" i="3"/>
  <c r="DB255" i="3"/>
  <c r="DC255" i="3"/>
  <c r="DF255" i="3"/>
  <c r="DH255" i="3"/>
  <c r="DI255" i="3"/>
  <c r="A256" i="3"/>
  <c r="Y256" i="3"/>
  <c r="CX256" i="3" s="1"/>
  <c r="CW256" i="3"/>
  <c r="CY256" i="3"/>
  <c r="CZ256" i="3"/>
  <c r="DB256" i="3" s="1"/>
  <c r="DA256" i="3"/>
  <c r="DC256" i="3"/>
  <c r="A257" i="3"/>
  <c r="Y257" i="3"/>
  <c r="CX257" i="3" s="1"/>
  <c r="DI257" i="3" s="1"/>
  <c r="CY257" i="3"/>
  <c r="CZ257" i="3"/>
  <c r="DA257" i="3"/>
  <c r="DB257" i="3"/>
  <c r="DC257" i="3"/>
  <c r="DF257" i="3"/>
  <c r="DJ257" i="3" s="1"/>
  <c r="DG257" i="3"/>
  <c r="DH257" i="3"/>
  <c r="A258" i="3"/>
  <c r="Y258" i="3"/>
  <c r="CX258" i="3"/>
  <c r="CY258" i="3"/>
  <c r="CZ258" i="3"/>
  <c r="DB258" i="3" s="1"/>
  <c r="DA258" i="3"/>
  <c r="DC258" i="3"/>
  <c r="A259" i="3"/>
  <c r="Y259" i="3"/>
  <c r="CX259" i="3"/>
  <c r="CY259" i="3"/>
  <c r="CZ259" i="3"/>
  <c r="DB259" i="3" s="1"/>
  <c r="DA259" i="3"/>
  <c r="DC259" i="3"/>
  <c r="DF259" i="3"/>
  <c r="DJ259" i="3"/>
  <c r="A260" i="3"/>
  <c r="Y260" i="3"/>
  <c r="CX260" i="3"/>
  <c r="CY260" i="3"/>
  <c r="CZ260" i="3"/>
  <c r="DB260" i="3" s="1"/>
  <c r="DA260" i="3"/>
  <c r="DC260" i="3"/>
  <c r="DF260" i="3"/>
  <c r="DJ260" i="3" s="1"/>
  <c r="DI260" i="3"/>
  <c r="A261" i="3"/>
  <c r="Y261" i="3"/>
  <c r="CX261" i="3"/>
  <c r="CY261" i="3"/>
  <c r="CZ261" i="3"/>
  <c r="DA261" i="3"/>
  <c r="DB261" i="3"/>
  <c r="DC261" i="3"/>
  <c r="DG261" i="3"/>
  <c r="DI261" i="3"/>
  <c r="A262" i="3"/>
  <c r="Y262" i="3"/>
  <c r="CX262" i="3"/>
  <c r="CY262" i="3"/>
  <c r="CZ262" i="3"/>
  <c r="DA262" i="3"/>
  <c r="DB262" i="3"/>
  <c r="DC262" i="3"/>
  <c r="A263" i="3"/>
  <c r="Y263" i="3"/>
  <c r="CX263" i="3" s="1"/>
  <c r="DI263" i="3" s="1"/>
  <c r="CY263" i="3"/>
  <c r="CZ263" i="3"/>
  <c r="DB263" i="3" s="1"/>
  <c r="DA263" i="3"/>
  <c r="DC263" i="3"/>
  <c r="DF263" i="3"/>
  <c r="DJ263" i="3" s="1"/>
  <c r="DG263" i="3"/>
  <c r="DH263" i="3"/>
  <c r="A264" i="3"/>
  <c r="Y264" i="3"/>
  <c r="CX264" i="3"/>
  <c r="DG264" i="3" s="1"/>
  <c r="CY264" i="3"/>
  <c r="CZ264" i="3"/>
  <c r="DB264" i="3" s="1"/>
  <c r="DA264" i="3"/>
  <c r="DC264" i="3"/>
  <c r="DF264" i="3"/>
  <c r="DH264" i="3"/>
  <c r="DI264" i="3"/>
  <c r="DJ264" i="3"/>
  <c r="A265" i="3"/>
  <c r="Y265" i="3"/>
  <c r="CU265" i="3"/>
  <c r="CV265" i="3"/>
  <c r="CX265" i="3"/>
  <c r="DF265" i="3" s="1"/>
  <c r="CY265" i="3"/>
  <c r="CZ265" i="3"/>
  <c r="DB265" i="3" s="1"/>
  <c r="DA265" i="3"/>
  <c r="DC265" i="3"/>
  <c r="DG265" i="3"/>
  <c r="DH265" i="3"/>
  <c r="DI265" i="3"/>
  <c r="DJ265" i="3" s="1"/>
  <c r="A266" i="3"/>
  <c r="Y266" i="3"/>
  <c r="CX266" i="3"/>
  <c r="CY266" i="3"/>
  <c r="CZ266" i="3"/>
  <c r="DB266" i="3" s="1"/>
  <c r="DA266" i="3"/>
  <c r="DC266" i="3"/>
  <c r="DG266" i="3"/>
  <c r="DI266" i="3"/>
  <c r="DJ266" i="3"/>
  <c r="A267" i="3"/>
  <c r="Y267" i="3"/>
  <c r="CW267" i="3"/>
  <c r="CX267" i="3"/>
  <c r="CY267" i="3"/>
  <c r="CZ267" i="3"/>
  <c r="DA267" i="3"/>
  <c r="DB267" i="3"/>
  <c r="DC267" i="3"/>
  <c r="DF267" i="3"/>
  <c r="DG267" i="3"/>
  <c r="DH267" i="3"/>
  <c r="DI267" i="3"/>
  <c r="A268" i="3"/>
  <c r="Y268" i="3"/>
  <c r="CX268" i="3" s="1"/>
  <c r="CY268" i="3"/>
  <c r="CZ268" i="3"/>
  <c r="DB268" i="3" s="1"/>
  <c r="DA268" i="3"/>
  <c r="DC268" i="3"/>
  <c r="A269" i="3"/>
  <c r="Y269" i="3"/>
  <c r="CX269" i="3"/>
  <c r="CY269" i="3"/>
  <c r="CZ269" i="3"/>
  <c r="DB269" i="3" s="1"/>
  <c r="DA269" i="3"/>
  <c r="DC269" i="3"/>
  <c r="DH269" i="3"/>
  <c r="A270" i="3"/>
  <c r="Y270" i="3"/>
  <c r="CX270" i="3"/>
  <c r="CY270" i="3"/>
  <c r="CZ270" i="3"/>
  <c r="DB270" i="3" s="1"/>
  <c r="DA270" i="3"/>
  <c r="DC270" i="3"/>
  <c r="DG270" i="3"/>
  <c r="DH270" i="3"/>
  <c r="A271" i="3"/>
  <c r="Y271" i="3"/>
  <c r="CX271" i="3"/>
  <c r="CY271" i="3"/>
  <c r="CZ271" i="3"/>
  <c r="DB271" i="3" s="1"/>
  <c r="DA271" i="3"/>
  <c r="DC271" i="3"/>
  <c r="DG271" i="3"/>
  <c r="DI271" i="3"/>
  <c r="A272" i="3"/>
  <c r="Y272" i="3"/>
  <c r="CX272" i="3" s="1"/>
  <c r="CY272" i="3"/>
  <c r="CZ272" i="3"/>
  <c r="DB272" i="3" s="1"/>
  <c r="DA272" i="3"/>
  <c r="DC272" i="3"/>
  <c r="DF272" i="3"/>
  <c r="DG272" i="3"/>
  <c r="DH272" i="3"/>
  <c r="DI272" i="3"/>
  <c r="DJ272" i="3"/>
  <c r="A273" i="3"/>
  <c r="Y273" i="3"/>
  <c r="CU273" i="3"/>
  <c r="CV273" i="3"/>
  <c r="CX273" i="3"/>
  <c r="CY273" i="3"/>
  <c r="CZ273" i="3"/>
  <c r="DB273" i="3" s="1"/>
  <c r="DA273" i="3"/>
  <c r="DC273" i="3"/>
  <c r="A274" i="3"/>
  <c r="Y274" i="3"/>
  <c r="CX274" i="3"/>
  <c r="CY274" i="3"/>
  <c r="CZ274" i="3"/>
  <c r="DB274" i="3" s="1"/>
  <c r="DA274" i="3"/>
  <c r="DC274" i="3"/>
  <c r="A275" i="3"/>
  <c r="Y275" i="3"/>
  <c r="CW275" i="3"/>
  <c r="CX275" i="3"/>
  <c r="CY275" i="3"/>
  <c r="CZ275" i="3"/>
  <c r="DA275" i="3"/>
  <c r="DB275" i="3"/>
  <c r="DC275" i="3"/>
  <c r="DF275" i="3"/>
  <c r="DG275" i="3"/>
  <c r="DH275" i="3"/>
  <c r="DI275" i="3"/>
  <c r="A276" i="3"/>
  <c r="Y276" i="3"/>
  <c r="CX276" i="3" s="1"/>
  <c r="CW276" i="3"/>
  <c r="CY276" i="3"/>
  <c r="CZ276" i="3"/>
  <c r="DB276" i="3" s="1"/>
  <c r="DA276" i="3"/>
  <c r="DC276" i="3"/>
  <c r="A277" i="3"/>
  <c r="Y277" i="3"/>
  <c r="CX277" i="3" s="1"/>
  <c r="CY277" i="3"/>
  <c r="CZ277" i="3"/>
  <c r="DB277" i="3" s="1"/>
  <c r="DA277" i="3"/>
  <c r="DC277" i="3"/>
  <c r="DI277" i="3"/>
  <c r="A278" i="3"/>
  <c r="Y278" i="3"/>
  <c r="CX278" i="3" s="1"/>
  <c r="CY278" i="3"/>
  <c r="CZ278" i="3"/>
  <c r="DB278" i="3" s="1"/>
  <c r="DA278" i="3"/>
  <c r="DC278" i="3"/>
  <c r="DF278" i="3"/>
  <c r="DJ278" i="3" s="1"/>
  <c r="DG278" i="3"/>
  <c r="A279" i="3"/>
  <c r="Y279" i="3"/>
  <c r="CY279" i="3"/>
  <c r="CZ279" i="3"/>
  <c r="DA279" i="3"/>
  <c r="DB279" i="3"/>
  <c r="DC279" i="3"/>
  <c r="A280" i="3"/>
  <c r="Y280" i="3"/>
  <c r="CY280" i="3"/>
  <c r="CZ280" i="3"/>
  <c r="DA280" i="3"/>
  <c r="DB280" i="3"/>
  <c r="DC280" i="3"/>
  <c r="A281" i="3"/>
  <c r="Y281" i="3"/>
  <c r="CY281" i="3"/>
  <c r="CZ281" i="3"/>
  <c r="DB281" i="3" s="1"/>
  <c r="DA281" i="3"/>
  <c r="DC281" i="3"/>
  <c r="A282" i="3"/>
  <c r="Y282" i="3"/>
  <c r="CY282" i="3"/>
  <c r="CZ282" i="3"/>
  <c r="DA282" i="3"/>
  <c r="DB282" i="3"/>
  <c r="DC282" i="3"/>
  <c r="A283" i="3"/>
  <c r="Y283" i="3"/>
  <c r="CY283" i="3"/>
  <c r="CZ283" i="3"/>
  <c r="DB283" i="3" s="1"/>
  <c r="DA283" i="3"/>
  <c r="DC283" i="3"/>
  <c r="A284" i="3"/>
  <c r="Y284" i="3"/>
  <c r="CY284" i="3"/>
  <c r="CZ284" i="3"/>
  <c r="DA284" i="3"/>
  <c r="DB284" i="3"/>
  <c r="DC284" i="3"/>
  <c r="A285" i="3"/>
  <c r="Y285" i="3"/>
  <c r="CY285" i="3"/>
  <c r="CZ285" i="3"/>
  <c r="DA285" i="3"/>
  <c r="DB285" i="3"/>
  <c r="DC285" i="3"/>
  <c r="A286" i="3"/>
  <c r="Y286" i="3"/>
  <c r="CY286" i="3"/>
  <c r="CZ286" i="3"/>
  <c r="DA286" i="3"/>
  <c r="DB286" i="3"/>
  <c r="DC286" i="3"/>
  <c r="A287" i="3"/>
  <c r="Y287" i="3"/>
  <c r="CU287" i="3"/>
  <c r="CY287" i="3"/>
  <c r="CZ287" i="3"/>
  <c r="DA287" i="3"/>
  <c r="DB287" i="3"/>
  <c r="DC287" i="3"/>
  <c r="A288" i="3"/>
  <c r="Y288" i="3"/>
  <c r="CX288" i="3"/>
  <c r="CY288" i="3"/>
  <c r="CZ288" i="3"/>
  <c r="DA288" i="3"/>
  <c r="DB288" i="3"/>
  <c r="DC288" i="3"/>
  <c r="A289" i="3"/>
  <c r="Y289" i="3"/>
  <c r="CY289" i="3"/>
  <c r="CZ289" i="3"/>
  <c r="DA289" i="3"/>
  <c r="DB289" i="3"/>
  <c r="DC289" i="3"/>
  <c r="A290" i="3"/>
  <c r="Y290" i="3"/>
  <c r="CW290" i="3"/>
  <c r="CX290" i="3"/>
  <c r="DH290" i="3" s="1"/>
  <c r="CY290" i="3"/>
  <c r="CZ290" i="3"/>
  <c r="DB290" i="3" s="1"/>
  <c r="DA290" i="3"/>
  <c r="DC290" i="3"/>
  <c r="DF290" i="3"/>
  <c r="DG290" i="3"/>
  <c r="DI290" i="3"/>
  <c r="DJ290" i="3"/>
  <c r="A291" i="3"/>
  <c r="Y291" i="3"/>
  <c r="CW291" i="3" s="1"/>
  <c r="CX291" i="3"/>
  <c r="CY291" i="3"/>
  <c r="CZ291" i="3"/>
  <c r="DB291" i="3" s="1"/>
  <c r="DA291" i="3"/>
  <c r="DC291" i="3"/>
  <c r="DG291" i="3"/>
  <c r="DI291" i="3"/>
  <c r="A292" i="3"/>
  <c r="Y292" i="3"/>
  <c r="CX292" i="3" s="1"/>
  <c r="CY292" i="3"/>
  <c r="CZ292" i="3"/>
  <c r="DA292" i="3"/>
  <c r="DB292" i="3"/>
  <c r="DC292" i="3"/>
  <c r="A293" i="3"/>
  <c r="Y293" i="3"/>
  <c r="CX293" i="3" s="1"/>
  <c r="CY293" i="3"/>
  <c r="CZ293" i="3"/>
  <c r="DB293" i="3" s="1"/>
  <c r="DA293" i="3"/>
  <c r="DC293" i="3"/>
  <c r="DF293" i="3"/>
  <c r="DJ293" i="3" s="1"/>
  <c r="DG293" i="3"/>
  <c r="A294" i="3"/>
  <c r="Y294" i="3"/>
  <c r="CX294" i="3" s="1"/>
  <c r="CY294" i="3"/>
  <c r="CZ294" i="3"/>
  <c r="DA294" i="3"/>
  <c r="DB294" i="3"/>
  <c r="DC294" i="3"/>
  <c r="A295" i="3"/>
  <c r="Y295" i="3"/>
  <c r="CX295" i="3"/>
  <c r="DH295" i="3" s="1"/>
  <c r="CY295" i="3"/>
  <c r="CZ295" i="3"/>
  <c r="DA295" i="3"/>
  <c r="DB295" i="3"/>
  <c r="DC295" i="3"/>
  <c r="DF295" i="3"/>
  <c r="DJ295" i="3" s="1"/>
  <c r="DG295" i="3"/>
  <c r="A296" i="3"/>
  <c r="Y296" i="3"/>
  <c r="CX296" i="3"/>
  <c r="CY296" i="3"/>
  <c r="CZ296" i="3"/>
  <c r="DB296" i="3" s="1"/>
  <c r="DA296" i="3"/>
  <c r="DC296" i="3"/>
  <c r="A297" i="3"/>
  <c r="Y297" i="3"/>
  <c r="CX297" i="3"/>
  <c r="DF297" i="3" s="1"/>
  <c r="DJ297" i="3" s="1"/>
  <c r="CY297" i="3"/>
  <c r="CZ297" i="3"/>
  <c r="DB297" i="3" s="1"/>
  <c r="DA297" i="3"/>
  <c r="DC297" i="3"/>
  <c r="DG297" i="3"/>
  <c r="DH297" i="3"/>
  <c r="DI297" i="3"/>
  <c r="A298" i="3"/>
  <c r="Y298" i="3"/>
  <c r="CX298" i="3" s="1"/>
  <c r="DG298" i="3" s="1"/>
  <c r="CY298" i="3"/>
  <c r="CZ298" i="3"/>
  <c r="DA298" i="3"/>
  <c r="DB298" i="3"/>
  <c r="DC298" i="3"/>
  <c r="DF298" i="3"/>
  <c r="DH298" i="3"/>
  <c r="DI298" i="3"/>
  <c r="DJ298" i="3"/>
  <c r="A299" i="3"/>
  <c r="Y299" i="3"/>
  <c r="CY299" i="3"/>
  <c r="CZ299" i="3"/>
  <c r="DA299" i="3"/>
  <c r="DB299" i="3"/>
  <c r="DC299" i="3"/>
  <c r="A300" i="3"/>
  <c r="Y300" i="3"/>
  <c r="CY300" i="3"/>
  <c r="CZ300" i="3"/>
  <c r="DB300" i="3" s="1"/>
  <c r="DA300" i="3"/>
  <c r="DC300" i="3"/>
  <c r="A301" i="3"/>
  <c r="Y301" i="3"/>
  <c r="CY301" i="3"/>
  <c r="CZ301" i="3"/>
  <c r="DB301" i="3" s="1"/>
  <c r="DA301" i="3"/>
  <c r="DC301" i="3"/>
  <c r="A302" i="3"/>
  <c r="Y302" i="3"/>
  <c r="CY302" i="3"/>
  <c r="CZ302" i="3"/>
  <c r="DB302" i="3" s="1"/>
  <c r="DA302" i="3"/>
  <c r="DC302" i="3"/>
  <c r="A303" i="3"/>
  <c r="Y303" i="3"/>
  <c r="CY303" i="3"/>
  <c r="CZ303" i="3"/>
  <c r="DA303" i="3"/>
  <c r="DB303" i="3"/>
  <c r="DC303" i="3"/>
  <c r="A304" i="3"/>
  <c r="Y304" i="3"/>
  <c r="CY304" i="3"/>
  <c r="CZ304" i="3"/>
  <c r="DA304" i="3"/>
  <c r="DB304" i="3"/>
  <c r="DC304" i="3"/>
  <c r="A305" i="3"/>
  <c r="Y305" i="3"/>
  <c r="CY305" i="3"/>
  <c r="CZ305" i="3"/>
  <c r="DB305" i="3" s="1"/>
  <c r="DA305" i="3"/>
  <c r="DC305" i="3"/>
  <c r="A306" i="3"/>
  <c r="Y306" i="3"/>
  <c r="CY306" i="3"/>
  <c r="CZ306" i="3"/>
  <c r="DB306" i="3" s="1"/>
  <c r="DA306" i="3"/>
  <c r="DC306" i="3"/>
  <c r="A307" i="3"/>
  <c r="Y307" i="3"/>
  <c r="CV307" i="3"/>
  <c r="CX307" i="3"/>
  <c r="CY307" i="3"/>
  <c r="CZ307" i="3"/>
  <c r="DB307" i="3" s="1"/>
  <c r="DA307" i="3"/>
  <c r="DC307" i="3"/>
  <c r="A308" i="3"/>
  <c r="Y308" i="3"/>
  <c r="CY308" i="3"/>
  <c r="CZ308" i="3"/>
  <c r="DA308" i="3"/>
  <c r="DB308" i="3"/>
  <c r="DC308" i="3"/>
  <c r="A309" i="3"/>
  <c r="Y309" i="3"/>
  <c r="CW309" i="3"/>
  <c r="CY309" i="3"/>
  <c r="CZ309" i="3"/>
  <c r="DB309" i="3" s="1"/>
  <c r="DA309" i="3"/>
  <c r="DC309" i="3"/>
  <c r="A310" i="3"/>
  <c r="Y310" i="3"/>
  <c r="CY310" i="3"/>
  <c r="CZ310" i="3"/>
  <c r="DB310" i="3" s="1"/>
  <c r="DA310" i="3"/>
  <c r="DC310" i="3"/>
  <c r="A311" i="3"/>
  <c r="Y311" i="3"/>
  <c r="CY311" i="3"/>
  <c r="CZ311" i="3"/>
  <c r="DA311" i="3"/>
  <c r="DB311" i="3"/>
  <c r="DC311" i="3"/>
  <c r="A312" i="3"/>
  <c r="Y312" i="3"/>
  <c r="CW312" i="3" s="1"/>
  <c r="CY312" i="3"/>
  <c r="CZ312" i="3"/>
  <c r="DA312" i="3"/>
  <c r="DB312" i="3"/>
  <c r="DC312" i="3"/>
  <c r="A313" i="3"/>
  <c r="Y313" i="3"/>
  <c r="CY313" i="3"/>
  <c r="CZ313" i="3"/>
  <c r="DA313" i="3"/>
  <c r="DB313" i="3"/>
  <c r="DC313" i="3"/>
  <c r="A314" i="3"/>
  <c r="Y314" i="3"/>
  <c r="CY314" i="3"/>
  <c r="CZ314" i="3"/>
  <c r="DB314" i="3" s="1"/>
  <c r="DA314" i="3"/>
  <c r="DC314" i="3"/>
  <c r="A315" i="3"/>
  <c r="Y315" i="3"/>
  <c r="CY315" i="3"/>
  <c r="CZ315" i="3"/>
  <c r="DB315" i="3" s="1"/>
  <c r="DA315" i="3"/>
  <c r="DC315" i="3"/>
  <c r="A316" i="3"/>
  <c r="Y316" i="3"/>
  <c r="CY316" i="3"/>
  <c r="CZ316" i="3"/>
  <c r="DA316" i="3"/>
  <c r="DB316" i="3"/>
  <c r="DC316" i="3"/>
  <c r="A317" i="3"/>
  <c r="Y317" i="3"/>
  <c r="CY317" i="3"/>
  <c r="CZ317" i="3"/>
  <c r="DB317" i="3" s="1"/>
  <c r="DA317" i="3"/>
  <c r="DC317" i="3"/>
  <c r="A318" i="3"/>
  <c r="Y318" i="3"/>
  <c r="CY318" i="3"/>
  <c r="CZ318" i="3"/>
  <c r="DB318" i="3" s="1"/>
  <c r="DA318" i="3"/>
  <c r="DC318" i="3"/>
  <c r="A319" i="3"/>
  <c r="Y319" i="3"/>
  <c r="CY319" i="3"/>
  <c r="CZ319" i="3"/>
  <c r="DA319" i="3"/>
  <c r="DB319" i="3"/>
  <c r="DC319" i="3"/>
  <c r="A320" i="3"/>
  <c r="Y320" i="3"/>
  <c r="CU320" i="3"/>
  <c r="CY320" i="3"/>
  <c r="CZ320" i="3"/>
  <c r="DA320" i="3"/>
  <c r="DB320" i="3"/>
  <c r="DC320" i="3"/>
  <c r="A321" i="3"/>
  <c r="Y321" i="3"/>
  <c r="CX321" i="3"/>
  <c r="DG321" i="3" s="1"/>
  <c r="CY321" i="3"/>
  <c r="CZ321" i="3"/>
  <c r="DA321" i="3"/>
  <c r="DB321" i="3"/>
  <c r="DC321" i="3"/>
  <c r="DH321" i="3"/>
  <c r="DI321" i="3"/>
  <c r="A322" i="3"/>
  <c r="Y322" i="3"/>
  <c r="CY322" i="3"/>
  <c r="CZ322" i="3"/>
  <c r="DA322" i="3"/>
  <c r="DB322" i="3"/>
  <c r="DC322" i="3"/>
  <c r="A323" i="3"/>
  <c r="Y323" i="3"/>
  <c r="CY323" i="3"/>
  <c r="CZ323" i="3"/>
  <c r="DA323" i="3"/>
  <c r="DB323" i="3"/>
  <c r="DC323" i="3"/>
  <c r="A324" i="3"/>
  <c r="Y324" i="3"/>
  <c r="CY324" i="3"/>
  <c r="CZ324" i="3"/>
  <c r="DB324" i="3" s="1"/>
  <c r="DA324" i="3"/>
  <c r="DC324" i="3"/>
  <c r="A325" i="3"/>
  <c r="Y325" i="3"/>
  <c r="CY325" i="3"/>
  <c r="CZ325" i="3"/>
  <c r="DA325" i="3"/>
  <c r="DB325" i="3"/>
  <c r="DC325" i="3"/>
  <c r="A326" i="3"/>
  <c r="Y326" i="3"/>
  <c r="CW326" i="3"/>
  <c r="CX326" i="3"/>
  <c r="CY326" i="3"/>
  <c r="CZ326" i="3"/>
  <c r="DA326" i="3"/>
  <c r="DB326" i="3"/>
  <c r="DC326" i="3"/>
  <c r="A327" i="3"/>
  <c r="Y327" i="3"/>
  <c r="CY327" i="3"/>
  <c r="CZ327" i="3"/>
  <c r="DA327" i="3"/>
  <c r="DB327" i="3"/>
  <c r="DC327" i="3"/>
  <c r="A328" i="3"/>
  <c r="Y328" i="3"/>
  <c r="CY328" i="3"/>
  <c r="CZ328" i="3"/>
  <c r="DB328" i="3" s="1"/>
  <c r="DA328" i="3"/>
  <c r="DC328" i="3"/>
  <c r="A329" i="3"/>
  <c r="Y329" i="3"/>
  <c r="CY329" i="3"/>
  <c r="CZ329" i="3"/>
  <c r="DB329" i="3" s="1"/>
  <c r="DA329" i="3"/>
  <c r="DC329" i="3"/>
  <c r="A330" i="3"/>
  <c r="Y330" i="3"/>
  <c r="CY330" i="3"/>
  <c r="CZ330" i="3"/>
  <c r="DA330" i="3"/>
  <c r="DB330" i="3"/>
  <c r="DC330" i="3"/>
  <c r="A331" i="3"/>
  <c r="Y331" i="3"/>
  <c r="CY331" i="3"/>
  <c r="CZ331" i="3"/>
  <c r="DA331" i="3"/>
  <c r="DB331" i="3"/>
  <c r="DC331" i="3"/>
  <c r="A332" i="3"/>
  <c r="Y332" i="3"/>
  <c r="CY332" i="3"/>
  <c r="CZ332" i="3"/>
  <c r="DB332" i="3" s="1"/>
  <c r="DA332" i="3"/>
  <c r="DC332" i="3"/>
  <c r="A333" i="3"/>
  <c r="Y333" i="3"/>
  <c r="CY333" i="3"/>
  <c r="CZ333" i="3"/>
  <c r="DA333" i="3"/>
  <c r="DB333" i="3"/>
  <c r="DC333" i="3"/>
  <c r="A334" i="3"/>
  <c r="Y334" i="3"/>
  <c r="CY334" i="3"/>
  <c r="CZ334" i="3"/>
  <c r="DB334" i="3" s="1"/>
  <c r="DA334" i="3"/>
  <c r="DC334" i="3"/>
  <c r="A335" i="3"/>
  <c r="Y335" i="3"/>
  <c r="CY335" i="3"/>
  <c r="CZ335" i="3"/>
  <c r="DB335" i="3" s="1"/>
  <c r="DA335" i="3"/>
  <c r="DC335" i="3"/>
  <c r="A336" i="3"/>
  <c r="Y336" i="3"/>
  <c r="CY336" i="3"/>
  <c r="CZ336" i="3"/>
  <c r="DA336" i="3"/>
  <c r="DB336" i="3"/>
  <c r="DC336" i="3"/>
  <c r="A337" i="3"/>
  <c r="Y337" i="3"/>
  <c r="CY337" i="3"/>
  <c r="CZ337" i="3"/>
  <c r="DB337" i="3" s="1"/>
  <c r="DA337" i="3"/>
  <c r="DC337" i="3"/>
  <c r="A338" i="3"/>
  <c r="Y338" i="3"/>
  <c r="CY338" i="3"/>
  <c r="CZ338" i="3"/>
  <c r="DA338" i="3"/>
  <c r="DB338" i="3"/>
  <c r="DC338" i="3"/>
  <c r="A339" i="3"/>
  <c r="Y339" i="3"/>
  <c r="CY339" i="3"/>
  <c r="CZ339" i="3"/>
  <c r="DB339" i="3" s="1"/>
  <c r="DA339" i="3"/>
  <c r="DC339" i="3"/>
  <c r="A340" i="3"/>
  <c r="Y340" i="3"/>
  <c r="CY340" i="3"/>
  <c r="CZ340" i="3"/>
  <c r="DA340" i="3"/>
  <c r="DB340" i="3"/>
  <c r="DC340" i="3"/>
  <c r="A341" i="3"/>
  <c r="Y341" i="3"/>
  <c r="CY341" i="3"/>
  <c r="CZ341" i="3"/>
  <c r="DB341" i="3" s="1"/>
  <c r="DA341" i="3"/>
  <c r="DC341" i="3"/>
  <c r="A342" i="3"/>
  <c r="Y342" i="3"/>
  <c r="CY342" i="3"/>
  <c r="CZ342" i="3"/>
  <c r="DB342" i="3" s="1"/>
  <c r="DA342" i="3"/>
  <c r="DC342" i="3"/>
  <c r="A343" i="3"/>
  <c r="Y343" i="3"/>
  <c r="CY343" i="3"/>
  <c r="CZ343" i="3"/>
  <c r="DB343" i="3" s="1"/>
  <c r="DA343" i="3"/>
  <c r="DC343" i="3"/>
  <c r="A344" i="3"/>
  <c r="Y344" i="3"/>
  <c r="CY344" i="3"/>
  <c r="CZ344" i="3"/>
  <c r="DB344" i="3" s="1"/>
  <c r="DA344" i="3"/>
  <c r="DC344" i="3"/>
  <c r="A345" i="3"/>
  <c r="Y345" i="3"/>
  <c r="CY345" i="3"/>
  <c r="CZ345" i="3"/>
  <c r="DA345" i="3"/>
  <c r="DB345" i="3"/>
  <c r="DC345" i="3"/>
  <c r="A346" i="3"/>
  <c r="Y346" i="3"/>
  <c r="CY346" i="3"/>
  <c r="CZ346" i="3"/>
  <c r="DA346" i="3"/>
  <c r="DB346" i="3"/>
  <c r="DC346" i="3"/>
  <c r="A347" i="3"/>
  <c r="Y347" i="3"/>
  <c r="CY347" i="3"/>
  <c r="CZ347" i="3"/>
  <c r="DA347" i="3"/>
  <c r="DB347" i="3"/>
  <c r="DC347" i="3"/>
  <c r="A348" i="3"/>
  <c r="Y348" i="3"/>
  <c r="CY348" i="3"/>
  <c r="CZ348" i="3"/>
  <c r="DB348" i="3" s="1"/>
  <c r="DA348" i="3"/>
  <c r="DC348" i="3"/>
  <c r="A349" i="3"/>
  <c r="Y349" i="3"/>
  <c r="CY349" i="3"/>
  <c r="CZ349" i="3"/>
  <c r="DA349" i="3"/>
  <c r="DB349" i="3"/>
  <c r="DC349" i="3"/>
  <c r="A350" i="3"/>
  <c r="Y350" i="3"/>
  <c r="CY350" i="3"/>
  <c r="CZ350" i="3"/>
  <c r="DA350" i="3"/>
  <c r="DB350" i="3"/>
  <c r="DC350" i="3"/>
  <c r="A351" i="3"/>
  <c r="Y351" i="3"/>
  <c r="CY351" i="3"/>
  <c r="CZ351" i="3"/>
  <c r="DA351" i="3"/>
  <c r="DB351" i="3"/>
  <c r="DC351" i="3"/>
  <c r="A352" i="3"/>
  <c r="Y352" i="3"/>
  <c r="CY352" i="3"/>
  <c r="CZ352" i="3"/>
  <c r="DB352" i="3" s="1"/>
  <c r="DA352" i="3"/>
  <c r="DC352" i="3"/>
  <c r="A353" i="3"/>
  <c r="Y353" i="3"/>
  <c r="CY353" i="3"/>
  <c r="CZ353" i="3"/>
  <c r="DB353" i="3" s="1"/>
  <c r="DA353" i="3"/>
  <c r="DC353" i="3"/>
  <c r="A354" i="3"/>
  <c r="Y354" i="3"/>
  <c r="CY354" i="3"/>
  <c r="CZ354" i="3"/>
  <c r="DB354" i="3" s="1"/>
  <c r="DA354" i="3"/>
  <c r="DC354" i="3"/>
  <c r="A355" i="3"/>
  <c r="Y355" i="3"/>
  <c r="CY355" i="3"/>
  <c r="CZ355" i="3"/>
  <c r="DA355" i="3"/>
  <c r="DB355" i="3"/>
  <c r="DC355" i="3"/>
  <c r="A356" i="3"/>
  <c r="Y356" i="3"/>
  <c r="CY356" i="3"/>
  <c r="CZ356" i="3"/>
  <c r="DB356" i="3" s="1"/>
  <c r="DA356" i="3"/>
  <c r="DC356" i="3"/>
  <c r="A357" i="3"/>
  <c r="Y357" i="3"/>
  <c r="CY357" i="3"/>
  <c r="CZ357" i="3"/>
  <c r="DA357" i="3"/>
  <c r="DB357" i="3"/>
  <c r="DC357" i="3"/>
  <c r="A358" i="3"/>
  <c r="Y358" i="3"/>
  <c r="CY358" i="3"/>
  <c r="CZ358" i="3"/>
  <c r="DA358" i="3"/>
  <c r="DB358" i="3"/>
  <c r="DC358" i="3"/>
  <c r="A359" i="3"/>
  <c r="Y359" i="3"/>
  <c r="CY359" i="3"/>
  <c r="CZ359" i="3"/>
  <c r="DA359" i="3"/>
  <c r="DB359" i="3"/>
  <c r="DC359" i="3"/>
  <c r="A360" i="3"/>
  <c r="Y360" i="3"/>
  <c r="CY360" i="3"/>
  <c r="CZ360" i="3"/>
  <c r="DB360" i="3" s="1"/>
  <c r="DA360" i="3"/>
  <c r="DC360" i="3"/>
  <c r="A361" i="3"/>
  <c r="Y361" i="3"/>
  <c r="CY361" i="3"/>
  <c r="CZ361" i="3"/>
  <c r="DA361" i="3"/>
  <c r="DB361" i="3"/>
  <c r="DC361" i="3"/>
  <c r="A362" i="3"/>
  <c r="Y362" i="3"/>
  <c r="CX362" i="3"/>
  <c r="CY362" i="3"/>
  <c r="CZ362" i="3"/>
  <c r="DA362" i="3"/>
  <c r="DB362" i="3"/>
  <c r="DC362" i="3"/>
  <c r="A363" i="3"/>
  <c r="Y363" i="3"/>
  <c r="CY363" i="3"/>
  <c r="CZ363" i="3"/>
  <c r="DA363" i="3"/>
  <c r="DB363" i="3"/>
  <c r="DC363" i="3"/>
  <c r="A364" i="3"/>
  <c r="Y364" i="3"/>
  <c r="CY364" i="3"/>
  <c r="CZ364" i="3"/>
  <c r="DB364" i="3" s="1"/>
  <c r="DA364" i="3"/>
  <c r="DC364" i="3"/>
  <c r="A365" i="3"/>
  <c r="Y365" i="3"/>
  <c r="CY365" i="3"/>
  <c r="CZ365" i="3"/>
  <c r="DA365" i="3"/>
  <c r="DB365" i="3"/>
  <c r="DC365" i="3"/>
  <c r="A366" i="3"/>
  <c r="Y366" i="3"/>
  <c r="CY366" i="3"/>
  <c r="CZ366" i="3"/>
  <c r="DA366" i="3"/>
  <c r="DB366" i="3"/>
  <c r="DC366" i="3"/>
  <c r="A367" i="3"/>
  <c r="Y367" i="3"/>
  <c r="CX367" i="3" s="1"/>
  <c r="CY367" i="3"/>
  <c r="CZ367" i="3"/>
  <c r="DA367" i="3"/>
  <c r="DB367" i="3"/>
  <c r="DC367" i="3"/>
  <c r="A368" i="3"/>
  <c r="Y368" i="3"/>
  <c r="CY368" i="3"/>
  <c r="CZ368" i="3"/>
  <c r="DA368" i="3"/>
  <c r="DB368" i="3"/>
  <c r="DC368" i="3"/>
  <c r="A369" i="3"/>
  <c r="Y369" i="3"/>
  <c r="CY369" i="3"/>
  <c r="CZ369" i="3"/>
  <c r="DB369" i="3" s="1"/>
  <c r="DA369" i="3"/>
  <c r="DC369" i="3"/>
  <c r="A370" i="3"/>
  <c r="Y370" i="3"/>
  <c r="CY370" i="3"/>
  <c r="CZ370" i="3"/>
  <c r="DB370" i="3" s="1"/>
  <c r="DA370" i="3"/>
  <c r="DC370" i="3"/>
  <c r="A371" i="3"/>
  <c r="Y371" i="3"/>
  <c r="CY371" i="3"/>
  <c r="CZ371" i="3"/>
  <c r="DB371" i="3" s="1"/>
  <c r="DA371" i="3"/>
  <c r="DC371" i="3"/>
  <c r="A372" i="3"/>
  <c r="Y372" i="3"/>
  <c r="CY372" i="3"/>
  <c r="CZ372" i="3"/>
  <c r="DA372" i="3"/>
  <c r="DB372" i="3"/>
  <c r="DC372" i="3"/>
  <c r="A373" i="3"/>
  <c r="Y373" i="3"/>
  <c r="CY373" i="3"/>
  <c r="CZ373" i="3"/>
  <c r="DB373" i="3" s="1"/>
  <c r="DA373" i="3"/>
  <c r="DC373" i="3"/>
  <c r="A374" i="3"/>
  <c r="Y374" i="3"/>
  <c r="CY374" i="3"/>
  <c r="CZ374" i="3"/>
  <c r="DB374" i="3" s="1"/>
  <c r="DA374" i="3"/>
  <c r="DC374" i="3"/>
  <c r="A375" i="3"/>
  <c r="Y375" i="3"/>
  <c r="CY375" i="3"/>
  <c r="CZ375" i="3"/>
  <c r="DA375" i="3"/>
  <c r="DB375" i="3"/>
  <c r="DC375" i="3"/>
  <c r="A376" i="3"/>
  <c r="Y376" i="3"/>
  <c r="CY376" i="3"/>
  <c r="CZ376" i="3"/>
  <c r="DB376" i="3" s="1"/>
  <c r="DA376" i="3"/>
  <c r="DC376" i="3"/>
  <c r="A377" i="3"/>
  <c r="Y377" i="3"/>
  <c r="CY377" i="3"/>
  <c r="CZ377" i="3"/>
  <c r="DB377" i="3" s="1"/>
  <c r="DA377" i="3"/>
  <c r="DC377" i="3"/>
  <c r="A378" i="3"/>
  <c r="Y378" i="3"/>
  <c r="CY378" i="3"/>
  <c r="CZ378" i="3"/>
  <c r="DA378" i="3"/>
  <c r="DB378" i="3"/>
  <c r="DC378" i="3"/>
  <c r="A379" i="3"/>
  <c r="Y379" i="3"/>
  <c r="CY379" i="3"/>
  <c r="CZ379" i="3"/>
  <c r="DA379" i="3"/>
  <c r="DB379" i="3"/>
  <c r="DC379" i="3"/>
  <c r="A380" i="3"/>
  <c r="Y380" i="3"/>
  <c r="CY380" i="3"/>
  <c r="CZ380" i="3"/>
  <c r="DB380" i="3" s="1"/>
  <c r="DA380" i="3"/>
  <c r="DC380" i="3"/>
  <c r="A381" i="3"/>
  <c r="Y381" i="3"/>
  <c r="CY381" i="3"/>
  <c r="CZ381" i="3"/>
  <c r="DA381" i="3"/>
  <c r="DB381" i="3"/>
  <c r="DC381" i="3"/>
  <c r="A382" i="3"/>
  <c r="Y382" i="3"/>
  <c r="CY382" i="3"/>
  <c r="CZ382" i="3"/>
  <c r="DA382" i="3"/>
  <c r="DB382" i="3"/>
  <c r="DC382" i="3"/>
  <c r="A383" i="3"/>
  <c r="Y383" i="3"/>
  <c r="CY383" i="3"/>
  <c r="CZ383" i="3"/>
  <c r="DA383" i="3"/>
  <c r="DB383" i="3"/>
  <c r="DC383" i="3"/>
  <c r="A384" i="3"/>
  <c r="Y384" i="3"/>
  <c r="CY384" i="3"/>
  <c r="CZ384" i="3"/>
  <c r="DA384" i="3"/>
  <c r="DB384" i="3"/>
  <c r="DC384" i="3"/>
  <c r="A385" i="3"/>
  <c r="Y385" i="3"/>
  <c r="CY385" i="3"/>
  <c r="CZ385" i="3"/>
  <c r="DA385" i="3"/>
  <c r="DB385" i="3"/>
  <c r="DC385" i="3"/>
  <c r="A386" i="3"/>
  <c r="Y386" i="3"/>
  <c r="CY386" i="3"/>
  <c r="CZ386" i="3"/>
  <c r="DB386" i="3" s="1"/>
  <c r="DA386" i="3"/>
  <c r="DC386" i="3"/>
  <c r="A387" i="3"/>
  <c r="Y387" i="3"/>
  <c r="CY387" i="3"/>
  <c r="CZ387" i="3"/>
  <c r="DB387" i="3" s="1"/>
  <c r="DA387" i="3"/>
  <c r="DC387" i="3"/>
  <c r="A388" i="3"/>
  <c r="Y388" i="3"/>
  <c r="CY388" i="3"/>
  <c r="CZ388" i="3"/>
  <c r="DB388" i="3" s="1"/>
  <c r="DA388" i="3"/>
  <c r="DC388" i="3"/>
  <c r="A389" i="3"/>
  <c r="Y389" i="3"/>
  <c r="CY389" i="3"/>
  <c r="CZ389" i="3"/>
  <c r="DB389" i="3" s="1"/>
  <c r="DA389" i="3"/>
  <c r="DC389" i="3"/>
  <c r="A390" i="3"/>
  <c r="Y390" i="3"/>
  <c r="CY390" i="3"/>
  <c r="CZ390" i="3"/>
  <c r="DA390" i="3"/>
  <c r="DB390" i="3"/>
  <c r="DC390" i="3"/>
  <c r="A391" i="3"/>
  <c r="Y391" i="3"/>
  <c r="CY391" i="3"/>
  <c r="CZ391" i="3"/>
  <c r="DB391" i="3" s="1"/>
  <c r="DA391" i="3"/>
  <c r="DC391" i="3"/>
  <c r="A392" i="3"/>
  <c r="Y392" i="3"/>
  <c r="CY392" i="3"/>
  <c r="CZ392" i="3"/>
  <c r="DA392" i="3"/>
  <c r="DB392" i="3"/>
  <c r="DC392" i="3"/>
  <c r="A393" i="3"/>
  <c r="Y393" i="3"/>
  <c r="CY393" i="3"/>
  <c r="CZ393" i="3"/>
  <c r="DB393" i="3" s="1"/>
  <c r="DA393" i="3"/>
  <c r="DC393" i="3"/>
  <c r="A394" i="3"/>
  <c r="Y394" i="3"/>
  <c r="CY394" i="3"/>
  <c r="CZ394" i="3"/>
  <c r="DA394" i="3"/>
  <c r="DB394" i="3"/>
  <c r="DC394" i="3"/>
  <c r="A395" i="3"/>
  <c r="Y395" i="3"/>
  <c r="CY395" i="3"/>
  <c r="CZ395" i="3"/>
  <c r="DA395" i="3"/>
  <c r="DB395" i="3"/>
  <c r="DC395" i="3"/>
  <c r="A396" i="3"/>
  <c r="Y396" i="3"/>
  <c r="CY396" i="3"/>
  <c r="CZ396" i="3"/>
  <c r="DB396" i="3" s="1"/>
  <c r="DA396" i="3"/>
  <c r="DC396" i="3"/>
  <c r="A397" i="3"/>
  <c r="Y397" i="3"/>
  <c r="CY397" i="3"/>
  <c r="CZ397" i="3"/>
  <c r="DA397" i="3"/>
  <c r="DB397" i="3"/>
  <c r="DC397" i="3"/>
  <c r="A398" i="3"/>
  <c r="Y398" i="3"/>
  <c r="CY398" i="3"/>
  <c r="CZ398" i="3"/>
  <c r="DB398" i="3" s="1"/>
  <c r="DA398" i="3"/>
  <c r="DC398" i="3"/>
  <c r="A399" i="3"/>
  <c r="Y399" i="3"/>
  <c r="CY399" i="3"/>
  <c r="CZ399" i="3"/>
  <c r="DA399" i="3"/>
  <c r="DB399" i="3"/>
  <c r="DC399" i="3"/>
  <c r="A400" i="3"/>
  <c r="Y400" i="3"/>
  <c r="CY400" i="3"/>
  <c r="CZ400" i="3"/>
  <c r="DB400" i="3" s="1"/>
  <c r="DA400" i="3"/>
  <c r="DC400" i="3"/>
  <c r="A401" i="3"/>
  <c r="Y401" i="3"/>
  <c r="CY401" i="3"/>
  <c r="CZ401" i="3"/>
  <c r="DB401" i="3" s="1"/>
  <c r="DA401" i="3"/>
  <c r="DC401" i="3"/>
  <c r="A402" i="3"/>
  <c r="Y402" i="3"/>
  <c r="CY402" i="3"/>
  <c r="CZ402" i="3"/>
  <c r="DB402" i="3" s="1"/>
  <c r="DA402" i="3"/>
  <c r="DC402" i="3"/>
  <c r="A403" i="3"/>
  <c r="Y403" i="3"/>
  <c r="CY403" i="3"/>
  <c r="CZ403" i="3"/>
  <c r="DB403" i="3" s="1"/>
  <c r="DA403" i="3"/>
  <c r="DC403" i="3"/>
  <c r="A404" i="3"/>
  <c r="Y404" i="3"/>
  <c r="CY404" i="3"/>
  <c r="CZ404" i="3"/>
  <c r="DB404" i="3" s="1"/>
  <c r="DA404" i="3"/>
  <c r="DC404" i="3"/>
  <c r="A405" i="3"/>
  <c r="Y405" i="3"/>
  <c r="CY405" i="3"/>
  <c r="CZ405" i="3"/>
  <c r="DA405" i="3"/>
  <c r="DB405" i="3"/>
  <c r="DC405" i="3"/>
  <c r="A406" i="3"/>
  <c r="Y406" i="3"/>
  <c r="CY406" i="3"/>
  <c r="CZ406" i="3"/>
  <c r="DA406" i="3"/>
  <c r="DB406" i="3"/>
  <c r="DC406" i="3"/>
  <c r="A407" i="3"/>
  <c r="Y407" i="3"/>
  <c r="CY407" i="3"/>
  <c r="CZ407" i="3"/>
  <c r="DB407" i="3" s="1"/>
  <c r="DA407" i="3"/>
  <c r="DC407" i="3"/>
  <c r="A408" i="3"/>
  <c r="Y408" i="3"/>
  <c r="CY408" i="3"/>
  <c r="CZ408" i="3"/>
  <c r="DA408" i="3"/>
  <c r="DB408" i="3"/>
  <c r="DC408" i="3"/>
  <c r="A409" i="3"/>
  <c r="Y409" i="3"/>
  <c r="CY409" i="3"/>
  <c r="CZ409" i="3"/>
  <c r="DA409" i="3"/>
  <c r="DB409" i="3"/>
  <c r="DC409" i="3"/>
  <c r="A410" i="3"/>
  <c r="Y410" i="3"/>
  <c r="CY410" i="3"/>
  <c r="CZ410" i="3"/>
  <c r="DB410" i="3" s="1"/>
  <c r="DA410" i="3"/>
  <c r="DC410" i="3"/>
  <c r="A411" i="3"/>
  <c r="Y411" i="3"/>
  <c r="CY411" i="3"/>
  <c r="CZ411" i="3"/>
  <c r="DB411" i="3" s="1"/>
  <c r="DA411" i="3"/>
  <c r="DC411" i="3"/>
  <c r="A412" i="3"/>
  <c r="Y412" i="3"/>
  <c r="CY412" i="3"/>
  <c r="CZ412" i="3"/>
  <c r="DB412" i="3" s="1"/>
  <c r="DA412" i="3"/>
  <c r="DC412" i="3"/>
  <c r="A413" i="3"/>
  <c r="Y413" i="3"/>
  <c r="CY413" i="3"/>
  <c r="CZ413" i="3"/>
  <c r="DB413" i="3" s="1"/>
  <c r="DA413" i="3"/>
  <c r="DC413" i="3"/>
  <c r="A414" i="3"/>
  <c r="Y414" i="3"/>
  <c r="CY414" i="3"/>
  <c r="CZ414" i="3"/>
  <c r="DB414" i="3" s="1"/>
  <c r="DA414" i="3"/>
  <c r="DC414" i="3"/>
  <c r="A415" i="3"/>
  <c r="Y415" i="3"/>
  <c r="CY415" i="3"/>
  <c r="CZ415" i="3"/>
  <c r="DB415" i="3" s="1"/>
  <c r="DA415" i="3"/>
  <c r="DC415" i="3"/>
  <c r="A416" i="3"/>
  <c r="Y416" i="3"/>
  <c r="CY416" i="3"/>
  <c r="CZ416" i="3"/>
  <c r="DB416" i="3" s="1"/>
  <c r="DA416" i="3"/>
  <c r="DC416" i="3"/>
  <c r="A417" i="3"/>
  <c r="Y417" i="3"/>
  <c r="CY417" i="3"/>
  <c r="CZ417" i="3"/>
  <c r="DB417" i="3" s="1"/>
  <c r="DA417" i="3"/>
  <c r="DC417" i="3"/>
  <c r="A418" i="3"/>
  <c r="Y418" i="3"/>
  <c r="CY418" i="3"/>
  <c r="CZ418" i="3"/>
  <c r="DA418" i="3"/>
  <c r="DB418" i="3"/>
  <c r="DC418" i="3"/>
  <c r="A419" i="3"/>
  <c r="Y419" i="3"/>
  <c r="CY419" i="3"/>
  <c r="CZ419" i="3"/>
  <c r="DB419" i="3" s="1"/>
  <c r="DA419" i="3"/>
  <c r="DC419" i="3"/>
  <c r="A420" i="3"/>
  <c r="Y420" i="3"/>
  <c r="CY420" i="3"/>
  <c r="CZ420" i="3"/>
  <c r="DA420" i="3"/>
  <c r="DB420" i="3"/>
  <c r="DC420" i="3"/>
  <c r="A421" i="3"/>
  <c r="Y421" i="3"/>
  <c r="CU421" i="3"/>
  <c r="CY421" i="3"/>
  <c r="CZ421" i="3"/>
  <c r="DB421" i="3" s="1"/>
  <c r="DA421" i="3"/>
  <c r="DC421" i="3"/>
  <c r="A422" i="3"/>
  <c r="Y422" i="3"/>
  <c r="CX422" i="3"/>
  <c r="CY422" i="3"/>
  <c r="CZ422" i="3"/>
  <c r="DB422" i="3" s="1"/>
  <c r="DA422" i="3"/>
  <c r="DC422" i="3"/>
  <c r="DH422" i="3"/>
  <c r="A423" i="3"/>
  <c r="Y423" i="3"/>
  <c r="CW423" i="3" s="1"/>
  <c r="CX423" i="3"/>
  <c r="CY423" i="3"/>
  <c r="CZ423" i="3"/>
  <c r="DA423" i="3"/>
  <c r="DB423" i="3"/>
  <c r="DC423" i="3"/>
  <c r="A424" i="3"/>
  <c r="Y424" i="3"/>
  <c r="CW424" i="3"/>
  <c r="CX424" i="3"/>
  <c r="DH424" i="3" s="1"/>
  <c r="CY424" i="3"/>
  <c r="CZ424" i="3"/>
  <c r="DB424" i="3" s="1"/>
  <c r="DA424" i="3"/>
  <c r="DC424" i="3"/>
  <c r="DF424" i="3"/>
  <c r="DG424" i="3"/>
  <c r="DJ424" i="3"/>
  <c r="A425" i="3"/>
  <c r="Y425" i="3"/>
  <c r="CW425" i="3"/>
  <c r="CX425" i="3"/>
  <c r="CY425" i="3"/>
  <c r="CZ425" i="3"/>
  <c r="DB425" i="3" s="1"/>
  <c r="DA425" i="3"/>
  <c r="DC425" i="3"/>
  <c r="DF425" i="3"/>
  <c r="DH425" i="3"/>
  <c r="A426" i="3"/>
  <c r="Y426" i="3"/>
  <c r="CY426" i="3"/>
  <c r="CZ426" i="3"/>
  <c r="DA426" i="3"/>
  <c r="DB426" i="3"/>
  <c r="DC426" i="3"/>
  <c r="A427" i="3"/>
  <c r="Y427" i="3"/>
  <c r="CX427" i="3"/>
  <c r="CY427" i="3"/>
  <c r="CZ427" i="3"/>
  <c r="DA427" i="3"/>
  <c r="DB427" i="3"/>
  <c r="DC427" i="3"/>
  <c r="A428" i="3"/>
  <c r="Y428" i="3"/>
  <c r="CX428" i="3"/>
  <c r="CY428" i="3"/>
  <c r="CZ428" i="3"/>
  <c r="DB428" i="3" s="1"/>
  <c r="DA428" i="3"/>
  <c r="DC428" i="3"/>
  <c r="DF428" i="3"/>
  <c r="DJ428" i="3" s="1"/>
  <c r="DI428" i="3"/>
  <c r="A429" i="3"/>
  <c r="Y429" i="3"/>
  <c r="CX429" i="3"/>
  <c r="DH429" i="3" s="1"/>
  <c r="CY429" i="3"/>
  <c r="CZ429" i="3"/>
  <c r="DB429" i="3" s="1"/>
  <c r="DA429" i="3"/>
  <c r="DC429" i="3"/>
  <c r="DF429" i="3"/>
  <c r="DG429" i="3"/>
  <c r="DI429" i="3"/>
  <c r="DJ429" i="3"/>
  <c r="A430" i="3"/>
  <c r="Y430" i="3"/>
  <c r="CX430" i="3"/>
  <c r="DF430" i="3" s="1"/>
  <c r="CY430" i="3"/>
  <c r="CZ430" i="3"/>
  <c r="DA430" i="3"/>
  <c r="DB430" i="3"/>
  <c r="DC430" i="3"/>
  <c r="DG430" i="3"/>
  <c r="DI430" i="3"/>
  <c r="DJ430" i="3"/>
  <c r="A431" i="3"/>
  <c r="Y431" i="3"/>
  <c r="CX431" i="3" s="1"/>
  <c r="CY431" i="3"/>
  <c r="CZ431" i="3"/>
  <c r="DB431" i="3" s="1"/>
  <c r="DA431" i="3"/>
  <c r="DC431" i="3"/>
  <c r="A432" i="3"/>
  <c r="Y432" i="3"/>
  <c r="CX432" i="3" s="1"/>
  <c r="DI432" i="3" s="1"/>
  <c r="CY432" i="3"/>
  <c r="CZ432" i="3"/>
  <c r="DB432" i="3" s="1"/>
  <c r="DA432" i="3"/>
  <c r="DC432" i="3"/>
  <c r="DF432" i="3"/>
  <c r="DJ432" i="3" s="1"/>
  <c r="DG432" i="3"/>
  <c r="DH432" i="3"/>
  <c r="A433" i="3"/>
  <c r="Y433" i="3"/>
  <c r="CX433" i="3" s="1"/>
  <c r="CY433" i="3"/>
  <c r="CZ433" i="3"/>
  <c r="DB433" i="3" s="1"/>
  <c r="DA433" i="3"/>
  <c r="DC433" i="3"/>
  <c r="A434" i="3"/>
  <c r="Y434" i="3"/>
  <c r="CX434" i="3"/>
  <c r="DG434" i="3" s="1"/>
  <c r="CY434" i="3"/>
  <c r="CZ434" i="3"/>
  <c r="DB434" i="3" s="1"/>
  <c r="DA434" i="3"/>
  <c r="DC434" i="3"/>
  <c r="DF434" i="3"/>
  <c r="DJ434" i="3" s="1"/>
  <c r="DH434" i="3"/>
  <c r="DI434" i="3"/>
  <c r="A435" i="3"/>
  <c r="Y435" i="3"/>
  <c r="CX435" i="3" s="1"/>
  <c r="CY435" i="3"/>
  <c r="CZ435" i="3"/>
  <c r="DB435" i="3" s="1"/>
  <c r="DA435" i="3"/>
  <c r="DC435" i="3"/>
  <c r="DI435" i="3"/>
  <c r="A436" i="3"/>
  <c r="Y436" i="3"/>
  <c r="CX436" i="3"/>
  <c r="CY436" i="3"/>
  <c r="CZ436" i="3"/>
  <c r="DA436" i="3"/>
  <c r="DB436" i="3"/>
  <c r="DC436" i="3"/>
  <c r="DF436" i="3"/>
  <c r="DJ436" i="3" s="1"/>
  <c r="DG436" i="3"/>
  <c r="A437" i="3"/>
  <c r="Y437" i="3"/>
  <c r="CX437" i="3" s="1"/>
  <c r="CY437" i="3"/>
  <c r="CZ437" i="3"/>
  <c r="DA437" i="3"/>
  <c r="DB437" i="3"/>
  <c r="DC437" i="3"/>
  <c r="DH437" i="3"/>
  <c r="A438" i="3"/>
  <c r="Y438" i="3"/>
  <c r="CU438" i="3"/>
  <c r="CY438" i="3"/>
  <c r="CZ438" i="3"/>
  <c r="DB438" i="3" s="1"/>
  <c r="DA438" i="3"/>
  <c r="DC438" i="3"/>
  <c r="A439" i="3"/>
  <c r="Y439" i="3"/>
  <c r="CX439" i="3"/>
  <c r="DF439" i="3" s="1"/>
  <c r="CY439" i="3"/>
  <c r="CZ439" i="3"/>
  <c r="DB439" i="3" s="1"/>
  <c r="DA439" i="3"/>
  <c r="DC439" i="3"/>
  <c r="DG439" i="3"/>
  <c r="DH439" i="3"/>
  <c r="DI439" i="3"/>
  <c r="DJ439" i="3" s="1"/>
  <c r="A440" i="3"/>
  <c r="Y440" i="3"/>
  <c r="CW440" i="3"/>
  <c r="CX440" i="3"/>
  <c r="CY440" i="3"/>
  <c r="CZ440" i="3"/>
  <c r="DB440" i="3" s="1"/>
  <c r="DA440" i="3"/>
  <c r="DC440" i="3"/>
  <c r="DF440" i="3"/>
  <c r="DG440" i="3"/>
  <c r="DJ440" i="3" s="1"/>
  <c r="DH440" i="3"/>
  <c r="DI440" i="3"/>
  <c r="A441" i="3"/>
  <c r="Y441" i="3"/>
  <c r="CW441" i="3"/>
  <c r="CX441" i="3"/>
  <c r="CY441" i="3"/>
  <c r="CZ441" i="3"/>
  <c r="DB441" i="3" s="1"/>
  <c r="DA441" i="3"/>
  <c r="DC441" i="3"/>
  <c r="A442" i="3"/>
  <c r="Y442" i="3"/>
  <c r="CX442" i="3" s="1"/>
  <c r="CY442" i="3"/>
  <c r="CZ442" i="3"/>
  <c r="DA442" i="3"/>
  <c r="DB442" i="3"/>
  <c r="DC442" i="3"/>
  <c r="DF442" i="3"/>
  <c r="DJ442" i="3" s="1"/>
  <c r="A443" i="3"/>
  <c r="Y443" i="3"/>
  <c r="CY443" i="3"/>
  <c r="CZ443" i="3"/>
  <c r="DA443" i="3"/>
  <c r="DB443" i="3"/>
  <c r="DC443" i="3"/>
  <c r="A444" i="3"/>
  <c r="Y444" i="3"/>
  <c r="CY444" i="3"/>
  <c r="CZ444" i="3"/>
  <c r="DA444" i="3"/>
  <c r="DB444" i="3"/>
  <c r="DC444" i="3"/>
  <c r="A445" i="3"/>
  <c r="Y445" i="3"/>
  <c r="CY445" i="3"/>
  <c r="CZ445" i="3"/>
  <c r="DA445" i="3"/>
  <c r="DB445" i="3"/>
  <c r="DC445" i="3"/>
  <c r="A446" i="3"/>
  <c r="Y446" i="3"/>
  <c r="CY446" i="3"/>
  <c r="CZ446" i="3"/>
  <c r="DA446" i="3"/>
  <c r="DB446" i="3"/>
  <c r="DC446" i="3"/>
  <c r="A447" i="3"/>
  <c r="Y447" i="3"/>
  <c r="CY447" i="3"/>
  <c r="CZ447" i="3"/>
  <c r="DB447" i="3" s="1"/>
  <c r="DA447" i="3"/>
  <c r="DC447" i="3"/>
  <c r="A448" i="3"/>
  <c r="Y448" i="3"/>
  <c r="CY448" i="3"/>
  <c r="CZ448" i="3"/>
  <c r="DB448" i="3" s="1"/>
  <c r="DA448" i="3"/>
  <c r="DC448" i="3"/>
  <c r="A449" i="3"/>
  <c r="Y449" i="3"/>
  <c r="CY449" i="3"/>
  <c r="CZ449" i="3"/>
  <c r="DA449" i="3"/>
  <c r="DB449" i="3"/>
  <c r="DC449" i="3"/>
  <c r="A450" i="3"/>
  <c r="Y450" i="3"/>
  <c r="CY450" i="3"/>
  <c r="CZ450" i="3"/>
  <c r="DB450" i="3" s="1"/>
  <c r="DA450" i="3"/>
  <c r="DC450" i="3"/>
  <c r="A451" i="3"/>
  <c r="Y451" i="3"/>
  <c r="CY451" i="3"/>
  <c r="CZ451" i="3"/>
  <c r="DB451" i="3" s="1"/>
  <c r="DA451" i="3"/>
  <c r="DC451" i="3"/>
  <c r="A452" i="3"/>
  <c r="Y452" i="3"/>
  <c r="CY452" i="3"/>
  <c r="CZ452" i="3"/>
  <c r="DB452" i="3" s="1"/>
  <c r="DA452" i="3"/>
  <c r="DC452" i="3"/>
  <c r="A453" i="3"/>
  <c r="Y453" i="3"/>
  <c r="CY453" i="3"/>
  <c r="CZ453" i="3"/>
  <c r="DB453" i="3" s="1"/>
  <c r="DA453" i="3"/>
  <c r="DC453" i="3"/>
  <c r="A454" i="3"/>
  <c r="Y454" i="3"/>
  <c r="CY454" i="3"/>
  <c r="CZ454" i="3"/>
  <c r="DB454" i="3" s="1"/>
  <c r="DA454" i="3"/>
  <c r="DC454" i="3"/>
  <c r="A455" i="3"/>
  <c r="Y455" i="3"/>
  <c r="CY455" i="3"/>
  <c r="CZ455" i="3"/>
  <c r="DA455" i="3"/>
  <c r="DB455" i="3"/>
  <c r="DC455" i="3"/>
  <c r="A456" i="3"/>
  <c r="Y456" i="3"/>
  <c r="CY456" i="3"/>
  <c r="CZ456" i="3"/>
  <c r="DA456" i="3"/>
  <c r="DB456" i="3"/>
  <c r="DC456" i="3"/>
  <c r="A457" i="3"/>
  <c r="Y457" i="3"/>
  <c r="CY457" i="3"/>
  <c r="CZ457" i="3"/>
  <c r="DA457" i="3"/>
  <c r="DB457" i="3"/>
  <c r="DC457" i="3"/>
  <c r="A458" i="3"/>
  <c r="Y458" i="3"/>
  <c r="CY458" i="3"/>
  <c r="CZ458" i="3"/>
  <c r="DA458" i="3"/>
  <c r="DB458" i="3"/>
  <c r="DC458" i="3"/>
  <c r="A459" i="3"/>
  <c r="Y459" i="3"/>
  <c r="CY459" i="3"/>
  <c r="CZ459" i="3"/>
  <c r="DB459" i="3" s="1"/>
  <c r="DA459" i="3"/>
  <c r="DC459" i="3"/>
  <c r="A460" i="3"/>
  <c r="Y460" i="3"/>
  <c r="CY460" i="3"/>
  <c r="CZ460" i="3"/>
  <c r="DB460" i="3" s="1"/>
  <c r="DA460" i="3"/>
  <c r="DC460" i="3"/>
  <c r="A461" i="3"/>
  <c r="Y461" i="3"/>
  <c r="CY461" i="3"/>
  <c r="CZ461" i="3"/>
  <c r="DA461" i="3"/>
  <c r="DB461" i="3"/>
  <c r="DC461" i="3"/>
  <c r="A462" i="3"/>
  <c r="Y462" i="3"/>
  <c r="CY462" i="3"/>
  <c r="CZ462" i="3"/>
  <c r="DB462" i="3" s="1"/>
  <c r="DA462" i="3"/>
  <c r="DC462" i="3"/>
  <c r="A463" i="3"/>
  <c r="Y463" i="3"/>
  <c r="CY463" i="3"/>
  <c r="CZ463" i="3"/>
  <c r="DB463" i="3" s="1"/>
  <c r="DA463" i="3"/>
  <c r="DC463" i="3"/>
  <c r="A464" i="3"/>
  <c r="Y464" i="3"/>
  <c r="CY464" i="3"/>
  <c r="CZ464" i="3"/>
  <c r="DB464" i="3" s="1"/>
  <c r="DA464" i="3"/>
  <c r="DC464" i="3"/>
  <c r="A465" i="3"/>
  <c r="Y465" i="3"/>
  <c r="CY465" i="3"/>
  <c r="CZ465" i="3"/>
  <c r="DA465" i="3"/>
  <c r="DB465" i="3"/>
  <c r="DC465" i="3"/>
  <c r="A466" i="3"/>
  <c r="Y466" i="3"/>
  <c r="CY466" i="3"/>
  <c r="CZ466" i="3"/>
  <c r="DA466" i="3"/>
  <c r="DB466" i="3"/>
  <c r="DC466" i="3"/>
  <c r="A467" i="3"/>
  <c r="Y467" i="3"/>
  <c r="CY467" i="3"/>
  <c r="CZ467" i="3"/>
  <c r="DB467" i="3" s="1"/>
  <c r="DA467" i="3"/>
  <c r="DC467" i="3"/>
  <c r="A468" i="3"/>
  <c r="Y468" i="3"/>
  <c r="CX468" i="3" s="1"/>
  <c r="CU468" i="3"/>
  <c r="CV468" i="3"/>
  <c r="CY468" i="3"/>
  <c r="CZ468" i="3"/>
  <c r="DA468" i="3"/>
  <c r="DB468" i="3"/>
  <c r="DC468" i="3"/>
  <c r="DF468" i="3"/>
  <c r="DG468" i="3"/>
  <c r="A469" i="3"/>
  <c r="Y469" i="3"/>
  <c r="CW469" i="3"/>
  <c r="CX469" i="3"/>
  <c r="CY469" i="3"/>
  <c r="CZ469" i="3"/>
  <c r="DA469" i="3"/>
  <c r="DB469" i="3"/>
  <c r="DC469" i="3"/>
  <c r="A470" i="3"/>
  <c r="Y470" i="3"/>
  <c r="CW470" i="3"/>
  <c r="CX470" i="3"/>
  <c r="CY470" i="3"/>
  <c r="CZ470" i="3"/>
  <c r="DA470" i="3"/>
  <c r="DB470" i="3"/>
  <c r="DC470" i="3"/>
  <c r="DH470" i="3"/>
  <c r="DI470" i="3"/>
  <c r="A471" i="3"/>
  <c r="Y471" i="3"/>
  <c r="CX471" i="3" s="1"/>
  <c r="CY471" i="3"/>
  <c r="CZ471" i="3"/>
  <c r="DA471" i="3"/>
  <c r="DB471" i="3"/>
  <c r="DC471" i="3"/>
  <c r="A472" i="3"/>
  <c r="Y472" i="3"/>
  <c r="CX472" i="3" s="1"/>
  <c r="CY472" i="3"/>
  <c r="CZ472" i="3"/>
  <c r="DA472" i="3"/>
  <c r="DB472" i="3"/>
  <c r="DC472" i="3"/>
  <c r="DI472" i="3"/>
  <c r="A473" i="3"/>
  <c r="Y473" i="3"/>
  <c r="CX473" i="3"/>
  <c r="CY473" i="3"/>
  <c r="CZ473" i="3"/>
  <c r="DA473" i="3"/>
  <c r="DB473" i="3"/>
  <c r="DC473" i="3"/>
  <c r="A474" i="3"/>
  <c r="Y474" i="3"/>
  <c r="CX474" i="3" s="1"/>
  <c r="DG474" i="3" s="1"/>
  <c r="CU474" i="3"/>
  <c r="CV474" i="3"/>
  <c r="CY474" i="3"/>
  <c r="CZ474" i="3"/>
  <c r="DA474" i="3"/>
  <c r="DB474" i="3"/>
  <c r="DC474" i="3"/>
  <c r="DF474" i="3"/>
  <c r="DH474" i="3"/>
  <c r="DI474" i="3"/>
  <c r="A475" i="3"/>
  <c r="Y475" i="3"/>
  <c r="CY475" i="3"/>
  <c r="CZ475" i="3"/>
  <c r="DA475" i="3"/>
  <c r="DB475" i="3"/>
  <c r="DC475" i="3"/>
  <c r="A476" i="3"/>
  <c r="Y476" i="3"/>
  <c r="CY476" i="3"/>
  <c r="CZ476" i="3"/>
  <c r="DA476" i="3"/>
  <c r="DB476" i="3"/>
  <c r="DC476" i="3"/>
  <c r="A477" i="3"/>
  <c r="Y477" i="3"/>
  <c r="CX477" i="3"/>
  <c r="CY477" i="3"/>
  <c r="CZ477" i="3"/>
  <c r="DA477" i="3"/>
  <c r="DB477" i="3"/>
  <c r="DC477" i="3"/>
  <c r="DG477" i="3"/>
  <c r="A478" i="3"/>
  <c r="Y478" i="3"/>
  <c r="CX478" i="3"/>
  <c r="CY478" i="3"/>
  <c r="CZ478" i="3"/>
  <c r="DA478" i="3"/>
  <c r="DB478" i="3"/>
  <c r="DC478" i="3"/>
  <c r="DG478" i="3"/>
  <c r="DH478" i="3"/>
  <c r="A479" i="3"/>
  <c r="Y479" i="3"/>
  <c r="CU479" i="3"/>
  <c r="CV479" i="3"/>
  <c r="CX479" i="3"/>
  <c r="DH479" i="3" s="1"/>
  <c r="CY479" i="3"/>
  <c r="CZ479" i="3"/>
  <c r="DA479" i="3"/>
  <c r="DB479" i="3"/>
  <c r="DC479" i="3"/>
  <c r="DG479" i="3"/>
  <c r="DI479" i="3"/>
  <c r="A480" i="3"/>
  <c r="Y480" i="3"/>
  <c r="CY480" i="3"/>
  <c r="CZ480" i="3"/>
  <c r="DB480" i="3" s="1"/>
  <c r="DA480" i="3"/>
  <c r="DC480" i="3"/>
  <c r="A481" i="3"/>
  <c r="Y481" i="3"/>
  <c r="CW481" i="3"/>
  <c r="CX481" i="3"/>
  <c r="DH481" i="3" s="1"/>
  <c r="CY481" i="3"/>
  <c r="CZ481" i="3"/>
  <c r="DA481" i="3"/>
  <c r="DB481" i="3"/>
  <c r="DC481" i="3"/>
  <c r="DF481" i="3"/>
  <c r="A482" i="3"/>
  <c r="Y482" i="3"/>
  <c r="CX482" i="3" s="1"/>
  <c r="CY482" i="3"/>
  <c r="CZ482" i="3"/>
  <c r="DB482" i="3" s="1"/>
  <c r="DA482" i="3"/>
  <c r="DC482" i="3"/>
  <c r="A483" i="3"/>
  <c r="Y483" i="3"/>
  <c r="CX483" i="3" s="1"/>
  <c r="CY483" i="3"/>
  <c r="CZ483" i="3"/>
  <c r="DB483" i="3" s="1"/>
  <c r="DA483" i="3"/>
  <c r="DC483" i="3"/>
  <c r="A484" i="3"/>
  <c r="Y484" i="3"/>
  <c r="CU484" i="3"/>
  <c r="CV484" i="3"/>
  <c r="CX484" i="3"/>
  <c r="CY484" i="3"/>
  <c r="CZ484" i="3"/>
  <c r="DB484" i="3" s="1"/>
  <c r="DA484" i="3"/>
  <c r="DC484" i="3"/>
  <c r="A485" i="3"/>
  <c r="Y485" i="3"/>
  <c r="CX485" i="3" s="1"/>
  <c r="CW485" i="3"/>
  <c r="CY485" i="3"/>
  <c r="CZ485" i="3"/>
  <c r="DB485" i="3" s="1"/>
  <c r="DA485" i="3"/>
  <c r="DC485" i="3"/>
  <c r="DF485" i="3"/>
  <c r="DG485" i="3"/>
  <c r="DJ485" i="3" s="1"/>
  <c r="DH485" i="3"/>
  <c r="DI485" i="3"/>
  <c r="A486" i="3"/>
  <c r="Y486" i="3"/>
  <c r="CX486" i="3"/>
  <c r="DG486" i="3" s="1"/>
  <c r="CY486" i="3"/>
  <c r="CZ486" i="3"/>
  <c r="DA486" i="3"/>
  <c r="DB486" i="3"/>
  <c r="DC486" i="3"/>
  <c r="DF486" i="3"/>
  <c r="DJ486" i="3" s="1"/>
  <c r="DI486" i="3"/>
  <c r="A487" i="3"/>
  <c r="Y487" i="3"/>
  <c r="CX487" i="3"/>
  <c r="CY487" i="3"/>
  <c r="CZ487" i="3"/>
  <c r="DB487" i="3" s="1"/>
  <c r="DA487" i="3"/>
  <c r="DC487" i="3"/>
  <c r="DG487" i="3"/>
  <c r="DH487" i="3"/>
  <c r="A488" i="3"/>
  <c r="Y488" i="3"/>
  <c r="CY488" i="3"/>
  <c r="CZ488" i="3"/>
  <c r="DA488" i="3"/>
  <c r="DB488" i="3"/>
  <c r="DC488" i="3"/>
  <c r="A489" i="3"/>
  <c r="Y489" i="3"/>
  <c r="CY489" i="3"/>
  <c r="CZ489" i="3"/>
  <c r="DB489" i="3" s="1"/>
  <c r="DA489" i="3"/>
  <c r="DC489" i="3"/>
  <c r="A490" i="3"/>
  <c r="Y490" i="3"/>
  <c r="CY490" i="3"/>
  <c r="CZ490" i="3"/>
  <c r="DB490" i="3" s="1"/>
  <c r="DA490" i="3"/>
  <c r="DC490" i="3"/>
  <c r="A491" i="3"/>
  <c r="Y491" i="3"/>
  <c r="CY491" i="3"/>
  <c r="CZ491" i="3"/>
  <c r="DB491" i="3" s="1"/>
  <c r="DA491" i="3"/>
  <c r="DC491" i="3"/>
  <c r="A492" i="3"/>
  <c r="Y492" i="3"/>
  <c r="CY492" i="3"/>
  <c r="CZ492" i="3"/>
  <c r="DA492" i="3"/>
  <c r="DB492" i="3"/>
  <c r="DC492" i="3"/>
  <c r="A493" i="3"/>
  <c r="Y493" i="3"/>
  <c r="CY493" i="3"/>
  <c r="CZ493" i="3"/>
  <c r="DA493" i="3"/>
  <c r="DB493" i="3"/>
  <c r="DC493" i="3"/>
  <c r="A494" i="3"/>
  <c r="Y494" i="3"/>
  <c r="CY494" i="3"/>
  <c r="CZ494" i="3"/>
  <c r="DB494" i="3" s="1"/>
  <c r="DA494" i="3"/>
  <c r="DC494" i="3"/>
  <c r="A495" i="3"/>
  <c r="Y495" i="3"/>
  <c r="CY495" i="3"/>
  <c r="CZ495" i="3"/>
  <c r="DA495" i="3"/>
  <c r="DB495" i="3"/>
  <c r="DC495" i="3"/>
  <c r="A496" i="3"/>
  <c r="Y496" i="3"/>
  <c r="CY496" i="3"/>
  <c r="CZ496" i="3"/>
  <c r="DA496" i="3"/>
  <c r="DB496" i="3"/>
  <c r="DC496" i="3"/>
  <c r="A497" i="3"/>
  <c r="Y497" i="3"/>
  <c r="CY497" i="3"/>
  <c r="CZ497" i="3"/>
  <c r="DA497" i="3"/>
  <c r="DB497" i="3"/>
  <c r="DC497" i="3"/>
  <c r="A498" i="3"/>
  <c r="Y498" i="3"/>
  <c r="CY498" i="3"/>
  <c r="CZ498" i="3"/>
  <c r="DA498" i="3"/>
  <c r="DB498" i="3"/>
  <c r="DC498" i="3"/>
  <c r="A499" i="3"/>
  <c r="Y499" i="3"/>
  <c r="CY499" i="3"/>
  <c r="CZ499" i="3"/>
  <c r="DB499" i="3" s="1"/>
  <c r="DA499" i="3"/>
  <c r="DC499" i="3"/>
  <c r="A500" i="3"/>
  <c r="Y500" i="3"/>
  <c r="CY500" i="3"/>
  <c r="CZ500" i="3"/>
  <c r="DB500" i="3" s="1"/>
  <c r="DA500" i="3"/>
  <c r="DC500" i="3"/>
  <c r="A501" i="3"/>
  <c r="Y501" i="3"/>
  <c r="CY501" i="3"/>
  <c r="CZ501" i="3"/>
  <c r="DA501" i="3"/>
  <c r="DB501" i="3"/>
  <c r="DC501" i="3"/>
  <c r="A502" i="3"/>
  <c r="Y502" i="3"/>
  <c r="CY502" i="3"/>
  <c r="CZ502" i="3"/>
  <c r="DA502" i="3"/>
  <c r="DB502" i="3"/>
  <c r="DC502" i="3"/>
  <c r="A503" i="3"/>
  <c r="Y503" i="3"/>
  <c r="CY503" i="3"/>
  <c r="CZ503" i="3"/>
  <c r="DA503" i="3"/>
  <c r="DB503" i="3"/>
  <c r="DC503" i="3"/>
  <c r="A504" i="3"/>
  <c r="Y504" i="3"/>
  <c r="CY504" i="3"/>
  <c r="CZ504" i="3"/>
  <c r="DA504" i="3"/>
  <c r="DB504" i="3"/>
  <c r="DC504" i="3"/>
  <c r="A505" i="3"/>
  <c r="Y505" i="3"/>
  <c r="CY505" i="3"/>
  <c r="CZ505" i="3"/>
  <c r="DB505" i="3" s="1"/>
  <c r="DA505" i="3"/>
  <c r="DC505" i="3"/>
  <c r="A506" i="3"/>
  <c r="Y506" i="3"/>
  <c r="CY506" i="3"/>
  <c r="CZ506" i="3"/>
  <c r="DA506" i="3"/>
  <c r="DB506" i="3"/>
  <c r="DC506" i="3"/>
  <c r="A507" i="3"/>
  <c r="Y507" i="3"/>
  <c r="CY507" i="3"/>
  <c r="CZ507" i="3"/>
  <c r="DA507" i="3"/>
  <c r="DB507" i="3"/>
  <c r="DC507" i="3"/>
  <c r="A508" i="3"/>
  <c r="Y508" i="3"/>
  <c r="CY508" i="3"/>
  <c r="CZ508" i="3"/>
  <c r="DA508" i="3"/>
  <c r="DB508" i="3"/>
  <c r="DC508" i="3"/>
  <c r="A509" i="3"/>
  <c r="Y509" i="3"/>
  <c r="CY509" i="3"/>
  <c r="CZ509" i="3"/>
  <c r="DB509" i="3" s="1"/>
  <c r="DA509" i="3"/>
  <c r="DC509" i="3"/>
  <c r="A510" i="3"/>
  <c r="Y510" i="3"/>
  <c r="CY510" i="3"/>
  <c r="CZ510" i="3"/>
  <c r="DB510" i="3" s="1"/>
  <c r="DA510" i="3"/>
  <c r="DC510" i="3"/>
  <c r="A511" i="3"/>
  <c r="Y511" i="3"/>
  <c r="CY511" i="3"/>
  <c r="CZ511" i="3"/>
  <c r="DB511" i="3" s="1"/>
  <c r="DA511" i="3"/>
  <c r="DC511" i="3"/>
  <c r="A512" i="3"/>
  <c r="Y512" i="3"/>
  <c r="CY512" i="3"/>
  <c r="CZ512" i="3"/>
  <c r="DA512" i="3"/>
  <c r="DB512" i="3"/>
  <c r="DC512" i="3"/>
  <c r="A513" i="3"/>
  <c r="Y513" i="3"/>
  <c r="CX513" i="3" s="1"/>
  <c r="CY513" i="3"/>
  <c r="CZ513" i="3"/>
  <c r="DA513" i="3"/>
  <c r="DB513" i="3"/>
  <c r="DC513" i="3"/>
  <c r="A514" i="3"/>
  <c r="Y514" i="3"/>
  <c r="CU514" i="3"/>
  <c r="CY514" i="3"/>
  <c r="CZ514" i="3"/>
  <c r="DB514" i="3" s="1"/>
  <c r="DA514" i="3"/>
  <c r="DC514" i="3"/>
  <c r="A515" i="3"/>
  <c r="Y515" i="3"/>
  <c r="CX515" i="3"/>
  <c r="CY515" i="3"/>
  <c r="CZ515" i="3"/>
  <c r="DA515" i="3"/>
  <c r="DB515" i="3"/>
  <c r="DC515" i="3"/>
  <c r="DH515" i="3"/>
  <c r="DI515" i="3"/>
  <c r="DJ515" i="3" s="1"/>
  <c r="A516" i="3"/>
  <c r="Y516" i="3"/>
  <c r="CW516" i="3"/>
  <c r="CX516" i="3"/>
  <c r="CY516" i="3"/>
  <c r="CZ516" i="3"/>
  <c r="DA516" i="3"/>
  <c r="DB516" i="3"/>
  <c r="DC516" i="3"/>
  <c r="A517" i="3"/>
  <c r="Y517" i="3"/>
  <c r="CW517" i="3" s="1"/>
  <c r="CY517" i="3"/>
  <c r="CZ517" i="3"/>
  <c r="DA517" i="3"/>
  <c r="DB517" i="3"/>
  <c r="DC517" i="3"/>
  <c r="A518" i="3"/>
  <c r="Y518" i="3"/>
  <c r="CX518" i="3"/>
  <c r="CY518" i="3"/>
  <c r="CZ518" i="3"/>
  <c r="DA518" i="3"/>
  <c r="DB518" i="3"/>
  <c r="DC518" i="3"/>
  <c r="A519" i="3"/>
  <c r="Y519" i="3"/>
  <c r="CX519" i="3" s="1"/>
  <c r="CU519" i="3"/>
  <c r="CV519" i="3"/>
  <c r="CY519" i="3"/>
  <c r="CZ519" i="3"/>
  <c r="DA519" i="3"/>
  <c r="DB519" i="3"/>
  <c r="DC519" i="3"/>
  <c r="DF519" i="3"/>
  <c r="A520" i="3"/>
  <c r="Y520" i="3"/>
  <c r="CX520" i="3" s="1"/>
  <c r="CY520" i="3"/>
  <c r="CZ520" i="3"/>
  <c r="DA520" i="3"/>
  <c r="DB520" i="3"/>
  <c r="DC520" i="3"/>
  <c r="A521" i="3"/>
  <c r="Y521" i="3"/>
  <c r="CW521" i="3"/>
  <c r="CX521" i="3"/>
  <c r="DF521" i="3" s="1"/>
  <c r="CY521" i="3"/>
  <c r="CZ521" i="3"/>
  <c r="DB521" i="3" s="1"/>
  <c r="DA521" i="3"/>
  <c r="DC521" i="3"/>
  <c r="DG521" i="3"/>
  <c r="DH521" i="3"/>
  <c r="DI521" i="3"/>
  <c r="A522" i="3"/>
  <c r="Y522" i="3"/>
  <c r="CW522" i="3"/>
  <c r="CX522" i="3"/>
  <c r="DI522" i="3" s="1"/>
  <c r="CY522" i="3"/>
  <c r="CZ522" i="3"/>
  <c r="DA522" i="3"/>
  <c r="DB522" i="3"/>
  <c r="DC522" i="3"/>
  <c r="DF522" i="3"/>
  <c r="DG522" i="3"/>
  <c r="DH522" i="3"/>
  <c r="A523" i="3"/>
  <c r="Y523" i="3"/>
  <c r="CX523" i="3"/>
  <c r="CY523" i="3"/>
  <c r="CZ523" i="3"/>
  <c r="DA523" i="3"/>
  <c r="DB523" i="3"/>
  <c r="DC523" i="3"/>
  <c r="A524" i="3"/>
  <c r="Y524" i="3"/>
  <c r="CY524" i="3"/>
  <c r="CZ524" i="3"/>
  <c r="DA524" i="3"/>
  <c r="DB524" i="3"/>
  <c r="DC524" i="3"/>
  <c r="A525" i="3"/>
  <c r="Y525" i="3"/>
  <c r="CY525" i="3"/>
  <c r="CZ525" i="3"/>
  <c r="DB525" i="3" s="1"/>
  <c r="DA525" i="3"/>
  <c r="DC525" i="3"/>
  <c r="A526" i="3"/>
  <c r="Y526" i="3"/>
  <c r="CY526" i="3"/>
  <c r="CZ526" i="3"/>
  <c r="DA526" i="3"/>
  <c r="DB526" i="3"/>
  <c r="DC526" i="3"/>
  <c r="A527" i="3"/>
  <c r="Y527" i="3"/>
  <c r="CY527" i="3"/>
  <c r="CZ527" i="3"/>
  <c r="DB527" i="3" s="1"/>
  <c r="DA527" i="3"/>
  <c r="DC527" i="3"/>
  <c r="A528" i="3"/>
  <c r="Y528" i="3"/>
  <c r="CY528" i="3"/>
  <c r="CZ528" i="3"/>
  <c r="DA528" i="3"/>
  <c r="DB528" i="3"/>
  <c r="DC528" i="3"/>
  <c r="A529" i="3"/>
  <c r="Y529" i="3"/>
  <c r="CY529" i="3"/>
  <c r="CZ529" i="3"/>
  <c r="DB529" i="3" s="1"/>
  <c r="DA529" i="3"/>
  <c r="DC529" i="3"/>
  <c r="A530" i="3"/>
  <c r="Y530" i="3"/>
  <c r="CY530" i="3"/>
  <c r="CZ530" i="3"/>
  <c r="DA530" i="3"/>
  <c r="DB530" i="3"/>
  <c r="DC530" i="3"/>
  <c r="A531" i="3"/>
  <c r="Y531" i="3"/>
  <c r="CY531" i="3"/>
  <c r="CZ531" i="3"/>
  <c r="DB531" i="3" s="1"/>
  <c r="DA531" i="3"/>
  <c r="DC531" i="3"/>
  <c r="A532" i="3"/>
  <c r="Y532" i="3"/>
  <c r="CY532" i="3"/>
  <c r="CZ532" i="3"/>
  <c r="DA532" i="3"/>
  <c r="DB532" i="3"/>
  <c r="DC532" i="3"/>
  <c r="A533" i="3"/>
  <c r="Y533" i="3"/>
  <c r="CY533" i="3"/>
  <c r="CZ533" i="3"/>
  <c r="DA533" i="3"/>
  <c r="DB533" i="3"/>
  <c r="DC533" i="3"/>
  <c r="A534" i="3"/>
  <c r="Y534" i="3"/>
  <c r="CY534" i="3"/>
  <c r="CZ534" i="3"/>
  <c r="DB534" i="3" s="1"/>
  <c r="DA534" i="3"/>
  <c r="DC534" i="3"/>
  <c r="A535" i="3"/>
  <c r="Y535" i="3"/>
  <c r="CY535" i="3"/>
  <c r="CZ535" i="3"/>
  <c r="DB535" i="3" s="1"/>
  <c r="DA535" i="3"/>
  <c r="DC535" i="3"/>
  <c r="A536" i="3"/>
  <c r="Y536" i="3"/>
  <c r="CU536" i="3"/>
  <c r="CV536" i="3"/>
  <c r="CX536" i="3"/>
  <c r="CY536" i="3"/>
  <c r="CZ536" i="3"/>
  <c r="DA536" i="3"/>
  <c r="DB536" i="3"/>
  <c r="DC536" i="3"/>
  <c r="A537" i="3"/>
  <c r="Y537" i="3"/>
  <c r="CX537" i="3" s="1"/>
  <c r="DH537" i="3" s="1"/>
  <c r="CY537" i="3"/>
  <c r="CZ537" i="3"/>
  <c r="DB537" i="3" s="1"/>
  <c r="DA537" i="3"/>
  <c r="DC537" i="3"/>
  <c r="DI537" i="3"/>
  <c r="DJ537" i="3" s="1"/>
  <c r="A538" i="3"/>
  <c r="Y538" i="3"/>
  <c r="CY538" i="3"/>
  <c r="CZ538" i="3"/>
  <c r="DB538" i="3" s="1"/>
  <c r="DA538" i="3"/>
  <c r="DC538" i="3"/>
  <c r="A539" i="3"/>
  <c r="Y539" i="3"/>
  <c r="CW539" i="3"/>
  <c r="CX539" i="3"/>
  <c r="DF539" i="3" s="1"/>
  <c r="CY539" i="3"/>
  <c r="CZ539" i="3"/>
  <c r="DA539" i="3"/>
  <c r="DB539" i="3"/>
  <c r="DC539" i="3"/>
  <c r="DG539" i="3"/>
  <c r="DH539" i="3"/>
  <c r="A540" i="3"/>
  <c r="Y540" i="3"/>
  <c r="CX540" i="3"/>
  <c r="CY540" i="3"/>
  <c r="CZ540" i="3"/>
  <c r="DB540" i="3" s="1"/>
  <c r="DA540" i="3"/>
  <c r="DC540" i="3"/>
  <c r="DF540" i="3"/>
  <c r="DJ540" i="3" s="1"/>
  <c r="DI540" i="3"/>
  <c r="A541" i="3"/>
  <c r="Y541" i="3"/>
  <c r="CX541" i="3"/>
  <c r="CY541" i="3"/>
  <c r="CZ541" i="3"/>
  <c r="DB541" i="3" s="1"/>
  <c r="DA541" i="3"/>
  <c r="DC541" i="3"/>
  <c r="DF541" i="3"/>
  <c r="DJ541" i="3" s="1"/>
  <c r="DH541" i="3"/>
  <c r="A542" i="3"/>
  <c r="Y542" i="3"/>
  <c r="CY542" i="3"/>
  <c r="CZ542" i="3"/>
  <c r="DA542" i="3"/>
  <c r="DB542" i="3"/>
  <c r="DC542" i="3"/>
  <c r="A543" i="3"/>
  <c r="Y543" i="3"/>
  <c r="CY543" i="3"/>
  <c r="CZ543" i="3"/>
  <c r="DA543" i="3"/>
  <c r="DB543" i="3"/>
  <c r="DC543" i="3"/>
  <c r="A544" i="3"/>
  <c r="Y544" i="3"/>
  <c r="CY544" i="3"/>
  <c r="CZ544" i="3"/>
  <c r="DA544" i="3"/>
  <c r="DB544" i="3"/>
  <c r="DC544" i="3"/>
  <c r="A545" i="3"/>
  <c r="Y545" i="3"/>
  <c r="CY545" i="3"/>
  <c r="CZ545" i="3"/>
  <c r="DB545" i="3" s="1"/>
  <c r="DA545" i="3"/>
  <c r="DC545" i="3"/>
  <c r="A546" i="3"/>
  <c r="Y546" i="3"/>
  <c r="CY546" i="3"/>
  <c r="CZ546" i="3"/>
  <c r="DB546" i="3" s="1"/>
  <c r="DA546" i="3"/>
  <c r="DC546" i="3"/>
  <c r="A547" i="3"/>
  <c r="Y547" i="3"/>
  <c r="CY547" i="3"/>
  <c r="CZ547" i="3"/>
  <c r="DA547" i="3"/>
  <c r="DB547" i="3"/>
  <c r="DC547" i="3"/>
  <c r="A548" i="3"/>
  <c r="Y548" i="3"/>
  <c r="CY548" i="3"/>
  <c r="CZ548" i="3"/>
  <c r="DA548" i="3"/>
  <c r="DB548" i="3"/>
  <c r="DC548" i="3"/>
  <c r="A549" i="3"/>
  <c r="Y549" i="3"/>
  <c r="CY549" i="3"/>
  <c r="CZ549" i="3"/>
  <c r="DB549" i="3" s="1"/>
  <c r="DA549" i="3"/>
  <c r="DC549" i="3"/>
  <c r="A550" i="3"/>
  <c r="Y550" i="3"/>
  <c r="CY550" i="3"/>
  <c r="CZ550" i="3"/>
  <c r="DB550" i="3" s="1"/>
  <c r="DA550" i="3"/>
  <c r="DC550" i="3"/>
  <c r="A551" i="3"/>
  <c r="Y551" i="3"/>
  <c r="CY551" i="3"/>
  <c r="CZ551" i="3"/>
  <c r="DB551" i="3" s="1"/>
  <c r="DA551" i="3"/>
  <c r="DC551" i="3"/>
  <c r="A552" i="3"/>
  <c r="Y552" i="3"/>
  <c r="CY552" i="3"/>
  <c r="CZ552" i="3"/>
  <c r="DB552" i="3" s="1"/>
  <c r="DA552" i="3"/>
  <c r="DC552" i="3"/>
  <c r="A553" i="3"/>
  <c r="Y553" i="3"/>
  <c r="CY553" i="3"/>
  <c r="CZ553" i="3"/>
  <c r="DA553" i="3"/>
  <c r="DB553" i="3"/>
  <c r="DC553" i="3"/>
  <c r="A554" i="3"/>
  <c r="Y554" i="3"/>
  <c r="CY554" i="3"/>
  <c r="CZ554" i="3"/>
  <c r="DA554" i="3"/>
  <c r="DB554" i="3"/>
  <c r="DC554" i="3"/>
  <c r="A555" i="3"/>
  <c r="Y555" i="3"/>
  <c r="CX555" i="3" s="1"/>
  <c r="DH555" i="3" s="1"/>
  <c r="CU555" i="3"/>
  <c r="CV555" i="3"/>
  <c r="CY555" i="3"/>
  <c r="CZ555" i="3"/>
  <c r="DA555" i="3"/>
  <c r="DB555" i="3"/>
  <c r="DC555" i="3"/>
  <c r="DF555" i="3"/>
  <c r="DG555" i="3"/>
  <c r="A556" i="3"/>
  <c r="Y556" i="3"/>
  <c r="CV556" i="3" s="1"/>
  <c r="CU556" i="3"/>
  <c r="CX556" i="3"/>
  <c r="CY556" i="3"/>
  <c r="CZ556" i="3"/>
  <c r="DB556" i="3" s="1"/>
  <c r="DA556" i="3"/>
  <c r="DC556" i="3"/>
  <c r="A557" i="3"/>
  <c r="Y557" i="3"/>
  <c r="CX557" i="3"/>
  <c r="DG557" i="3" s="1"/>
  <c r="CY557" i="3"/>
  <c r="CZ557" i="3"/>
  <c r="DB557" i="3" s="1"/>
  <c r="DA557" i="3"/>
  <c r="DC557" i="3"/>
  <c r="DH557" i="3"/>
  <c r="A558" i="3"/>
  <c r="Y558" i="3"/>
  <c r="CY558" i="3"/>
  <c r="CZ558" i="3"/>
  <c r="DB558" i="3" s="1"/>
  <c r="DA558" i="3"/>
  <c r="DC558" i="3"/>
  <c r="A559" i="3"/>
  <c r="Y559" i="3"/>
  <c r="CX559" i="3"/>
  <c r="CY559" i="3"/>
  <c r="CZ559" i="3"/>
  <c r="DA559" i="3"/>
  <c r="DB559" i="3"/>
  <c r="DC559" i="3"/>
  <c r="DG559" i="3"/>
  <c r="DI559" i="3"/>
  <c r="A560" i="3"/>
  <c r="Y560" i="3"/>
  <c r="CX560" i="3"/>
  <c r="CY560" i="3"/>
  <c r="CZ560" i="3"/>
  <c r="DA560" i="3"/>
  <c r="DB560" i="3"/>
  <c r="DC560" i="3"/>
  <c r="A561" i="3"/>
  <c r="Y561" i="3"/>
  <c r="CX561" i="3" s="1"/>
  <c r="CU561" i="3"/>
  <c r="CV561" i="3"/>
  <c r="CY561" i="3"/>
  <c r="CZ561" i="3"/>
  <c r="DA561" i="3"/>
  <c r="DB561" i="3"/>
  <c r="DC561" i="3"/>
  <c r="DF561" i="3"/>
  <c r="A562" i="3"/>
  <c r="Y562" i="3"/>
  <c r="CU562" i="3"/>
  <c r="CV562" i="3"/>
  <c r="CX562" i="3"/>
  <c r="CY562" i="3"/>
  <c r="CZ562" i="3"/>
  <c r="DB562" i="3" s="1"/>
  <c r="DA562" i="3"/>
  <c r="DC562" i="3"/>
  <c r="DF562" i="3"/>
  <c r="DG562" i="3"/>
  <c r="A563" i="3"/>
  <c r="Y563" i="3"/>
  <c r="CX563" i="3" s="1"/>
  <c r="CY563" i="3"/>
  <c r="CZ563" i="3"/>
  <c r="DA563" i="3"/>
  <c r="DB563" i="3"/>
  <c r="DC563" i="3"/>
  <c r="A564" i="3"/>
  <c r="Y564" i="3"/>
  <c r="CW564" i="3" s="1"/>
  <c r="CY564" i="3"/>
  <c r="CZ564" i="3"/>
  <c r="DA564" i="3"/>
  <c r="DB564" i="3"/>
  <c r="DC564" i="3"/>
  <c r="A565" i="3"/>
  <c r="Y565" i="3"/>
  <c r="CW565" i="3"/>
  <c r="CX565" i="3"/>
  <c r="DI565" i="3" s="1"/>
  <c r="CY565" i="3"/>
  <c r="CZ565" i="3"/>
  <c r="DB565" i="3" s="1"/>
  <c r="DA565" i="3"/>
  <c r="DC565" i="3"/>
  <c r="DG565" i="3"/>
  <c r="DH565" i="3"/>
  <c r="DJ565" i="3" s="1"/>
  <c r="A566" i="3"/>
  <c r="Y566" i="3"/>
  <c r="CX566" i="3" s="1"/>
  <c r="DG566" i="3" s="1"/>
  <c r="DJ566" i="3" s="1"/>
  <c r="CW566" i="3"/>
  <c r="CY566" i="3"/>
  <c r="CZ566" i="3"/>
  <c r="DB566" i="3" s="1"/>
  <c r="DA566" i="3"/>
  <c r="DC566" i="3"/>
  <c r="DF566" i="3"/>
  <c r="DH566" i="3"/>
  <c r="DI566" i="3"/>
  <c r="A567" i="3"/>
  <c r="Y567" i="3"/>
  <c r="CX567" i="3" s="1"/>
  <c r="CW567" i="3"/>
  <c r="CY567" i="3"/>
  <c r="CZ567" i="3"/>
  <c r="DB567" i="3" s="1"/>
  <c r="DA567" i="3"/>
  <c r="DC567" i="3"/>
  <c r="A568" i="3"/>
  <c r="Y568" i="3"/>
  <c r="CX568" i="3" s="1"/>
  <c r="DF568" i="3" s="1"/>
  <c r="DJ568" i="3" s="1"/>
  <c r="CY568" i="3"/>
  <c r="CZ568" i="3"/>
  <c r="DB568" i="3" s="1"/>
  <c r="DA568" i="3"/>
  <c r="DC568" i="3"/>
  <c r="DG568" i="3"/>
  <c r="DH568" i="3"/>
  <c r="DI568" i="3"/>
  <c r="A569" i="3"/>
  <c r="Y569" i="3"/>
  <c r="CX569" i="3"/>
  <c r="CY569" i="3"/>
  <c r="CZ569" i="3"/>
  <c r="DB569" i="3" s="1"/>
  <c r="DA569" i="3"/>
  <c r="DC569" i="3"/>
  <c r="A570" i="3"/>
  <c r="Y570" i="3"/>
  <c r="CX570" i="3"/>
  <c r="CY570" i="3"/>
  <c r="CZ570" i="3"/>
  <c r="DA570" i="3"/>
  <c r="DB570" i="3"/>
  <c r="DC570" i="3"/>
  <c r="A571" i="3"/>
  <c r="Y571" i="3"/>
  <c r="CX571" i="3"/>
  <c r="CY571" i="3"/>
  <c r="CZ571" i="3"/>
  <c r="DA571" i="3"/>
  <c r="DB571" i="3"/>
  <c r="DC571" i="3"/>
  <c r="DH571" i="3"/>
  <c r="A572" i="3"/>
  <c r="Y572" i="3"/>
  <c r="CU572" i="3"/>
  <c r="CY572" i="3"/>
  <c r="CZ572" i="3"/>
  <c r="DA572" i="3"/>
  <c r="DB572" i="3"/>
  <c r="DC572" i="3"/>
  <c r="A573" i="3"/>
  <c r="Y573" i="3"/>
  <c r="CU573" i="3"/>
  <c r="CY573" i="3"/>
  <c r="CZ573" i="3"/>
  <c r="DA573" i="3"/>
  <c r="DB573" i="3"/>
  <c r="DC573" i="3"/>
  <c r="A574" i="3"/>
  <c r="Y574" i="3"/>
  <c r="CX574" i="3" s="1"/>
  <c r="CY574" i="3"/>
  <c r="CZ574" i="3"/>
  <c r="DA574" i="3"/>
  <c r="DB574" i="3"/>
  <c r="DC574" i="3"/>
  <c r="A575" i="3"/>
  <c r="Y575" i="3"/>
  <c r="CW575" i="3" s="1"/>
  <c r="CY575" i="3"/>
  <c r="CZ575" i="3"/>
  <c r="DB575" i="3" s="1"/>
  <c r="DA575" i="3"/>
  <c r="DC575" i="3"/>
  <c r="A576" i="3"/>
  <c r="Y576" i="3"/>
  <c r="CW576" i="3" s="1"/>
  <c r="CY576" i="3"/>
  <c r="CZ576" i="3"/>
  <c r="DB576" i="3" s="1"/>
  <c r="DA576" i="3"/>
  <c r="DC576" i="3"/>
  <c r="A577" i="3"/>
  <c r="Y577" i="3"/>
  <c r="CY577" i="3"/>
  <c r="CZ577" i="3"/>
  <c r="DA577" i="3"/>
  <c r="DB577" i="3"/>
  <c r="DC577" i="3"/>
  <c r="A578" i="3"/>
  <c r="Y578" i="3"/>
  <c r="CW578" i="3" s="1"/>
  <c r="CX578" i="3"/>
  <c r="DH578" i="3" s="1"/>
  <c r="DJ578" i="3" s="1"/>
  <c r="CY578" i="3"/>
  <c r="CZ578" i="3"/>
  <c r="DA578" i="3"/>
  <c r="DB578" i="3"/>
  <c r="DC578" i="3"/>
  <c r="DG578" i="3"/>
  <c r="A579" i="3"/>
  <c r="Y579" i="3"/>
  <c r="CX579" i="3"/>
  <c r="CY579" i="3"/>
  <c r="CZ579" i="3"/>
  <c r="DA579" i="3"/>
  <c r="DB579" i="3"/>
  <c r="DC579" i="3"/>
  <c r="DG579" i="3"/>
  <c r="DH579" i="3"/>
  <c r="A580" i="3"/>
  <c r="Y580" i="3"/>
  <c r="CX580" i="3" s="1"/>
  <c r="CY580" i="3"/>
  <c r="CZ580" i="3"/>
  <c r="DA580" i="3"/>
  <c r="DB580" i="3"/>
  <c r="DC580" i="3"/>
  <c r="A581" i="3"/>
  <c r="Y581" i="3"/>
  <c r="CX581" i="3" s="1"/>
  <c r="CY581" i="3"/>
  <c r="CZ581" i="3"/>
  <c r="DA581" i="3"/>
  <c r="DB581" i="3"/>
  <c r="DC581" i="3"/>
  <c r="A582" i="3"/>
  <c r="Y582" i="3"/>
  <c r="CX582" i="3"/>
  <c r="CY582" i="3"/>
  <c r="CZ582" i="3"/>
  <c r="DA582" i="3"/>
  <c r="DB582" i="3"/>
  <c r="DC582" i="3"/>
  <c r="A583" i="3"/>
  <c r="Y583" i="3"/>
  <c r="CV583" i="3" s="1"/>
  <c r="CU583" i="3"/>
  <c r="CX583" i="3"/>
  <c r="DH583" i="3" s="1"/>
  <c r="CY583" i="3"/>
  <c r="CZ583" i="3"/>
  <c r="DA583" i="3"/>
  <c r="DB583" i="3"/>
  <c r="DC583" i="3"/>
  <c r="DF583" i="3"/>
  <c r="DI583" i="3"/>
  <c r="DJ583" i="3"/>
  <c r="A584" i="3"/>
  <c r="Y584" i="3"/>
  <c r="CX584" i="3"/>
  <c r="CY584" i="3"/>
  <c r="CZ584" i="3"/>
  <c r="DA584" i="3"/>
  <c r="DB584" i="3"/>
  <c r="DC584" i="3"/>
  <c r="A585" i="3"/>
  <c r="Y585" i="3"/>
  <c r="CW585" i="3"/>
  <c r="CX585" i="3"/>
  <c r="DF585" i="3" s="1"/>
  <c r="CY585" i="3"/>
  <c r="CZ585" i="3"/>
  <c r="DA585" i="3"/>
  <c r="DB585" i="3"/>
  <c r="DC585" i="3"/>
  <c r="DG585" i="3"/>
  <c r="DH585" i="3"/>
  <c r="DI585" i="3"/>
  <c r="DJ585" i="3"/>
  <c r="A586" i="3"/>
  <c r="Y586" i="3"/>
  <c r="CW586" i="3"/>
  <c r="CX586" i="3"/>
  <c r="DF586" i="3" s="1"/>
  <c r="CY586" i="3"/>
  <c r="CZ586" i="3"/>
  <c r="DB586" i="3" s="1"/>
  <c r="DA586" i="3"/>
  <c r="DC586" i="3"/>
  <c r="DI586" i="3"/>
  <c r="A587" i="3"/>
  <c r="Y587" i="3"/>
  <c r="CY587" i="3"/>
  <c r="CZ587" i="3"/>
  <c r="DA587" i="3"/>
  <c r="DB587" i="3"/>
  <c r="DC587" i="3"/>
  <c r="A588" i="3"/>
  <c r="Y588" i="3"/>
  <c r="CY588" i="3"/>
  <c r="CZ588" i="3"/>
  <c r="DA588" i="3"/>
  <c r="DB588" i="3"/>
  <c r="DC588" i="3"/>
  <c r="A589" i="3"/>
  <c r="Y589" i="3"/>
  <c r="CY589" i="3"/>
  <c r="CZ589" i="3"/>
  <c r="DB589" i="3" s="1"/>
  <c r="DA589" i="3"/>
  <c r="DC589" i="3"/>
  <c r="A590" i="3"/>
  <c r="Y590" i="3"/>
  <c r="CY590" i="3"/>
  <c r="CZ590" i="3"/>
  <c r="DB590" i="3" s="1"/>
  <c r="DA590" i="3"/>
  <c r="DC590" i="3"/>
  <c r="A591" i="3"/>
  <c r="Y591" i="3"/>
  <c r="CX591" i="3" s="1"/>
  <c r="CU591" i="3"/>
  <c r="CV591" i="3"/>
  <c r="CY591" i="3"/>
  <c r="CZ591" i="3"/>
  <c r="DB591" i="3" s="1"/>
  <c r="DA591" i="3"/>
  <c r="DC591" i="3"/>
  <c r="DG591" i="3"/>
  <c r="DI591" i="3"/>
  <c r="DJ591" i="3"/>
  <c r="A592" i="3"/>
  <c r="Y592" i="3"/>
  <c r="CX592" i="3"/>
  <c r="CY592" i="3"/>
  <c r="CZ592" i="3"/>
  <c r="DB592" i="3" s="1"/>
  <c r="DA592" i="3"/>
  <c r="DC592" i="3"/>
  <c r="DF592" i="3"/>
  <c r="DG592" i="3"/>
  <c r="A593" i="3"/>
  <c r="Y593" i="3"/>
  <c r="CY593" i="3"/>
  <c r="CZ593" i="3"/>
  <c r="DA593" i="3"/>
  <c r="DB593" i="3"/>
  <c r="DC593" i="3"/>
  <c r="A594" i="3"/>
  <c r="Y594" i="3"/>
  <c r="CY594" i="3"/>
  <c r="CZ594" i="3"/>
  <c r="DA594" i="3"/>
  <c r="DB594" i="3"/>
  <c r="DC594" i="3"/>
  <c r="A595" i="3"/>
  <c r="Y595" i="3"/>
  <c r="CX595" i="3"/>
  <c r="CY595" i="3"/>
  <c r="CZ595" i="3"/>
  <c r="DA595" i="3"/>
  <c r="DB595" i="3"/>
  <c r="DC595" i="3"/>
  <c r="A596" i="3"/>
  <c r="Y596" i="3"/>
  <c r="CX596" i="3"/>
  <c r="DF596" i="3" s="1"/>
  <c r="DJ596" i="3" s="1"/>
  <c r="CY596" i="3"/>
  <c r="CZ596" i="3"/>
  <c r="DB596" i="3" s="1"/>
  <c r="DA596" i="3"/>
  <c r="DC596" i="3"/>
  <c r="DG596" i="3"/>
  <c r="DH596" i="3"/>
  <c r="DI596" i="3"/>
  <c r="A597" i="3"/>
  <c r="Y597" i="3"/>
  <c r="CU597" i="3"/>
  <c r="CY597" i="3"/>
  <c r="CZ597" i="3"/>
  <c r="DB597" i="3" s="1"/>
  <c r="DA597" i="3"/>
  <c r="DC597" i="3"/>
  <c r="A598" i="3"/>
  <c r="Y598" i="3"/>
  <c r="CX598" i="3"/>
  <c r="CY598" i="3"/>
  <c r="CZ598" i="3"/>
  <c r="DB598" i="3" s="1"/>
  <c r="DA598" i="3"/>
  <c r="DC598" i="3"/>
  <c r="DH598" i="3"/>
  <c r="DI598" i="3"/>
  <c r="DJ598" i="3" s="1"/>
  <c r="A599" i="3"/>
  <c r="Y599" i="3"/>
  <c r="CY599" i="3"/>
  <c r="CZ599" i="3"/>
  <c r="DA599" i="3"/>
  <c r="DB599" i="3"/>
  <c r="DC599" i="3"/>
  <c r="A600" i="3"/>
  <c r="Y600" i="3"/>
  <c r="CW600" i="3"/>
  <c r="CX600" i="3"/>
  <c r="DH600" i="3" s="1"/>
  <c r="CY600" i="3"/>
  <c r="CZ600" i="3"/>
  <c r="DA600" i="3"/>
  <c r="DB600" i="3"/>
  <c r="DC600" i="3"/>
  <c r="DI600" i="3"/>
  <c r="A601" i="3"/>
  <c r="Y601" i="3"/>
  <c r="CX601" i="3" s="1"/>
  <c r="DF601" i="3" s="1"/>
  <c r="CW601" i="3"/>
  <c r="CY601" i="3"/>
  <c r="CZ601" i="3"/>
  <c r="DB601" i="3" s="1"/>
  <c r="DA601" i="3"/>
  <c r="DC601" i="3"/>
  <c r="DG601" i="3"/>
  <c r="DH601" i="3"/>
  <c r="DI601" i="3"/>
  <c r="A602" i="3"/>
  <c r="Y602" i="3"/>
  <c r="CW602" i="3" s="1"/>
  <c r="CY602" i="3"/>
  <c r="CZ602" i="3"/>
  <c r="DA602" i="3"/>
  <c r="DB602" i="3"/>
  <c r="DC602" i="3"/>
  <c r="A603" i="3"/>
  <c r="Y603" i="3"/>
  <c r="CX603" i="3" s="1"/>
  <c r="CY603" i="3"/>
  <c r="CZ603" i="3"/>
  <c r="DB603" i="3" s="1"/>
  <c r="DA603" i="3"/>
  <c r="DC603" i="3"/>
  <c r="DF603" i="3"/>
  <c r="DJ603" i="3" s="1"/>
  <c r="DI603" i="3"/>
  <c r="A604" i="3"/>
  <c r="Y604" i="3"/>
  <c r="CX604" i="3" s="1"/>
  <c r="CY604" i="3"/>
  <c r="CZ604" i="3"/>
  <c r="DB604" i="3" s="1"/>
  <c r="DA604" i="3"/>
  <c r="DC604" i="3"/>
  <c r="DF604" i="3"/>
  <c r="DJ604" i="3" s="1"/>
  <c r="DG604" i="3"/>
  <c r="A605" i="3"/>
  <c r="Y605" i="3"/>
  <c r="CX605" i="3" s="1"/>
  <c r="CY605" i="3"/>
  <c r="CZ605" i="3"/>
  <c r="DB605" i="3" s="1"/>
  <c r="DA605" i="3"/>
  <c r="DC605" i="3"/>
  <c r="A606" i="3"/>
  <c r="Y606" i="3"/>
  <c r="CX606" i="3"/>
  <c r="DI606" i="3" s="1"/>
  <c r="CY606" i="3"/>
  <c r="CZ606" i="3"/>
  <c r="DA606" i="3"/>
  <c r="DB606" i="3"/>
  <c r="DC606" i="3"/>
  <c r="DF606" i="3"/>
  <c r="DJ606" i="3" s="1"/>
  <c r="DG606" i="3"/>
  <c r="DH606" i="3"/>
  <c r="A607" i="3"/>
  <c r="Y607" i="3"/>
  <c r="CX607" i="3"/>
  <c r="DF607" i="3" s="1"/>
  <c r="DJ607" i="3" s="1"/>
  <c r="CY607" i="3"/>
  <c r="CZ607" i="3"/>
  <c r="DB607" i="3" s="1"/>
  <c r="DA607" i="3"/>
  <c r="DC607" i="3"/>
  <c r="DG607" i="3"/>
  <c r="DH607" i="3"/>
  <c r="DI607" i="3"/>
  <c r="A608" i="3"/>
  <c r="Y608" i="3"/>
  <c r="CX608" i="3"/>
  <c r="DF608" i="3" s="1"/>
  <c r="DJ608" i="3" s="1"/>
  <c r="CY608" i="3"/>
  <c r="CZ608" i="3"/>
  <c r="DB608" i="3" s="1"/>
  <c r="DA608" i="3"/>
  <c r="DC608" i="3"/>
  <c r="A609" i="3"/>
  <c r="Y609" i="3"/>
  <c r="CY609" i="3"/>
  <c r="CZ609" i="3"/>
  <c r="DA609" i="3"/>
  <c r="DB609" i="3"/>
  <c r="DC609" i="3"/>
  <c r="A610" i="3"/>
  <c r="Y610" i="3"/>
  <c r="CY610" i="3"/>
  <c r="CZ610" i="3"/>
  <c r="DA610" i="3"/>
  <c r="DB610" i="3"/>
  <c r="DC610" i="3"/>
  <c r="A611" i="3"/>
  <c r="Y611" i="3"/>
  <c r="CY611" i="3"/>
  <c r="CZ611" i="3"/>
  <c r="DB611" i="3" s="1"/>
  <c r="DA611" i="3"/>
  <c r="DC611" i="3"/>
  <c r="A612" i="3"/>
  <c r="Y612" i="3"/>
  <c r="CY612" i="3"/>
  <c r="CZ612" i="3"/>
  <c r="DA612" i="3"/>
  <c r="DB612" i="3"/>
  <c r="DC612" i="3"/>
  <c r="A613" i="3"/>
  <c r="Y613" i="3"/>
  <c r="CY613" i="3"/>
  <c r="CZ613" i="3"/>
  <c r="DA613" i="3"/>
  <c r="DB613" i="3"/>
  <c r="DC613" i="3"/>
  <c r="A614" i="3"/>
  <c r="Y614" i="3"/>
  <c r="CU614" i="3"/>
  <c r="CV614" i="3"/>
  <c r="CX614" i="3"/>
  <c r="DH614" i="3" s="1"/>
  <c r="CY614" i="3"/>
  <c r="CZ614" i="3"/>
  <c r="DB614" i="3" s="1"/>
  <c r="DA614" i="3"/>
  <c r="DC614" i="3"/>
  <c r="DF614" i="3"/>
  <c r="DG614" i="3"/>
  <c r="DI614" i="3"/>
  <c r="DJ614" i="3" s="1"/>
  <c r="A615" i="3"/>
  <c r="Y615" i="3"/>
  <c r="CX615" i="3" s="1"/>
  <c r="CU615" i="3"/>
  <c r="CV615" i="3"/>
  <c r="U632" i="1" s="1"/>
  <c r="CY615" i="3"/>
  <c r="CZ615" i="3"/>
  <c r="DB615" i="3" s="1"/>
  <c r="DA615" i="3"/>
  <c r="DC615" i="3"/>
  <c r="A616" i="3"/>
  <c r="Y616" i="3"/>
  <c r="CV616" i="3" s="1"/>
  <c r="CU616" i="3"/>
  <c r="CX616" i="3"/>
  <c r="CY616" i="3"/>
  <c r="CZ616" i="3"/>
  <c r="DB616" i="3" s="1"/>
  <c r="DA616" i="3"/>
  <c r="DC616" i="3"/>
  <c r="A617" i="3"/>
  <c r="Y617" i="3"/>
  <c r="CU617" i="3"/>
  <c r="CV617" i="3"/>
  <c r="CX617" i="3"/>
  <c r="CY617" i="3"/>
  <c r="CZ617" i="3"/>
  <c r="DB617" i="3" s="1"/>
  <c r="DA617" i="3"/>
  <c r="DC617" i="3"/>
  <c r="DF617" i="3"/>
  <c r="DG617" i="3"/>
  <c r="DH617" i="3"/>
  <c r="DI617" i="3"/>
  <c r="DJ617" i="3" s="1"/>
  <c r="A618" i="3"/>
  <c r="Y618" i="3"/>
  <c r="CU618" i="3"/>
  <c r="CV618" i="3"/>
  <c r="CX618" i="3"/>
  <c r="CY618" i="3"/>
  <c r="CZ618" i="3"/>
  <c r="DA618" i="3"/>
  <c r="DB618" i="3"/>
  <c r="DC618" i="3"/>
  <c r="A619" i="3"/>
  <c r="Y619" i="3"/>
  <c r="CX619" i="3"/>
  <c r="DF619" i="3" s="1"/>
  <c r="CY619" i="3"/>
  <c r="CZ619" i="3"/>
  <c r="DB619" i="3" s="1"/>
  <c r="DA619" i="3"/>
  <c r="DC619" i="3"/>
  <c r="DG619" i="3"/>
  <c r="DH619" i="3"/>
  <c r="DI619" i="3"/>
  <c r="DJ619" i="3" s="1"/>
  <c r="A620" i="3"/>
  <c r="Y620" i="3"/>
  <c r="CY620" i="3"/>
  <c r="CZ620" i="3"/>
  <c r="DB620" i="3" s="1"/>
  <c r="DA620" i="3"/>
  <c r="DC620" i="3"/>
  <c r="A621" i="3"/>
  <c r="Y621" i="3"/>
  <c r="CX621" i="3" s="1"/>
  <c r="CW621" i="3"/>
  <c r="CY621" i="3"/>
  <c r="CZ621" i="3"/>
  <c r="DA621" i="3"/>
  <c r="DB621" i="3"/>
  <c r="DC621" i="3"/>
  <c r="DF621" i="3"/>
  <c r="DI621" i="3"/>
  <c r="A622" i="3"/>
  <c r="Y622" i="3"/>
  <c r="CW622" i="3" s="1"/>
  <c r="CY622" i="3"/>
  <c r="CZ622" i="3"/>
  <c r="DA622" i="3"/>
  <c r="DB622" i="3"/>
  <c r="DC622" i="3"/>
  <c r="A623" i="3"/>
  <c r="Y623" i="3"/>
  <c r="CX623" i="3" s="1"/>
  <c r="CY623" i="3"/>
  <c r="CZ623" i="3"/>
  <c r="DB623" i="3" s="1"/>
  <c r="DA623" i="3"/>
  <c r="DC623" i="3"/>
  <c r="A624" i="3"/>
  <c r="Y624" i="3"/>
  <c r="CX624" i="3" s="1"/>
  <c r="CY624" i="3"/>
  <c r="CZ624" i="3"/>
  <c r="DB624" i="3" s="1"/>
  <c r="DA624" i="3"/>
  <c r="DC624" i="3"/>
  <c r="A625" i="3"/>
  <c r="Y625" i="3"/>
  <c r="CX625" i="3" s="1"/>
  <c r="CY625" i="3"/>
  <c r="CZ625" i="3"/>
  <c r="DB625" i="3" s="1"/>
  <c r="DA625" i="3"/>
  <c r="DC625" i="3"/>
  <c r="A626" i="3"/>
  <c r="Y626" i="3"/>
  <c r="CX626" i="3"/>
  <c r="DG626" i="3" s="1"/>
  <c r="CY626" i="3"/>
  <c r="CZ626" i="3"/>
  <c r="DB626" i="3" s="1"/>
  <c r="DA626" i="3"/>
  <c r="DC626" i="3"/>
  <c r="DF626" i="3"/>
  <c r="DJ626" i="3" s="1"/>
  <c r="DH626" i="3"/>
  <c r="DI626" i="3"/>
  <c r="A627" i="3"/>
  <c r="Y627" i="3"/>
  <c r="CX627" i="3"/>
  <c r="CY627" i="3"/>
  <c r="CZ627" i="3"/>
  <c r="DA627" i="3"/>
  <c r="DB627" i="3"/>
  <c r="DC627" i="3"/>
  <c r="DG627" i="3"/>
  <c r="A628" i="3"/>
  <c r="Y628" i="3"/>
  <c r="CU628" i="3"/>
  <c r="CY628" i="3"/>
  <c r="CZ628" i="3"/>
  <c r="DA628" i="3"/>
  <c r="DB628" i="3"/>
  <c r="DC628" i="3"/>
  <c r="A629" i="3"/>
  <c r="Y629" i="3"/>
  <c r="CW629" i="3" s="1"/>
  <c r="CX629" i="3"/>
  <c r="DH629" i="3" s="1"/>
  <c r="CY629" i="3"/>
  <c r="CZ629" i="3"/>
  <c r="DA629" i="3"/>
  <c r="DB629" i="3"/>
  <c r="DC629" i="3"/>
  <c r="DF629" i="3"/>
  <c r="DI629" i="3"/>
  <c r="A630" i="3"/>
  <c r="Y630" i="3"/>
  <c r="CW630" i="3"/>
  <c r="CX630" i="3"/>
  <c r="CY630" i="3"/>
  <c r="CZ630" i="3"/>
  <c r="DA630" i="3"/>
  <c r="DB630" i="3"/>
  <c r="DC630" i="3"/>
  <c r="A631" i="3"/>
  <c r="Y631" i="3"/>
  <c r="CX631" i="3" s="1"/>
  <c r="CW631" i="3"/>
  <c r="CY631" i="3"/>
  <c r="CZ631" i="3"/>
  <c r="DB631" i="3" s="1"/>
  <c r="DA631" i="3"/>
  <c r="DC631" i="3"/>
  <c r="DF631" i="3"/>
  <c r="DG631" i="3"/>
  <c r="DH631" i="3"/>
  <c r="DI631" i="3"/>
  <c r="A632" i="3"/>
  <c r="Y632" i="3"/>
  <c r="CX632" i="3" s="1"/>
  <c r="DH632" i="3" s="1"/>
  <c r="CY632" i="3"/>
  <c r="CZ632" i="3"/>
  <c r="DB632" i="3" s="1"/>
  <c r="DA632" i="3"/>
  <c r="DC632" i="3"/>
  <c r="DF632" i="3"/>
  <c r="DJ632" i="3" s="1"/>
  <c r="DG632" i="3"/>
  <c r="DI632" i="3"/>
  <c r="A633" i="3"/>
  <c r="Y633" i="3"/>
  <c r="CX633" i="3"/>
  <c r="CY633" i="3"/>
  <c r="CZ633" i="3"/>
  <c r="DB633" i="3" s="1"/>
  <c r="DA633" i="3"/>
  <c r="DC633" i="3"/>
  <c r="A634" i="3"/>
  <c r="Y634" i="3"/>
  <c r="CX634" i="3"/>
  <c r="DF634" i="3" s="1"/>
  <c r="DJ634" i="3" s="1"/>
  <c r="CY634" i="3"/>
  <c r="CZ634" i="3"/>
  <c r="DA634" i="3"/>
  <c r="DB634" i="3"/>
  <c r="DC634" i="3"/>
  <c r="DG634" i="3"/>
  <c r="DH634" i="3"/>
  <c r="DI634" i="3"/>
  <c r="A635" i="3"/>
  <c r="Y635" i="3"/>
  <c r="CU635" i="3"/>
  <c r="CV635" i="3"/>
  <c r="CX635" i="3"/>
  <c r="DG635" i="3" s="1"/>
  <c r="CY635" i="3"/>
  <c r="CZ635" i="3"/>
  <c r="DA635" i="3"/>
  <c r="DB635" i="3"/>
  <c r="DC635" i="3"/>
  <c r="DF635" i="3"/>
  <c r="DH635" i="3"/>
  <c r="DI635" i="3"/>
  <c r="A636" i="3"/>
  <c r="Y636" i="3"/>
  <c r="CY636" i="3"/>
  <c r="CZ636" i="3"/>
  <c r="DB636" i="3" s="1"/>
  <c r="DA636" i="3"/>
  <c r="DC636" i="3"/>
  <c r="A637" i="3"/>
  <c r="Y637" i="3"/>
  <c r="CY637" i="3"/>
  <c r="CZ637" i="3"/>
  <c r="DA637" i="3"/>
  <c r="DB637" i="3"/>
  <c r="DC637" i="3"/>
  <c r="A638" i="3"/>
  <c r="Y638" i="3"/>
  <c r="CX638" i="3"/>
  <c r="CY638" i="3"/>
  <c r="CZ638" i="3"/>
  <c r="DA638" i="3"/>
  <c r="DB638" i="3"/>
  <c r="DC638" i="3"/>
  <c r="A639" i="3"/>
  <c r="Y639" i="3"/>
  <c r="CX639" i="3" s="1"/>
  <c r="DF639" i="3" s="1"/>
  <c r="CY639" i="3"/>
  <c r="CZ639" i="3"/>
  <c r="DB639" i="3" s="1"/>
  <c r="DA639" i="3"/>
  <c r="DC639" i="3"/>
  <c r="DG639" i="3"/>
  <c r="DH639" i="3"/>
  <c r="DI639" i="3"/>
  <c r="DJ639" i="3"/>
  <c r="A640" i="3"/>
  <c r="Y640" i="3"/>
  <c r="CX640" i="3" s="1"/>
  <c r="DG640" i="3" s="1"/>
  <c r="CY640" i="3"/>
  <c r="CZ640" i="3"/>
  <c r="DB640" i="3" s="1"/>
  <c r="DA640" i="3"/>
  <c r="DC640" i="3"/>
  <c r="A641" i="3"/>
  <c r="Y641" i="3"/>
  <c r="CU641" i="3"/>
  <c r="CV641" i="3"/>
  <c r="CX641" i="3"/>
  <c r="CY641" i="3"/>
  <c r="CZ641" i="3"/>
  <c r="DA641" i="3"/>
  <c r="DB641" i="3"/>
  <c r="DC641" i="3"/>
  <c r="DF641" i="3"/>
  <c r="DG641" i="3"/>
  <c r="A642" i="3"/>
  <c r="Y642" i="3"/>
  <c r="CW642" i="3" s="1"/>
  <c r="CX642" i="3"/>
  <c r="DI642" i="3" s="1"/>
  <c r="CY642" i="3"/>
  <c r="CZ642" i="3"/>
  <c r="DB642" i="3" s="1"/>
  <c r="DA642" i="3"/>
  <c r="DC642" i="3"/>
  <c r="DF642" i="3"/>
  <c r="DG642" i="3"/>
  <c r="DH642" i="3"/>
  <c r="A643" i="3"/>
  <c r="Y643" i="3"/>
  <c r="CX643" i="3"/>
  <c r="CY643" i="3"/>
  <c r="CZ643" i="3"/>
  <c r="DB643" i="3" s="1"/>
  <c r="DA643" i="3"/>
  <c r="DC643" i="3"/>
  <c r="A644" i="3"/>
  <c r="Y644" i="3"/>
  <c r="CX644" i="3" s="1"/>
  <c r="DG644" i="3" s="1"/>
  <c r="CY644" i="3"/>
  <c r="CZ644" i="3"/>
  <c r="DB644" i="3" s="1"/>
  <c r="DA644" i="3"/>
  <c r="DC644" i="3"/>
  <c r="DF644" i="3"/>
  <c r="DJ644" i="3" s="1"/>
  <c r="DH644" i="3"/>
  <c r="DI644" i="3"/>
  <c r="A645" i="3"/>
  <c r="Y645" i="3"/>
  <c r="CY645" i="3"/>
  <c r="CZ645" i="3"/>
  <c r="DA645" i="3"/>
  <c r="DB645" i="3"/>
  <c r="DC645" i="3"/>
  <c r="A646" i="3"/>
  <c r="Y646" i="3"/>
  <c r="CY646" i="3"/>
  <c r="CZ646" i="3"/>
  <c r="DB646" i="3" s="1"/>
  <c r="DA646" i="3"/>
  <c r="DC646" i="3"/>
  <c r="A647" i="3"/>
  <c r="Y647" i="3"/>
  <c r="CY647" i="3"/>
  <c r="CZ647" i="3"/>
  <c r="DB647" i="3" s="1"/>
  <c r="DA647" i="3"/>
  <c r="DC647" i="3"/>
  <c r="A648" i="3"/>
  <c r="Y648" i="3"/>
  <c r="CW648" i="3"/>
  <c r="CX648" i="3"/>
  <c r="CY648" i="3"/>
  <c r="CZ648" i="3"/>
  <c r="DA648" i="3"/>
  <c r="DB648" i="3"/>
  <c r="DC648" i="3"/>
  <c r="A649" i="3"/>
  <c r="Y649" i="3"/>
  <c r="CX649" i="3" s="1"/>
  <c r="CU649" i="3"/>
  <c r="CV649" i="3"/>
  <c r="CY649" i="3"/>
  <c r="CZ649" i="3"/>
  <c r="DA649" i="3"/>
  <c r="DB649" i="3"/>
  <c r="DC649" i="3"/>
  <c r="DG649" i="3"/>
  <c r="DI649" i="3"/>
  <c r="DJ649" i="3" s="1"/>
  <c r="A650" i="3"/>
  <c r="Y650" i="3"/>
  <c r="CX650" i="3"/>
  <c r="DH650" i="3" s="1"/>
  <c r="CY650" i="3"/>
  <c r="CZ650" i="3"/>
  <c r="DA650" i="3"/>
  <c r="DB650" i="3"/>
  <c r="DC650" i="3"/>
  <c r="DF650" i="3"/>
  <c r="DG650" i="3"/>
  <c r="DI650" i="3"/>
  <c r="DJ650" i="3" s="1"/>
  <c r="A651" i="3"/>
  <c r="Y651" i="3"/>
  <c r="CY651" i="3"/>
  <c r="CZ651" i="3"/>
  <c r="DA651" i="3"/>
  <c r="DB651" i="3"/>
  <c r="DC651" i="3"/>
  <c r="A652" i="3"/>
  <c r="Y652" i="3"/>
  <c r="CY652" i="3"/>
  <c r="CZ652" i="3"/>
  <c r="DB652" i="3" s="1"/>
  <c r="DA652" i="3"/>
  <c r="DC652" i="3"/>
  <c r="A653" i="3"/>
  <c r="Y653" i="3"/>
  <c r="CY653" i="3"/>
  <c r="CZ653" i="3"/>
  <c r="DA653" i="3"/>
  <c r="DB653" i="3"/>
  <c r="DC653" i="3"/>
  <c r="A654" i="3"/>
  <c r="Y654" i="3"/>
  <c r="CX654" i="3" s="1"/>
  <c r="CY654" i="3"/>
  <c r="CZ654" i="3"/>
  <c r="DA654" i="3"/>
  <c r="DB654" i="3"/>
  <c r="DC654" i="3"/>
  <c r="A655" i="3"/>
  <c r="Y655" i="3"/>
  <c r="CW655" i="3"/>
  <c r="CX655" i="3"/>
  <c r="CY655" i="3"/>
  <c r="CZ655" i="3"/>
  <c r="DA655" i="3"/>
  <c r="DB655" i="3"/>
  <c r="DC655" i="3"/>
  <c r="DF655" i="3"/>
  <c r="DG655" i="3"/>
  <c r="A656" i="3"/>
  <c r="Y656" i="3"/>
  <c r="CW656" i="3" s="1"/>
  <c r="CX656" i="3"/>
  <c r="CY656" i="3"/>
  <c r="CZ656" i="3"/>
  <c r="DB656" i="3" s="1"/>
  <c r="DA656" i="3"/>
  <c r="DC656" i="3"/>
  <c r="A657" i="3"/>
  <c r="Y657" i="3"/>
  <c r="CX657" i="3" s="1"/>
  <c r="CW657" i="3"/>
  <c r="CY657" i="3"/>
  <c r="CZ657" i="3"/>
  <c r="DA657" i="3"/>
  <c r="DB657" i="3"/>
  <c r="DC657" i="3"/>
  <c r="DF657" i="3"/>
  <c r="DG657" i="3"/>
  <c r="DH657" i="3"/>
  <c r="DJ657" i="3" s="1"/>
  <c r="DI657" i="3"/>
  <c r="A658" i="3"/>
  <c r="Y658" i="3"/>
  <c r="CX658" i="3"/>
  <c r="DI658" i="3" s="1"/>
  <c r="CY658" i="3"/>
  <c r="CZ658" i="3"/>
  <c r="DA658" i="3"/>
  <c r="DB658" i="3"/>
  <c r="DC658" i="3"/>
  <c r="DF658" i="3"/>
  <c r="DH658" i="3"/>
  <c r="DJ658" i="3"/>
  <c r="A659" i="3"/>
  <c r="Y659" i="3"/>
  <c r="CX659" i="3" s="1"/>
  <c r="CY659" i="3"/>
  <c r="CZ659" i="3"/>
  <c r="DB659" i="3" s="1"/>
  <c r="DA659" i="3"/>
  <c r="DC659" i="3"/>
  <c r="DF659" i="3"/>
  <c r="DJ659" i="3" s="1"/>
  <c r="A660" i="3"/>
  <c r="Y660" i="3"/>
  <c r="CX660" i="3" s="1"/>
  <c r="DH660" i="3" s="1"/>
  <c r="CY660" i="3"/>
  <c r="CZ660" i="3"/>
  <c r="DB660" i="3" s="1"/>
  <c r="DA660" i="3"/>
  <c r="DC660" i="3"/>
  <c r="DG660" i="3"/>
  <c r="DI660" i="3"/>
  <c r="A661" i="3"/>
  <c r="Y661" i="3"/>
  <c r="CX661" i="3"/>
  <c r="CY661" i="3"/>
  <c r="CZ661" i="3"/>
  <c r="DB661" i="3" s="1"/>
  <c r="DA661" i="3"/>
  <c r="DC661" i="3"/>
  <c r="DF661" i="3"/>
  <c r="DJ661" i="3" s="1"/>
  <c r="A662" i="3"/>
  <c r="Y662" i="3"/>
  <c r="CX662" i="3"/>
  <c r="CY662" i="3"/>
  <c r="CZ662" i="3"/>
  <c r="DA662" i="3"/>
  <c r="DB662" i="3"/>
  <c r="DC662" i="3"/>
  <c r="A663" i="3"/>
  <c r="Y663" i="3"/>
  <c r="CY663" i="3"/>
  <c r="CZ663" i="3"/>
  <c r="DB663" i="3" s="1"/>
  <c r="DA663" i="3"/>
  <c r="DC663" i="3"/>
  <c r="A664" i="3"/>
  <c r="Y664" i="3"/>
  <c r="CY664" i="3"/>
  <c r="CZ664" i="3"/>
  <c r="DA664" i="3"/>
  <c r="DB664" i="3"/>
  <c r="DC664" i="3"/>
  <c r="A665" i="3"/>
  <c r="Y665" i="3"/>
  <c r="CY665" i="3"/>
  <c r="CZ665" i="3"/>
  <c r="DB665" i="3" s="1"/>
  <c r="DA665" i="3"/>
  <c r="DC665" i="3"/>
  <c r="A666" i="3"/>
  <c r="Y666" i="3"/>
  <c r="CY666" i="3"/>
  <c r="CZ666" i="3"/>
  <c r="DB666" i="3" s="1"/>
  <c r="DA666" i="3"/>
  <c r="DC666" i="3"/>
  <c r="A667" i="3"/>
  <c r="Y667" i="3"/>
  <c r="CX667" i="3" s="1"/>
  <c r="DF667" i="3" s="1"/>
  <c r="CU667" i="3"/>
  <c r="CY667" i="3"/>
  <c r="CZ667" i="3"/>
  <c r="DB667" i="3" s="1"/>
  <c r="DA667" i="3"/>
  <c r="DC667" i="3"/>
  <c r="DG667" i="3"/>
  <c r="DH667" i="3"/>
  <c r="DI667" i="3"/>
  <c r="DJ667" i="3" s="1"/>
  <c r="A668" i="3"/>
  <c r="Y668" i="3"/>
  <c r="CX668" i="3" s="1"/>
  <c r="CY668" i="3"/>
  <c r="CZ668" i="3"/>
  <c r="DB668" i="3" s="1"/>
  <c r="DA668" i="3"/>
  <c r="DC668" i="3"/>
  <c r="A669" i="3"/>
  <c r="Y669" i="3"/>
  <c r="CW669" i="3"/>
  <c r="V682" i="1" s="1"/>
  <c r="CX669" i="3"/>
  <c r="CY669" i="3"/>
  <c r="CZ669" i="3"/>
  <c r="DA669" i="3"/>
  <c r="DB669" i="3"/>
  <c r="DC669" i="3"/>
  <c r="DF669" i="3"/>
  <c r="DG669" i="3"/>
  <c r="DH669" i="3"/>
  <c r="DI669" i="3"/>
  <c r="DJ669" i="3"/>
  <c r="A670" i="3"/>
  <c r="Y670" i="3"/>
  <c r="CW670" i="3" s="1"/>
  <c r="CX670" i="3"/>
  <c r="DG670" i="3" s="1"/>
  <c r="CY670" i="3"/>
  <c r="CZ670" i="3"/>
  <c r="DA670" i="3"/>
  <c r="DB670" i="3"/>
  <c r="DC670" i="3"/>
  <c r="DF670" i="3"/>
  <c r="DH670" i="3"/>
  <c r="DI670" i="3"/>
  <c r="A671" i="3"/>
  <c r="Y671" i="3"/>
  <c r="CX671" i="3"/>
  <c r="CY671" i="3"/>
  <c r="CZ671" i="3"/>
  <c r="DA671" i="3"/>
  <c r="DB671" i="3"/>
  <c r="DC671" i="3"/>
  <c r="DH671" i="3"/>
  <c r="A672" i="3"/>
  <c r="Y672" i="3"/>
  <c r="CX672" i="3" s="1"/>
  <c r="DH672" i="3" s="1"/>
  <c r="CY672" i="3"/>
  <c r="CZ672" i="3"/>
  <c r="DB672" i="3" s="1"/>
  <c r="DA672" i="3"/>
  <c r="DC672" i="3"/>
  <c r="DF672" i="3"/>
  <c r="DJ672" i="3"/>
  <c r="A673" i="3"/>
  <c r="Y673" i="3"/>
  <c r="CU673" i="3"/>
  <c r="CY673" i="3"/>
  <c r="CZ673" i="3"/>
  <c r="DA673" i="3"/>
  <c r="DB673" i="3"/>
  <c r="DC673" i="3"/>
  <c r="A674" i="3"/>
  <c r="Y674" i="3"/>
  <c r="CX674" i="3"/>
  <c r="CY674" i="3"/>
  <c r="CZ674" i="3"/>
  <c r="DA674" i="3"/>
  <c r="DB674" i="3"/>
  <c r="DC674" i="3"/>
  <c r="A675" i="3"/>
  <c r="Y675" i="3"/>
  <c r="CW675" i="3"/>
  <c r="CX675" i="3"/>
  <c r="DG675" i="3" s="1"/>
  <c r="CY675" i="3"/>
  <c r="CZ675" i="3"/>
  <c r="DB675" i="3" s="1"/>
  <c r="DA675" i="3"/>
  <c r="DC675" i="3"/>
  <c r="DF675" i="3"/>
  <c r="DH675" i="3"/>
  <c r="DJ675" i="3" s="1"/>
  <c r="DI675" i="3"/>
  <c r="A676" i="3"/>
  <c r="Y676" i="3"/>
  <c r="CY676" i="3"/>
  <c r="CZ676" i="3"/>
  <c r="DB676" i="3" s="1"/>
  <c r="DA676" i="3"/>
  <c r="DC676" i="3"/>
  <c r="A677" i="3"/>
  <c r="Y677" i="3"/>
  <c r="CX677" i="3" s="1"/>
  <c r="CW677" i="3"/>
  <c r="CY677" i="3"/>
  <c r="CZ677" i="3"/>
  <c r="DB677" i="3" s="1"/>
  <c r="DA677" i="3"/>
  <c r="DC677" i="3"/>
  <c r="DF677" i="3"/>
  <c r="DH677" i="3"/>
  <c r="A678" i="3"/>
  <c r="Y678" i="3"/>
  <c r="CW678" i="3" s="1"/>
  <c r="CY678" i="3"/>
  <c r="CZ678" i="3"/>
  <c r="DB678" i="3" s="1"/>
  <c r="DA678" i="3"/>
  <c r="DC678" i="3"/>
  <c r="A679" i="3"/>
  <c r="Y679" i="3"/>
  <c r="CX679" i="3"/>
  <c r="CY679" i="3"/>
  <c r="CZ679" i="3"/>
  <c r="DB679" i="3" s="1"/>
  <c r="DA679" i="3"/>
  <c r="DC679" i="3"/>
  <c r="A680" i="3"/>
  <c r="Y680" i="3"/>
  <c r="CX680" i="3"/>
  <c r="DF680" i="3" s="1"/>
  <c r="DJ680" i="3" s="1"/>
  <c r="CY680" i="3"/>
  <c r="CZ680" i="3"/>
  <c r="DB680" i="3" s="1"/>
  <c r="DA680" i="3"/>
  <c r="DC680" i="3"/>
  <c r="DG680" i="3"/>
  <c r="DH680" i="3"/>
  <c r="DI680" i="3"/>
  <c r="A681" i="3"/>
  <c r="Y681" i="3"/>
  <c r="CX681" i="3" s="1"/>
  <c r="CY681" i="3"/>
  <c r="CZ681" i="3"/>
  <c r="DA681" i="3"/>
  <c r="DB681" i="3"/>
  <c r="DC681" i="3"/>
  <c r="A682" i="3"/>
  <c r="Y682" i="3"/>
  <c r="CX682" i="3"/>
  <c r="CY682" i="3"/>
  <c r="CZ682" i="3"/>
  <c r="DA682" i="3"/>
  <c r="DB682" i="3"/>
  <c r="DC682" i="3"/>
  <c r="DG682" i="3"/>
  <c r="DH682" i="3"/>
  <c r="A683" i="3"/>
  <c r="Y683" i="3"/>
  <c r="CX683" i="3" s="1"/>
  <c r="DH683" i="3" s="1"/>
  <c r="CY683" i="3"/>
  <c r="CZ683" i="3"/>
  <c r="DB683" i="3" s="1"/>
  <c r="DA683" i="3"/>
  <c r="DC683" i="3"/>
  <c r="DF683" i="3"/>
  <c r="DI683" i="3"/>
  <c r="DJ683" i="3"/>
  <c r="A684" i="3"/>
  <c r="Y684" i="3"/>
  <c r="CX684" i="3" s="1"/>
  <c r="CY684" i="3"/>
  <c r="CZ684" i="3"/>
  <c r="DA684" i="3"/>
  <c r="DB684" i="3"/>
  <c r="DC684" i="3"/>
  <c r="DF684" i="3"/>
  <c r="DJ684" i="3" s="1"/>
  <c r="A685" i="3"/>
  <c r="Y685" i="3"/>
  <c r="CY685" i="3"/>
  <c r="CZ685" i="3"/>
  <c r="DB685" i="3" s="1"/>
  <c r="DA685" i="3"/>
  <c r="DC685" i="3"/>
  <c r="A686" i="3"/>
  <c r="Y686" i="3"/>
  <c r="CY686" i="3"/>
  <c r="CZ686" i="3"/>
  <c r="DA686" i="3"/>
  <c r="DB686" i="3"/>
  <c r="DC686" i="3"/>
  <c r="A687" i="3"/>
  <c r="Y687" i="3"/>
  <c r="CY687" i="3"/>
  <c r="CZ687" i="3"/>
  <c r="DA687" i="3"/>
  <c r="DB687" i="3"/>
  <c r="DC687" i="3"/>
  <c r="A688" i="3"/>
  <c r="Y688" i="3"/>
  <c r="CY688" i="3"/>
  <c r="CZ688" i="3"/>
  <c r="DB688" i="3" s="1"/>
  <c r="DA688" i="3"/>
  <c r="DC688" i="3"/>
  <c r="A689" i="3"/>
  <c r="Y689" i="3"/>
  <c r="CX689" i="3" s="1"/>
  <c r="CY689" i="3"/>
  <c r="CZ689" i="3"/>
  <c r="DA689" i="3"/>
  <c r="DB689" i="3"/>
  <c r="DC689" i="3"/>
  <c r="A690" i="3"/>
  <c r="Y690" i="3"/>
  <c r="CU690" i="3"/>
  <c r="CV690" i="3"/>
  <c r="CX690" i="3"/>
  <c r="DG690" i="3" s="1"/>
  <c r="CY690" i="3"/>
  <c r="CZ690" i="3"/>
  <c r="DB690" i="3" s="1"/>
  <c r="DA690" i="3"/>
  <c r="DC690" i="3"/>
  <c r="DF690" i="3"/>
  <c r="DI690" i="3"/>
  <c r="DJ690" i="3" s="1"/>
  <c r="A691" i="3"/>
  <c r="Y691" i="3"/>
  <c r="CU691" i="3"/>
  <c r="CY691" i="3"/>
  <c r="CZ691" i="3"/>
  <c r="DB691" i="3" s="1"/>
  <c r="DA691" i="3"/>
  <c r="DC691" i="3"/>
  <c r="A692" i="3"/>
  <c r="Y692" i="3"/>
  <c r="CU692" i="3"/>
  <c r="CV692" i="3"/>
  <c r="CX692" i="3"/>
  <c r="CY692" i="3"/>
  <c r="CZ692" i="3"/>
  <c r="DB692" i="3" s="1"/>
  <c r="DA692" i="3"/>
  <c r="DC692" i="3"/>
  <c r="A693" i="3"/>
  <c r="Y693" i="3"/>
  <c r="CV693" i="3" s="1"/>
  <c r="CU693" i="3"/>
  <c r="CX693" i="3"/>
  <c r="CY693" i="3"/>
  <c r="CZ693" i="3"/>
  <c r="DA693" i="3"/>
  <c r="DB693" i="3"/>
  <c r="DC693" i="3"/>
  <c r="A694" i="3"/>
  <c r="Y694" i="3"/>
  <c r="CV694" i="3" s="1"/>
  <c r="CU694" i="3"/>
  <c r="CX694" i="3"/>
  <c r="CY694" i="3"/>
  <c r="CZ694" i="3"/>
  <c r="DB694" i="3" s="1"/>
  <c r="DA694" i="3"/>
  <c r="DC694" i="3"/>
  <c r="DF694" i="3"/>
  <c r="DH694" i="3"/>
  <c r="A695" i="3"/>
  <c r="Y695" i="3"/>
  <c r="CX695" i="3"/>
  <c r="CY695" i="3"/>
  <c r="CZ695" i="3"/>
  <c r="DA695" i="3"/>
  <c r="DB695" i="3"/>
  <c r="DC695" i="3"/>
  <c r="A696" i="3"/>
  <c r="Y696" i="3"/>
  <c r="CX696" i="3" s="1"/>
  <c r="DI696" i="3" s="1"/>
  <c r="CW696" i="3"/>
  <c r="CY696" i="3"/>
  <c r="CZ696" i="3"/>
  <c r="DB696" i="3" s="1"/>
  <c r="DA696" i="3"/>
  <c r="DC696" i="3"/>
  <c r="DF696" i="3"/>
  <c r="DG696" i="3"/>
  <c r="DH696" i="3"/>
  <c r="DJ696" i="3"/>
  <c r="A697" i="3"/>
  <c r="Y697" i="3"/>
  <c r="CX697" i="3" s="1"/>
  <c r="CW697" i="3"/>
  <c r="CY697" i="3"/>
  <c r="CZ697" i="3"/>
  <c r="DB697" i="3" s="1"/>
  <c r="DA697" i="3"/>
  <c r="DC697" i="3"/>
  <c r="A698" i="3"/>
  <c r="Y698" i="3"/>
  <c r="CW698" i="3"/>
  <c r="CX698" i="3"/>
  <c r="CY698" i="3"/>
  <c r="CZ698" i="3"/>
  <c r="DB698" i="3" s="1"/>
  <c r="DA698" i="3"/>
  <c r="DC698" i="3"/>
  <c r="DF698" i="3"/>
  <c r="A699" i="3"/>
  <c r="Y699" i="3"/>
  <c r="CX699" i="3"/>
  <c r="DF699" i="3" s="1"/>
  <c r="CY699" i="3"/>
  <c r="CZ699" i="3"/>
  <c r="DA699" i="3"/>
  <c r="DB699" i="3"/>
  <c r="DC699" i="3"/>
  <c r="DG699" i="3"/>
  <c r="DI699" i="3"/>
  <c r="DJ699" i="3"/>
  <c r="A700" i="3"/>
  <c r="Y700" i="3"/>
  <c r="CX700" i="3" s="1"/>
  <c r="CY700" i="3"/>
  <c r="CZ700" i="3"/>
  <c r="DA700" i="3"/>
  <c r="DB700" i="3"/>
  <c r="DC700" i="3"/>
  <c r="A701" i="3"/>
  <c r="Y701" i="3"/>
  <c r="CX701" i="3"/>
  <c r="DI701" i="3" s="1"/>
  <c r="CY701" i="3"/>
  <c r="CZ701" i="3"/>
  <c r="DB701" i="3" s="1"/>
  <c r="DA701" i="3"/>
  <c r="DC701" i="3"/>
  <c r="DF701" i="3"/>
  <c r="DJ701" i="3" s="1"/>
  <c r="DG701" i="3"/>
  <c r="DH701" i="3"/>
  <c r="A702" i="3"/>
  <c r="Y702" i="3"/>
  <c r="CX702" i="3" s="1"/>
  <c r="CY702" i="3"/>
  <c r="CZ702" i="3"/>
  <c r="DB702" i="3" s="1"/>
  <c r="DA702" i="3"/>
  <c r="DC702" i="3"/>
  <c r="A703" i="3"/>
  <c r="Y703" i="3"/>
  <c r="CX703" i="3"/>
  <c r="CY703" i="3"/>
  <c r="CZ703" i="3"/>
  <c r="DB703" i="3" s="1"/>
  <c r="DA703" i="3"/>
  <c r="DC703" i="3"/>
  <c r="A704" i="3"/>
  <c r="Y704" i="3"/>
  <c r="CU704" i="3"/>
  <c r="CV704" i="3"/>
  <c r="CX704" i="3"/>
  <c r="CY704" i="3"/>
  <c r="CZ704" i="3"/>
  <c r="DB704" i="3" s="1"/>
  <c r="DA704" i="3"/>
  <c r="DC704" i="3"/>
  <c r="DF704" i="3"/>
  <c r="DG704" i="3"/>
  <c r="DH704" i="3"/>
  <c r="DI704" i="3"/>
  <c r="DJ704" i="3" s="1"/>
  <c r="A705" i="3"/>
  <c r="Y705" i="3"/>
  <c r="CW705" i="3"/>
  <c r="CX705" i="3"/>
  <c r="DI705" i="3" s="1"/>
  <c r="CY705" i="3"/>
  <c r="CZ705" i="3"/>
  <c r="DB705" i="3" s="1"/>
  <c r="DA705" i="3"/>
  <c r="DC705" i="3"/>
  <c r="DF705" i="3"/>
  <c r="DG705" i="3"/>
  <c r="DJ705" i="3" s="1"/>
  <c r="DH705" i="3"/>
  <c r="A706" i="3"/>
  <c r="Y706" i="3"/>
  <c r="CW706" i="3"/>
  <c r="CX706" i="3"/>
  <c r="CY706" i="3"/>
  <c r="CZ706" i="3"/>
  <c r="DB706" i="3" s="1"/>
  <c r="DA706" i="3"/>
  <c r="DC706" i="3"/>
  <c r="A707" i="3"/>
  <c r="Y707" i="3"/>
  <c r="CW707" i="3"/>
  <c r="CX707" i="3"/>
  <c r="CY707" i="3"/>
  <c r="CZ707" i="3"/>
  <c r="DB707" i="3" s="1"/>
  <c r="DA707" i="3"/>
  <c r="DC707" i="3"/>
  <c r="DH707" i="3"/>
  <c r="A708" i="3"/>
  <c r="Y708" i="3"/>
  <c r="CX708" i="3" s="1"/>
  <c r="CY708" i="3"/>
  <c r="CZ708" i="3"/>
  <c r="DA708" i="3"/>
  <c r="DB708" i="3"/>
  <c r="DC708" i="3"/>
  <c r="DG708" i="3"/>
  <c r="DH708" i="3"/>
  <c r="A709" i="3"/>
  <c r="Y709" i="3"/>
  <c r="CX709" i="3" s="1"/>
  <c r="CY709" i="3"/>
  <c r="CZ709" i="3"/>
  <c r="DB709" i="3" s="1"/>
  <c r="DA709" i="3"/>
  <c r="DC709" i="3"/>
  <c r="DG709" i="3"/>
  <c r="DI709" i="3"/>
  <c r="A710" i="3"/>
  <c r="Y710" i="3"/>
  <c r="CX710" i="3"/>
  <c r="DH710" i="3" s="1"/>
  <c r="CY710" i="3"/>
  <c r="CZ710" i="3"/>
  <c r="DA710" i="3"/>
  <c r="DB710" i="3"/>
  <c r="DC710" i="3"/>
  <c r="DF710" i="3"/>
  <c r="DJ710" i="3" s="1"/>
  <c r="DI710" i="3"/>
  <c r="A711" i="3"/>
  <c r="Y711" i="3"/>
  <c r="CU711" i="3"/>
  <c r="CV711" i="3"/>
  <c r="CX711" i="3"/>
  <c r="CY711" i="3"/>
  <c r="CZ711" i="3"/>
  <c r="DB711" i="3" s="1"/>
  <c r="DA711" i="3"/>
  <c r="DC711" i="3"/>
  <c r="DG711" i="3"/>
  <c r="DH711" i="3"/>
  <c r="A712" i="3"/>
  <c r="Y712" i="3"/>
  <c r="CX712" i="3" s="1"/>
  <c r="CY712" i="3"/>
  <c r="CZ712" i="3"/>
  <c r="DB712" i="3" s="1"/>
  <c r="DA712" i="3"/>
  <c r="DC712" i="3"/>
  <c r="A713" i="3"/>
  <c r="Y713" i="3"/>
  <c r="CY713" i="3"/>
  <c r="CZ713" i="3"/>
  <c r="DA713" i="3"/>
  <c r="DB713" i="3"/>
  <c r="DC713" i="3"/>
  <c r="A714" i="3"/>
  <c r="Y714" i="3"/>
  <c r="CX714" i="3" s="1"/>
  <c r="CW714" i="3"/>
  <c r="CY714" i="3"/>
  <c r="CZ714" i="3"/>
  <c r="DB714" i="3" s="1"/>
  <c r="DA714" i="3"/>
  <c r="DC714" i="3"/>
  <c r="DH714" i="3"/>
  <c r="A715" i="3"/>
  <c r="Y715" i="3"/>
  <c r="CX715" i="3"/>
  <c r="CY715" i="3"/>
  <c r="CZ715" i="3"/>
  <c r="DA715" i="3"/>
  <c r="DB715" i="3"/>
  <c r="DC715" i="3"/>
  <c r="DF715" i="3"/>
  <c r="DJ715" i="3" s="1"/>
  <c r="DG715" i="3"/>
  <c r="A716" i="3"/>
  <c r="Y716" i="3"/>
  <c r="CV716" i="3" s="1"/>
  <c r="CU716" i="3"/>
  <c r="CX716" i="3"/>
  <c r="DI716" i="3" s="1"/>
  <c r="DJ716" i="3" s="1"/>
  <c r="CY716" i="3"/>
  <c r="CZ716" i="3"/>
  <c r="DA716" i="3"/>
  <c r="DB716" i="3"/>
  <c r="DC716" i="3"/>
  <c r="DH716" i="3"/>
  <c r="A717" i="3"/>
  <c r="Y717" i="3"/>
  <c r="CW717" i="3"/>
  <c r="CX717" i="3"/>
  <c r="CY717" i="3"/>
  <c r="CZ717" i="3"/>
  <c r="DB717" i="3" s="1"/>
  <c r="DA717" i="3"/>
  <c r="DC717" i="3"/>
  <c r="DI717" i="3"/>
  <c r="A718" i="3"/>
  <c r="Y718" i="3"/>
  <c r="CW718" i="3" s="1"/>
  <c r="CX718" i="3"/>
  <c r="DI718" i="3" s="1"/>
  <c r="CY718" i="3"/>
  <c r="CZ718" i="3"/>
  <c r="DB718" i="3" s="1"/>
  <c r="DA718" i="3"/>
  <c r="DC718" i="3"/>
  <c r="DF718" i="3"/>
  <c r="DG718" i="3"/>
  <c r="DJ718" i="3" s="1"/>
  <c r="DH718" i="3"/>
  <c r="A719" i="3"/>
  <c r="Y719" i="3"/>
  <c r="CX719" i="3"/>
  <c r="DG719" i="3" s="1"/>
  <c r="CY719" i="3"/>
  <c r="CZ719" i="3"/>
  <c r="DA719" i="3"/>
  <c r="DB719" i="3"/>
  <c r="DC719" i="3"/>
  <c r="DH719" i="3"/>
  <c r="A720" i="3"/>
  <c r="Y720" i="3"/>
  <c r="CX720" i="3" s="1"/>
  <c r="CY720" i="3"/>
  <c r="CZ720" i="3"/>
  <c r="DA720" i="3"/>
  <c r="DB720" i="3"/>
  <c r="DC720" i="3"/>
  <c r="DF720" i="3"/>
  <c r="DJ720" i="3" s="1"/>
  <c r="A721" i="3"/>
  <c r="Y721" i="3"/>
  <c r="CX721" i="3" s="1"/>
  <c r="DF721" i="3" s="1"/>
  <c r="CY721" i="3"/>
  <c r="CZ721" i="3"/>
  <c r="DB721" i="3" s="1"/>
  <c r="DA721" i="3"/>
  <c r="DC721" i="3"/>
  <c r="DG721" i="3"/>
  <c r="DH721" i="3"/>
  <c r="DI721" i="3"/>
  <c r="DJ721" i="3"/>
  <c r="A722" i="3"/>
  <c r="Y722" i="3"/>
  <c r="CX722" i="3" s="1"/>
  <c r="DI722" i="3" s="1"/>
  <c r="DJ722" i="3" s="1"/>
  <c r="CU722" i="3"/>
  <c r="CV722" i="3"/>
  <c r="CY722" i="3"/>
  <c r="CZ722" i="3"/>
  <c r="DB722" i="3" s="1"/>
  <c r="DA722" i="3"/>
  <c r="DC722" i="3"/>
  <c r="DH722" i="3"/>
  <c r="A723" i="3"/>
  <c r="Y723" i="3"/>
  <c r="CW723" i="3"/>
  <c r="CX723" i="3"/>
  <c r="DI723" i="3" s="1"/>
  <c r="CY723" i="3"/>
  <c r="CZ723" i="3"/>
  <c r="DB723" i="3" s="1"/>
  <c r="DA723" i="3"/>
  <c r="DC723" i="3"/>
  <c r="DF723" i="3"/>
  <c r="DG723" i="3"/>
  <c r="DH723" i="3"/>
  <c r="DJ723" i="3"/>
  <c r="A724" i="3"/>
  <c r="Y724" i="3"/>
  <c r="CX724" i="3"/>
  <c r="CY724" i="3"/>
  <c r="CZ724" i="3"/>
  <c r="DB724" i="3" s="1"/>
  <c r="DA724" i="3"/>
  <c r="DC724" i="3"/>
  <c r="A725" i="3"/>
  <c r="Y725" i="3"/>
  <c r="CX725" i="3"/>
  <c r="CY725" i="3"/>
  <c r="CZ725" i="3"/>
  <c r="DB725" i="3" s="1"/>
  <c r="DA725" i="3"/>
  <c r="DC725" i="3"/>
  <c r="DF725" i="3"/>
  <c r="DJ725" i="3" s="1"/>
  <c r="DI725" i="3"/>
  <c r="A726" i="3"/>
  <c r="Y726" i="3"/>
  <c r="CY726" i="3"/>
  <c r="CZ726" i="3"/>
  <c r="DB726" i="3" s="1"/>
  <c r="DA726" i="3"/>
  <c r="DC726" i="3"/>
  <c r="A727" i="3"/>
  <c r="Y727" i="3"/>
  <c r="CY727" i="3"/>
  <c r="CZ727" i="3"/>
  <c r="DB727" i="3" s="1"/>
  <c r="DA727" i="3"/>
  <c r="DC727" i="3"/>
  <c r="A728" i="3"/>
  <c r="Y728" i="3"/>
  <c r="CY728" i="3"/>
  <c r="CZ728" i="3"/>
  <c r="DB728" i="3" s="1"/>
  <c r="DA728" i="3"/>
  <c r="DC728" i="3"/>
  <c r="A729" i="3"/>
  <c r="Y729" i="3"/>
  <c r="CY729" i="3"/>
  <c r="CZ729" i="3"/>
  <c r="DB729" i="3" s="1"/>
  <c r="DA729" i="3"/>
  <c r="DC729" i="3"/>
  <c r="A730" i="3"/>
  <c r="Y730" i="3"/>
  <c r="CY730" i="3"/>
  <c r="CZ730" i="3"/>
  <c r="DB730" i="3" s="1"/>
  <c r="DA730" i="3"/>
  <c r="DC730" i="3"/>
  <c r="A731" i="3"/>
  <c r="Y731" i="3"/>
  <c r="CY731" i="3"/>
  <c r="CZ731" i="3"/>
  <c r="DB731" i="3" s="1"/>
  <c r="DA731" i="3"/>
  <c r="DC731" i="3"/>
  <c r="A732" i="3"/>
  <c r="Y732" i="3"/>
  <c r="CY732" i="3"/>
  <c r="CZ732" i="3"/>
  <c r="DA732" i="3"/>
  <c r="DB732" i="3"/>
  <c r="DC732" i="3"/>
  <c r="A733" i="3"/>
  <c r="Y733" i="3"/>
  <c r="CY733" i="3"/>
  <c r="CZ733" i="3"/>
  <c r="DB733" i="3" s="1"/>
  <c r="DA733" i="3"/>
  <c r="DC733" i="3"/>
  <c r="A734" i="3"/>
  <c r="Y734" i="3"/>
  <c r="CY734" i="3"/>
  <c r="CZ734" i="3"/>
  <c r="DA734" i="3"/>
  <c r="DB734" i="3"/>
  <c r="DC734" i="3"/>
  <c r="A735" i="3"/>
  <c r="Y735" i="3"/>
  <c r="CY735" i="3"/>
  <c r="CZ735" i="3"/>
  <c r="DA735" i="3"/>
  <c r="DB735" i="3"/>
  <c r="DC735" i="3"/>
  <c r="A736" i="3"/>
  <c r="Y736" i="3"/>
  <c r="CY736" i="3"/>
  <c r="CZ736" i="3"/>
  <c r="DA736" i="3"/>
  <c r="DB736" i="3"/>
  <c r="DC736" i="3"/>
  <c r="A737" i="3"/>
  <c r="Y737" i="3"/>
  <c r="CY737" i="3"/>
  <c r="CZ737" i="3"/>
  <c r="DB737" i="3" s="1"/>
  <c r="DA737" i="3"/>
  <c r="DC737" i="3"/>
  <c r="A738" i="3"/>
  <c r="Y738" i="3"/>
  <c r="CY738" i="3"/>
  <c r="CZ738" i="3"/>
  <c r="DA738" i="3"/>
  <c r="DB738" i="3"/>
  <c r="DC738" i="3"/>
  <c r="A739" i="3"/>
  <c r="Y739" i="3"/>
  <c r="CY739" i="3"/>
  <c r="CZ739" i="3"/>
  <c r="DA739" i="3"/>
  <c r="DB739" i="3"/>
  <c r="DC739" i="3"/>
  <c r="A740" i="3"/>
  <c r="Y740" i="3"/>
  <c r="CX740" i="3" s="1"/>
  <c r="CU740" i="3"/>
  <c r="CV740" i="3"/>
  <c r="CY740" i="3"/>
  <c r="CZ740" i="3"/>
  <c r="DA740" i="3"/>
  <c r="DB740" i="3"/>
  <c r="DC740" i="3"/>
  <c r="DF740" i="3"/>
  <c r="DG740" i="3"/>
  <c r="DH740" i="3"/>
  <c r="DI740" i="3"/>
  <c r="DJ740" i="3"/>
  <c r="A741" i="3"/>
  <c r="Y741" i="3"/>
  <c r="CX741" i="3" s="1"/>
  <c r="CY741" i="3"/>
  <c r="CZ741" i="3"/>
  <c r="DB741" i="3" s="1"/>
  <c r="DA741" i="3"/>
  <c r="DC741" i="3"/>
  <c r="A742" i="3"/>
  <c r="Y742" i="3"/>
  <c r="CW742" i="3"/>
  <c r="CX742" i="3"/>
  <c r="CY742" i="3"/>
  <c r="CZ742" i="3"/>
  <c r="DA742" i="3"/>
  <c r="DB742" i="3"/>
  <c r="DC742" i="3"/>
  <c r="DF742" i="3"/>
  <c r="DH742" i="3"/>
  <c r="A743" i="3"/>
  <c r="Y743" i="3"/>
  <c r="CX743" i="3"/>
  <c r="CY743" i="3"/>
  <c r="CZ743" i="3"/>
  <c r="DA743" i="3"/>
  <c r="DB743" i="3"/>
  <c r="DC743" i="3"/>
  <c r="A744" i="3"/>
  <c r="Y744" i="3"/>
  <c r="CX744" i="3" s="1"/>
  <c r="DI744" i="3" s="1"/>
  <c r="CY744" i="3"/>
  <c r="CZ744" i="3"/>
  <c r="DA744" i="3"/>
  <c r="DB744" i="3"/>
  <c r="DC744" i="3"/>
  <c r="DG744" i="3"/>
  <c r="DH744" i="3"/>
  <c r="A745" i="3"/>
  <c r="Y745" i="3"/>
  <c r="CY745" i="3"/>
  <c r="CZ745" i="3"/>
  <c r="DB745" i="3" s="1"/>
  <c r="DA745" i="3"/>
  <c r="DC745" i="3"/>
  <c r="A746" i="3"/>
  <c r="Y746" i="3"/>
  <c r="CY746" i="3"/>
  <c r="CZ746" i="3"/>
  <c r="DB746" i="3" s="1"/>
  <c r="DA746" i="3"/>
  <c r="DC746" i="3"/>
  <c r="A747" i="3"/>
  <c r="Y747" i="3"/>
  <c r="CY747" i="3"/>
  <c r="CZ747" i="3"/>
  <c r="DB747" i="3" s="1"/>
  <c r="DA747" i="3"/>
  <c r="DC747" i="3"/>
  <c r="A748" i="3"/>
  <c r="Y748" i="3"/>
  <c r="CW748" i="3"/>
  <c r="CY748" i="3"/>
  <c r="CZ748" i="3"/>
  <c r="DB748" i="3" s="1"/>
  <c r="DA748" i="3"/>
  <c r="DC748" i="3"/>
  <c r="A749" i="3"/>
  <c r="Y749" i="3"/>
  <c r="CY749" i="3"/>
  <c r="CZ749" i="3"/>
  <c r="DA749" i="3"/>
  <c r="DB749" i="3"/>
  <c r="DC749" i="3"/>
  <c r="A750" i="3"/>
  <c r="Y750" i="3"/>
  <c r="CY750" i="3"/>
  <c r="CZ750" i="3"/>
  <c r="DA750" i="3"/>
  <c r="DB750" i="3"/>
  <c r="DC750" i="3"/>
  <c r="A751" i="3"/>
  <c r="Y751" i="3"/>
  <c r="CY751" i="3"/>
  <c r="CZ751" i="3"/>
  <c r="DA751" i="3"/>
  <c r="DB751" i="3"/>
  <c r="DC751" i="3"/>
  <c r="A752" i="3"/>
  <c r="Y752" i="3"/>
  <c r="CY752" i="3"/>
  <c r="CZ752" i="3"/>
  <c r="DA752" i="3"/>
  <c r="DB752" i="3"/>
  <c r="DC752" i="3"/>
  <c r="A753" i="3"/>
  <c r="Y753" i="3"/>
  <c r="CY753" i="3"/>
  <c r="CZ753" i="3"/>
  <c r="DB753" i="3" s="1"/>
  <c r="DA753" i="3"/>
  <c r="DC753" i="3"/>
  <c r="A754" i="3"/>
  <c r="Y754" i="3"/>
  <c r="CW754" i="3"/>
  <c r="CY754" i="3"/>
  <c r="CZ754" i="3"/>
  <c r="DB754" i="3" s="1"/>
  <c r="DA754" i="3"/>
  <c r="DC754" i="3"/>
  <c r="A755" i="3"/>
  <c r="Y755" i="3"/>
  <c r="CY755" i="3"/>
  <c r="CZ755" i="3"/>
  <c r="DB755" i="3" s="1"/>
  <c r="DA755" i="3"/>
  <c r="DC755" i="3"/>
  <c r="A756" i="3"/>
  <c r="Y756" i="3"/>
  <c r="CY756" i="3"/>
  <c r="CZ756" i="3"/>
  <c r="DA756" i="3"/>
  <c r="DB756" i="3"/>
  <c r="DC756" i="3"/>
  <c r="A757" i="3"/>
  <c r="Y757" i="3"/>
  <c r="CY757" i="3"/>
  <c r="CZ757" i="3"/>
  <c r="DB757" i="3" s="1"/>
  <c r="DA757" i="3"/>
  <c r="DC757" i="3"/>
  <c r="A758" i="3"/>
  <c r="Y758" i="3"/>
  <c r="CY758" i="3"/>
  <c r="CZ758" i="3"/>
  <c r="DA758" i="3"/>
  <c r="DB758" i="3"/>
  <c r="DC758" i="3"/>
  <c r="A759" i="3"/>
  <c r="Y759" i="3"/>
  <c r="CY759" i="3"/>
  <c r="CZ759" i="3"/>
  <c r="DB759" i="3" s="1"/>
  <c r="DA759" i="3"/>
  <c r="DC759" i="3"/>
  <c r="A760" i="3"/>
  <c r="Y760" i="3"/>
  <c r="CX760" i="3" s="1"/>
  <c r="CY760" i="3"/>
  <c r="CZ760" i="3"/>
  <c r="DB760" i="3" s="1"/>
  <c r="DA760" i="3"/>
  <c r="DC760" i="3"/>
  <c r="A761" i="3"/>
  <c r="Y761" i="3"/>
  <c r="CY761" i="3"/>
  <c r="CZ761" i="3"/>
  <c r="DA761" i="3"/>
  <c r="DB761" i="3"/>
  <c r="DC761" i="3"/>
  <c r="A762" i="3"/>
  <c r="Y762" i="3"/>
  <c r="CX762" i="3" s="1"/>
  <c r="CY762" i="3"/>
  <c r="CZ762" i="3"/>
  <c r="DA762" i="3"/>
  <c r="DB762" i="3"/>
  <c r="DC762" i="3"/>
  <c r="A763" i="3"/>
  <c r="Y763" i="3"/>
  <c r="CY763" i="3"/>
  <c r="CZ763" i="3"/>
  <c r="DB763" i="3" s="1"/>
  <c r="DA763" i="3"/>
  <c r="DC763" i="3"/>
  <c r="A764" i="3"/>
  <c r="Y764" i="3"/>
  <c r="CY764" i="3"/>
  <c r="CZ764" i="3"/>
  <c r="DB764" i="3" s="1"/>
  <c r="DA764" i="3"/>
  <c r="DC764" i="3"/>
  <c r="A765" i="3"/>
  <c r="Y765" i="3"/>
  <c r="CX765" i="3"/>
  <c r="CY765" i="3"/>
  <c r="CZ765" i="3"/>
  <c r="DB765" i="3" s="1"/>
  <c r="DA765" i="3"/>
  <c r="DC765" i="3"/>
  <c r="A766" i="3"/>
  <c r="Y766" i="3"/>
  <c r="CY766" i="3"/>
  <c r="CZ766" i="3"/>
  <c r="DA766" i="3"/>
  <c r="DB766" i="3"/>
  <c r="DC766" i="3"/>
  <c r="A767" i="3"/>
  <c r="Y767" i="3"/>
  <c r="CY767" i="3"/>
  <c r="CZ767" i="3"/>
  <c r="DA767" i="3"/>
  <c r="DB767" i="3"/>
  <c r="DC767" i="3"/>
  <c r="A768" i="3"/>
  <c r="Y768" i="3"/>
  <c r="CY768" i="3"/>
  <c r="CZ768" i="3"/>
  <c r="DA768" i="3"/>
  <c r="DB768" i="3"/>
  <c r="DC768" i="3"/>
  <c r="A769" i="3"/>
  <c r="Y769" i="3"/>
  <c r="CV769" i="3" s="1"/>
  <c r="CU769" i="3"/>
  <c r="CX769" i="3"/>
  <c r="CY769" i="3"/>
  <c r="CZ769" i="3"/>
  <c r="DB769" i="3" s="1"/>
  <c r="DA769" i="3"/>
  <c r="DC769" i="3"/>
  <c r="DH769" i="3"/>
  <c r="DI769" i="3"/>
  <c r="DJ769" i="3" s="1"/>
  <c r="A770" i="3"/>
  <c r="Y770" i="3"/>
  <c r="CX770" i="3"/>
  <c r="DF770" i="3" s="1"/>
  <c r="CY770" i="3"/>
  <c r="CZ770" i="3"/>
  <c r="DB770" i="3" s="1"/>
  <c r="DA770" i="3"/>
  <c r="DC770" i="3"/>
  <c r="DI770" i="3"/>
  <c r="DJ770" i="3"/>
  <c r="A771" i="3"/>
  <c r="Y771" i="3"/>
  <c r="CY771" i="3"/>
  <c r="CZ771" i="3"/>
  <c r="DA771" i="3"/>
  <c r="DB771" i="3"/>
  <c r="DC771" i="3"/>
  <c r="A772" i="3"/>
  <c r="Y772" i="3"/>
  <c r="CX772" i="3" s="1"/>
  <c r="CW772" i="3"/>
  <c r="CY772" i="3"/>
  <c r="CZ772" i="3"/>
  <c r="DA772" i="3"/>
  <c r="DB772" i="3"/>
  <c r="DC772" i="3"/>
  <c r="DG772" i="3"/>
  <c r="DI772" i="3"/>
  <c r="A773" i="3"/>
  <c r="Y773" i="3"/>
  <c r="CX773" i="3" s="1"/>
  <c r="CW773" i="3"/>
  <c r="CY773" i="3"/>
  <c r="CZ773" i="3"/>
  <c r="DB773" i="3" s="1"/>
  <c r="DA773" i="3"/>
  <c r="DC773" i="3"/>
  <c r="A774" i="3"/>
  <c r="Y774" i="3"/>
  <c r="CX774" i="3"/>
  <c r="DH774" i="3" s="1"/>
  <c r="CY774" i="3"/>
  <c r="CZ774" i="3"/>
  <c r="DA774" i="3"/>
  <c r="DB774" i="3"/>
  <c r="DC774" i="3"/>
  <c r="DF774" i="3"/>
  <c r="DI774" i="3"/>
  <c r="DJ774" i="3"/>
  <c r="A775" i="3"/>
  <c r="Y775" i="3"/>
  <c r="CX775" i="3"/>
  <c r="CY775" i="3"/>
  <c r="CZ775" i="3"/>
  <c r="DA775" i="3"/>
  <c r="DB775" i="3"/>
  <c r="DC775" i="3"/>
  <c r="A776" i="3"/>
  <c r="Y776" i="3"/>
  <c r="CX776" i="3"/>
  <c r="DI776" i="3" s="1"/>
  <c r="CY776" i="3"/>
  <c r="CZ776" i="3"/>
  <c r="DB776" i="3" s="1"/>
  <c r="DA776" i="3"/>
  <c r="DC776" i="3"/>
  <c r="DF776" i="3"/>
  <c r="DJ776" i="3" s="1"/>
  <c r="DG776" i="3"/>
  <c r="DH776" i="3"/>
  <c r="A777" i="3"/>
  <c r="Y777" i="3"/>
  <c r="CX777" i="3" s="1"/>
  <c r="CY777" i="3"/>
  <c r="CZ777" i="3"/>
  <c r="DB777" i="3" s="1"/>
  <c r="DA777" i="3"/>
  <c r="DC777" i="3"/>
  <c r="DF777" i="3"/>
  <c r="DJ777" i="3" s="1"/>
  <c r="DG777" i="3"/>
  <c r="DH777" i="3"/>
  <c r="DI777" i="3"/>
  <c r="A778" i="3"/>
  <c r="Y778" i="3"/>
  <c r="CX778" i="3"/>
  <c r="DG778" i="3" s="1"/>
  <c r="CY778" i="3"/>
  <c r="CZ778" i="3"/>
  <c r="DB778" i="3" s="1"/>
  <c r="DA778" i="3"/>
  <c r="DC778" i="3"/>
  <c r="DF778" i="3"/>
  <c r="DJ778" i="3" s="1"/>
  <c r="DH778" i="3"/>
  <c r="A779" i="3"/>
  <c r="Y779" i="3"/>
  <c r="CX779" i="3"/>
  <c r="CY779" i="3"/>
  <c r="CZ779" i="3"/>
  <c r="DA779" i="3"/>
  <c r="DB779" i="3"/>
  <c r="DC779" i="3"/>
  <c r="DF779" i="3"/>
  <c r="DJ779" i="3" s="1"/>
  <c r="DG779" i="3"/>
  <c r="DH779" i="3"/>
  <c r="DI779" i="3"/>
  <c r="A780" i="3"/>
  <c r="Y780" i="3"/>
  <c r="CX780" i="3"/>
  <c r="CY780" i="3"/>
  <c r="CZ780" i="3"/>
  <c r="DB780" i="3" s="1"/>
  <c r="DA780" i="3"/>
  <c r="DC780" i="3"/>
  <c r="DG780" i="3"/>
  <c r="DI780" i="3"/>
  <c r="A781" i="3"/>
  <c r="Y781" i="3"/>
  <c r="CX781" i="3" s="1"/>
  <c r="CY781" i="3"/>
  <c r="CZ781" i="3"/>
  <c r="DA781" i="3"/>
  <c r="DB781" i="3"/>
  <c r="DC781" i="3"/>
  <c r="DG781" i="3"/>
  <c r="DI781" i="3"/>
  <c r="D12" i="1"/>
  <c r="E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DU18" i="1"/>
  <c r="DV18" i="1"/>
  <c r="DW18" i="1"/>
  <c r="DX18" i="1"/>
  <c r="DY18" i="1"/>
  <c r="DZ18" i="1"/>
  <c r="EA18" i="1"/>
  <c r="EB18" i="1"/>
  <c r="EC18" i="1"/>
  <c r="ED18" i="1"/>
  <c r="EE18" i="1"/>
  <c r="EF18" i="1"/>
  <c r="EG18" i="1"/>
  <c r="EH18" i="1"/>
  <c r="EI18" i="1"/>
  <c r="EJ18" i="1"/>
  <c r="EK18" i="1"/>
  <c r="EL18" i="1"/>
  <c r="EM18" i="1"/>
  <c r="EN18" i="1"/>
  <c r="EO18" i="1"/>
  <c r="EP18" i="1"/>
  <c r="EQ18" i="1"/>
  <c r="ER18" i="1"/>
  <c r="ES18" i="1"/>
  <c r="ET18" i="1"/>
  <c r="EU18" i="1"/>
  <c r="EV18" i="1"/>
  <c r="EW18" i="1"/>
  <c r="EX18" i="1"/>
  <c r="EY18" i="1"/>
  <c r="EZ18" i="1"/>
  <c r="FA18" i="1"/>
  <c r="FB18" i="1"/>
  <c r="FC18" i="1"/>
  <c r="FD18" i="1"/>
  <c r="FE18" i="1"/>
  <c r="FF18" i="1"/>
  <c r="FG18" i="1"/>
  <c r="FH18" i="1"/>
  <c r="FI18" i="1"/>
  <c r="FJ18" i="1"/>
  <c r="FK18" i="1"/>
  <c r="FL18" i="1"/>
  <c r="FM18" i="1"/>
  <c r="FN18" i="1"/>
  <c r="FO18" i="1"/>
  <c r="FP18" i="1"/>
  <c r="FQ18" i="1"/>
  <c r="FR18" i="1"/>
  <c r="FS18" i="1"/>
  <c r="FT18" i="1"/>
  <c r="FU18" i="1"/>
  <c r="FV18" i="1"/>
  <c r="FW18" i="1"/>
  <c r="FX18" i="1"/>
  <c r="FY18" i="1"/>
  <c r="FZ18" i="1"/>
  <c r="GA18" i="1"/>
  <c r="GB18" i="1"/>
  <c r="GC18" i="1"/>
  <c r="GD18" i="1"/>
  <c r="GE18" i="1"/>
  <c r="GF18" i="1"/>
  <c r="GG18" i="1"/>
  <c r="GH18" i="1"/>
  <c r="GI18" i="1"/>
  <c r="GJ18" i="1"/>
  <c r="GK18" i="1"/>
  <c r="GL18" i="1"/>
  <c r="GM18" i="1"/>
  <c r="GN18" i="1"/>
  <c r="GO18" i="1"/>
  <c r="GP18" i="1"/>
  <c r="GQ18" i="1"/>
  <c r="GR18" i="1"/>
  <c r="GS18" i="1"/>
  <c r="GT18" i="1"/>
  <c r="GU18" i="1"/>
  <c r="GV18" i="1"/>
  <c r="GW18" i="1"/>
  <c r="GX18" i="1"/>
  <c r="D20" i="1"/>
  <c r="E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DU22" i="1"/>
  <c r="DV22" i="1"/>
  <c r="DW22" i="1"/>
  <c r="DX22" i="1"/>
  <c r="DY22" i="1"/>
  <c r="DZ22" i="1"/>
  <c r="EA22" i="1"/>
  <c r="EB22" i="1"/>
  <c r="EC22" i="1"/>
  <c r="ED22" i="1"/>
  <c r="EE22" i="1"/>
  <c r="EF22" i="1"/>
  <c r="EG22" i="1"/>
  <c r="EH22" i="1"/>
  <c r="EI22" i="1"/>
  <c r="EJ22" i="1"/>
  <c r="EK22" i="1"/>
  <c r="EL22" i="1"/>
  <c r="EM22" i="1"/>
  <c r="EN22" i="1"/>
  <c r="EO22" i="1"/>
  <c r="EP22" i="1"/>
  <c r="EQ22" i="1"/>
  <c r="ER22" i="1"/>
  <c r="ES22" i="1"/>
  <c r="ET22" i="1"/>
  <c r="EU22" i="1"/>
  <c r="EV22" i="1"/>
  <c r="EW22" i="1"/>
  <c r="EX22" i="1"/>
  <c r="EY22" i="1"/>
  <c r="EZ22" i="1"/>
  <c r="FA22" i="1"/>
  <c r="FB22" i="1"/>
  <c r="FC22" i="1"/>
  <c r="FD22" i="1"/>
  <c r="FE22" i="1"/>
  <c r="FF22" i="1"/>
  <c r="FG22" i="1"/>
  <c r="FH22" i="1"/>
  <c r="FI22" i="1"/>
  <c r="FJ22" i="1"/>
  <c r="FK22" i="1"/>
  <c r="FL22" i="1"/>
  <c r="FM22" i="1"/>
  <c r="FN22" i="1"/>
  <c r="FO22" i="1"/>
  <c r="FP22" i="1"/>
  <c r="FQ22" i="1"/>
  <c r="FR22" i="1"/>
  <c r="FS22" i="1"/>
  <c r="FT22" i="1"/>
  <c r="FU22" i="1"/>
  <c r="FV22" i="1"/>
  <c r="FW22" i="1"/>
  <c r="FX22" i="1"/>
  <c r="FY22" i="1"/>
  <c r="FZ22" i="1"/>
  <c r="GA22" i="1"/>
  <c r="GB22" i="1"/>
  <c r="GC22" i="1"/>
  <c r="GD22" i="1"/>
  <c r="GE22" i="1"/>
  <c r="GF22" i="1"/>
  <c r="GG22" i="1"/>
  <c r="GH22" i="1"/>
  <c r="GI22" i="1"/>
  <c r="GJ22" i="1"/>
  <c r="GK22" i="1"/>
  <c r="GL22" i="1"/>
  <c r="GM22" i="1"/>
  <c r="GN22" i="1"/>
  <c r="GO22" i="1"/>
  <c r="GP22" i="1"/>
  <c r="GQ22" i="1"/>
  <c r="GR22" i="1"/>
  <c r="GS22" i="1"/>
  <c r="GT22" i="1"/>
  <c r="GU22" i="1"/>
  <c r="GV22" i="1"/>
  <c r="GW22" i="1"/>
  <c r="GX22" i="1"/>
  <c r="D24" i="1"/>
  <c r="C26" i="1"/>
  <c r="D26" i="1"/>
  <c r="E26" i="1"/>
  <c r="F26" i="1"/>
  <c r="G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BE26" i="1"/>
  <c r="BF26" i="1"/>
  <c r="BG26" i="1"/>
  <c r="BH26" i="1"/>
  <c r="BI26" i="1"/>
  <c r="BJ26" i="1"/>
  <c r="BK26" i="1"/>
  <c r="BL26" i="1"/>
  <c r="BM26" i="1"/>
  <c r="BN26" i="1"/>
  <c r="BO26" i="1"/>
  <c r="BP26" i="1"/>
  <c r="BQ26" i="1"/>
  <c r="BR26" i="1"/>
  <c r="BS26" i="1"/>
  <c r="BT26" i="1"/>
  <c r="BU26" i="1"/>
  <c r="BV26" i="1"/>
  <c r="BW26" i="1"/>
  <c r="BX26" i="1"/>
  <c r="BY26" i="1"/>
  <c r="BZ26" i="1"/>
  <c r="CA26" i="1"/>
  <c r="CB26" i="1"/>
  <c r="CC26" i="1"/>
  <c r="CD26" i="1"/>
  <c r="CE26" i="1"/>
  <c r="CF26" i="1"/>
  <c r="CG26" i="1"/>
  <c r="CH26" i="1"/>
  <c r="CI26" i="1"/>
  <c r="CJ26" i="1"/>
  <c r="CK26" i="1"/>
  <c r="CL26" i="1"/>
  <c r="CM26" i="1"/>
  <c r="CN26" i="1"/>
  <c r="CO26" i="1"/>
  <c r="CP26" i="1"/>
  <c r="CQ26" i="1"/>
  <c r="CR26" i="1"/>
  <c r="CS26" i="1"/>
  <c r="CT26" i="1"/>
  <c r="CU26" i="1"/>
  <c r="CV26" i="1"/>
  <c r="CW26" i="1"/>
  <c r="CX26" i="1"/>
  <c r="CY26" i="1"/>
  <c r="CZ26" i="1"/>
  <c r="DA26" i="1"/>
  <c r="DB26" i="1"/>
  <c r="DC26" i="1"/>
  <c r="DD26" i="1"/>
  <c r="DE26" i="1"/>
  <c r="DF26" i="1"/>
  <c r="DG26" i="1"/>
  <c r="DH26" i="1"/>
  <c r="DI26" i="1"/>
  <c r="DJ26" i="1"/>
  <c r="DK26" i="1"/>
  <c r="DL26" i="1"/>
  <c r="DM26" i="1"/>
  <c r="DN26" i="1"/>
  <c r="DO26" i="1"/>
  <c r="DP26" i="1"/>
  <c r="DQ26" i="1"/>
  <c r="DR26" i="1"/>
  <c r="DS26" i="1"/>
  <c r="DT26" i="1"/>
  <c r="DU26" i="1"/>
  <c r="DV26" i="1"/>
  <c r="DW26" i="1"/>
  <c r="DX26" i="1"/>
  <c r="DY26" i="1"/>
  <c r="DZ26" i="1"/>
  <c r="EA26" i="1"/>
  <c r="EB26" i="1"/>
  <c r="EC26" i="1"/>
  <c r="ED26" i="1"/>
  <c r="EE26" i="1"/>
  <c r="EF26" i="1"/>
  <c r="EG26" i="1"/>
  <c r="EH26" i="1"/>
  <c r="EI26" i="1"/>
  <c r="EJ26" i="1"/>
  <c r="EK26" i="1"/>
  <c r="EL26" i="1"/>
  <c r="EM26" i="1"/>
  <c r="EN26" i="1"/>
  <c r="EO26" i="1"/>
  <c r="EP26" i="1"/>
  <c r="EQ26" i="1"/>
  <c r="ER26" i="1"/>
  <c r="ES26" i="1"/>
  <c r="ET26" i="1"/>
  <c r="EU26" i="1"/>
  <c r="EV26" i="1"/>
  <c r="EW26" i="1"/>
  <c r="EX26" i="1"/>
  <c r="EY26" i="1"/>
  <c r="EZ26" i="1"/>
  <c r="FA26" i="1"/>
  <c r="FB26" i="1"/>
  <c r="FC26" i="1"/>
  <c r="FD26" i="1"/>
  <c r="FE26" i="1"/>
  <c r="FF26" i="1"/>
  <c r="FG26" i="1"/>
  <c r="FH26" i="1"/>
  <c r="FI26" i="1"/>
  <c r="FJ26" i="1"/>
  <c r="FK26" i="1"/>
  <c r="FL26" i="1"/>
  <c r="FM26" i="1"/>
  <c r="FN26" i="1"/>
  <c r="FO26" i="1"/>
  <c r="FP26" i="1"/>
  <c r="FQ26" i="1"/>
  <c r="FR26" i="1"/>
  <c r="FS26" i="1"/>
  <c r="FT26" i="1"/>
  <c r="FU26" i="1"/>
  <c r="FV26" i="1"/>
  <c r="FW26" i="1"/>
  <c r="FX26" i="1"/>
  <c r="FY26" i="1"/>
  <c r="FZ26" i="1"/>
  <c r="GA26" i="1"/>
  <c r="GB26" i="1"/>
  <c r="GC26" i="1"/>
  <c r="GD26" i="1"/>
  <c r="GE26" i="1"/>
  <c r="GF26" i="1"/>
  <c r="GG26" i="1"/>
  <c r="GH26" i="1"/>
  <c r="GI26" i="1"/>
  <c r="GJ26" i="1"/>
  <c r="GK26" i="1"/>
  <c r="GL26" i="1"/>
  <c r="GM26" i="1"/>
  <c r="GN26" i="1"/>
  <c r="GO26" i="1"/>
  <c r="GP26" i="1"/>
  <c r="GQ26" i="1"/>
  <c r="GR26" i="1"/>
  <c r="GS26" i="1"/>
  <c r="GT26" i="1"/>
  <c r="GU26" i="1"/>
  <c r="GV26" i="1"/>
  <c r="GW26" i="1"/>
  <c r="GX26" i="1"/>
  <c r="D28" i="1"/>
  <c r="E30" i="1"/>
  <c r="F30" i="1"/>
  <c r="Z30" i="1"/>
  <c r="AA30" i="1"/>
  <c r="AM30" i="1"/>
  <c r="AN30" i="1"/>
  <c r="AO30" i="1"/>
  <c r="BE30" i="1"/>
  <c r="BF30" i="1"/>
  <c r="BG30" i="1"/>
  <c r="BH30" i="1"/>
  <c r="BI30" i="1"/>
  <c r="BJ30" i="1"/>
  <c r="BK30" i="1"/>
  <c r="BL30" i="1"/>
  <c r="BM30" i="1"/>
  <c r="BN30" i="1"/>
  <c r="BO30" i="1"/>
  <c r="BP30" i="1"/>
  <c r="BQ30" i="1"/>
  <c r="BR30" i="1"/>
  <c r="BS30" i="1"/>
  <c r="BT30" i="1"/>
  <c r="BU30" i="1"/>
  <c r="BV30" i="1"/>
  <c r="BW30" i="1"/>
  <c r="BX30" i="1"/>
  <c r="CL30" i="1"/>
  <c r="CM30" i="1"/>
  <c r="CN30" i="1"/>
  <c r="CO30" i="1"/>
  <c r="CP30" i="1"/>
  <c r="CQ30" i="1"/>
  <c r="CR30" i="1"/>
  <c r="CS30" i="1"/>
  <c r="CT30" i="1"/>
  <c r="CU30" i="1"/>
  <c r="CV30" i="1"/>
  <c r="CW30" i="1"/>
  <c r="CX30" i="1"/>
  <c r="CY30" i="1"/>
  <c r="CZ30" i="1"/>
  <c r="DA30" i="1"/>
  <c r="DB30" i="1"/>
  <c r="DC30" i="1"/>
  <c r="DD30" i="1"/>
  <c r="DE30" i="1"/>
  <c r="DF30" i="1"/>
  <c r="DG30" i="1"/>
  <c r="DH30" i="1"/>
  <c r="DI30" i="1"/>
  <c r="DJ30" i="1"/>
  <c r="DK30" i="1"/>
  <c r="DL30" i="1"/>
  <c r="DM30" i="1"/>
  <c r="DN30" i="1"/>
  <c r="DO30" i="1"/>
  <c r="DP30" i="1"/>
  <c r="DQ30" i="1"/>
  <c r="DR30" i="1"/>
  <c r="DS30" i="1"/>
  <c r="DT30" i="1"/>
  <c r="DU30" i="1"/>
  <c r="DV30" i="1"/>
  <c r="DW30" i="1"/>
  <c r="DX30" i="1"/>
  <c r="DY30" i="1"/>
  <c r="DZ30" i="1"/>
  <c r="EA30" i="1"/>
  <c r="EB30" i="1"/>
  <c r="EC30" i="1"/>
  <c r="ED30" i="1"/>
  <c r="EE30" i="1"/>
  <c r="EF30" i="1"/>
  <c r="EG30" i="1"/>
  <c r="EH30" i="1"/>
  <c r="EI30" i="1"/>
  <c r="EJ30" i="1"/>
  <c r="EK30" i="1"/>
  <c r="EL30" i="1"/>
  <c r="EM30" i="1"/>
  <c r="EN30" i="1"/>
  <c r="EO30" i="1"/>
  <c r="EP30" i="1"/>
  <c r="EQ30" i="1"/>
  <c r="ER30" i="1"/>
  <c r="ES30" i="1"/>
  <c r="ET30" i="1"/>
  <c r="EU30" i="1"/>
  <c r="EV30" i="1"/>
  <c r="EW30" i="1"/>
  <c r="EX30" i="1"/>
  <c r="EY30" i="1"/>
  <c r="EZ30" i="1"/>
  <c r="FA30" i="1"/>
  <c r="FB30" i="1"/>
  <c r="FC30" i="1"/>
  <c r="FD30" i="1"/>
  <c r="FE30" i="1"/>
  <c r="FF30" i="1"/>
  <c r="FG30" i="1"/>
  <c r="FH30" i="1"/>
  <c r="FI30" i="1"/>
  <c r="FJ30" i="1"/>
  <c r="FK30" i="1"/>
  <c r="FL30" i="1"/>
  <c r="FM30" i="1"/>
  <c r="FN30" i="1"/>
  <c r="FO30" i="1"/>
  <c r="FP30" i="1"/>
  <c r="FQ30" i="1"/>
  <c r="FR30" i="1"/>
  <c r="FS30" i="1"/>
  <c r="FT30" i="1"/>
  <c r="FU30" i="1"/>
  <c r="FV30" i="1"/>
  <c r="FW30" i="1"/>
  <c r="FX30" i="1"/>
  <c r="FY30" i="1"/>
  <c r="FZ30" i="1"/>
  <c r="GA30" i="1"/>
  <c r="GB30" i="1"/>
  <c r="GC30" i="1"/>
  <c r="GD30" i="1"/>
  <c r="GE30" i="1"/>
  <c r="GF30" i="1"/>
  <c r="GG30" i="1"/>
  <c r="GH30" i="1"/>
  <c r="GI30" i="1"/>
  <c r="GJ30" i="1"/>
  <c r="GK30" i="1"/>
  <c r="GL30" i="1"/>
  <c r="GM30" i="1"/>
  <c r="GN30" i="1"/>
  <c r="GO30" i="1"/>
  <c r="GP30" i="1"/>
  <c r="GQ30" i="1"/>
  <c r="GR30" i="1"/>
  <c r="GS30" i="1"/>
  <c r="GT30" i="1"/>
  <c r="GU30" i="1"/>
  <c r="GV30" i="1"/>
  <c r="GW30" i="1"/>
  <c r="GX30" i="1"/>
  <c r="C32" i="1"/>
  <c r="D32" i="1"/>
  <c r="I32" i="1"/>
  <c r="K32" i="1"/>
  <c r="U32" i="1"/>
  <c r="AC32" i="1"/>
  <c r="AE32" i="1"/>
  <c r="AD32" i="1" s="1"/>
  <c r="AB32" i="1" s="1"/>
  <c r="AF32" i="1"/>
  <c r="AG32" i="1"/>
  <c r="AH32" i="1"/>
  <c r="AI32" i="1"/>
  <c r="AJ32" i="1"/>
  <c r="CX32" i="1" s="1"/>
  <c r="W32" i="1" s="1"/>
  <c r="CQ32" i="1"/>
  <c r="CR32" i="1"/>
  <c r="CS32" i="1"/>
  <c r="CT32" i="1"/>
  <c r="CU32" i="1"/>
  <c r="T32" i="1" s="1"/>
  <c r="CV32" i="1"/>
  <c r="CW32" i="1"/>
  <c r="GL32" i="1"/>
  <c r="GO32" i="1"/>
  <c r="GP32" i="1"/>
  <c r="GV32" i="1"/>
  <c r="HC32" i="1"/>
  <c r="GX32" i="1" s="1"/>
  <c r="C33" i="1"/>
  <c r="D33" i="1"/>
  <c r="I33" i="1"/>
  <c r="K33" i="1"/>
  <c r="V33" i="1"/>
  <c r="AC33" i="1"/>
  <c r="AD33" i="1"/>
  <c r="AE33" i="1"/>
  <c r="AF33" i="1"/>
  <c r="AG33" i="1"/>
  <c r="AH33" i="1"/>
  <c r="AI33" i="1"/>
  <c r="AJ33" i="1"/>
  <c r="CX33" i="1" s="1"/>
  <c r="W33" i="1" s="1"/>
  <c r="CQ33" i="1"/>
  <c r="CR33" i="1"/>
  <c r="CS33" i="1"/>
  <c r="CT33" i="1"/>
  <c r="CU33" i="1"/>
  <c r="CV33" i="1"/>
  <c r="CW33" i="1"/>
  <c r="GL33" i="1"/>
  <c r="GO33" i="1"/>
  <c r="GP33" i="1"/>
  <c r="GV33" i="1"/>
  <c r="HC33" i="1" s="1"/>
  <c r="C34" i="1"/>
  <c r="D34" i="1"/>
  <c r="I34" i="1"/>
  <c r="K34" i="1"/>
  <c r="U34" i="1"/>
  <c r="W34" i="1"/>
  <c r="AC34" i="1"/>
  <c r="AE34" i="1"/>
  <c r="AD34" i="1" s="1"/>
  <c r="AF34" i="1"/>
  <c r="AG34" i="1"/>
  <c r="AH34" i="1"/>
  <c r="AI34" i="1"/>
  <c r="AJ34" i="1"/>
  <c r="CQ34" i="1"/>
  <c r="CR34" i="1"/>
  <c r="CS34" i="1"/>
  <c r="CT34" i="1"/>
  <c r="CU34" i="1"/>
  <c r="T34" i="1" s="1"/>
  <c r="CV34" i="1"/>
  <c r="CW34" i="1"/>
  <c r="CX34" i="1"/>
  <c r="GL34" i="1"/>
  <c r="GO34" i="1"/>
  <c r="GP34" i="1"/>
  <c r="GV34" i="1"/>
  <c r="HC34" i="1"/>
  <c r="GX34" i="1" s="1"/>
  <c r="C35" i="1"/>
  <c r="D35" i="1"/>
  <c r="I35" i="1"/>
  <c r="K35" i="1"/>
  <c r="V35" i="1"/>
  <c r="AC35" i="1"/>
  <c r="AD35" i="1"/>
  <c r="AE35" i="1"/>
  <c r="AF35" i="1"/>
  <c r="AG35" i="1"/>
  <c r="CU35" i="1" s="1"/>
  <c r="T35" i="1" s="1"/>
  <c r="AH35" i="1"/>
  <c r="AI35" i="1"/>
  <c r="AJ35" i="1"/>
  <c r="CX35" i="1" s="1"/>
  <c r="W35" i="1" s="1"/>
  <c r="CQ35" i="1"/>
  <c r="CR35" i="1"/>
  <c r="CS35" i="1"/>
  <c r="CT35" i="1"/>
  <c r="CV35" i="1"/>
  <c r="CW35" i="1"/>
  <c r="GL35" i="1"/>
  <c r="GO35" i="1"/>
  <c r="GP35" i="1"/>
  <c r="GV35" i="1"/>
  <c r="GX35" i="1"/>
  <c r="HC35" i="1"/>
  <c r="B37" i="1"/>
  <c r="B30" i="1" s="1"/>
  <c r="C37" i="1"/>
  <c r="C30" i="1" s="1"/>
  <c r="D37" i="1"/>
  <c r="D30" i="1" s="1"/>
  <c r="F37" i="1"/>
  <c r="G37" i="1"/>
  <c r="G30" i="1" s="1"/>
  <c r="AP37" i="1"/>
  <c r="BB37" i="1"/>
  <c r="BB30" i="1" s="1"/>
  <c r="BD37" i="1"/>
  <c r="BX37" i="1"/>
  <c r="AO37" i="1" s="1"/>
  <c r="BY37" i="1"/>
  <c r="BY30" i="1" s="1"/>
  <c r="CK37" i="1"/>
  <c r="CK30" i="1" s="1"/>
  <c r="CL37" i="1"/>
  <c r="BC37" i="1" s="1"/>
  <c r="BC30" i="1" s="1"/>
  <c r="CM37" i="1"/>
  <c r="F41" i="1"/>
  <c r="F53" i="1"/>
  <c r="F62" i="1"/>
  <c r="D67" i="1"/>
  <c r="B69" i="1"/>
  <c r="C69" i="1"/>
  <c r="E69" i="1"/>
  <c r="Z69" i="1"/>
  <c r="AA69" i="1"/>
  <c r="AM69" i="1"/>
  <c r="AN69" i="1"/>
  <c r="AP69" i="1"/>
  <c r="BC69" i="1"/>
  <c r="BE69" i="1"/>
  <c r="BF69" i="1"/>
  <c r="BG69" i="1"/>
  <c r="BH69" i="1"/>
  <c r="BI69" i="1"/>
  <c r="BJ69" i="1"/>
  <c r="BK69" i="1"/>
  <c r="BL69" i="1"/>
  <c r="BM69" i="1"/>
  <c r="BN69" i="1"/>
  <c r="BO69" i="1"/>
  <c r="BP69" i="1"/>
  <c r="BQ69" i="1"/>
  <c r="BR69" i="1"/>
  <c r="BS69" i="1"/>
  <c r="BT69" i="1"/>
  <c r="BU69" i="1"/>
  <c r="BV69" i="1"/>
  <c r="BW69" i="1"/>
  <c r="BY69" i="1"/>
  <c r="CN69" i="1"/>
  <c r="CO69" i="1"/>
  <c r="CP69" i="1"/>
  <c r="CQ69" i="1"/>
  <c r="CR69" i="1"/>
  <c r="CS69" i="1"/>
  <c r="CT69" i="1"/>
  <c r="CU69" i="1"/>
  <c r="CV69" i="1"/>
  <c r="CW69" i="1"/>
  <c r="CX69" i="1"/>
  <c r="CY69" i="1"/>
  <c r="CZ69" i="1"/>
  <c r="DA69" i="1"/>
  <c r="DB69" i="1"/>
  <c r="DC69" i="1"/>
  <c r="DD69" i="1"/>
  <c r="DE69" i="1"/>
  <c r="DF69" i="1"/>
  <c r="DG69" i="1"/>
  <c r="DH69" i="1"/>
  <c r="DI69" i="1"/>
  <c r="DJ69" i="1"/>
  <c r="DK69" i="1"/>
  <c r="DL69" i="1"/>
  <c r="DM69" i="1"/>
  <c r="DN69" i="1"/>
  <c r="DO69" i="1"/>
  <c r="DP69" i="1"/>
  <c r="DQ69" i="1"/>
  <c r="DR69" i="1"/>
  <c r="DS69" i="1"/>
  <c r="DT69" i="1"/>
  <c r="DU69" i="1"/>
  <c r="DV69" i="1"/>
  <c r="DW69" i="1"/>
  <c r="DX69" i="1"/>
  <c r="DY69" i="1"/>
  <c r="DZ69" i="1"/>
  <c r="EA69" i="1"/>
  <c r="EB69" i="1"/>
  <c r="EC69" i="1"/>
  <c r="ED69" i="1"/>
  <c r="EE69" i="1"/>
  <c r="EF69" i="1"/>
  <c r="EG69" i="1"/>
  <c r="EH69" i="1"/>
  <c r="EI69" i="1"/>
  <c r="EJ69" i="1"/>
  <c r="EK69" i="1"/>
  <c r="EL69" i="1"/>
  <c r="EM69" i="1"/>
  <c r="EN69" i="1"/>
  <c r="EO69" i="1"/>
  <c r="EP69" i="1"/>
  <c r="EQ69" i="1"/>
  <c r="ER69" i="1"/>
  <c r="ES69" i="1"/>
  <c r="ET69" i="1"/>
  <c r="EU69" i="1"/>
  <c r="EV69" i="1"/>
  <c r="EW69" i="1"/>
  <c r="EX69" i="1"/>
  <c r="EY69" i="1"/>
  <c r="EZ69" i="1"/>
  <c r="FA69" i="1"/>
  <c r="FB69" i="1"/>
  <c r="FC69" i="1"/>
  <c r="FD69" i="1"/>
  <c r="FE69" i="1"/>
  <c r="FF69" i="1"/>
  <c r="FG69" i="1"/>
  <c r="FH69" i="1"/>
  <c r="FI69" i="1"/>
  <c r="FJ69" i="1"/>
  <c r="FK69" i="1"/>
  <c r="FL69" i="1"/>
  <c r="FM69" i="1"/>
  <c r="FN69" i="1"/>
  <c r="FO69" i="1"/>
  <c r="FP69" i="1"/>
  <c r="FQ69" i="1"/>
  <c r="FR69" i="1"/>
  <c r="FS69" i="1"/>
  <c r="FT69" i="1"/>
  <c r="FU69" i="1"/>
  <c r="FV69" i="1"/>
  <c r="FW69" i="1"/>
  <c r="FX69" i="1"/>
  <c r="FY69" i="1"/>
  <c r="FZ69" i="1"/>
  <c r="GA69" i="1"/>
  <c r="GB69" i="1"/>
  <c r="GC69" i="1"/>
  <c r="GD69" i="1"/>
  <c r="GE69" i="1"/>
  <c r="GF69" i="1"/>
  <c r="GG69" i="1"/>
  <c r="GH69" i="1"/>
  <c r="GI69" i="1"/>
  <c r="GJ69" i="1"/>
  <c r="GK69" i="1"/>
  <c r="GL69" i="1"/>
  <c r="GM69" i="1"/>
  <c r="GN69" i="1"/>
  <c r="GO69" i="1"/>
  <c r="GP69" i="1"/>
  <c r="GQ69" i="1"/>
  <c r="GR69" i="1"/>
  <c r="GS69" i="1"/>
  <c r="GT69" i="1"/>
  <c r="GU69" i="1"/>
  <c r="GV69" i="1"/>
  <c r="GW69" i="1"/>
  <c r="GX69" i="1"/>
  <c r="C71" i="1"/>
  <c r="D71" i="1"/>
  <c r="I71" i="1"/>
  <c r="K71" i="1"/>
  <c r="AC71" i="1"/>
  <c r="AE71" i="1"/>
  <c r="AD71" i="1" s="1"/>
  <c r="AF71" i="1"/>
  <c r="AG71" i="1"/>
  <c r="AH71" i="1"/>
  <c r="AI71" i="1"/>
  <c r="AJ71" i="1"/>
  <c r="CQ71" i="1"/>
  <c r="CR71" i="1"/>
  <c r="CS71" i="1"/>
  <c r="CT71" i="1"/>
  <c r="CU71" i="1"/>
  <c r="CV71" i="1"/>
  <c r="CW71" i="1"/>
  <c r="CX71" i="1"/>
  <c r="W71" i="1" s="1"/>
  <c r="GL71" i="1"/>
  <c r="GO71" i="1"/>
  <c r="GP71" i="1"/>
  <c r="GV71" i="1"/>
  <c r="GX71" i="1"/>
  <c r="HC71" i="1"/>
  <c r="AB72" i="1"/>
  <c r="AC72" i="1"/>
  <c r="AD72" i="1"/>
  <c r="AE72" i="1"/>
  <c r="AF72" i="1"/>
  <c r="AG72" i="1"/>
  <c r="CU72" i="1" s="1"/>
  <c r="AH72" i="1"/>
  <c r="AI72" i="1"/>
  <c r="AJ72" i="1"/>
  <c r="CX72" i="1" s="1"/>
  <c r="CQ72" i="1"/>
  <c r="CR72" i="1"/>
  <c r="CS72" i="1"/>
  <c r="CT72" i="1"/>
  <c r="CV72" i="1"/>
  <c r="CW72" i="1"/>
  <c r="GL72" i="1"/>
  <c r="GO72" i="1"/>
  <c r="GP72" i="1"/>
  <c r="GV72" i="1"/>
  <c r="HC72" i="1" s="1"/>
  <c r="C73" i="1"/>
  <c r="D73" i="1"/>
  <c r="AC73" i="1"/>
  <c r="AE73" i="1"/>
  <c r="AD73" i="1" s="1"/>
  <c r="AF73" i="1"/>
  <c r="AG73" i="1"/>
  <c r="CU73" i="1" s="1"/>
  <c r="T73" i="1" s="1"/>
  <c r="AH73" i="1"/>
  <c r="AI73" i="1"/>
  <c r="AJ73" i="1"/>
  <c r="CQ73" i="1"/>
  <c r="CR73" i="1"/>
  <c r="CS73" i="1"/>
  <c r="CT73" i="1"/>
  <c r="CV73" i="1"/>
  <c r="CW73" i="1"/>
  <c r="CX73" i="1"/>
  <c r="W73" i="1" s="1"/>
  <c r="GL73" i="1"/>
  <c r="GO73" i="1"/>
  <c r="GP73" i="1"/>
  <c r="GV73" i="1"/>
  <c r="HC73" i="1" s="1"/>
  <c r="GX73" i="1" s="1"/>
  <c r="P74" i="1"/>
  <c r="Q74" i="1"/>
  <c r="R74" i="1"/>
  <c r="S74" i="1"/>
  <c r="Y74" i="1"/>
  <c r="AC74" i="1"/>
  <c r="AE74" i="1"/>
  <c r="AD74" i="1" s="1"/>
  <c r="AF74" i="1"/>
  <c r="AG74" i="1"/>
  <c r="AH74" i="1"/>
  <c r="AI74" i="1"/>
  <c r="AJ74" i="1"/>
  <c r="CQ74" i="1"/>
  <c r="CR74" i="1"/>
  <c r="CS74" i="1"/>
  <c r="CT74" i="1"/>
  <c r="CU74" i="1"/>
  <c r="T74" i="1" s="1"/>
  <c r="CV74" i="1"/>
  <c r="U74" i="1" s="1"/>
  <c r="CW74" i="1"/>
  <c r="V74" i="1" s="1"/>
  <c r="CX74" i="1"/>
  <c r="W74" i="1" s="1"/>
  <c r="CY74" i="1"/>
  <c r="X74" i="1" s="1"/>
  <c r="CZ74" i="1"/>
  <c r="GL74" i="1"/>
  <c r="GO74" i="1"/>
  <c r="GP74" i="1"/>
  <c r="GV74" i="1"/>
  <c r="HC74" i="1" s="1"/>
  <c r="GX74" i="1" s="1"/>
  <c r="C75" i="1"/>
  <c r="D75" i="1"/>
  <c r="T75" i="1"/>
  <c r="W75" i="1"/>
  <c r="AC75" i="1"/>
  <c r="AE75" i="1"/>
  <c r="AD75" i="1" s="1"/>
  <c r="AF75" i="1"/>
  <c r="AG75" i="1"/>
  <c r="AH75" i="1"/>
  <c r="AI75" i="1"/>
  <c r="AJ75" i="1"/>
  <c r="CQ75" i="1"/>
  <c r="CR75" i="1"/>
  <c r="CS75" i="1"/>
  <c r="CT75" i="1"/>
  <c r="CU75" i="1"/>
  <c r="CV75" i="1"/>
  <c r="CW75" i="1"/>
  <c r="CX75" i="1"/>
  <c r="GL75" i="1"/>
  <c r="GO75" i="1"/>
  <c r="GP75" i="1"/>
  <c r="GV75" i="1"/>
  <c r="GX75" i="1"/>
  <c r="HC75" i="1"/>
  <c r="Q76" i="1"/>
  <c r="R76" i="1"/>
  <c r="T76" i="1"/>
  <c r="V76" i="1"/>
  <c r="W76" i="1"/>
  <c r="X76" i="1"/>
  <c r="AC76" i="1"/>
  <c r="AB76" i="1" s="1"/>
  <c r="AD76" i="1"/>
  <c r="AE76" i="1"/>
  <c r="AF76" i="1"/>
  <c r="AG76" i="1"/>
  <c r="AH76" i="1"/>
  <c r="AI76" i="1"/>
  <c r="AJ76" i="1"/>
  <c r="CX76" i="1" s="1"/>
  <c r="CQ76" i="1"/>
  <c r="P76" i="1" s="1"/>
  <c r="CR76" i="1"/>
  <c r="CS76" i="1"/>
  <c r="CT76" i="1"/>
  <c r="S76" i="1" s="1"/>
  <c r="CU76" i="1"/>
  <c r="CV76" i="1"/>
  <c r="U76" i="1" s="1"/>
  <c r="CW76" i="1"/>
  <c r="CY76" i="1"/>
  <c r="CZ76" i="1"/>
  <c r="Y76" i="1" s="1"/>
  <c r="GL76" i="1"/>
  <c r="GO76" i="1"/>
  <c r="GP76" i="1"/>
  <c r="GV76" i="1"/>
  <c r="HC76" i="1"/>
  <c r="GX76" i="1" s="1"/>
  <c r="C77" i="1"/>
  <c r="D77" i="1"/>
  <c r="I77" i="1"/>
  <c r="K77" i="1"/>
  <c r="T77" i="1"/>
  <c r="W77" i="1"/>
  <c r="AC77" i="1"/>
  <c r="AD77" i="1"/>
  <c r="AE77" i="1"/>
  <c r="AF77" i="1"/>
  <c r="AG77" i="1"/>
  <c r="AH77" i="1"/>
  <c r="AI77" i="1"/>
  <c r="AJ77" i="1"/>
  <c r="CQ77" i="1"/>
  <c r="CR77" i="1"/>
  <c r="CS77" i="1"/>
  <c r="CT77" i="1"/>
  <c r="CU77" i="1"/>
  <c r="CV77" i="1"/>
  <c r="CW77" i="1"/>
  <c r="CX77" i="1"/>
  <c r="GL77" i="1"/>
  <c r="GO77" i="1"/>
  <c r="GP77" i="1"/>
  <c r="GV77" i="1"/>
  <c r="HC77" i="1"/>
  <c r="AC78" i="1"/>
  <c r="AE78" i="1"/>
  <c r="AD78" i="1" s="1"/>
  <c r="AF78" i="1"/>
  <c r="AG78" i="1"/>
  <c r="CU78" i="1" s="1"/>
  <c r="AH78" i="1"/>
  <c r="AI78" i="1"/>
  <c r="AJ78" i="1"/>
  <c r="CQ78" i="1"/>
  <c r="CR78" i="1"/>
  <c r="CS78" i="1"/>
  <c r="CT78" i="1"/>
  <c r="CV78" i="1"/>
  <c r="CW78" i="1"/>
  <c r="CX78" i="1"/>
  <c r="GL78" i="1"/>
  <c r="GO78" i="1"/>
  <c r="GP78" i="1"/>
  <c r="GV78" i="1"/>
  <c r="HC78" i="1" s="1"/>
  <c r="C79" i="1"/>
  <c r="D79" i="1"/>
  <c r="T79" i="1"/>
  <c r="U79" i="1"/>
  <c r="V79" i="1"/>
  <c r="W79" i="1"/>
  <c r="AC79" i="1"/>
  <c r="AE79" i="1"/>
  <c r="AD79" i="1" s="1"/>
  <c r="AF79" i="1"/>
  <c r="AG79" i="1"/>
  <c r="AH79" i="1"/>
  <c r="AI79" i="1"/>
  <c r="AJ79" i="1"/>
  <c r="CX79" i="1" s="1"/>
  <c r="CQ79" i="1"/>
  <c r="CR79" i="1"/>
  <c r="CS79" i="1"/>
  <c r="CT79" i="1"/>
  <c r="CU79" i="1"/>
  <c r="CV79" i="1"/>
  <c r="CW79" i="1"/>
  <c r="GL79" i="1"/>
  <c r="GO79" i="1"/>
  <c r="GP79" i="1"/>
  <c r="GV79" i="1"/>
  <c r="HC79" i="1"/>
  <c r="GX79" i="1" s="1"/>
  <c r="I80" i="1"/>
  <c r="U80" i="1"/>
  <c r="AC80" i="1"/>
  <c r="AD80" i="1"/>
  <c r="AE80" i="1"/>
  <c r="AF80" i="1"/>
  <c r="AG80" i="1"/>
  <c r="AH80" i="1"/>
  <c r="AI80" i="1"/>
  <c r="CW80" i="1" s="1"/>
  <c r="V80" i="1" s="1"/>
  <c r="AJ80" i="1"/>
  <c r="CX80" i="1" s="1"/>
  <c r="W80" i="1" s="1"/>
  <c r="CQ80" i="1"/>
  <c r="P80" i="1" s="1"/>
  <c r="CR80" i="1"/>
  <c r="CS80" i="1"/>
  <c r="CT80" i="1"/>
  <c r="CU80" i="1"/>
  <c r="T80" i="1" s="1"/>
  <c r="CV80" i="1"/>
  <c r="GL80" i="1"/>
  <c r="GO80" i="1"/>
  <c r="GP80" i="1"/>
  <c r="GV80" i="1"/>
  <c r="HC80" i="1"/>
  <c r="C81" i="1"/>
  <c r="D81" i="1"/>
  <c r="I81" i="1"/>
  <c r="K81" i="1"/>
  <c r="AC81" i="1"/>
  <c r="AE81" i="1"/>
  <c r="AD81" i="1" s="1"/>
  <c r="AF81" i="1"/>
  <c r="AG81" i="1"/>
  <c r="CU81" i="1" s="1"/>
  <c r="AH81" i="1"/>
  <c r="AI81" i="1"/>
  <c r="AJ81" i="1"/>
  <c r="CX81" i="1" s="1"/>
  <c r="CQ81" i="1"/>
  <c r="CR81" i="1"/>
  <c r="CS81" i="1"/>
  <c r="CT81" i="1"/>
  <c r="CV81" i="1"/>
  <c r="CW81" i="1"/>
  <c r="GL81" i="1"/>
  <c r="GO81" i="1"/>
  <c r="GP81" i="1"/>
  <c r="GV81" i="1"/>
  <c r="HC81" i="1"/>
  <c r="P82" i="1"/>
  <c r="R82" i="1"/>
  <c r="S82" i="1"/>
  <c r="T82" i="1"/>
  <c r="U82" i="1"/>
  <c r="X82" i="1"/>
  <c r="AC82" i="1"/>
  <c r="AD82" i="1"/>
  <c r="AE82" i="1"/>
  <c r="AF82" i="1"/>
  <c r="AG82" i="1"/>
  <c r="AH82" i="1"/>
  <c r="AI82" i="1"/>
  <c r="AJ82" i="1"/>
  <c r="CX82" i="1" s="1"/>
  <c r="W82" i="1" s="1"/>
  <c r="CQ82" i="1"/>
  <c r="CR82" i="1"/>
  <c r="Q82" i="1" s="1"/>
  <c r="CS82" i="1"/>
  <c r="CT82" i="1"/>
  <c r="CU82" i="1"/>
  <c r="CV82" i="1"/>
  <c r="CW82" i="1"/>
  <c r="V82" i="1" s="1"/>
  <c r="CY82" i="1"/>
  <c r="CZ82" i="1"/>
  <c r="Y82" i="1" s="1"/>
  <c r="GL82" i="1"/>
  <c r="GO82" i="1"/>
  <c r="GP82" i="1"/>
  <c r="GV82" i="1"/>
  <c r="HC82" i="1"/>
  <c r="GX82" i="1" s="1"/>
  <c r="C83" i="1"/>
  <c r="D83" i="1"/>
  <c r="AC83" i="1"/>
  <c r="AE83" i="1"/>
  <c r="AD83" i="1" s="1"/>
  <c r="AF83" i="1"/>
  <c r="AG83" i="1"/>
  <c r="CU83" i="1" s="1"/>
  <c r="T83" i="1" s="1"/>
  <c r="AH83" i="1"/>
  <c r="AI83" i="1"/>
  <c r="AJ83" i="1"/>
  <c r="CX83" i="1" s="1"/>
  <c r="W83" i="1" s="1"/>
  <c r="CQ83" i="1"/>
  <c r="CR83" i="1"/>
  <c r="CS83" i="1"/>
  <c r="CT83" i="1"/>
  <c r="CV83" i="1"/>
  <c r="CW83" i="1"/>
  <c r="GL83" i="1"/>
  <c r="GO83" i="1"/>
  <c r="GP83" i="1"/>
  <c r="GV83" i="1"/>
  <c r="HC83" i="1" s="1"/>
  <c r="GX83" i="1"/>
  <c r="I84" i="1"/>
  <c r="R84" i="1" s="1"/>
  <c r="Q84" i="1"/>
  <c r="S84" i="1"/>
  <c r="CZ84" i="1" s="1"/>
  <c r="T84" i="1"/>
  <c r="X84" i="1"/>
  <c r="Y84" i="1"/>
  <c r="AC84" i="1"/>
  <c r="AE84" i="1"/>
  <c r="AD84" i="1" s="1"/>
  <c r="AF84" i="1"/>
  <c r="AG84" i="1"/>
  <c r="AH84" i="1"/>
  <c r="AI84" i="1"/>
  <c r="AJ84" i="1"/>
  <c r="CQ84" i="1"/>
  <c r="CR84" i="1"/>
  <c r="CS84" i="1"/>
  <c r="CT84" i="1"/>
  <c r="CU84" i="1"/>
  <c r="CV84" i="1"/>
  <c r="CW84" i="1"/>
  <c r="V84" i="1" s="1"/>
  <c r="CX84" i="1"/>
  <c r="CY84" i="1"/>
  <c r="GL84" i="1"/>
  <c r="GO84" i="1"/>
  <c r="GP84" i="1"/>
  <c r="GV84" i="1"/>
  <c r="HC84" i="1" s="1"/>
  <c r="R85" i="1"/>
  <c r="S85" i="1"/>
  <c r="W85" i="1"/>
  <c r="X85" i="1"/>
  <c r="AB85" i="1"/>
  <c r="AC85" i="1"/>
  <c r="AD85" i="1"/>
  <c r="AE85" i="1"/>
  <c r="AF85" i="1"/>
  <c r="AG85" i="1"/>
  <c r="CU85" i="1" s="1"/>
  <c r="T85" i="1" s="1"/>
  <c r="AH85" i="1"/>
  <c r="CV85" i="1" s="1"/>
  <c r="U85" i="1" s="1"/>
  <c r="AI85" i="1"/>
  <c r="CW85" i="1" s="1"/>
  <c r="V85" i="1" s="1"/>
  <c r="AJ85" i="1"/>
  <c r="CQ85" i="1"/>
  <c r="P85" i="1" s="1"/>
  <c r="CR85" i="1"/>
  <c r="Q85" i="1" s="1"/>
  <c r="CS85" i="1"/>
  <c r="CT85" i="1"/>
  <c r="CX85" i="1"/>
  <c r="CY85" i="1"/>
  <c r="CZ85" i="1"/>
  <c r="Y85" i="1" s="1"/>
  <c r="GL85" i="1"/>
  <c r="GO85" i="1"/>
  <c r="GP85" i="1"/>
  <c r="GV85" i="1"/>
  <c r="HC85" i="1" s="1"/>
  <c r="GX85" i="1"/>
  <c r="C86" i="1"/>
  <c r="D86" i="1"/>
  <c r="T86" i="1"/>
  <c r="U86" i="1"/>
  <c r="V86" i="1"/>
  <c r="AC86" i="1"/>
  <c r="AE86" i="1"/>
  <c r="AD86" i="1" s="1"/>
  <c r="AF86" i="1"/>
  <c r="AG86" i="1"/>
  <c r="AH86" i="1"/>
  <c r="AI86" i="1"/>
  <c r="AJ86" i="1"/>
  <c r="CX86" i="1" s="1"/>
  <c r="W86" i="1" s="1"/>
  <c r="CQ86" i="1"/>
  <c r="CR86" i="1"/>
  <c r="CS86" i="1"/>
  <c r="CT86" i="1"/>
  <c r="CU86" i="1"/>
  <c r="CV86" i="1"/>
  <c r="CW86" i="1"/>
  <c r="GL86" i="1"/>
  <c r="GN86" i="1"/>
  <c r="GP86" i="1"/>
  <c r="GV86" i="1"/>
  <c r="HC86" i="1"/>
  <c r="GX86" i="1" s="1"/>
  <c r="I87" i="1"/>
  <c r="U87" i="1"/>
  <c r="V87" i="1"/>
  <c r="AB87" i="1"/>
  <c r="AC87" i="1"/>
  <c r="AE87" i="1"/>
  <c r="AD87" i="1" s="1"/>
  <c r="AF87" i="1"/>
  <c r="AG87" i="1"/>
  <c r="AH87" i="1"/>
  <c r="AI87" i="1"/>
  <c r="AJ87" i="1"/>
  <c r="CP87" i="1"/>
  <c r="CQ87" i="1"/>
  <c r="CR87" i="1"/>
  <c r="CS87" i="1"/>
  <c r="CT87" i="1"/>
  <c r="CU87" i="1"/>
  <c r="T87" i="1" s="1"/>
  <c r="CV87" i="1"/>
  <c r="CW87" i="1"/>
  <c r="CX87" i="1"/>
  <c r="W87" i="1" s="1"/>
  <c r="CY87" i="1"/>
  <c r="X87" i="1" s="1"/>
  <c r="CZ87" i="1"/>
  <c r="Y87" i="1" s="1"/>
  <c r="GL87" i="1"/>
  <c r="GN87" i="1"/>
  <c r="GP87" i="1"/>
  <c r="GV87" i="1"/>
  <c r="GX87" i="1"/>
  <c r="HC87" i="1"/>
  <c r="I88" i="1"/>
  <c r="K88" i="1"/>
  <c r="X88" i="1"/>
  <c r="AC88" i="1"/>
  <c r="AD88" i="1"/>
  <c r="AE88" i="1"/>
  <c r="AF88" i="1"/>
  <c r="AG88" i="1"/>
  <c r="AH88" i="1"/>
  <c r="CV88" i="1" s="1"/>
  <c r="U88" i="1" s="1"/>
  <c r="AI88" i="1"/>
  <c r="CW88" i="1" s="1"/>
  <c r="V88" i="1" s="1"/>
  <c r="AJ88" i="1"/>
  <c r="CX88" i="1" s="1"/>
  <c r="W88" i="1" s="1"/>
  <c r="CQ88" i="1"/>
  <c r="P88" i="1" s="1"/>
  <c r="CR88" i="1"/>
  <c r="Q88" i="1" s="1"/>
  <c r="CS88" i="1"/>
  <c r="CT88" i="1"/>
  <c r="S88" i="1" s="1"/>
  <c r="CU88" i="1"/>
  <c r="CY88" i="1"/>
  <c r="CZ88" i="1"/>
  <c r="Y88" i="1" s="1"/>
  <c r="GL88" i="1"/>
  <c r="GN88" i="1"/>
  <c r="GP88" i="1"/>
  <c r="GV88" i="1"/>
  <c r="HC88" i="1" s="1"/>
  <c r="GX88" i="1" s="1"/>
  <c r="C89" i="1"/>
  <c r="D89" i="1"/>
  <c r="U89" i="1"/>
  <c r="W89" i="1"/>
  <c r="AC89" i="1"/>
  <c r="AE89" i="1"/>
  <c r="AD89" i="1" s="1"/>
  <c r="AF89" i="1"/>
  <c r="AG89" i="1"/>
  <c r="CU89" i="1" s="1"/>
  <c r="T89" i="1" s="1"/>
  <c r="AH89" i="1"/>
  <c r="AI89" i="1"/>
  <c r="AJ89" i="1"/>
  <c r="CX89" i="1" s="1"/>
  <c r="CQ89" i="1"/>
  <c r="CR89" i="1"/>
  <c r="CS89" i="1"/>
  <c r="CT89" i="1"/>
  <c r="CV89" i="1"/>
  <c r="CW89" i="1"/>
  <c r="GL89" i="1"/>
  <c r="GN89" i="1"/>
  <c r="GP89" i="1"/>
  <c r="GV89" i="1"/>
  <c r="HC89" i="1" s="1"/>
  <c r="GX89" i="1"/>
  <c r="I90" i="1"/>
  <c r="R90" i="1" s="1"/>
  <c r="P90" i="1"/>
  <c r="O90" i="1" s="1"/>
  <c r="S90" i="1"/>
  <c r="T90" i="1"/>
  <c r="Y90" i="1"/>
  <c r="AC90" i="1"/>
  <c r="AE90" i="1"/>
  <c r="AD90" i="1" s="1"/>
  <c r="AF90" i="1"/>
  <c r="AG90" i="1"/>
  <c r="AH90" i="1"/>
  <c r="AI90" i="1"/>
  <c r="AJ90" i="1"/>
  <c r="CP90" i="1"/>
  <c r="CQ90" i="1"/>
  <c r="CR90" i="1"/>
  <c r="CS90" i="1"/>
  <c r="CT90" i="1"/>
  <c r="CU90" i="1"/>
  <c r="CV90" i="1"/>
  <c r="U90" i="1" s="1"/>
  <c r="CW90" i="1"/>
  <c r="CX90" i="1"/>
  <c r="CY90" i="1"/>
  <c r="X90" i="1" s="1"/>
  <c r="CZ90" i="1"/>
  <c r="GL90" i="1"/>
  <c r="GM90" i="1"/>
  <c r="GO90" i="1" s="1"/>
  <c r="GN90" i="1"/>
  <c r="GP90" i="1"/>
  <c r="GV90" i="1"/>
  <c r="GX90" i="1"/>
  <c r="HC90" i="1"/>
  <c r="I91" i="1"/>
  <c r="K91" i="1"/>
  <c r="X91" i="1"/>
  <c r="AC91" i="1"/>
  <c r="AE91" i="1"/>
  <c r="AD91" i="1" s="1"/>
  <c r="AF91" i="1"/>
  <c r="AG91" i="1"/>
  <c r="AH91" i="1"/>
  <c r="AI91" i="1"/>
  <c r="CW91" i="1" s="1"/>
  <c r="V91" i="1" s="1"/>
  <c r="AJ91" i="1"/>
  <c r="CX91" i="1" s="1"/>
  <c r="W91" i="1" s="1"/>
  <c r="CQ91" i="1"/>
  <c r="CR91" i="1"/>
  <c r="Q91" i="1" s="1"/>
  <c r="CS91" i="1"/>
  <c r="CT91" i="1"/>
  <c r="CU91" i="1"/>
  <c r="CV91" i="1"/>
  <c r="CY91" i="1"/>
  <c r="CZ91" i="1"/>
  <c r="Y91" i="1" s="1"/>
  <c r="GL91" i="1"/>
  <c r="GO91" i="1"/>
  <c r="GP91" i="1"/>
  <c r="GV91" i="1"/>
  <c r="GX91" i="1"/>
  <c r="HC91" i="1"/>
  <c r="C92" i="1"/>
  <c r="D92" i="1"/>
  <c r="I92" i="1"/>
  <c r="K92" i="1"/>
  <c r="AC92" i="1"/>
  <c r="AE92" i="1"/>
  <c r="AD92" i="1" s="1"/>
  <c r="AF92" i="1"/>
  <c r="AG92" i="1"/>
  <c r="AH92" i="1"/>
  <c r="AI92" i="1"/>
  <c r="AJ92" i="1"/>
  <c r="CX92" i="1" s="1"/>
  <c r="W92" i="1" s="1"/>
  <c r="CQ92" i="1"/>
  <c r="CR92" i="1"/>
  <c r="CS92" i="1"/>
  <c r="CT92" i="1"/>
  <c r="CU92" i="1"/>
  <c r="T92" i="1" s="1"/>
  <c r="CV92" i="1"/>
  <c r="CW92" i="1"/>
  <c r="GL92" i="1"/>
  <c r="GO92" i="1"/>
  <c r="GP92" i="1"/>
  <c r="GV92" i="1"/>
  <c r="HC92" i="1"/>
  <c r="GX92" i="1" s="1"/>
  <c r="R93" i="1"/>
  <c r="S93" i="1"/>
  <c r="T93" i="1"/>
  <c r="U93" i="1"/>
  <c r="V93" i="1"/>
  <c r="AC93" i="1"/>
  <c r="AE93" i="1"/>
  <c r="AD93" i="1" s="1"/>
  <c r="AF93" i="1"/>
  <c r="AG93" i="1"/>
  <c r="AH93" i="1"/>
  <c r="CV93" i="1" s="1"/>
  <c r="AI93" i="1"/>
  <c r="AJ93" i="1"/>
  <c r="CX93" i="1" s="1"/>
  <c r="W93" i="1" s="1"/>
  <c r="CQ93" i="1"/>
  <c r="P93" i="1" s="1"/>
  <c r="CR93" i="1"/>
  <c r="Q93" i="1" s="1"/>
  <c r="CS93" i="1"/>
  <c r="CT93" i="1"/>
  <c r="CU93" i="1"/>
  <c r="CW93" i="1"/>
  <c r="CY93" i="1"/>
  <c r="X93" i="1" s="1"/>
  <c r="CZ93" i="1"/>
  <c r="Y93" i="1" s="1"/>
  <c r="GL93" i="1"/>
  <c r="GN93" i="1"/>
  <c r="GP93" i="1"/>
  <c r="GV93" i="1"/>
  <c r="HC93" i="1" s="1"/>
  <c r="GX93" i="1" s="1"/>
  <c r="I94" i="1"/>
  <c r="P94" i="1" s="1"/>
  <c r="K94" i="1"/>
  <c r="X94" i="1"/>
  <c r="Y94" i="1"/>
  <c r="AC94" i="1"/>
  <c r="AB94" i="1" s="1"/>
  <c r="AE94" i="1"/>
  <c r="AD94" i="1" s="1"/>
  <c r="AF94" i="1"/>
  <c r="AG94" i="1"/>
  <c r="AH94" i="1"/>
  <c r="AI94" i="1"/>
  <c r="CW94" i="1" s="1"/>
  <c r="V94" i="1" s="1"/>
  <c r="AJ94" i="1"/>
  <c r="CQ94" i="1"/>
  <c r="CR94" i="1"/>
  <c r="Q94" i="1" s="1"/>
  <c r="CS94" i="1"/>
  <c r="R94" i="1" s="1"/>
  <c r="CT94" i="1"/>
  <c r="CU94" i="1"/>
  <c r="T94" i="1" s="1"/>
  <c r="CV94" i="1"/>
  <c r="CX94" i="1"/>
  <c r="CY94" i="1"/>
  <c r="CZ94" i="1"/>
  <c r="GL94" i="1"/>
  <c r="GN94" i="1"/>
  <c r="GP94" i="1"/>
  <c r="GV94" i="1"/>
  <c r="HC94" i="1" s="1"/>
  <c r="C95" i="1"/>
  <c r="D95" i="1"/>
  <c r="I95" i="1"/>
  <c r="K95" i="1"/>
  <c r="AC95" i="1"/>
  <c r="AD95" i="1"/>
  <c r="AE95" i="1"/>
  <c r="AF95" i="1"/>
  <c r="AG95" i="1"/>
  <c r="AH95" i="1"/>
  <c r="AI95" i="1"/>
  <c r="AJ95" i="1"/>
  <c r="CQ95" i="1"/>
  <c r="CR95" i="1"/>
  <c r="CS95" i="1"/>
  <c r="CT95" i="1"/>
  <c r="CU95" i="1"/>
  <c r="CV95" i="1"/>
  <c r="CW95" i="1"/>
  <c r="CX95" i="1"/>
  <c r="GL95" i="1"/>
  <c r="GO95" i="1"/>
  <c r="GP95" i="1"/>
  <c r="GV95" i="1"/>
  <c r="HC95" i="1"/>
  <c r="AB96" i="1"/>
  <c r="AC96" i="1"/>
  <c r="AD96" i="1"/>
  <c r="AE96" i="1"/>
  <c r="AF96" i="1"/>
  <c r="AG96" i="1"/>
  <c r="AH96" i="1"/>
  <c r="AI96" i="1"/>
  <c r="AJ96" i="1"/>
  <c r="CQ96" i="1"/>
  <c r="CR96" i="1"/>
  <c r="CS96" i="1"/>
  <c r="CT96" i="1"/>
  <c r="CU96" i="1"/>
  <c r="CV96" i="1"/>
  <c r="CW96" i="1"/>
  <c r="CX96" i="1"/>
  <c r="GL96" i="1"/>
  <c r="GO96" i="1"/>
  <c r="GP96" i="1"/>
  <c r="GV96" i="1"/>
  <c r="HC96" i="1"/>
  <c r="C97" i="1"/>
  <c r="D97" i="1"/>
  <c r="U97" i="1"/>
  <c r="V97" i="1"/>
  <c r="W97" i="1"/>
  <c r="AC97" i="1"/>
  <c r="AE97" i="1"/>
  <c r="AD97" i="1" s="1"/>
  <c r="AF97" i="1"/>
  <c r="AG97" i="1"/>
  <c r="CU97" i="1" s="1"/>
  <c r="T97" i="1" s="1"/>
  <c r="AH97" i="1"/>
  <c r="AI97" i="1"/>
  <c r="AJ97" i="1"/>
  <c r="CQ97" i="1"/>
  <c r="CR97" i="1"/>
  <c r="CS97" i="1"/>
  <c r="CT97" i="1"/>
  <c r="CV97" i="1"/>
  <c r="CW97" i="1"/>
  <c r="CX97" i="1"/>
  <c r="GL97" i="1"/>
  <c r="GO97" i="1"/>
  <c r="GP97" i="1"/>
  <c r="GV97" i="1"/>
  <c r="HC97" i="1"/>
  <c r="GX97" i="1" s="1"/>
  <c r="I98" i="1"/>
  <c r="P98" i="1"/>
  <c r="S98" i="1"/>
  <c r="AC98" i="1"/>
  <c r="AB98" i="1" s="1"/>
  <c r="AD98" i="1"/>
  <c r="AE98" i="1"/>
  <c r="AF98" i="1"/>
  <c r="AG98" i="1"/>
  <c r="CU98" i="1" s="1"/>
  <c r="T98" i="1" s="1"/>
  <c r="AH98" i="1"/>
  <c r="CV98" i="1" s="1"/>
  <c r="U98" i="1" s="1"/>
  <c r="AI98" i="1"/>
  <c r="AJ98" i="1"/>
  <c r="CX98" i="1" s="1"/>
  <c r="W98" i="1" s="1"/>
  <c r="CQ98" i="1"/>
  <c r="CR98" i="1"/>
  <c r="Q98" i="1" s="1"/>
  <c r="CP98" i="1" s="1"/>
  <c r="O98" i="1" s="1"/>
  <c r="CS98" i="1"/>
  <c r="R98" i="1" s="1"/>
  <c r="CT98" i="1"/>
  <c r="CW98" i="1"/>
  <c r="V98" i="1" s="1"/>
  <c r="GL98" i="1"/>
  <c r="GO98" i="1"/>
  <c r="GP98" i="1"/>
  <c r="GV98" i="1"/>
  <c r="HC98" i="1" s="1"/>
  <c r="GX98" i="1" s="1"/>
  <c r="C99" i="1"/>
  <c r="D99" i="1"/>
  <c r="I99" i="1"/>
  <c r="CU97" i="3" s="1"/>
  <c r="K99" i="1"/>
  <c r="AC99" i="1"/>
  <c r="AE99" i="1"/>
  <c r="AD99" i="1" s="1"/>
  <c r="AF99" i="1"/>
  <c r="AG99" i="1"/>
  <c r="AH99" i="1"/>
  <c r="AI99" i="1"/>
  <c r="AJ99" i="1"/>
  <c r="CX99" i="1" s="1"/>
  <c r="W99" i="1" s="1"/>
  <c r="CQ99" i="1"/>
  <c r="CR99" i="1"/>
  <c r="CS99" i="1"/>
  <c r="CT99" i="1"/>
  <c r="CU99" i="1"/>
  <c r="CV99" i="1"/>
  <c r="CW99" i="1"/>
  <c r="GL99" i="1"/>
  <c r="GO99" i="1"/>
  <c r="GP99" i="1"/>
  <c r="GV99" i="1"/>
  <c r="HC99" i="1"/>
  <c r="C100" i="1"/>
  <c r="D100" i="1"/>
  <c r="I100" i="1"/>
  <c r="K100" i="1"/>
  <c r="W100" i="1"/>
  <c r="AC100" i="1"/>
  <c r="AE100" i="1"/>
  <c r="AD100" i="1" s="1"/>
  <c r="AF100" i="1"/>
  <c r="AG100" i="1"/>
  <c r="CU100" i="1" s="1"/>
  <c r="T100" i="1" s="1"/>
  <c r="AH100" i="1"/>
  <c r="AI100" i="1"/>
  <c r="AJ100" i="1"/>
  <c r="CQ100" i="1"/>
  <c r="CR100" i="1"/>
  <c r="CS100" i="1"/>
  <c r="CT100" i="1"/>
  <c r="CV100" i="1"/>
  <c r="CW100" i="1"/>
  <c r="CX100" i="1"/>
  <c r="GL100" i="1"/>
  <c r="GO100" i="1"/>
  <c r="GP100" i="1"/>
  <c r="GV100" i="1"/>
  <c r="HC100" i="1" s="1"/>
  <c r="GX100" i="1" s="1"/>
  <c r="C101" i="1"/>
  <c r="D101" i="1"/>
  <c r="U101" i="1"/>
  <c r="V101" i="1"/>
  <c r="AC101" i="1"/>
  <c r="AD101" i="1"/>
  <c r="AE101" i="1"/>
  <c r="AF101" i="1"/>
  <c r="AG101" i="1"/>
  <c r="AH101" i="1"/>
  <c r="AI101" i="1"/>
  <c r="AJ101" i="1"/>
  <c r="CQ101" i="1"/>
  <c r="CR101" i="1"/>
  <c r="CS101" i="1"/>
  <c r="CT101" i="1"/>
  <c r="CU101" i="1"/>
  <c r="T101" i="1" s="1"/>
  <c r="CV101" i="1"/>
  <c r="CW101" i="1"/>
  <c r="CX101" i="1"/>
  <c r="W101" i="1" s="1"/>
  <c r="GL101" i="1"/>
  <c r="GO101" i="1"/>
  <c r="GP101" i="1"/>
  <c r="GV101" i="1"/>
  <c r="GX101" i="1"/>
  <c r="HC101" i="1"/>
  <c r="C102" i="1"/>
  <c r="D102" i="1"/>
  <c r="U102" i="1"/>
  <c r="V102" i="1"/>
  <c r="W102" i="1"/>
  <c r="AC102" i="1"/>
  <c r="AE102" i="1"/>
  <c r="AD102" i="1" s="1"/>
  <c r="AF102" i="1"/>
  <c r="AG102" i="1"/>
  <c r="CU102" i="1" s="1"/>
  <c r="T102" i="1" s="1"/>
  <c r="AH102" i="1"/>
  <c r="AI102" i="1"/>
  <c r="AJ102" i="1"/>
  <c r="CX102" i="1" s="1"/>
  <c r="CQ102" i="1"/>
  <c r="CR102" i="1"/>
  <c r="CS102" i="1"/>
  <c r="CT102" i="1"/>
  <c r="CV102" i="1"/>
  <c r="CW102" i="1"/>
  <c r="GL102" i="1"/>
  <c r="GO102" i="1"/>
  <c r="GP102" i="1"/>
  <c r="GV102" i="1"/>
  <c r="HC102" i="1"/>
  <c r="GX102" i="1" s="1"/>
  <c r="B104" i="1"/>
  <c r="C104" i="1"/>
  <c r="D104" i="1"/>
  <c r="D69" i="1" s="1"/>
  <c r="F104" i="1"/>
  <c r="F69" i="1" s="1"/>
  <c r="G104" i="1"/>
  <c r="G69" i="1" s="1"/>
  <c r="AP104" i="1"/>
  <c r="F113" i="1" s="1"/>
  <c r="BB104" i="1"/>
  <c r="F117" i="1" s="1"/>
  <c r="BD104" i="1"/>
  <c r="BD69" i="1" s="1"/>
  <c r="BX104" i="1"/>
  <c r="BY104" i="1"/>
  <c r="CK104" i="1"/>
  <c r="CK69" i="1" s="1"/>
  <c r="CL104" i="1"/>
  <c r="BC104" i="1" s="1"/>
  <c r="F120" i="1" s="1"/>
  <c r="CM104" i="1"/>
  <c r="CM69" i="1" s="1"/>
  <c r="F129" i="1"/>
  <c r="D134" i="1"/>
  <c r="E136" i="1"/>
  <c r="Z136" i="1"/>
  <c r="AA136" i="1"/>
  <c r="AM136" i="1"/>
  <c r="AN136" i="1"/>
  <c r="BE136" i="1"/>
  <c r="BF136" i="1"/>
  <c r="BG136" i="1"/>
  <c r="BH136" i="1"/>
  <c r="BI136" i="1"/>
  <c r="BJ136" i="1"/>
  <c r="BK136" i="1"/>
  <c r="BL136" i="1"/>
  <c r="BM136" i="1"/>
  <c r="BN136" i="1"/>
  <c r="BO136" i="1"/>
  <c r="BP136" i="1"/>
  <c r="BQ136" i="1"/>
  <c r="BR136" i="1"/>
  <c r="BS136" i="1"/>
  <c r="BT136" i="1"/>
  <c r="BU136" i="1"/>
  <c r="BV136" i="1"/>
  <c r="BW136" i="1"/>
  <c r="BY136" i="1"/>
  <c r="CK136" i="1"/>
  <c r="CN136" i="1"/>
  <c r="CO136" i="1"/>
  <c r="CP136" i="1"/>
  <c r="CQ136" i="1"/>
  <c r="CR136" i="1"/>
  <c r="CS136" i="1"/>
  <c r="CT136" i="1"/>
  <c r="CU136" i="1"/>
  <c r="CV136" i="1"/>
  <c r="CW136" i="1"/>
  <c r="CX136" i="1"/>
  <c r="CY136" i="1"/>
  <c r="CZ136" i="1"/>
  <c r="DA136" i="1"/>
  <c r="DB136" i="1"/>
  <c r="DC136" i="1"/>
  <c r="DD136" i="1"/>
  <c r="DE136" i="1"/>
  <c r="DF136" i="1"/>
  <c r="DG136" i="1"/>
  <c r="DH136" i="1"/>
  <c r="DI136" i="1"/>
  <c r="DJ136" i="1"/>
  <c r="DK136" i="1"/>
  <c r="DL136" i="1"/>
  <c r="DM136" i="1"/>
  <c r="DN136" i="1"/>
  <c r="DO136" i="1"/>
  <c r="DP136" i="1"/>
  <c r="DQ136" i="1"/>
  <c r="DR136" i="1"/>
  <c r="DS136" i="1"/>
  <c r="DT136" i="1"/>
  <c r="DU136" i="1"/>
  <c r="DV136" i="1"/>
  <c r="DW136" i="1"/>
  <c r="DX136" i="1"/>
  <c r="DY136" i="1"/>
  <c r="DZ136" i="1"/>
  <c r="EA136" i="1"/>
  <c r="EB136" i="1"/>
  <c r="EC136" i="1"/>
  <c r="ED136" i="1"/>
  <c r="EE136" i="1"/>
  <c r="EF136" i="1"/>
  <c r="EG136" i="1"/>
  <c r="EH136" i="1"/>
  <c r="EI136" i="1"/>
  <c r="EJ136" i="1"/>
  <c r="EK136" i="1"/>
  <c r="EL136" i="1"/>
  <c r="EM136" i="1"/>
  <c r="EN136" i="1"/>
  <c r="EO136" i="1"/>
  <c r="EP136" i="1"/>
  <c r="EQ136" i="1"/>
  <c r="ER136" i="1"/>
  <c r="ES136" i="1"/>
  <c r="ET136" i="1"/>
  <c r="EU136" i="1"/>
  <c r="EV136" i="1"/>
  <c r="EW136" i="1"/>
  <c r="EX136" i="1"/>
  <c r="EY136" i="1"/>
  <c r="EZ136" i="1"/>
  <c r="FA136" i="1"/>
  <c r="FB136" i="1"/>
  <c r="FC136" i="1"/>
  <c r="FD136" i="1"/>
  <c r="FE136" i="1"/>
  <c r="FF136" i="1"/>
  <c r="FG136" i="1"/>
  <c r="FH136" i="1"/>
  <c r="FI136" i="1"/>
  <c r="FJ136" i="1"/>
  <c r="FK136" i="1"/>
  <c r="FL136" i="1"/>
  <c r="FM136" i="1"/>
  <c r="FN136" i="1"/>
  <c r="FO136" i="1"/>
  <c r="FP136" i="1"/>
  <c r="FQ136" i="1"/>
  <c r="FR136" i="1"/>
  <c r="FS136" i="1"/>
  <c r="FT136" i="1"/>
  <c r="FU136" i="1"/>
  <c r="FV136" i="1"/>
  <c r="FW136" i="1"/>
  <c r="FX136" i="1"/>
  <c r="FY136" i="1"/>
  <c r="FZ136" i="1"/>
  <c r="GA136" i="1"/>
  <c r="GB136" i="1"/>
  <c r="GC136" i="1"/>
  <c r="GD136" i="1"/>
  <c r="GE136" i="1"/>
  <c r="GF136" i="1"/>
  <c r="GG136" i="1"/>
  <c r="GH136" i="1"/>
  <c r="GI136" i="1"/>
  <c r="GJ136" i="1"/>
  <c r="GK136" i="1"/>
  <c r="GL136" i="1"/>
  <c r="GM136" i="1"/>
  <c r="GN136" i="1"/>
  <c r="GO136" i="1"/>
  <c r="GP136" i="1"/>
  <c r="GQ136" i="1"/>
  <c r="GR136" i="1"/>
  <c r="GS136" i="1"/>
  <c r="GT136" i="1"/>
  <c r="GU136" i="1"/>
  <c r="GV136" i="1"/>
  <c r="GW136" i="1"/>
  <c r="GX136" i="1"/>
  <c r="C138" i="1"/>
  <c r="D138" i="1"/>
  <c r="I138" i="1"/>
  <c r="K138" i="1"/>
  <c r="V138" i="1"/>
  <c r="AC138" i="1"/>
  <c r="AD138" i="1"/>
  <c r="AE138" i="1"/>
  <c r="AF138" i="1"/>
  <c r="AG138" i="1"/>
  <c r="CU138" i="1" s="1"/>
  <c r="AH138" i="1"/>
  <c r="AI138" i="1"/>
  <c r="AJ138" i="1"/>
  <c r="CX138" i="1" s="1"/>
  <c r="W138" i="1" s="1"/>
  <c r="CQ138" i="1"/>
  <c r="CR138" i="1"/>
  <c r="CS138" i="1"/>
  <c r="CT138" i="1"/>
  <c r="CV138" i="1"/>
  <c r="CW138" i="1"/>
  <c r="GL138" i="1"/>
  <c r="GO138" i="1"/>
  <c r="GP138" i="1"/>
  <c r="GV138" i="1"/>
  <c r="HC138" i="1"/>
  <c r="AC139" i="1"/>
  <c r="AE139" i="1"/>
  <c r="AD139" i="1" s="1"/>
  <c r="AB139" i="1" s="1"/>
  <c r="AF139" i="1"/>
  <c r="AG139" i="1"/>
  <c r="CU139" i="1" s="1"/>
  <c r="AH139" i="1"/>
  <c r="AI139" i="1"/>
  <c r="AJ139" i="1"/>
  <c r="CQ139" i="1"/>
  <c r="CR139" i="1"/>
  <c r="CS139" i="1"/>
  <c r="CT139" i="1"/>
  <c r="CV139" i="1"/>
  <c r="CW139" i="1"/>
  <c r="CX139" i="1"/>
  <c r="GL139" i="1"/>
  <c r="GO139" i="1"/>
  <c r="GP139" i="1"/>
  <c r="GV139" i="1"/>
  <c r="HC139" i="1"/>
  <c r="C140" i="1"/>
  <c r="D140" i="1"/>
  <c r="U140" i="1"/>
  <c r="AC140" i="1"/>
  <c r="AE140" i="1"/>
  <c r="AD140" i="1" s="1"/>
  <c r="AF140" i="1"/>
  <c r="AG140" i="1"/>
  <c r="CU140" i="1" s="1"/>
  <c r="T140" i="1" s="1"/>
  <c r="AH140" i="1"/>
  <c r="AI140" i="1"/>
  <c r="AJ140" i="1"/>
  <c r="CX140" i="1" s="1"/>
  <c r="W140" i="1" s="1"/>
  <c r="CQ140" i="1"/>
  <c r="CR140" i="1"/>
  <c r="CS140" i="1"/>
  <c r="CT140" i="1"/>
  <c r="CV140" i="1"/>
  <c r="CW140" i="1"/>
  <c r="GL140" i="1"/>
  <c r="GO140" i="1"/>
  <c r="GP140" i="1"/>
  <c r="GV140" i="1"/>
  <c r="HC140" i="1"/>
  <c r="GX140" i="1" s="1"/>
  <c r="C141" i="1"/>
  <c r="D141" i="1"/>
  <c r="AC141" i="1"/>
  <c r="AE141" i="1"/>
  <c r="AD141" i="1" s="1"/>
  <c r="AF141" i="1"/>
  <c r="AG141" i="1"/>
  <c r="CU141" i="1" s="1"/>
  <c r="T141" i="1" s="1"/>
  <c r="AH141" i="1"/>
  <c r="AI141" i="1"/>
  <c r="AJ141" i="1"/>
  <c r="CX141" i="1" s="1"/>
  <c r="W141" i="1" s="1"/>
  <c r="CQ141" i="1"/>
  <c r="CR141" i="1"/>
  <c r="CS141" i="1"/>
  <c r="CT141" i="1"/>
  <c r="CV141" i="1"/>
  <c r="CW141" i="1"/>
  <c r="GL141" i="1"/>
  <c r="GO141" i="1"/>
  <c r="GP141" i="1"/>
  <c r="GV141" i="1"/>
  <c r="HC141" i="1" s="1"/>
  <c r="GX141" i="1" s="1"/>
  <c r="Q142" i="1"/>
  <c r="W142" i="1"/>
  <c r="X142" i="1"/>
  <c r="Y142" i="1"/>
  <c r="AC142" i="1"/>
  <c r="AE142" i="1"/>
  <c r="AD142" i="1" s="1"/>
  <c r="AF142" i="1"/>
  <c r="AG142" i="1"/>
  <c r="CU142" i="1" s="1"/>
  <c r="T142" i="1" s="1"/>
  <c r="AH142" i="1"/>
  <c r="CV142" i="1" s="1"/>
  <c r="U142" i="1" s="1"/>
  <c r="AI142" i="1"/>
  <c r="AJ142" i="1"/>
  <c r="CX142" i="1" s="1"/>
  <c r="CQ142" i="1"/>
  <c r="P142" i="1" s="1"/>
  <c r="CR142" i="1"/>
  <c r="CS142" i="1"/>
  <c r="R142" i="1" s="1"/>
  <c r="CT142" i="1"/>
  <c r="S142" i="1" s="1"/>
  <c r="CW142" i="1"/>
  <c r="V142" i="1" s="1"/>
  <c r="CY142" i="1"/>
  <c r="CZ142" i="1"/>
  <c r="GL142" i="1"/>
  <c r="GO142" i="1"/>
  <c r="GP142" i="1"/>
  <c r="GV142" i="1"/>
  <c r="HC142" i="1" s="1"/>
  <c r="GX142" i="1" s="1"/>
  <c r="C143" i="1"/>
  <c r="D143" i="1"/>
  <c r="I143" i="1"/>
  <c r="CX136" i="3" s="1"/>
  <c r="K143" i="1"/>
  <c r="AC143" i="1"/>
  <c r="AD143" i="1"/>
  <c r="AE143" i="1"/>
  <c r="AF143" i="1"/>
  <c r="AG143" i="1"/>
  <c r="CU143" i="1" s="1"/>
  <c r="T143" i="1" s="1"/>
  <c r="AH143" i="1"/>
  <c r="AI143" i="1"/>
  <c r="AJ143" i="1"/>
  <c r="CX143" i="1" s="1"/>
  <c r="W143" i="1" s="1"/>
  <c r="CQ143" i="1"/>
  <c r="CR143" i="1"/>
  <c r="CS143" i="1"/>
  <c r="CT143" i="1"/>
  <c r="CV143" i="1"/>
  <c r="CW143" i="1"/>
  <c r="GL143" i="1"/>
  <c r="GO143" i="1"/>
  <c r="GP143" i="1"/>
  <c r="GV143" i="1"/>
  <c r="HC143" i="1" s="1"/>
  <c r="GX143" i="1"/>
  <c r="AC144" i="1"/>
  <c r="AB144" i="1" s="1"/>
  <c r="AD144" i="1"/>
  <c r="AE144" i="1"/>
  <c r="AF144" i="1"/>
  <c r="AG144" i="1"/>
  <c r="CU144" i="1" s="1"/>
  <c r="AH144" i="1"/>
  <c r="AI144" i="1"/>
  <c r="CW144" i="1" s="1"/>
  <c r="AJ144" i="1"/>
  <c r="CX144" i="1" s="1"/>
  <c r="CQ144" i="1"/>
  <c r="CR144" i="1"/>
  <c r="CS144" i="1"/>
  <c r="CT144" i="1"/>
  <c r="CV144" i="1"/>
  <c r="GL144" i="1"/>
  <c r="GO144" i="1"/>
  <c r="GP144" i="1"/>
  <c r="GV144" i="1"/>
  <c r="HC144" i="1"/>
  <c r="C145" i="1"/>
  <c r="D145" i="1"/>
  <c r="T145" i="1"/>
  <c r="V145" i="1"/>
  <c r="AC145" i="1"/>
  <c r="AE145" i="1"/>
  <c r="AD145" i="1" s="1"/>
  <c r="AF145" i="1"/>
  <c r="AG145" i="1"/>
  <c r="AH145" i="1"/>
  <c r="AI145" i="1"/>
  <c r="AJ145" i="1"/>
  <c r="CQ145" i="1"/>
  <c r="CR145" i="1"/>
  <c r="CS145" i="1"/>
  <c r="CT145" i="1"/>
  <c r="CU145" i="1"/>
  <c r="CV145" i="1"/>
  <c r="CW145" i="1"/>
  <c r="CX145" i="1"/>
  <c r="W145" i="1" s="1"/>
  <c r="GL145" i="1"/>
  <c r="GO145" i="1"/>
  <c r="GP145" i="1"/>
  <c r="GV145" i="1"/>
  <c r="HC145" i="1"/>
  <c r="GX145" i="1" s="1"/>
  <c r="I146" i="1"/>
  <c r="P146" i="1"/>
  <c r="Q146" i="1"/>
  <c r="T146" i="1"/>
  <c r="AC146" i="1"/>
  <c r="AD146" i="1"/>
  <c r="AE146" i="1"/>
  <c r="AF146" i="1"/>
  <c r="AG146" i="1"/>
  <c r="CU146" i="1" s="1"/>
  <c r="AH146" i="1"/>
  <c r="AI146" i="1"/>
  <c r="CW146" i="1" s="1"/>
  <c r="V146" i="1" s="1"/>
  <c r="AJ146" i="1"/>
  <c r="CQ146" i="1"/>
  <c r="CR146" i="1"/>
  <c r="CS146" i="1"/>
  <c r="R146" i="1" s="1"/>
  <c r="CT146" i="1"/>
  <c r="S146" i="1" s="1"/>
  <c r="CV146" i="1"/>
  <c r="U146" i="1" s="1"/>
  <c r="CX146" i="1"/>
  <c r="W146" i="1" s="1"/>
  <c r="GL146" i="1"/>
  <c r="GO146" i="1"/>
  <c r="GP146" i="1"/>
  <c r="GV146" i="1"/>
  <c r="HC146" i="1"/>
  <c r="GX146" i="1" s="1"/>
  <c r="C147" i="1"/>
  <c r="D147" i="1"/>
  <c r="W147" i="1"/>
  <c r="AC147" i="1"/>
  <c r="AE147" i="1"/>
  <c r="AD147" i="1" s="1"/>
  <c r="AF147" i="1"/>
  <c r="AG147" i="1"/>
  <c r="AH147" i="1"/>
  <c r="AI147" i="1"/>
  <c r="AJ147" i="1"/>
  <c r="CQ147" i="1"/>
  <c r="CR147" i="1"/>
  <c r="CS147" i="1"/>
  <c r="CT147" i="1"/>
  <c r="CU147" i="1"/>
  <c r="T147" i="1" s="1"/>
  <c r="CV147" i="1"/>
  <c r="CW147" i="1"/>
  <c r="CX147" i="1"/>
  <c r="GL147" i="1"/>
  <c r="GO147" i="1"/>
  <c r="GP147" i="1"/>
  <c r="GV147" i="1"/>
  <c r="GX147" i="1"/>
  <c r="HC147" i="1"/>
  <c r="Q148" i="1"/>
  <c r="S148" i="1"/>
  <c r="T148" i="1"/>
  <c r="U148" i="1"/>
  <c r="Y148" i="1"/>
  <c r="AC148" i="1"/>
  <c r="AB148" i="1" s="1"/>
  <c r="AD148" i="1"/>
  <c r="AE148" i="1"/>
  <c r="AF148" i="1"/>
  <c r="AG148" i="1"/>
  <c r="AH148" i="1"/>
  <c r="CV148" i="1" s="1"/>
  <c r="AI148" i="1"/>
  <c r="CW148" i="1" s="1"/>
  <c r="V148" i="1" s="1"/>
  <c r="AJ148" i="1"/>
  <c r="CX148" i="1" s="1"/>
  <c r="W148" i="1" s="1"/>
  <c r="CQ148" i="1"/>
  <c r="P148" i="1" s="1"/>
  <c r="CP148" i="1" s="1"/>
  <c r="O148" i="1" s="1"/>
  <c r="CR148" i="1"/>
  <c r="CS148" i="1"/>
  <c r="R148" i="1" s="1"/>
  <c r="CT148" i="1"/>
  <c r="CU148" i="1"/>
  <c r="CY148" i="1"/>
  <c r="X148" i="1" s="1"/>
  <c r="CZ148" i="1"/>
  <c r="GL148" i="1"/>
  <c r="GM148" i="1"/>
  <c r="GN148" i="1" s="1"/>
  <c r="GO148" i="1"/>
  <c r="GP148" i="1"/>
  <c r="GV148" i="1"/>
  <c r="HC148" i="1" s="1"/>
  <c r="GX148" i="1"/>
  <c r="C149" i="1"/>
  <c r="D149" i="1"/>
  <c r="U149" i="1"/>
  <c r="V149" i="1"/>
  <c r="AC149" i="1"/>
  <c r="AD149" i="1"/>
  <c r="AE149" i="1"/>
  <c r="AF149" i="1"/>
  <c r="AG149" i="1"/>
  <c r="CU149" i="1" s="1"/>
  <c r="T149" i="1" s="1"/>
  <c r="AH149" i="1"/>
  <c r="AI149" i="1"/>
  <c r="AJ149" i="1"/>
  <c r="CQ149" i="1"/>
  <c r="CR149" i="1"/>
  <c r="CS149" i="1"/>
  <c r="CT149" i="1"/>
  <c r="CV149" i="1"/>
  <c r="CW149" i="1"/>
  <c r="CX149" i="1"/>
  <c r="W149" i="1" s="1"/>
  <c r="GL149" i="1"/>
  <c r="GO149" i="1"/>
  <c r="GP149" i="1"/>
  <c r="GV149" i="1"/>
  <c r="HC149" i="1" s="1"/>
  <c r="GX149" i="1" s="1"/>
  <c r="I150" i="1"/>
  <c r="P150" i="1"/>
  <c r="Q150" i="1"/>
  <c r="CP150" i="1" s="1"/>
  <c r="O150" i="1" s="1"/>
  <c r="R150" i="1"/>
  <c r="S150" i="1"/>
  <c r="T150" i="1"/>
  <c r="AC150" i="1"/>
  <c r="AE150" i="1"/>
  <c r="AD150" i="1" s="1"/>
  <c r="AF150" i="1"/>
  <c r="AG150" i="1"/>
  <c r="AH150" i="1"/>
  <c r="CV150" i="1" s="1"/>
  <c r="U150" i="1" s="1"/>
  <c r="AI150" i="1"/>
  <c r="AJ150" i="1"/>
  <c r="CQ150" i="1"/>
  <c r="CR150" i="1"/>
  <c r="CS150" i="1"/>
  <c r="CT150" i="1"/>
  <c r="CU150" i="1"/>
  <c r="CW150" i="1"/>
  <c r="V150" i="1" s="1"/>
  <c r="CX150" i="1"/>
  <c r="W150" i="1" s="1"/>
  <c r="GL150" i="1"/>
  <c r="GO150" i="1"/>
  <c r="GP150" i="1"/>
  <c r="GV150" i="1"/>
  <c r="HC150" i="1" s="1"/>
  <c r="GX150" i="1" s="1"/>
  <c r="C151" i="1"/>
  <c r="D151" i="1"/>
  <c r="U151" i="1"/>
  <c r="V151" i="1"/>
  <c r="W151" i="1"/>
  <c r="AC151" i="1"/>
  <c r="AE151" i="1"/>
  <c r="AD151" i="1" s="1"/>
  <c r="AF151" i="1"/>
  <c r="AG151" i="1"/>
  <c r="CU151" i="1" s="1"/>
  <c r="T151" i="1" s="1"/>
  <c r="AH151" i="1"/>
  <c r="AI151" i="1"/>
  <c r="AJ151" i="1"/>
  <c r="CQ151" i="1"/>
  <c r="CR151" i="1"/>
  <c r="CS151" i="1"/>
  <c r="CT151" i="1"/>
  <c r="CV151" i="1"/>
  <c r="CW151" i="1"/>
  <c r="CX151" i="1"/>
  <c r="GL151" i="1"/>
  <c r="GO151" i="1"/>
  <c r="GP151" i="1"/>
  <c r="GV151" i="1"/>
  <c r="HC151" i="1" s="1"/>
  <c r="GX151" i="1" s="1"/>
  <c r="I152" i="1"/>
  <c r="GX152" i="1" s="1"/>
  <c r="R152" i="1"/>
  <c r="S152" i="1"/>
  <c r="V152" i="1"/>
  <c r="AC152" i="1"/>
  <c r="AB152" i="1" s="1"/>
  <c r="AD152" i="1"/>
  <c r="AE152" i="1"/>
  <c r="AF152" i="1"/>
  <c r="AG152" i="1"/>
  <c r="CU152" i="1" s="1"/>
  <c r="AH152" i="1"/>
  <c r="AI152" i="1"/>
  <c r="AJ152" i="1"/>
  <c r="CQ152" i="1"/>
  <c r="P152" i="1" s="1"/>
  <c r="CR152" i="1"/>
  <c r="CS152" i="1"/>
  <c r="CT152" i="1"/>
  <c r="CV152" i="1"/>
  <c r="U152" i="1" s="1"/>
  <c r="CW152" i="1"/>
  <c r="CX152" i="1"/>
  <c r="W152" i="1" s="1"/>
  <c r="GL152" i="1"/>
  <c r="GO152" i="1"/>
  <c r="GP152" i="1"/>
  <c r="GV152" i="1"/>
  <c r="HC152" i="1" s="1"/>
  <c r="B154" i="1"/>
  <c r="B136" i="1" s="1"/>
  <c r="C154" i="1"/>
  <c r="C136" i="1" s="1"/>
  <c r="D154" i="1"/>
  <c r="D136" i="1" s="1"/>
  <c r="F154" i="1"/>
  <c r="F136" i="1" s="1"/>
  <c r="G154" i="1"/>
  <c r="G136" i="1" s="1"/>
  <c r="BB154" i="1"/>
  <c r="BB136" i="1" s="1"/>
  <c r="BX154" i="1"/>
  <c r="BY154" i="1"/>
  <c r="CK154" i="1"/>
  <c r="CL154" i="1"/>
  <c r="CM154" i="1"/>
  <c r="F167" i="1"/>
  <c r="D184" i="1"/>
  <c r="C186" i="1"/>
  <c r="E186" i="1"/>
  <c r="F186" i="1"/>
  <c r="G186" i="1"/>
  <c r="Z186" i="1"/>
  <c r="AA186" i="1"/>
  <c r="AM186" i="1"/>
  <c r="AN186" i="1"/>
  <c r="BE186" i="1"/>
  <c r="BF186" i="1"/>
  <c r="BG186" i="1"/>
  <c r="BH186" i="1"/>
  <c r="BI186" i="1"/>
  <c r="BJ186" i="1"/>
  <c r="BK186" i="1"/>
  <c r="BL186" i="1"/>
  <c r="BM186" i="1"/>
  <c r="BN186" i="1"/>
  <c r="BO186" i="1"/>
  <c r="BP186" i="1"/>
  <c r="BQ186" i="1"/>
  <c r="BR186" i="1"/>
  <c r="BS186" i="1"/>
  <c r="BT186" i="1"/>
  <c r="BU186" i="1"/>
  <c r="BV186" i="1"/>
  <c r="BW186" i="1"/>
  <c r="BY186" i="1"/>
  <c r="CN186" i="1"/>
  <c r="CO186" i="1"/>
  <c r="CP186" i="1"/>
  <c r="CQ186" i="1"/>
  <c r="CR186" i="1"/>
  <c r="CS186" i="1"/>
  <c r="CT186" i="1"/>
  <c r="CU186" i="1"/>
  <c r="CV186" i="1"/>
  <c r="CW186" i="1"/>
  <c r="CX186" i="1"/>
  <c r="CY186" i="1"/>
  <c r="CZ186" i="1"/>
  <c r="DA186" i="1"/>
  <c r="DB186" i="1"/>
  <c r="DC186" i="1"/>
  <c r="DD186" i="1"/>
  <c r="DE186" i="1"/>
  <c r="DF186" i="1"/>
  <c r="DG186" i="1"/>
  <c r="DH186" i="1"/>
  <c r="DI186" i="1"/>
  <c r="DJ186" i="1"/>
  <c r="DK186" i="1"/>
  <c r="DL186" i="1"/>
  <c r="DM186" i="1"/>
  <c r="DN186" i="1"/>
  <c r="DO186" i="1"/>
  <c r="DP186" i="1"/>
  <c r="DQ186" i="1"/>
  <c r="DR186" i="1"/>
  <c r="DS186" i="1"/>
  <c r="DT186" i="1"/>
  <c r="DU186" i="1"/>
  <c r="DV186" i="1"/>
  <c r="DW186" i="1"/>
  <c r="DX186" i="1"/>
  <c r="DY186" i="1"/>
  <c r="DZ186" i="1"/>
  <c r="EA186" i="1"/>
  <c r="EB186" i="1"/>
  <c r="EC186" i="1"/>
  <c r="ED186" i="1"/>
  <c r="EE186" i="1"/>
  <c r="EF186" i="1"/>
  <c r="EG186" i="1"/>
  <c r="EH186" i="1"/>
  <c r="EI186" i="1"/>
  <c r="EJ186" i="1"/>
  <c r="EK186" i="1"/>
  <c r="EL186" i="1"/>
  <c r="EM186" i="1"/>
  <c r="EN186" i="1"/>
  <c r="EO186" i="1"/>
  <c r="EP186" i="1"/>
  <c r="EQ186" i="1"/>
  <c r="ER186" i="1"/>
  <c r="ES186" i="1"/>
  <c r="ET186" i="1"/>
  <c r="EU186" i="1"/>
  <c r="EV186" i="1"/>
  <c r="EW186" i="1"/>
  <c r="EX186" i="1"/>
  <c r="EY186" i="1"/>
  <c r="EZ186" i="1"/>
  <c r="FA186" i="1"/>
  <c r="FB186" i="1"/>
  <c r="FC186" i="1"/>
  <c r="FD186" i="1"/>
  <c r="FE186" i="1"/>
  <c r="FF186" i="1"/>
  <c r="FG186" i="1"/>
  <c r="FH186" i="1"/>
  <c r="FI186" i="1"/>
  <c r="FJ186" i="1"/>
  <c r="FK186" i="1"/>
  <c r="FL186" i="1"/>
  <c r="FM186" i="1"/>
  <c r="FN186" i="1"/>
  <c r="FO186" i="1"/>
  <c r="FP186" i="1"/>
  <c r="FQ186" i="1"/>
  <c r="FR186" i="1"/>
  <c r="FS186" i="1"/>
  <c r="FT186" i="1"/>
  <c r="FU186" i="1"/>
  <c r="FV186" i="1"/>
  <c r="FW186" i="1"/>
  <c r="FX186" i="1"/>
  <c r="FY186" i="1"/>
  <c r="FZ186" i="1"/>
  <c r="GA186" i="1"/>
  <c r="GB186" i="1"/>
  <c r="GC186" i="1"/>
  <c r="GD186" i="1"/>
  <c r="GE186" i="1"/>
  <c r="GF186" i="1"/>
  <c r="GG186" i="1"/>
  <c r="GH186" i="1"/>
  <c r="GI186" i="1"/>
  <c r="GJ186" i="1"/>
  <c r="GK186" i="1"/>
  <c r="GL186" i="1"/>
  <c r="GM186" i="1"/>
  <c r="GN186" i="1"/>
  <c r="GO186" i="1"/>
  <c r="GP186" i="1"/>
  <c r="GQ186" i="1"/>
  <c r="GR186" i="1"/>
  <c r="GS186" i="1"/>
  <c r="GT186" i="1"/>
  <c r="GU186" i="1"/>
  <c r="GV186" i="1"/>
  <c r="GW186" i="1"/>
  <c r="GX186" i="1"/>
  <c r="C189" i="1"/>
  <c r="D189" i="1"/>
  <c r="I189" i="1"/>
  <c r="K189" i="1"/>
  <c r="AC189" i="1"/>
  <c r="AE189" i="1"/>
  <c r="AD189" i="1" s="1"/>
  <c r="AF189" i="1"/>
  <c r="AG189" i="1"/>
  <c r="AH189" i="1"/>
  <c r="AI189" i="1"/>
  <c r="AJ189" i="1"/>
  <c r="CQ189" i="1"/>
  <c r="CR189" i="1"/>
  <c r="CS189" i="1"/>
  <c r="CT189" i="1"/>
  <c r="CU189" i="1"/>
  <c r="T189" i="1" s="1"/>
  <c r="CV189" i="1"/>
  <c r="CW189" i="1"/>
  <c r="CX189" i="1"/>
  <c r="W189" i="1" s="1"/>
  <c r="GL189" i="1"/>
  <c r="GO189" i="1"/>
  <c r="GP189" i="1"/>
  <c r="GV189" i="1"/>
  <c r="HC189" i="1"/>
  <c r="GX189" i="1" s="1"/>
  <c r="S190" i="1"/>
  <c r="U190" i="1"/>
  <c r="X190" i="1"/>
  <c r="Y190" i="1"/>
  <c r="AC190" i="1"/>
  <c r="AE190" i="1"/>
  <c r="AD190" i="1" s="1"/>
  <c r="AF190" i="1"/>
  <c r="AG190" i="1"/>
  <c r="CU190" i="1" s="1"/>
  <c r="T190" i="1" s="1"/>
  <c r="AH190" i="1"/>
  <c r="AI190" i="1"/>
  <c r="AJ190" i="1"/>
  <c r="CX190" i="1" s="1"/>
  <c r="W190" i="1" s="1"/>
  <c r="CQ190" i="1"/>
  <c r="P190" i="1" s="1"/>
  <c r="CR190" i="1"/>
  <c r="Q190" i="1" s="1"/>
  <c r="CS190" i="1"/>
  <c r="R190" i="1" s="1"/>
  <c r="CT190" i="1"/>
  <c r="CV190" i="1"/>
  <c r="CW190" i="1"/>
  <c r="V190" i="1" s="1"/>
  <c r="CY190" i="1"/>
  <c r="CZ190" i="1"/>
  <c r="GL190" i="1"/>
  <c r="GO190" i="1"/>
  <c r="GP190" i="1"/>
  <c r="GV190" i="1"/>
  <c r="HC190" i="1" s="1"/>
  <c r="GX190" i="1"/>
  <c r="C191" i="1"/>
  <c r="D191" i="1"/>
  <c r="U191" i="1"/>
  <c r="V191" i="1"/>
  <c r="AC191" i="1"/>
  <c r="AE191" i="1"/>
  <c r="AD191" i="1" s="1"/>
  <c r="AF191" i="1"/>
  <c r="AG191" i="1"/>
  <c r="AH191" i="1"/>
  <c r="AI191" i="1"/>
  <c r="AJ191" i="1"/>
  <c r="CX191" i="1" s="1"/>
  <c r="W191" i="1" s="1"/>
  <c r="CQ191" i="1"/>
  <c r="CR191" i="1"/>
  <c r="CS191" i="1"/>
  <c r="CT191" i="1"/>
  <c r="CU191" i="1"/>
  <c r="T191" i="1" s="1"/>
  <c r="CV191" i="1"/>
  <c r="CW191" i="1"/>
  <c r="GL191" i="1"/>
  <c r="GO191" i="1"/>
  <c r="GP191" i="1"/>
  <c r="GV191" i="1"/>
  <c r="HC191" i="1" s="1"/>
  <c r="GX191" i="1" s="1"/>
  <c r="I192" i="1"/>
  <c r="Q192" i="1"/>
  <c r="R192" i="1"/>
  <c r="W192" i="1"/>
  <c r="AB192" i="1"/>
  <c r="AC192" i="1"/>
  <c r="AD192" i="1"/>
  <c r="AE192" i="1"/>
  <c r="AF192" i="1"/>
  <c r="AG192" i="1"/>
  <c r="CU192" i="1" s="1"/>
  <c r="T192" i="1" s="1"/>
  <c r="AH192" i="1"/>
  <c r="AI192" i="1"/>
  <c r="AJ192" i="1"/>
  <c r="CQ192" i="1"/>
  <c r="P192" i="1" s="1"/>
  <c r="CP192" i="1" s="1"/>
  <c r="O192" i="1" s="1"/>
  <c r="CR192" i="1"/>
  <c r="CS192" i="1"/>
  <c r="CT192" i="1"/>
  <c r="S192" i="1" s="1"/>
  <c r="CV192" i="1"/>
  <c r="U192" i="1" s="1"/>
  <c r="CW192" i="1"/>
  <c r="V192" i="1" s="1"/>
  <c r="CX192" i="1"/>
  <c r="GL192" i="1"/>
  <c r="GO192" i="1"/>
  <c r="GP192" i="1"/>
  <c r="GV192" i="1"/>
  <c r="HC192" i="1"/>
  <c r="C194" i="1"/>
  <c r="D194" i="1"/>
  <c r="I194" i="1"/>
  <c r="K194" i="1"/>
  <c r="AC194" i="1"/>
  <c r="AD194" i="1"/>
  <c r="AE194" i="1"/>
  <c r="AF194" i="1"/>
  <c r="AG194" i="1"/>
  <c r="AH194" i="1"/>
  <c r="AI194" i="1"/>
  <c r="AJ194" i="1"/>
  <c r="CQ194" i="1"/>
  <c r="CR194" i="1"/>
  <c r="CS194" i="1"/>
  <c r="CT194" i="1"/>
  <c r="CU194" i="1"/>
  <c r="T194" i="1" s="1"/>
  <c r="CV194" i="1"/>
  <c r="CW194" i="1"/>
  <c r="CX194" i="1"/>
  <c r="W194" i="1" s="1"/>
  <c r="GL194" i="1"/>
  <c r="GO194" i="1"/>
  <c r="GP194" i="1"/>
  <c r="GV194" i="1"/>
  <c r="HC194" i="1"/>
  <c r="GX194" i="1" s="1"/>
  <c r="P195" i="1"/>
  <c r="Q195" i="1"/>
  <c r="R195" i="1"/>
  <c r="T195" i="1"/>
  <c r="U195" i="1"/>
  <c r="V195" i="1"/>
  <c r="X195" i="1"/>
  <c r="AC195" i="1"/>
  <c r="AB195" i="1" s="1"/>
  <c r="AD195" i="1"/>
  <c r="AE195" i="1"/>
  <c r="AF195" i="1"/>
  <c r="AG195" i="1"/>
  <c r="CU195" i="1" s="1"/>
  <c r="AH195" i="1"/>
  <c r="AI195" i="1"/>
  <c r="AJ195" i="1"/>
  <c r="CX195" i="1" s="1"/>
  <c r="W195" i="1" s="1"/>
  <c r="CQ195" i="1"/>
  <c r="CR195" i="1"/>
  <c r="CS195" i="1"/>
  <c r="CT195" i="1"/>
  <c r="S195" i="1" s="1"/>
  <c r="CV195" i="1"/>
  <c r="CW195" i="1"/>
  <c r="CY195" i="1"/>
  <c r="CZ195" i="1"/>
  <c r="Y195" i="1" s="1"/>
  <c r="GL195" i="1"/>
  <c r="GO195" i="1"/>
  <c r="GP195" i="1"/>
  <c r="GV195" i="1"/>
  <c r="HC195" i="1" s="1"/>
  <c r="GX195" i="1" s="1"/>
  <c r="P196" i="1"/>
  <c r="S196" i="1"/>
  <c r="T196" i="1"/>
  <c r="U196" i="1"/>
  <c r="AC196" i="1"/>
  <c r="AB196" i="1" s="1"/>
  <c r="AD196" i="1"/>
  <c r="AE196" i="1"/>
  <c r="AF196" i="1"/>
  <c r="AG196" i="1"/>
  <c r="AH196" i="1"/>
  <c r="AI196" i="1"/>
  <c r="CW196" i="1" s="1"/>
  <c r="V196" i="1" s="1"/>
  <c r="AJ196" i="1"/>
  <c r="CX196" i="1" s="1"/>
  <c r="W196" i="1" s="1"/>
  <c r="CP196" i="1"/>
  <c r="O196" i="1" s="1"/>
  <c r="GM196" i="1" s="1"/>
  <c r="GN196" i="1" s="1"/>
  <c r="CQ196" i="1"/>
  <c r="CR196" i="1"/>
  <c r="Q196" i="1" s="1"/>
  <c r="CS196" i="1"/>
  <c r="R196" i="1" s="1"/>
  <c r="CT196" i="1"/>
  <c r="CU196" i="1"/>
  <c r="CV196" i="1"/>
  <c r="CY196" i="1"/>
  <c r="X196" i="1" s="1"/>
  <c r="CZ196" i="1"/>
  <c r="Y196" i="1" s="1"/>
  <c r="GL196" i="1"/>
  <c r="GO196" i="1"/>
  <c r="GP196" i="1"/>
  <c r="GV196" i="1"/>
  <c r="HC196" i="1"/>
  <c r="GX196" i="1" s="1"/>
  <c r="C197" i="1"/>
  <c r="D197" i="1"/>
  <c r="I197" i="1"/>
  <c r="K197" i="1"/>
  <c r="AC197" i="1"/>
  <c r="AE197" i="1"/>
  <c r="AD197" i="1" s="1"/>
  <c r="AF197" i="1"/>
  <c r="AG197" i="1"/>
  <c r="AH197" i="1"/>
  <c r="AI197" i="1"/>
  <c r="AJ197" i="1"/>
  <c r="CX197" i="1" s="1"/>
  <c r="W197" i="1" s="1"/>
  <c r="CQ197" i="1"/>
  <c r="CR197" i="1"/>
  <c r="CS197" i="1"/>
  <c r="CT197" i="1"/>
  <c r="CU197" i="1"/>
  <c r="CV197" i="1"/>
  <c r="CW197" i="1"/>
  <c r="GL197" i="1"/>
  <c r="GO197" i="1"/>
  <c r="GP197" i="1"/>
  <c r="GV197" i="1"/>
  <c r="HC197" i="1"/>
  <c r="GX197" i="1" s="1"/>
  <c r="I198" i="1"/>
  <c r="AC198" i="1"/>
  <c r="AE198" i="1"/>
  <c r="AD198" i="1" s="1"/>
  <c r="AF198" i="1"/>
  <c r="AG198" i="1"/>
  <c r="AH198" i="1"/>
  <c r="CV198" i="1" s="1"/>
  <c r="AI198" i="1"/>
  <c r="CW198" i="1" s="1"/>
  <c r="AJ198" i="1"/>
  <c r="CQ198" i="1"/>
  <c r="CR198" i="1"/>
  <c r="CS198" i="1"/>
  <c r="CT198" i="1"/>
  <c r="CU198" i="1"/>
  <c r="CX198" i="1"/>
  <c r="GL198" i="1"/>
  <c r="GO198" i="1"/>
  <c r="GP198" i="1"/>
  <c r="GV198" i="1"/>
  <c r="HC198" i="1" s="1"/>
  <c r="GX198" i="1" s="1"/>
  <c r="R199" i="1"/>
  <c r="S199" i="1"/>
  <c r="U199" i="1"/>
  <c r="AC199" i="1"/>
  <c r="AD199" i="1"/>
  <c r="AE199" i="1"/>
  <c r="AF199" i="1"/>
  <c r="AG199" i="1"/>
  <c r="AH199" i="1"/>
  <c r="AI199" i="1"/>
  <c r="CW199" i="1" s="1"/>
  <c r="V199" i="1" s="1"/>
  <c r="AJ199" i="1"/>
  <c r="CX199" i="1" s="1"/>
  <c r="W199" i="1" s="1"/>
  <c r="CQ199" i="1"/>
  <c r="P199" i="1" s="1"/>
  <c r="CP199" i="1" s="1"/>
  <c r="O199" i="1" s="1"/>
  <c r="GM199" i="1" s="1"/>
  <c r="GN199" i="1" s="1"/>
  <c r="CR199" i="1"/>
  <c r="Q199" i="1" s="1"/>
  <c r="CS199" i="1"/>
  <c r="CT199" i="1"/>
  <c r="CU199" i="1"/>
  <c r="T199" i="1" s="1"/>
  <c r="CV199" i="1"/>
  <c r="CY199" i="1"/>
  <c r="X199" i="1" s="1"/>
  <c r="CZ199" i="1"/>
  <c r="Y199" i="1" s="1"/>
  <c r="GL199" i="1"/>
  <c r="GO199" i="1"/>
  <c r="GP199" i="1"/>
  <c r="GV199" i="1"/>
  <c r="GX199" i="1"/>
  <c r="HC199" i="1"/>
  <c r="C200" i="1"/>
  <c r="D200" i="1"/>
  <c r="T200" i="1"/>
  <c r="U200" i="1"/>
  <c r="V200" i="1"/>
  <c r="AC200" i="1"/>
  <c r="AE200" i="1"/>
  <c r="AD200" i="1" s="1"/>
  <c r="AF200" i="1"/>
  <c r="AG200" i="1"/>
  <c r="CU200" i="1" s="1"/>
  <c r="AH200" i="1"/>
  <c r="AI200" i="1"/>
  <c r="AJ200" i="1"/>
  <c r="CQ200" i="1"/>
  <c r="CR200" i="1"/>
  <c r="CS200" i="1"/>
  <c r="CT200" i="1"/>
  <c r="CV200" i="1"/>
  <c r="CW200" i="1"/>
  <c r="CX200" i="1"/>
  <c r="W200" i="1" s="1"/>
  <c r="GL200" i="1"/>
  <c r="GO200" i="1"/>
  <c r="GP200" i="1"/>
  <c r="GV200" i="1"/>
  <c r="HC200" i="1" s="1"/>
  <c r="GX200" i="1"/>
  <c r="I201" i="1"/>
  <c r="P201" i="1"/>
  <c r="Q201" i="1"/>
  <c r="R201" i="1"/>
  <c r="S201" i="1"/>
  <c r="CP201" i="1" s="1"/>
  <c r="O201" i="1" s="1"/>
  <c r="X201" i="1"/>
  <c r="Y201" i="1"/>
  <c r="AC201" i="1"/>
  <c r="AE201" i="1"/>
  <c r="AD201" i="1" s="1"/>
  <c r="AF201" i="1"/>
  <c r="AB201" i="1" s="1"/>
  <c r="AG201" i="1"/>
  <c r="CU201" i="1" s="1"/>
  <c r="T201" i="1" s="1"/>
  <c r="AH201" i="1"/>
  <c r="CV201" i="1" s="1"/>
  <c r="U201" i="1" s="1"/>
  <c r="AI201" i="1"/>
  <c r="CW201" i="1" s="1"/>
  <c r="V201" i="1" s="1"/>
  <c r="AJ201" i="1"/>
  <c r="CX201" i="1" s="1"/>
  <c r="W201" i="1" s="1"/>
  <c r="CQ201" i="1"/>
  <c r="CR201" i="1"/>
  <c r="CS201" i="1"/>
  <c r="CT201" i="1"/>
  <c r="CY201" i="1"/>
  <c r="CZ201" i="1"/>
  <c r="GL201" i="1"/>
  <c r="GO201" i="1"/>
  <c r="GP201" i="1"/>
  <c r="GV201" i="1"/>
  <c r="HC201" i="1"/>
  <c r="GX201" i="1" s="1"/>
  <c r="I202" i="1"/>
  <c r="P202" i="1"/>
  <c r="Q202" i="1"/>
  <c r="R202" i="1"/>
  <c r="AC202" i="1"/>
  <c r="AE202" i="1"/>
  <c r="AD202" i="1" s="1"/>
  <c r="AF202" i="1"/>
  <c r="AG202" i="1"/>
  <c r="AH202" i="1"/>
  <c r="CV202" i="1" s="1"/>
  <c r="U202" i="1" s="1"/>
  <c r="AI202" i="1"/>
  <c r="AJ202" i="1"/>
  <c r="CX202" i="1" s="1"/>
  <c r="W202" i="1" s="1"/>
  <c r="CQ202" i="1"/>
  <c r="CR202" i="1"/>
  <c r="CS202" i="1"/>
  <c r="CT202" i="1"/>
  <c r="S202" i="1" s="1"/>
  <c r="CU202" i="1"/>
  <c r="T202" i="1" s="1"/>
  <c r="CW202" i="1"/>
  <c r="V202" i="1" s="1"/>
  <c r="GL202" i="1"/>
  <c r="GO202" i="1"/>
  <c r="GP202" i="1"/>
  <c r="GV202" i="1"/>
  <c r="HC202" i="1" s="1"/>
  <c r="GX202" i="1"/>
  <c r="B204" i="1"/>
  <c r="B186" i="1" s="1"/>
  <c r="C204" i="1"/>
  <c r="D204" i="1"/>
  <c r="D186" i="1" s="1"/>
  <c r="F204" i="1"/>
  <c r="G204" i="1"/>
  <c r="AP204" i="1"/>
  <c r="BX204" i="1"/>
  <c r="AO204" i="1" s="1"/>
  <c r="BY204" i="1"/>
  <c r="CK204" i="1"/>
  <c r="CL204" i="1"/>
  <c r="CM204" i="1"/>
  <c r="B234" i="1"/>
  <c r="B26" i="1" s="1"/>
  <c r="C234" i="1"/>
  <c r="D234" i="1"/>
  <c r="F234" i="1"/>
  <c r="G234" i="1"/>
  <c r="D264" i="1"/>
  <c r="E266" i="1"/>
  <c r="G266" i="1"/>
  <c r="Z266" i="1"/>
  <c r="AA266" i="1"/>
  <c r="AB266" i="1"/>
  <c r="AC266" i="1"/>
  <c r="AD266" i="1"/>
  <c r="AE266" i="1"/>
  <c r="AF266" i="1"/>
  <c r="AG266" i="1"/>
  <c r="AH266" i="1"/>
  <c r="AI266" i="1"/>
  <c r="AJ266" i="1"/>
  <c r="AK266" i="1"/>
  <c r="AL266" i="1"/>
  <c r="AM266" i="1"/>
  <c r="AN266" i="1"/>
  <c r="BE266" i="1"/>
  <c r="BF266" i="1"/>
  <c r="BG266" i="1"/>
  <c r="BH266" i="1"/>
  <c r="BI266" i="1"/>
  <c r="BJ266" i="1"/>
  <c r="BK266" i="1"/>
  <c r="BL266" i="1"/>
  <c r="BM266" i="1"/>
  <c r="BN266" i="1"/>
  <c r="BO266" i="1"/>
  <c r="BP266" i="1"/>
  <c r="BQ266" i="1"/>
  <c r="BR266" i="1"/>
  <c r="BS266" i="1"/>
  <c r="BT266" i="1"/>
  <c r="BU266" i="1"/>
  <c r="BV266" i="1"/>
  <c r="BW266" i="1"/>
  <c r="BX266" i="1"/>
  <c r="BY266" i="1"/>
  <c r="BZ266" i="1"/>
  <c r="CA266" i="1"/>
  <c r="CB266" i="1"/>
  <c r="CC266" i="1"/>
  <c r="CD266" i="1"/>
  <c r="CE266" i="1"/>
  <c r="CF266" i="1"/>
  <c r="CG266" i="1"/>
  <c r="CH266" i="1"/>
  <c r="CI266" i="1"/>
  <c r="CJ266" i="1"/>
  <c r="CK266" i="1"/>
  <c r="CL266" i="1"/>
  <c r="CM266" i="1"/>
  <c r="CN266" i="1"/>
  <c r="CO266" i="1"/>
  <c r="CP266" i="1"/>
  <c r="CQ266" i="1"/>
  <c r="CR266" i="1"/>
  <c r="CS266" i="1"/>
  <c r="CT266" i="1"/>
  <c r="CU266" i="1"/>
  <c r="CV266" i="1"/>
  <c r="CW266" i="1"/>
  <c r="CX266" i="1"/>
  <c r="CY266" i="1"/>
  <c r="CZ266" i="1"/>
  <c r="DA266" i="1"/>
  <c r="DB266" i="1"/>
  <c r="DC266" i="1"/>
  <c r="DD266" i="1"/>
  <c r="DE266" i="1"/>
  <c r="DF266" i="1"/>
  <c r="DG266" i="1"/>
  <c r="DH266" i="1"/>
  <c r="DI266" i="1"/>
  <c r="DJ266" i="1"/>
  <c r="DK266" i="1"/>
  <c r="DL266" i="1"/>
  <c r="DM266" i="1"/>
  <c r="DN266" i="1"/>
  <c r="DO266" i="1"/>
  <c r="DP266" i="1"/>
  <c r="DQ266" i="1"/>
  <c r="DR266" i="1"/>
  <c r="DS266" i="1"/>
  <c r="DT266" i="1"/>
  <c r="DU266" i="1"/>
  <c r="DV266" i="1"/>
  <c r="DW266" i="1"/>
  <c r="DX266" i="1"/>
  <c r="DY266" i="1"/>
  <c r="DZ266" i="1"/>
  <c r="EA266" i="1"/>
  <c r="EB266" i="1"/>
  <c r="EC266" i="1"/>
  <c r="ED266" i="1"/>
  <c r="EE266" i="1"/>
  <c r="EF266" i="1"/>
  <c r="EG266" i="1"/>
  <c r="EH266" i="1"/>
  <c r="EI266" i="1"/>
  <c r="EJ266" i="1"/>
  <c r="EK266" i="1"/>
  <c r="EL266" i="1"/>
  <c r="EM266" i="1"/>
  <c r="EN266" i="1"/>
  <c r="EO266" i="1"/>
  <c r="EP266" i="1"/>
  <c r="EQ266" i="1"/>
  <c r="ER266" i="1"/>
  <c r="ES266" i="1"/>
  <c r="ET266" i="1"/>
  <c r="EU266" i="1"/>
  <c r="EV266" i="1"/>
  <c r="EW266" i="1"/>
  <c r="EX266" i="1"/>
  <c r="EY266" i="1"/>
  <c r="EZ266" i="1"/>
  <c r="FA266" i="1"/>
  <c r="FB266" i="1"/>
  <c r="FC266" i="1"/>
  <c r="FD266" i="1"/>
  <c r="FE266" i="1"/>
  <c r="FF266" i="1"/>
  <c r="FG266" i="1"/>
  <c r="FH266" i="1"/>
  <c r="FI266" i="1"/>
  <c r="FJ266" i="1"/>
  <c r="FK266" i="1"/>
  <c r="FL266" i="1"/>
  <c r="FM266" i="1"/>
  <c r="FN266" i="1"/>
  <c r="FO266" i="1"/>
  <c r="FP266" i="1"/>
  <c r="FQ266" i="1"/>
  <c r="FR266" i="1"/>
  <c r="FS266" i="1"/>
  <c r="FT266" i="1"/>
  <c r="FU266" i="1"/>
  <c r="FV266" i="1"/>
  <c r="FW266" i="1"/>
  <c r="FX266" i="1"/>
  <c r="FY266" i="1"/>
  <c r="FZ266" i="1"/>
  <c r="GA266" i="1"/>
  <c r="GB266" i="1"/>
  <c r="GC266" i="1"/>
  <c r="GD266" i="1"/>
  <c r="GE266" i="1"/>
  <c r="GF266" i="1"/>
  <c r="GG266" i="1"/>
  <c r="GH266" i="1"/>
  <c r="GI266" i="1"/>
  <c r="GJ266" i="1"/>
  <c r="GK266" i="1"/>
  <c r="GL266" i="1"/>
  <c r="GM266" i="1"/>
  <c r="GN266" i="1"/>
  <c r="GO266" i="1"/>
  <c r="GP266" i="1"/>
  <c r="GQ266" i="1"/>
  <c r="GR266" i="1"/>
  <c r="GS266" i="1"/>
  <c r="GT266" i="1"/>
  <c r="GU266" i="1"/>
  <c r="GV266" i="1"/>
  <c r="GW266" i="1"/>
  <c r="GX266" i="1"/>
  <c r="D268" i="1"/>
  <c r="B270" i="1"/>
  <c r="E270" i="1"/>
  <c r="Z270" i="1"/>
  <c r="AA270" i="1"/>
  <c r="AM270" i="1"/>
  <c r="AN270" i="1"/>
  <c r="BE270" i="1"/>
  <c r="BF270" i="1"/>
  <c r="BG270" i="1"/>
  <c r="BH270" i="1"/>
  <c r="BI270" i="1"/>
  <c r="BJ270" i="1"/>
  <c r="BK270" i="1"/>
  <c r="BL270" i="1"/>
  <c r="BM270" i="1"/>
  <c r="BN270" i="1"/>
  <c r="BO270" i="1"/>
  <c r="BP270" i="1"/>
  <c r="BQ270" i="1"/>
  <c r="BR270" i="1"/>
  <c r="BS270" i="1"/>
  <c r="BT270" i="1"/>
  <c r="BU270" i="1"/>
  <c r="BV270" i="1"/>
  <c r="BW270" i="1"/>
  <c r="CN270" i="1"/>
  <c r="CO270" i="1"/>
  <c r="CP270" i="1"/>
  <c r="CQ270" i="1"/>
  <c r="CR270" i="1"/>
  <c r="CS270" i="1"/>
  <c r="CT270" i="1"/>
  <c r="CU270" i="1"/>
  <c r="CV270" i="1"/>
  <c r="CW270" i="1"/>
  <c r="CX270" i="1"/>
  <c r="CY270" i="1"/>
  <c r="CZ270" i="1"/>
  <c r="DA270" i="1"/>
  <c r="DB270" i="1"/>
  <c r="DC270" i="1"/>
  <c r="DD270" i="1"/>
  <c r="DE270" i="1"/>
  <c r="DF270" i="1"/>
  <c r="DG270" i="1"/>
  <c r="DH270" i="1"/>
  <c r="DI270" i="1"/>
  <c r="DJ270" i="1"/>
  <c r="DK270" i="1"/>
  <c r="DL270" i="1"/>
  <c r="DM270" i="1"/>
  <c r="DN270" i="1"/>
  <c r="DO270" i="1"/>
  <c r="DP270" i="1"/>
  <c r="DQ270" i="1"/>
  <c r="DR270" i="1"/>
  <c r="DS270" i="1"/>
  <c r="DT270" i="1"/>
  <c r="DU270" i="1"/>
  <c r="DV270" i="1"/>
  <c r="DW270" i="1"/>
  <c r="DX270" i="1"/>
  <c r="DY270" i="1"/>
  <c r="DZ270" i="1"/>
  <c r="EA270" i="1"/>
  <c r="EB270" i="1"/>
  <c r="EC270" i="1"/>
  <c r="ED270" i="1"/>
  <c r="EE270" i="1"/>
  <c r="EF270" i="1"/>
  <c r="EG270" i="1"/>
  <c r="EH270" i="1"/>
  <c r="EI270" i="1"/>
  <c r="EJ270" i="1"/>
  <c r="EK270" i="1"/>
  <c r="EL270" i="1"/>
  <c r="EM270" i="1"/>
  <c r="EN270" i="1"/>
  <c r="EO270" i="1"/>
  <c r="EP270" i="1"/>
  <c r="EQ270" i="1"/>
  <c r="ER270" i="1"/>
  <c r="ES270" i="1"/>
  <c r="ET270" i="1"/>
  <c r="EU270" i="1"/>
  <c r="EV270" i="1"/>
  <c r="EW270" i="1"/>
  <c r="EX270" i="1"/>
  <c r="EY270" i="1"/>
  <c r="EZ270" i="1"/>
  <c r="FA270" i="1"/>
  <c r="FB270" i="1"/>
  <c r="FC270" i="1"/>
  <c r="FD270" i="1"/>
  <c r="FE270" i="1"/>
  <c r="FF270" i="1"/>
  <c r="FG270" i="1"/>
  <c r="FH270" i="1"/>
  <c r="FI270" i="1"/>
  <c r="FJ270" i="1"/>
  <c r="FK270" i="1"/>
  <c r="FL270" i="1"/>
  <c r="FM270" i="1"/>
  <c r="FN270" i="1"/>
  <c r="FO270" i="1"/>
  <c r="FP270" i="1"/>
  <c r="FQ270" i="1"/>
  <c r="FR270" i="1"/>
  <c r="FS270" i="1"/>
  <c r="FT270" i="1"/>
  <c r="FU270" i="1"/>
  <c r="FV270" i="1"/>
  <c r="FW270" i="1"/>
  <c r="FX270" i="1"/>
  <c r="FY270" i="1"/>
  <c r="FZ270" i="1"/>
  <c r="GA270" i="1"/>
  <c r="GB270" i="1"/>
  <c r="GC270" i="1"/>
  <c r="GD270" i="1"/>
  <c r="GE270" i="1"/>
  <c r="GF270" i="1"/>
  <c r="GG270" i="1"/>
  <c r="GH270" i="1"/>
  <c r="GI270" i="1"/>
  <c r="GJ270" i="1"/>
  <c r="GK270" i="1"/>
  <c r="GL270" i="1"/>
  <c r="GM270" i="1"/>
  <c r="GN270" i="1"/>
  <c r="GO270" i="1"/>
  <c r="GP270" i="1"/>
  <c r="GQ270" i="1"/>
  <c r="GR270" i="1"/>
  <c r="GS270" i="1"/>
  <c r="GT270" i="1"/>
  <c r="GU270" i="1"/>
  <c r="GV270" i="1"/>
  <c r="GW270" i="1"/>
  <c r="GX270" i="1"/>
  <c r="C272" i="1"/>
  <c r="D272" i="1"/>
  <c r="U272" i="1"/>
  <c r="AC272" i="1"/>
  <c r="AE272" i="1"/>
  <c r="AD272" i="1" s="1"/>
  <c r="AF272" i="1"/>
  <c r="AG272" i="1"/>
  <c r="CU272" i="1" s="1"/>
  <c r="T272" i="1" s="1"/>
  <c r="AG279" i="1" s="1"/>
  <c r="AH272" i="1"/>
  <c r="AI272" i="1"/>
  <c r="AJ272" i="1"/>
  <c r="CQ272" i="1"/>
  <c r="CR272" i="1"/>
  <c r="CS272" i="1"/>
  <c r="CT272" i="1"/>
  <c r="CV272" i="1"/>
  <c r="CW272" i="1"/>
  <c r="CX272" i="1"/>
  <c r="W272" i="1" s="1"/>
  <c r="GL272" i="1"/>
  <c r="GO272" i="1"/>
  <c r="GP272" i="1"/>
  <c r="GV272" i="1"/>
  <c r="GX272" i="1"/>
  <c r="HC272" i="1"/>
  <c r="Q273" i="1"/>
  <c r="T273" i="1"/>
  <c r="U273" i="1"/>
  <c r="V273" i="1"/>
  <c r="AC273" i="1"/>
  <c r="AD273" i="1"/>
  <c r="AE273" i="1"/>
  <c r="AF273" i="1"/>
  <c r="AG273" i="1"/>
  <c r="CU273" i="1" s="1"/>
  <c r="AH273" i="1"/>
  <c r="AI273" i="1"/>
  <c r="AJ273" i="1"/>
  <c r="CQ273" i="1"/>
  <c r="P273" i="1" s="1"/>
  <c r="CR273" i="1"/>
  <c r="CS273" i="1"/>
  <c r="R273" i="1" s="1"/>
  <c r="CT273" i="1"/>
  <c r="S273" i="1" s="1"/>
  <c r="CV273" i="1"/>
  <c r="CW273" i="1"/>
  <c r="CX273" i="1"/>
  <c r="W273" i="1" s="1"/>
  <c r="CY273" i="1"/>
  <c r="X273" i="1" s="1"/>
  <c r="CZ273" i="1"/>
  <c r="Y273" i="1" s="1"/>
  <c r="FR273" i="1"/>
  <c r="BY279" i="1" s="1"/>
  <c r="GL273" i="1"/>
  <c r="GN273" i="1"/>
  <c r="GO273" i="1"/>
  <c r="GP273" i="1"/>
  <c r="GV273" i="1"/>
  <c r="HC273" i="1"/>
  <c r="GX273" i="1" s="1"/>
  <c r="HH273" i="1"/>
  <c r="C274" i="1"/>
  <c r="D274" i="1"/>
  <c r="U274" i="1"/>
  <c r="W274" i="1"/>
  <c r="AC274" i="1"/>
  <c r="AE274" i="1"/>
  <c r="AD274" i="1" s="1"/>
  <c r="AF274" i="1"/>
  <c r="AG274" i="1"/>
  <c r="CU274" i="1" s="1"/>
  <c r="T274" i="1" s="1"/>
  <c r="AH274" i="1"/>
  <c r="AI274" i="1"/>
  <c r="AJ274" i="1"/>
  <c r="CQ274" i="1"/>
  <c r="CR274" i="1"/>
  <c r="CS274" i="1"/>
  <c r="CT274" i="1"/>
  <c r="CV274" i="1"/>
  <c r="CW274" i="1"/>
  <c r="CX274" i="1"/>
  <c r="GL274" i="1"/>
  <c r="GO274" i="1"/>
  <c r="GP274" i="1"/>
  <c r="GV274" i="1"/>
  <c r="HC274" i="1" s="1"/>
  <c r="GX274" i="1"/>
  <c r="Q275" i="1"/>
  <c r="CP275" i="1" s="1"/>
  <c r="O275" i="1" s="1"/>
  <c r="GM275" i="1" s="1"/>
  <c r="GN275" i="1" s="1"/>
  <c r="X275" i="1"/>
  <c r="AC275" i="1"/>
  <c r="AE275" i="1"/>
  <c r="AD275" i="1" s="1"/>
  <c r="AF275" i="1"/>
  <c r="AB275" i="1" s="1"/>
  <c r="AG275" i="1"/>
  <c r="CU275" i="1" s="1"/>
  <c r="T275" i="1" s="1"/>
  <c r="AH275" i="1"/>
  <c r="CV275" i="1" s="1"/>
  <c r="U275" i="1" s="1"/>
  <c r="AI275" i="1"/>
  <c r="AJ275" i="1"/>
  <c r="CX275" i="1" s="1"/>
  <c r="W275" i="1" s="1"/>
  <c r="CQ275" i="1"/>
  <c r="P275" i="1" s="1"/>
  <c r="CR275" i="1"/>
  <c r="CS275" i="1"/>
  <c r="R275" i="1" s="1"/>
  <c r="CT275" i="1"/>
  <c r="S275" i="1" s="1"/>
  <c r="CW275" i="1"/>
  <c r="V275" i="1" s="1"/>
  <c r="CY275" i="1"/>
  <c r="CZ275" i="1"/>
  <c r="Y275" i="1" s="1"/>
  <c r="GL275" i="1"/>
  <c r="GO275" i="1"/>
  <c r="GP275" i="1"/>
  <c r="GV275" i="1"/>
  <c r="HC275" i="1"/>
  <c r="GX275" i="1" s="1"/>
  <c r="R276" i="1"/>
  <c r="V276" i="1"/>
  <c r="W276" i="1"/>
  <c r="AC276" i="1"/>
  <c r="AE276" i="1"/>
  <c r="AD276" i="1" s="1"/>
  <c r="AB276" i="1" s="1"/>
  <c r="AF276" i="1"/>
  <c r="AG276" i="1"/>
  <c r="CU276" i="1" s="1"/>
  <c r="T276" i="1" s="1"/>
  <c r="AH276" i="1"/>
  <c r="CV276" i="1" s="1"/>
  <c r="U276" i="1" s="1"/>
  <c r="AI276" i="1"/>
  <c r="AJ276" i="1"/>
  <c r="CX276" i="1" s="1"/>
  <c r="CQ276" i="1"/>
  <c r="P276" i="1" s="1"/>
  <c r="CP276" i="1" s="1"/>
  <c r="O276" i="1" s="1"/>
  <c r="GM276" i="1" s="1"/>
  <c r="GN276" i="1" s="1"/>
  <c r="CR276" i="1"/>
  <c r="Q276" i="1" s="1"/>
  <c r="CS276" i="1"/>
  <c r="CT276" i="1"/>
  <c r="S276" i="1" s="1"/>
  <c r="CW276" i="1"/>
  <c r="CY276" i="1"/>
  <c r="X276" i="1" s="1"/>
  <c r="CZ276" i="1"/>
  <c r="Y276" i="1" s="1"/>
  <c r="GL276" i="1"/>
  <c r="GO276" i="1"/>
  <c r="GP276" i="1"/>
  <c r="GV276" i="1"/>
  <c r="HC276" i="1" s="1"/>
  <c r="GX276" i="1"/>
  <c r="C277" i="1"/>
  <c r="D277" i="1"/>
  <c r="U277" i="1"/>
  <c r="V277" i="1"/>
  <c r="AC277" i="1"/>
  <c r="AE277" i="1"/>
  <c r="AD277" i="1" s="1"/>
  <c r="AF277" i="1"/>
  <c r="AG277" i="1"/>
  <c r="AH277" i="1"/>
  <c r="AI277" i="1"/>
  <c r="AJ277" i="1"/>
  <c r="CX277" i="1" s="1"/>
  <c r="W277" i="1" s="1"/>
  <c r="CQ277" i="1"/>
  <c r="CR277" i="1"/>
  <c r="CS277" i="1"/>
  <c r="CT277" i="1"/>
  <c r="CU277" i="1"/>
  <c r="T277" i="1" s="1"/>
  <c r="CV277" i="1"/>
  <c r="CW277" i="1"/>
  <c r="GL277" i="1"/>
  <c r="GO277" i="1"/>
  <c r="GP277" i="1"/>
  <c r="GV277" i="1"/>
  <c r="HC277" i="1"/>
  <c r="GX277" i="1" s="1"/>
  <c r="B279" i="1"/>
  <c r="C279" i="1"/>
  <c r="C270" i="1" s="1"/>
  <c r="D279" i="1"/>
  <c r="D270" i="1" s="1"/>
  <c r="F279" i="1"/>
  <c r="F270" i="1" s="1"/>
  <c r="G279" i="1"/>
  <c r="G270" i="1" s="1"/>
  <c r="BC279" i="1"/>
  <c r="BC270" i="1" s="1"/>
  <c r="BX279" i="1"/>
  <c r="CK279" i="1"/>
  <c r="CK270" i="1" s="1"/>
  <c r="CL279" i="1"/>
  <c r="CL270" i="1" s="1"/>
  <c r="CM279" i="1"/>
  <c r="D309" i="1"/>
  <c r="C311" i="1"/>
  <c r="E311" i="1"/>
  <c r="Z311" i="1"/>
  <c r="AA311" i="1"/>
  <c r="AM311" i="1"/>
  <c r="AN311" i="1"/>
  <c r="BB311" i="1"/>
  <c r="BC311" i="1"/>
  <c r="BD311" i="1"/>
  <c r="BE311" i="1"/>
  <c r="BF311" i="1"/>
  <c r="BG311" i="1"/>
  <c r="BH311" i="1"/>
  <c r="BI311" i="1"/>
  <c r="BJ311" i="1"/>
  <c r="BK311" i="1"/>
  <c r="BL311" i="1"/>
  <c r="BM311" i="1"/>
  <c r="BN311" i="1"/>
  <c r="BO311" i="1"/>
  <c r="BP311" i="1"/>
  <c r="BQ311" i="1"/>
  <c r="BR311" i="1"/>
  <c r="BS311" i="1"/>
  <c r="BT311" i="1"/>
  <c r="BU311" i="1"/>
  <c r="BV311" i="1"/>
  <c r="BW311" i="1"/>
  <c r="BX311" i="1"/>
  <c r="BY311" i="1"/>
  <c r="CK311" i="1"/>
  <c r="CL311" i="1"/>
  <c r="CN311" i="1"/>
  <c r="CO311" i="1"/>
  <c r="CP311" i="1"/>
  <c r="CQ311" i="1"/>
  <c r="CR311" i="1"/>
  <c r="CS311" i="1"/>
  <c r="CT311" i="1"/>
  <c r="CU311" i="1"/>
  <c r="CV311" i="1"/>
  <c r="CW311" i="1"/>
  <c r="CX311" i="1"/>
  <c r="CY311" i="1"/>
  <c r="CZ311" i="1"/>
  <c r="DA311" i="1"/>
  <c r="DB311" i="1"/>
  <c r="DC311" i="1"/>
  <c r="DD311" i="1"/>
  <c r="DE311" i="1"/>
  <c r="DF311" i="1"/>
  <c r="DG311" i="1"/>
  <c r="DH311" i="1"/>
  <c r="DI311" i="1"/>
  <c r="DJ311" i="1"/>
  <c r="DK311" i="1"/>
  <c r="DL311" i="1"/>
  <c r="DM311" i="1"/>
  <c r="DN311" i="1"/>
  <c r="DO311" i="1"/>
  <c r="DP311" i="1"/>
  <c r="DQ311" i="1"/>
  <c r="DR311" i="1"/>
  <c r="DS311" i="1"/>
  <c r="DT311" i="1"/>
  <c r="DU311" i="1"/>
  <c r="DV311" i="1"/>
  <c r="DW311" i="1"/>
  <c r="DX311" i="1"/>
  <c r="DY311" i="1"/>
  <c r="DZ311" i="1"/>
  <c r="EA311" i="1"/>
  <c r="EB311" i="1"/>
  <c r="EC311" i="1"/>
  <c r="ED311" i="1"/>
  <c r="EE311" i="1"/>
  <c r="EF311" i="1"/>
  <c r="EG311" i="1"/>
  <c r="EH311" i="1"/>
  <c r="EI311" i="1"/>
  <c r="EJ311" i="1"/>
  <c r="EK311" i="1"/>
  <c r="EL311" i="1"/>
  <c r="EM311" i="1"/>
  <c r="EN311" i="1"/>
  <c r="EO311" i="1"/>
  <c r="EP311" i="1"/>
  <c r="EQ311" i="1"/>
  <c r="ER311" i="1"/>
  <c r="ES311" i="1"/>
  <c r="ET311" i="1"/>
  <c r="EU311" i="1"/>
  <c r="EV311" i="1"/>
  <c r="EW311" i="1"/>
  <c r="EX311" i="1"/>
  <c r="EY311" i="1"/>
  <c r="EZ311" i="1"/>
  <c r="FA311" i="1"/>
  <c r="FB311" i="1"/>
  <c r="FC311" i="1"/>
  <c r="FD311" i="1"/>
  <c r="FE311" i="1"/>
  <c r="FF311" i="1"/>
  <c r="FG311" i="1"/>
  <c r="FH311" i="1"/>
  <c r="FI311" i="1"/>
  <c r="FJ311" i="1"/>
  <c r="FK311" i="1"/>
  <c r="FL311" i="1"/>
  <c r="FM311" i="1"/>
  <c r="FN311" i="1"/>
  <c r="FO311" i="1"/>
  <c r="FP311" i="1"/>
  <c r="FQ311" i="1"/>
  <c r="FR311" i="1"/>
  <c r="FS311" i="1"/>
  <c r="FT311" i="1"/>
  <c r="FU311" i="1"/>
  <c r="FV311" i="1"/>
  <c r="FW311" i="1"/>
  <c r="FX311" i="1"/>
  <c r="FY311" i="1"/>
  <c r="FZ311" i="1"/>
  <c r="GA311" i="1"/>
  <c r="GB311" i="1"/>
  <c r="GC311" i="1"/>
  <c r="GD311" i="1"/>
  <c r="GE311" i="1"/>
  <c r="GF311" i="1"/>
  <c r="GG311" i="1"/>
  <c r="GH311" i="1"/>
  <c r="GI311" i="1"/>
  <c r="GJ311" i="1"/>
  <c r="GK311" i="1"/>
  <c r="GL311" i="1"/>
  <c r="GM311" i="1"/>
  <c r="GN311" i="1"/>
  <c r="GO311" i="1"/>
  <c r="GP311" i="1"/>
  <c r="GQ311" i="1"/>
  <c r="GR311" i="1"/>
  <c r="GS311" i="1"/>
  <c r="GT311" i="1"/>
  <c r="GU311" i="1"/>
  <c r="GV311" i="1"/>
  <c r="GW311" i="1"/>
  <c r="GX311" i="1"/>
  <c r="C313" i="1"/>
  <c r="D313" i="1"/>
  <c r="U313" i="1"/>
  <c r="V313" i="1"/>
  <c r="W313" i="1"/>
  <c r="AC313" i="1"/>
  <c r="AD313" i="1"/>
  <c r="AE313" i="1"/>
  <c r="AF313" i="1"/>
  <c r="AG313" i="1"/>
  <c r="AH313" i="1"/>
  <c r="AI313" i="1"/>
  <c r="AJ313" i="1"/>
  <c r="CX313" i="1" s="1"/>
  <c r="CQ313" i="1"/>
  <c r="CR313" i="1"/>
  <c r="CS313" i="1"/>
  <c r="CT313" i="1"/>
  <c r="CU313" i="1"/>
  <c r="T313" i="1" s="1"/>
  <c r="CV313" i="1"/>
  <c r="CW313" i="1"/>
  <c r="GL313" i="1"/>
  <c r="GO313" i="1"/>
  <c r="GP313" i="1"/>
  <c r="GV313" i="1"/>
  <c r="HC313" i="1" s="1"/>
  <c r="GX313" i="1"/>
  <c r="I314" i="1"/>
  <c r="Q314" i="1"/>
  <c r="R314" i="1"/>
  <c r="CY314" i="1" s="1"/>
  <c r="X314" i="1" s="1"/>
  <c r="T314" i="1"/>
  <c r="U314" i="1"/>
  <c r="V314" i="1"/>
  <c r="AC314" i="1"/>
  <c r="AE314" i="1"/>
  <c r="AD314" i="1" s="1"/>
  <c r="AF314" i="1"/>
  <c r="AG314" i="1"/>
  <c r="CU314" i="1" s="1"/>
  <c r="AH314" i="1"/>
  <c r="AI314" i="1"/>
  <c r="AJ314" i="1"/>
  <c r="CQ314" i="1"/>
  <c r="P314" i="1" s="1"/>
  <c r="CR314" i="1"/>
  <c r="CS314" i="1"/>
  <c r="CT314" i="1"/>
  <c r="S314" i="1" s="1"/>
  <c r="CV314" i="1"/>
  <c r="CW314" i="1"/>
  <c r="CX314" i="1"/>
  <c r="W314" i="1" s="1"/>
  <c r="GL314" i="1"/>
  <c r="GO314" i="1"/>
  <c r="GP314" i="1"/>
  <c r="GV314" i="1"/>
  <c r="HC314" i="1" s="1"/>
  <c r="GX314" i="1" s="1"/>
  <c r="C315" i="1"/>
  <c r="D315" i="1"/>
  <c r="I315" i="1"/>
  <c r="K315" i="1"/>
  <c r="AC315" i="1"/>
  <c r="AE315" i="1"/>
  <c r="AD315" i="1" s="1"/>
  <c r="AF315" i="1"/>
  <c r="AG315" i="1"/>
  <c r="AH315" i="1"/>
  <c r="AI315" i="1"/>
  <c r="AJ315" i="1"/>
  <c r="CX315" i="1" s="1"/>
  <c r="W315" i="1" s="1"/>
  <c r="CQ315" i="1"/>
  <c r="CR315" i="1"/>
  <c r="CS315" i="1"/>
  <c r="CT315" i="1"/>
  <c r="CU315" i="1"/>
  <c r="T315" i="1" s="1"/>
  <c r="CV315" i="1"/>
  <c r="CW315" i="1"/>
  <c r="GL315" i="1"/>
  <c r="GO315" i="1"/>
  <c r="GP315" i="1"/>
  <c r="GV315" i="1"/>
  <c r="GX315" i="1"/>
  <c r="HC315" i="1"/>
  <c r="AC316" i="1"/>
  <c r="AE316" i="1"/>
  <c r="AD316" i="1" s="1"/>
  <c r="AB316" i="1" s="1"/>
  <c r="AF316" i="1"/>
  <c r="AG316" i="1"/>
  <c r="AH316" i="1"/>
  <c r="AI316" i="1"/>
  <c r="CW316" i="1" s="1"/>
  <c r="AJ316" i="1"/>
  <c r="CQ316" i="1"/>
  <c r="CR316" i="1"/>
  <c r="CS316" i="1"/>
  <c r="CT316" i="1"/>
  <c r="CU316" i="1"/>
  <c r="CV316" i="1"/>
  <c r="CX316" i="1"/>
  <c r="GL316" i="1"/>
  <c r="GO316" i="1"/>
  <c r="GP316" i="1"/>
  <c r="GV316" i="1"/>
  <c r="HC316" i="1"/>
  <c r="C317" i="1"/>
  <c r="D317" i="1"/>
  <c r="T317" i="1"/>
  <c r="W317" i="1"/>
  <c r="AC317" i="1"/>
  <c r="AE317" i="1"/>
  <c r="AD317" i="1" s="1"/>
  <c r="AF317" i="1"/>
  <c r="AG317" i="1"/>
  <c r="AH317" i="1"/>
  <c r="AI317" i="1"/>
  <c r="AJ317" i="1"/>
  <c r="CX317" i="1" s="1"/>
  <c r="CQ317" i="1"/>
  <c r="CR317" i="1"/>
  <c r="CS317" i="1"/>
  <c r="CT317" i="1"/>
  <c r="CU317" i="1"/>
  <c r="CV317" i="1"/>
  <c r="CW317" i="1"/>
  <c r="GL317" i="1"/>
  <c r="GN317" i="1"/>
  <c r="GP317" i="1"/>
  <c r="GV317" i="1"/>
  <c r="HC317" i="1" s="1"/>
  <c r="GX317" i="1" s="1"/>
  <c r="I318" i="1"/>
  <c r="P318" i="1"/>
  <c r="O318" i="1" s="1"/>
  <c r="GM318" i="1" s="1"/>
  <c r="GO318" i="1" s="1"/>
  <c r="X318" i="1"/>
  <c r="AC318" i="1"/>
  <c r="AE318" i="1"/>
  <c r="AD318" i="1" s="1"/>
  <c r="AF318" i="1"/>
  <c r="AG318" i="1"/>
  <c r="AH318" i="1"/>
  <c r="AI318" i="1"/>
  <c r="AJ318" i="1"/>
  <c r="CP318" i="1"/>
  <c r="CQ318" i="1"/>
  <c r="CR318" i="1"/>
  <c r="Q318" i="1" s="1"/>
  <c r="CS318" i="1"/>
  <c r="R318" i="1" s="1"/>
  <c r="CT318" i="1"/>
  <c r="S318" i="1" s="1"/>
  <c r="CU318" i="1"/>
  <c r="T318" i="1" s="1"/>
  <c r="CV318" i="1"/>
  <c r="U318" i="1" s="1"/>
  <c r="CW318" i="1"/>
  <c r="CX318" i="1"/>
  <c r="CY318" i="1"/>
  <c r="CZ318" i="1"/>
  <c r="Y318" i="1" s="1"/>
  <c r="GL318" i="1"/>
  <c r="GN318" i="1"/>
  <c r="GP318" i="1"/>
  <c r="GV318" i="1"/>
  <c r="GX318" i="1"/>
  <c r="HC318" i="1"/>
  <c r="C319" i="1"/>
  <c r="D319" i="1"/>
  <c r="I319" i="1"/>
  <c r="K319" i="1"/>
  <c r="AC319" i="1"/>
  <c r="AE319" i="1"/>
  <c r="AD319" i="1" s="1"/>
  <c r="AF319" i="1"/>
  <c r="AG319" i="1"/>
  <c r="AH319" i="1"/>
  <c r="AI319" i="1"/>
  <c r="AJ319" i="1"/>
  <c r="CX319" i="1" s="1"/>
  <c r="CQ319" i="1"/>
  <c r="CR319" i="1"/>
  <c r="CS319" i="1"/>
  <c r="CT319" i="1"/>
  <c r="CU319" i="1"/>
  <c r="CV319" i="1"/>
  <c r="CW319" i="1"/>
  <c r="GL319" i="1"/>
  <c r="GO319" i="1"/>
  <c r="GP319" i="1"/>
  <c r="GV319" i="1"/>
  <c r="HC319" i="1"/>
  <c r="AC320" i="1"/>
  <c r="AE320" i="1"/>
  <c r="AD320" i="1" s="1"/>
  <c r="AF320" i="1"/>
  <c r="AG320" i="1"/>
  <c r="CU320" i="1" s="1"/>
  <c r="AH320" i="1"/>
  <c r="AI320" i="1"/>
  <c r="AJ320" i="1"/>
  <c r="CX320" i="1" s="1"/>
  <c r="CQ320" i="1"/>
  <c r="CR320" i="1"/>
  <c r="CS320" i="1"/>
  <c r="CT320" i="1"/>
  <c r="CV320" i="1"/>
  <c r="CW320" i="1"/>
  <c r="GL320" i="1"/>
  <c r="GO320" i="1"/>
  <c r="GP320" i="1"/>
  <c r="GV320" i="1"/>
  <c r="HC320" i="1"/>
  <c r="AC321" i="1"/>
  <c r="AE321" i="1"/>
  <c r="AD321" i="1" s="1"/>
  <c r="AB321" i="1" s="1"/>
  <c r="AF321" i="1"/>
  <c r="AG321" i="1"/>
  <c r="AH321" i="1"/>
  <c r="AI321" i="1"/>
  <c r="AJ321" i="1"/>
  <c r="CX321" i="1" s="1"/>
  <c r="CQ321" i="1"/>
  <c r="CR321" i="1"/>
  <c r="CS321" i="1"/>
  <c r="CT321" i="1"/>
  <c r="CU321" i="1"/>
  <c r="CV321" i="1"/>
  <c r="CW321" i="1"/>
  <c r="GL321" i="1"/>
  <c r="GO321" i="1"/>
  <c r="GP321" i="1"/>
  <c r="GV321" i="1"/>
  <c r="HC321" i="1" s="1"/>
  <c r="C322" i="1"/>
  <c r="D322" i="1"/>
  <c r="I322" i="1"/>
  <c r="K322" i="1"/>
  <c r="U322" i="1"/>
  <c r="AC322" i="1"/>
  <c r="AE322" i="1"/>
  <c r="AD322" i="1" s="1"/>
  <c r="AB322" i="1" s="1"/>
  <c r="AF322" i="1"/>
  <c r="AG322" i="1"/>
  <c r="CU322" i="1" s="1"/>
  <c r="T322" i="1" s="1"/>
  <c r="AH322" i="1"/>
  <c r="AI322" i="1"/>
  <c r="AJ322" i="1"/>
  <c r="CQ322" i="1"/>
  <c r="CR322" i="1"/>
  <c r="CS322" i="1"/>
  <c r="CT322" i="1"/>
  <c r="CV322" i="1"/>
  <c r="CW322" i="1"/>
  <c r="CX322" i="1"/>
  <c r="W322" i="1" s="1"/>
  <c r="GL322" i="1"/>
  <c r="GO322" i="1"/>
  <c r="GP322" i="1"/>
  <c r="GV322" i="1"/>
  <c r="HC322" i="1" s="1"/>
  <c r="GX322" i="1" s="1"/>
  <c r="I323" i="1"/>
  <c r="P323" i="1"/>
  <c r="R323" i="1"/>
  <c r="S323" i="1"/>
  <c r="U323" i="1"/>
  <c r="V323" i="1"/>
  <c r="Y323" i="1"/>
  <c r="AC323" i="1"/>
  <c r="AB323" i="1" s="1"/>
  <c r="AD323" i="1"/>
  <c r="AE323" i="1"/>
  <c r="AF323" i="1"/>
  <c r="AG323" i="1"/>
  <c r="CU323" i="1" s="1"/>
  <c r="T323" i="1" s="1"/>
  <c r="AH323" i="1"/>
  <c r="CV323" i="1" s="1"/>
  <c r="AI323" i="1"/>
  <c r="AJ323" i="1"/>
  <c r="CQ323" i="1"/>
  <c r="CR323" i="1"/>
  <c r="Q323" i="1" s="1"/>
  <c r="CS323" i="1"/>
  <c r="CT323" i="1"/>
  <c r="CW323" i="1"/>
  <c r="CX323" i="1"/>
  <c r="W323" i="1" s="1"/>
  <c r="CZ323" i="1"/>
  <c r="GL323" i="1"/>
  <c r="GO323" i="1"/>
  <c r="GP323" i="1"/>
  <c r="GV323" i="1"/>
  <c r="HC323" i="1"/>
  <c r="GX323" i="1" s="1"/>
  <c r="I324" i="1"/>
  <c r="AC324" i="1"/>
  <c r="AD324" i="1"/>
  <c r="AE324" i="1"/>
  <c r="AF324" i="1"/>
  <c r="AG324" i="1"/>
  <c r="CU324" i="1" s="1"/>
  <c r="AH324" i="1"/>
  <c r="CV324" i="1" s="1"/>
  <c r="U324" i="1" s="1"/>
  <c r="AI324" i="1"/>
  <c r="CW324" i="1" s="1"/>
  <c r="V324" i="1" s="1"/>
  <c r="AJ324" i="1"/>
  <c r="CQ324" i="1"/>
  <c r="P324" i="1" s="1"/>
  <c r="CR324" i="1"/>
  <c r="Q324" i="1" s="1"/>
  <c r="CS324" i="1"/>
  <c r="CT324" i="1"/>
  <c r="CX324" i="1"/>
  <c r="W324" i="1" s="1"/>
  <c r="GL324" i="1"/>
  <c r="GO324" i="1"/>
  <c r="GP324" i="1"/>
  <c r="GV324" i="1"/>
  <c r="HC324" i="1" s="1"/>
  <c r="GX324" i="1" s="1"/>
  <c r="B326" i="1"/>
  <c r="B311" i="1" s="1"/>
  <c r="C326" i="1"/>
  <c r="D326" i="1"/>
  <c r="D311" i="1" s="1"/>
  <c r="F326" i="1"/>
  <c r="F311" i="1" s="1"/>
  <c r="G326" i="1"/>
  <c r="G311" i="1" s="1"/>
  <c r="BC326" i="1"/>
  <c r="F342" i="1" s="1"/>
  <c r="BD326" i="1"/>
  <c r="F351" i="1" s="1"/>
  <c r="BX326" i="1"/>
  <c r="AO326" i="1" s="1"/>
  <c r="BY326" i="1"/>
  <c r="CK326" i="1"/>
  <c r="BB326" i="1" s="1"/>
  <c r="F339" i="1" s="1"/>
  <c r="CL326" i="1"/>
  <c r="CM326" i="1"/>
  <c r="CM311" i="1" s="1"/>
  <c r="D356" i="1"/>
  <c r="B358" i="1"/>
  <c r="C358" i="1"/>
  <c r="E358" i="1"/>
  <c r="Z358" i="1"/>
  <c r="AA358" i="1"/>
  <c r="AM358" i="1"/>
  <c r="AN358" i="1"/>
  <c r="BE358" i="1"/>
  <c r="BF358" i="1"/>
  <c r="BG358" i="1"/>
  <c r="BH358" i="1"/>
  <c r="BI358" i="1"/>
  <c r="BJ358" i="1"/>
  <c r="BK358" i="1"/>
  <c r="BL358" i="1"/>
  <c r="BM358" i="1"/>
  <c r="BN358" i="1"/>
  <c r="BO358" i="1"/>
  <c r="BP358" i="1"/>
  <c r="BQ358" i="1"/>
  <c r="BR358" i="1"/>
  <c r="BS358" i="1"/>
  <c r="BT358" i="1"/>
  <c r="BU358" i="1"/>
  <c r="BV358" i="1"/>
  <c r="BW358" i="1"/>
  <c r="CN358" i="1"/>
  <c r="CO358" i="1"/>
  <c r="CP358" i="1"/>
  <c r="CQ358" i="1"/>
  <c r="CR358" i="1"/>
  <c r="CS358" i="1"/>
  <c r="CT358" i="1"/>
  <c r="CU358" i="1"/>
  <c r="CV358" i="1"/>
  <c r="CW358" i="1"/>
  <c r="CX358" i="1"/>
  <c r="CY358" i="1"/>
  <c r="CZ358" i="1"/>
  <c r="DA358" i="1"/>
  <c r="DB358" i="1"/>
  <c r="DC358" i="1"/>
  <c r="DD358" i="1"/>
  <c r="DE358" i="1"/>
  <c r="DF358" i="1"/>
  <c r="DG358" i="1"/>
  <c r="DH358" i="1"/>
  <c r="DI358" i="1"/>
  <c r="DJ358" i="1"/>
  <c r="DK358" i="1"/>
  <c r="DL358" i="1"/>
  <c r="DM358" i="1"/>
  <c r="DN358" i="1"/>
  <c r="DO358" i="1"/>
  <c r="DP358" i="1"/>
  <c r="DQ358" i="1"/>
  <c r="DR358" i="1"/>
  <c r="DS358" i="1"/>
  <c r="DT358" i="1"/>
  <c r="DU358" i="1"/>
  <c r="DV358" i="1"/>
  <c r="DW358" i="1"/>
  <c r="DX358" i="1"/>
  <c r="DY358" i="1"/>
  <c r="DZ358" i="1"/>
  <c r="EA358" i="1"/>
  <c r="EB358" i="1"/>
  <c r="EC358" i="1"/>
  <c r="ED358" i="1"/>
  <c r="EE358" i="1"/>
  <c r="EF358" i="1"/>
  <c r="EG358" i="1"/>
  <c r="EH358" i="1"/>
  <c r="EI358" i="1"/>
  <c r="EJ358" i="1"/>
  <c r="EK358" i="1"/>
  <c r="EL358" i="1"/>
  <c r="EM358" i="1"/>
  <c r="EN358" i="1"/>
  <c r="EO358" i="1"/>
  <c r="EP358" i="1"/>
  <c r="EQ358" i="1"/>
  <c r="ER358" i="1"/>
  <c r="ES358" i="1"/>
  <c r="ET358" i="1"/>
  <c r="EU358" i="1"/>
  <c r="EV358" i="1"/>
  <c r="EW358" i="1"/>
  <c r="EX358" i="1"/>
  <c r="EY358" i="1"/>
  <c r="EZ358" i="1"/>
  <c r="FA358" i="1"/>
  <c r="FB358" i="1"/>
  <c r="FC358" i="1"/>
  <c r="FD358" i="1"/>
  <c r="FE358" i="1"/>
  <c r="FF358" i="1"/>
  <c r="FG358" i="1"/>
  <c r="FH358" i="1"/>
  <c r="FI358" i="1"/>
  <c r="FJ358" i="1"/>
  <c r="FK358" i="1"/>
  <c r="FL358" i="1"/>
  <c r="FM358" i="1"/>
  <c r="FN358" i="1"/>
  <c r="FO358" i="1"/>
  <c r="FP358" i="1"/>
  <c r="FQ358" i="1"/>
  <c r="FR358" i="1"/>
  <c r="FS358" i="1"/>
  <c r="FT358" i="1"/>
  <c r="FU358" i="1"/>
  <c r="FV358" i="1"/>
  <c r="FW358" i="1"/>
  <c r="FX358" i="1"/>
  <c r="FY358" i="1"/>
  <c r="FZ358" i="1"/>
  <c r="GA358" i="1"/>
  <c r="GB358" i="1"/>
  <c r="GC358" i="1"/>
  <c r="GD358" i="1"/>
  <c r="GE358" i="1"/>
  <c r="GF358" i="1"/>
  <c r="GG358" i="1"/>
  <c r="GH358" i="1"/>
  <c r="GI358" i="1"/>
  <c r="GJ358" i="1"/>
  <c r="GK358" i="1"/>
  <c r="GL358" i="1"/>
  <c r="GM358" i="1"/>
  <c r="GN358" i="1"/>
  <c r="GO358" i="1"/>
  <c r="GP358" i="1"/>
  <c r="GQ358" i="1"/>
  <c r="GR358" i="1"/>
  <c r="GS358" i="1"/>
  <c r="GT358" i="1"/>
  <c r="GU358" i="1"/>
  <c r="GV358" i="1"/>
  <c r="GW358" i="1"/>
  <c r="GX358" i="1"/>
  <c r="C360" i="1"/>
  <c r="D360" i="1"/>
  <c r="I360" i="1"/>
  <c r="K360" i="1"/>
  <c r="T360" i="1"/>
  <c r="V360" i="1"/>
  <c r="W360" i="1"/>
  <c r="AC360" i="1"/>
  <c r="AD360" i="1"/>
  <c r="AE360" i="1"/>
  <c r="AF360" i="1"/>
  <c r="AG360" i="1"/>
  <c r="AH360" i="1"/>
  <c r="AI360" i="1"/>
  <c r="AJ360" i="1"/>
  <c r="CQ360" i="1"/>
  <c r="CR360" i="1"/>
  <c r="CS360" i="1"/>
  <c r="CT360" i="1"/>
  <c r="CU360" i="1"/>
  <c r="CV360" i="1"/>
  <c r="CW360" i="1"/>
  <c r="CX360" i="1"/>
  <c r="GL360" i="1"/>
  <c r="GO360" i="1"/>
  <c r="GP360" i="1"/>
  <c r="GV360" i="1"/>
  <c r="HC360" i="1"/>
  <c r="GX360" i="1" s="1"/>
  <c r="C361" i="1"/>
  <c r="D361" i="1"/>
  <c r="I361" i="1"/>
  <c r="K361" i="1"/>
  <c r="AC361" i="1"/>
  <c r="AE361" i="1"/>
  <c r="AD361" i="1" s="1"/>
  <c r="AF361" i="1"/>
  <c r="AG361" i="1"/>
  <c r="AH361" i="1"/>
  <c r="AI361" i="1"/>
  <c r="AJ361" i="1"/>
  <c r="CQ361" i="1"/>
  <c r="CR361" i="1"/>
  <c r="CS361" i="1"/>
  <c r="CT361" i="1"/>
  <c r="CU361" i="1"/>
  <c r="T361" i="1" s="1"/>
  <c r="CV361" i="1"/>
  <c r="CW361" i="1"/>
  <c r="CX361" i="1"/>
  <c r="W361" i="1" s="1"/>
  <c r="GL361" i="1"/>
  <c r="GO361" i="1"/>
  <c r="GP361" i="1"/>
  <c r="GV361" i="1"/>
  <c r="HC361" i="1" s="1"/>
  <c r="GX361" i="1" s="1"/>
  <c r="I362" i="1"/>
  <c r="R362" i="1"/>
  <c r="S362" i="1"/>
  <c r="CY362" i="1" s="1"/>
  <c r="W362" i="1"/>
  <c r="X362" i="1"/>
  <c r="AC362" i="1"/>
  <c r="AD362" i="1"/>
  <c r="AB362" i="1" s="1"/>
  <c r="AE362" i="1"/>
  <c r="AF362" i="1"/>
  <c r="AG362" i="1"/>
  <c r="AH362" i="1"/>
  <c r="AI362" i="1"/>
  <c r="CW362" i="1" s="1"/>
  <c r="V362" i="1" s="1"/>
  <c r="AJ362" i="1"/>
  <c r="CQ362" i="1"/>
  <c r="P362" i="1" s="1"/>
  <c r="CR362" i="1"/>
  <c r="Q362" i="1" s="1"/>
  <c r="CS362" i="1"/>
  <c r="CT362" i="1"/>
  <c r="CU362" i="1"/>
  <c r="T362" i="1" s="1"/>
  <c r="CV362" i="1"/>
  <c r="U362" i="1" s="1"/>
  <c r="CX362" i="1"/>
  <c r="CZ362" i="1"/>
  <c r="Y362" i="1" s="1"/>
  <c r="GL362" i="1"/>
  <c r="GO362" i="1"/>
  <c r="GP362" i="1"/>
  <c r="GV362" i="1"/>
  <c r="HC362" i="1" s="1"/>
  <c r="GX362" i="1" s="1"/>
  <c r="C363" i="1"/>
  <c r="D363" i="1"/>
  <c r="V363" i="1"/>
  <c r="AC363" i="1"/>
  <c r="AE363" i="1"/>
  <c r="AD363" i="1" s="1"/>
  <c r="AF363" i="1"/>
  <c r="AB363" i="1" s="1"/>
  <c r="AG363" i="1"/>
  <c r="CU363" i="1" s="1"/>
  <c r="T363" i="1" s="1"/>
  <c r="AH363" i="1"/>
  <c r="AI363" i="1"/>
  <c r="AJ363" i="1"/>
  <c r="CX363" i="1" s="1"/>
  <c r="W363" i="1" s="1"/>
  <c r="CQ363" i="1"/>
  <c r="CR363" i="1"/>
  <c r="CS363" i="1"/>
  <c r="CT363" i="1"/>
  <c r="CV363" i="1"/>
  <c r="CW363" i="1"/>
  <c r="GL363" i="1"/>
  <c r="GO363" i="1"/>
  <c r="GP363" i="1"/>
  <c r="GV363" i="1"/>
  <c r="HC363" i="1"/>
  <c r="GX363" i="1" s="1"/>
  <c r="P364" i="1"/>
  <c r="CP364" i="1" s="1"/>
  <c r="O364" i="1" s="1"/>
  <c r="GM364" i="1" s="1"/>
  <c r="GN364" i="1" s="1"/>
  <c r="V364" i="1"/>
  <c r="AC364" i="1"/>
  <c r="AD364" i="1"/>
  <c r="AE364" i="1"/>
  <c r="AF364" i="1"/>
  <c r="AG364" i="1"/>
  <c r="AH364" i="1"/>
  <c r="CV364" i="1" s="1"/>
  <c r="U364" i="1" s="1"/>
  <c r="AI364" i="1"/>
  <c r="AJ364" i="1"/>
  <c r="CQ364" i="1"/>
  <c r="CR364" i="1"/>
  <c r="Q364" i="1" s="1"/>
  <c r="CS364" i="1"/>
  <c r="R364" i="1" s="1"/>
  <c r="CT364" i="1"/>
  <c r="S364" i="1" s="1"/>
  <c r="CU364" i="1"/>
  <c r="T364" i="1" s="1"/>
  <c r="CW364" i="1"/>
  <c r="CX364" i="1"/>
  <c r="W364" i="1" s="1"/>
  <c r="CY364" i="1"/>
  <c r="X364" i="1" s="1"/>
  <c r="CZ364" i="1"/>
  <c r="Y364" i="1" s="1"/>
  <c r="GL364" i="1"/>
  <c r="GO364" i="1"/>
  <c r="GP364" i="1"/>
  <c r="GV364" i="1"/>
  <c r="GX364" i="1"/>
  <c r="HC364" i="1"/>
  <c r="P365" i="1"/>
  <c r="Q365" i="1"/>
  <c r="R365" i="1"/>
  <c r="AC365" i="1"/>
  <c r="AB365" i="1" s="1"/>
  <c r="AE365" i="1"/>
  <c r="AD365" i="1" s="1"/>
  <c r="AF365" i="1"/>
  <c r="AG365" i="1"/>
  <c r="CU365" i="1" s="1"/>
  <c r="T365" i="1" s="1"/>
  <c r="AH365" i="1"/>
  <c r="AI365" i="1"/>
  <c r="AJ365" i="1"/>
  <c r="CX365" i="1" s="1"/>
  <c r="W365" i="1" s="1"/>
  <c r="CQ365" i="1"/>
  <c r="CR365" i="1"/>
  <c r="CS365" i="1"/>
  <c r="CT365" i="1"/>
  <c r="S365" i="1" s="1"/>
  <c r="CV365" i="1"/>
  <c r="U365" i="1" s="1"/>
  <c r="CW365" i="1"/>
  <c r="V365" i="1" s="1"/>
  <c r="CY365" i="1"/>
  <c r="X365" i="1" s="1"/>
  <c r="CZ365" i="1"/>
  <c r="Y365" i="1" s="1"/>
  <c r="GL365" i="1"/>
  <c r="GO365" i="1"/>
  <c r="GP365" i="1"/>
  <c r="GV365" i="1"/>
  <c r="HC365" i="1"/>
  <c r="GX365" i="1" s="1"/>
  <c r="P366" i="1"/>
  <c r="Q366" i="1"/>
  <c r="AC366" i="1"/>
  <c r="AD366" i="1"/>
  <c r="AE366" i="1"/>
  <c r="AF366" i="1"/>
  <c r="AG366" i="1"/>
  <c r="AH366" i="1"/>
  <c r="AI366" i="1"/>
  <c r="AJ366" i="1"/>
  <c r="CX366" i="1" s="1"/>
  <c r="W366" i="1" s="1"/>
  <c r="CP366" i="1"/>
  <c r="O366" i="1" s="1"/>
  <c r="GM366" i="1" s="1"/>
  <c r="GN366" i="1" s="1"/>
  <c r="CQ366" i="1"/>
  <c r="CR366" i="1"/>
  <c r="CS366" i="1"/>
  <c r="R366" i="1" s="1"/>
  <c r="CT366" i="1"/>
  <c r="S366" i="1" s="1"/>
  <c r="CU366" i="1"/>
  <c r="T366" i="1" s="1"/>
  <c r="CV366" i="1"/>
  <c r="U366" i="1" s="1"/>
  <c r="CW366" i="1"/>
  <c r="V366" i="1" s="1"/>
  <c r="CY366" i="1"/>
  <c r="X366" i="1" s="1"/>
  <c r="CZ366" i="1"/>
  <c r="Y366" i="1" s="1"/>
  <c r="GL366" i="1"/>
  <c r="GO366" i="1"/>
  <c r="GP366" i="1"/>
  <c r="GV366" i="1"/>
  <c r="GX366" i="1"/>
  <c r="HC366" i="1"/>
  <c r="P367" i="1"/>
  <c r="CP367" i="1" s="1"/>
  <c r="O367" i="1" s="1"/>
  <c r="R367" i="1"/>
  <c r="S367" i="1"/>
  <c r="V367" i="1"/>
  <c r="W367" i="1"/>
  <c r="X367" i="1"/>
  <c r="AC367" i="1"/>
  <c r="AB367" i="1" s="1"/>
  <c r="AE367" i="1"/>
  <c r="AD367" i="1" s="1"/>
  <c r="AF367" i="1"/>
  <c r="AG367" i="1"/>
  <c r="AH367" i="1"/>
  <c r="AI367" i="1"/>
  <c r="AJ367" i="1"/>
  <c r="CQ367" i="1"/>
  <c r="CR367" i="1"/>
  <c r="Q367" i="1" s="1"/>
  <c r="CS367" i="1"/>
  <c r="CT367" i="1"/>
  <c r="CU367" i="1"/>
  <c r="T367" i="1" s="1"/>
  <c r="CV367" i="1"/>
  <c r="U367" i="1" s="1"/>
  <c r="CW367" i="1"/>
  <c r="CX367" i="1"/>
  <c r="CY367" i="1"/>
  <c r="CZ367" i="1"/>
  <c r="Y367" i="1" s="1"/>
  <c r="GL367" i="1"/>
  <c r="GO367" i="1"/>
  <c r="GP367" i="1"/>
  <c r="GV367" i="1"/>
  <c r="HC367" i="1" s="1"/>
  <c r="GX367" i="1" s="1"/>
  <c r="Q368" i="1"/>
  <c r="S368" i="1"/>
  <c r="V368" i="1"/>
  <c r="AC368" i="1"/>
  <c r="AD368" i="1"/>
  <c r="AB368" i="1" s="1"/>
  <c r="AE368" i="1"/>
  <c r="AF368" i="1"/>
  <c r="AG368" i="1"/>
  <c r="AH368" i="1"/>
  <c r="AI368" i="1"/>
  <c r="AJ368" i="1"/>
  <c r="CX368" i="1" s="1"/>
  <c r="W368" i="1" s="1"/>
  <c r="CQ368" i="1"/>
  <c r="P368" i="1" s="1"/>
  <c r="CP368" i="1" s="1"/>
  <c r="O368" i="1" s="1"/>
  <c r="GM368" i="1" s="1"/>
  <c r="GN368" i="1" s="1"/>
  <c r="CR368" i="1"/>
  <c r="CS368" i="1"/>
  <c r="R368" i="1" s="1"/>
  <c r="CT368" i="1"/>
  <c r="CU368" i="1"/>
  <c r="T368" i="1" s="1"/>
  <c r="CV368" i="1"/>
  <c r="U368" i="1" s="1"/>
  <c r="CW368" i="1"/>
  <c r="CY368" i="1"/>
  <c r="X368" i="1" s="1"/>
  <c r="CZ368" i="1"/>
  <c r="Y368" i="1" s="1"/>
  <c r="GL368" i="1"/>
  <c r="GO368" i="1"/>
  <c r="GP368" i="1"/>
  <c r="GV368" i="1"/>
  <c r="HC368" i="1" s="1"/>
  <c r="GX368" i="1"/>
  <c r="P369" i="1"/>
  <c r="Q369" i="1"/>
  <c r="V369" i="1"/>
  <c r="W369" i="1"/>
  <c r="X369" i="1"/>
  <c r="AC369" i="1"/>
  <c r="AE369" i="1"/>
  <c r="AD369" i="1" s="1"/>
  <c r="AB369" i="1" s="1"/>
  <c r="AF369" i="1"/>
  <c r="AG369" i="1"/>
  <c r="CU369" i="1" s="1"/>
  <c r="T369" i="1" s="1"/>
  <c r="AH369" i="1"/>
  <c r="AI369" i="1"/>
  <c r="CW369" i="1" s="1"/>
  <c r="AJ369" i="1"/>
  <c r="CQ369" i="1"/>
  <c r="CR369" i="1"/>
  <c r="CS369" i="1"/>
  <c r="R369" i="1" s="1"/>
  <c r="CT369" i="1"/>
  <c r="S369" i="1" s="1"/>
  <c r="CV369" i="1"/>
  <c r="U369" i="1" s="1"/>
  <c r="CX369" i="1"/>
  <c r="CY369" i="1"/>
  <c r="CZ369" i="1"/>
  <c r="Y369" i="1" s="1"/>
  <c r="GL369" i="1"/>
  <c r="GO369" i="1"/>
  <c r="GP369" i="1"/>
  <c r="GV369" i="1"/>
  <c r="HC369" i="1"/>
  <c r="GX369" i="1" s="1"/>
  <c r="C370" i="1"/>
  <c r="D370" i="1"/>
  <c r="I370" i="1"/>
  <c r="K370" i="1"/>
  <c r="W370" i="1"/>
  <c r="AC370" i="1"/>
  <c r="AE370" i="1"/>
  <c r="AD370" i="1" s="1"/>
  <c r="AF370" i="1"/>
  <c r="AG370" i="1"/>
  <c r="AH370" i="1"/>
  <c r="AI370" i="1"/>
  <c r="AJ370" i="1"/>
  <c r="CQ370" i="1"/>
  <c r="CR370" i="1"/>
  <c r="CS370" i="1"/>
  <c r="CT370" i="1"/>
  <c r="CU370" i="1"/>
  <c r="T370" i="1" s="1"/>
  <c r="CV370" i="1"/>
  <c r="CW370" i="1"/>
  <c r="CX370" i="1"/>
  <c r="GL370" i="1"/>
  <c r="GN370" i="1"/>
  <c r="GP370" i="1"/>
  <c r="GV370" i="1"/>
  <c r="HC370" i="1"/>
  <c r="GX370" i="1" s="1"/>
  <c r="I371" i="1"/>
  <c r="Q371" i="1"/>
  <c r="R371" i="1"/>
  <c r="S371" i="1"/>
  <c r="Y371" i="1"/>
  <c r="AC371" i="1"/>
  <c r="AD371" i="1"/>
  <c r="AE371" i="1"/>
  <c r="AF371" i="1"/>
  <c r="AG371" i="1"/>
  <c r="AH371" i="1"/>
  <c r="AI371" i="1"/>
  <c r="AJ371" i="1"/>
  <c r="CP371" i="1"/>
  <c r="CQ371" i="1"/>
  <c r="CR371" i="1"/>
  <c r="CS371" i="1"/>
  <c r="CT371" i="1"/>
  <c r="CU371" i="1"/>
  <c r="T371" i="1" s="1"/>
  <c r="CV371" i="1"/>
  <c r="U371" i="1" s="1"/>
  <c r="CW371" i="1"/>
  <c r="V371" i="1" s="1"/>
  <c r="CX371" i="1"/>
  <c r="W371" i="1" s="1"/>
  <c r="CY371" i="1"/>
  <c r="X371" i="1" s="1"/>
  <c r="CZ371" i="1"/>
  <c r="GL371" i="1"/>
  <c r="GN371" i="1"/>
  <c r="GP371" i="1"/>
  <c r="GV371" i="1"/>
  <c r="HC371" i="1"/>
  <c r="GX371" i="1" s="1"/>
  <c r="S372" i="1"/>
  <c r="U372" i="1"/>
  <c r="Y372" i="1"/>
  <c r="AB372" i="1"/>
  <c r="AC372" i="1"/>
  <c r="AD372" i="1"/>
  <c r="AE372" i="1"/>
  <c r="AF372" i="1"/>
  <c r="AG372" i="1"/>
  <c r="CU372" i="1" s="1"/>
  <c r="T372" i="1" s="1"/>
  <c r="AH372" i="1"/>
  <c r="AI372" i="1"/>
  <c r="CW372" i="1" s="1"/>
  <c r="V372" i="1" s="1"/>
  <c r="AJ372" i="1"/>
  <c r="CX372" i="1" s="1"/>
  <c r="W372" i="1" s="1"/>
  <c r="CQ372" i="1"/>
  <c r="P372" i="1" s="1"/>
  <c r="CR372" i="1"/>
  <c r="Q372" i="1" s="1"/>
  <c r="CS372" i="1"/>
  <c r="R372" i="1" s="1"/>
  <c r="CT372" i="1"/>
  <c r="CV372" i="1"/>
  <c r="CY372" i="1"/>
  <c r="X372" i="1" s="1"/>
  <c r="CZ372" i="1"/>
  <c r="GL372" i="1"/>
  <c r="GN372" i="1"/>
  <c r="GP372" i="1"/>
  <c r="GV372" i="1"/>
  <c r="HC372" i="1" s="1"/>
  <c r="GX372" i="1" s="1"/>
  <c r="C373" i="1"/>
  <c r="D373" i="1"/>
  <c r="I373" i="1"/>
  <c r="K373" i="1"/>
  <c r="W373" i="1"/>
  <c r="AC373" i="1"/>
  <c r="AE373" i="1"/>
  <c r="AD373" i="1" s="1"/>
  <c r="AF373" i="1"/>
  <c r="AG373" i="1"/>
  <c r="CU373" i="1" s="1"/>
  <c r="AH373" i="1"/>
  <c r="AI373" i="1"/>
  <c r="AJ373" i="1"/>
  <c r="CQ373" i="1"/>
  <c r="CR373" i="1"/>
  <c r="CS373" i="1"/>
  <c r="CT373" i="1"/>
  <c r="CV373" i="1"/>
  <c r="CW373" i="1"/>
  <c r="CX373" i="1"/>
  <c r="GL373" i="1"/>
  <c r="GN373" i="1"/>
  <c r="GP373" i="1"/>
  <c r="GV373" i="1"/>
  <c r="HC373" i="1" s="1"/>
  <c r="I374" i="1"/>
  <c r="R374" i="1"/>
  <c r="T374" i="1"/>
  <c r="AC374" i="1"/>
  <c r="AB374" i="1" s="1"/>
  <c r="AD374" i="1"/>
  <c r="AE374" i="1"/>
  <c r="AF374" i="1"/>
  <c r="AG374" i="1"/>
  <c r="AH374" i="1"/>
  <c r="AI374" i="1"/>
  <c r="AJ374" i="1"/>
  <c r="CP374" i="1"/>
  <c r="CQ374" i="1"/>
  <c r="CR374" i="1"/>
  <c r="Q374" i="1" s="1"/>
  <c r="CS374" i="1"/>
  <c r="CT374" i="1"/>
  <c r="S374" i="1" s="1"/>
  <c r="CU374" i="1"/>
  <c r="CV374" i="1"/>
  <c r="U374" i="1" s="1"/>
  <c r="CW374" i="1"/>
  <c r="CX374" i="1"/>
  <c r="W374" i="1" s="1"/>
  <c r="CY374" i="1"/>
  <c r="X374" i="1" s="1"/>
  <c r="CZ374" i="1"/>
  <c r="Y374" i="1" s="1"/>
  <c r="GL374" i="1"/>
  <c r="GN374" i="1"/>
  <c r="GP374" i="1"/>
  <c r="GV374" i="1"/>
  <c r="HC374" i="1"/>
  <c r="GX374" i="1" s="1"/>
  <c r="S375" i="1"/>
  <c r="Y375" i="1"/>
  <c r="AC375" i="1"/>
  <c r="AE375" i="1"/>
  <c r="AD375" i="1" s="1"/>
  <c r="AF375" i="1"/>
  <c r="AG375" i="1"/>
  <c r="AH375" i="1"/>
  <c r="AI375" i="1"/>
  <c r="AJ375" i="1"/>
  <c r="CQ375" i="1"/>
  <c r="P375" i="1" s="1"/>
  <c r="CP375" i="1" s="1"/>
  <c r="O375" i="1" s="1"/>
  <c r="GM375" i="1" s="1"/>
  <c r="GN375" i="1" s="1"/>
  <c r="CR375" i="1"/>
  <c r="Q375" i="1" s="1"/>
  <c r="CS375" i="1"/>
  <c r="R375" i="1" s="1"/>
  <c r="CT375" i="1"/>
  <c r="CU375" i="1"/>
  <c r="T375" i="1" s="1"/>
  <c r="CV375" i="1"/>
  <c r="U375" i="1" s="1"/>
  <c r="CW375" i="1"/>
  <c r="V375" i="1" s="1"/>
  <c r="CX375" i="1"/>
  <c r="W375" i="1" s="1"/>
  <c r="CY375" i="1"/>
  <c r="X375" i="1" s="1"/>
  <c r="CZ375" i="1"/>
  <c r="GL375" i="1"/>
  <c r="GO375" i="1"/>
  <c r="GP375" i="1"/>
  <c r="GV375" i="1"/>
  <c r="HC375" i="1" s="1"/>
  <c r="GX375" i="1" s="1"/>
  <c r="C376" i="1"/>
  <c r="D376" i="1"/>
  <c r="I376" i="1"/>
  <c r="K376" i="1"/>
  <c r="T376" i="1"/>
  <c r="AC376" i="1"/>
  <c r="AD376" i="1"/>
  <c r="AE376" i="1"/>
  <c r="AF376" i="1"/>
  <c r="AG376" i="1"/>
  <c r="AH376" i="1"/>
  <c r="AI376" i="1"/>
  <c r="AJ376" i="1"/>
  <c r="CQ376" i="1"/>
  <c r="CR376" i="1"/>
  <c r="CS376" i="1"/>
  <c r="CT376" i="1"/>
  <c r="CU376" i="1"/>
  <c r="CV376" i="1"/>
  <c r="CW376" i="1"/>
  <c r="CX376" i="1"/>
  <c r="W376" i="1" s="1"/>
  <c r="GL376" i="1"/>
  <c r="GN376" i="1"/>
  <c r="GP376" i="1"/>
  <c r="GV376" i="1"/>
  <c r="HC376" i="1" s="1"/>
  <c r="I377" i="1"/>
  <c r="R377" i="1"/>
  <c r="Y377" i="1"/>
  <c r="AB377" i="1"/>
  <c r="AC377" i="1"/>
  <c r="AE377" i="1"/>
  <c r="AD377" i="1" s="1"/>
  <c r="AF377" i="1"/>
  <c r="AG377" i="1"/>
  <c r="AH377" i="1"/>
  <c r="AI377" i="1"/>
  <c r="AJ377" i="1"/>
  <c r="CP377" i="1"/>
  <c r="CQ377" i="1"/>
  <c r="CR377" i="1"/>
  <c r="CS377" i="1"/>
  <c r="CT377" i="1"/>
  <c r="CU377" i="1"/>
  <c r="CV377" i="1"/>
  <c r="U377" i="1" s="1"/>
  <c r="CW377" i="1"/>
  <c r="CX377" i="1"/>
  <c r="W377" i="1" s="1"/>
  <c r="CY377" i="1"/>
  <c r="X377" i="1" s="1"/>
  <c r="CZ377" i="1"/>
  <c r="GL377" i="1"/>
  <c r="GN377" i="1"/>
  <c r="GP377" i="1"/>
  <c r="GV377" i="1"/>
  <c r="HC377" i="1"/>
  <c r="GX377" i="1" s="1"/>
  <c r="O378" i="1"/>
  <c r="P378" i="1"/>
  <c r="CP378" i="1" s="1"/>
  <c r="R378" i="1"/>
  <c r="T378" i="1"/>
  <c r="Y378" i="1"/>
  <c r="AC378" i="1"/>
  <c r="AB378" i="1" s="1"/>
  <c r="AE378" i="1"/>
  <c r="AD378" i="1" s="1"/>
  <c r="AF378" i="1"/>
  <c r="AG378" i="1"/>
  <c r="CU378" i="1" s="1"/>
  <c r="AH378" i="1"/>
  <c r="AI378" i="1"/>
  <c r="AJ378" i="1"/>
  <c r="CQ378" i="1"/>
  <c r="CR378" i="1"/>
  <c r="Q378" i="1" s="1"/>
  <c r="CS378" i="1"/>
  <c r="CT378" i="1"/>
  <c r="S378" i="1" s="1"/>
  <c r="CV378" i="1"/>
  <c r="U378" i="1" s="1"/>
  <c r="CW378" i="1"/>
  <c r="V378" i="1" s="1"/>
  <c r="CX378" i="1"/>
  <c r="W378" i="1" s="1"/>
  <c r="CY378" i="1"/>
  <c r="X378" i="1" s="1"/>
  <c r="CZ378" i="1"/>
  <c r="GL378" i="1"/>
  <c r="GO378" i="1"/>
  <c r="GP378" i="1"/>
  <c r="GV378" i="1"/>
  <c r="HC378" i="1" s="1"/>
  <c r="GX378" i="1" s="1"/>
  <c r="B380" i="1"/>
  <c r="C380" i="1"/>
  <c r="D380" i="1"/>
  <c r="D358" i="1" s="1"/>
  <c r="F380" i="1"/>
  <c r="F358" i="1" s="1"/>
  <c r="G380" i="1"/>
  <c r="G358" i="1" s="1"/>
  <c r="BB380" i="1"/>
  <c r="BD380" i="1"/>
  <c r="BD358" i="1" s="1"/>
  <c r="BX380" i="1"/>
  <c r="BY380" i="1"/>
  <c r="BY358" i="1" s="1"/>
  <c r="CK380" i="1"/>
  <c r="CK358" i="1" s="1"/>
  <c r="CL380" i="1"/>
  <c r="CL358" i="1" s="1"/>
  <c r="CM380" i="1"/>
  <c r="CM358" i="1" s="1"/>
  <c r="F405" i="1"/>
  <c r="D410" i="1"/>
  <c r="B412" i="1"/>
  <c r="E412" i="1"/>
  <c r="Z412" i="1"/>
  <c r="AA412" i="1"/>
  <c r="AM412" i="1"/>
  <c r="AN412" i="1"/>
  <c r="AP412" i="1"/>
  <c r="BE412" i="1"/>
  <c r="BF412" i="1"/>
  <c r="BG412" i="1"/>
  <c r="BH412" i="1"/>
  <c r="BI412" i="1"/>
  <c r="BJ412" i="1"/>
  <c r="BK412" i="1"/>
  <c r="BL412" i="1"/>
  <c r="BM412" i="1"/>
  <c r="BN412" i="1"/>
  <c r="BO412" i="1"/>
  <c r="BP412" i="1"/>
  <c r="BQ412" i="1"/>
  <c r="BR412" i="1"/>
  <c r="BS412" i="1"/>
  <c r="BT412" i="1"/>
  <c r="BU412" i="1"/>
  <c r="BV412" i="1"/>
  <c r="BW412" i="1"/>
  <c r="BY412" i="1"/>
  <c r="CK412" i="1"/>
  <c r="CN412" i="1"/>
  <c r="CO412" i="1"/>
  <c r="CP412" i="1"/>
  <c r="CQ412" i="1"/>
  <c r="CR412" i="1"/>
  <c r="CS412" i="1"/>
  <c r="CT412" i="1"/>
  <c r="CU412" i="1"/>
  <c r="CV412" i="1"/>
  <c r="CW412" i="1"/>
  <c r="CX412" i="1"/>
  <c r="CY412" i="1"/>
  <c r="CZ412" i="1"/>
  <c r="DA412" i="1"/>
  <c r="DB412" i="1"/>
  <c r="DC412" i="1"/>
  <c r="DD412" i="1"/>
  <c r="DE412" i="1"/>
  <c r="DF412" i="1"/>
  <c r="DG412" i="1"/>
  <c r="DH412" i="1"/>
  <c r="DI412" i="1"/>
  <c r="DJ412" i="1"/>
  <c r="DK412" i="1"/>
  <c r="DL412" i="1"/>
  <c r="DM412" i="1"/>
  <c r="DN412" i="1"/>
  <c r="DO412" i="1"/>
  <c r="DP412" i="1"/>
  <c r="DQ412" i="1"/>
  <c r="DR412" i="1"/>
  <c r="DS412" i="1"/>
  <c r="DT412" i="1"/>
  <c r="DU412" i="1"/>
  <c r="DV412" i="1"/>
  <c r="DW412" i="1"/>
  <c r="DX412" i="1"/>
  <c r="DY412" i="1"/>
  <c r="DZ412" i="1"/>
  <c r="EA412" i="1"/>
  <c r="EB412" i="1"/>
  <c r="EC412" i="1"/>
  <c r="ED412" i="1"/>
  <c r="EE412" i="1"/>
  <c r="EF412" i="1"/>
  <c r="EG412" i="1"/>
  <c r="EH412" i="1"/>
  <c r="EI412" i="1"/>
  <c r="EJ412" i="1"/>
  <c r="EK412" i="1"/>
  <c r="EL412" i="1"/>
  <c r="EM412" i="1"/>
  <c r="EN412" i="1"/>
  <c r="EO412" i="1"/>
  <c r="EP412" i="1"/>
  <c r="EQ412" i="1"/>
  <c r="ER412" i="1"/>
  <c r="ES412" i="1"/>
  <c r="ET412" i="1"/>
  <c r="EU412" i="1"/>
  <c r="EV412" i="1"/>
  <c r="EW412" i="1"/>
  <c r="EX412" i="1"/>
  <c r="EY412" i="1"/>
  <c r="EZ412" i="1"/>
  <c r="FA412" i="1"/>
  <c r="FB412" i="1"/>
  <c r="FC412" i="1"/>
  <c r="FD412" i="1"/>
  <c r="FE412" i="1"/>
  <c r="FF412" i="1"/>
  <c r="FG412" i="1"/>
  <c r="FH412" i="1"/>
  <c r="FI412" i="1"/>
  <c r="FJ412" i="1"/>
  <c r="FK412" i="1"/>
  <c r="FL412" i="1"/>
  <c r="FM412" i="1"/>
  <c r="FN412" i="1"/>
  <c r="FO412" i="1"/>
  <c r="FP412" i="1"/>
  <c r="FQ412" i="1"/>
  <c r="FR412" i="1"/>
  <c r="FS412" i="1"/>
  <c r="FT412" i="1"/>
  <c r="FU412" i="1"/>
  <c r="FV412" i="1"/>
  <c r="FW412" i="1"/>
  <c r="FX412" i="1"/>
  <c r="FY412" i="1"/>
  <c r="FZ412" i="1"/>
  <c r="GA412" i="1"/>
  <c r="GB412" i="1"/>
  <c r="GC412" i="1"/>
  <c r="GD412" i="1"/>
  <c r="GE412" i="1"/>
  <c r="GF412" i="1"/>
  <c r="GG412" i="1"/>
  <c r="GH412" i="1"/>
  <c r="GI412" i="1"/>
  <c r="GJ412" i="1"/>
  <c r="GK412" i="1"/>
  <c r="GL412" i="1"/>
  <c r="GM412" i="1"/>
  <c r="GN412" i="1"/>
  <c r="GO412" i="1"/>
  <c r="GP412" i="1"/>
  <c r="GQ412" i="1"/>
  <c r="GR412" i="1"/>
  <c r="GS412" i="1"/>
  <c r="GT412" i="1"/>
  <c r="GU412" i="1"/>
  <c r="GV412" i="1"/>
  <c r="GW412" i="1"/>
  <c r="GX412" i="1"/>
  <c r="C414" i="1"/>
  <c r="D414" i="1"/>
  <c r="I414" i="1"/>
  <c r="K414" i="1"/>
  <c r="AC414" i="1"/>
  <c r="AE414" i="1"/>
  <c r="AD414" i="1" s="1"/>
  <c r="AF414" i="1"/>
  <c r="AG414" i="1"/>
  <c r="CU414" i="1" s="1"/>
  <c r="AH414" i="1"/>
  <c r="AI414" i="1"/>
  <c r="AJ414" i="1"/>
  <c r="CX414" i="1" s="1"/>
  <c r="CQ414" i="1"/>
  <c r="CR414" i="1"/>
  <c r="CS414" i="1"/>
  <c r="CT414" i="1"/>
  <c r="CV414" i="1"/>
  <c r="CW414" i="1"/>
  <c r="GL414" i="1"/>
  <c r="GO414" i="1"/>
  <c r="GP414" i="1"/>
  <c r="GV414" i="1"/>
  <c r="HC414" i="1"/>
  <c r="I415" i="1"/>
  <c r="P415" i="1"/>
  <c r="Q415" i="1"/>
  <c r="S415" i="1"/>
  <c r="AC415" i="1"/>
  <c r="AB415" i="1" s="1"/>
  <c r="AD415" i="1"/>
  <c r="AE415" i="1"/>
  <c r="AF415" i="1"/>
  <c r="AG415" i="1"/>
  <c r="CU415" i="1" s="1"/>
  <c r="AH415" i="1"/>
  <c r="AI415" i="1"/>
  <c r="AJ415" i="1"/>
  <c r="CX415" i="1" s="1"/>
  <c r="CQ415" i="1"/>
  <c r="CR415" i="1"/>
  <c r="CS415" i="1"/>
  <c r="CT415" i="1"/>
  <c r="CV415" i="1"/>
  <c r="CW415" i="1"/>
  <c r="GL415" i="1"/>
  <c r="GO415" i="1"/>
  <c r="GP415" i="1"/>
  <c r="GV415" i="1"/>
  <c r="HC415" i="1" s="1"/>
  <c r="C416" i="1"/>
  <c r="D416" i="1"/>
  <c r="I416" i="1"/>
  <c r="K416" i="1"/>
  <c r="AC416" i="1"/>
  <c r="AE416" i="1"/>
  <c r="AD416" i="1" s="1"/>
  <c r="AF416" i="1"/>
  <c r="AG416" i="1"/>
  <c r="CU416" i="1" s="1"/>
  <c r="T416" i="1" s="1"/>
  <c r="AH416" i="1"/>
  <c r="AI416" i="1"/>
  <c r="AJ416" i="1"/>
  <c r="CQ416" i="1"/>
  <c r="CR416" i="1"/>
  <c r="CS416" i="1"/>
  <c r="CT416" i="1"/>
  <c r="CV416" i="1"/>
  <c r="CW416" i="1"/>
  <c r="CX416" i="1"/>
  <c r="W416" i="1" s="1"/>
  <c r="GL416" i="1"/>
  <c r="GO416" i="1"/>
  <c r="GP416" i="1"/>
  <c r="GV416" i="1"/>
  <c r="GX416" i="1"/>
  <c r="HC416" i="1"/>
  <c r="S417" i="1"/>
  <c r="T417" i="1"/>
  <c r="Y417" i="1"/>
  <c r="AC417" i="1"/>
  <c r="AB417" i="1" s="1"/>
  <c r="AD417" i="1"/>
  <c r="AE417" i="1"/>
  <c r="AF417" i="1"/>
  <c r="AG417" i="1"/>
  <c r="AH417" i="1"/>
  <c r="CV417" i="1" s="1"/>
  <c r="U417" i="1" s="1"/>
  <c r="AI417" i="1"/>
  <c r="CW417" i="1" s="1"/>
  <c r="V417" i="1" s="1"/>
  <c r="AJ417" i="1"/>
  <c r="CX417" i="1" s="1"/>
  <c r="W417" i="1" s="1"/>
  <c r="CQ417" i="1"/>
  <c r="P417" i="1" s="1"/>
  <c r="CR417" i="1"/>
  <c r="Q417" i="1" s="1"/>
  <c r="CS417" i="1"/>
  <c r="R417" i="1" s="1"/>
  <c r="CT417" i="1"/>
  <c r="CU417" i="1"/>
  <c r="CY417" i="1"/>
  <c r="X417" i="1" s="1"/>
  <c r="CZ417" i="1"/>
  <c r="GL417" i="1"/>
  <c r="GO417" i="1"/>
  <c r="GP417" i="1"/>
  <c r="GV417" i="1"/>
  <c r="HC417" i="1" s="1"/>
  <c r="GX417" i="1" s="1"/>
  <c r="P418" i="1"/>
  <c r="Q418" i="1"/>
  <c r="R418" i="1"/>
  <c r="X418" i="1"/>
  <c r="AC418" i="1"/>
  <c r="AB418" i="1" s="1"/>
  <c r="AD418" i="1"/>
  <c r="AE418" i="1"/>
  <c r="AF418" i="1"/>
  <c r="AG418" i="1"/>
  <c r="AH418" i="1"/>
  <c r="AI418" i="1"/>
  <c r="CW418" i="1" s="1"/>
  <c r="V418" i="1" s="1"/>
  <c r="AJ418" i="1"/>
  <c r="CX418" i="1" s="1"/>
  <c r="W418" i="1" s="1"/>
  <c r="CQ418" i="1"/>
  <c r="CR418" i="1"/>
  <c r="CS418" i="1"/>
  <c r="CT418" i="1"/>
  <c r="S418" i="1" s="1"/>
  <c r="CU418" i="1"/>
  <c r="T418" i="1" s="1"/>
  <c r="CV418" i="1"/>
  <c r="U418" i="1" s="1"/>
  <c r="CY418" i="1"/>
  <c r="CZ418" i="1"/>
  <c r="Y418" i="1" s="1"/>
  <c r="GL418" i="1"/>
  <c r="GO418" i="1"/>
  <c r="GP418" i="1"/>
  <c r="GV418" i="1"/>
  <c r="HC418" i="1" s="1"/>
  <c r="GX418" i="1" s="1"/>
  <c r="R419" i="1"/>
  <c r="V419" i="1"/>
  <c r="X419" i="1"/>
  <c r="AC419" i="1"/>
  <c r="AE419" i="1"/>
  <c r="AD419" i="1" s="1"/>
  <c r="AF419" i="1"/>
  <c r="AG419" i="1"/>
  <c r="CU419" i="1" s="1"/>
  <c r="T419" i="1" s="1"/>
  <c r="AH419" i="1"/>
  <c r="CV419" i="1" s="1"/>
  <c r="U419" i="1" s="1"/>
  <c r="AI419" i="1"/>
  <c r="AJ419" i="1"/>
  <c r="CP419" i="1"/>
  <c r="O419" i="1" s="1"/>
  <c r="GM419" i="1" s="1"/>
  <c r="GN419" i="1" s="1"/>
  <c r="CQ419" i="1"/>
  <c r="P419" i="1" s="1"/>
  <c r="CR419" i="1"/>
  <c r="Q419" i="1" s="1"/>
  <c r="CS419" i="1"/>
  <c r="CT419" i="1"/>
  <c r="S419" i="1" s="1"/>
  <c r="CW419" i="1"/>
  <c r="CX419" i="1"/>
  <c r="W419" i="1" s="1"/>
  <c r="CY419" i="1"/>
  <c r="CZ419" i="1"/>
  <c r="Y419" i="1" s="1"/>
  <c r="GL419" i="1"/>
  <c r="GO419" i="1"/>
  <c r="GP419" i="1"/>
  <c r="GV419" i="1"/>
  <c r="HC419" i="1"/>
  <c r="GX419" i="1" s="1"/>
  <c r="C420" i="1"/>
  <c r="D420" i="1"/>
  <c r="I420" i="1"/>
  <c r="K420" i="1"/>
  <c r="AC420" i="1"/>
  <c r="AE420" i="1"/>
  <c r="AD420" i="1" s="1"/>
  <c r="AF420" i="1"/>
  <c r="AG420" i="1"/>
  <c r="AH420" i="1"/>
  <c r="AI420" i="1"/>
  <c r="AJ420" i="1"/>
  <c r="CQ420" i="1"/>
  <c r="CR420" i="1"/>
  <c r="CS420" i="1"/>
  <c r="CT420" i="1"/>
  <c r="CU420" i="1"/>
  <c r="T420" i="1" s="1"/>
  <c r="CV420" i="1"/>
  <c r="CW420" i="1"/>
  <c r="CX420" i="1"/>
  <c r="GL420" i="1"/>
  <c r="GO420" i="1"/>
  <c r="GP420" i="1"/>
  <c r="GV420" i="1"/>
  <c r="HC420" i="1" s="1"/>
  <c r="GX420" i="1" s="1"/>
  <c r="AB421" i="1"/>
  <c r="AC421" i="1"/>
  <c r="AE421" i="1"/>
  <c r="AD421" i="1" s="1"/>
  <c r="AF421" i="1"/>
  <c r="AG421" i="1"/>
  <c r="AH421" i="1"/>
  <c r="CV421" i="1" s="1"/>
  <c r="AI421" i="1"/>
  <c r="AJ421" i="1"/>
  <c r="CQ421" i="1"/>
  <c r="CR421" i="1"/>
  <c r="CS421" i="1"/>
  <c r="CT421" i="1"/>
  <c r="CU421" i="1"/>
  <c r="CW421" i="1"/>
  <c r="CX421" i="1"/>
  <c r="GL421" i="1"/>
  <c r="GO421" i="1"/>
  <c r="GP421" i="1"/>
  <c r="GV421" i="1"/>
  <c r="HC421" i="1"/>
  <c r="AC422" i="1"/>
  <c r="AE422" i="1"/>
  <c r="AD422" i="1" s="1"/>
  <c r="AF422" i="1"/>
  <c r="AB422" i="1" s="1"/>
  <c r="AG422" i="1"/>
  <c r="AH422" i="1"/>
  <c r="AI422" i="1"/>
  <c r="AJ422" i="1"/>
  <c r="CQ422" i="1"/>
  <c r="CR422" i="1"/>
  <c r="CS422" i="1"/>
  <c r="CT422" i="1"/>
  <c r="CU422" i="1"/>
  <c r="CV422" i="1"/>
  <c r="CW422" i="1"/>
  <c r="CX422" i="1"/>
  <c r="GL422" i="1"/>
  <c r="GO422" i="1"/>
  <c r="GP422" i="1"/>
  <c r="GV422" i="1"/>
  <c r="HC422" i="1"/>
  <c r="C423" i="1"/>
  <c r="D423" i="1"/>
  <c r="I423" i="1"/>
  <c r="K423" i="1"/>
  <c r="T423" i="1"/>
  <c r="AC423" i="1"/>
  <c r="AE423" i="1"/>
  <c r="AD423" i="1" s="1"/>
  <c r="AF423" i="1"/>
  <c r="AG423" i="1"/>
  <c r="CU423" i="1" s="1"/>
  <c r="AH423" i="1"/>
  <c r="AI423" i="1"/>
  <c r="AJ423" i="1"/>
  <c r="CQ423" i="1"/>
  <c r="CR423" i="1"/>
  <c r="CS423" i="1"/>
  <c r="CT423" i="1"/>
  <c r="CV423" i="1"/>
  <c r="CW423" i="1"/>
  <c r="CX423" i="1"/>
  <c r="W423" i="1" s="1"/>
  <c r="GL423" i="1"/>
  <c r="GO423" i="1"/>
  <c r="GP423" i="1"/>
  <c r="GV423" i="1"/>
  <c r="HC423" i="1" s="1"/>
  <c r="GX423" i="1" s="1"/>
  <c r="AC424" i="1"/>
  <c r="AD424" i="1"/>
  <c r="AE424" i="1"/>
  <c r="AF424" i="1"/>
  <c r="AG424" i="1"/>
  <c r="AH424" i="1"/>
  <c r="CV424" i="1" s="1"/>
  <c r="AI424" i="1"/>
  <c r="AJ424" i="1"/>
  <c r="CQ424" i="1"/>
  <c r="CR424" i="1"/>
  <c r="CS424" i="1"/>
  <c r="CT424" i="1"/>
  <c r="CU424" i="1"/>
  <c r="CW424" i="1"/>
  <c r="CX424" i="1"/>
  <c r="GL424" i="1"/>
  <c r="GO424" i="1"/>
  <c r="GP424" i="1"/>
  <c r="GV424" i="1"/>
  <c r="HC424" i="1" s="1"/>
  <c r="AC425" i="1"/>
  <c r="AD425" i="1"/>
  <c r="AB425" i="1" s="1"/>
  <c r="AE425" i="1"/>
  <c r="AF425" i="1"/>
  <c r="AG425" i="1"/>
  <c r="AH425" i="1"/>
  <c r="CV425" i="1" s="1"/>
  <c r="AI425" i="1"/>
  <c r="AJ425" i="1"/>
  <c r="CQ425" i="1"/>
  <c r="CR425" i="1"/>
  <c r="CS425" i="1"/>
  <c r="CT425" i="1"/>
  <c r="CU425" i="1"/>
  <c r="CW425" i="1"/>
  <c r="CX425" i="1"/>
  <c r="GL425" i="1"/>
  <c r="GO425" i="1"/>
  <c r="GP425" i="1"/>
  <c r="GV425" i="1"/>
  <c r="HC425" i="1" s="1"/>
  <c r="B427" i="1"/>
  <c r="C427" i="1"/>
  <c r="C412" i="1" s="1"/>
  <c r="D427" i="1"/>
  <c r="D412" i="1" s="1"/>
  <c r="F427" i="1"/>
  <c r="F412" i="1" s="1"/>
  <c r="G427" i="1"/>
  <c r="G412" i="1" s="1"/>
  <c r="AP427" i="1"/>
  <c r="BC427" i="1"/>
  <c r="BX427" i="1"/>
  <c r="BY427" i="1"/>
  <c r="CK427" i="1"/>
  <c r="BB427" i="1" s="1"/>
  <c r="CL427" i="1"/>
  <c r="CL412" i="1" s="1"/>
  <c r="CM427" i="1"/>
  <c r="F436" i="1"/>
  <c r="B457" i="1"/>
  <c r="B266" i="1" s="1"/>
  <c r="C457" i="1"/>
  <c r="C266" i="1" s="1"/>
  <c r="D457" i="1"/>
  <c r="D266" i="1" s="1"/>
  <c r="F457" i="1"/>
  <c r="F266" i="1" s="1"/>
  <c r="G457" i="1"/>
  <c r="D487" i="1"/>
  <c r="E489" i="1"/>
  <c r="F489" i="1"/>
  <c r="Z489" i="1"/>
  <c r="AA489" i="1"/>
  <c r="AB489" i="1"/>
  <c r="AC489" i="1"/>
  <c r="AD489" i="1"/>
  <c r="AE489" i="1"/>
  <c r="AF489" i="1"/>
  <c r="AG489" i="1"/>
  <c r="AH489" i="1"/>
  <c r="AI489" i="1"/>
  <c r="AJ489" i="1"/>
  <c r="AK489" i="1"/>
  <c r="AL489" i="1"/>
  <c r="AM489" i="1"/>
  <c r="AN489" i="1"/>
  <c r="BE489" i="1"/>
  <c r="BF489" i="1"/>
  <c r="BG489" i="1"/>
  <c r="BH489" i="1"/>
  <c r="BI489" i="1"/>
  <c r="BJ489" i="1"/>
  <c r="BK489" i="1"/>
  <c r="BL489" i="1"/>
  <c r="BM489" i="1"/>
  <c r="BN489" i="1"/>
  <c r="BO489" i="1"/>
  <c r="BP489" i="1"/>
  <c r="BQ489" i="1"/>
  <c r="BR489" i="1"/>
  <c r="BS489" i="1"/>
  <c r="BT489" i="1"/>
  <c r="BU489" i="1"/>
  <c r="BV489" i="1"/>
  <c r="BW489" i="1"/>
  <c r="BX489" i="1"/>
  <c r="BY489" i="1"/>
  <c r="BZ489" i="1"/>
  <c r="CA489" i="1"/>
  <c r="CB489" i="1"/>
  <c r="CC489" i="1"/>
  <c r="CD489" i="1"/>
  <c r="CE489" i="1"/>
  <c r="CF489" i="1"/>
  <c r="CG489" i="1"/>
  <c r="CH489" i="1"/>
  <c r="CI489" i="1"/>
  <c r="CJ489" i="1"/>
  <c r="CK489" i="1"/>
  <c r="CL489" i="1"/>
  <c r="CM489" i="1"/>
  <c r="CN489" i="1"/>
  <c r="CO489" i="1"/>
  <c r="CP489" i="1"/>
  <c r="CQ489" i="1"/>
  <c r="CR489" i="1"/>
  <c r="CS489" i="1"/>
  <c r="CT489" i="1"/>
  <c r="CU489" i="1"/>
  <c r="CV489" i="1"/>
  <c r="CW489" i="1"/>
  <c r="CX489" i="1"/>
  <c r="CY489" i="1"/>
  <c r="CZ489" i="1"/>
  <c r="DA489" i="1"/>
  <c r="DB489" i="1"/>
  <c r="DC489" i="1"/>
  <c r="DD489" i="1"/>
  <c r="DE489" i="1"/>
  <c r="DF489" i="1"/>
  <c r="DG489" i="1"/>
  <c r="DH489" i="1"/>
  <c r="DI489" i="1"/>
  <c r="DJ489" i="1"/>
  <c r="DK489" i="1"/>
  <c r="DL489" i="1"/>
  <c r="DM489" i="1"/>
  <c r="DN489" i="1"/>
  <c r="DO489" i="1"/>
  <c r="DP489" i="1"/>
  <c r="DQ489" i="1"/>
  <c r="DR489" i="1"/>
  <c r="DS489" i="1"/>
  <c r="DT489" i="1"/>
  <c r="DU489" i="1"/>
  <c r="DV489" i="1"/>
  <c r="DW489" i="1"/>
  <c r="DX489" i="1"/>
  <c r="DY489" i="1"/>
  <c r="DZ489" i="1"/>
  <c r="EA489" i="1"/>
  <c r="EB489" i="1"/>
  <c r="EC489" i="1"/>
  <c r="ED489" i="1"/>
  <c r="EE489" i="1"/>
  <c r="EF489" i="1"/>
  <c r="EG489" i="1"/>
  <c r="EH489" i="1"/>
  <c r="EI489" i="1"/>
  <c r="EJ489" i="1"/>
  <c r="EK489" i="1"/>
  <c r="EL489" i="1"/>
  <c r="EM489" i="1"/>
  <c r="EN489" i="1"/>
  <c r="EO489" i="1"/>
  <c r="EP489" i="1"/>
  <c r="EQ489" i="1"/>
  <c r="ER489" i="1"/>
  <c r="ES489" i="1"/>
  <c r="ET489" i="1"/>
  <c r="EU489" i="1"/>
  <c r="EV489" i="1"/>
  <c r="EW489" i="1"/>
  <c r="EX489" i="1"/>
  <c r="EY489" i="1"/>
  <c r="EZ489" i="1"/>
  <c r="FA489" i="1"/>
  <c r="FB489" i="1"/>
  <c r="FC489" i="1"/>
  <c r="FD489" i="1"/>
  <c r="FE489" i="1"/>
  <c r="FF489" i="1"/>
  <c r="FG489" i="1"/>
  <c r="FH489" i="1"/>
  <c r="FI489" i="1"/>
  <c r="FJ489" i="1"/>
  <c r="FK489" i="1"/>
  <c r="FL489" i="1"/>
  <c r="FM489" i="1"/>
  <c r="FN489" i="1"/>
  <c r="FO489" i="1"/>
  <c r="FP489" i="1"/>
  <c r="FQ489" i="1"/>
  <c r="FR489" i="1"/>
  <c r="FS489" i="1"/>
  <c r="FT489" i="1"/>
  <c r="FU489" i="1"/>
  <c r="FV489" i="1"/>
  <c r="FW489" i="1"/>
  <c r="FX489" i="1"/>
  <c r="FY489" i="1"/>
  <c r="FZ489" i="1"/>
  <c r="GA489" i="1"/>
  <c r="GB489" i="1"/>
  <c r="GC489" i="1"/>
  <c r="GD489" i="1"/>
  <c r="GE489" i="1"/>
  <c r="GF489" i="1"/>
  <c r="GG489" i="1"/>
  <c r="GH489" i="1"/>
  <c r="GI489" i="1"/>
  <c r="GJ489" i="1"/>
  <c r="GK489" i="1"/>
  <c r="GL489" i="1"/>
  <c r="GM489" i="1"/>
  <c r="GN489" i="1"/>
  <c r="GO489" i="1"/>
  <c r="GP489" i="1"/>
  <c r="GQ489" i="1"/>
  <c r="GR489" i="1"/>
  <c r="GS489" i="1"/>
  <c r="GT489" i="1"/>
  <c r="GU489" i="1"/>
  <c r="GV489" i="1"/>
  <c r="GW489" i="1"/>
  <c r="GX489" i="1"/>
  <c r="D491" i="1"/>
  <c r="C493" i="1"/>
  <c r="D493" i="1"/>
  <c r="E493" i="1"/>
  <c r="Z493" i="1"/>
  <c r="AA493" i="1"/>
  <c r="AM493" i="1"/>
  <c r="AN493" i="1"/>
  <c r="BC493" i="1"/>
  <c r="BE493" i="1"/>
  <c r="BF493" i="1"/>
  <c r="BG493" i="1"/>
  <c r="BH493" i="1"/>
  <c r="BI493" i="1"/>
  <c r="BJ493" i="1"/>
  <c r="BK493" i="1"/>
  <c r="BL493" i="1"/>
  <c r="BM493" i="1"/>
  <c r="BN493" i="1"/>
  <c r="BO493" i="1"/>
  <c r="BP493" i="1"/>
  <c r="BQ493" i="1"/>
  <c r="BR493" i="1"/>
  <c r="BS493" i="1"/>
  <c r="BT493" i="1"/>
  <c r="BU493" i="1"/>
  <c r="BV493" i="1"/>
  <c r="BW493" i="1"/>
  <c r="BY493" i="1"/>
  <c r="CL493" i="1"/>
  <c r="CN493" i="1"/>
  <c r="CO493" i="1"/>
  <c r="CP493" i="1"/>
  <c r="CQ493" i="1"/>
  <c r="CR493" i="1"/>
  <c r="CS493" i="1"/>
  <c r="CT493" i="1"/>
  <c r="CU493" i="1"/>
  <c r="CV493" i="1"/>
  <c r="CW493" i="1"/>
  <c r="CX493" i="1"/>
  <c r="CY493" i="1"/>
  <c r="CZ493" i="1"/>
  <c r="DA493" i="1"/>
  <c r="DB493" i="1"/>
  <c r="DC493" i="1"/>
  <c r="DD493" i="1"/>
  <c r="DE493" i="1"/>
  <c r="DF493" i="1"/>
  <c r="DG493" i="1"/>
  <c r="DH493" i="1"/>
  <c r="DI493" i="1"/>
  <c r="DJ493" i="1"/>
  <c r="DK493" i="1"/>
  <c r="DL493" i="1"/>
  <c r="DM493" i="1"/>
  <c r="DN493" i="1"/>
  <c r="DO493" i="1"/>
  <c r="DP493" i="1"/>
  <c r="DQ493" i="1"/>
  <c r="DR493" i="1"/>
  <c r="DS493" i="1"/>
  <c r="DT493" i="1"/>
  <c r="DU493" i="1"/>
  <c r="DV493" i="1"/>
  <c r="DW493" i="1"/>
  <c r="DX493" i="1"/>
  <c r="DY493" i="1"/>
  <c r="DZ493" i="1"/>
  <c r="EA493" i="1"/>
  <c r="EB493" i="1"/>
  <c r="EC493" i="1"/>
  <c r="ED493" i="1"/>
  <c r="EE493" i="1"/>
  <c r="EF493" i="1"/>
  <c r="EG493" i="1"/>
  <c r="EH493" i="1"/>
  <c r="EI493" i="1"/>
  <c r="EJ493" i="1"/>
  <c r="EK493" i="1"/>
  <c r="EL493" i="1"/>
  <c r="EM493" i="1"/>
  <c r="EN493" i="1"/>
  <c r="EO493" i="1"/>
  <c r="EP493" i="1"/>
  <c r="EQ493" i="1"/>
  <c r="ER493" i="1"/>
  <c r="ES493" i="1"/>
  <c r="ET493" i="1"/>
  <c r="EU493" i="1"/>
  <c r="EV493" i="1"/>
  <c r="EW493" i="1"/>
  <c r="EX493" i="1"/>
  <c r="EY493" i="1"/>
  <c r="EZ493" i="1"/>
  <c r="FA493" i="1"/>
  <c r="FB493" i="1"/>
  <c r="FC493" i="1"/>
  <c r="FD493" i="1"/>
  <c r="FE493" i="1"/>
  <c r="FF493" i="1"/>
  <c r="FG493" i="1"/>
  <c r="FH493" i="1"/>
  <c r="FI493" i="1"/>
  <c r="FJ493" i="1"/>
  <c r="FK493" i="1"/>
  <c r="FL493" i="1"/>
  <c r="FM493" i="1"/>
  <c r="FN493" i="1"/>
  <c r="FO493" i="1"/>
  <c r="FP493" i="1"/>
  <c r="FQ493" i="1"/>
  <c r="FR493" i="1"/>
  <c r="FS493" i="1"/>
  <c r="FT493" i="1"/>
  <c r="FU493" i="1"/>
  <c r="FV493" i="1"/>
  <c r="FW493" i="1"/>
  <c r="FX493" i="1"/>
  <c r="FY493" i="1"/>
  <c r="FZ493" i="1"/>
  <c r="GA493" i="1"/>
  <c r="GB493" i="1"/>
  <c r="GC493" i="1"/>
  <c r="GD493" i="1"/>
  <c r="GE493" i="1"/>
  <c r="GF493" i="1"/>
  <c r="GG493" i="1"/>
  <c r="GH493" i="1"/>
  <c r="GI493" i="1"/>
  <c r="GJ493" i="1"/>
  <c r="GK493" i="1"/>
  <c r="GL493" i="1"/>
  <c r="GM493" i="1"/>
  <c r="GN493" i="1"/>
  <c r="GO493" i="1"/>
  <c r="GP493" i="1"/>
  <c r="GQ493" i="1"/>
  <c r="GR493" i="1"/>
  <c r="GS493" i="1"/>
  <c r="GT493" i="1"/>
  <c r="GU493" i="1"/>
  <c r="GV493" i="1"/>
  <c r="GW493" i="1"/>
  <c r="GX493" i="1"/>
  <c r="C495" i="1"/>
  <c r="D495" i="1"/>
  <c r="I495" i="1"/>
  <c r="K495" i="1"/>
  <c r="T495" i="1"/>
  <c r="U495" i="1"/>
  <c r="AC495" i="1"/>
  <c r="AE495" i="1"/>
  <c r="AD495" i="1" s="1"/>
  <c r="AF495" i="1"/>
  <c r="AG495" i="1"/>
  <c r="CU495" i="1" s="1"/>
  <c r="AH495" i="1"/>
  <c r="AI495" i="1"/>
  <c r="AJ495" i="1"/>
  <c r="CQ495" i="1"/>
  <c r="CR495" i="1"/>
  <c r="CS495" i="1"/>
  <c r="CT495" i="1"/>
  <c r="CV495" i="1"/>
  <c r="CW495" i="1"/>
  <c r="CX495" i="1"/>
  <c r="W495" i="1" s="1"/>
  <c r="GL495" i="1"/>
  <c r="GO495" i="1"/>
  <c r="GP495" i="1"/>
  <c r="GV495" i="1"/>
  <c r="HC495" i="1"/>
  <c r="GX495" i="1" s="1"/>
  <c r="C496" i="1"/>
  <c r="D496" i="1"/>
  <c r="I496" i="1"/>
  <c r="K496" i="1"/>
  <c r="T496" i="1"/>
  <c r="V496" i="1"/>
  <c r="AC496" i="1"/>
  <c r="AE496" i="1"/>
  <c r="AD496" i="1" s="1"/>
  <c r="AF496" i="1"/>
  <c r="AG496" i="1"/>
  <c r="CU496" i="1" s="1"/>
  <c r="AH496" i="1"/>
  <c r="AI496" i="1"/>
  <c r="AJ496" i="1"/>
  <c r="CQ496" i="1"/>
  <c r="CR496" i="1"/>
  <c r="CS496" i="1"/>
  <c r="CT496" i="1"/>
  <c r="CV496" i="1"/>
  <c r="CW496" i="1"/>
  <c r="CX496" i="1"/>
  <c r="W496" i="1" s="1"/>
  <c r="GL496" i="1"/>
  <c r="GO496" i="1"/>
  <c r="GP496" i="1"/>
  <c r="GV496" i="1"/>
  <c r="HC496" i="1" s="1"/>
  <c r="GX496" i="1"/>
  <c r="C497" i="1"/>
  <c r="D497" i="1"/>
  <c r="I497" i="1"/>
  <c r="CX386" i="3" s="1"/>
  <c r="K497" i="1"/>
  <c r="U497" i="1"/>
  <c r="AC497" i="1"/>
  <c r="AE497" i="1"/>
  <c r="AD497" i="1" s="1"/>
  <c r="AF497" i="1"/>
  <c r="AG497" i="1"/>
  <c r="AH497" i="1"/>
  <c r="AI497" i="1"/>
  <c r="AJ497" i="1"/>
  <c r="CX497" i="1" s="1"/>
  <c r="CQ497" i="1"/>
  <c r="CR497" i="1"/>
  <c r="CS497" i="1"/>
  <c r="CT497" i="1"/>
  <c r="CU497" i="1"/>
  <c r="CV497" i="1"/>
  <c r="CW497" i="1"/>
  <c r="GL497" i="1"/>
  <c r="GO497" i="1"/>
  <c r="GP497" i="1"/>
  <c r="GV497" i="1"/>
  <c r="HC497" i="1"/>
  <c r="C498" i="1"/>
  <c r="D498" i="1"/>
  <c r="I498" i="1"/>
  <c r="CU387" i="3" s="1"/>
  <c r="K498" i="1"/>
  <c r="V498" i="1"/>
  <c r="AC498" i="1"/>
  <c r="AE498" i="1"/>
  <c r="AD498" i="1" s="1"/>
  <c r="AF498" i="1"/>
  <c r="AG498" i="1"/>
  <c r="CU498" i="1" s="1"/>
  <c r="AH498" i="1"/>
  <c r="AI498" i="1"/>
  <c r="AJ498" i="1"/>
  <c r="CX498" i="1" s="1"/>
  <c r="CQ498" i="1"/>
  <c r="CR498" i="1"/>
  <c r="CS498" i="1"/>
  <c r="CT498" i="1"/>
  <c r="CV498" i="1"/>
  <c r="CW498" i="1"/>
  <c r="GL498" i="1"/>
  <c r="GO498" i="1"/>
  <c r="GP498" i="1"/>
  <c r="GV498" i="1"/>
  <c r="HC498" i="1" s="1"/>
  <c r="B500" i="1"/>
  <c r="B493" i="1" s="1"/>
  <c r="C500" i="1"/>
  <c r="D500" i="1"/>
  <c r="F500" i="1"/>
  <c r="F493" i="1" s="1"/>
  <c r="G500" i="1"/>
  <c r="G493" i="1" s="1"/>
  <c r="AP500" i="1"/>
  <c r="AP493" i="1" s="1"/>
  <c r="BC500" i="1"/>
  <c r="BX500" i="1"/>
  <c r="BY500" i="1"/>
  <c r="CK500" i="1"/>
  <c r="CL500" i="1"/>
  <c r="CM500" i="1"/>
  <c r="F516" i="1"/>
  <c r="D530" i="1"/>
  <c r="B532" i="1"/>
  <c r="C532" i="1"/>
  <c r="D532" i="1"/>
  <c r="E532" i="1"/>
  <c r="Z532" i="1"/>
  <c r="AA532" i="1"/>
  <c r="AM532" i="1"/>
  <c r="AN532" i="1"/>
  <c r="BE532" i="1"/>
  <c r="BF532" i="1"/>
  <c r="BG532" i="1"/>
  <c r="BH532" i="1"/>
  <c r="BI532" i="1"/>
  <c r="BJ532" i="1"/>
  <c r="BK532" i="1"/>
  <c r="BL532" i="1"/>
  <c r="BM532" i="1"/>
  <c r="BN532" i="1"/>
  <c r="BO532" i="1"/>
  <c r="BP532" i="1"/>
  <c r="BQ532" i="1"/>
  <c r="BR532" i="1"/>
  <c r="BS532" i="1"/>
  <c r="BT532" i="1"/>
  <c r="BU532" i="1"/>
  <c r="BV532" i="1"/>
  <c r="BW532" i="1"/>
  <c r="BX532" i="1"/>
  <c r="CL532" i="1"/>
  <c r="CM532" i="1"/>
  <c r="CN532" i="1"/>
  <c r="CO532" i="1"/>
  <c r="CP532" i="1"/>
  <c r="CQ532" i="1"/>
  <c r="CR532" i="1"/>
  <c r="CS532" i="1"/>
  <c r="CT532" i="1"/>
  <c r="CU532" i="1"/>
  <c r="CV532" i="1"/>
  <c r="CW532" i="1"/>
  <c r="CX532" i="1"/>
  <c r="CY532" i="1"/>
  <c r="CZ532" i="1"/>
  <c r="DA532" i="1"/>
  <c r="DB532" i="1"/>
  <c r="DC532" i="1"/>
  <c r="DD532" i="1"/>
  <c r="DE532" i="1"/>
  <c r="DF532" i="1"/>
  <c r="DG532" i="1"/>
  <c r="DH532" i="1"/>
  <c r="DI532" i="1"/>
  <c r="DJ532" i="1"/>
  <c r="DK532" i="1"/>
  <c r="DL532" i="1"/>
  <c r="DM532" i="1"/>
  <c r="DN532" i="1"/>
  <c r="DO532" i="1"/>
  <c r="DP532" i="1"/>
  <c r="DQ532" i="1"/>
  <c r="DR532" i="1"/>
  <c r="DS532" i="1"/>
  <c r="DT532" i="1"/>
  <c r="DU532" i="1"/>
  <c r="DV532" i="1"/>
  <c r="DW532" i="1"/>
  <c r="DX532" i="1"/>
  <c r="DY532" i="1"/>
  <c r="DZ532" i="1"/>
  <c r="EA532" i="1"/>
  <c r="EB532" i="1"/>
  <c r="EC532" i="1"/>
  <c r="ED532" i="1"/>
  <c r="EE532" i="1"/>
  <c r="EF532" i="1"/>
  <c r="EG532" i="1"/>
  <c r="EH532" i="1"/>
  <c r="EI532" i="1"/>
  <c r="EJ532" i="1"/>
  <c r="EK532" i="1"/>
  <c r="EL532" i="1"/>
  <c r="EM532" i="1"/>
  <c r="EN532" i="1"/>
  <c r="EO532" i="1"/>
  <c r="EP532" i="1"/>
  <c r="EQ532" i="1"/>
  <c r="ER532" i="1"/>
  <c r="ES532" i="1"/>
  <c r="ET532" i="1"/>
  <c r="EU532" i="1"/>
  <c r="EV532" i="1"/>
  <c r="EW532" i="1"/>
  <c r="EX532" i="1"/>
  <c r="EY532" i="1"/>
  <c r="EZ532" i="1"/>
  <c r="FA532" i="1"/>
  <c r="FB532" i="1"/>
  <c r="FC532" i="1"/>
  <c r="FD532" i="1"/>
  <c r="FE532" i="1"/>
  <c r="FF532" i="1"/>
  <c r="FG532" i="1"/>
  <c r="FH532" i="1"/>
  <c r="FI532" i="1"/>
  <c r="FJ532" i="1"/>
  <c r="FK532" i="1"/>
  <c r="FL532" i="1"/>
  <c r="FM532" i="1"/>
  <c r="FN532" i="1"/>
  <c r="FO532" i="1"/>
  <c r="FP532" i="1"/>
  <c r="FQ532" i="1"/>
  <c r="FR532" i="1"/>
  <c r="FS532" i="1"/>
  <c r="FT532" i="1"/>
  <c r="FU532" i="1"/>
  <c r="FV532" i="1"/>
  <c r="FW532" i="1"/>
  <c r="FX532" i="1"/>
  <c r="FY532" i="1"/>
  <c r="FZ532" i="1"/>
  <c r="GA532" i="1"/>
  <c r="GB532" i="1"/>
  <c r="GC532" i="1"/>
  <c r="GD532" i="1"/>
  <c r="GE532" i="1"/>
  <c r="GF532" i="1"/>
  <c r="GG532" i="1"/>
  <c r="GH532" i="1"/>
  <c r="GI532" i="1"/>
  <c r="GJ532" i="1"/>
  <c r="GK532" i="1"/>
  <c r="GL532" i="1"/>
  <c r="GM532" i="1"/>
  <c r="GN532" i="1"/>
  <c r="GO532" i="1"/>
  <c r="GP532" i="1"/>
  <c r="GQ532" i="1"/>
  <c r="GR532" i="1"/>
  <c r="GS532" i="1"/>
  <c r="GT532" i="1"/>
  <c r="GU532" i="1"/>
  <c r="GV532" i="1"/>
  <c r="GW532" i="1"/>
  <c r="GX532" i="1"/>
  <c r="C534" i="1"/>
  <c r="D534" i="1"/>
  <c r="I534" i="1"/>
  <c r="K534" i="1"/>
  <c r="T534" i="1"/>
  <c r="AC534" i="1"/>
  <c r="AE534" i="1"/>
  <c r="AD534" i="1" s="1"/>
  <c r="AF534" i="1"/>
  <c r="AG534" i="1"/>
  <c r="AH534" i="1"/>
  <c r="AI534" i="1"/>
  <c r="AJ534" i="1"/>
  <c r="CQ534" i="1"/>
  <c r="CR534" i="1"/>
  <c r="CS534" i="1"/>
  <c r="CT534" i="1"/>
  <c r="CU534" i="1"/>
  <c r="CV534" i="1"/>
  <c r="CW534" i="1"/>
  <c r="CX534" i="1"/>
  <c r="W534" i="1" s="1"/>
  <c r="GL534" i="1"/>
  <c r="GO534" i="1"/>
  <c r="GP534" i="1"/>
  <c r="GV534" i="1"/>
  <c r="HC534" i="1"/>
  <c r="GX534" i="1" s="1"/>
  <c r="I535" i="1"/>
  <c r="R535" i="1"/>
  <c r="T535" i="1"/>
  <c r="V535" i="1"/>
  <c r="W535" i="1"/>
  <c r="AC535" i="1"/>
  <c r="AD535" i="1"/>
  <c r="AE535" i="1"/>
  <c r="AF535" i="1"/>
  <c r="AG535" i="1"/>
  <c r="AH535" i="1"/>
  <c r="CV535" i="1" s="1"/>
  <c r="AI535" i="1"/>
  <c r="AJ535" i="1"/>
  <c r="CQ535" i="1"/>
  <c r="P535" i="1" s="1"/>
  <c r="CR535" i="1"/>
  <c r="Q535" i="1" s="1"/>
  <c r="CS535" i="1"/>
  <c r="CT535" i="1"/>
  <c r="CU535" i="1"/>
  <c r="CW535" i="1"/>
  <c r="CX535" i="1"/>
  <c r="GL535" i="1"/>
  <c r="GO535" i="1"/>
  <c r="GP535" i="1"/>
  <c r="GV535" i="1"/>
  <c r="GX535" i="1"/>
  <c r="HC535" i="1"/>
  <c r="Q536" i="1"/>
  <c r="R536" i="1"/>
  <c r="U536" i="1"/>
  <c r="Y536" i="1"/>
  <c r="AC536" i="1"/>
  <c r="AB536" i="1" s="1"/>
  <c r="AD536" i="1"/>
  <c r="AE536" i="1"/>
  <c r="AF536" i="1"/>
  <c r="AG536" i="1"/>
  <c r="CU536" i="1" s="1"/>
  <c r="T536" i="1" s="1"/>
  <c r="AH536" i="1"/>
  <c r="AI536" i="1"/>
  <c r="CW536" i="1" s="1"/>
  <c r="V536" i="1" s="1"/>
  <c r="AJ536" i="1"/>
  <c r="CX536" i="1" s="1"/>
  <c r="W536" i="1" s="1"/>
  <c r="CQ536" i="1"/>
  <c r="P536" i="1" s="1"/>
  <c r="CR536" i="1"/>
  <c r="CS536" i="1"/>
  <c r="CT536" i="1"/>
  <c r="S536" i="1" s="1"/>
  <c r="CP536" i="1" s="1"/>
  <c r="O536" i="1" s="1"/>
  <c r="GM536" i="1" s="1"/>
  <c r="GN536" i="1" s="1"/>
  <c r="CV536" i="1"/>
  <c r="CY536" i="1"/>
  <c r="X536" i="1" s="1"/>
  <c r="CZ536" i="1"/>
  <c r="GL536" i="1"/>
  <c r="GO536" i="1"/>
  <c r="GP536" i="1"/>
  <c r="GV536" i="1"/>
  <c r="HC536" i="1"/>
  <c r="GX536" i="1" s="1"/>
  <c r="C537" i="1"/>
  <c r="D537" i="1"/>
  <c r="I537" i="1"/>
  <c r="K537" i="1"/>
  <c r="AC537" i="1"/>
  <c r="AE537" i="1"/>
  <c r="AD537" i="1" s="1"/>
  <c r="AF537" i="1"/>
  <c r="AG537" i="1"/>
  <c r="CU537" i="1" s="1"/>
  <c r="T537" i="1" s="1"/>
  <c r="AH537" i="1"/>
  <c r="AI537" i="1"/>
  <c r="AJ537" i="1"/>
  <c r="CX537" i="1" s="1"/>
  <c r="W537" i="1" s="1"/>
  <c r="CQ537" i="1"/>
  <c r="CR537" i="1"/>
  <c r="CS537" i="1"/>
  <c r="CT537" i="1"/>
  <c r="CV537" i="1"/>
  <c r="CW537" i="1"/>
  <c r="GL537" i="1"/>
  <c r="GO537" i="1"/>
  <c r="GP537" i="1"/>
  <c r="GV537" i="1"/>
  <c r="HC537" i="1"/>
  <c r="GX537" i="1" s="1"/>
  <c r="I538" i="1"/>
  <c r="Q538" i="1"/>
  <c r="R538" i="1"/>
  <c r="S538" i="1"/>
  <c r="CY538" i="1" s="1"/>
  <c r="X538" i="1" s="1"/>
  <c r="V538" i="1"/>
  <c r="W538" i="1"/>
  <c r="AC538" i="1"/>
  <c r="AB538" i="1" s="1"/>
  <c r="AD538" i="1"/>
  <c r="AE538" i="1"/>
  <c r="AF538" i="1"/>
  <c r="AG538" i="1"/>
  <c r="AH538" i="1"/>
  <c r="CV538" i="1" s="1"/>
  <c r="AI538" i="1"/>
  <c r="CW538" i="1" s="1"/>
  <c r="AJ538" i="1"/>
  <c r="CQ538" i="1"/>
  <c r="CR538" i="1"/>
  <c r="CS538" i="1"/>
  <c r="CT538" i="1"/>
  <c r="CU538" i="1"/>
  <c r="CX538" i="1"/>
  <c r="GL538" i="1"/>
  <c r="GO538" i="1"/>
  <c r="GP538" i="1"/>
  <c r="GV538" i="1"/>
  <c r="HC538" i="1" s="1"/>
  <c r="GX538" i="1" s="1"/>
  <c r="AB539" i="1"/>
  <c r="AC539" i="1"/>
  <c r="AD539" i="1"/>
  <c r="AE539" i="1"/>
  <c r="AF539" i="1"/>
  <c r="AG539" i="1"/>
  <c r="AH539" i="1"/>
  <c r="AI539" i="1"/>
  <c r="CW539" i="1" s="1"/>
  <c r="AJ539" i="1"/>
  <c r="CQ539" i="1"/>
  <c r="CR539" i="1"/>
  <c r="CS539" i="1"/>
  <c r="CT539" i="1"/>
  <c r="CU539" i="1"/>
  <c r="CV539" i="1"/>
  <c r="CX539" i="1"/>
  <c r="GL539" i="1"/>
  <c r="GO539" i="1"/>
  <c r="GP539" i="1"/>
  <c r="GV539" i="1"/>
  <c r="HC539" i="1" s="1"/>
  <c r="C540" i="1"/>
  <c r="D540" i="1"/>
  <c r="W540" i="1"/>
  <c r="AC540" i="1"/>
  <c r="AE540" i="1"/>
  <c r="AD540" i="1" s="1"/>
  <c r="AF540" i="1"/>
  <c r="AG540" i="1"/>
  <c r="CU540" i="1" s="1"/>
  <c r="T540" i="1" s="1"/>
  <c r="AH540" i="1"/>
  <c r="AI540" i="1"/>
  <c r="AJ540" i="1"/>
  <c r="CX540" i="1" s="1"/>
  <c r="CQ540" i="1"/>
  <c r="CR540" i="1"/>
  <c r="CS540" i="1"/>
  <c r="CT540" i="1"/>
  <c r="CV540" i="1"/>
  <c r="CW540" i="1"/>
  <c r="GL540" i="1"/>
  <c r="GO540" i="1"/>
  <c r="GP540" i="1"/>
  <c r="GV540" i="1"/>
  <c r="HC540" i="1"/>
  <c r="GX540" i="1" s="1"/>
  <c r="P541" i="1"/>
  <c r="R541" i="1"/>
  <c r="S541" i="1"/>
  <c r="U541" i="1"/>
  <c r="W541" i="1"/>
  <c r="AC541" i="1"/>
  <c r="AB541" i="1" s="1"/>
  <c r="AD541" i="1"/>
  <c r="AE541" i="1"/>
  <c r="AF541" i="1"/>
  <c r="AG541" i="1"/>
  <c r="AH541" i="1"/>
  <c r="AI541" i="1"/>
  <c r="CW541" i="1" s="1"/>
  <c r="V541" i="1" s="1"/>
  <c r="AJ541" i="1"/>
  <c r="CQ541" i="1"/>
  <c r="CR541" i="1"/>
  <c r="Q541" i="1" s="1"/>
  <c r="CS541" i="1"/>
  <c r="CT541" i="1"/>
  <c r="CU541" i="1"/>
  <c r="T541" i="1" s="1"/>
  <c r="CV541" i="1"/>
  <c r="CX541" i="1"/>
  <c r="CY541" i="1"/>
  <c r="X541" i="1" s="1"/>
  <c r="CZ541" i="1"/>
  <c r="Y541" i="1" s="1"/>
  <c r="GL541" i="1"/>
  <c r="GO541" i="1"/>
  <c r="GP541" i="1"/>
  <c r="GV541" i="1"/>
  <c r="HC541" i="1"/>
  <c r="GX541" i="1" s="1"/>
  <c r="C542" i="1"/>
  <c r="D542" i="1"/>
  <c r="T542" i="1"/>
  <c r="V542" i="1"/>
  <c r="AB542" i="1"/>
  <c r="AC542" i="1"/>
  <c r="AE542" i="1"/>
  <c r="AD542" i="1" s="1"/>
  <c r="AF542" i="1"/>
  <c r="AG542" i="1"/>
  <c r="CU542" i="1" s="1"/>
  <c r="AH542" i="1"/>
  <c r="AI542" i="1"/>
  <c r="AJ542" i="1"/>
  <c r="CX542" i="1" s="1"/>
  <c r="W542" i="1" s="1"/>
  <c r="CQ542" i="1"/>
  <c r="CR542" i="1"/>
  <c r="CS542" i="1"/>
  <c r="CT542" i="1"/>
  <c r="CV542" i="1"/>
  <c r="CW542" i="1"/>
  <c r="GL542" i="1"/>
  <c r="GO542" i="1"/>
  <c r="GP542" i="1"/>
  <c r="GV542" i="1"/>
  <c r="GX542" i="1"/>
  <c r="HC542" i="1"/>
  <c r="Q543" i="1"/>
  <c r="R543" i="1"/>
  <c r="U543" i="1"/>
  <c r="AC543" i="1"/>
  <c r="AD543" i="1"/>
  <c r="AB543" i="1" s="1"/>
  <c r="AE543" i="1"/>
  <c r="AF543" i="1"/>
  <c r="AG543" i="1"/>
  <c r="AH543" i="1"/>
  <c r="AI543" i="1"/>
  <c r="AJ543" i="1"/>
  <c r="CQ543" i="1"/>
  <c r="P543" i="1" s="1"/>
  <c r="CR543" i="1"/>
  <c r="CS543" i="1"/>
  <c r="CT543" i="1"/>
  <c r="S543" i="1" s="1"/>
  <c r="CP543" i="1" s="1"/>
  <c r="O543" i="1" s="1"/>
  <c r="GM543" i="1" s="1"/>
  <c r="GN543" i="1" s="1"/>
  <c r="CU543" i="1"/>
  <c r="T543" i="1" s="1"/>
  <c r="CV543" i="1"/>
  <c r="CW543" i="1"/>
  <c r="V543" i="1" s="1"/>
  <c r="CX543" i="1"/>
  <c r="W543" i="1" s="1"/>
  <c r="CY543" i="1"/>
  <c r="X543" i="1" s="1"/>
  <c r="CZ543" i="1"/>
  <c r="Y543" i="1" s="1"/>
  <c r="GL543" i="1"/>
  <c r="GO543" i="1"/>
  <c r="GP543" i="1"/>
  <c r="GV543" i="1"/>
  <c r="HC543" i="1"/>
  <c r="GX543" i="1" s="1"/>
  <c r="HG543" i="1"/>
  <c r="C544" i="1"/>
  <c r="D544" i="1"/>
  <c r="I544" i="1"/>
  <c r="K544" i="1"/>
  <c r="T544" i="1"/>
  <c r="W544" i="1"/>
  <c r="AC544" i="1"/>
  <c r="AD544" i="1"/>
  <c r="AE544" i="1"/>
  <c r="AF544" i="1"/>
  <c r="AG544" i="1"/>
  <c r="AH544" i="1"/>
  <c r="AI544" i="1"/>
  <c r="AJ544" i="1"/>
  <c r="CX544" i="1" s="1"/>
  <c r="CQ544" i="1"/>
  <c r="CR544" i="1"/>
  <c r="CS544" i="1"/>
  <c r="CT544" i="1"/>
  <c r="CU544" i="1"/>
  <c r="CV544" i="1"/>
  <c r="CW544" i="1"/>
  <c r="GL544" i="1"/>
  <c r="GO544" i="1"/>
  <c r="GP544" i="1"/>
  <c r="GV544" i="1"/>
  <c r="HC544" i="1" s="1"/>
  <c r="GX544" i="1"/>
  <c r="T545" i="1"/>
  <c r="U545" i="1"/>
  <c r="Y545" i="1"/>
  <c r="AC545" i="1"/>
  <c r="AE545" i="1"/>
  <c r="AD545" i="1" s="1"/>
  <c r="AF545" i="1"/>
  <c r="AG545" i="1"/>
  <c r="AH545" i="1"/>
  <c r="AI545" i="1"/>
  <c r="CW545" i="1" s="1"/>
  <c r="V545" i="1" s="1"/>
  <c r="AJ545" i="1"/>
  <c r="CX545" i="1" s="1"/>
  <c r="W545" i="1" s="1"/>
  <c r="CQ545" i="1"/>
  <c r="P545" i="1" s="1"/>
  <c r="CR545" i="1"/>
  <c r="Q545" i="1" s="1"/>
  <c r="CS545" i="1"/>
  <c r="R545" i="1" s="1"/>
  <c r="CT545" i="1"/>
  <c r="S545" i="1" s="1"/>
  <c r="CU545" i="1"/>
  <c r="CV545" i="1"/>
  <c r="CY545" i="1"/>
  <c r="X545" i="1" s="1"/>
  <c r="CZ545" i="1"/>
  <c r="GL545" i="1"/>
  <c r="GO545" i="1"/>
  <c r="GP545" i="1"/>
  <c r="GV545" i="1"/>
  <c r="HC545" i="1" s="1"/>
  <c r="GX545" i="1" s="1"/>
  <c r="R546" i="1"/>
  <c r="T546" i="1"/>
  <c r="Y546" i="1"/>
  <c r="AC546" i="1"/>
  <c r="AD546" i="1"/>
  <c r="AB546" i="1" s="1"/>
  <c r="AE546" i="1"/>
  <c r="AF546" i="1"/>
  <c r="AG546" i="1"/>
  <c r="AH546" i="1"/>
  <c r="AI546" i="1"/>
  <c r="AJ546" i="1"/>
  <c r="CX546" i="1" s="1"/>
  <c r="W546" i="1" s="1"/>
  <c r="CQ546" i="1"/>
  <c r="P546" i="1" s="1"/>
  <c r="CP546" i="1" s="1"/>
  <c r="O546" i="1" s="1"/>
  <c r="GM546" i="1" s="1"/>
  <c r="GN546" i="1" s="1"/>
  <c r="CR546" i="1"/>
  <c r="Q546" i="1" s="1"/>
  <c r="CS546" i="1"/>
  <c r="CT546" i="1"/>
  <c r="S546" i="1" s="1"/>
  <c r="CU546" i="1"/>
  <c r="CV546" i="1"/>
  <c r="U546" i="1" s="1"/>
  <c r="CW546" i="1"/>
  <c r="V546" i="1" s="1"/>
  <c r="CY546" i="1"/>
  <c r="X546" i="1" s="1"/>
  <c r="CZ546" i="1"/>
  <c r="GL546" i="1"/>
  <c r="GO546" i="1"/>
  <c r="GP546" i="1"/>
  <c r="GV546" i="1"/>
  <c r="GX546" i="1"/>
  <c r="HC546" i="1"/>
  <c r="P547" i="1"/>
  <c r="Q547" i="1"/>
  <c r="R547" i="1"/>
  <c r="S547" i="1"/>
  <c r="U547" i="1"/>
  <c r="X547" i="1"/>
  <c r="AC547" i="1"/>
  <c r="AB547" i="1" s="1"/>
  <c r="AE547" i="1"/>
  <c r="AD547" i="1" s="1"/>
  <c r="AF547" i="1"/>
  <c r="AG547" i="1"/>
  <c r="AH547" i="1"/>
  <c r="CV547" i="1" s="1"/>
  <c r="AI547" i="1"/>
  <c r="AJ547" i="1"/>
  <c r="CQ547" i="1"/>
  <c r="CR547" i="1"/>
  <c r="CS547" i="1"/>
  <c r="CT547" i="1"/>
  <c r="CU547" i="1"/>
  <c r="T547" i="1" s="1"/>
  <c r="CW547" i="1"/>
  <c r="V547" i="1" s="1"/>
  <c r="CX547" i="1"/>
  <c r="W547" i="1" s="1"/>
  <c r="CY547" i="1"/>
  <c r="CZ547" i="1"/>
  <c r="Y547" i="1" s="1"/>
  <c r="GL547" i="1"/>
  <c r="GO547" i="1"/>
  <c r="GP547" i="1"/>
  <c r="GV547" i="1"/>
  <c r="HC547" i="1" s="1"/>
  <c r="GX547" i="1" s="1"/>
  <c r="Q548" i="1"/>
  <c r="S548" i="1"/>
  <c r="AC548" i="1"/>
  <c r="AD548" i="1"/>
  <c r="AE548" i="1"/>
  <c r="AF548" i="1"/>
  <c r="AG548" i="1"/>
  <c r="AH548" i="1"/>
  <c r="CV548" i="1" s="1"/>
  <c r="U548" i="1" s="1"/>
  <c r="AI548" i="1"/>
  <c r="CW548" i="1" s="1"/>
  <c r="V548" i="1" s="1"/>
  <c r="AJ548" i="1"/>
  <c r="CX548" i="1" s="1"/>
  <c r="W548" i="1" s="1"/>
  <c r="CP548" i="1"/>
  <c r="O548" i="1" s="1"/>
  <c r="GM548" i="1" s="1"/>
  <c r="GN548" i="1" s="1"/>
  <c r="CQ548" i="1"/>
  <c r="P548" i="1" s="1"/>
  <c r="CR548" i="1"/>
  <c r="CS548" i="1"/>
  <c r="R548" i="1" s="1"/>
  <c r="CT548" i="1"/>
  <c r="CU548" i="1"/>
  <c r="T548" i="1" s="1"/>
  <c r="CY548" i="1"/>
  <c r="X548" i="1" s="1"/>
  <c r="CZ548" i="1"/>
  <c r="Y548" i="1" s="1"/>
  <c r="GL548" i="1"/>
  <c r="GO548" i="1"/>
  <c r="GP548" i="1"/>
  <c r="GV548" i="1"/>
  <c r="GX548" i="1"/>
  <c r="HC548" i="1"/>
  <c r="C549" i="1"/>
  <c r="D549" i="1"/>
  <c r="I549" i="1"/>
  <c r="K549" i="1"/>
  <c r="AC549" i="1"/>
  <c r="AE549" i="1"/>
  <c r="AD549" i="1" s="1"/>
  <c r="AF549" i="1"/>
  <c r="AG549" i="1"/>
  <c r="CU549" i="1" s="1"/>
  <c r="AH549" i="1"/>
  <c r="AI549" i="1"/>
  <c r="AJ549" i="1"/>
  <c r="CX549" i="1" s="1"/>
  <c r="W549" i="1" s="1"/>
  <c r="CQ549" i="1"/>
  <c r="CR549" i="1"/>
  <c r="CS549" i="1"/>
  <c r="CT549" i="1"/>
  <c r="CV549" i="1"/>
  <c r="CW549" i="1"/>
  <c r="GL549" i="1"/>
  <c r="GO549" i="1"/>
  <c r="GP549" i="1"/>
  <c r="GV549" i="1"/>
  <c r="HC549" i="1"/>
  <c r="GX549" i="1" s="1"/>
  <c r="AC550" i="1"/>
  <c r="AD550" i="1"/>
  <c r="AE550" i="1"/>
  <c r="AF550" i="1"/>
  <c r="AG550" i="1"/>
  <c r="AH550" i="1"/>
  <c r="AI550" i="1"/>
  <c r="CW550" i="1" s="1"/>
  <c r="AJ550" i="1"/>
  <c r="CQ550" i="1"/>
  <c r="CR550" i="1"/>
  <c r="CS550" i="1"/>
  <c r="CT550" i="1"/>
  <c r="CU550" i="1"/>
  <c r="CV550" i="1"/>
  <c r="CX550" i="1"/>
  <c r="GL550" i="1"/>
  <c r="GO550" i="1"/>
  <c r="GP550" i="1"/>
  <c r="GV550" i="1"/>
  <c r="HC550" i="1" s="1"/>
  <c r="C551" i="1"/>
  <c r="D551" i="1"/>
  <c r="I551" i="1"/>
  <c r="K551" i="1"/>
  <c r="T551" i="1"/>
  <c r="AC551" i="1"/>
  <c r="AD551" i="1"/>
  <c r="AE551" i="1"/>
  <c r="AF551" i="1"/>
  <c r="AG551" i="1"/>
  <c r="AH551" i="1"/>
  <c r="AI551" i="1"/>
  <c r="AJ551" i="1"/>
  <c r="CX551" i="1" s="1"/>
  <c r="W551" i="1" s="1"/>
  <c r="CQ551" i="1"/>
  <c r="CR551" i="1"/>
  <c r="CS551" i="1"/>
  <c r="CT551" i="1"/>
  <c r="CU551" i="1"/>
  <c r="CV551" i="1"/>
  <c r="CW551" i="1"/>
  <c r="GL551" i="1"/>
  <c r="GO551" i="1"/>
  <c r="GP551" i="1"/>
  <c r="GV551" i="1"/>
  <c r="HC551" i="1" s="1"/>
  <c r="GX551" i="1" s="1"/>
  <c r="I552" i="1"/>
  <c r="Q552" i="1"/>
  <c r="AC552" i="1"/>
  <c r="AD552" i="1"/>
  <c r="AB552" i="1" s="1"/>
  <c r="AE552" i="1"/>
  <c r="AF552" i="1"/>
  <c r="AG552" i="1"/>
  <c r="CU552" i="1" s="1"/>
  <c r="T552" i="1" s="1"/>
  <c r="AH552" i="1"/>
  <c r="CV552" i="1" s="1"/>
  <c r="U552" i="1" s="1"/>
  <c r="AI552" i="1"/>
  <c r="CW552" i="1" s="1"/>
  <c r="V552" i="1" s="1"/>
  <c r="AJ552" i="1"/>
  <c r="CX552" i="1" s="1"/>
  <c r="W552" i="1" s="1"/>
  <c r="CQ552" i="1"/>
  <c r="CR552" i="1"/>
  <c r="CS552" i="1"/>
  <c r="R552" i="1" s="1"/>
  <c r="CT552" i="1"/>
  <c r="S552" i="1" s="1"/>
  <c r="GL552" i="1"/>
  <c r="GO552" i="1"/>
  <c r="GP552" i="1"/>
  <c r="GV552" i="1"/>
  <c r="HC552" i="1" s="1"/>
  <c r="GX552" i="1" s="1"/>
  <c r="C553" i="1"/>
  <c r="D553" i="1"/>
  <c r="I553" i="1"/>
  <c r="K553" i="1"/>
  <c r="AC553" i="1"/>
  <c r="AE553" i="1"/>
  <c r="AD553" i="1" s="1"/>
  <c r="AF553" i="1"/>
  <c r="AG553" i="1"/>
  <c r="CU553" i="1" s="1"/>
  <c r="AH553" i="1"/>
  <c r="AI553" i="1"/>
  <c r="AJ553" i="1"/>
  <c r="CQ553" i="1"/>
  <c r="CR553" i="1"/>
  <c r="CS553" i="1"/>
  <c r="CT553" i="1"/>
  <c r="CV553" i="1"/>
  <c r="CW553" i="1"/>
  <c r="CX553" i="1"/>
  <c r="GL553" i="1"/>
  <c r="GO553" i="1"/>
  <c r="GP553" i="1"/>
  <c r="GV553" i="1"/>
  <c r="HC553" i="1"/>
  <c r="P554" i="1"/>
  <c r="Q554" i="1"/>
  <c r="S554" i="1"/>
  <c r="T554" i="1"/>
  <c r="W554" i="1"/>
  <c r="Y554" i="1"/>
  <c r="AB554" i="1"/>
  <c r="AC554" i="1"/>
  <c r="AE554" i="1"/>
  <c r="AD554" i="1" s="1"/>
  <c r="AF554" i="1"/>
  <c r="AG554" i="1"/>
  <c r="AH554" i="1"/>
  <c r="CV554" i="1" s="1"/>
  <c r="U554" i="1" s="1"/>
  <c r="AI554" i="1"/>
  <c r="CW554" i="1" s="1"/>
  <c r="V554" i="1" s="1"/>
  <c r="AJ554" i="1"/>
  <c r="CQ554" i="1"/>
  <c r="CR554" i="1"/>
  <c r="CS554" i="1"/>
  <c r="R554" i="1" s="1"/>
  <c r="CT554" i="1"/>
  <c r="CU554" i="1"/>
  <c r="CX554" i="1"/>
  <c r="CY554" i="1"/>
  <c r="X554" i="1" s="1"/>
  <c r="CZ554" i="1"/>
  <c r="GL554" i="1"/>
  <c r="GO554" i="1"/>
  <c r="GP554" i="1"/>
  <c r="GV554" i="1"/>
  <c r="HC554" i="1"/>
  <c r="GX554" i="1" s="1"/>
  <c r="C555" i="1"/>
  <c r="D555" i="1"/>
  <c r="U555" i="1"/>
  <c r="V555" i="1"/>
  <c r="W555" i="1"/>
  <c r="AC555" i="1"/>
  <c r="AD555" i="1"/>
  <c r="AE555" i="1"/>
  <c r="AF555" i="1"/>
  <c r="AG555" i="1"/>
  <c r="CU555" i="1" s="1"/>
  <c r="T555" i="1" s="1"/>
  <c r="AH555" i="1"/>
  <c r="AI555" i="1"/>
  <c r="AJ555" i="1"/>
  <c r="CX555" i="1" s="1"/>
  <c r="CQ555" i="1"/>
  <c r="CR555" i="1"/>
  <c r="CS555" i="1"/>
  <c r="CT555" i="1"/>
  <c r="CV555" i="1"/>
  <c r="CW555" i="1"/>
  <c r="GL555" i="1"/>
  <c r="GO555" i="1"/>
  <c r="GP555" i="1"/>
  <c r="GV555" i="1"/>
  <c r="GX555" i="1"/>
  <c r="HC555" i="1"/>
  <c r="I556" i="1"/>
  <c r="P556" i="1"/>
  <c r="R556" i="1"/>
  <c r="S556" i="1"/>
  <c r="AC556" i="1"/>
  <c r="AD556" i="1"/>
  <c r="AE556" i="1"/>
  <c r="AF556" i="1"/>
  <c r="AG556" i="1"/>
  <c r="CU556" i="1" s="1"/>
  <c r="T556" i="1" s="1"/>
  <c r="AH556" i="1"/>
  <c r="CV556" i="1" s="1"/>
  <c r="U556" i="1" s="1"/>
  <c r="AI556" i="1"/>
  <c r="AJ556" i="1"/>
  <c r="CX556" i="1" s="1"/>
  <c r="W556" i="1" s="1"/>
  <c r="CQ556" i="1"/>
  <c r="CR556" i="1"/>
  <c r="Q556" i="1" s="1"/>
  <c r="CP556" i="1" s="1"/>
  <c r="O556" i="1" s="1"/>
  <c r="CS556" i="1"/>
  <c r="CT556" i="1"/>
  <c r="CW556" i="1"/>
  <c r="V556" i="1" s="1"/>
  <c r="GL556" i="1"/>
  <c r="GO556" i="1"/>
  <c r="GP556" i="1"/>
  <c r="GV556" i="1"/>
  <c r="GX556" i="1"/>
  <c r="HC556" i="1"/>
  <c r="C557" i="1"/>
  <c r="D557" i="1"/>
  <c r="U557" i="1"/>
  <c r="AC557" i="1"/>
  <c r="AB557" i="1" s="1"/>
  <c r="AD557" i="1"/>
  <c r="AE557" i="1"/>
  <c r="AF557" i="1"/>
  <c r="AG557" i="1"/>
  <c r="AH557" i="1"/>
  <c r="AI557" i="1"/>
  <c r="AJ557" i="1"/>
  <c r="CX557" i="1" s="1"/>
  <c r="W557" i="1" s="1"/>
  <c r="CQ557" i="1"/>
  <c r="CR557" i="1"/>
  <c r="CS557" i="1"/>
  <c r="CT557" i="1"/>
  <c r="CU557" i="1"/>
  <c r="T557" i="1" s="1"/>
  <c r="CV557" i="1"/>
  <c r="CW557" i="1"/>
  <c r="GL557" i="1"/>
  <c r="GO557" i="1"/>
  <c r="GP557" i="1"/>
  <c r="GV557" i="1"/>
  <c r="HC557" i="1" s="1"/>
  <c r="GX557" i="1"/>
  <c r="P558" i="1"/>
  <c r="Q558" i="1"/>
  <c r="R558" i="1"/>
  <c r="X558" i="1"/>
  <c r="AC558" i="1"/>
  <c r="AB558" i="1" s="1"/>
  <c r="AD558" i="1"/>
  <c r="AE558" i="1"/>
  <c r="AF558" i="1"/>
  <c r="AG558" i="1"/>
  <c r="CU558" i="1" s="1"/>
  <c r="T558" i="1" s="1"/>
  <c r="AH558" i="1"/>
  <c r="AI558" i="1"/>
  <c r="AJ558" i="1"/>
  <c r="CQ558" i="1"/>
  <c r="CR558" i="1"/>
  <c r="CS558" i="1"/>
  <c r="CT558" i="1"/>
  <c r="S558" i="1" s="1"/>
  <c r="CV558" i="1"/>
  <c r="U558" i="1" s="1"/>
  <c r="CW558" i="1"/>
  <c r="V558" i="1" s="1"/>
  <c r="CX558" i="1"/>
  <c r="W558" i="1" s="1"/>
  <c r="CY558" i="1"/>
  <c r="CZ558" i="1"/>
  <c r="Y558" i="1" s="1"/>
  <c r="GL558" i="1"/>
  <c r="GO558" i="1"/>
  <c r="GP558" i="1"/>
  <c r="GV558" i="1"/>
  <c r="HC558" i="1"/>
  <c r="GX558" i="1" s="1"/>
  <c r="C559" i="1"/>
  <c r="D559" i="1"/>
  <c r="U559" i="1"/>
  <c r="AC559" i="1"/>
  <c r="AE559" i="1"/>
  <c r="AD559" i="1" s="1"/>
  <c r="AF559" i="1"/>
  <c r="AG559" i="1"/>
  <c r="CU559" i="1" s="1"/>
  <c r="T559" i="1" s="1"/>
  <c r="AH559" i="1"/>
  <c r="AI559" i="1"/>
  <c r="AJ559" i="1"/>
  <c r="CX559" i="1" s="1"/>
  <c r="W559" i="1" s="1"/>
  <c r="CQ559" i="1"/>
  <c r="CR559" i="1"/>
  <c r="CS559" i="1"/>
  <c r="CT559" i="1"/>
  <c r="CV559" i="1"/>
  <c r="CW559" i="1"/>
  <c r="GL559" i="1"/>
  <c r="GO559" i="1"/>
  <c r="GP559" i="1"/>
  <c r="GV559" i="1"/>
  <c r="HC559" i="1"/>
  <c r="GX559" i="1" s="1"/>
  <c r="P560" i="1"/>
  <c r="Q560" i="1"/>
  <c r="R560" i="1"/>
  <c r="Y560" i="1"/>
  <c r="AC560" i="1"/>
  <c r="AE560" i="1"/>
  <c r="AD560" i="1" s="1"/>
  <c r="AB560" i="1" s="1"/>
  <c r="AF560" i="1"/>
  <c r="AG560" i="1"/>
  <c r="CU560" i="1" s="1"/>
  <c r="T560" i="1" s="1"/>
  <c r="AH560" i="1"/>
  <c r="AI560" i="1"/>
  <c r="CW560" i="1" s="1"/>
  <c r="V560" i="1" s="1"/>
  <c r="AJ560" i="1"/>
  <c r="CX560" i="1" s="1"/>
  <c r="W560" i="1" s="1"/>
  <c r="CQ560" i="1"/>
  <c r="CR560" i="1"/>
  <c r="CS560" i="1"/>
  <c r="CT560" i="1"/>
  <c r="S560" i="1" s="1"/>
  <c r="CV560" i="1"/>
  <c r="U560" i="1" s="1"/>
  <c r="CY560" i="1"/>
  <c r="X560" i="1" s="1"/>
  <c r="CZ560" i="1"/>
  <c r="GL560" i="1"/>
  <c r="GO560" i="1"/>
  <c r="GP560" i="1"/>
  <c r="GV560" i="1"/>
  <c r="HC560" i="1" s="1"/>
  <c r="GX560" i="1" s="1"/>
  <c r="C561" i="1"/>
  <c r="D561" i="1"/>
  <c r="U561" i="1"/>
  <c r="V561" i="1"/>
  <c r="W561" i="1"/>
  <c r="AC561" i="1"/>
  <c r="AE561" i="1"/>
  <c r="AD561" i="1" s="1"/>
  <c r="AF561" i="1"/>
  <c r="AG561" i="1"/>
  <c r="CU561" i="1" s="1"/>
  <c r="T561" i="1" s="1"/>
  <c r="AH561" i="1"/>
  <c r="AI561" i="1"/>
  <c r="AJ561" i="1"/>
  <c r="CQ561" i="1"/>
  <c r="CR561" i="1"/>
  <c r="CS561" i="1"/>
  <c r="CT561" i="1"/>
  <c r="CV561" i="1"/>
  <c r="CW561" i="1"/>
  <c r="CX561" i="1"/>
  <c r="GL561" i="1"/>
  <c r="GO561" i="1"/>
  <c r="GP561" i="1"/>
  <c r="GV561" i="1"/>
  <c r="HC561" i="1" s="1"/>
  <c r="GX561" i="1"/>
  <c r="Q562" i="1"/>
  <c r="S562" i="1"/>
  <c r="T562" i="1"/>
  <c r="U562" i="1"/>
  <c r="AB562" i="1"/>
  <c r="AC562" i="1"/>
  <c r="AD562" i="1"/>
  <c r="AE562" i="1"/>
  <c r="AF562" i="1"/>
  <c r="AG562" i="1"/>
  <c r="AH562" i="1"/>
  <c r="AI562" i="1"/>
  <c r="AJ562" i="1"/>
  <c r="CQ562" i="1"/>
  <c r="P562" i="1" s="1"/>
  <c r="CR562" i="1"/>
  <c r="CS562" i="1"/>
  <c r="R562" i="1" s="1"/>
  <c r="CP562" i="1" s="1"/>
  <c r="O562" i="1" s="1"/>
  <c r="GM562" i="1" s="1"/>
  <c r="GN562" i="1" s="1"/>
  <c r="CT562" i="1"/>
  <c r="CU562" i="1"/>
  <c r="CV562" i="1"/>
  <c r="CW562" i="1"/>
  <c r="V562" i="1" s="1"/>
  <c r="CX562" i="1"/>
  <c r="W562" i="1" s="1"/>
  <c r="CY562" i="1"/>
  <c r="X562" i="1" s="1"/>
  <c r="CZ562" i="1"/>
  <c r="Y562" i="1" s="1"/>
  <c r="GL562" i="1"/>
  <c r="GO562" i="1"/>
  <c r="GP562" i="1"/>
  <c r="GV562" i="1"/>
  <c r="HC562" i="1"/>
  <c r="GX562" i="1" s="1"/>
  <c r="C563" i="1"/>
  <c r="D563" i="1"/>
  <c r="I563" i="1"/>
  <c r="K563" i="1"/>
  <c r="T563" i="1"/>
  <c r="AC563" i="1"/>
  <c r="AE563" i="1"/>
  <c r="AD563" i="1" s="1"/>
  <c r="AF563" i="1"/>
  <c r="AG563" i="1"/>
  <c r="AH563" i="1"/>
  <c r="AI563" i="1"/>
  <c r="AJ563" i="1"/>
  <c r="CQ563" i="1"/>
  <c r="CR563" i="1"/>
  <c r="CS563" i="1"/>
  <c r="CT563" i="1"/>
  <c r="CU563" i="1"/>
  <c r="CV563" i="1"/>
  <c r="CW563" i="1"/>
  <c r="CX563" i="1"/>
  <c r="W563" i="1" s="1"/>
  <c r="GL563" i="1"/>
  <c r="GO563" i="1"/>
  <c r="GP563" i="1"/>
  <c r="GV563" i="1"/>
  <c r="HC563" i="1"/>
  <c r="GX563" i="1" s="1"/>
  <c r="R564" i="1"/>
  <c r="AC564" i="1"/>
  <c r="AD564" i="1"/>
  <c r="AB564" i="1" s="1"/>
  <c r="AE564" i="1"/>
  <c r="AF564" i="1"/>
  <c r="AG564" i="1"/>
  <c r="AH564" i="1"/>
  <c r="CV564" i="1" s="1"/>
  <c r="U564" i="1" s="1"/>
  <c r="AI564" i="1"/>
  <c r="CW564" i="1" s="1"/>
  <c r="V564" i="1" s="1"/>
  <c r="AJ564" i="1"/>
  <c r="CX564" i="1" s="1"/>
  <c r="W564" i="1" s="1"/>
  <c r="CQ564" i="1"/>
  <c r="P564" i="1" s="1"/>
  <c r="CR564" i="1"/>
  <c r="Q564" i="1" s="1"/>
  <c r="CS564" i="1"/>
  <c r="CT564" i="1"/>
  <c r="S564" i="1" s="1"/>
  <c r="CU564" i="1"/>
  <c r="T564" i="1" s="1"/>
  <c r="CY564" i="1"/>
  <c r="X564" i="1" s="1"/>
  <c r="CZ564" i="1"/>
  <c r="Y564" i="1" s="1"/>
  <c r="GL564" i="1"/>
  <c r="GO564" i="1"/>
  <c r="GP564" i="1"/>
  <c r="GV564" i="1"/>
  <c r="GX564" i="1"/>
  <c r="HC564" i="1"/>
  <c r="C565" i="1"/>
  <c r="D565" i="1"/>
  <c r="I565" i="1"/>
  <c r="K565" i="1"/>
  <c r="AC565" i="1"/>
  <c r="AE565" i="1"/>
  <c r="AD565" i="1" s="1"/>
  <c r="AF565" i="1"/>
  <c r="AG565" i="1"/>
  <c r="CU565" i="1" s="1"/>
  <c r="T565" i="1" s="1"/>
  <c r="AH565" i="1"/>
  <c r="AI565" i="1"/>
  <c r="AJ565" i="1"/>
  <c r="CX565" i="1" s="1"/>
  <c r="W565" i="1" s="1"/>
  <c r="CQ565" i="1"/>
  <c r="CR565" i="1"/>
  <c r="CS565" i="1"/>
  <c r="CT565" i="1"/>
  <c r="CV565" i="1"/>
  <c r="CW565" i="1"/>
  <c r="GL565" i="1"/>
  <c r="GO565" i="1"/>
  <c r="GP565" i="1"/>
  <c r="GV565" i="1"/>
  <c r="HC565" i="1" s="1"/>
  <c r="GX565" i="1"/>
  <c r="P566" i="1"/>
  <c r="Q566" i="1"/>
  <c r="R566" i="1"/>
  <c r="AC566" i="1"/>
  <c r="AB566" i="1" s="1"/>
  <c r="AD566" i="1"/>
  <c r="AE566" i="1"/>
  <c r="AF566" i="1"/>
  <c r="AG566" i="1"/>
  <c r="CU566" i="1" s="1"/>
  <c r="T566" i="1" s="1"/>
  <c r="AH566" i="1"/>
  <c r="AI566" i="1"/>
  <c r="CW566" i="1" s="1"/>
  <c r="V566" i="1" s="1"/>
  <c r="AJ566" i="1"/>
  <c r="CX566" i="1" s="1"/>
  <c r="W566" i="1" s="1"/>
  <c r="CQ566" i="1"/>
  <c r="CR566" i="1"/>
  <c r="CS566" i="1"/>
  <c r="CT566" i="1"/>
  <c r="S566" i="1" s="1"/>
  <c r="CV566" i="1"/>
  <c r="U566" i="1" s="1"/>
  <c r="CY566" i="1"/>
  <c r="X566" i="1" s="1"/>
  <c r="CZ566" i="1"/>
  <c r="Y566" i="1" s="1"/>
  <c r="GL566" i="1"/>
  <c r="GO566" i="1"/>
  <c r="GP566" i="1"/>
  <c r="GV566" i="1"/>
  <c r="HC566" i="1"/>
  <c r="GX566" i="1" s="1"/>
  <c r="HG566" i="1"/>
  <c r="C567" i="1"/>
  <c r="D567" i="1"/>
  <c r="I567" i="1"/>
  <c r="K567" i="1"/>
  <c r="AC567" i="1"/>
  <c r="AE567" i="1"/>
  <c r="AD567" i="1" s="1"/>
  <c r="AF567" i="1"/>
  <c r="AG567" i="1"/>
  <c r="AH567" i="1"/>
  <c r="AI567" i="1"/>
  <c r="AJ567" i="1"/>
  <c r="CQ567" i="1"/>
  <c r="CR567" i="1"/>
  <c r="CS567" i="1"/>
  <c r="CT567" i="1"/>
  <c r="CU567" i="1"/>
  <c r="T567" i="1" s="1"/>
  <c r="CV567" i="1"/>
  <c r="CW567" i="1"/>
  <c r="CX567" i="1"/>
  <c r="W567" i="1" s="1"/>
  <c r="GL567" i="1"/>
  <c r="GO567" i="1"/>
  <c r="GP567" i="1"/>
  <c r="GV567" i="1"/>
  <c r="HC567" i="1"/>
  <c r="GX567" i="1" s="1"/>
  <c r="Q568" i="1"/>
  <c r="R568" i="1"/>
  <c r="Y568" i="1"/>
  <c r="AC568" i="1"/>
  <c r="AB568" i="1" s="1"/>
  <c r="AD568" i="1"/>
  <c r="AE568" i="1"/>
  <c r="AF568" i="1"/>
  <c r="AG568" i="1"/>
  <c r="AH568" i="1"/>
  <c r="CV568" i="1" s="1"/>
  <c r="U568" i="1" s="1"/>
  <c r="AI568" i="1"/>
  <c r="CW568" i="1" s="1"/>
  <c r="V568" i="1" s="1"/>
  <c r="AJ568" i="1"/>
  <c r="CQ568" i="1"/>
  <c r="P568" i="1" s="1"/>
  <c r="CR568" i="1"/>
  <c r="CS568" i="1"/>
  <c r="CT568" i="1"/>
  <c r="S568" i="1" s="1"/>
  <c r="CU568" i="1"/>
  <c r="T568" i="1" s="1"/>
  <c r="CX568" i="1"/>
  <c r="W568" i="1" s="1"/>
  <c r="CY568" i="1"/>
  <c r="X568" i="1" s="1"/>
  <c r="CZ568" i="1"/>
  <c r="GL568" i="1"/>
  <c r="GO568" i="1"/>
  <c r="GP568" i="1"/>
  <c r="GV568" i="1"/>
  <c r="HC568" i="1" s="1"/>
  <c r="GX568" i="1" s="1"/>
  <c r="HG568" i="1"/>
  <c r="C569" i="1"/>
  <c r="D569" i="1"/>
  <c r="V569" i="1"/>
  <c r="AC569" i="1"/>
  <c r="AE569" i="1"/>
  <c r="AD569" i="1" s="1"/>
  <c r="AB569" i="1" s="1"/>
  <c r="AF569" i="1"/>
  <c r="AG569" i="1"/>
  <c r="CU569" i="1" s="1"/>
  <c r="T569" i="1" s="1"/>
  <c r="AH569" i="1"/>
  <c r="AI569" i="1"/>
  <c r="AJ569" i="1"/>
  <c r="CX569" i="1" s="1"/>
  <c r="W569" i="1" s="1"/>
  <c r="CQ569" i="1"/>
  <c r="CR569" i="1"/>
  <c r="CS569" i="1"/>
  <c r="CT569" i="1"/>
  <c r="CV569" i="1"/>
  <c r="CW569" i="1"/>
  <c r="GL569" i="1"/>
  <c r="GN569" i="1"/>
  <c r="GP569" i="1"/>
  <c r="GV569" i="1"/>
  <c r="HC569" i="1" s="1"/>
  <c r="GX569" i="1" s="1"/>
  <c r="I570" i="1"/>
  <c r="R570" i="1" s="1"/>
  <c r="U570" i="1"/>
  <c r="V570" i="1"/>
  <c r="Y570" i="1"/>
  <c r="AC570" i="1"/>
  <c r="AE570" i="1"/>
  <c r="AD570" i="1" s="1"/>
  <c r="AF570" i="1"/>
  <c r="AG570" i="1"/>
  <c r="AH570" i="1"/>
  <c r="AI570" i="1"/>
  <c r="AJ570" i="1"/>
  <c r="CP570" i="1"/>
  <c r="CQ570" i="1"/>
  <c r="CR570" i="1"/>
  <c r="Q570" i="1" s="1"/>
  <c r="CS570" i="1"/>
  <c r="CT570" i="1"/>
  <c r="CU570" i="1"/>
  <c r="T570" i="1" s="1"/>
  <c r="CV570" i="1"/>
  <c r="CW570" i="1"/>
  <c r="CX570" i="1"/>
  <c r="CY570" i="1"/>
  <c r="X570" i="1" s="1"/>
  <c r="CZ570" i="1"/>
  <c r="GL570" i="1"/>
  <c r="GN570" i="1"/>
  <c r="GP570" i="1"/>
  <c r="GV570" i="1"/>
  <c r="HC570" i="1"/>
  <c r="I571" i="1"/>
  <c r="P571" i="1" s="1"/>
  <c r="K571" i="1"/>
  <c r="AC571" i="1"/>
  <c r="AE571" i="1"/>
  <c r="AD571" i="1" s="1"/>
  <c r="AF571" i="1"/>
  <c r="AG571" i="1"/>
  <c r="AH571" i="1"/>
  <c r="CV571" i="1" s="1"/>
  <c r="AI571" i="1"/>
  <c r="AJ571" i="1"/>
  <c r="CQ571" i="1"/>
  <c r="CR571" i="1"/>
  <c r="CS571" i="1"/>
  <c r="CT571" i="1"/>
  <c r="CU571" i="1"/>
  <c r="CW571" i="1"/>
  <c r="CX571" i="1"/>
  <c r="W571" i="1" s="1"/>
  <c r="CY571" i="1"/>
  <c r="X571" i="1" s="1"/>
  <c r="CZ571" i="1"/>
  <c r="Y571" i="1" s="1"/>
  <c r="GL571" i="1"/>
  <c r="GN571" i="1"/>
  <c r="GP571" i="1"/>
  <c r="GV571" i="1"/>
  <c r="HC571" i="1" s="1"/>
  <c r="GX571" i="1" s="1"/>
  <c r="C572" i="1"/>
  <c r="D572" i="1"/>
  <c r="U572" i="1"/>
  <c r="V572" i="1"/>
  <c r="AC572" i="1"/>
  <c r="AE572" i="1"/>
  <c r="AD572" i="1" s="1"/>
  <c r="AF572" i="1"/>
  <c r="AG572" i="1"/>
  <c r="AH572" i="1"/>
  <c r="AI572" i="1"/>
  <c r="AJ572" i="1"/>
  <c r="CX572" i="1" s="1"/>
  <c r="W572" i="1" s="1"/>
  <c r="CQ572" i="1"/>
  <c r="CR572" i="1"/>
  <c r="CS572" i="1"/>
  <c r="CT572" i="1"/>
  <c r="CU572" i="1"/>
  <c r="T572" i="1" s="1"/>
  <c r="CV572" i="1"/>
  <c r="CW572" i="1"/>
  <c r="GL572" i="1"/>
  <c r="GN572" i="1"/>
  <c r="GP572" i="1"/>
  <c r="GV572" i="1"/>
  <c r="HC572" i="1" s="1"/>
  <c r="GX572" i="1" s="1"/>
  <c r="I573" i="1"/>
  <c r="P573" i="1" s="1"/>
  <c r="O573" i="1" s="1"/>
  <c r="T573" i="1"/>
  <c r="X573" i="1"/>
  <c r="Y573" i="1"/>
  <c r="AC573" i="1"/>
  <c r="AE573" i="1"/>
  <c r="AD573" i="1" s="1"/>
  <c r="AB573" i="1" s="1"/>
  <c r="AF573" i="1"/>
  <c r="AG573" i="1"/>
  <c r="AH573" i="1"/>
  <c r="AI573" i="1"/>
  <c r="AJ573" i="1"/>
  <c r="CP573" i="1"/>
  <c r="CQ573" i="1"/>
  <c r="CR573" i="1"/>
  <c r="CS573" i="1"/>
  <c r="R573" i="1" s="1"/>
  <c r="CT573" i="1"/>
  <c r="S573" i="1" s="1"/>
  <c r="CU573" i="1"/>
  <c r="CV573" i="1"/>
  <c r="CW573" i="1"/>
  <c r="V573" i="1" s="1"/>
  <c r="CX573" i="1"/>
  <c r="W573" i="1" s="1"/>
  <c r="CY573" i="1"/>
  <c r="CZ573" i="1"/>
  <c r="GL573" i="1"/>
  <c r="GN573" i="1"/>
  <c r="GP573" i="1"/>
  <c r="GV573" i="1"/>
  <c r="HC573" i="1"/>
  <c r="GX573" i="1" s="1"/>
  <c r="I574" i="1"/>
  <c r="K574" i="1"/>
  <c r="AC574" i="1"/>
  <c r="AE574" i="1"/>
  <c r="AD574" i="1" s="1"/>
  <c r="AB574" i="1" s="1"/>
  <c r="AF574" i="1"/>
  <c r="AG574" i="1"/>
  <c r="AH574" i="1"/>
  <c r="AI574" i="1"/>
  <c r="CW574" i="1" s="1"/>
  <c r="V574" i="1" s="1"/>
  <c r="AJ574" i="1"/>
  <c r="CQ574" i="1"/>
  <c r="P574" i="1" s="1"/>
  <c r="CR574" i="1"/>
  <c r="Q574" i="1" s="1"/>
  <c r="CS574" i="1"/>
  <c r="R574" i="1" s="1"/>
  <c r="CT574" i="1"/>
  <c r="S574" i="1" s="1"/>
  <c r="CU574" i="1"/>
  <c r="T574" i="1" s="1"/>
  <c r="CV574" i="1"/>
  <c r="U574" i="1" s="1"/>
  <c r="CX574" i="1"/>
  <c r="W574" i="1" s="1"/>
  <c r="CY574" i="1"/>
  <c r="X574" i="1" s="1"/>
  <c r="CZ574" i="1"/>
  <c r="Y574" i="1" s="1"/>
  <c r="GL574" i="1"/>
  <c r="GO574" i="1"/>
  <c r="GP574" i="1"/>
  <c r="GV574" i="1"/>
  <c r="HC574" i="1"/>
  <c r="GX574" i="1" s="1"/>
  <c r="C575" i="1"/>
  <c r="D575" i="1"/>
  <c r="I575" i="1"/>
  <c r="K575" i="1"/>
  <c r="AC575" i="1"/>
  <c r="AE575" i="1"/>
  <c r="AD575" i="1" s="1"/>
  <c r="AB575" i="1" s="1"/>
  <c r="AF575" i="1"/>
  <c r="AG575" i="1"/>
  <c r="AH575" i="1"/>
  <c r="AI575" i="1"/>
  <c r="AJ575" i="1"/>
  <c r="CQ575" i="1"/>
  <c r="CR575" i="1"/>
  <c r="CS575" i="1"/>
  <c r="CT575" i="1"/>
  <c r="CU575" i="1"/>
  <c r="T575" i="1" s="1"/>
  <c r="CV575" i="1"/>
  <c r="CW575" i="1"/>
  <c r="CX575" i="1"/>
  <c r="W575" i="1" s="1"/>
  <c r="GL575" i="1"/>
  <c r="GO575" i="1"/>
  <c r="GP575" i="1"/>
  <c r="GV575" i="1"/>
  <c r="HC575" i="1"/>
  <c r="P576" i="1"/>
  <c r="Q576" i="1"/>
  <c r="R576" i="1"/>
  <c r="S576" i="1"/>
  <c r="V576" i="1"/>
  <c r="X576" i="1"/>
  <c r="Y576" i="1"/>
  <c r="AC576" i="1"/>
  <c r="AB576" i="1" s="1"/>
  <c r="AD576" i="1"/>
  <c r="AE576" i="1"/>
  <c r="AF576" i="1"/>
  <c r="AG576" i="1"/>
  <c r="AH576" i="1"/>
  <c r="AI576" i="1"/>
  <c r="AJ576" i="1"/>
  <c r="CQ576" i="1"/>
  <c r="CR576" i="1"/>
  <c r="CS576" i="1"/>
  <c r="CT576" i="1"/>
  <c r="CU576" i="1"/>
  <c r="T576" i="1" s="1"/>
  <c r="CV576" i="1"/>
  <c r="U576" i="1" s="1"/>
  <c r="CW576" i="1"/>
  <c r="CX576" i="1"/>
  <c r="W576" i="1" s="1"/>
  <c r="CY576" i="1"/>
  <c r="CZ576" i="1"/>
  <c r="GL576" i="1"/>
  <c r="GN576" i="1"/>
  <c r="GP576" i="1"/>
  <c r="GV576" i="1"/>
  <c r="GX576" i="1"/>
  <c r="HC576" i="1"/>
  <c r="I577" i="1"/>
  <c r="K577" i="1"/>
  <c r="P577" i="1"/>
  <c r="S577" i="1"/>
  <c r="W577" i="1"/>
  <c r="X577" i="1"/>
  <c r="Y577" i="1"/>
  <c r="AC577" i="1"/>
  <c r="AD577" i="1"/>
  <c r="AE577" i="1"/>
  <c r="AF577" i="1"/>
  <c r="AG577" i="1"/>
  <c r="CU577" i="1" s="1"/>
  <c r="T577" i="1" s="1"/>
  <c r="AH577" i="1"/>
  <c r="CV577" i="1" s="1"/>
  <c r="U577" i="1" s="1"/>
  <c r="AI577" i="1"/>
  <c r="AJ577" i="1"/>
  <c r="CQ577" i="1"/>
  <c r="CR577" i="1"/>
  <c r="Q577" i="1" s="1"/>
  <c r="CP577" i="1" s="1"/>
  <c r="O577" i="1" s="1"/>
  <c r="GM577" i="1" s="1"/>
  <c r="GO577" i="1" s="1"/>
  <c r="CS577" i="1"/>
  <c r="R577" i="1" s="1"/>
  <c r="CT577" i="1"/>
  <c r="CW577" i="1"/>
  <c r="V577" i="1" s="1"/>
  <c r="CX577" i="1"/>
  <c r="CY577" i="1"/>
  <c r="CZ577" i="1"/>
  <c r="GL577" i="1"/>
  <c r="GN577" i="1"/>
  <c r="GP577" i="1"/>
  <c r="GV577" i="1"/>
  <c r="HC577" i="1" s="1"/>
  <c r="GX577" i="1"/>
  <c r="C578" i="1"/>
  <c r="D578" i="1"/>
  <c r="I578" i="1"/>
  <c r="K578" i="1"/>
  <c r="AC578" i="1"/>
  <c r="AE578" i="1"/>
  <c r="AD578" i="1" s="1"/>
  <c r="AF578" i="1"/>
  <c r="AG578" i="1"/>
  <c r="AH578" i="1"/>
  <c r="AI578" i="1"/>
  <c r="AJ578" i="1"/>
  <c r="CX578" i="1" s="1"/>
  <c r="W578" i="1" s="1"/>
  <c r="CQ578" i="1"/>
  <c r="CR578" i="1"/>
  <c r="CS578" i="1"/>
  <c r="CT578" i="1"/>
  <c r="CU578" i="1"/>
  <c r="T578" i="1" s="1"/>
  <c r="CV578" i="1"/>
  <c r="CW578" i="1"/>
  <c r="GL578" i="1"/>
  <c r="GO578" i="1"/>
  <c r="GP578" i="1"/>
  <c r="GV578" i="1"/>
  <c r="GX578" i="1"/>
  <c r="HC578" i="1"/>
  <c r="I579" i="1"/>
  <c r="R579" i="1" s="1"/>
  <c r="Q579" i="1"/>
  <c r="T579" i="1"/>
  <c r="U579" i="1"/>
  <c r="AB579" i="1"/>
  <c r="AC579" i="1"/>
  <c r="AD579" i="1"/>
  <c r="AE579" i="1"/>
  <c r="AF579" i="1"/>
  <c r="AG579" i="1"/>
  <c r="AH579" i="1"/>
  <c r="AI579" i="1"/>
  <c r="AJ579" i="1"/>
  <c r="CX579" i="1" s="1"/>
  <c r="W579" i="1" s="1"/>
  <c r="CQ579" i="1"/>
  <c r="CR579" i="1"/>
  <c r="CS579" i="1"/>
  <c r="CT579" i="1"/>
  <c r="S579" i="1" s="1"/>
  <c r="CU579" i="1"/>
  <c r="CV579" i="1"/>
  <c r="CW579" i="1"/>
  <c r="GL579" i="1"/>
  <c r="GO579" i="1"/>
  <c r="GP579" i="1"/>
  <c r="GV579" i="1"/>
  <c r="HC579" i="1"/>
  <c r="C580" i="1"/>
  <c r="D580" i="1"/>
  <c r="U580" i="1"/>
  <c r="AC580" i="1"/>
  <c r="AE580" i="1"/>
  <c r="AD580" i="1" s="1"/>
  <c r="AF580" i="1"/>
  <c r="AG580" i="1"/>
  <c r="AH580" i="1"/>
  <c r="AI580" i="1"/>
  <c r="AJ580" i="1"/>
  <c r="CQ580" i="1"/>
  <c r="CR580" i="1"/>
  <c r="CS580" i="1"/>
  <c r="CT580" i="1"/>
  <c r="CU580" i="1"/>
  <c r="T580" i="1" s="1"/>
  <c r="CV580" i="1"/>
  <c r="CW580" i="1"/>
  <c r="CX580" i="1"/>
  <c r="W580" i="1" s="1"/>
  <c r="GL580" i="1"/>
  <c r="GO580" i="1"/>
  <c r="GP580" i="1"/>
  <c r="GV580" i="1"/>
  <c r="HC580" i="1" s="1"/>
  <c r="GX580" i="1" s="1"/>
  <c r="I581" i="1"/>
  <c r="P581" i="1" s="1"/>
  <c r="Q581" i="1"/>
  <c r="S581" i="1"/>
  <c r="CY581" i="1" s="1"/>
  <c r="X581" i="1" s="1"/>
  <c r="AC581" i="1"/>
  <c r="AD581" i="1"/>
  <c r="AE581" i="1"/>
  <c r="AF581" i="1"/>
  <c r="AG581" i="1"/>
  <c r="CU581" i="1" s="1"/>
  <c r="T581" i="1" s="1"/>
  <c r="AH581" i="1"/>
  <c r="CV581" i="1" s="1"/>
  <c r="U581" i="1" s="1"/>
  <c r="AI581" i="1"/>
  <c r="CW581" i="1" s="1"/>
  <c r="AJ581" i="1"/>
  <c r="CX581" i="1" s="1"/>
  <c r="W581" i="1" s="1"/>
  <c r="CP581" i="1"/>
  <c r="O581" i="1" s="1"/>
  <c r="CQ581" i="1"/>
  <c r="CR581" i="1"/>
  <c r="CS581" i="1"/>
  <c r="R581" i="1" s="1"/>
  <c r="CT581" i="1"/>
  <c r="CZ581" i="1"/>
  <c r="Y581" i="1" s="1"/>
  <c r="GL581" i="1"/>
  <c r="GO581" i="1"/>
  <c r="GP581" i="1"/>
  <c r="GV581" i="1"/>
  <c r="HC581" i="1" s="1"/>
  <c r="GX581" i="1" s="1"/>
  <c r="C582" i="1"/>
  <c r="D582" i="1"/>
  <c r="I582" i="1"/>
  <c r="CU542" i="3" s="1"/>
  <c r="K582" i="1"/>
  <c r="AC582" i="1"/>
  <c r="AE582" i="1"/>
  <c r="AD582" i="1" s="1"/>
  <c r="AF582" i="1"/>
  <c r="AG582" i="1"/>
  <c r="CU582" i="1" s="1"/>
  <c r="T582" i="1" s="1"/>
  <c r="AH582" i="1"/>
  <c r="AI582" i="1"/>
  <c r="AJ582" i="1"/>
  <c r="CX582" i="1" s="1"/>
  <c r="CQ582" i="1"/>
  <c r="CR582" i="1"/>
  <c r="CS582" i="1"/>
  <c r="CT582" i="1"/>
  <c r="CV582" i="1"/>
  <c r="CW582" i="1"/>
  <c r="GL582" i="1"/>
  <c r="GO582" i="1"/>
  <c r="GP582" i="1"/>
  <c r="GV582" i="1"/>
  <c r="HC582" i="1" s="1"/>
  <c r="GX582" i="1" s="1"/>
  <c r="C583" i="1"/>
  <c r="D583" i="1"/>
  <c r="I583" i="1"/>
  <c r="K583" i="1"/>
  <c r="AC583" i="1"/>
  <c r="AE583" i="1"/>
  <c r="AD583" i="1" s="1"/>
  <c r="AB583" i="1" s="1"/>
  <c r="AF583" i="1"/>
  <c r="AG583" i="1"/>
  <c r="CU583" i="1" s="1"/>
  <c r="AH583" i="1"/>
  <c r="AI583" i="1"/>
  <c r="AJ583" i="1"/>
  <c r="CX583" i="1" s="1"/>
  <c r="CQ583" i="1"/>
  <c r="CR583" i="1"/>
  <c r="CS583" i="1"/>
  <c r="CT583" i="1"/>
  <c r="CV583" i="1"/>
  <c r="CW583" i="1"/>
  <c r="GL583" i="1"/>
  <c r="GO583" i="1"/>
  <c r="GP583" i="1"/>
  <c r="GV583" i="1"/>
  <c r="HC583" i="1"/>
  <c r="GX583" i="1" s="1"/>
  <c r="C584" i="1"/>
  <c r="D584" i="1"/>
  <c r="I584" i="1"/>
  <c r="W584" i="1" s="1"/>
  <c r="K584" i="1"/>
  <c r="AB584" i="1"/>
  <c r="AC584" i="1"/>
  <c r="AE584" i="1"/>
  <c r="AD584" i="1" s="1"/>
  <c r="AF584" i="1"/>
  <c r="AG584" i="1"/>
  <c r="AH584" i="1"/>
  <c r="AI584" i="1"/>
  <c r="AJ584" i="1"/>
  <c r="CX584" i="1" s="1"/>
  <c r="CQ584" i="1"/>
  <c r="CR584" i="1"/>
  <c r="CS584" i="1"/>
  <c r="CT584" i="1"/>
  <c r="CU584" i="1"/>
  <c r="CV584" i="1"/>
  <c r="CW584" i="1"/>
  <c r="GL584" i="1"/>
  <c r="GO584" i="1"/>
  <c r="GP584" i="1"/>
  <c r="GV584" i="1"/>
  <c r="HC584" i="1" s="1"/>
  <c r="GX584" i="1" s="1"/>
  <c r="C585" i="1"/>
  <c r="D585" i="1"/>
  <c r="I585" i="1"/>
  <c r="K585" i="1"/>
  <c r="AC585" i="1"/>
  <c r="AE585" i="1"/>
  <c r="AD585" i="1" s="1"/>
  <c r="AF585" i="1"/>
  <c r="AG585" i="1"/>
  <c r="CU585" i="1" s="1"/>
  <c r="T585" i="1" s="1"/>
  <c r="AH585" i="1"/>
  <c r="AI585" i="1"/>
  <c r="AJ585" i="1"/>
  <c r="CQ585" i="1"/>
  <c r="CR585" i="1"/>
  <c r="CS585" i="1"/>
  <c r="CT585" i="1"/>
  <c r="CV585" i="1"/>
  <c r="CW585" i="1"/>
  <c r="CX585" i="1"/>
  <c r="W585" i="1" s="1"/>
  <c r="GL585" i="1"/>
  <c r="GO585" i="1"/>
  <c r="GP585" i="1"/>
  <c r="GV585" i="1"/>
  <c r="HC585" i="1" s="1"/>
  <c r="GX585" i="1"/>
  <c r="C586" i="1"/>
  <c r="D586" i="1"/>
  <c r="U586" i="1"/>
  <c r="AC586" i="1"/>
  <c r="AE586" i="1"/>
  <c r="AD586" i="1" s="1"/>
  <c r="AF586" i="1"/>
  <c r="AG586" i="1"/>
  <c r="CU586" i="1" s="1"/>
  <c r="T586" i="1" s="1"/>
  <c r="AH586" i="1"/>
  <c r="AI586" i="1"/>
  <c r="AJ586" i="1"/>
  <c r="CX586" i="1" s="1"/>
  <c r="W586" i="1" s="1"/>
  <c r="CQ586" i="1"/>
  <c r="CR586" i="1"/>
  <c r="CS586" i="1"/>
  <c r="CT586" i="1"/>
  <c r="CV586" i="1"/>
  <c r="CW586" i="1"/>
  <c r="GL586" i="1"/>
  <c r="GO586" i="1"/>
  <c r="GP586" i="1"/>
  <c r="GV586" i="1"/>
  <c r="HC586" i="1"/>
  <c r="GX586" i="1" s="1"/>
  <c r="C587" i="1"/>
  <c r="D587" i="1"/>
  <c r="U587" i="1"/>
  <c r="V587" i="1"/>
  <c r="AC587" i="1"/>
  <c r="AE587" i="1"/>
  <c r="AD587" i="1" s="1"/>
  <c r="AF587" i="1"/>
  <c r="AG587" i="1"/>
  <c r="AH587" i="1"/>
  <c r="AI587" i="1"/>
  <c r="AJ587" i="1"/>
  <c r="CQ587" i="1"/>
  <c r="CR587" i="1"/>
  <c r="CS587" i="1"/>
  <c r="CT587" i="1"/>
  <c r="CU587" i="1"/>
  <c r="T587" i="1" s="1"/>
  <c r="CV587" i="1"/>
  <c r="CW587" i="1"/>
  <c r="CX587" i="1"/>
  <c r="W587" i="1" s="1"/>
  <c r="GL587" i="1"/>
  <c r="GO587" i="1"/>
  <c r="GP587" i="1"/>
  <c r="GV587" i="1"/>
  <c r="HC587" i="1"/>
  <c r="GX587" i="1" s="1"/>
  <c r="C588" i="1"/>
  <c r="D588" i="1"/>
  <c r="W588" i="1"/>
  <c r="AC588" i="1"/>
  <c r="AE588" i="1"/>
  <c r="AD588" i="1" s="1"/>
  <c r="AF588" i="1"/>
  <c r="AG588" i="1"/>
  <c r="CU588" i="1" s="1"/>
  <c r="T588" i="1" s="1"/>
  <c r="AH588" i="1"/>
  <c r="AI588" i="1"/>
  <c r="AJ588" i="1"/>
  <c r="CX588" i="1" s="1"/>
  <c r="CQ588" i="1"/>
  <c r="CR588" i="1"/>
  <c r="CS588" i="1"/>
  <c r="CT588" i="1"/>
  <c r="CV588" i="1"/>
  <c r="CW588" i="1"/>
  <c r="GL588" i="1"/>
  <c r="GO588" i="1"/>
  <c r="GP588" i="1"/>
  <c r="GV588" i="1"/>
  <c r="HC588" i="1" s="1"/>
  <c r="GX588" i="1" s="1"/>
  <c r="C589" i="1"/>
  <c r="D589" i="1"/>
  <c r="U589" i="1"/>
  <c r="V589" i="1"/>
  <c r="W589" i="1"/>
  <c r="AC589" i="1"/>
  <c r="AE589" i="1"/>
  <c r="AD589" i="1" s="1"/>
  <c r="AF589" i="1"/>
  <c r="AG589" i="1"/>
  <c r="CU589" i="1" s="1"/>
  <c r="T589" i="1" s="1"/>
  <c r="AH589" i="1"/>
  <c r="AI589" i="1"/>
  <c r="AJ589" i="1"/>
  <c r="CQ589" i="1"/>
  <c r="CR589" i="1"/>
  <c r="CS589" i="1"/>
  <c r="CT589" i="1"/>
  <c r="CV589" i="1"/>
  <c r="CW589" i="1"/>
  <c r="CX589" i="1"/>
  <c r="GL589" i="1"/>
  <c r="GO589" i="1"/>
  <c r="GP589" i="1"/>
  <c r="GV589" i="1"/>
  <c r="HC589" i="1" s="1"/>
  <c r="GX589" i="1"/>
  <c r="B591" i="1"/>
  <c r="C591" i="1"/>
  <c r="D591" i="1"/>
  <c r="F591" i="1"/>
  <c r="F532" i="1" s="1"/>
  <c r="G591" i="1"/>
  <c r="G532" i="1" s="1"/>
  <c r="AO591" i="1"/>
  <c r="AO532" i="1" s="1"/>
  <c r="BC591" i="1"/>
  <c r="BC532" i="1" s="1"/>
  <c r="BD591" i="1"/>
  <c r="BX591" i="1"/>
  <c r="BY591" i="1"/>
  <c r="CK591" i="1"/>
  <c r="CL591" i="1"/>
  <c r="CM591" i="1"/>
  <c r="F595" i="1"/>
  <c r="F607" i="1"/>
  <c r="D621" i="1"/>
  <c r="D623" i="1"/>
  <c r="E623" i="1"/>
  <c r="F623" i="1"/>
  <c r="Z623" i="1"/>
  <c r="AA623" i="1"/>
  <c r="AM623" i="1"/>
  <c r="AN623" i="1"/>
  <c r="BE623" i="1"/>
  <c r="BF623" i="1"/>
  <c r="BG623" i="1"/>
  <c r="BH623" i="1"/>
  <c r="BI623" i="1"/>
  <c r="BJ623" i="1"/>
  <c r="BK623" i="1"/>
  <c r="BL623" i="1"/>
  <c r="BM623" i="1"/>
  <c r="BN623" i="1"/>
  <c r="BO623" i="1"/>
  <c r="BP623" i="1"/>
  <c r="BQ623" i="1"/>
  <c r="BR623" i="1"/>
  <c r="BS623" i="1"/>
  <c r="BT623" i="1"/>
  <c r="BU623" i="1"/>
  <c r="BV623" i="1"/>
  <c r="BW623" i="1"/>
  <c r="CN623" i="1"/>
  <c r="CO623" i="1"/>
  <c r="CP623" i="1"/>
  <c r="CQ623" i="1"/>
  <c r="CR623" i="1"/>
  <c r="CS623" i="1"/>
  <c r="CT623" i="1"/>
  <c r="CU623" i="1"/>
  <c r="CV623" i="1"/>
  <c r="CW623" i="1"/>
  <c r="CX623" i="1"/>
  <c r="CY623" i="1"/>
  <c r="CZ623" i="1"/>
  <c r="DA623" i="1"/>
  <c r="DB623" i="1"/>
  <c r="DC623" i="1"/>
  <c r="DD623" i="1"/>
  <c r="DE623" i="1"/>
  <c r="DF623" i="1"/>
  <c r="DG623" i="1"/>
  <c r="DH623" i="1"/>
  <c r="DI623" i="1"/>
  <c r="DJ623" i="1"/>
  <c r="DK623" i="1"/>
  <c r="DL623" i="1"/>
  <c r="DM623" i="1"/>
  <c r="DN623" i="1"/>
  <c r="DO623" i="1"/>
  <c r="DP623" i="1"/>
  <c r="DQ623" i="1"/>
  <c r="DR623" i="1"/>
  <c r="DS623" i="1"/>
  <c r="DT623" i="1"/>
  <c r="DU623" i="1"/>
  <c r="DV623" i="1"/>
  <c r="DW623" i="1"/>
  <c r="DX623" i="1"/>
  <c r="DY623" i="1"/>
  <c r="DZ623" i="1"/>
  <c r="EA623" i="1"/>
  <c r="EB623" i="1"/>
  <c r="EC623" i="1"/>
  <c r="ED623" i="1"/>
  <c r="EE623" i="1"/>
  <c r="EF623" i="1"/>
  <c r="EG623" i="1"/>
  <c r="EH623" i="1"/>
  <c r="EI623" i="1"/>
  <c r="EJ623" i="1"/>
  <c r="EK623" i="1"/>
  <c r="EL623" i="1"/>
  <c r="EM623" i="1"/>
  <c r="EN623" i="1"/>
  <c r="EO623" i="1"/>
  <c r="EP623" i="1"/>
  <c r="EQ623" i="1"/>
  <c r="ER623" i="1"/>
  <c r="ES623" i="1"/>
  <c r="ET623" i="1"/>
  <c r="EU623" i="1"/>
  <c r="EV623" i="1"/>
  <c r="EW623" i="1"/>
  <c r="EX623" i="1"/>
  <c r="EY623" i="1"/>
  <c r="EZ623" i="1"/>
  <c r="FA623" i="1"/>
  <c r="FB623" i="1"/>
  <c r="FC623" i="1"/>
  <c r="FD623" i="1"/>
  <c r="FE623" i="1"/>
  <c r="FF623" i="1"/>
  <c r="FG623" i="1"/>
  <c r="FH623" i="1"/>
  <c r="FI623" i="1"/>
  <c r="FJ623" i="1"/>
  <c r="FK623" i="1"/>
  <c r="FL623" i="1"/>
  <c r="FM623" i="1"/>
  <c r="FN623" i="1"/>
  <c r="FO623" i="1"/>
  <c r="FP623" i="1"/>
  <c r="FQ623" i="1"/>
  <c r="FR623" i="1"/>
  <c r="FS623" i="1"/>
  <c r="FT623" i="1"/>
  <c r="FU623" i="1"/>
  <c r="FV623" i="1"/>
  <c r="FW623" i="1"/>
  <c r="FX623" i="1"/>
  <c r="FY623" i="1"/>
  <c r="FZ623" i="1"/>
  <c r="GA623" i="1"/>
  <c r="GB623" i="1"/>
  <c r="GC623" i="1"/>
  <c r="GD623" i="1"/>
  <c r="GE623" i="1"/>
  <c r="GF623" i="1"/>
  <c r="GG623" i="1"/>
  <c r="GH623" i="1"/>
  <c r="GI623" i="1"/>
  <c r="GJ623" i="1"/>
  <c r="GK623" i="1"/>
  <c r="GL623" i="1"/>
  <c r="GM623" i="1"/>
  <c r="GN623" i="1"/>
  <c r="GO623" i="1"/>
  <c r="GP623" i="1"/>
  <c r="GQ623" i="1"/>
  <c r="GR623" i="1"/>
  <c r="GS623" i="1"/>
  <c r="GT623" i="1"/>
  <c r="GU623" i="1"/>
  <c r="GV623" i="1"/>
  <c r="GW623" i="1"/>
  <c r="GX623" i="1"/>
  <c r="C625" i="1"/>
  <c r="D625" i="1"/>
  <c r="I625" i="1"/>
  <c r="K625" i="1"/>
  <c r="T625" i="1"/>
  <c r="AC625" i="1"/>
  <c r="AE625" i="1"/>
  <c r="AD625" i="1" s="1"/>
  <c r="AF625" i="1"/>
  <c r="AG625" i="1"/>
  <c r="AH625" i="1"/>
  <c r="AI625" i="1"/>
  <c r="AJ625" i="1"/>
  <c r="CQ625" i="1"/>
  <c r="CR625" i="1"/>
  <c r="CS625" i="1"/>
  <c r="CT625" i="1"/>
  <c r="CU625" i="1"/>
  <c r="CV625" i="1"/>
  <c r="CW625" i="1"/>
  <c r="CX625" i="1"/>
  <c r="W625" i="1" s="1"/>
  <c r="GL625" i="1"/>
  <c r="GO625" i="1"/>
  <c r="GP625" i="1"/>
  <c r="GV625" i="1"/>
  <c r="HC625" i="1"/>
  <c r="GX625" i="1" s="1"/>
  <c r="AC626" i="1"/>
  <c r="AE626" i="1"/>
  <c r="AD626" i="1" s="1"/>
  <c r="AF626" i="1"/>
  <c r="AG626" i="1"/>
  <c r="CU626" i="1" s="1"/>
  <c r="AH626" i="1"/>
  <c r="AI626" i="1"/>
  <c r="CW626" i="1" s="1"/>
  <c r="AJ626" i="1"/>
  <c r="CX626" i="1" s="1"/>
  <c r="CQ626" i="1"/>
  <c r="CR626" i="1"/>
  <c r="CS626" i="1"/>
  <c r="CT626" i="1"/>
  <c r="CV626" i="1"/>
  <c r="GL626" i="1"/>
  <c r="GO626" i="1"/>
  <c r="GP626" i="1"/>
  <c r="GV626" i="1"/>
  <c r="HC626" i="1" s="1"/>
  <c r="C627" i="1"/>
  <c r="D627" i="1"/>
  <c r="U627" i="1"/>
  <c r="W627" i="1"/>
  <c r="AC627" i="1"/>
  <c r="AE627" i="1"/>
  <c r="AD627" i="1" s="1"/>
  <c r="AF627" i="1"/>
  <c r="AG627" i="1"/>
  <c r="AH627" i="1"/>
  <c r="AI627" i="1"/>
  <c r="AJ627" i="1"/>
  <c r="CX627" i="1" s="1"/>
  <c r="CQ627" i="1"/>
  <c r="CR627" i="1"/>
  <c r="CS627" i="1"/>
  <c r="CT627" i="1"/>
  <c r="CU627" i="1"/>
  <c r="T627" i="1" s="1"/>
  <c r="CV627" i="1"/>
  <c r="CW627" i="1"/>
  <c r="GL627" i="1"/>
  <c r="GO627" i="1"/>
  <c r="GP627" i="1"/>
  <c r="GV627" i="1"/>
  <c r="HC627" i="1" s="1"/>
  <c r="GX627" i="1"/>
  <c r="C628" i="1"/>
  <c r="D628" i="1"/>
  <c r="AC628" i="1"/>
  <c r="AE628" i="1"/>
  <c r="AD628" i="1" s="1"/>
  <c r="AF628" i="1"/>
  <c r="AG628" i="1"/>
  <c r="CU628" i="1" s="1"/>
  <c r="T628" i="1" s="1"/>
  <c r="AH628" i="1"/>
  <c r="AI628" i="1"/>
  <c r="AJ628" i="1"/>
  <c r="CQ628" i="1"/>
  <c r="CR628" i="1"/>
  <c r="CS628" i="1"/>
  <c r="CT628" i="1"/>
  <c r="CV628" i="1"/>
  <c r="CW628" i="1"/>
  <c r="CX628" i="1"/>
  <c r="W628" i="1" s="1"/>
  <c r="GL628" i="1"/>
  <c r="GO628" i="1"/>
  <c r="GP628" i="1"/>
  <c r="GV628" i="1"/>
  <c r="HC628" i="1" s="1"/>
  <c r="GX628" i="1" s="1"/>
  <c r="U629" i="1"/>
  <c r="AC629" i="1"/>
  <c r="AE629" i="1"/>
  <c r="AD629" i="1" s="1"/>
  <c r="AF629" i="1"/>
  <c r="AG629" i="1"/>
  <c r="CU629" i="1" s="1"/>
  <c r="T629" i="1" s="1"/>
  <c r="AH629" i="1"/>
  <c r="CV629" i="1" s="1"/>
  <c r="AI629" i="1"/>
  <c r="CW629" i="1" s="1"/>
  <c r="V629" i="1" s="1"/>
  <c r="AJ629" i="1"/>
  <c r="CX629" i="1" s="1"/>
  <c r="W629" i="1" s="1"/>
  <c r="CQ629" i="1"/>
  <c r="P629" i="1" s="1"/>
  <c r="CR629" i="1"/>
  <c r="Q629" i="1" s="1"/>
  <c r="CS629" i="1"/>
  <c r="R629" i="1" s="1"/>
  <c r="CT629" i="1"/>
  <c r="S629" i="1" s="1"/>
  <c r="CY629" i="1"/>
  <c r="X629" i="1" s="1"/>
  <c r="CZ629" i="1"/>
  <c r="Y629" i="1" s="1"/>
  <c r="GL629" i="1"/>
  <c r="GO629" i="1"/>
  <c r="GP629" i="1"/>
  <c r="GV629" i="1"/>
  <c r="HC629" i="1"/>
  <c r="GX629" i="1" s="1"/>
  <c r="C630" i="1"/>
  <c r="D630" i="1"/>
  <c r="I630" i="1"/>
  <c r="K630" i="1"/>
  <c r="W630" i="1"/>
  <c r="AC630" i="1"/>
  <c r="AD630" i="1"/>
  <c r="AE630" i="1"/>
  <c r="AF630" i="1"/>
  <c r="AG630" i="1"/>
  <c r="AH630" i="1"/>
  <c r="AI630" i="1"/>
  <c r="AJ630" i="1"/>
  <c r="CQ630" i="1"/>
  <c r="CR630" i="1"/>
  <c r="CS630" i="1"/>
  <c r="CT630" i="1"/>
  <c r="CU630" i="1"/>
  <c r="T630" i="1" s="1"/>
  <c r="CV630" i="1"/>
  <c r="CW630" i="1"/>
  <c r="CX630" i="1"/>
  <c r="GL630" i="1"/>
  <c r="GO630" i="1"/>
  <c r="GP630" i="1"/>
  <c r="GV630" i="1"/>
  <c r="HC630" i="1"/>
  <c r="AC631" i="1"/>
  <c r="AE631" i="1"/>
  <c r="AD631" i="1" s="1"/>
  <c r="AF631" i="1"/>
  <c r="AG631" i="1"/>
  <c r="CU631" i="1" s="1"/>
  <c r="AH631" i="1"/>
  <c r="CV631" i="1" s="1"/>
  <c r="AI631" i="1"/>
  <c r="CW631" i="1" s="1"/>
  <c r="AJ631" i="1"/>
  <c r="CQ631" i="1"/>
  <c r="CR631" i="1"/>
  <c r="CS631" i="1"/>
  <c r="CT631" i="1"/>
  <c r="CX631" i="1"/>
  <c r="GL631" i="1"/>
  <c r="GO631" i="1"/>
  <c r="GP631" i="1"/>
  <c r="GV631" i="1"/>
  <c r="HC631" i="1" s="1"/>
  <c r="C632" i="1"/>
  <c r="D632" i="1"/>
  <c r="AC632" i="1"/>
  <c r="AE632" i="1"/>
  <c r="AD632" i="1" s="1"/>
  <c r="AB632" i="1" s="1"/>
  <c r="AF632" i="1"/>
  <c r="AG632" i="1"/>
  <c r="CU632" i="1" s="1"/>
  <c r="T632" i="1" s="1"/>
  <c r="AH632" i="1"/>
  <c r="AI632" i="1"/>
  <c r="AJ632" i="1"/>
  <c r="CX632" i="1" s="1"/>
  <c r="W632" i="1" s="1"/>
  <c r="CQ632" i="1"/>
  <c r="CR632" i="1"/>
  <c r="CS632" i="1"/>
  <c r="CT632" i="1"/>
  <c r="CV632" i="1"/>
  <c r="CW632" i="1"/>
  <c r="GL632" i="1"/>
  <c r="GO632" i="1"/>
  <c r="GP632" i="1"/>
  <c r="GV632" i="1"/>
  <c r="HC632" i="1"/>
  <c r="GX632" i="1" s="1"/>
  <c r="I633" i="1"/>
  <c r="Q633" i="1"/>
  <c r="S633" i="1"/>
  <c r="V633" i="1"/>
  <c r="X633" i="1"/>
  <c r="AC633" i="1"/>
  <c r="AB633" i="1" s="1"/>
  <c r="AE633" i="1"/>
  <c r="AD633" i="1" s="1"/>
  <c r="AF633" i="1"/>
  <c r="AG633" i="1"/>
  <c r="AH633" i="1"/>
  <c r="CV633" i="1" s="1"/>
  <c r="U633" i="1" s="1"/>
  <c r="AI633" i="1"/>
  <c r="CW633" i="1" s="1"/>
  <c r="AJ633" i="1"/>
  <c r="CX633" i="1" s="1"/>
  <c r="W633" i="1" s="1"/>
  <c r="CQ633" i="1"/>
  <c r="P633" i="1" s="1"/>
  <c r="CP633" i="1" s="1"/>
  <c r="O633" i="1" s="1"/>
  <c r="GM633" i="1" s="1"/>
  <c r="GN633" i="1" s="1"/>
  <c r="CR633" i="1"/>
  <c r="CS633" i="1"/>
  <c r="R633" i="1" s="1"/>
  <c r="CT633" i="1"/>
  <c r="CU633" i="1"/>
  <c r="T633" i="1" s="1"/>
  <c r="CY633" i="1"/>
  <c r="CZ633" i="1"/>
  <c r="Y633" i="1" s="1"/>
  <c r="GL633" i="1"/>
  <c r="GO633" i="1"/>
  <c r="GP633" i="1"/>
  <c r="GV633" i="1"/>
  <c r="GX633" i="1"/>
  <c r="HC633" i="1"/>
  <c r="C634" i="1"/>
  <c r="D634" i="1"/>
  <c r="V634" i="1"/>
  <c r="AC634" i="1"/>
  <c r="AD634" i="1"/>
  <c r="AE634" i="1"/>
  <c r="AF634" i="1"/>
  <c r="AG634" i="1"/>
  <c r="CU634" i="1" s="1"/>
  <c r="T634" i="1" s="1"/>
  <c r="AH634" i="1"/>
  <c r="AI634" i="1"/>
  <c r="AJ634" i="1"/>
  <c r="CX634" i="1" s="1"/>
  <c r="W634" i="1" s="1"/>
  <c r="CQ634" i="1"/>
  <c r="CR634" i="1"/>
  <c r="CS634" i="1"/>
  <c r="CT634" i="1"/>
  <c r="CV634" i="1"/>
  <c r="CW634" i="1"/>
  <c r="GL634" i="1"/>
  <c r="GO634" i="1"/>
  <c r="GP634" i="1"/>
  <c r="GV634" i="1"/>
  <c r="HC634" i="1" s="1"/>
  <c r="GX634" i="1" s="1"/>
  <c r="P635" i="1"/>
  <c r="CP635" i="1" s="1"/>
  <c r="O635" i="1" s="1"/>
  <c r="GM635" i="1" s="1"/>
  <c r="GN635" i="1" s="1"/>
  <c r="Q635" i="1"/>
  <c r="X635" i="1"/>
  <c r="AB635" i="1"/>
  <c r="AC635" i="1"/>
  <c r="AE635" i="1"/>
  <c r="AD635" i="1" s="1"/>
  <c r="AF635" i="1"/>
  <c r="AG635" i="1"/>
  <c r="CU635" i="1" s="1"/>
  <c r="T635" i="1" s="1"/>
  <c r="AH635" i="1"/>
  <c r="CV635" i="1" s="1"/>
  <c r="U635" i="1" s="1"/>
  <c r="AI635" i="1"/>
  <c r="CW635" i="1" s="1"/>
  <c r="V635" i="1" s="1"/>
  <c r="AJ635" i="1"/>
  <c r="CX635" i="1" s="1"/>
  <c r="W635" i="1" s="1"/>
  <c r="CQ635" i="1"/>
  <c r="CR635" i="1"/>
  <c r="CS635" i="1"/>
  <c r="R635" i="1" s="1"/>
  <c r="CT635" i="1"/>
  <c r="S635" i="1" s="1"/>
  <c r="CY635" i="1"/>
  <c r="CZ635" i="1"/>
  <c r="Y635" i="1" s="1"/>
  <c r="GL635" i="1"/>
  <c r="GO635" i="1"/>
  <c r="GP635" i="1"/>
  <c r="GV635" i="1"/>
  <c r="HC635" i="1" s="1"/>
  <c r="GX635" i="1"/>
  <c r="C636" i="1"/>
  <c r="D636" i="1"/>
  <c r="U636" i="1"/>
  <c r="AC636" i="1"/>
  <c r="AD636" i="1"/>
  <c r="AE636" i="1"/>
  <c r="AF636" i="1"/>
  <c r="AG636" i="1"/>
  <c r="CU636" i="1" s="1"/>
  <c r="T636" i="1" s="1"/>
  <c r="AH636" i="1"/>
  <c r="AI636" i="1"/>
  <c r="AJ636" i="1"/>
  <c r="CX636" i="1" s="1"/>
  <c r="W636" i="1" s="1"/>
  <c r="CQ636" i="1"/>
  <c r="CR636" i="1"/>
  <c r="CS636" i="1"/>
  <c r="CT636" i="1"/>
  <c r="CV636" i="1"/>
  <c r="CW636" i="1"/>
  <c r="GL636" i="1"/>
  <c r="GO636" i="1"/>
  <c r="GP636" i="1"/>
  <c r="GV636" i="1"/>
  <c r="HC636" i="1" s="1"/>
  <c r="GX636" i="1" s="1"/>
  <c r="I637" i="1"/>
  <c r="P637" i="1"/>
  <c r="Q637" i="1"/>
  <c r="R637" i="1"/>
  <c r="S637" i="1"/>
  <c r="CY637" i="1" s="1"/>
  <c r="X637" i="1" s="1"/>
  <c r="AC637" i="1"/>
  <c r="AE637" i="1"/>
  <c r="AD637" i="1" s="1"/>
  <c r="AF637" i="1"/>
  <c r="AB637" i="1" s="1"/>
  <c r="AG637" i="1"/>
  <c r="CU637" i="1" s="1"/>
  <c r="T637" i="1" s="1"/>
  <c r="AH637" i="1"/>
  <c r="CV637" i="1" s="1"/>
  <c r="U637" i="1" s="1"/>
  <c r="AI637" i="1"/>
  <c r="CW637" i="1" s="1"/>
  <c r="V637" i="1" s="1"/>
  <c r="AJ637" i="1"/>
  <c r="CX637" i="1" s="1"/>
  <c r="W637" i="1" s="1"/>
  <c r="CQ637" i="1"/>
  <c r="CR637" i="1"/>
  <c r="CS637" i="1"/>
  <c r="CT637" i="1"/>
  <c r="GL637" i="1"/>
  <c r="GO637" i="1"/>
  <c r="GP637" i="1"/>
  <c r="GV637" i="1"/>
  <c r="HC637" i="1"/>
  <c r="GX637" i="1" s="1"/>
  <c r="C638" i="1"/>
  <c r="D638" i="1"/>
  <c r="U638" i="1"/>
  <c r="V638" i="1"/>
  <c r="AC638" i="1"/>
  <c r="AD638" i="1"/>
  <c r="AE638" i="1"/>
  <c r="AF638" i="1"/>
  <c r="AG638" i="1"/>
  <c r="CU638" i="1" s="1"/>
  <c r="T638" i="1" s="1"/>
  <c r="AH638" i="1"/>
  <c r="AI638" i="1"/>
  <c r="AJ638" i="1"/>
  <c r="CQ638" i="1"/>
  <c r="CR638" i="1"/>
  <c r="CS638" i="1"/>
  <c r="CT638" i="1"/>
  <c r="CV638" i="1"/>
  <c r="CW638" i="1"/>
  <c r="CX638" i="1"/>
  <c r="W638" i="1" s="1"/>
  <c r="GL638" i="1"/>
  <c r="GO638" i="1"/>
  <c r="GP638" i="1"/>
  <c r="GV638" i="1"/>
  <c r="HC638" i="1"/>
  <c r="GX638" i="1" s="1"/>
  <c r="I639" i="1"/>
  <c r="W639" i="1" s="1"/>
  <c r="Q639" i="1"/>
  <c r="R639" i="1"/>
  <c r="AC639" i="1"/>
  <c r="AB639" i="1" s="1"/>
  <c r="AD639" i="1"/>
  <c r="AE639" i="1"/>
  <c r="AF639" i="1"/>
  <c r="AG639" i="1"/>
  <c r="CU639" i="1" s="1"/>
  <c r="AH639" i="1"/>
  <c r="CV639" i="1" s="1"/>
  <c r="U639" i="1" s="1"/>
  <c r="AI639" i="1"/>
  <c r="AJ639" i="1"/>
  <c r="CX639" i="1" s="1"/>
  <c r="CQ639" i="1"/>
  <c r="P639" i="1" s="1"/>
  <c r="CR639" i="1"/>
  <c r="CS639" i="1"/>
  <c r="CT639" i="1"/>
  <c r="CW639" i="1"/>
  <c r="GL639" i="1"/>
  <c r="GO639" i="1"/>
  <c r="GP639" i="1"/>
  <c r="GV639" i="1"/>
  <c r="HC639" i="1"/>
  <c r="B641" i="1"/>
  <c r="B623" i="1" s="1"/>
  <c r="C641" i="1"/>
  <c r="C623" i="1" s="1"/>
  <c r="D641" i="1"/>
  <c r="F641" i="1"/>
  <c r="G641" i="1"/>
  <c r="G623" i="1" s="1"/>
  <c r="BB641" i="1"/>
  <c r="BB623" i="1" s="1"/>
  <c r="BC641" i="1"/>
  <c r="BX641" i="1"/>
  <c r="BY641" i="1"/>
  <c r="CK641" i="1"/>
  <c r="CK623" i="1" s="1"/>
  <c r="CL641" i="1"/>
  <c r="CL623" i="1" s="1"/>
  <c r="CM641" i="1"/>
  <c r="CM623" i="1" s="1"/>
  <c r="F654" i="1"/>
  <c r="D671" i="1"/>
  <c r="B673" i="1"/>
  <c r="C673" i="1"/>
  <c r="D673" i="1"/>
  <c r="E673" i="1"/>
  <c r="F673" i="1"/>
  <c r="Z673" i="1"/>
  <c r="AA673" i="1"/>
  <c r="AM673" i="1"/>
  <c r="AN673" i="1"/>
  <c r="AO673" i="1"/>
  <c r="BC673" i="1"/>
  <c r="BE673" i="1"/>
  <c r="BF673" i="1"/>
  <c r="BG673" i="1"/>
  <c r="BH673" i="1"/>
  <c r="BI673" i="1"/>
  <c r="BJ673" i="1"/>
  <c r="BK673" i="1"/>
  <c r="BL673" i="1"/>
  <c r="BM673" i="1"/>
  <c r="BN673" i="1"/>
  <c r="BO673" i="1"/>
  <c r="BP673" i="1"/>
  <c r="BQ673" i="1"/>
  <c r="BR673" i="1"/>
  <c r="BS673" i="1"/>
  <c r="BT673" i="1"/>
  <c r="BU673" i="1"/>
  <c r="BV673" i="1"/>
  <c r="BW673" i="1"/>
  <c r="BX673" i="1"/>
  <c r="BY673" i="1"/>
  <c r="CM673" i="1"/>
  <c r="CN673" i="1"/>
  <c r="CO673" i="1"/>
  <c r="CP673" i="1"/>
  <c r="CQ673" i="1"/>
  <c r="CR673" i="1"/>
  <c r="CS673" i="1"/>
  <c r="CT673" i="1"/>
  <c r="CU673" i="1"/>
  <c r="CV673" i="1"/>
  <c r="CW673" i="1"/>
  <c r="CX673" i="1"/>
  <c r="CY673" i="1"/>
  <c r="CZ673" i="1"/>
  <c r="DA673" i="1"/>
  <c r="DB673" i="1"/>
  <c r="DC673" i="1"/>
  <c r="DD673" i="1"/>
  <c r="DE673" i="1"/>
  <c r="DF673" i="1"/>
  <c r="DG673" i="1"/>
  <c r="DH673" i="1"/>
  <c r="DI673" i="1"/>
  <c r="DJ673" i="1"/>
  <c r="DK673" i="1"/>
  <c r="DL673" i="1"/>
  <c r="DM673" i="1"/>
  <c r="DN673" i="1"/>
  <c r="DO673" i="1"/>
  <c r="DP673" i="1"/>
  <c r="DQ673" i="1"/>
  <c r="DR673" i="1"/>
  <c r="DS673" i="1"/>
  <c r="DT673" i="1"/>
  <c r="DU673" i="1"/>
  <c r="DV673" i="1"/>
  <c r="DW673" i="1"/>
  <c r="DX673" i="1"/>
  <c r="DY673" i="1"/>
  <c r="DZ673" i="1"/>
  <c r="EA673" i="1"/>
  <c r="EB673" i="1"/>
  <c r="EC673" i="1"/>
  <c r="ED673" i="1"/>
  <c r="EE673" i="1"/>
  <c r="EF673" i="1"/>
  <c r="EG673" i="1"/>
  <c r="EH673" i="1"/>
  <c r="EI673" i="1"/>
  <c r="EJ673" i="1"/>
  <c r="EK673" i="1"/>
  <c r="EL673" i="1"/>
  <c r="EM673" i="1"/>
  <c r="EN673" i="1"/>
  <c r="EO673" i="1"/>
  <c r="EP673" i="1"/>
  <c r="EQ673" i="1"/>
  <c r="ER673" i="1"/>
  <c r="ES673" i="1"/>
  <c r="ET673" i="1"/>
  <c r="EU673" i="1"/>
  <c r="EV673" i="1"/>
  <c r="EW673" i="1"/>
  <c r="EX673" i="1"/>
  <c r="EY673" i="1"/>
  <c r="EZ673" i="1"/>
  <c r="FA673" i="1"/>
  <c r="FB673" i="1"/>
  <c r="FC673" i="1"/>
  <c r="FD673" i="1"/>
  <c r="FE673" i="1"/>
  <c r="FF673" i="1"/>
  <c r="FG673" i="1"/>
  <c r="FH673" i="1"/>
  <c r="FI673" i="1"/>
  <c r="FJ673" i="1"/>
  <c r="FK673" i="1"/>
  <c r="FL673" i="1"/>
  <c r="FM673" i="1"/>
  <c r="FN673" i="1"/>
  <c r="FO673" i="1"/>
  <c r="FP673" i="1"/>
  <c r="FQ673" i="1"/>
  <c r="FR673" i="1"/>
  <c r="FS673" i="1"/>
  <c r="FT673" i="1"/>
  <c r="FU673" i="1"/>
  <c r="FV673" i="1"/>
  <c r="FW673" i="1"/>
  <c r="FX673" i="1"/>
  <c r="FY673" i="1"/>
  <c r="FZ673" i="1"/>
  <c r="GA673" i="1"/>
  <c r="GB673" i="1"/>
  <c r="GC673" i="1"/>
  <c r="GD673" i="1"/>
  <c r="GE673" i="1"/>
  <c r="GF673" i="1"/>
  <c r="GG673" i="1"/>
  <c r="GH673" i="1"/>
  <c r="GI673" i="1"/>
  <c r="GJ673" i="1"/>
  <c r="GK673" i="1"/>
  <c r="GL673" i="1"/>
  <c r="GM673" i="1"/>
  <c r="GN673" i="1"/>
  <c r="GO673" i="1"/>
  <c r="GP673" i="1"/>
  <c r="GQ673" i="1"/>
  <c r="GR673" i="1"/>
  <c r="GS673" i="1"/>
  <c r="GT673" i="1"/>
  <c r="GU673" i="1"/>
  <c r="GV673" i="1"/>
  <c r="GW673" i="1"/>
  <c r="GX673" i="1"/>
  <c r="C675" i="1"/>
  <c r="D675" i="1"/>
  <c r="I675" i="1"/>
  <c r="W675" i="1" s="1"/>
  <c r="K675" i="1"/>
  <c r="U675" i="1"/>
  <c r="AC675" i="1"/>
  <c r="AD675" i="1"/>
  <c r="AE675" i="1"/>
  <c r="AF675" i="1"/>
  <c r="AG675" i="1"/>
  <c r="AH675" i="1"/>
  <c r="AI675" i="1"/>
  <c r="AJ675" i="1"/>
  <c r="CQ675" i="1"/>
  <c r="CR675" i="1"/>
  <c r="CS675" i="1"/>
  <c r="CT675" i="1"/>
  <c r="CU675" i="1"/>
  <c r="CV675" i="1"/>
  <c r="CW675" i="1"/>
  <c r="CX675" i="1"/>
  <c r="GL675" i="1"/>
  <c r="GO675" i="1"/>
  <c r="GP675" i="1"/>
  <c r="GV675" i="1"/>
  <c r="HC675" i="1"/>
  <c r="GX675" i="1" s="1"/>
  <c r="C676" i="1"/>
  <c r="D676" i="1"/>
  <c r="I676" i="1"/>
  <c r="CX647" i="3" s="1"/>
  <c r="K676" i="1"/>
  <c r="U676" i="1"/>
  <c r="V676" i="1"/>
  <c r="AC676" i="1"/>
  <c r="AE676" i="1"/>
  <c r="AD676" i="1" s="1"/>
  <c r="AF676" i="1"/>
  <c r="AG676" i="1"/>
  <c r="AH676" i="1"/>
  <c r="AI676" i="1"/>
  <c r="AJ676" i="1"/>
  <c r="CQ676" i="1"/>
  <c r="CR676" i="1"/>
  <c r="CS676" i="1"/>
  <c r="CT676" i="1"/>
  <c r="CU676" i="1"/>
  <c r="T676" i="1" s="1"/>
  <c r="CV676" i="1"/>
  <c r="CW676" i="1"/>
  <c r="CX676" i="1"/>
  <c r="W676" i="1" s="1"/>
  <c r="GL676" i="1"/>
  <c r="GO676" i="1"/>
  <c r="GP676" i="1"/>
  <c r="GV676" i="1"/>
  <c r="HC676" i="1" s="1"/>
  <c r="GX676" i="1" s="1"/>
  <c r="C677" i="1"/>
  <c r="D677" i="1"/>
  <c r="U677" i="1"/>
  <c r="AC677" i="1"/>
  <c r="AE677" i="1"/>
  <c r="AD677" i="1" s="1"/>
  <c r="AF677" i="1"/>
  <c r="AG677" i="1"/>
  <c r="AH677" i="1"/>
  <c r="AI677" i="1"/>
  <c r="AJ677" i="1"/>
  <c r="CQ677" i="1"/>
  <c r="CR677" i="1"/>
  <c r="CS677" i="1"/>
  <c r="CT677" i="1"/>
  <c r="CU677" i="1"/>
  <c r="T677" i="1" s="1"/>
  <c r="CV677" i="1"/>
  <c r="CW677" i="1"/>
  <c r="CX677" i="1"/>
  <c r="W677" i="1" s="1"/>
  <c r="GL677" i="1"/>
  <c r="GO677" i="1"/>
  <c r="GP677" i="1"/>
  <c r="GV677" i="1"/>
  <c r="HC677" i="1" s="1"/>
  <c r="GX677" i="1" s="1"/>
  <c r="I678" i="1"/>
  <c r="P678" i="1"/>
  <c r="Q678" i="1"/>
  <c r="V678" i="1"/>
  <c r="AC678" i="1"/>
  <c r="AE678" i="1"/>
  <c r="AD678" i="1" s="1"/>
  <c r="AF678" i="1"/>
  <c r="AG678" i="1"/>
  <c r="CU678" i="1" s="1"/>
  <c r="T678" i="1" s="1"/>
  <c r="AH678" i="1"/>
  <c r="CV678" i="1" s="1"/>
  <c r="U678" i="1" s="1"/>
  <c r="AI678" i="1"/>
  <c r="AJ678" i="1"/>
  <c r="CQ678" i="1"/>
  <c r="CR678" i="1"/>
  <c r="CS678" i="1"/>
  <c r="R678" i="1" s="1"/>
  <c r="CY678" i="1" s="1"/>
  <c r="X678" i="1" s="1"/>
  <c r="CT678" i="1"/>
  <c r="S678" i="1" s="1"/>
  <c r="CW678" i="1"/>
  <c r="CX678" i="1"/>
  <c r="W678" i="1" s="1"/>
  <c r="GL678" i="1"/>
  <c r="GO678" i="1"/>
  <c r="GP678" i="1"/>
  <c r="GV678" i="1"/>
  <c r="HC678" i="1" s="1"/>
  <c r="GX678" i="1"/>
  <c r="I679" i="1"/>
  <c r="P679" i="1"/>
  <c r="AC679" i="1"/>
  <c r="AE679" i="1"/>
  <c r="AD679" i="1" s="1"/>
  <c r="AF679" i="1"/>
  <c r="AG679" i="1"/>
  <c r="CU679" i="1" s="1"/>
  <c r="T679" i="1" s="1"/>
  <c r="AH679" i="1"/>
  <c r="AI679" i="1"/>
  <c r="AJ679" i="1"/>
  <c r="CX679" i="1" s="1"/>
  <c r="W679" i="1" s="1"/>
  <c r="CQ679" i="1"/>
  <c r="CR679" i="1"/>
  <c r="CS679" i="1"/>
  <c r="CT679" i="1"/>
  <c r="CV679" i="1"/>
  <c r="CW679" i="1"/>
  <c r="GL679" i="1"/>
  <c r="GO679" i="1"/>
  <c r="GP679" i="1"/>
  <c r="GV679" i="1"/>
  <c r="HC679" i="1" s="1"/>
  <c r="GX679" i="1"/>
  <c r="C680" i="1"/>
  <c r="D680" i="1"/>
  <c r="I680" i="1"/>
  <c r="K680" i="1"/>
  <c r="AC680" i="1"/>
  <c r="AE680" i="1"/>
  <c r="AD680" i="1" s="1"/>
  <c r="AF680" i="1"/>
  <c r="AG680" i="1"/>
  <c r="AH680" i="1"/>
  <c r="AI680" i="1"/>
  <c r="AJ680" i="1"/>
  <c r="CX680" i="1" s="1"/>
  <c r="CQ680" i="1"/>
  <c r="CR680" i="1"/>
  <c r="CS680" i="1"/>
  <c r="CT680" i="1"/>
  <c r="CU680" i="1"/>
  <c r="T680" i="1" s="1"/>
  <c r="CV680" i="1"/>
  <c r="CW680" i="1"/>
  <c r="GL680" i="1"/>
  <c r="GO680" i="1"/>
  <c r="GP680" i="1"/>
  <c r="GV680" i="1"/>
  <c r="HC680" i="1"/>
  <c r="GX680" i="1" s="1"/>
  <c r="AC681" i="1"/>
  <c r="AD681" i="1"/>
  <c r="AE681" i="1"/>
  <c r="AF681" i="1"/>
  <c r="AG681" i="1"/>
  <c r="AH681" i="1"/>
  <c r="AI681" i="1"/>
  <c r="AJ681" i="1"/>
  <c r="CX681" i="1" s="1"/>
  <c r="CQ681" i="1"/>
  <c r="CR681" i="1"/>
  <c r="CS681" i="1"/>
  <c r="CT681" i="1"/>
  <c r="CU681" i="1"/>
  <c r="CV681" i="1"/>
  <c r="CW681" i="1"/>
  <c r="GL681" i="1"/>
  <c r="GO681" i="1"/>
  <c r="GP681" i="1"/>
  <c r="GV681" i="1"/>
  <c r="HC681" i="1"/>
  <c r="C682" i="1"/>
  <c r="D682" i="1"/>
  <c r="T682" i="1"/>
  <c r="W682" i="1"/>
  <c r="AC682" i="1"/>
  <c r="AE682" i="1"/>
  <c r="AD682" i="1" s="1"/>
  <c r="AF682" i="1"/>
  <c r="AG682" i="1"/>
  <c r="AH682" i="1"/>
  <c r="AI682" i="1"/>
  <c r="AJ682" i="1"/>
  <c r="CX682" i="1" s="1"/>
  <c r="CQ682" i="1"/>
  <c r="CR682" i="1"/>
  <c r="CS682" i="1"/>
  <c r="CT682" i="1"/>
  <c r="CU682" i="1"/>
  <c r="CV682" i="1"/>
  <c r="CW682" i="1"/>
  <c r="GL682" i="1"/>
  <c r="GO682" i="1"/>
  <c r="GP682" i="1"/>
  <c r="GV682" i="1"/>
  <c r="HC682" i="1"/>
  <c r="GX682" i="1" s="1"/>
  <c r="C683" i="1"/>
  <c r="D683" i="1"/>
  <c r="AC683" i="1"/>
  <c r="AE683" i="1"/>
  <c r="AD683" i="1" s="1"/>
  <c r="AF683" i="1"/>
  <c r="AG683" i="1"/>
  <c r="CU683" i="1" s="1"/>
  <c r="T683" i="1" s="1"/>
  <c r="AH683" i="1"/>
  <c r="AI683" i="1"/>
  <c r="AJ683" i="1"/>
  <c r="CQ683" i="1"/>
  <c r="CR683" i="1"/>
  <c r="CS683" i="1"/>
  <c r="CT683" i="1"/>
  <c r="CV683" i="1"/>
  <c r="CW683" i="1"/>
  <c r="CX683" i="1"/>
  <c r="W683" i="1" s="1"/>
  <c r="GL683" i="1"/>
  <c r="GO683" i="1"/>
  <c r="GP683" i="1"/>
  <c r="GV683" i="1"/>
  <c r="GX683" i="1"/>
  <c r="HC683" i="1"/>
  <c r="R684" i="1"/>
  <c r="T684" i="1"/>
  <c r="W684" i="1"/>
  <c r="X684" i="1"/>
  <c r="Y684" i="1"/>
  <c r="AC684" i="1"/>
  <c r="AB684" i="1" s="1"/>
  <c r="AD684" i="1"/>
  <c r="AE684" i="1"/>
  <c r="AF684" i="1"/>
  <c r="AG684" i="1"/>
  <c r="AH684" i="1"/>
  <c r="CV684" i="1" s="1"/>
  <c r="U684" i="1" s="1"/>
  <c r="AI684" i="1"/>
  <c r="CW684" i="1" s="1"/>
  <c r="V684" i="1" s="1"/>
  <c r="AJ684" i="1"/>
  <c r="CX684" i="1" s="1"/>
  <c r="CQ684" i="1"/>
  <c r="P684" i="1" s="1"/>
  <c r="CP684" i="1" s="1"/>
  <c r="O684" i="1" s="1"/>
  <c r="CR684" i="1"/>
  <c r="Q684" i="1" s="1"/>
  <c r="CS684" i="1"/>
  <c r="CT684" i="1"/>
  <c r="S684" i="1" s="1"/>
  <c r="CU684" i="1"/>
  <c r="CY684" i="1"/>
  <c r="CZ684" i="1"/>
  <c r="GL684" i="1"/>
  <c r="GO684" i="1"/>
  <c r="GP684" i="1"/>
  <c r="GV684" i="1"/>
  <c r="HC684" i="1" s="1"/>
  <c r="GX684" i="1" s="1"/>
  <c r="C685" i="1"/>
  <c r="D685" i="1"/>
  <c r="I685" i="1"/>
  <c r="K685" i="1"/>
  <c r="AC685" i="1"/>
  <c r="AD685" i="1"/>
  <c r="AE685" i="1"/>
  <c r="AF685" i="1"/>
  <c r="AG685" i="1"/>
  <c r="CU685" i="1" s="1"/>
  <c r="T685" i="1" s="1"/>
  <c r="AH685" i="1"/>
  <c r="AI685" i="1"/>
  <c r="AJ685" i="1"/>
  <c r="CX685" i="1" s="1"/>
  <c r="W685" i="1" s="1"/>
  <c r="CQ685" i="1"/>
  <c r="CR685" i="1"/>
  <c r="CS685" i="1"/>
  <c r="CT685" i="1"/>
  <c r="CV685" i="1"/>
  <c r="CW685" i="1"/>
  <c r="GL685" i="1"/>
  <c r="GO685" i="1"/>
  <c r="GP685" i="1"/>
  <c r="GV685" i="1"/>
  <c r="HC685" i="1"/>
  <c r="GX685" i="1" s="1"/>
  <c r="I686" i="1"/>
  <c r="GX686" i="1" s="1"/>
  <c r="R686" i="1"/>
  <c r="T686" i="1"/>
  <c r="AC686" i="1"/>
  <c r="AE686" i="1"/>
  <c r="AD686" i="1" s="1"/>
  <c r="AF686" i="1"/>
  <c r="AG686" i="1"/>
  <c r="AH686" i="1"/>
  <c r="CV686" i="1" s="1"/>
  <c r="AI686" i="1"/>
  <c r="AJ686" i="1"/>
  <c r="CQ686" i="1"/>
  <c r="CR686" i="1"/>
  <c r="CS686" i="1"/>
  <c r="CT686" i="1"/>
  <c r="CU686" i="1"/>
  <c r="CW686" i="1"/>
  <c r="CX686" i="1"/>
  <c r="W686" i="1" s="1"/>
  <c r="GL686" i="1"/>
  <c r="GO686" i="1"/>
  <c r="GP686" i="1"/>
  <c r="GV686" i="1"/>
  <c r="HC686" i="1"/>
  <c r="C687" i="1"/>
  <c r="D687" i="1"/>
  <c r="V687" i="1"/>
  <c r="AC687" i="1"/>
  <c r="AE687" i="1"/>
  <c r="AD687" i="1" s="1"/>
  <c r="AF687" i="1"/>
  <c r="AG687" i="1"/>
  <c r="CU687" i="1" s="1"/>
  <c r="T687" i="1" s="1"/>
  <c r="AH687" i="1"/>
  <c r="AI687" i="1"/>
  <c r="AJ687" i="1"/>
  <c r="CQ687" i="1"/>
  <c r="CR687" i="1"/>
  <c r="CS687" i="1"/>
  <c r="CT687" i="1"/>
  <c r="CV687" i="1"/>
  <c r="CW687" i="1"/>
  <c r="CX687" i="1"/>
  <c r="W687" i="1" s="1"/>
  <c r="GL687" i="1"/>
  <c r="GO687" i="1"/>
  <c r="GP687" i="1"/>
  <c r="GV687" i="1"/>
  <c r="HC687" i="1" s="1"/>
  <c r="GX687" i="1" s="1"/>
  <c r="I688" i="1"/>
  <c r="S688" i="1"/>
  <c r="CZ688" i="1" s="1"/>
  <c r="Y688" i="1" s="1"/>
  <c r="T688" i="1"/>
  <c r="V688" i="1"/>
  <c r="AC688" i="1"/>
  <c r="AB688" i="1" s="1"/>
  <c r="AE688" i="1"/>
  <c r="AD688" i="1" s="1"/>
  <c r="AF688" i="1"/>
  <c r="AG688" i="1"/>
  <c r="AH688" i="1"/>
  <c r="CV688" i="1" s="1"/>
  <c r="U688" i="1" s="1"/>
  <c r="AI688" i="1"/>
  <c r="AJ688" i="1"/>
  <c r="CX688" i="1" s="1"/>
  <c r="W688" i="1" s="1"/>
  <c r="CQ688" i="1"/>
  <c r="P688" i="1" s="1"/>
  <c r="CP688" i="1" s="1"/>
  <c r="O688" i="1" s="1"/>
  <c r="GM688" i="1" s="1"/>
  <c r="GN688" i="1" s="1"/>
  <c r="CR688" i="1"/>
  <c r="Q688" i="1" s="1"/>
  <c r="CS688" i="1"/>
  <c r="R688" i="1" s="1"/>
  <c r="CT688" i="1"/>
  <c r="CU688" i="1"/>
  <c r="CW688" i="1"/>
  <c r="CY688" i="1"/>
  <c r="X688" i="1" s="1"/>
  <c r="GL688" i="1"/>
  <c r="GO688" i="1"/>
  <c r="GP688" i="1"/>
  <c r="GV688" i="1"/>
  <c r="HC688" i="1" s="1"/>
  <c r="GX688" i="1"/>
  <c r="C689" i="1"/>
  <c r="D689" i="1"/>
  <c r="U689" i="1"/>
  <c r="V689" i="1"/>
  <c r="AC689" i="1"/>
  <c r="AE689" i="1"/>
  <c r="AD689" i="1" s="1"/>
  <c r="AF689" i="1"/>
  <c r="AG689" i="1"/>
  <c r="AH689" i="1"/>
  <c r="AI689" i="1"/>
  <c r="AJ689" i="1"/>
  <c r="CX689" i="1" s="1"/>
  <c r="W689" i="1" s="1"/>
  <c r="CQ689" i="1"/>
  <c r="CR689" i="1"/>
  <c r="CS689" i="1"/>
  <c r="CT689" i="1"/>
  <c r="CU689" i="1"/>
  <c r="T689" i="1" s="1"/>
  <c r="CV689" i="1"/>
  <c r="CW689" i="1"/>
  <c r="GL689" i="1"/>
  <c r="GO689" i="1"/>
  <c r="GP689" i="1"/>
  <c r="GV689" i="1"/>
  <c r="HC689" i="1"/>
  <c r="GX689" i="1" s="1"/>
  <c r="P690" i="1"/>
  <c r="S690" i="1"/>
  <c r="U690" i="1"/>
  <c r="V690" i="1"/>
  <c r="W690" i="1"/>
  <c r="AB690" i="1"/>
  <c r="AC690" i="1"/>
  <c r="AE690" i="1"/>
  <c r="AD690" i="1" s="1"/>
  <c r="AF690" i="1"/>
  <c r="AG690" i="1"/>
  <c r="AH690" i="1"/>
  <c r="AI690" i="1"/>
  <c r="AJ690" i="1"/>
  <c r="CQ690" i="1"/>
  <c r="CR690" i="1"/>
  <c r="Q690" i="1" s="1"/>
  <c r="CS690" i="1"/>
  <c r="R690" i="1" s="1"/>
  <c r="CT690" i="1"/>
  <c r="CU690" i="1"/>
  <c r="T690" i="1" s="1"/>
  <c r="CV690" i="1"/>
  <c r="CW690" i="1"/>
  <c r="CX690" i="1"/>
  <c r="CY690" i="1"/>
  <c r="X690" i="1" s="1"/>
  <c r="CZ690" i="1"/>
  <c r="Y690" i="1" s="1"/>
  <c r="GL690" i="1"/>
  <c r="GO690" i="1"/>
  <c r="GP690" i="1"/>
  <c r="GV690" i="1"/>
  <c r="HC690" i="1"/>
  <c r="GX690" i="1" s="1"/>
  <c r="C691" i="1"/>
  <c r="D691" i="1"/>
  <c r="T691" i="1"/>
  <c r="U691" i="1"/>
  <c r="AC691" i="1"/>
  <c r="AE691" i="1"/>
  <c r="AD691" i="1" s="1"/>
  <c r="AF691" i="1"/>
  <c r="AG691" i="1"/>
  <c r="AH691" i="1"/>
  <c r="AI691" i="1"/>
  <c r="AJ691" i="1"/>
  <c r="CQ691" i="1"/>
  <c r="CR691" i="1"/>
  <c r="CS691" i="1"/>
  <c r="CT691" i="1"/>
  <c r="CU691" i="1"/>
  <c r="CV691" i="1"/>
  <c r="CW691" i="1"/>
  <c r="CX691" i="1"/>
  <c r="W691" i="1" s="1"/>
  <c r="GL691" i="1"/>
  <c r="GN691" i="1"/>
  <c r="GP691" i="1"/>
  <c r="GV691" i="1"/>
  <c r="HC691" i="1" s="1"/>
  <c r="GX691" i="1"/>
  <c r="I692" i="1"/>
  <c r="P692" i="1" s="1"/>
  <c r="O692" i="1" s="1"/>
  <c r="R692" i="1"/>
  <c r="S692" i="1"/>
  <c r="T692" i="1"/>
  <c r="U692" i="1"/>
  <c r="V692" i="1"/>
  <c r="AC692" i="1"/>
  <c r="AE692" i="1"/>
  <c r="AD692" i="1" s="1"/>
  <c r="AF692" i="1"/>
  <c r="AG692" i="1"/>
  <c r="AH692" i="1"/>
  <c r="AI692" i="1"/>
  <c r="AJ692" i="1"/>
  <c r="CP692" i="1"/>
  <c r="CQ692" i="1"/>
  <c r="CR692" i="1"/>
  <c r="Q692" i="1" s="1"/>
  <c r="CS692" i="1"/>
  <c r="CT692" i="1"/>
  <c r="CU692" i="1"/>
  <c r="CV692" i="1"/>
  <c r="CW692" i="1"/>
  <c r="CX692" i="1"/>
  <c r="W692" i="1" s="1"/>
  <c r="CY692" i="1"/>
  <c r="X692" i="1" s="1"/>
  <c r="CZ692" i="1"/>
  <c r="Y692" i="1" s="1"/>
  <c r="GL692" i="1"/>
  <c r="GN692" i="1"/>
  <c r="GP692" i="1"/>
  <c r="GV692" i="1"/>
  <c r="HC692" i="1"/>
  <c r="GX692" i="1" s="1"/>
  <c r="GM692" i="1" s="1"/>
  <c r="GO692" i="1" s="1"/>
  <c r="P693" i="1"/>
  <c r="CP693" i="1" s="1"/>
  <c r="O693" i="1" s="1"/>
  <c r="GM693" i="1" s="1"/>
  <c r="GN693" i="1" s="1"/>
  <c r="Q693" i="1"/>
  <c r="S693" i="1"/>
  <c r="AC693" i="1"/>
  <c r="AB693" i="1" s="1"/>
  <c r="AD693" i="1"/>
  <c r="AE693" i="1"/>
  <c r="AF693" i="1"/>
  <c r="AG693" i="1"/>
  <c r="AH693" i="1"/>
  <c r="CV693" i="1" s="1"/>
  <c r="U693" i="1" s="1"/>
  <c r="AI693" i="1"/>
  <c r="CW693" i="1" s="1"/>
  <c r="V693" i="1" s="1"/>
  <c r="AJ693" i="1"/>
  <c r="CX693" i="1" s="1"/>
  <c r="W693" i="1" s="1"/>
  <c r="CQ693" i="1"/>
  <c r="CR693" i="1"/>
  <c r="CS693" i="1"/>
  <c r="R693" i="1" s="1"/>
  <c r="CT693" i="1"/>
  <c r="CU693" i="1"/>
  <c r="T693" i="1" s="1"/>
  <c r="CY693" i="1"/>
  <c r="X693" i="1" s="1"/>
  <c r="CZ693" i="1"/>
  <c r="Y693" i="1" s="1"/>
  <c r="GL693" i="1"/>
  <c r="GO693" i="1"/>
  <c r="GP693" i="1"/>
  <c r="GV693" i="1"/>
  <c r="HC693" i="1"/>
  <c r="GX693" i="1" s="1"/>
  <c r="HG693" i="1"/>
  <c r="C694" i="1"/>
  <c r="D694" i="1"/>
  <c r="U694" i="1"/>
  <c r="V694" i="1"/>
  <c r="AC694" i="1"/>
  <c r="AE694" i="1"/>
  <c r="AD694" i="1" s="1"/>
  <c r="AF694" i="1"/>
  <c r="AG694" i="1"/>
  <c r="AH694" i="1"/>
  <c r="AI694" i="1"/>
  <c r="AJ694" i="1"/>
  <c r="CX694" i="1" s="1"/>
  <c r="W694" i="1" s="1"/>
  <c r="CQ694" i="1"/>
  <c r="CR694" i="1"/>
  <c r="CS694" i="1"/>
  <c r="CT694" i="1"/>
  <c r="CU694" i="1"/>
  <c r="T694" i="1" s="1"/>
  <c r="CV694" i="1"/>
  <c r="CW694" i="1"/>
  <c r="GL694" i="1"/>
  <c r="GO694" i="1"/>
  <c r="GP694" i="1"/>
  <c r="GV694" i="1"/>
  <c r="HC694" i="1"/>
  <c r="GX694" i="1" s="1"/>
  <c r="I695" i="1"/>
  <c r="Q695" i="1"/>
  <c r="R695" i="1"/>
  <c r="S695" i="1"/>
  <c r="CZ695" i="1" s="1"/>
  <c r="T695" i="1"/>
  <c r="U695" i="1"/>
  <c r="V695" i="1"/>
  <c r="Y695" i="1"/>
  <c r="AC695" i="1"/>
  <c r="AE695" i="1"/>
  <c r="AD695" i="1" s="1"/>
  <c r="AF695" i="1"/>
  <c r="AG695" i="1"/>
  <c r="CU695" i="1" s="1"/>
  <c r="AH695" i="1"/>
  <c r="CV695" i="1" s="1"/>
  <c r="AI695" i="1"/>
  <c r="CW695" i="1" s="1"/>
  <c r="AJ695" i="1"/>
  <c r="CX695" i="1" s="1"/>
  <c r="CQ695" i="1"/>
  <c r="CR695" i="1"/>
  <c r="CS695" i="1"/>
  <c r="CT695" i="1"/>
  <c r="CY695" i="1"/>
  <c r="X695" i="1" s="1"/>
  <c r="GL695" i="1"/>
  <c r="GO695" i="1"/>
  <c r="GP695" i="1"/>
  <c r="GV695" i="1"/>
  <c r="HC695" i="1" s="1"/>
  <c r="GX695" i="1" s="1"/>
  <c r="C696" i="1"/>
  <c r="D696" i="1"/>
  <c r="T696" i="1"/>
  <c r="U696" i="1"/>
  <c r="V696" i="1"/>
  <c r="AC696" i="1"/>
  <c r="AE696" i="1"/>
  <c r="AD696" i="1" s="1"/>
  <c r="AF696" i="1"/>
  <c r="AG696" i="1"/>
  <c r="AH696" i="1"/>
  <c r="AI696" i="1"/>
  <c r="AJ696" i="1"/>
  <c r="CX696" i="1" s="1"/>
  <c r="W696" i="1" s="1"/>
  <c r="CQ696" i="1"/>
  <c r="CR696" i="1"/>
  <c r="CS696" i="1"/>
  <c r="CT696" i="1"/>
  <c r="CU696" i="1"/>
  <c r="CV696" i="1"/>
  <c r="CW696" i="1"/>
  <c r="GL696" i="1"/>
  <c r="GO696" i="1"/>
  <c r="GP696" i="1"/>
  <c r="GV696" i="1"/>
  <c r="HC696" i="1"/>
  <c r="GX696" i="1" s="1"/>
  <c r="I697" i="1"/>
  <c r="P697" i="1"/>
  <c r="Q697" i="1"/>
  <c r="R697" i="1"/>
  <c r="S697" i="1"/>
  <c r="CY697" i="1" s="1"/>
  <c r="X697" i="1" s="1"/>
  <c r="U697" i="1"/>
  <c r="AC697" i="1"/>
  <c r="AB697" i="1" s="1"/>
  <c r="AE697" i="1"/>
  <c r="AD697" i="1" s="1"/>
  <c r="AF697" i="1"/>
  <c r="AG697" i="1"/>
  <c r="AH697" i="1"/>
  <c r="AI697" i="1"/>
  <c r="CW697" i="1" s="1"/>
  <c r="V697" i="1" s="1"/>
  <c r="AJ697" i="1"/>
  <c r="CQ697" i="1"/>
  <c r="CR697" i="1"/>
  <c r="CS697" i="1"/>
  <c r="CT697" i="1"/>
  <c r="CU697" i="1"/>
  <c r="T697" i="1" s="1"/>
  <c r="CV697" i="1"/>
  <c r="CX697" i="1"/>
  <c r="W697" i="1" s="1"/>
  <c r="GL697" i="1"/>
  <c r="GO697" i="1"/>
  <c r="GP697" i="1"/>
  <c r="GV697" i="1"/>
  <c r="HC697" i="1"/>
  <c r="GX697" i="1" s="1"/>
  <c r="B699" i="1"/>
  <c r="C699" i="1"/>
  <c r="D699" i="1"/>
  <c r="F699" i="1"/>
  <c r="G699" i="1"/>
  <c r="G673" i="1" s="1"/>
  <c r="AO699" i="1"/>
  <c r="F703" i="1" s="1"/>
  <c r="BB699" i="1"/>
  <c r="BD699" i="1"/>
  <c r="BD673" i="1" s="1"/>
  <c r="BX699" i="1"/>
  <c r="BY699" i="1"/>
  <c r="AP699" i="1" s="1"/>
  <c r="AP673" i="1" s="1"/>
  <c r="CK699" i="1"/>
  <c r="CK673" i="1" s="1"/>
  <c r="CL699" i="1"/>
  <c r="BC699" i="1" s="1"/>
  <c r="F715" i="1" s="1"/>
  <c r="CM699" i="1"/>
  <c r="F708" i="1"/>
  <c r="D729" i="1"/>
  <c r="B731" i="1"/>
  <c r="D731" i="1"/>
  <c r="E731" i="1"/>
  <c r="G731" i="1"/>
  <c r="Z731" i="1"/>
  <c r="AA731" i="1"/>
  <c r="AM731" i="1"/>
  <c r="AN731" i="1"/>
  <c r="BD731" i="1"/>
  <c r="BE731" i="1"/>
  <c r="BF731" i="1"/>
  <c r="BG731" i="1"/>
  <c r="BH731" i="1"/>
  <c r="BI731" i="1"/>
  <c r="BJ731" i="1"/>
  <c r="BK731" i="1"/>
  <c r="BL731" i="1"/>
  <c r="BM731" i="1"/>
  <c r="BN731" i="1"/>
  <c r="BO731" i="1"/>
  <c r="BP731" i="1"/>
  <c r="BQ731" i="1"/>
  <c r="BR731" i="1"/>
  <c r="BS731" i="1"/>
  <c r="BT731" i="1"/>
  <c r="BU731" i="1"/>
  <c r="BV731" i="1"/>
  <c r="BW731" i="1"/>
  <c r="BX731" i="1"/>
  <c r="CN731" i="1"/>
  <c r="CO731" i="1"/>
  <c r="CP731" i="1"/>
  <c r="CQ731" i="1"/>
  <c r="CR731" i="1"/>
  <c r="CS731" i="1"/>
  <c r="CT731" i="1"/>
  <c r="CU731" i="1"/>
  <c r="CV731" i="1"/>
  <c r="CW731" i="1"/>
  <c r="CX731" i="1"/>
  <c r="CY731" i="1"/>
  <c r="CZ731" i="1"/>
  <c r="DA731" i="1"/>
  <c r="DB731" i="1"/>
  <c r="DC731" i="1"/>
  <c r="DD731" i="1"/>
  <c r="DE731" i="1"/>
  <c r="DF731" i="1"/>
  <c r="DG731" i="1"/>
  <c r="DH731" i="1"/>
  <c r="DI731" i="1"/>
  <c r="DJ731" i="1"/>
  <c r="DK731" i="1"/>
  <c r="DL731" i="1"/>
  <c r="DM731" i="1"/>
  <c r="DN731" i="1"/>
  <c r="DO731" i="1"/>
  <c r="DP731" i="1"/>
  <c r="DQ731" i="1"/>
  <c r="DR731" i="1"/>
  <c r="DS731" i="1"/>
  <c r="DT731" i="1"/>
  <c r="DU731" i="1"/>
  <c r="DV731" i="1"/>
  <c r="DW731" i="1"/>
  <c r="DX731" i="1"/>
  <c r="DY731" i="1"/>
  <c r="DZ731" i="1"/>
  <c r="EA731" i="1"/>
  <c r="EB731" i="1"/>
  <c r="EC731" i="1"/>
  <c r="ED731" i="1"/>
  <c r="EE731" i="1"/>
  <c r="EF731" i="1"/>
  <c r="EG731" i="1"/>
  <c r="EH731" i="1"/>
  <c r="EI731" i="1"/>
  <c r="EJ731" i="1"/>
  <c r="EK731" i="1"/>
  <c r="EL731" i="1"/>
  <c r="EM731" i="1"/>
  <c r="EN731" i="1"/>
  <c r="EO731" i="1"/>
  <c r="EP731" i="1"/>
  <c r="EQ731" i="1"/>
  <c r="ER731" i="1"/>
  <c r="ES731" i="1"/>
  <c r="ET731" i="1"/>
  <c r="EU731" i="1"/>
  <c r="EV731" i="1"/>
  <c r="EW731" i="1"/>
  <c r="EX731" i="1"/>
  <c r="EY731" i="1"/>
  <c r="EZ731" i="1"/>
  <c r="FA731" i="1"/>
  <c r="FB731" i="1"/>
  <c r="FC731" i="1"/>
  <c r="FD731" i="1"/>
  <c r="FE731" i="1"/>
  <c r="FF731" i="1"/>
  <c r="FG731" i="1"/>
  <c r="FH731" i="1"/>
  <c r="FI731" i="1"/>
  <c r="FJ731" i="1"/>
  <c r="FK731" i="1"/>
  <c r="FL731" i="1"/>
  <c r="FM731" i="1"/>
  <c r="FN731" i="1"/>
  <c r="FO731" i="1"/>
  <c r="FP731" i="1"/>
  <c r="FQ731" i="1"/>
  <c r="FR731" i="1"/>
  <c r="FS731" i="1"/>
  <c r="FT731" i="1"/>
  <c r="FU731" i="1"/>
  <c r="FV731" i="1"/>
  <c r="FW731" i="1"/>
  <c r="FX731" i="1"/>
  <c r="FY731" i="1"/>
  <c r="FZ731" i="1"/>
  <c r="GA731" i="1"/>
  <c r="GB731" i="1"/>
  <c r="GC731" i="1"/>
  <c r="GD731" i="1"/>
  <c r="GE731" i="1"/>
  <c r="GF731" i="1"/>
  <c r="GG731" i="1"/>
  <c r="GH731" i="1"/>
  <c r="GI731" i="1"/>
  <c r="GJ731" i="1"/>
  <c r="GK731" i="1"/>
  <c r="GL731" i="1"/>
  <c r="GM731" i="1"/>
  <c r="GN731" i="1"/>
  <c r="GO731" i="1"/>
  <c r="GP731" i="1"/>
  <c r="GQ731" i="1"/>
  <c r="GR731" i="1"/>
  <c r="GS731" i="1"/>
  <c r="GT731" i="1"/>
  <c r="GU731" i="1"/>
  <c r="GV731" i="1"/>
  <c r="GW731" i="1"/>
  <c r="GX731" i="1"/>
  <c r="C733" i="1"/>
  <c r="D733" i="1"/>
  <c r="I733" i="1"/>
  <c r="K733" i="1"/>
  <c r="W733" i="1"/>
  <c r="AC733" i="1"/>
  <c r="AE733" i="1"/>
  <c r="AD733" i="1" s="1"/>
  <c r="AF733" i="1"/>
  <c r="AG733" i="1"/>
  <c r="AH733" i="1"/>
  <c r="AI733" i="1"/>
  <c r="AJ733" i="1"/>
  <c r="CQ733" i="1"/>
  <c r="CR733" i="1"/>
  <c r="CS733" i="1"/>
  <c r="CT733" i="1"/>
  <c r="CU733" i="1"/>
  <c r="T733" i="1" s="1"/>
  <c r="CV733" i="1"/>
  <c r="CW733" i="1"/>
  <c r="CX733" i="1"/>
  <c r="GL733" i="1"/>
  <c r="GO733" i="1"/>
  <c r="GP733" i="1"/>
  <c r="GV733" i="1"/>
  <c r="HC733" i="1"/>
  <c r="GX733" i="1" s="1"/>
  <c r="P734" i="1"/>
  <c r="CP734" i="1" s="1"/>
  <c r="O734" i="1" s="1"/>
  <c r="Q734" i="1"/>
  <c r="X734" i="1"/>
  <c r="Y734" i="1"/>
  <c r="AC734" i="1"/>
  <c r="AE734" i="1"/>
  <c r="AD734" i="1" s="1"/>
  <c r="AF734" i="1"/>
  <c r="AG734" i="1"/>
  <c r="CU734" i="1" s="1"/>
  <c r="T734" i="1" s="1"/>
  <c r="AH734" i="1"/>
  <c r="CV734" i="1" s="1"/>
  <c r="U734" i="1" s="1"/>
  <c r="AI734" i="1"/>
  <c r="CW734" i="1" s="1"/>
  <c r="V734" i="1" s="1"/>
  <c r="AJ734" i="1"/>
  <c r="CX734" i="1" s="1"/>
  <c r="W734" i="1" s="1"/>
  <c r="CQ734" i="1"/>
  <c r="CR734" i="1"/>
  <c r="CS734" i="1"/>
  <c r="R734" i="1" s="1"/>
  <c r="CT734" i="1"/>
  <c r="S734" i="1" s="1"/>
  <c r="CY734" i="1"/>
  <c r="CZ734" i="1"/>
  <c r="GL734" i="1"/>
  <c r="GO734" i="1"/>
  <c r="GP734" i="1"/>
  <c r="GV734" i="1"/>
  <c r="HC734" i="1"/>
  <c r="GX734" i="1" s="1"/>
  <c r="C735" i="1"/>
  <c r="D735" i="1"/>
  <c r="U735" i="1"/>
  <c r="V735" i="1"/>
  <c r="AC735" i="1"/>
  <c r="AE735" i="1"/>
  <c r="AD735" i="1" s="1"/>
  <c r="AF735" i="1"/>
  <c r="AG735" i="1"/>
  <c r="AH735" i="1"/>
  <c r="AI735" i="1"/>
  <c r="AJ735" i="1"/>
  <c r="CQ735" i="1"/>
  <c r="CR735" i="1"/>
  <c r="CS735" i="1"/>
  <c r="CT735" i="1"/>
  <c r="CU735" i="1"/>
  <c r="T735" i="1" s="1"/>
  <c r="CV735" i="1"/>
  <c r="CW735" i="1"/>
  <c r="CX735" i="1"/>
  <c r="W735" i="1" s="1"/>
  <c r="GL735" i="1"/>
  <c r="BZ747" i="1" s="1"/>
  <c r="BZ731" i="1" s="1"/>
  <c r="GO735" i="1"/>
  <c r="CC747" i="1" s="1"/>
  <c r="AT747" i="1" s="1"/>
  <c r="AT731" i="1" s="1"/>
  <c r="GP735" i="1"/>
  <c r="GV735" i="1"/>
  <c r="HC735" i="1" s="1"/>
  <c r="GX735" i="1" s="1"/>
  <c r="I736" i="1"/>
  <c r="P736" i="1"/>
  <c r="Q736" i="1"/>
  <c r="AB736" i="1"/>
  <c r="AC736" i="1"/>
  <c r="AE736" i="1"/>
  <c r="AD736" i="1" s="1"/>
  <c r="AF736" i="1"/>
  <c r="AG736" i="1"/>
  <c r="CU736" i="1" s="1"/>
  <c r="T736" i="1" s="1"/>
  <c r="AH736" i="1"/>
  <c r="AI736" i="1"/>
  <c r="CW736" i="1" s="1"/>
  <c r="V736" i="1" s="1"/>
  <c r="AJ736" i="1"/>
  <c r="CQ736" i="1"/>
  <c r="CR736" i="1"/>
  <c r="CS736" i="1"/>
  <c r="R736" i="1" s="1"/>
  <c r="CT736" i="1"/>
  <c r="S736" i="1" s="1"/>
  <c r="CY736" i="1" s="1"/>
  <c r="X736" i="1" s="1"/>
  <c r="CV736" i="1"/>
  <c r="U736" i="1" s="1"/>
  <c r="CX736" i="1"/>
  <c r="W736" i="1" s="1"/>
  <c r="GL736" i="1"/>
  <c r="GO736" i="1"/>
  <c r="GP736" i="1"/>
  <c r="GV736" i="1"/>
  <c r="HC736" i="1"/>
  <c r="GX736" i="1" s="1"/>
  <c r="C737" i="1"/>
  <c r="D737" i="1"/>
  <c r="I737" i="1"/>
  <c r="CX748" i="3" s="1"/>
  <c r="K737" i="1"/>
  <c r="T737" i="1"/>
  <c r="AC737" i="1"/>
  <c r="AE737" i="1"/>
  <c r="AD737" i="1" s="1"/>
  <c r="AF737" i="1"/>
  <c r="AG737" i="1"/>
  <c r="CU737" i="1" s="1"/>
  <c r="AH737" i="1"/>
  <c r="AI737" i="1"/>
  <c r="AJ737" i="1"/>
  <c r="CQ737" i="1"/>
  <c r="CR737" i="1"/>
  <c r="CS737" i="1"/>
  <c r="CT737" i="1"/>
  <c r="CV737" i="1"/>
  <c r="CW737" i="1"/>
  <c r="CX737" i="1"/>
  <c r="W737" i="1" s="1"/>
  <c r="GL737" i="1"/>
  <c r="GO737" i="1"/>
  <c r="GP737" i="1"/>
  <c r="GV737" i="1"/>
  <c r="HC737" i="1" s="1"/>
  <c r="GX737" i="1" s="1"/>
  <c r="R738" i="1"/>
  <c r="S738" i="1"/>
  <c r="T738" i="1"/>
  <c r="AC738" i="1"/>
  <c r="AE738" i="1"/>
  <c r="AD738" i="1" s="1"/>
  <c r="AF738" i="1"/>
  <c r="AG738" i="1"/>
  <c r="AH738" i="1"/>
  <c r="CV738" i="1" s="1"/>
  <c r="U738" i="1" s="1"/>
  <c r="AI738" i="1"/>
  <c r="CW738" i="1" s="1"/>
  <c r="V738" i="1" s="1"/>
  <c r="AJ738" i="1"/>
  <c r="CX738" i="1" s="1"/>
  <c r="W738" i="1" s="1"/>
  <c r="CQ738" i="1"/>
  <c r="P738" i="1" s="1"/>
  <c r="CP738" i="1" s="1"/>
  <c r="O738" i="1" s="1"/>
  <c r="GM738" i="1" s="1"/>
  <c r="GN738" i="1" s="1"/>
  <c r="CR738" i="1"/>
  <c r="Q738" i="1" s="1"/>
  <c r="CS738" i="1"/>
  <c r="CT738" i="1"/>
  <c r="CU738" i="1"/>
  <c r="CY738" i="1"/>
  <c r="X738" i="1" s="1"/>
  <c r="CZ738" i="1"/>
  <c r="Y738" i="1" s="1"/>
  <c r="GL738" i="1"/>
  <c r="GO738" i="1"/>
  <c r="GP738" i="1"/>
  <c r="GV738" i="1"/>
  <c r="HC738" i="1"/>
  <c r="GX738" i="1" s="1"/>
  <c r="P739" i="1"/>
  <c r="CP739" i="1" s="1"/>
  <c r="O739" i="1" s="1"/>
  <c r="Q739" i="1"/>
  <c r="R739" i="1"/>
  <c r="V739" i="1"/>
  <c r="W739" i="1"/>
  <c r="X739" i="1"/>
  <c r="AC739" i="1"/>
  <c r="AE739" i="1"/>
  <c r="AD739" i="1" s="1"/>
  <c r="AF739" i="1"/>
  <c r="AG739" i="1"/>
  <c r="AH739" i="1"/>
  <c r="CV739" i="1" s="1"/>
  <c r="U739" i="1" s="1"/>
  <c r="AI739" i="1"/>
  <c r="AJ739" i="1"/>
  <c r="CQ739" i="1"/>
  <c r="CR739" i="1"/>
  <c r="CS739" i="1"/>
  <c r="CT739" i="1"/>
  <c r="S739" i="1" s="1"/>
  <c r="CU739" i="1"/>
  <c r="T739" i="1" s="1"/>
  <c r="CW739" i="1"/>
  <c r="CX739" i="1"/>
  <c r="CY739" i="1"/>
  <c r="CZ739" i="1"/>
  <c r="Y739" i="1" s="1"/>
  <c r="GL739" i="1"/>
  <c r="GO739" i="1"/>
  <c r="GP739" i="1"/>
  <c r="GV739" i="1"/>
  <c r="HC739" i="1"/>
  <c r="GX739" i="1" s="1"/>
  <c r="C740" i="1"/>
  <c r="D740" i="1"/>
  <c r="I740" i="1"/>
  <c r="K740" i="1"/>
  <c r="AC740" i="1"/>
  <c r="AE740" i="1"/>
  <c r="AD740" i="1" s="1"/>
  <c r="AF740" i="1"/>
  <c r="AG740" i="1"/>
  <c r="CU740" i="1" s="1"/>
  <c r="T740" i="1" s="1"/>
  <c r="AH740" i="1"/>
  <c r="AI740" i="1"/>
  <c r="AJ740" i="1"/>
  <c r="CX740" i="1" s="1"/>
  <c r="W740" i="1" s="1"/>
  <c r="CQ740" i="1"/>
  <c r="CR740" i="1"/>
  <c r="CS740" i="1"/>
  <c r="CT740" i="1"/>
  <c r="CV740" i="1"/>
  <c r="CW740" i="1"/>
  <c r="GL740" i="1"/>
  <c r="GO740" i="1"/>
  <c r="GP740" i="1"/>
  <c r="GV740" i="1"/>
  <c r="HC740" i="1"/>
  <c r="GX740" i="1" s="1"/>
  <c r="AC741" i="1"/>
  <c r="AE741" i="1"/>
  <c r="AD741" i="1" s="1"/>
  <c r="AB741" i="1" s="1"/>
  <c r="AF741" i="1"/>
  <c r="AG741" i="1"/>
  <c r="AH741" i="1"/>
  <c r="CV741" i="1" s="1"/>
  <c r="AI741" i="1"/>
  <c r="AJ741" i="1"/>
  <c r="CX741" i="1" s="1"/>
  <c r="CQ741" i="1"/>
  <c r="CR741" i="1"/>
  <c r="CS741" i="1"/>
  <c r="CT741" i="1"/>
  <c r="CU741" i="1"/>
  <c r="CW741" i="1"/>
  <c r="GL741" i="1"/>
  <c r="GO741" i="1"/>
  <c r="GP741" i="1"/>
  <c r="GV741" i="1"/>
  <c r="HC741" i="1"/>
  <c r="P742" i="1"/>
  <c r="CP742" i="1" s="1"/>
  <c r="O742" i="1" s="1"/>
  <c r="Q742" i="1"/>
  <c r="S742" i="1"/>
  <c r="U742" i="1"/>
  <c r="V742" i="1"/>
  <c r="W742" i="1"/>
  <c r="AC742" i="1"/>
  <c r="AE742" i="1"/>
  <c r="AD742" i="1" s="1"/>
  <c r="AF742" i="1"/>
  <c r="AG742" i="1"/>
  <c r="CU742" i="1" s="1"/>
  <c r="T742" i="1" s="1"/>
  <c r="AH742" i="1"/>
  <c r="AI742" i="1"/>
  <c r="AJ742" i="1"/>
  <c r="CQ742" i="1"/>
  <c r="CR742" i="1"/>
  <c r="CS742" i="1"/>
  <c r="R742" i="1" s="1"/>
  <c r="CT742" i="1"/>
  <c r="CV742" i="1"/>
  <c r="CW742" i="1"/>
  <c r="CX742" i="1"/>
  <c r="CY742" i="1"/>
  <c r="X742" i="1" s="1"/>
  <c r="CZ742" i="1"/>
  <c r="Y742" i="1" s="1"/>
  <c r="GM742" i="1" s="1"/>
  <c r="GN742" i="1" s="1"/>
  <c r="GL742" i="1"/>
  <c r="GO742" i="1"/>
  <c r="GP742" i="1"/>
  <c r="GV742" i="1"/>
  <c r="HC742" i="1"/>
  <c r="GX742" i="1" s="1"/>
  <c r="C743" i="1"/>
  <c r="D743" i="1"/>
  <c r="U743" i="1"/>
  <c r="AC743" i="1"/>
  <c r="AE743" i="1"/>
  <c r="AD743" i="1" s="1"/>
  <c r="AF743" i="1"/>
  <c r="AG743" i="1"/>
  <c r="CU743" i="1" s="1"/>
  <c r="T743" i="1" s="1"/>
  <c r="AH743" i="1"/>
  <c r="AI743" i="1"/>
  <c r="AJ743" i="1"/>
  <c r="CX743" i="1" s="1"/>
  <c r="W743" i="1" s="1"/>
  <c r="CQ743" i="1"/>
  <c r="CR743" i="1"/>
  <c r="CS743" i="1"/>
  <c r="CT743" i="1"/>
  <c r="CV743" i="1"/>
  <c r="CW743" i="1"/>
  <c r="GL743" i="1"/>
  <c r="GO743" i="1"/>
  <c r="GP743" i="1"/>
  <c r="GV743" i="1"/>
  <c r="GX743" i="1"/>
  <c r="HC743" i="1"/>
  <c r="I744" i="1"/>
  <c r="AC744" i="1"/>
  <c r="AB744" i="1" s="1"/>
  <c r="AD744" i="1"/>
  <c r="AE744" i="1"/>
  <c r="AF744" i="1"/>
  <c r="AG744" i="1"/>
  <c r="CU744" i="1" s="1"/>
  <c r="T744" i="1" s="1"/>
  <c r="AH744" i="1"/>
  <c r="AI744" i="1"/>
  <c r="CW744" i="1" s="1"/>
  <c r="V744" i="1" s="1"/>
  <c r="AJ744" i="1"/>
  <c r="CX744" i="1" s="1"/>
  <c r="CQ744" i="1"/>
  <c r="CR744" i="1"/>
  <c r="CS744" i="1"/>
  <c r="CT744" i="1"/>
  <c r="CV744" i="1"/>
  <c r="GL744" i="1"/>
  <c r="GO744" i="1"/>
  <c r="GP744" i="1"/>
  <c r="GV744" i="1"/>
  <c r="HC744" i="1" s="1"/>
  <c r="GX744" i="1" s="1"/>
  <c r="I745" i="1"/>
  <c r="V745" i="1" s="1"/>
  <c r="Q745" i="1"/>
  <c r="R745" i="1"/>
  <c r="AC745" i="1"/>
  <c r="AE745" i="1"/>
  <c r="AD745" i="1" s="1"/>
  <c r="AB745" i="1" s="1"/>
  <c r="AF745" i="1"/>
  <c r="AG745" i="1"/>
  <c r="CU745" i="1" s="1"/>
  <c r="T745" i="1" s="1"/>
  <c r="AH745" i="1"/>
  <c r="CV745" i="1" s="1"/>
  <c r="U745" i="1" s="1"/>
  <c r="AI745" i="1"/>
  <c r="AJ745" i="1"/>
  <c r="CX745" i="1" s="1"/>
  <c r="CQ745" i="1"/>
  <c r="CR745" i="1"/>
  <c r="CS745" i="1"/>
  <c r="CT745" i="1"/>
  <c r="S745" i="1" s="1"/>
  <c r="CW745" i="1"/>
  <c r="GL745" i="1"/>
  <c r="GO745" i="1"/>
  <c r="GP745" i="1"/>
  <c r="GV745" i="1"/>
  <c r="HC745" i="1"/>
  <c r="GX745" i="1" s="1"/>
  <c r="B747" i="1"/>
  <c r="C747" i="1"/>
  <c r="C731" i="1" s="1"/>
  <c r="D747" i="1"/>
  <c r="F747" i="1"/>
  <c r="F731" i="1" s="1"/>
  <c r="G747" i="1"/>
  <c r="AO747" i="1"/>
  <c r="AO731" i="1" s="1"/>
  <c r="AP747" i="1"/>
  <c r="AP731" i="1" s="1"/>
  <c r="BB747" i="1"/>
  <c r="F760" i="1" s="1"/>
  <c r="BC747" i="1"/>
  <c r="F763" i="1" s="1"/>
  <c r="BD747" i="1"/>
  <c r="F772" i="1" s="1"/>
  <c r="BX747" i="1"/>
  <c r="BY747" i="1"/>
  <c r="BY731" i="1" s="1"/>
  <c r="CK747" i="1"/>
  <c r="CK731" i="1" s="1"/>
  <c r="CL747" i="1"/>
  <c r="CL731" i="1" s="1"/>
  <c r="CM747" i="1"/>
  <c r="CM731" i="1" s="1"/>
  <c r="F751" i="1"/>
  <c r="F756" i="1"/>
  <c r="B777" i="1"/>
  <c r="B489" i="1" s="1"/>
  <c r="C777" i="1"/>
  <c r="C489" i="1" s="1"/>
  <c r="D777" i="1"/>
  <c r="D489" i="1" s="1"/>
  <c r="F777" i="1"/>
  <c r="G777" i="1"/>
  <c r="G489" i="1" s="1"/>
  <c r="B807" i="1"/>
  <c r="B22" i="1" s="1"/>
  <c r="C807" i="1"/>
  <c r="C22" i="1" s="1"/>
  <c r="D807" i="1"/>
  <c r="D22" i="1" s="1"/>
  <c r="F807" i="1"/>
  <c r="F22" i="1" s="1"/>
  <c r="G807" i="1"/>
  <c r="G22" i="1" s="1"/>
  <c r="B837" i="1"/>
  <c r="B18" i="1" s="1"/>
  <c r="C837" i="1"/>
  <c r="C18" i="1" s="1"/>
  <c r="D837" i="1"/>
  <c r="D18" i="1" s="1"/>
  <c r="F837" i="1"/>
  <c r="F18" i="1" s="1"/>
  <c r="G837" i="1"/>
  <c r="G18" i="1" s="1"/>
  <c r="F12" i="6"/>
  <c r="G12" i="6"/>
  <c r="L1816" i="7" l="1"/>
  <c r="AO1832" i="7" s="1"/>
  <c r="L1429" i="7"/>
  <c r="AO1452" i="7" s="1"/>
  <c r="L203" i="7"/>
  <c r="AN2328" i="7"/>
  <c r="L1521" i="7"/>
  <c r="K1534" i="7" s="1"/>
  <c r="I1534" i="7" s="1"/>
  <c r="AN451" i="7"/>
  <c r="K654" i="7"/>
  <c r="I654" i="7" s="1"/>
  <c r="L244" i="7"/>
  <c r="L1941" i="7"/>
  <c r="K1771" i="7"/>
  <c r="I1771" i="7" s="1"/>
  <c r="AT711" i="7"/>
  <c r="L747" i="7" s="1"/>
  <c r="AN1575" i="7"/>
  <c r="AN1863" i="7"/>
  <c r="AN2105" i="7"/>
  <c r="L1963" i="7"/>
  <c r="L919" i="7"/>
  <c r="L1664" i="7"/>
  <c r="K924" i="7"/>
  <c r="I924" i="7" s="1"/>
  <c r="L403" i="7"/>
  <c r="AN1008" i="7"/>
  <c r="AO1668" i="7"/>
  <c r="AN299" i="7"/>
  <c r="K1863" i="7"/>
  <c r="I1863" i="7" s="1"/>
  <c r="L810" i="7"/>
  <c r="AO844" i="7" s="1"/>
  <c r="L880" i="7" s="1"/>
  <c r="L878" i="7" s="1"/>
  <c r="L929" i="7"/>
  <c r="AO945" i="7" s="1"/>
  <c r="L1766" i="7"/>
  <c r="L1216" i="7"/>
  <c r="AO1235" i="7" s="1"/>
  <c r="K208" i="7"/>
  <c r="I208" i="7" s="1"/>
  <c r="AT1262" i="7"/>
  <c r="L1259" i="7" s="1"/>
  <c r="AT475" i="7"/>
  <c r="L583" i="7" s="1"/>
  <c r="AN208" i="7"/>
  <c r="L1232" i="7"/>
  <c r="K1551" i="7"/>
  <c r="I1551" i="7" s="1"/>
  <c r="AN1551" i="7"/>
  <c r="AN1771" i="7"/>
  <c r="AN317" i="7"/>
  <c r="AN475" i="7"/>
  <c r="L2134" i="7"/>
  <c r="AO494" i="7"/>
  <c r="AO1282" i="7"/>
  <c r="AN1282" i="7"/>
  <c r="L1149" i="7"/>
  <c r="AN1051" i="7"/>
  <c r="K1889" i="7"/>
  <c r="I1889" i="7" s="1"/>
  <c r="AN924" i="7"/>
  <c r="L313" i="7"/>
  <c r="AN2282" i="7"/>
  <c r="K317" i="7"/>
  <c r="I317" i="7" s="1"/>
  <c r="L1491" i="7"/>
  <c r="AO1515" i="7" s="1"/>
  <c r="L1570" i="7"/>
  <c r="L1136" i="7"/>
  <c r="AO1152" i="7" s="1"/>
  <c r="L1547" i="7"/>
  <c r="L2243" i="7"/>
  <c r="AO2263" i="7" s="1"/>
  <c r="L90" i="7"/>
  <c r="L1940" i="7"/>
  <c r="AN1668" i="7"/>
  <c r="L985" i="7"/>
  <c r="L2417" i="7"/>
  <c r="AO2439" i="7" s="1"/>
  <c r="L1859" i="7"/>
  <c r="L327" i="7"/>
  <c r="AO343" i="7" s="1"/>
  <c r="AT1282" i="7"/>
  <c r="L2382" i="7"/>
  <c r="L973" i="7"/>
  <c r="AO988" i="7" s="1"/>
  <c r="L95" i="7"/>
  <c r="K451" i="7"/>
  <c r="I451" i="7" s="1"/>
  <c r="K494" i="7"/>
  <c r="I494" i="7" s="1"/>
  <c r="AN1633" i="7"/>
  <c r="AN540" i="7"/>
  <c r="AO1889" i="7"/>
  <c r="L2339" i="7"/>
  <c r="AN1788" i="7"/>
  <c r="K2086" i="7"/>
  <c r="I2086" i="7" s="1"/>
  <c r="AN2344" i="7"/>
  <c r="L1512" i="7"/>
  <c r="AN66" i="7"/>
  <c r="K1757" i="7"/>
  <c r="I1757" i="7" s="1"/>
  <c r="AN2475" i="7"/>
  <c r="K2139" i="7"/>
  <c r="I2139" i="7" s="1"/>
  <c r="K57" i="7"/>
  <c r="I57" i="7" s="1"/>
  <c r="L2358" i="7"/>
  <c r="AT1129" i="7"/>
  <c r="L1126" i="7" s="1"/>
  <c r="K2363" i="7"/>
  <c r="I2363" i="7" s="1"/>
  <c r="L502" i="7"/>
  <c r="AO521" i="7" s="1"/>
  <c r="AT2086" i="7"/>
  <c r="L2148" i="7" s="1"/>
  <c r="AT1107" i="7"/>
  <c r="L1104" i="7" s="1"/>
  <c r="K225" i="7"/>
  <c r="I225" i="7" s="1"/>
  <c r="L53" i="7"/>
  <c r="L2653" i="7"/>
  <c r="L2702" i="7" s="1"/>
  <c r="L2290" i="7"/>
  <c r="AO2309" i="7" s="1"/>
  <c r="K190" i="7"/>
  <c r="I190" i="7" s="1"/>
  <c r="L2704" i="7"/>
  <c r="K1633" i="7"/>
  <c r="I1633" i="7" s="1"/>
  <c r="K711" i="7"/>
  <c r="I711" i="7" s="1"/>
  <c r="AT1008" i="7"/>
  <c r="L1005" i="7" s="1"/>
  <c r="AN190" i="7"/>
  <c r="L1628" i="7"/>
  <c r="K2105" i="7"/>
  <c r="I2105" i="7" s="1"/>
  <c r="AN1889" i="7"/>
  <c r="L2600" i="7"/>
  <c r="L2101" i="7"/>
  <c r="L2277" i="7"/>
  <c r="AN406" i="7"/>
  <c r="AN494" i="7"/>
  <c r="AN2363" i="7"/>
  <c r="L1665" i="7"/>
  <c r="L2452" i="7"/>
  <c r="K2282" i="7"/>
  <c r="I2282" i="7" s="1"/>
  <c r="AO1129" i="7"/>
  <c r="AN1129" i="7"/>
  <c r="K1129" i="7"/>
  <c r="I1129" i="7" s="1"/>
  <c r="L1124" i="7"/>
  <c r="K1685" i="7"/>
  <c r="I1685" i="7" s="1"/>
  <c r="L1995" i="7"/>
  <c r="L1783" i="7"/>
  <c r="L2056" i="7"/>
  <c r="K148" i="7"/>
  <c r="I148" i="7" s="1"/>
  <c r="K266" i="7"/>
  <c r="I266" i="7" s="1"/>
  <c r="L1021" i="7"/>
  <c r="L1019" i="7" s="1"/>
  <c r="L358" i="7"/>
  <c r="K475" i="7"/>
  <c r="I475" i="7" s="1"/>
  <c r="L669" i="7"/>
  <c r="AN57" i="7"/>
  <c r="K66" i="7"/>
  <c r="I66" i="7" s="1"/>
  <c r="AN559" i="7"/>
  <c r="L471" i="7"/>
  <c r="L2585" i="7"/>
  <c r="L2583" i="7" s="1"/>
  <c r="L220" i="7"/>
  <c r="K559" i="7"/>
  <c r="I559" i="7" s="1"/>
  <c r="L2553" i="7"/>
  <c r="L2551" i="7" s="1"/>
  <c r="L2641" i="7"/>
  <c r="L2639" i="7" s="1"/>
  <c r="K2344" i="7"/>
  <c r="I2344" i="7" s="1"/>
  <c r="L614" i="7"/>
  <c r="AO636" i="7" s="1"/>
  <c r="L554" i="7"/>
  <c r="AN225" i="7"/>
  <c r="AO654" i="7"/>
  <c r="AN654" i="7"/>
  <c r="L2471" i="7"/>
  <c r="AN1650" i="7"/>
  <c r="K374" i="7"/>
  <c r="I374" i="7" s="1"/>
  <c r="L1646" i="7"/>
  <c r="L371" i="7"/>
  <c r="L143" i="7"/>
  <c r="K1650" i="7"/>
  <c r="I1650" i="7" s="1"/>
  <c r="L2020" i="7"/>
  <c r="K2040" i="7" s="1"/>
  <c r="I2040" i="7" s="1"/>
  <c r="L2360" i="7"/>
  <c r="AN266" i="7"/>
  <c r="AN148" i="7"/>
  <c r="AN574" i="7"/>
  <c r="L2152" i="7"/>
  <c r="L2150" i="7" s="1"/>
  <c r="L1681" i="7"/>
  <c r="L419" i="7"/>
  <c r="L417" i="7" s="1"/>
  <c r="L569" i="7"/>
  <c r="L2236" i="7"/>
  <c r="AN1685" i="7"/>
  <c r="K1262" i="7"/>
  <c r="I1262" i="7" s="1"/>
  <c r="K2457" i="7"/>
  <c r="I2457" i="7" s="1"/>
  <c r="L2054" i="7"/>
  <c r="L186" i="7"/>
  <c r="L1256" i="7"/>
  <c r="AT148" i="7"/>
  <c r="L145" i="7" s="1"/>
  <c r="L1753" i="7"/>
  <c r="AN1361" i="7"/>
  <c r="L1917" i="7"/>
  <c r="L2508" i="7"/>
  <c r="K2059" i="7"/>
  <c r="I2059" i="7" s="1"/>
  <c r="AN2086" i="7"/>
  <c r="L261" i="7"/>
  <c r="L2391" i="7"/>
  <c r="L2389" i="7" s="1"/>
  <c r="K1806" i="7"/>
  <c r="I1806" i="7" s="1"/>
  <c r="K1614" i="7"/>
  <c r="I1614" i="7" s="1"/>
  <c r="AN1921" i="7"/>
  <c r="L670" i="7"/>
  <c r="AN2059" i="7"/>
  <c r="AO1361" i="7"/>
  <c r="AR2086" i="7"/>
  <c r="AN2239" i="7"/>
  <c r="L1918" i="7"/>
  <c r="AN2378" i="7"/>
  <c r="AN1757" i="7"/>
  <c r="L2081" i="7"/>
  <c r="K1575" i="7"/>
  <c r="I1575" i="7" s="1"/>
  <c r="L1061" i="7"/>
  <c r="AO1066" i="7"/>
  <c r="K673" i="7"/>
  <c r="I673" i="7" s="1"/>
  <c r="L2373" i="7"/>
  <c r="L1193" i="7"/>
  <c r="K1211" i="7" s="1"/>
  <c r="I1211" i="7" s="1"/>
  <c r="L347" i="7"/>
  <c r="AN361" i="7" s="1"/>
  <c r="AT2513" i="7"/>
  <c r="L2549" i="7" s="1"/>
  <c r="L982" i="7"/>
  <c r="K574" i="7"/>
  <c r="I574" i="7" s="1"/>
  <c r="L649" i="7"/>
  <c r="L1802" i="7"/>
  <c r="K2378" i="7"/>
  <c r="I2378" i="7" s="1"/>
  <c r="L1754" i="7"/>
  <c r="L402" i="7"/>
  <c r="AN988" i="7"/>
  <c r="K1066" i="7"/>
  <c r="I1066" i="7" s="1"/>
  <c r="L1964" i="7"/>
  <c r="AN2513" i="7"/>
  <c r="AN1806" i="7"/>
  <c r="AN1066" i="7"/>
  <c r="K406" i="7"/>
  <c r="I406" i="7" s="1"/>
  <c r="L1002" i="7"/>
  <c r="L2119" i="7"/>
  <c r="K2124" i="7"/>
  <c r="I2124" i="7" s="1"/>
  <c r="AO2124" i="7"/>
  <c r="K1788" i="7"/>
  <c r="I1788" i="7" s="1"/>
  <c r="L2700" i="7"/>
  <c r="L2698" i="7" s="1"/>
  <c r="L894" i="7"/>
  <c r="L892" i="7" s="1"/>
  <c r="L2650" i="7"/>
  <c r="L2648" i="7" s="1"/>
  <c r="L1335" i="7"/>
  <c r="L1333" i="7" s="1"/>
  <c r="AO1944" i="7"/>
  <c r="AN1944" i="7"/>
  <c r="AO1534" i="7"/>
  <c r="AN1534" i="7"/>
  <c r="L1980" i="7"/>
  <c r="L1978" i="7" s="1"/>
  <c r="AO2016" i="7"/>
  <c r="L2011" i="7"/>
  <c r="K2016" i="7"/>
  <c r="I2016" i="7" s="1"/>
  <c r="L410" i="7"/>
  <c r="AT1850" i="7"/>
  <c r="L1847" i="7" s="1"/>
  <c r="L1836" i="7"/>
  <c r="L1158" i="7"/>
  <c r="L1872" i="7"/>
  <c r="K1876" i="7"/>
  <c r="I1876" i="7" s="1"/>
  <c r="AO1876" i="7"/>
  <c r="AN1876" i="7"/>
  <c r="L2436" i="7"/>
  <c r="L2544" i="7"/>
  <c r="K247" i="7"/>
  <c r="I247" i="7" s="1"/>
  <c r="L2180" i="7"/>
  <c r="K2184" i="7"/>
  <c r="I2184" i="7" s="1"/>
  <c r="AO2184" i="7"/>
  <c r="AN2184" i="7"/>
  <c r="AR1710" i="7"/>
  <c r="L1971" i="7" s="1"/>
  <c r="AN1710" i="7"/>
  <c r="K1710" i="7"/>
  <c r="I1710" i="7" s="1"/>
  <c r="L1706" i="7"/>
  <c r="AN711" i="7"/>
  <c r="K2195" i="7"/>
  <c r="I2195" i="7" s="1"/>
  <c r="L2191" i="7"/>
  <c r="AN2195" i="7"/>
  <c r="AO2195" i="7"/>
  <c r="AO1733" i="7"/>
  <c r="L1729" i="7"/>
  <c r="L1286" i="7"/>
  <c r="L1530" i="7"/>
  <c r="AN1262" i="7"/>
  <c r="AN247" i="7"/>
  <c r="L170" i="7"/>
  <c r="AN2139" i="7"/>
  <c r="K1008" i="7"/>
  <c r="I1008" i="7" s="1"/>
  <c r="L587" i="7"/>
  <c r="L585" i="7" s="1"/>
  <c r="L243" i="7"/>
  <c r="L942" i="7"/>
  <c r="L1406" i="7"/>
  <c r="L1367" i="7"/>
  <c r="AN1832" i="7"/>
  <c r="L2306" i="7"/>
  <c r="L102" i="7"/>
  <c r="L63" i="7"/>
  <c r="L1012" i="7"/>
  <c r="L921" i="7"/>
  <c r="AN1107" i="7"/>
  <c r="L1102" i="7"/>
  <c r="K1107" i="7"/>
  <c r="I1107" i="7" s="1"/>
  <c r="AO1107" i="7"/>
  <c r="AO1381" i="7"/>
  <c r="AN1381" i="7"/>
  <c r="K1381" i="7"/>
  <c r="I1381" i="7" s="1"/>
  <c r="L1377" i="7"/>
  <c r="AT2224" i="7"/>
  <c r="L2387" i="7" s="1"/>
  <c r="L2199" i="7"/>
  <c r="L1167" i="7"/>
  <c r="L1165" i="7" s="1"/>
  <c r="L1318" i="7"/>
  <c r="L841" i="7"/>
  <c r="L877" i="7"/>
  <c r="L889" i="7"/>
  <c r="AO173" i="7"/>
  <c r="K173" i="7"/>
  <c r="I173" i="7" s="1"/>
  <c r="L169" i="7"/>
  <c r="AW738" i="7"/>
  <c r="L2621" i="7" s="1"/>
  <c r="L2619" i="7" s="1"/>
  <c r="L732" i="7"/>
  <c r="K738" i="7"/>
  <c r="I738" i="7" s="1"/>
  <c r="AN738" i="7"/>
  <c r="L1447" i="7"/>
  <c r="L742" i="7"/>
  <c r="L633" i="7"/>
  <c r="AN77" i="7"/>
  <c r="AO77" i="7"/>
  <c r="L93" i="7" s="1"/>
  <c r="K77" i="7"/>
  <c r="I77" i="7" s="1"/>
  <c r="L73" i="7"/>
  <c r="K1967" i="7"/>
  <c r="I1967" i="7" s="1"/>
  <c r="K1733" i="7"/>
  <c r="I1733" i="7" s="1"/>
  <c r="L536" i="7"/>
  <c r="L2260" i="7"/>
  <c r="K1361" i="7"/>
  <c r="I1361" i="7" s="1"/>
  <c r="K282" i="7"/>
  <c r="I282" i="7" s="1"/>
  <c r="L340" i="7"/>
  <c r="AN173" i="7"/>
  <c r="L2037" i="7"/>
  <c r="AO2239" i="7"/>
  <c r="K2239" i="7"/>
  <c r="I2239" i="7" s="1"/>
  <c r="K1452" i="7"/>
  <c r="I1452" i="7" s="1"/>
  <c r="AN1733" i="7"/>
  <c r="L1459" i="7"/>
  <c r="AT1487" i="7"/>
  <c r="AO2328" i="7"/>
  <c r="L2324" i="7"/>
  <c r="K2328" i="7"/>
  <c r="I2328" i="7" s="1"/>
  <c r="L1277" i="7"/>
  <c r="L1610" i="7"/>
  <c r="L865" i="7"/>
  <c r="K540" i="7"/>
  <c r="I540" i="7" s="1"/>
  <c r="L277" i="7"/>
  <c r="L1827" i="7"/>
  <c r="L1394" i="7"/>
  <c r="AN2124" i="7"/>
  <c r="L1730" i="7"/>
  <c r="K1282" i="7"/>
  <c r="I1282" i="7" s="1"/>
  <c r="K2513" i="7"/>
  <c r="I2513" i="7" s="1"/>
  <c r="K869" i="7"/>
  <c r="I869" i="7" s="1"/>
  <c r="AN282" i="7"/>
  <c r="K1832" i="7"/>
  <c r="I1832" i="7" s="1"/>
  <c r="L1295" i="7"/>
  <c r="L1293" i="7" s="1"/>
  <c r="AO1967" i="7"/>
  <c r="AN1967" i="7"/>
  <c r="L706" i="7"/>
  <c r="AR521" i="7"/>
  <c r="L518" i="7" s="1"/>
  <c r="L2534" i="7"/>
  <c r="AO673" i="7"/>
  <c r="AN673" i="7"/>
  <c r="AN869" i="7"/>
  <c r="L294" i="7"/>
  <c r="AO299" i="7"/>
  <c r="K299" i="7"/>
  <c r="I299" i="7" s="1"/>
  <c r="L2632" i="7"/>
  <c r="L279" i="7"/>
  <c r="L1327" i="7"/>
  <c r="L1325" i="7" s="1"/>
  <c r="L886" i="7"/>
  <c r="L884" i="7" s="1"/>
  <c r="AT389" i="7"/>
  <c r="L386" i="7" s="1"/>
  <c r="L379" i="7"/>
  <c r="K1944" i="7"/>
  <c r="I1944" i="7" s="1"/>
  <c r="L1894" i="7"/>
  <c r="AT1904" i="7"/>
  <c r="L1901" i="7" s="1"/>
  <c r="AO1614" i="7"/>
  <c r="AN1614" i="7"/>
  <c r="AN2016" i="7"/>
  <c r="L902" i="7"/>
  <c r="L1343" i="7"/>
  <c r="L2705" i="7"/>
  <c r="AN2540" i="7"/>
  <c r="AN1591" i="7"/>
  <c r="K1591" i="7"/>
  <c r="I1591" i="7" s="1"/>
  <c r="AO1591" i="7"/>
  <c r="L2013" i="7"/>
  <c r="K1921" i="7"/>
  <c r="I1921" i="7" s="1"/>
  <c r="L949" i="7"/>
  <c r="AT968" i="7"/>
  <c r="AN2457" i="7"/>
  <c r="AO2475" i="7"/>
  <c r="K2475" i="7"/>
  <c r="I2475" i="7" s="1"/>
  <c r="K2540" i="7"/>
  <c r="I2540" i="7" s="1"/>
  <c r="L370" i="7"/>
  <c r="AN374" i="7"/>
  <c r="CC427" i="1"/>
  <c r="BZ427" i="1"/>
  <c r="AB589" i="1"/>
  <c r="BZ591" i="1"/>
  <c r="BZ37" i="1"/>
  <c r="AB689" i="1"/>
  <c r="AB680" i="1"/>
  <c r="AB638" i="1"/>
  <c r="AB572" i="1"/>
  <c r="AB498" i="1"/>
  <c r="AB99" i="1"/>
  <c r="BZ154" i="1"/>
  <c r="CG154" i="1" s="1"/>
  <c r="AB194" i="1"/>
  <c r="AB737" i="1"/>
  <c r="AB277" i="1"/>
  <c r="AB71" i="1"/>
  <c r="AB685" i="1"/>
  <c r="AB95" i="1"/>
  <c r="CD500" i="1"/>
  <c r="CD493" i="1" s="1"/>
  <c r="AB315" i="1"/>
  <c r="AB373" i="1"/>
  <c r="AB534" i="1"/>
  <c r="CC204" i="1"/>
  <c r="BZ204" i="1"/>
  <c r="CG204" i="1" s="1"/>
  <c r="AB79" i="1"/>
  <c r="AB540" i="1"/>
  <c r="AB197" i="1"/>
  <c r="AB585" i="1"/>
  <c r="AB143" i="1"/>
  <c r="AB675" i="1"/>
  <c r="AB565" i="1"/>
  <c r="AB555" i="1"/>
  <c r="CC500" i="1"/>
  <c r="AT500" i="1" s="1"/>
  <c r="AB77" i="1"/>
  <c r="AB140" i="1"/>
  <c r="AB138" i="1"/>
  <c r="AB83" i="1"/>
  <c r="AB682" i="1"/>
  <c r="AB376" i="1"/>
  <c r="AB360" i="1"/>
  <c r="AB73" i="1"/>
  <c r="CD326" i="1"/>
  <c r="CD311" i="1" s="1"/>
  <c r="AB86" i="1"/>
  <c r="AB735" i="1"/>
  <c r="AB200" i="1"/>
  <c r="AB676" i="1"/>
  <c r="AB733" i="1"/>
  <c r="AB586" i="1"/>
  <c r="AB537" i="1"/>
  <c r="CD591" i="1"/>
  <c r="CD532" i="1" s="1"/>
  <c r="AB361" i="1"/>
  <c r="AB92" i="1"/>
  <c r="AB683" i="1"/>
  <c r="AB630" i="1"/>
  <c r="AB743" i="1"/>
  <c r="AB580" i="1"/>
  <c r="AB414" i="1"/>
  <c r="AB151" i="1"/>
  <c r="AB553" i="1"/>
  <c r="AB423" i="1"/>
  <c r="AB691" i="1"/>
  <c r="AB567" i="1"/>
  <c r="AB551" i="1"/>
  <c r="CD427" i="1"/>
  <c r="AB319" i="1"/>
  <c r="AB100" i="1"/>
  <c r="AB687" i="1"/>
  <c r="AB694" i="1"/>
  <c r="AB636" i="1"/>
  <c r="AB634" i="1"/>
  <c r="AB544" i="1"/>
  <c r="AB35" i="1"/>
  <c r="CP629" i="1"/>
  <c r="O629" i="1" s="1"/>
  <c r="GM629" i="1" s="1"/>
  <c r="GN629" i="1" s="1"/>
  <c r="CP574" i="1"/>
  <c r="O574" i="1" s="1"/>
  <c r="GM574" i="1" s="1"/>
  <c r="GN574" i="1" s="1"/>
  <c r="GM556" i="1"/>
  <c r="GN556" i="1" s="1"/>
  <c r="GM684" i="1"/>
  <c r="GN684" i="1" s="1"/>
  <c r="GX626" i="1"/>
  <c r="V741" i="1"/>
  <c r="CJ699" i="1"/>
  <c r="W550" i="1"/>
  <c r="CZ579" i="1"/>
  <c r="Y579" i="1" s="1"/>
  <c r="CY579" i="1"/>
  <c r="X579" i="1" s="1"/>
  <c r="GM739" i="1"/>
  <c r="GN739" i="1" s="1"/>
  <c r="AB628" i="1"/>
  <c r="CC641" i="1"/>
  <c r="AQ591" i="1"/>
  <c r="BZ532" i="1"/>
  <c r="AB497" i="1"/>
  <c r="CC412" i="1"/>
  <c r="AT427" i="1"/>
  <c r="R425" i="1"/>
  <c r="CD412" i="1"/>
  <c r="AU427" i="1"/>
  <c r="DH136" i="3"/>
  <c r="DF136" i="3"/>
  <c r="DI136" i="3"/>
  <c r="DG136" i="3"/>
  <c r="CU83" i="3"/>
  <c r="CX90" i="3"/>
  <c r="CW85" i="3"/>
  <c r="CW87" i="3"/>
  <c r="CX88" i="3"/>
  <c r="CX86" i="3"/>
  <c r="CX89" i="3"/>
  <c r="CX87" i="3"/>
  <c r="I96" i="1"/>
  <c r="V96" i="1" s="1"/>
  <c r="T95" i="1"/>
  <c r="W95" i="1"/>
  <c r="DF760" i="3"/>
  <c r="DJ760" i="3" s="1"/>
  <c r="DH760" i="3"/>
  <c r="DG760" i="3"/>
  <c r="DI760" i="3"/>
  <c r="BB673" i="1"/>
  <c r="F712" i="1"/>
  <c r="BY532" i="1"/>
  <c r="CI591" i="1"/>
  <c r="AP591" i="1"/>
  <c r="GM581" i="1"/>
  <c r="GN581" i="1" s="1"/>
  <c r="U571" i="1"/>
  <c r="CZ538" i="1"/>
  <c r="Y538" i="1" s="1"/>
  <c r="AQ427" i="1"/>
  <c r="CI427" i="1"/>
  <c r="BZ412" i="1"/>
  <c r="CP365" i="1"/>
  <c r="O365" i="1" s="1"/>
  <c r="GM365" i="1" s="1"/>
  <c r="GN365" i="1" s="1"/>
  <c r="AO186" i="1"/>
  <c r="F208" i="1"/>
  <c r="GM192" i="1"/>
  <c r="GN192" i="1" s="1"/>
  <c r="AQ747" i="1"/>
  <c r="CI747" i="1"/>
  <c r="BC731" i="1"/>
  <c r="AB686" i="1"/>
  <c r="V639" i="1"/>
  <c r="AB627" i="1"/>
  <c r="AB587" i="1"/>
  <c r="CU545" i="3"/>
  <c r="CX545" i="3"/>
  <c r="T583" i="1"/>
  <c r="AB577" i="1"/>
  <c r="Q571" i="1"/>
  <c r="CP571" i="1" s="1"/>
  <c r="O571" i="1" s="1"/>
  <c r="GM571" i="1" s="1"/>
  <c r="GO571" i="1" s="1"/>
  <c r="T549" i="1"/>
  <c r="AB317" i="1"/>
  <c r="CJ204" i="1"/>
  <c r="AB189" i="1"/>
  <c r="F765" i="1"/>
  <c r="DG748" i="3"/>
  <c r="DJ748" i="3" s="1"/>
  <c r="DI748" i="3"/>
  <c r="DF748" i="3"/>
  <c r="DH748" i="3"/>
  <c r="AB734" i="1"/>
  <c r="BB731" i="1"/>
  <c r="S639" i="1"/>
  <c r="F616" i="1"/>
  <c r="BD532" i="1"/>
  <c r="DG386" i="3"/>
  <c r="DF386" i="3"/>
  <c r="DH386" i="3"/>
  <c r="DI386" i="3"/>
  <c r="BX412" i="1"/>
  <c r="CG427" i="1"/>
  <c r="AO427" i="1"/>
  <c r="AU326" i="1"/>
  <c r="V316" i="1"/>
  <c r="AB199" i="1"/>
  <c r="BC777" i="1"/>
  <c r="F724" i="1"/>
  <c r="V686" i="1"/>
  <c r="CW665" i="3"/>
  <c r="V680" i="1" s="1"/>
  <c r="CX665" i="3"/>
  <c r="CU663" i="3"/>
  <c r="CV663" i="3"/>
  <c r="U680" i="1" s="1"/>
  <c r="CX663" i="3"/>
  <c r="CX664" i="3"/>
  <c r="CP566" i="1"/>
  <c r="O566" i="1" s="1"/>
  <c r="GM566" i="1" s="1"/>
  <c r="GN566" i="1" s="1"/>
  <c r="F443" i="1"/>
  <c r="BC412" i="1"/>
  <c r="CX372" i="3"/>
  <c r="CW369" i="3"/>
  <c r="CW370" i="3"/>
  <c r="CU366" i="3"/>
  <c r="CX368" i="3"/>
  <c r="CX373" i="3"/>
  <c r="I422" i="1"/>
  <c r="T422" i="1" s="1"/>
  <c r="I421" i="1"/>
  <c r="CY415" i="1"/>
  <c r="X415" i="1" s="1"/>
  <c r="DF362" i="3"/>
  <c r="DJ362" i="3" s="1"/>
  <c r="DI362" i="3"/>
  <c r="DG362" i="3"/>
  <c r="DH362" i="3"/>
  <c r="DH65" i="3"/>
  <c r="DG65" i="3"/>
  <c r="DJ65" i="3" s="1"/>
  <c r="DI65" i="3"/>
  <c r="DF65" i="3"/>
  <c r="U686" i="1"/>
  <c r="GX579" i="1"/>
  <c r="CP560" i="1"/>
  <c r="O560" i="1" s="1"/>
  <c r="GM560" i="1" s="1"/>
  <c r="GN560" i="1" s="1"/>
  <c r="CP535" i="1"/>
  <c r="O535" i="1" s="1"/>
  <c r="AB496" i="1"/>
  <c r="CP372" i="1"/>
  <c r="O372" i="1" s="1"/>
  <c r="GM372" i="1" s="1"/>
  <c r="GO372" i="1" s="1"/>
  <c r="AB273" i="1"/>
  <c r="F393" i="1"/>
  <c r="BB358" i="1"/>
  <c r="AB742" i="1"/>
  <c r="CD747" i="1"/>
  <c r="CZ697" i="1"/>
  <c r="Y697" i="1" s="1"/>
  <c r="CP697" i="1"/>
  <c r="O697" i="1" s="1"/>
  <c r="AB692" i="1"/>
  <c r="BX623" i="1"/>
  <c r="AO641" i="1"/>
  <c r="CD641" i="1"/>
  <c r="W583" i="1"/>
  <c r="GX316" i="1"/>
  <c r="AQ154" i="1"/>
  <c r="CZ736" i="1"/>
  <c r="Y736" i="1" s="1"/>
  <c r="AB696" i="1"/>
  <c r="CD699" i="1"/>
  <c r="BD641" i="1"/>
  <c r="AB631" i="1"/>
  <c r="V579" i="1"/>
  <c r="CU524" i="3"/>
  <c r="CX526" i="3"/>
  <c r="CW527" i="3"/>
  <c r="CV524" i="3"/>
  <c r="U575" i="1" s="1"/>
  <c r="CX524" i="3"/>
  <c r="CW526" i="3"/>
  <c r="V575" i="1" s="1"/>
  <c r="CX527" i="3"/>
  <c r="T498" i="1"/>
  <c r="GM367" i="1"/>
  <c r="GN367" i="1" s="1"/>
  <c r="DF648" i="3"/>
  <c r="DG648" i="3"/>
  <c r="DH648" i="3"/>
  <c r="DI648" i="3"/>
  <c r="DJ642" i="3"/>
  <c r="Q638" i="1"/>
  <c r="CW538" i="3"/>
  <c r="V580" i="1" s="1"/>
  <c r="CX538" i="3"/>
  <c r="BZ699" i="1"/>
  <c r="W680" i="1"/>
  <c r="AJ699" i="1" s="1"/>
  <c r="BC623" i="1"/>
  <c r="F657" i="1"/>
  <c r="CX766" i="3"/>
  <c r="CU751" i="3"/>
  <c r="CX768" i="3"/>
  <c r="CW753" i="3"/>
  <c r="CX753" i="3"/>
  <c r="CW755" i="3"/>
  <c r="CX759" i="3"/>
  <c r="I741" i="1"/>
  <c r="S741" i="1" s="1"/>
  <c r="CX764" i="3"/>
  <c r="CP736" i="1"/>
  <c r="O736" i="1" s="1"/>
  <c r="GX639" i="1"/>
  <c r="AB535" i="1"/>
  <c r="DF700" i="3"/>
  <c r="DJ700" i="3" s="1"/>
  <c r="DG700" i="3"/>
  <c r="DI700" i="3"/>
  <c r="DH700" i="3"/>
  <c r="Q686" i="1"/>
  <c r="CZ678" i="1"/>
  <c r="Y678" i="1" s="1"/>
  <c r="AB578" i="1"/>
  <c r="CV691" i="3"/>
  <c r="U687" i="1" s="1"/>
  <c r="CX691" i="3"/>
  <c r="R679" i="1"/>
  <c r="CP678" i="1"/>
  <c r="O678" i="1" s="1"/>
  <c r="GM678" i="1" s="1"/>
  <c r="GN678" i="1" s="1"/>
  <c r="Q679" i="1"/>
  <c r="CP679" i="1" s="1"/>
  <c r="O679" i="1" s="1"/>
  <c r="CG591" i="1"/>
  <c r="CX549" i="3"/>
  <c r="CU548" i="3"/>
  <c r="CV548" i="3"/>
  <c r="U584" i="1" s="1"/>
  <c r="CX548" i="3"/>
  <c r="CX534" i="3"/>
  <c r="CW531" i="3"/>
  <c r="CX531" i="3"/>
  <c r="CX533" i="3"/>
  <c r="CU528" i="3"/>
  <c r="CW532" i="3"/>
  <c r="CX529" i="3"/>
  <c r="CX532" i="3"/>
  <c r="CX530" i="3"/>
  <c r="CP558" i="1"/>
  <c r="O558" i="1" s="1"/>
  <c r="GM558" i="1" s="1"/>
  <c r="GN558" i="1" s="1"/>
  <c r="CK493" i="1"/>
  <c r="BB500" i="1"/>
  <c r="BD427" i="1"/>
  <c r="CM412" i="1"/>
  <c r="P744" i="1"/>
  <c r="Q744" i="1"/>
  <c r="R744" i="1"/>
  <c r="S744" i="1"/>
  <c r="U744" i="1"/>
  <c r="T584" i="1"/>
  <c r="CY552" i="1"/>
  <c r="X552" i="1" s="1"/>
  <c r="CZ552" i="1"/>
  <c r="Y552" i="1" s="1"/>
  <c r="DI706" i="3"/>
  <c r="DG706" i="3"/>
  <c r="DH706" i="3"/>
  <c r="DF706" i="3"/>
  <c r="DF563" i="3"/>
  <c r="DI563" i="3"/>
  <c r="DJ563" i="3" s="1"/>
  <c r="DG563" i="3"/>
  <c r="DH563" i="3"/>
  <c r="S425" i="1"/>
  <c r="CZ146" i="1"/>
  <c r="Y146" i="1" s="1"/>
  <c r="CY146" i="1"/>
  <c r="X146" i="1" s="1"/>
  <c r="DJ1" i="3"/>
  <c r="CP639" i="1"/>
  <c r="O639" i="1" s="1"/>
  <c r="BZ641" i="1"/>
  <c r="CP415" i="1"/>
  <c r="O415" i="1" s="1"/>
  <c r="DF765" i="3"/>
  <c r="DJ765" i="3" s="1"/>
  <c r="DH765" i="3"/>
  <c r="DG765" i="3"/>
  <c r="DI765" i="3"/>
  <c r="DI762" i="3"/>
  <c r="DF762" i="3"/>
  <c r="DJ762" i="3" s="1"/>
  <c r="DG762" i="3"/>
  <c r="DH762" i="3"/>
  <c r="DG1" i="3"/>
  <c r="DH1" i="3"/>
  <c r="GM734" i="1"/>
  <c r="GN734" i="1" s="1"/>
  <c r="T675" i="1"/>
  <c r="CU609" i="3"/>
  <c r="CV609" i="3"/>
  <c r="U630" i="1" s="1"/>
  <c r="CX609" i="3"/>
  <c r="CW610" i="3"/>
  <c r="V630" i="1" s="1"/>
  <c r="CX611" i="3"/>
  <c r="GX630" i="1"/>
  <c r="I631" i="1"/>
  <c r="T631" i="1" s="1"/>
  <c r="AB626" i="1"/>
  <c r="GM573" i="1"/>
  <c r="GO573" i="1" s="1"/>
  <c r="V571" i="1"/>
  <c r="CX449" i="3"/>
  <c r="CU447" i="3"/>
  <c r="CW448" i="3"/>
  <c r="V549" i="1" s="1"/>
  <c r="CX450" i="3"/>
  <c r="CW449" i="3"/>
  <c r="CX451" i="3"/>
  <c r="I550" i="1"/>
  <c r="GX550" i="1" s="1"/>
  <c r="CP541" i="1"/>
  <c r="O541" i="1" s="1"/>
  <c r="GM541" i="1" s="1"/>
  <c r="GN541" i="1" s="1"/>
  <c r="AG270" i="1"/>
  <c r="T279" i="1"/>
  <c r="CX38" i="3"/>
  <c r="CV38" i="3"/>
  <c r="U75" i="1" s="1"/>
  <c r="GX681" i="1"/>
  <c r="S679" i="1"/>
  <c r="U679" i="1"/>
  <c r="AB629" i="1"/>
  <c r="CV542" i="3"/>
  <c r="U582" i="1" s="1"/>
  <c r="CX542" i="3"/>
  <c r="CW544" i="3"/>
  <c r="V582" i="1" s="1"/>
  <c r="CX543" i="3"/>
  <c r="T571" i="1"/>
  <c r="BY270" i="1"/>
  <c r="AP279" i="1"/>
  <c r="CP202" i="1"/>
  <c r="O202" i="1" s="1"/>
  <c r="GM202" i="1" s="1"/>
  <c r="GN202" i="1" s="1"/>
  <c r="CY152" i="1"/>
  <c r="X152" i="1" s="1"/>
  <c r="CZ152" i="1"/>
  <c r="Y152" i="1" s="1"/>
  <c r="DH367" i="3"/>
  <c r="DF367" i="3"/>
  <c r="DG367" i="3"/>
  <c r="DI367" i="3"/>
  <c r="DJ367" i="3" s="1"/>
  <c r="R741" i="1"/>
  <c r="AB738" i="1"/>
  <c r="BY623" i="1"/>
  <c r="AP641" i="1"/>
  <c r="AB581" i="1"/>
  <c r="S571" i="1"/>
  <c r="CU458" i="3"/>
  <c r="CW464" i="3"/>
  <c r="CU459" i="3"/>
  <c r="CX459" i="3"/>
  <c r="CV458" i="3"/>
  <c r="CX464" i="3"/>
  <c r="CX458" i="3"/>
  <c r="CX460" i="3"/>
  <c r="CX466" i="3"/>
  <c r="CX465" i="3"/>
  <c r="CV459" i="3"/>
  <c r="CU457" i="3"/>
  <c r="CX461" i="3"/>
  <c r="W553" i="1"/>
  <c r="CW461" i="3"/>
  <c r="V553" i="1" s="1"/>
  <c r="GX553" i="1"/>
  <c r="CY745" i="1"/>
  <c r="X745" i="1" s="1"/>
  <c r="CZ745" i="1"/>
  <c r="Y745" i="1" s="1"/>
  <c r="CG747" i="1"/>
  <c r="P745" i="1"/>
  <c r="CP745" i="1" s="1"/>
  <c r="O745" i="1" s="1"/>
  <c r="GM745" i="1" s="1"/>
  <c r="GN745" i="1" s="1"/>
  <c r="CC731" i="1"/>
  <c r="AB695" i="1"/>
  <c r="P579" i="1"/>
  <c r="CP579" i="1" s="1"/>
  <c r="O579" i="1" s="1"/>
  <c r="CP690" i="1"/>
  <c r="O690" i="1" s="1"/>
  <c r="GM690" i="1" s="1"/>
  <c r="GN690" i="1" s="1"/>
  <c r="I681" i="1"/>
  <c r="U681" i="1" s="1"/>
  <c r="AB677" i="1"/>
  <c r="W582" i="1"/>
  <c r="AB563" i="1"/>
  <c r="F440" i="1"/>
  <c r="BB412" i="1"/>
  <c r="T425" i="1"/>
  <c r="CP85" i="1"/>
  <c r="O85" i="1" s="1"/>
  <c r="GM85" i="1" s="1"/>
  <c r="GN85" i="1" s="1"/>
  <c r="DF743" i="3"/>
  <c r="DJ743" i="3" s="1"/>
  <c r="DG743" i="3"/>
  <c r="DH743" i="3"/>
  <c r="DI743" i="3"/>
  <c r="DJ91" i="3"/>
  <c r="R571" i="1"/>
  <c r="CP568" i="1"/>
  <c r="O568" i="1" s="1"/>
  <c r="GM568" i="1" s="1"/>
  <c r="GN568" i="1" s="1"/>
  <c r="CP564" i="1"/>
  <c r="O564" i="1" s="1"/>
  <c r="GM564" i="1" s="1"/>
  <c r="GN564" i="1" s="1"/>
  <c r="CP547" i="1"/>
  <c r="O547" i="1" s="1"/>
  <c r="GM547" i="1" s="1"/>
  <c r="GN547" i="1" s="1"/>
  <c r="AJ500" i="1"/>
  <c r="CP417" i="1"/>
  <c r="O417" i="1" s="1"/>
  <c r="GM417" i="1" s="1"/>
  <c r="GN417" i="1" s="1"/>
  <c r="CU338" i="3"/>
  <c r="P377" i="1" s="1"/>
  <c r="O377" i="1" s="1"/>
  <c r="GM377" i="1" s="1"/>
  <c r="GO377" i="1" s="1"/>
  <c r="CX338" i="3"/>
  <c r="CX345" i="3"/>
  <c r="CX343" i="3"/>
  <c r="CW341" i="3"/>
  <c r="CX339" i="3"/>
  <c r="CV338" i="3"/>
  <c r="U376" i="1" s="1"/>
  <c r="CX344" i="3"/>
  <c r="CX346" i="3"/>
  <c r="CW340" i="3"/>
  <c r="CX340" i="3"/>
  <c r="AB202" i="1"/>
  <c r="CV745" i="3"/>
  <c r="U737" i="1" s="1"/>
  <c r="CX745" i="3"/>
  <c r="CX535" i="3"/>
  <c r="P686" i="1"/>
  <c r="CP686" i="1" s="1"/>
  <c r="O686" i="1" s="1"/>
  <c r="W681" i="1"/>
  <c r="AB679" i="1"/>
  <c r="AB582" i="1"/>
  <c r="AB570" i="1"/>
  <c r="AB556" i="1"/>
  <c r="P550" i="1"/>
  <c r="Q425" i="1"/>
  <c r="U415" i="1"/>
  <c r="W415" i="1"/>
  <c r="CU347" i="3"/>
  <c r="CW349" i="3"/>
  <c r="CW351" i="3"/>
  <c r="CW352" i="3"/>
  <c r="CX353" i="3"/>
  <c r="CX351" i="3"/>
  <c r="CX352" i="3"/>
  <c r="CU299" i="3"/>
  <c r="CX303" i="3"/>
  <c r="CX305" i="3"/>
  <c r="CW301" i="3"/>
  <c r="CX301" i="3"/>
  <c r="CX302" i="3"/>
  <c r="CX306" i="3"/>
  <c r="I321" i="1"/>
  <c r="CV299" i="3"/>
  <c r="U319" i="1" s="1"/>
  <c r="I320" i="1"/>
  <c r="CD204" i="1"/>
  <c r="AB147" i="1"/>
  <c r="CZ637" i="1"/>
  <c r="Y637" i="1" s="1"/>
  <c r="CP576" i="1"/>
  <c r="O576" i="1" s="1"/>
  <c r="GM576" i="1" s="1"/>
  <c r="GO576" i="1" s="1"/>
  <c r="T538" i="1"/>
  <c r="GX414" i="1"/>
  <c r="GM201" i="1"/>
  <c r="GN201" i="1" s="1"/>
  <c r="CC186" i="1"/>
  <c r="AT204" i="1"/>
  <c r="CU587" i="3"/>
  <c r="CX590" i="3"/>
  <c r="CX587" i="3"/>
  <c r="CU551" i="3"/>
  <c r="CX551" i="3"/>
  <c r="CX553" i="3"/>
  <c r="CW554" i="3"/>
  <c r="CX554" i="3"/>
  <c r="GX575" i="1"/>
  <c r="CY556" i="1"/>
  <c r="X556" i="1" s="1"/>
  <c r="CZ556" i="1"/>
  <c r="Y556" i="1" s="1"/>
  <c r="CP545" i="1"/>
  <c r="O545" i="1" s="1"/>
  <c r="GM545" i="1" s="1"/>
  <c r="GN545" i="1" s="1"/>
  <c r="T497" i="1"/>
  <c r="AG500" i="1" s="1"/>
  <c r="GM378" i="1"/>
  <c r="GN378" i="1" s="1"/>
  <c r="AQ204" i="1"/>
  <c r="CU54" i="3"/>
  <c r="CU53" i="3"/>
  <c r="CX60" i="3"/>
  <c r="CX62" i="3"/>
  <c r="CW59" i="3"/>
  <c r="CX59" i="3"/>
  <c r="CX53" i="3"/>
  <c r="CX57" i="3"/>
  <c r="CX61" i="3"/>
  <c r="CW57" i="3"/>
  <c r="BZ104" i="1"/>
  <c r="CI104" i="1" s="1"/>
  <c r="CW547" i="3"/>
  <c r="V583" i="1" s="1"/>
  <c r="CX547" i="3"/>
  <c r="CX447" i="3"/>
  <c r="CV447" i="3"/>
  <c r="U549" i="1" s="1"/>
  <c r="T639" i="1"/>
  <c r="T553" i="1"/>
  <c r="V415" i="1"/>
  <c r="AB80" i="1"/>
  <c r="CX767" i="3"/>
  <c r="AB740" i="1"/>
  <c r="U573" i="1"/>
  <c r="W570" i="1"/>
  <c r="S570" i="1"/>
  <c r="CP554" i="1"/>
  <c r="O554" i="1" s="1"/>
  <c r="GM554" i="1" s="1"/>
  <c r="GN554" i="1" s="1"/>
  <c r="AB548" i="1"/>
  <c r="CV572" i="3"/>
  <c r="CX572" i="3"/>
  <c r="CU745" i="3"/>
  <c r="CX750" i="3"/>
  <c r="V679" i="1"/>
  <c r="BB591" i="1"/>
  <c r="CK532" i="1"/>
  <c r="Q573" i="1"/>
  <c r="AB571" i="1"/>
  <c r="P538" i="1"/>
  <c r="CP538" i="1" s="1"/>
  <c r="O538" i="1" s="1"/>
  <c r="GM538" i="1" s="1"/>
  <c r="GN538" i="1" s="1"/>
  <c r="GX498" i="1"/>
  <c r="CW636" i="3"/>
  <c r="V636" i="1" s="1"/>
  <c r="CX636" i="3"/>
  <c r="CP637" i="1"/>
  <c r="O637" i="1" s="1"/>
  <c r="CU403" i="3"/>
  <c r="CX412" i="3"/>
  <c r="CW405" i="3"/>
  <c r="CX416" i="3"/>
  <c r="CX415" i="3"/>
  <c r="CX420" i="3"/>
  <c r="CX404" i="3"/>
  <c r="CX406" i="3"/>
  <c r="CX410" i="3"/>
  <c r="CW412" i="3"/>
  <c r="CX417" i="3"/>
  <c r="CW411" i="3"/>
  <c r="CX413" i="3"/>
  <c r="CW407" i="3"/>
  <c r="CV403" i="3"/>
  <c r="U537" i="1" s="1"/>
  <c r="CX405" i="3"/>
  <c r="CX403" i="3"/>
  <c r="I539" i="1"/>
  <c r="U539" i="1" s="1"/>
  <c r="BX493" i="1"/>
  <c r="AO500" i="1"/>
  <c r="AP380" i="1"/>
  <c r="AP326" i="1"/>
  <c r="AO380" i="1"/>
  <c r="BX358" i="1"/>
  <c r="DJ635" i="3"/>
  <c r="CW729" i="3"/>
  <c r="CX729" i="3"/>
  <c r="CX734" i="3"/>
  <c r="CX732" i="3"/>
  <c r="CU726" i="3"/>
  <c r="CX731" i="3"/>
  <c r="CV726" i="3"/>
  <c r="U733" i="1" s="1"/>
  <c r="CX735" i="3"/>
  <c r="CW730" i="3"/>
  <c r="CX730" i="3"/>
  <c r="P695" i="1"/>
  <c r="CP695" i="1" s="1"/>
  <c r="O695" i="1" s="1"/>
  <c r="GM695" i="1" s="1"/>
  <c r="GN695" i="1" s="1"/>
  <c r="AB681" i="1"/>
  <c r="AB588" i="1"/>
  <c r="GX570" i="1"/>
  <c r="P570" i="1"/>
  <c r="O570" i="1" s="1"/>
  <c r="GM570" i="1" s="1"/>
  <c r="GO570" i="1" s="1"/>
  <c r="W695" i="1"/>
  <c r="I626" i="1"/>
  <c r="Q626" i="1" s="1"/>
  <c r="AB416" i="1"/>
  <c r="AB371" i="1"/>
  <c r="DF689" i="3"/>
  <c r="DJ689" i="3" s="1"/>
  <c r="DG689" i="3"/>
  <c r="DH689" i="3"/>
  <c r="DI689" i="3"/>
  <c r="DH662" i="3"/>
  <c r="DF662" i="3"/>
  <c r="DJ662" i="3" s="1"/>
  <c r="DG662" i="3"/>
  <c r="DI662" i="3"/>
  <c r="W744" i="1"/>
  <c r="S686" i="1"/>
  <c r="CV685" i="3"/>
  <c r="U685" i="1" s="1"/>
  <c r="CX685" i="3"/>
  <c r="CU685" i="3"/>
  <c r="CW687" i="3"/>
  <c r="CX687" i="3"/>
  <c r="CL673" i="1"/>
  <c r="W497" i="1"/>
  <c r="R415" i="1"/>
  <c r="CZ415" i="1" s="1"/>
  <c r="Y415" i="1" s="1"/>
  <c r="CY323" i="1"/>
  <c r="X323" i="1" s="1"/>
  <c r="F295" i="1"/>
  <c r="BD204" i="1"/>
  <c r="CM186" i="1"/>
  <c r="GM98" i="1"/>
  <c r="GN98" i="1" s="1"/>
  <c r="DG710" i="3"/>
  <c r="DG570" i="3"/>
  <c r="DF570" i="3"/>
  <c r="DJ570" i="3" s="1"/>
  <c r="DH570" i="3"/>
  <c r="DI570" i="3"/>
  <c r="DJ539" i="3"/>
  <c r="CU452" i="3"/>
  <c r="CV452" i="3"/>
  <c r="U551" i="1" s="1"/>
  <c r="CW454" i="3"/>
  <c r="CX452" i="3"/>
  <c r="CX455" i="3"/>
  <c r="CW453" i="3"/>
  <c r="V551" i="1" s="1"/>
  <c r="CX453" i="3"/>
  <c r="AB549" i="1"/>
  <c r="S535" i="1"/>
  <c r="CW393" i="3"/>
  <c r="CX399" i="3"/>
  <c r="CX394" i="3"/>
  <c r="CU388" i="3"/>
  <c r="CW390" i="3"/>
  <c r="CV388" i="3"/>
  <c r="U534" i="1" s="1"/>
  <c r="CX396" i="3"/>
  <c r="CX395" i="3"/>
  <c r="CX401" i="3"/>
  <c r="CX392" i="3"/>
  <c r="CX402" i="3"/>
  <c r="CX397" i="3"/>
  <c r="CX393" i="3"/>
  <c r="CX388" i="3"/>
  <c r="W498" i="1"/>
  <c r="GX497" i="1"/>
  <c r="CJ500" i="1" s="1"/>
  <c r="CX212" i="3"/>
  <c r="CX197" i="3"/>
  <c r="CX209" i="3"/>
  <c r="CW197" i="3"/>
  <c r="CX208" i="3"/>
  <c r="CU195" i="3"/>
  <c r="CX207" i="3"/>
  <c r="CX200" i="3"/>
  <c r="CX205" i="3"/>
  <c r="CX203" i="3"/>
  <c r="CX196" i="3"/>
  <c r="CX210" i="3"/>
  <c r="CX211" i="3"/>
  <c r="CW199" i="3"/>
  <c r="T197" i="1"/>
  <c r="AB191" i="1"/>
  <c r="CY150" i="1"/>
  <c r="X150" i="1" s="1"/>
  <c r="GM150" i="1" s="1"/>
  <c r="GN150" i="1" s="1"/>
  <c r="CZ150" i="1"/>
  <c r="Y150" i="1" s="1"/>
  <c r="DF708" i="3"/>
  <c r="DJ708" i="3" s="1"/>
  <c r="DI708" i="3"/>
  <c r="U538" i="1"/>
  <c r="F509" i="1"/>
  <c r="CU330" i="3"/>
  <c r="P374" i="1" s="1"/>
  <c r="O374" i="1" s="1"/>
  <c r="GM374" i="1" s="1"/>
  <c r="GO374" i="1" s="1"/>
  <c r="CX331" i="3"/>
  <c r="CX336" i="3"/>
  <c r="CX337" i="3"/>
  <c r="CX334" i="3"/>
  <c r="GX373" i="1"/>
  <c r="AB274" i="1"/>
  <c r="CP190" i="1"/>
  <c r="O190" i="1" s="1"/>
  <c r="GM190" i="1" s="1"/>
  <c r="GN190" i="1" s="1"/>
  <c r="AB78" i="1"/>
  <c r="CV384" i="3"/>
  <c r="U496" i="1" s="1"/>
  <c r="CX384" i="3"/>
  <c r="CU384" i="3"/>
  <c r="GX425" i="1"/>
  <c r="T319" i="1"/>
  <c r="CZ314" i="1"/>
  <c r="Y314" i="1" s="1"/>
  <c r="CJ279" i="1"/>
  <c r="W198" i="1"/>
  <c r="AJ204" i="1" s="1"/>
  <c r="AG204" i="1"/>
  <c r="CX737" i="3"/>
  <c r="CX443" i="3"/>
  <c r="CX446" i="3"/>
  <c r="CX444" i="3"/>
  <c r="CU443" i="3"/>
  <c r="AB370" i="1"/>
  <c r="CJ380" i="1"/>
  <c r="T198" i="1"/>
  <c r="BB69" i="1"/>
  <c r="DH574" i="3"/>
  <c r="DI574" i="3"/>
  <c r="DJ574" i="3" s="1"/>
  <c r="DF574" i="3"/>
  <c r="DG574" i="3"/>
  <c r="DF483" i="3"/>
  <c r="DJ483" i="3" s="1"/>
  <c r="DI483" i="3"/>
  <c r="DG483" i="3"/>
  <c r="DH483" i="3"/>
  <c r="CX467" i="3"/>
  <c r="CU489" i="3"/>
  <c r="CV490" i="3"/>
  <c r="CW494" i="3"/>
  <c r="CX496" i="3"/>
  <c r="CU490" i="3"/>
  <c r="CX490" i="3"/>
  <c r="CU488" i="3"/>
  <c r="CX494" i="3"/>
  <c r="CZ192" i="1"/>
  <c r="Y192" i="1" s="1"/>
  <c r="CY192" i="1"/>
  <c r="X192" i="1" s="1"/>
  <c r="CD104" i="1"/>
  <c r="AQ37" i="1"/>
  <c r="BZ30" i="1"/>
  <c r="CG37" i="1"/>
  <c r="CI37" i="1"/>
  <c r="AG37" i="1"/>
  <c r="CW654" i="3"/>
  <c r="DI605" i="3"/>
  <c r="DF605" i="3"/>
  <c r="DJ605" i="3" s="1"/>
  <c r="DG605" i="3"/>
  <c r="DH605" i="3"/>
  <c r="DG469" i="3"/>
  <c r="DI469" i="3"/>
  <c r="DF469" i="3"/>
  <c r="DH469" i="3"/>
  <c r="GX415" i="1"/>
  <c r="W414" i="1"/>
  <c r="CD380" i="1"/>
  <c r="CP314" i="1"/>
  <c r="O314" i="1" s="1"/>
  <c r="GM314" i="1" s="1"/>
  <c r="GN314" i="1" s="1"/>
  <c r="BX270" i="1"/>
  <c r="AO279" i="1"/>
  <c r="CP273" i="1"/>
  <c r="O273" i="1" s="1"/>
  <c r="GM273" i="1" s="1"/>
  <c r="AP186" i="1"/>
  <c r="F213" i="1"/>
  <c r="R198" i="1"/>
  <c r="AB149" i="1"/>
  <c r="CX752" i="3"/>
  <c r="DI656" i="3"/>
  <c r="DH656" i="3"/>
  <c r="DF656" i="3"/>
  <c r="DG656" i="3"/>
  <c r="DI654" i="3"/>
  <c r="DG654" i="3"/>
  <c r="DJ654" i="3" s="1"/>
  <c r="DH654" i="3"/>
  <c r="DF654" i="3"/>
  <c r="DI520" i="3"/>
  <c r="DJ520" i="3" s="1"/>
  <c r="DH520" i="3"/>
  <c r="DF520" i="3"/>
  <c r="P572" i="1" s="1"/>
  <c r="DG520" i="3"/>
  <c r="DH471" i="3"/>
  <c r="DF471" i="3"/>
  <c r="DJ471" i="3" s="1"/>
  <c r="DG471" i="3"/>
  <c r="DI471" i="3"/>
  <c r="DI235" i="3"/>
  <c r="DF235" i="3"/>
  <c r="DJ235" i="3" s="1"/>
  <c r="DG235" i="3"/>
  <c r="DH235" i="3"/>
  <c r="AB495" i="1"/>
  <c r="R421" i="1"/>
  <c r="GX376" i="1"/>
  <c r="Q198" i="1"/>
  <c r="BD154" i="1"/>
  <c r="CM136" i="1"/>
  <c r="CP146" i="1"/>
  <c r="O146" i="1" s="1"/>
  <c r="CX746" i="3"/>
  <c r="DF623" i="3"/>
  <c r="DJ623" i="3" s="1"/>
  <c r="DG623" i="3"/>
  <c r="DH623" i="3"/>
  <c r="DI623" i="3"/>
  <c r="DH513" i="3"/>
  <c r="DF513" i="3"/>
  <c r="DJ513" i="3" s="1"/>
  <c r="DG513" i="3"/>
  <c r="DI513" i="3"/>
  <c r="AB561" i="1"/>
  <c r="AB550" i="1"/>
  <c r="U535" i="1"/>
  <c r="CM493" i="1"/>
  <c r="BD500" i="1"/>
  <c r="CP418" i="1"/>
  <c r="O418" i="1" s="1"/>
  <c r="GM418" i="1" s="1"/>
  <c r="GN418" i="1" s="1"/>
  <c r="AJ279" i="1"/>
  <c r="P198" i="1"/>
  <c r="CL136" i="1"/>
  <c r="BC154" i="1"/>
  <c r="CP93" i="1"/>
  <c r="O93" i="1" s="1"/>
  <c r="GM93" i="1" s="1"/>
  <c r="GO93" i="1" s="1"/>
  <c r="CP82" i="1"/>
  <c r="O82" i="1" s="1"/>
  <c r="GM82" i="1" s="1"/>
  <c r="GN82" i="1" s="1"/>
  <c r="BD30" i="1"/>
  <c r="BD234" i="1"/>
  <c r="DI741" i="3"/>
  <c r="DH741" i="3"/>
  <c r="R735" i="1" s="1"/>
  <c r="DF741" i="3"/>
  <c r="P735" i="1" s="1"/>
  <c r="DG741" i="3"/>
  <c r="Q735" i="1" s="1"/>
  <c r="CX304" i="3"/>
  <c r="CW304" i="3"/>
  <c r="AB678" i="1"/>
  <c r="AB625" i="1"/>
  <c r="V581" i="1"/>
  <c r="CU499" i="3"/>
  <c r="CU498" i="3"/>
  <c r="CX505" i="3"/>
  <c r="CX504" i="3"/>
  <c r="CU497" i="3"/>
  <c r="CX497" i="3"/>
  <c r="CV499" i="3"/>
  <c r="CX501" i="3"/>
  <c r="CV498" i="3"/>
  <c r="CX503" i="3"/>
  <c r="CW502" i="3"/>
  <c r="CX502" i="3"/>
  <c r="W420" i="1"/>
  <c r="R316" i="1"/>
  <c r="GX81" i="1"/>
  <c r="DJ655" i="3"/>
  <c r="DG630" i="3"/>
  <c r="DH630" i="3"/>
  <c r="DI630" i="3"/>
  <c r="DF630" i="3"/>
  <c r="DG616" i="3"/>
  <c r="DF616" i="3"/>
  <c r="DH616" i="3"/>
  <c r="DI616" i="3"/>
  <c r="DJ616" i="3" s="1"/>
  <c r="CX354" i="3"/>
  <c r="CX510" i="3"/>
  <c r="CX511" i="3"/>
  <c r="CU506" i="3"/>
  <c r="CX508" i="3"/>
  <c r="CV507" i="3"/>
  <c r="CW509" i="3"/>
  <c r="CU507" i="3"/>
  <c r="CX507" i="3"/>
  <c r="CW510" i="3"/>
  <c r="AB424" i="1"/>
  <c r="BC380" i="1"/>
  <c r="CP369" i="1"/>
  <c r="O369" i="1" s="1"/>
  <c r="GM369" i="1" s="1"/>
  <c r="GN369" i="1" s="1"/>
  <c r="F330" i="1"/>
  <c r="AO311" i="1"/>
  <c r="BZ326" i="1"/>
  <c r="CI326" i="1" s="1"/>
  <c r="BB279" i="1"/>
  <c r="S198" i="1"/>
  <c r="AB142" i="1"/>
  <c r="W84" i="1"/>
  <c r="CX739" i="3"/>
  <c r="CW728" i="3"/>
  <c r="CX728" i="3"/>
  <c r="DF712" i="3"/>
  <c r="DG712" i="3"/>
  <c r="DH712" i="3"/>
  <c r="DI712" i="3"/>
  <c r="DJ712" i="3" s="1"/>
  <c r="CX628" i="3"/>
  <c r="CV628" i="3"/>
  <c r="U634" i="1" s="1"/>
  <c r="DJ521" i="3"/>
  <c r="AB419" i="1"/>
  <c r="CP323" i="1"/>
  <c r="O323" i="1" s="1"/>
  <c r="GM323" i="1" s="1"/>
  <c r="GN323" i="1" s="1"/>
  <c r="BC204" i="1"/>
  <c r="CL186" i="1"/>
  <c r="CY202" i="1"/>
  <c r="X202" i="1" s="1"/>
  <c r="CZ202" i="1"/>
  <c r="Y202" i="1" s="1"/>
  <c r="V198" i="1"/>
  <c r="DJ631" i="3"/>
  <c r="DI150" i="3"/>
  <c r="DF150" i="3"/>
  <c r="DJ150" i="3" s="1"/>
  <c r="DG150" i="3"/>
  <c r="DH150" i="3"/>
  <c r="AB318" i="1"/>
  <c r="AB272" i="1"/>
  <c r="BB204" i="1"/>
  <c r="CK186" i="1"/>
  <c r="U198" i="1"/>
  <c r="AB141" i="1"/>
  <c r="R78" i="1"/>
  <c r="CX771" i="3"/>
  <c r="CW771" i="3"/>
  <c r="V743" i="1" s="1"/>
  <c r="DI638" i="3"/>
  <c r="DF638" i="3"/>
  <c r="DJ638" i="3" s="1"/>
  <c r="DG638" i="3"/>
  <c r="DH638" i="3"/>
  <c r="CP362" i="1"/>
  <c r="O362" i="1" s="1"/>
  <c r="GM362" i="1" s="1"/>
  <c r="GN362" i="1" s="1"/>
  <c r="BZ380" i="1"/>
  <c r="AB324" i="1"/>
  <c r="GX319" i="1"/>
  <c r="AB313" i="1"/>
  <c r="CP195" i="1"/>
  <c r="O195" i="1" s="1"/>
  <c r="GM195" i="1" s="1"/>
  <c r="GN195" i="1" s="1"/>
  <c r="CP152" i="1"/>
  <c r="O152" i="1" s="1"/>
  <c r="CD154" i="1"/>
  <c r="P91" i="1"/>
  <c r="R91" i="1"/>
  <c r="S91" i="1"/>
  <c r="T91" i="1"/>
  <c r="U91" i="1"/>
  <c r="Q78" i="1"/>
  <c r="AB74" i="1"/>
  <c r="CX463" i="3"/>
  <c r="DF258" i="3"/>
  <c r="DJ258" i="3" s="1"/>
  <c r="DG258" i="3"/>
  <c r="DH258" i="3"/>
  <c r="DI258" i="3"/>
  <c r="T415" i="1"/>
  <c r="V377" i="1"/>
  <c r="T377" i="1"/>
  <c r="BZ279" i="1"/>
  <c r="CG279" i="1" s="1"/>
  <c r="AP154" i="1"/>
  <c r="CI154" i="1"/>
  <c r="S139" i="1"/>
  <c r="CC154" i="1"/>
  <c r="AB88" i="1"/>
  <c r="P78" i="1"/>
  <c r="CX727" i="3"/>
  <c r="CW652" i="3"/>
  <c r="CX652" i="3"/>
  <c r="CX506" i="3"/>
  <c r="DJ474" i="3"/>
  <c r="CX312" i="3"/>
  <c r="AJ380" i="1"/>
  <c r="BX136" i="1"/>
  <c r="AO154" i="1"/>
  <c r="CZ98" i="1"/>
  <c r="Y98" i="1" s="1"/>
  <c r="CY98" i="1"/>
  <c r="X98" i="1" s="1"/>
  <c r="CU3" i="3"/>
  <c r="T33" i="1"/>
  <c r="DF682" i="3"/>
  <c r="DJ682" i="3" s="1"/>
  <c r="DI682" i="3"/>
  <c r="DI326" i="3"/>
  <c r="DF326" i="3"/>
  <c r="DG326" i="3"/>
  <c r="DH326" i="3"/>
  <c r="Q377" i="1"/>
  <c r="AB375" i="1"/>
  <c r="T373" i="1"/>
  <c r="AG380" i="1" s="1"/>
  <c r="AB366" i="1"/>
  <c r="CM270" i="1"/>
  <c r="BD279" i="1"/>
  <c r="AH279" i="1"/>
  <c r="AB198" i="1"/>
  <c r="CU114" i="3"/>
  <c r="CX115" i="3"/>
  <c r="I139" i="1"/>
  <c r="W139" i="1" s="1"/>
  <c r="T99" i="1"/>
  <c r="S94" i="1"/>
  <c r="CP94" i="1" s="1"/>
  <c r="O94" i="1" s="1"/>
  <c r="GM94" i="1" s="1"/>
  <c r="GO94" i="1" s="1"/>
  <c r="U94" i="1"/>
  <c r="W94" i="1"/>
  <c r="AB93" i="1"/>
  <c r="AB82" i="1"/>
  <c r="DF775" i="3"/>
  <c r="DJ775" i="3" s="1"/>
  <c r="DI775" i="3"/>
  <c r="DG775" i="3"/>
  <c r="DH775" i="3"/>
  <c r="CX747" i="3"/>
  <c r="CW747" i="3"/>
  <c r="V737" i="1" s="1"/>
  <c r="CW503" i="3"/>
  <c r="CX500" i="3"/>
  <c r="DH268" i="3"/>
  <c r="DI268" i="3"/>
  <c r="DG268" i="3"/>
  <c r="DF268" i="3"/>
  <c r="DJ268" i="3" s="1"/>
  <c r="S377" i="1"/>
  <c r="AB364" i="1"/>
  <c r="W81" i="1"/>
  <c r="CW511" i="3"/>
  <c r="CX445" i="3"/>
  <c r="CW445" i="3"/>
  <c r="CV438" i="3"/>
  <c r="U542" i="1" s="1"/>
  <c r="CX438" i="3"/>
  <c r="DF288" i="3"/>
  <c r="DI288" i="3"/>
  <c r="DJ288" i="3" s="1"/>
  <c r="DG288" i="3"/>
  <c r="DH288" i="3"/>
  <c r="U316" i="1"/>
  <c r="AB314" i="1"/>
  <c r="BX69" i="1"/>
  <c r="AO104" i="1"/>
  <c r="CJ37" i="1"/>
  <c r="DJ772" i="3"/>
  <c r="W745" i="1"/>
  <c r="AB739" i="1"/>
  <c r="AB559" i="1"/>
  <c r="P552" i="1"/>
  <c r="CP552" i="1" s="1"/>
  <c r="O552" i="1" s="1"/>
  <c r="AB545" i="1"/>
  <c r="R324" i="1"/>
  <c r="S324" i="1"/>
  <c r="CP324" i="1" s="1"/>
  <c r="O324" i="1" s="1"/>
  <c r="V318" i="1"/>
  <c r="W318" i="1"/>
  <c r="CC279" i="1"/>
  <c r="CP142" i="1"/>
  <c r="O142" i="1" s="1"/>
  <c r="GM142" i="1" s="1"/>
  <c r="GN142" i="1" s="1"/>
  <c r="AB97" i="1"/>
  <c r="AB90" i="1"/>
  <c r="CP74" i="1"/>
  <c r="O74" i="1" s="1"/>
  <c r="GM74" i="1" s="1"/>
  <c r="GN74" i="1" s="1"/>
  <c r="DG698" i="3"/>
  <c r="DH698" i="3"/>
  <c r="DI698" i="3"/>
  <c r="DG433" i="3"/>
  <c r="DH433" i="3"/>
  <c r="DI433" i="3"/>
  <c r="DF433" i="3"/>
  <c r="DJ433" i="3" s="1"/>
  <c r="CX398" i="3"/>
  <c r="W319" i="1"/>
  <c r="BX186" i="1"/>
  <c r="AB145" i="1"/>
  <c r="I144" i="1"/>
  <c r="GX138" i="1"/>
  <c r="U84" i="1"/>
  <c r="DG773" i="3"/>
  <c r="DJ773" i="3" s="1"/>
  <c r="DH773" i="3"/>
  <c r="DI773" i="3"/>
  <c r="DF773" i="3"/>
  <c r="DF702" i="3"/>
  <c r="DJ702" i="3" s="1"/>
  <c r="DG702" i="3"/>
  <c r="DH702" i="3"/>
  <c r="DI702" i="3"/>
  <c r="CX492" i="3"/>
  <c r="CW492" i="3"/>
  <c r="DH482" i="3"/>
  <c r="DF482" i="3"/>
  <c r="DJ482" i="3" s="1"/>
  <c r="DG482" i="3"/>
  <c r="DI482" i="3"/>
  <c r="DF473" i="3"/>
  <c r="DJ473" i="3" s="1"/>
  <c r="DG473" i="3"/>
  <c r="DH473" i="3"/>
  <c r="DI473" i="3"/>
  <c r="CX230" i="3"/>
  <c r="CW230" i="3"/>
  <c r="V272" i="1" s="1"/>
  <c r="DG71" i="3"/>
  <c r="DF71" i="3"/>
  <c r="P86" i="1" s="1"/>
  <c r="DH71" i="3"/>
  <c r="R86" i="1" s="1"/>
  <c r="DI71" i="3"/>
  <c r="AB190" i="1"/>
  <c r="Q152" i="1"/>
  <c r="GX94" i="1"/>
  <c r="AB91" i="1"/>
  <c r="P87" i="1"/>
  <c r="O87" i="1" s="1"/>
  <c r="GM87" i="1" s="1"/>
  <c r="GO87" i="1" s="1"/>
  <c r="Q87" i="1"/>
  <c r="R87" i="1"/>
  <c r="S87" i="1"/>
  <c r="P84" i="1"/>
  <c r="CP84" i="1" s="1"/>
  <c r="O84" i="1" s="1"/>
  <c r="AB75" i="1"/>
  <c r="AP30" i="1"/>
  <c r="F46" i="1"/>
  <c r="AP234" i="1"/>
  <c r="GX33" i="1"/>
  <c r="DI778" i="3"/>
  <c r="DG724" i="3"/>
  <c r="DF724" i="3"/>
  <c r="DJ724" i="3" s="1"/>
  <c r="DH724" i="3"/>
  <c r="R696" i="1" s="1"/>
  <c r="DI724" i="3"/>
  <c r="S696" i="1" s="1"/>
  <c r="DF693" i="3"/>
  <c r="DG693" i="3"/>
  <c r="DH693" i="3"/>
  <c r="DI693" i="3"/>
  <c r="DJ693" i="3" s="1"/>
  <c r="DF640" i="3"/>
  <c r="DJ640" i="3" s="1"/>
  <c r="DH640" i="3"/>
  <c r="DI640" i="3"/>
  <c r="DF523" i="3"/>
  <c r="DJ523" i="3" s="1"/>
  <c r="DG523" i="3"/>
  <c r="DH523" i="3"/>
  <c r="DI523" i="3"/>
  <c r="DI484" i="3"/>
  <c r="DH484" i="3"/>
  <c r="DF484" i="3"/>
  <c r="P561" i="1" s="1"/>
  <c r="DG484" i="3"/>
  <c r="Q561" i="1" s="1"/>
  <c r="CW350" i="3"/>
  <c r="CX350" i="3"/>
  <c r="CW155" i="3"/>
  <c r="CX155" i="3"/>
  <c r="T81" i="1"/>
  <c r="CP76" i="1"/>
  <c r="O76" i="1" s="1"/>
  <c r="GM76" i="1" s="1"/>
  <c r="GN76" i="1" s="1"/>
  <c r="CX736" i="3"/>
  <c r="DF567" i="3"/>
  <c r="DG567" i="3"/>
  <c r="DJ567" i="3" s="1"/>
  <c r="DH567" i="3"/>
  <c r="DI567" i="3"/>
  <c r="AB101" i="1"/>
  <c r="Q96" i="1"/>
  <c r="GX95" i="1"/>
  <c r="DI720" i="3"/>
  <c r="DG720" i="3"/>
  <c r="DH720" i="3"/>
  <c r="DG714" i="3"/>
  <c r="DJ714" i="3" s="1"/>
  <c r="DF714" i="3"/>
  <c r="DI714" i="3"/>
  <c r="CX686" i="3"/>
  <c r="CW558" i="3"/>
  <c r="V586" i="1" s="1"/>
  <c r="CX558" i="3"/>
  <c r="CV457" i="3"/>
  <c r="U553" i="1" s="1"/>
  <c r="CX457" i="3"/>
  <c r="CW103" i="3"/>
  <c r="CX103" i="3"/>
  <c r="CU100" i="3"/>
  <c r="V90" i="1"/>
  <c r="W90" i="1"/>
  <c r="DF722" i="3"/>
  <c r="P696" i="1" s="1"/>
  <c r="DG722" i="3"/>
  <c r="Q696" i="1" s="1"/>
  <c r="CX666" i="3"/>
  <c r="DG615" i="3"/>
  <c r="DI615" i="3"/>
  <c r="DF615" i="3"/>
  <c r="DH615" i="3"/>
  <c r="AB150" i="1"/>
  <c r="AB146" i="1"/>
  <c r="AB81" i="1"/>
  <c r="CW43" i="3"/>
  <c r="CX46" i="3"/>
  <c r="CX43" i="3"/>
  <c r="CU42" i="3"/>
  <c r="I78" i="1"/>
  <c r="GX78" i="1" s="1"/>
  <c r="AJ37" i="1"/>
  <c r="DG681" i="3"/>
  <c r="DH681" i="3"/>
  <c r="DI681" i="3"/>
  <c r="DF681" i="3"/>
  <c r="DJ681" i="3" s="1"/>
  <c r="CW653" i="3"/>
  <c r="CX653" i="3"/>
  <c r="CX613" i="3"/>
  <c r="CV597" i="3"/>
  <c r="U628" i="1" s="1"/>
  <c r="CX597" i="3"/>
  <c r="CX488" i="3"/>
  <c r="DH427" i="3"/>
  <c r="DG427" i="3"/>
  <c r="DF427" i="3"/>
  <c r="DJ427" i="3" s="1"/>
  <c r="DI427" i="3"/>
  <c r="CX383" i="3"/>
  <c r="CW383" i="3"/>
  <c r="V495" i="1" s="1"/>
  <c r="CW310" i="3"/>
  <c r="CX310" i="3"/>
  <c r="DH307" i="3"/>
  <c r="DG307" i="3"/>
  <c r="DI307" i="3"/>
  <c r="DF307" i="3"/>
  <c r="T414" i="1"/>
  <c r="W321" i="1"/>
  <c r="CX281" i="3"/>
  <c r="CX280" i="3"/>
  <c r="CU279" i="3"/>
  <c r="CV279" i="3"/>
  <c r="U315" i="1" s="1"/>
  <c r="CX279" i="3"/>
  <c r="CW281" i="3"/>
  <c r="CX286" i="3"/>
  <c r="CX282" i="3"/>
  <c r="GX192" i="1"/>
  <c r="CX179" i="3"/>
  <c r="CX171" i="3"/>
  <c r="CW173" i="3"/>
  <c r="CV170" i="3"/>
  <c r="U189" i="1" s="1"/>
  <c r="CX181" i="3"/>
  <c r="CW175" i="3"/>
  <c r="CX177" i="3"/>
  <c r="CX182" i="3"/>
  <c r="CU170" i="3"/>
  <c r="CX170" i="3"/>
  <c r="CX178" i="3"/>
  <c r="CX180" i="3"/>
  <c r="R80" i="1"/>
  <c r="S80" i="1"/>
  <c r="CL69" i="1"/>
  <c r="CW731" i="3"/>
  <c r="CX726" i="3"/>
  <c r="DH674" i="3"/>
  <c r="DF674" i="3"/>
  <c r="DG674" i="3"/>
  <c r="DI674" i="3"/>
  <c r="DJ674" i="3" s="1"/>
  <c r="DJ670" i="3"/>
  <c r="DG624" i="3"/>
  <c r="DI624" i="3"/>
  <c r="DF624" i="3"/>
  <c r="DJ624" i="3" s="1"/>
  <c r="DH624" i="3"/>
  <c r="DF560" i="3"/>
  <c r="DJ560" i="3" s="1"/>
  <c r="DG560" i="3"/>
  <c r="DH560" i="3"/>
  <c r="DI560" i="3"/>
  <c r="CU374" i="3"/>
  <c r="CX380" i="3"/>
  <c r="CW378" i="3"/>
  <c r="I424" i="1"/>
  <c r="GX424" i="1" s="1"/>
  <c r="I425" i="1"/>
  <c r="W425" i="1" s="1"/>
  <c r="CX381" i="3"/>
  <c r="CW377" i="3"/>
  <c r="CW360" i="3"/>
  <c r="CX356" i="3"/>
  <c r="CU355" i="3"/>
  <c r="CW357" i="3"/>
  <c r="CX361" i="3"/>
  <c r="CV355" i="3"/>
  <c r="U416" i="1" s="1"/>
  <c r="CX357" i="3"/>
  <c r="CX355" i="3"/>
  <c r="CX364" i="3"/>
  <c r="CX360" i="3"/>
  <c r="CX365" i="3"/>
  <c r="CX363" i="3"/>
  <c r="CX328" i="3"/>
  <c r="CX327" i="3"/>
  <c r="CX329" i="3"/>
  <c r="CU322" i="3"/>
  <c r="P371" i="1" s="1"/>
  <c r="O371" i="1" s="1"/>
  <c r="GM371" i="1" s="1"/>
  <c r="GO371" i="1" s="1"/>
  <c r="CX325" i="3"/>
  <c r="CW324" i="3"/>
  <c r="AB102" i="1"/>
  <c r="GX99" i="1"/>
  <c r="Q90" i="1"/>
  <c r="AB89" i="1"/>
  <c r="T88" i="1"/>
  <c r="CX763" i="3"/>
  <c r="CX758" i="3"/>
  <c r="CX751" i="3"/>
  <c r="CV751" i="3"/>
  <c r="U740" i="1" s="1"/>
  <c r="CX676" i="3"/>
  <c r="CW676" i="3"/>
  <c r="V683" i="1" s="1"/>
  <c r="DG672" i="3"/>
  <c r="DI672" i="3"/>
  <c r="CX646" i="3"/>
  <c r="CW646" i="3"/>
  <c r="V675" i="1" s="1"/>
  <c r="CV587" i="3"/>
  <c r="U625" i="1" s="1"/>
  <c r="DF431" i="3"/>
  <c r="DJ431" i="3" s="1"/>
  <c r="DH431" i="3"/>
  <c r="DI431" i="3"/>
  <c r="DG431" i="3"/>
  <c r="CX374" i="3"/>
  <c r="CX204" i="3"/>
  <c r="CV195" i="3"/>
  <c r="U197" i="1" s="1"/>
  <c r="CX195" i="3"/>
  <c r="CX192" i="3"/>
  <c r="CW192" i="3"/>
  <c r="BZ500" i="1"/>
  <c r="AB420" i="1"/>
  <c r="CU316" i="3"/>
  <c r="CX318" i="3"/>
  <c r="CX317" i="3"/>
  <c r="AB320" i="1"/>
  <c r="I316" i="1"/>
  <c r="T152" i="1"/>
  <c r="CU134" i="3"/>
  <c r="CW135" i="3"/>
  <c r="V143" i="1" s="1"/>
  <c r="CX137" i="3"/>
  <c r="GX84" i="1"/>
  <c r="DG668" i="3"/>
  <c r="Q682" i="1" s="1"/>
  <c r="DF668" i="3"/>
  <c r="DH668" i="3"/>
  <c r="R682" i="1" s="1"/>
  <c r="DI668" i="3"/>
  <c r="CW550" i="3"/>
  <c r="V584" i="1" s="1"/>
  <c r="CV545" i="3"/>
  <c r="U583" i="1" s="1"/>
  <c r="CV528" i="3"/>
  <c r="U578" i="1" s="1"/>
  <c r="CX391" i="3"/>
  <c r="CW391" i="3"/>
  <c r="DI647" i="3"/>
  <c r="DF647" i="3"/>
  <c r="DG647" i="3"/>
  <c r="DH647" i="3"/>
  <c r="V374" i="1"/>
  <c r="CU315" i="3"/>
  <c r="CV315" i="3"/>
  <c r="U360" i="1" s="1"/>
  <c r="CX315" i="3"/>
  <c r="R88" i="1"/>
  <c r="CP88" i="1" s="1"/>
  <c r="O88" i="1" s="1"/>
  <c r="GM88" i="1" s="1"/>
  <c r="GO88" i="1" s="1"/>
  <c r="AB84" i="1"/>
  <c r="Q80" i="1"/>
  <c r="CP80" i="1" s="1"/>
  <c r="O80" i="1" s="1"/>
  <c r="S78" i="1"/>
  <c r="AB34" i="1"/>
  <c r="DG703" i="3"/>
  <c r="DH703" i="3"/>
  <c r="DF703" i="3"/>
  <c r="DJ703" i="3" s="1"/>
  <c r="DI703" i="3"/>
  <c r="DI692" i="3"/>
  <c r="DJ692" i="3" s="1"/>
  <c r="DF692" i="3"/>
  <c r="DG692" i="3"/>
  <c r="DH692" i="3"/>
  <c r="DG621" i="3"/>
  <c r="DH621" i="3"/>
  <c r="CX172" i="3"/>
  <c r="T324" i="1"/>
  <c r="CD279" i="1"/>
  <c r="CX80" i="3"/>
  <c r="CU79" i="3"/>
  <c r="GX80" i="1"/>
  <c r="DF780" i="3"/>
  <c r="DJ780" i="3" s="1"/>
  <c r="DH780" i="3"/>
  <c r="DG774" i="3"/>
  <c r="DG769" i="3"/>
  <c r="DF769" i="3"/>
  <c r="CW756" i="3"/>
  <c r="CX756" i="3"/>
  <c r="DF744" i="3"/>
  <c r="DJ744" i="3" s="1"/>
  <c r="DH690" i="3"/>
  <c r="DI539" i="3"/>
  <c r="CX414" i="3"/>
  <c r="CX385" i="3"/>
  <c r="CW342" i="3"/>
  <c r="DI292" i="3"/>
  <c r="DF292" i="3"/>
  <c r="DJ292" i="3" s="1"/>
  <c r="DG292" i="3"/>
  <c r="DH292" i="3"/>
  <c r="DH226" i="3"/>
  <c r="DI226" i="3"/>
  <c r="DF226" i="3"/>
  <c r="DG226" i="3"/>
  <c r="DG108" i="3"/>
  <c r="DF108" i="3"/>
  <c r="DJ108" i="3" s="1"/>
  <c r="DH108" i="3"/>
  <c r="T71" i="1"/>
  <c r="F50" i="1"/>
  <c r="DH684" i="3"/>
  <c r="DG684" i="3"/>
  <c r="DI684" i="3"/>
  <c r="CW611" i="3"/>
  <c r="CX602" i="3"/>
  <c r="CX589" i="3"/>
  <c r="CW589" i="3"/>
  <c r="V625" i="1" s="1"/>
  <c r="CX576" i="3"/>
  <c r="DG537" i="3"/>
  <c r="DF537" i="3"/>
  <c r="CW530" i="3"/>
  <c r="V578" i="1" s="1"/>
  <c r="CX525" i="3"/>
  <c r="DJ522" i="3"/>
  <c r="DF470" i="3"/>
  <c r="DG470" i="3"/>
  <c r="DJ470" i="3" s="1"/>
  <c r="DF435" i="3"/>
  <c r="DJ435" i="3" s="1"/>
  <c r="DG435" i="3"/>
  <c r="DH435" i="3"/>
  <c r="DI244" i="3"/>
  <c r="DG244" i="3"/>
  <c r="DH244" i="3"/>
  <c r="DF244" i="3"/>
  <c r="DJ244" i="3" s="1"/>
  <c r="DH165" i="3"/>
  <c r="DF165" i="3"/>
  <c r="DJ165" i="3" s="1"/>
  <c r="DI165" i="3"/>
  <c r="DG165" i="3"/>
  <c r="CD37" i="1"/>
  <c r="CX688" i="3"/>
  <c r="DF600" i="3"/>
  <c r="DG600" i="3"/>
  <c r="DJ600" i="3" s="1"/>
  <c r="CW463" i="3"/>
  <c r="DG441" i="3"/>
  <c r="DF441" i="3"/>
  <c r="DH441" i="3"/>
  <c r="DI441" i="3"/>
  <c r="CV421" i="3"/>
  <c r="U540" i="1" s="1"/>
  <c r="CX421" i="3"/>
  <c r="CV320" i="3"/>
  <c r="U363" i="1" s="1"/>
  <c r="CX320" i="3"/>
  <c r="DF262" i="3"/>
  <c r="DJ262" i="3" s="1"/>
  <c r="DG262" i="3"/>
  <c r="DH262" i="3"/>
  <c r="DI262" i="3"/>
  <c r="DH216" i="3"/>
  <c r="DI216" i="3"/>
  <c r="DF216" i="3"/>
  <c r="DG216" i="3"/>
  <c r="DJ216" i="3" s="1"/>
  <c r="CW172" i="3"/>
  <c r="V189" i="1" s="1"/>
  <c r="CX45" i="3"/>
  <c r="CX42" i="3"/>
  <c r="CV42" i="3"/>
  <c r="U77" i="1" s="1"/>
  <c r="CC37" i="1"/>
  <c r="DG725" i="3"/>
  <c r="DH725" i="3"/>
  <c r="CW686" i="3"/>
  <c r="V685" i="1" s="1"/>
  <c r="DI604" i="3"/>
  <c r="DH604" i="3"/>
  <c r="CX550" i="3"/>
  <c r="DF437" i="3"/>
  <c r="DJ437" i="3" s="1"/>
  <c r="DG437" i="3"/>
  <c r="DI437" i="3"/>
  <c r="CX400" i="3"/>
  <c r="DG234" i="3"/>
  <c r="DF234" i="3"/>
  <c r="DJ234" i="3" s="1"/>
  <c r="DH234" i="3"/>
  <c r="DI234" i="3"/>
  <c r="CX183" i="3"/>
  <c r="CX13" i="3"/>
  <c r="CU7" i="3"/>
  <c r="CX7" i="3"/>
  <c r="CX19" i="3"/>
  <c r="CX18" i="3"/>
  <c r="CW9" i="3"/>
  <c r="V71" i="1" s="1"/>
  <c r="CX14" i="3"/>
  <c r="CX9" i="3"/>
  <c r="CV7" i="3"/>
  <c r="U71" i="1" s="1"/>
  <c r="DG742" i="3"/>
  <c r="DJ742" i="3" s="1"/>
  <c r="DI742" i="3"/>
  <c r="DF625" i="3"/>
  <c r="DJ625" i="3" s="1"/>
  <c r="DG625" i="3"/>
  <c r="DH625" i="3"/>
  <c r="DI625" i="3"/>
  <c r="DH618" i="3"/>
  <c r="DF618" i="3"/>
  <c r="DG618" i="3"/>
  <c r="DI618" i="3"/>
  <c r="DJ618" i="3" s="1"/>
  <c r="CW593" i="3"/>
  <c r="V627" i="1" s="1"/>
  <c r="CX593" i="3"/>
  <c r="DF580" i="3"/>
  <c r="DJ580" i="3" s="1"/>
  <c r="DG580" i="3"/>
  <c r="DH580" i="3"/>
  <c r="DI580" i="3"/>
  <c r="DG541" i="3"/>
  <c r="DI541" i="3"/>
  <c r="DH472" i="3"/>
  <c r="DG472" i="3"/>
  <c r="DF472" i="3"/>
  <c r="DJ472" i="3" s="1"/>
  <c r="CX322" i="3"/>
  <c r="CV322" i="3"/>
  <c r="U370" i="1" s="1"/>
  <c r="CV54" i="3"/>
  <c r="CX54" i="3"/>
  <c r="CX761" i="3"/>
  <c r="CX757" i="3"/>
  <c r="CW757" i="3"/>
  <c r="DF711" i="3"/>
  <c r="DI711" i="3"/>
  <c r="DI707" i="3"/>
  <c r="DF707" i="3"/>
  <c r="DG707" i="3"/>
  <c r="DJ707" i="3" s="1"/>
  <c r="DF671" i="3"/>
  <c r="DJ671" i="3" s="1"/>
  <c r="DG671" i="3"/>
  <c r="DI671" i="3"/>
  <c r="DI659" i="3"/>
  <c r="DG659" i="3"/>
  <c r="DH659" i="3"/>
  <c r="CX637" i="3"/>
  <c r="CW637" i="3"/>
  <c r="DH633" i="3"/>
  <c r="DF633" i="3"/>
  <c r="DJ633" i="3" s="1"/>
  <c r="DG633" i="3"/>
  <c r="DI633" i="3"/>
  <c r="DI516" i="3"/>
  <c r="DF516" i="3"/>
  <c r="DH516" i="3"/>
  <c r="DG516" i="3"/>
  <c r="DJ516" i="3" s="1"/>
  <c r="CX512" i="3"/>
  <c r="DF246" i="3"/>
  <c r="DJ246" i="3" s="1"/>
  <c r="DG246" i="3"/>
  <c r="DH246" i="3"/>
  <c r="DI246" i="3"/>
  <c r="CW174" i="3"/>
  <c r="CX174" i="3"/>
  <c r="DF169" i="3"/>
  <c r="DJ169" i="3" s="1"/>
  <c r="DG169" i="3"/>
  <c r="DI169" i="3"/>
  <c r="CX12" i="3"/>
  <c r="DG770" i="3"/>
  <c r="DH770" i="3"/>
  <c r="CX755" i="3"/>
  <c r="DI655" i="3"/>
  <c r="DH655" i="3"/>
  <c r="DH643" i="3"/>
  <c r="DF643" i="3"/>
  <c r="DG643" i="3"/>
  <c r="DI643" i="3"/>
  <c r="DH608" i="3"/>
  <c r="DG608" i="3"/>
  <c r="DI608" i="3"/>
  <c r="DG569" i="3"/>
  <c r="DF569" i="3"/>
  <c r="DJ569" i="3" s="1"/>
  <c r="DH569" i="3"/>
  <c r="DI569" i="3"/>
  <c r="CX552" i="3"/>
  <c r="CX498" i="3"/>
  <c r="DH423" i="3"/>
  <c r="DG423" i="3"/>
  <c r="DJ423" i="3" s="1"/>
  <c r="DF423" i="3"/>
  <c r="DI423" i="3"/>
  <c r="CW376" i="3"/>
  <c r="CX376" i="3"/>
  <c r="DG274" i="3"/>
  <c r="DH274" i="3"/>
  <c r="DI274" i="3"/>
  <c r="DJ274" i="3" s="1"/>
  <c r="DF274" i="3"/>
  <c r="T138" i="1"/>
  <c r="GX77" i="1"/>
  <c r="AB33" i="1"/>
  <c r="DH781" i="3"/>
  <c r="DF781" i="3"/>
  <c r="DJ781" i="3" s="1"/>
  <c r="DG717" i="3"/>
  <c r="DF717" i="3"/>
  <c r="DH717" i="3"/>
  <c r="R694" i="1" s="1"/>
  <c r="DF709" i="3"/>
  <c r="DJ709" i="3" s="1"/>
  <c r="DH709" i="3"/>
  <c r="DG695" i="3"/>
  <c r="DF695" i="3"/>
  <c r="DH695" i="3"/>
  <c r="DI695" i="3"/>
  <c r="DJ695" i="3" s="1"/>
  <c r="DF679" i="3"/>
  <c r="DJ679" i="3" s="1"/>
  <c r="DG679" i="3"/>
  <c r="DH679" i="3"/>
  <c r="DI679" i="3"/>
  <c r="DG677" i="3"/>
  <c r="DJ677" i="3" s="1"/>
  <c r="DI677" i="3"/>
  <c r="DI661" i="3"/>
  <c r="DG661" i="3"/>
  <c r="DH661" i="3"/>
  <c r="CW651" i="3"/>
  <c r="CX651" i="3"/>
  <c r="DH641" i="3"/>
  <c r="DI641" i="3"/>
  <c r="CX620" i="3"/>
  <c r="CW620" i="3"/>
  <c r="V632" i="1" s="1"/>
  <c r="DG595" i="3"/>
  <c r="DI595" i="3"/>
  <c r="DF595" i="3"/>
  <c r="DJ595" i="3" s="1"/>
  <c r="DH595" i="3"/>
  <c r="DF556" i="3"/>
  <c r="DH556" i="3"/>
  <c r="DI556" i="3"/>
  <c r="DJ556" i="3" s="1"/>
  <c r="DG556" i="3"/>
  <c r="CX514" i="3"/>
  <c r="CV514" i="3"/>
  <c r="U569" i="1" s="1"/>
  <c r="CX491" i="3"/>
  <c r="CX480" i="3"/>
  <c r="CW480" i="3"/>
  <c r="V559" i="1" s="1"/>
  <c r="CW476" i="3"/>
  <c r="CX476" i="3"/>
  <c r="CW311" i="3"/>
  <c r="CX300" i="3"/>
  <c r="DI276" i="3"/>
  <c r="DH276" i="3"/>
  <c r="DF276" i="3"/>
  <c r="DG276" i="3"/>
  <c r="DJ276" i="3" s="1"/>
  <c r="GX96" i="1"/>
  <c r="I72" i="1"/>
  <c r="Q72" i="1" s="1"/>
  <c r="CX738" i="3"/>
  <c r="DH715" i="3"/>
  <c r="DI715" i="3"/>
  <c r="CX713" i="3"/>
  <c r="CW713" i="3"/>
  <c r="V691" i="1" s="1"/>
  <c r="CV673" i="3"/>
  <c r="U683" i="1" s="1"/>
  <c r="CX673" i="3"/>
  <c r="CX645" i="3"/>
  <c r="DF584" i="3"/>
  <c r="P589" i="1" s="1"/>
  <c r="DI584" i="3"/>
  <c r="DG584" i="3"/>
  <c r="DH584" i="3"/>
  <c r="R589" i="1" s="1"/>
  <c r="DG582" i="3"/>
  <c r="DI582" i="3"/>
  <c r="DF582" i="3"/>
  <c r="DJ582" i="3" s="1"/>
  <c r="DH582" i="3"/>
  <c r="DI536" i="3"/>
  <c r="DH536" i="3"/>
  <c r="DG536" i="3"/>
  <c r="DF536" i="3"/>
  <c r="DF518" i="3"/>
  <c r="DJ518" i="3" s="1"/>
  <c r="DG518" i="3"/>
  <c r="DH518" i="3"/>
  <c r="DI518" i="3"/>
  <c r="CW332" i="3"/>
  <c r="CX332" i="3"/>
  <c r="DI92" i="3"/>
  <c r="DJ92" i="3" s="1"/>
  <c r="DF92" i="3"/>
  <c r="DG92" i="3"/>
  <c r="DH92" i="3"/>
  <c r="R97" i="1" s="1"/>
  <c r="CW44" i="3"/>
  <c r="CX308" i="3"/>
  <c r="CU307" i="3"/>
  <c r="CX309" i="3"/>
  <c r="CU189" i="3"/>
  <c r="CX189" i="3"/>
  <c r="CX193" i="3"/>
  <c r="DF697" i="3"/>
  <c r="DG697" i="3"/>
  <c r="DJ697" i="3" s="1"/>
  <c r="DH697" i="3"/>
  <c r="DI697" i="3"/>
  <c r="CX610" i="3"/>
  <c r="CX509" i="3"/>
  <c r="DJ479" i="3"/>
  <c r="DI478" i="3"/>
  <c r="DF478" i="3"/>
  <c r="DJ478" i="3" s="1"/>
  <c r="CV6" i="3"/>
  <c r="U35" i="1" s="1"/>
  <c r="CX6" i="3"/>
  <c r="CU6" i="3"/>
  <c r="CW2" i="3"/>
  <c r="V32" i="1" s="1"/>
  <c r="CX2" i="3"/>
  <c r="CX733" i="3"/>
  <c r="DG629" i="3"/>
  <c r="DJ629" i="3" s="1"/>
  <c r="DH591" i="3"/>
  <c r="DF591" i="3"/>
  <c r="DG583" i="3"/>
  <c r="Q589" i="1" s="1"/>
  <c r="DI555" i="3"/>
  <c r="CV374" i="3"/>
  <c r="U423" i="1" s="1"/>
  <c r="DF321" i="3"/>
  <c r="DJ321" i="3" s="1"/>
  <c r="DI241" i="3"/>
  <c r="DH237" i="3"/>
  <c r="DI237" i="3"/>
  <c r="DF237" i="3"/>
  <c r="DJ237" i="3" s="1"/>
  <c r="DG237" i="3"/>
  <c r="DF214" i="3"/>
  <c r="DH214" i="3"/>
  <c r="DI214" i="3"/>
  <c r="DJ214" i="3" s="1"/>
  <c r="DG214" i="3"/>
  <c r="CX102" i="3"/>
  <c r="CW102" i="3"/>
  <c r="DH35" i="3"/>
  <c r="DI35" i="3"/>
  <c r="DH699" i="3"/>
  <c r="DG683" i="3"/>
  <c r="CV667" i="3"/>
  <c r="U682" i="1" s="1"/>
  <c r="DF660" i="3"/>
  <c r="DJ660" i="3" s="1"/>
  <c r="DG658" i="3"/>
  <c r="DF649" i="3"/>
  <c r="DH649" i="3"/>
  <c r="DF598" i="3"/>
  <c r="DG598" i="3"/>
  <c r="DH561" i="3"/>
  <c r="DG561" i="3"/>
  <c r="DI561" i="3"/>
  <c r="DF479" i="3"/>
  <c r="CX418" i="3"/>
  <c r="DF557" i="3"/>
  <c r="DI557" i="3"/>
  <c r="DJ557" i="3" s="1"/>
  <c r="DI519" i="3"/>
  <c r="DG519" i="3"/>
  <c r="Q572" i="1" s="1"/>
  <c r="DH519" i="3"/>
  <c r="R572" i="1" s="1"/>
  <c r="CW426" i="3"/>
  <c r="V540" i="1" s="1"/>
  <c r="CX426" i="3"/>
  <c r="DF422" i="3"/>
  <c r="DI422" i="3"/>
  <c r="DJ422" i="3" s="1"/>
  <c r="DG422" i="3"/>
  <c r="CW392" i="3"/>
  <c r="CX311" i="3"/>
  <c r="DF252" i="3"/>
  <c r="DH252" i="3"/>
  <c r="DG252" i="3"/>
  <c r="DI252" i="3"/>
  <c r="DF250" i="3"/>
  <c r="DJ250" i="3" s="1"/>
  <c r="DG250" i="3"/>
  <c r="DH250" i="3"/>
  <c r="DI250" i="3"/>
  <c r="DH236" i="3"/>
  <c r="DI236" i="3"/>
  <c r="DF236" i="3"/>
  <c r="DJ236" i="3" s="1"/>
  <c r="DG236" i="3"/>
  <c r="DG218" i="3"/>
  <c r="DH218" i="3"/>
  <c r="DF218" i="3"/>
  <c r="DJ218" i="3" s="1"/>
  <c r="DI218" i="3"/>
  <c r="CX127" i="3"/>
  <c r="CW127" i="3"/>
  <c r="V141" i="1" s="1"/>
  <c r="CW77" i="3"/>
  <c r="V89" i="1" s="1"/>
  <c r="CX77" i="3"/>
  <c r="DG73" i="3"/>
  <c r="DH73" i="3"/>
  <c r="DF73" i="3"/>
  <c r="DJ73" i="3" s="1"/>
  <c r="DI73" i="3"/>
  <c r="DI67" i="3"/>
  <c r="DH67" i="3"/>
  <c r="DF67" i="3"/>
  <c r="DJ67" i="3" s="1"/>
  <c r="DG67" i="3"/>
  <c r="CW12" i="3"/>
  <c r="DG716" i="3"/>
  <c r="Q694" i="1" s="1"/>
  <c r="DF716" i="3"/>
  <c r="P694" i="1" s="1"/>
  <c r="DJ601" i="3"/>
  <c r="CX528" i="3"/>
  <c r="CX517" i="3"/>
  <c r="CW501" i="3"/>
  <c r="CX499" i="3"/>
  <c r="DG428" i="3"/>
  <c r="DH428" i="3"/>
  <c r="DF213" i="3"/>
  <c r="P200" i="1" s="1"/>
  <c r="DG213" i="3"/>
  <c r="DH213" i="3"/>
  <c r="DI213" i="3"/>
  <c r="DH592" i="3"/>
  <c r="DI592" i="3"/>
  <c r="DG581" i="3"/>
  <c r="DF581" i="3"/>
  <c r="DJ581" i="3" s="1"/>
  <c r="DH581" i="3"/>
  <c r="DI581" i="3"/>
  <c r="DF579" i="3"/>
  <c r="DJ579" i="3" s="1"/>
  <c r="DI579" i="3"/>
  <c r="CX462" i="3"/>
  <c r="CW462" i="3"/>
  <c r="CX454" i="3"/>
  <c r="DH294" i="3"/>
  <c r="DI294" i="3"/>
  <c r="DF294" i="3"/>
  <c r="DJ294" i="3" s="1"/>
  <c r="DG294" i="3"/>
  <c r="DI278" i="3"/>
  <c r="DH278" i="3"/>
  <c r="DF151" i="3"/>
  <c r="DJ151" i="3" s="1"/>
  <c r="DG151" i="3"/>
  <c r="DH151" i="3"/>
  <c r="DI151" i="3"/>
  <c r="DI116" i="3"/>
  <c r="DG116" i="3"/>
  <c r="CX678" i="3"/>
  <c r="CX622" i="3"/>
  <c r="CX594" i="3"/>
  <c r="CW594" i="3"/>
  <c r="CX564" i="3"/>
  <c r="CX546" i="3"/>
  <c r="DG515" i="3"/>
  <c r="DF515" i="3"/>
  <c r="CV497" i="3"/>
  <c r="CX409" i="3"/>
  <c r="CW409" i="3"/>
  <c r="CX407" i="3"/>
  <c r="CW368" i="3"/>
  <c r="V420" i="1" s="1"/>
  <c r="CX366" i="3"/>
  <c r="CV366" i="3"/>
  <c r="U420" i="1" s="1"/>
  <c r="CX335" i="3"/>
  <c r="DF273" i="3"/>
  <c r="DG273" i="3"/>
  <c r="DH273" i="3"/>
  <c r="DI273" i="3"/>
  <c r="DF220" i="3"/>
  <c r="DJ220" i="3" s="1"/>
  <c r="DG220" i="3"/>
  <c r="DH220" i="3"/>
  <c r="DI220" i="3"/>
  <c r="CX754" i="3"/>
  <c r="DG694" i="3"/>
  <c r="DI694" i="3"/>
  <c r="DJ694" i="3" s="1"/>
  <c r="DH586" i="3"/>
  <c r="DG586" i="3"/>
  <c r="DJ586" i="3" s="1"/>
  <c r="CX575" i="3"/>
  <c r="CW553" i="3"/>
  <c r="CX495" i="3"/>
  <c r="CV489" i="3"/>
  <c r="CX489" i="3"/>
  <c r="CX448" i="3"/>
  <c r="CW444" i="3"/>
  <c r="DG442" i="3"/>
  <c r="DH442" i="3"/>
  <c r="DI442" i="3"/>
  <c r="DF296" i="3"/>
  <c r="DJ296" i="3" s="1"/>
  <c r="DG296" i="3"/>
  <c r="DI296" i="3"/>
  <c r="DH296" i="3"/>
  <c r="DG23" i="3"/>
  <c r="DH23" i="3"/>
  <c r="DF23" i="3"/>
  <c r="DI23" i="3"/>
  <c r="DJ23" i="3" s="1"/>
  <c r="DF719" i="3"/>
  <c r="DJ719" i="3" s="1"/>
  <c r="DI719" i="3"/>
  <c r="S694" i="1" s="1"/>
  <c r="CX577" i="3"/>
  <c r="CW577" i="3"/>
  <c r="V588" i="1" s="1"/>
  <c r="CV506" i="3"/>
  <c r="U567" i="1" s="1"/>
  <c r="CW493" i="3"/>
  <c r="CX493" i="3"/>
  <c r="CX456" i="3"/>
  <c r="CX389" i="3"/>
  <c r="CX342" i="3"/>
  <c r="DG129" i="3"/>
  <c r="DI129" i="3"/>
  <c r="DF129" i="3"/>
  <c r="DJ129" i="3" s="1"/>
  <c r="DH129" i="3"/>
  <c r="DH627" i="3"/>
  <c r="DF627" i="3"/>
  <c r="DJ627" i="3" s="1"/>
  <c r="DI627" i="3"/>
  <c r="DH603" i="3"/>
  <c r="DG603" i="3"/>
  <c r="CV573" i="3"/>
  <c r="CX573" i="3"/>
  <c r="DF571" i="3"/>
  <c r="DJ571" i="3" s="1"/>
  <c r="DG571" i="3"/>
  <c r="DI571" i="3"/>
  <c r="DH562" i="3"/>
  <c r="DI562" i="3"/>
  <c r="DJ562" i="3" s="1"/>
  <c r="CV551" i="3"/>
  <c r="U585" i="1" s="1"/>
  <c r="DG540" i="3"/>
  <c r="DH540" i="3"/>
  <c r="DG481" i="3"/>
  <c r="DJ481" i="3" s="1"/>
  <c r="DI481" i="3"/>
  <c r="DI436" i="3"/>
  <c r="DH436" i="3"/>
  <c r="CX382" i="3"/>
  <c r="CX370" i="3"/>
  <c r="CW359" i="3"/>
  <c r="CX359" i="3"/>
  <c r="CX348" i="3"/>
  <c r="CV330" i="3"/>
  <c r="U373" i="1" s="1"/>
  <c r="CX330" i="3"/>
  <c r="CW325" i="3"/>
  <c r="DF224" i="3"/>
  <c r="DJ224" i="3" s="1"/>
  <c r="DG224" i="3"/>
  <c r="DI224" i="3"/>
  <c r="DH224" i="3"/>
  <c r="DJ167" i="3"/>
  <c r="S96" i="1"/>
  <c r="DF772" i="3"/>
  <c r="DH772" i="3"/>
  <c r="CX612" i="3"/>
  <c r="DH256" i="3"/>
  <c r="DG256" i="3"/>
  <c r="DJ256" i="3" s="1"/>
  <c r="DF256" i="3"/>
  <c r="DI256" i="3"/>
  <c r="CX79" i="3"/>
  <c r="CV79" i="3"/>
  <c r="U92" i="1" s="1"/>
  <c r="DH27" i="3"/>
  <c r="DI27" i="3"/>
  <c r="DF27" i="3"/>
  <c r="DJ27" i="3" s="1"/>
  <c r="DG27" i="3"/>
  <c r="CW5" i="3"/>
  <c r="V34" i="1" s="1"/>
  <c r="CX4" i="3"/>
  <c r="CX5" i="3"/>
  <c r="CX749" i="3"/>
  <c r="CW599" i="3"/>
  <c r="V628" i="1" s="1"/>
  <c r="CX599" i="3"/>
  <c r="DI487" i="3"/>
  <c r="DF487" i="3"/>
  <c r="DJ487" i="3" s="1"/>
  <c r="DI425" i="3"/>
  <c r="DG425" i="3"/>
  <c r="DJ425" i="3" s="1"/>
  <c r="CW379" i="3"/>
  <c r="CX379" i="3"/>
  <c r="DI295" i="3"/>
  <c r="CX284" i="3"/>
  <c r="DI239" i="3"/>
  <c r="DF239" i="3"/>
  <c r="DJ239" i="3" s="1"/>
  <c r="DH239" i="3"/>
  <c r="CX199" i="3"/>
  <c r="CX176" i="3"/>
  <c r="DI47" i="3"/>
  <c r="DF47" i="3"/>
  <c r="P79" i="1" s="1"/>
  <c r="DF565" i="3"/>
  <c r="DF559" i="3"/>
  <c r="DJ559" i="3" s="1"/>
  <c r="DH559" i="3"/>
  <c r="DH486" i="3"/>
  <c r="DI424" i="3"/>
  <c r="CX419" i="3"/>
  <c r="CX411" i="3"/>
  <c r="CX358" i="3"/>
  <c r="CW358" i="3"/>
  <c r="CX323" i="3"/>
  <c r="DF166" i="3"/>
  <c r="DH131" i="3"/>
  <c r="DG131" i="3"/>
  <c r="DI131" i="3"/>
  <c r="DJ156" i="3"/>
  <c r="DG126" i="3"/>
  <c r="DJ126" i="3" s="1"/>
  <c r="DF126" i="3"/>
  <c r="CX84" i="3"/>
  <c r="CX44" i="3"/>
  <c r="CX22" i="3"/>
  <c r="CV22" i="3"/>
  <c r="U73" i="1" s="1"/>
  <c r="CV3" i="3"/>
  <c r="U33" i="1" s="1"/>
  <c r="CX3" i="3"/>
  <c r="DI293" i="3"/>
  <c r="DH293" i="3"/>
  <c r="DF291" i="3"/>
  <c r="DH291" i="3"/>
  <c r="DJ291" i="3" s="1"/>
  <c r="DI269" i="3"/>
  <c r="DF269" i="3"/>
  <c r="DJ269" i="3" s="1"/>
  <c r="DG269" i="3"/>
  <c r="DI229" i="3"/>
  <c r="DG229" i="3"/>
  <c r="DJ229" i="3" s="1"/>
  <c r="DH152" i="3"/>
  <c r="DF152" i="3"/>
  <c r="DJ152" i="3" s="1"/>
  <c r="DI152" i="3"/>
  <c r="DG133" i="3"/>
  <c r="DF133" i="3"/>
  <c r="DJ133" i="3" s="1"/>
  <c r="DH133" i="3"/>
  <c r="DI133" i="3"/>
  <c r="CV122" i="3"/>
  <c r="U141" i="1" s="1"/>
  <c r="CX122" i="3"/>
  <c r="DG118" i="3"/>
  <c r="DJ118" i="3" s="1"/>
  <c r="DF118" i="3"/>
  <c r="P140" i="1" s="1"/>
  <c r="CX58" i="3"/>
  <c r="CW58" i="3"/>
  <c r="CX316" i="3"/>
  <c r="CV316" i="3"/>
  <c r="U361" i="1" s="1"/>
  <c r="DF277" i="3"/>
  <c r="DJ277" i="3" s="1"/>
  <c r="DG277" i="3"/>
  <c r="DH277" i="3"/>
  <c r="DG259" i="3"/>
  <c r="DH259" i="3"/>
  <c r="DI259" i="3"/>
  <c r="DH238" i="3"/>
  <c r="DI238" i="3"/>
  <c r="DF238" i="3"/>
  <c r="DJ238" i="3" s="1"/>
  <c r="DG238" i="3"/>
  <c r="CX198" i="3"/>
  <c r="CW198" i="3"/>
  <c r="DF184" i="3"/>
  <c r="DG184" i="3"/>
  <c r="DH184" i="3"/>
  <c r="DI184" i="3"/>
  <c r="DI107" i="3"/>
  <c r="DF107" i="3"/>
  <c r="DG107" i="3"/>
  <c r="DH107" i="3"/>
  <c r="DF95" i="3"/>
  <c r="DJ95" i="3" s="1"/>
  <c r="DG95" i="3"/>
  <c r="DH95" i="3"/>
  <c r="DI95" i="3"/>
  <c r="DG32" i="3"/>
  <c r="DH32" i="3"/>
  <c r="DF32" i="3"/>
  <c r="DJ32" i="3" s="1"/>
  <c r="DI32" i="3"/>
  <c r="CX283" i="3"/>
  <c r="CW283" i="3"/>
  <c r="DF271" i="3"/>
  <c r="DJ271" i="3" s="1"/>
  <c r="DH271" i="3"/>
  <c r="DF231" i="3"/>
  <c r="DG231" i="3"/>
  <c r="DJ231" i="3" s="1"/>
  <c r="DI231" i="3"/>
  <c r="DF164" i="3"/>
  <c r="DJ164" i="3" s="1"/>
  <c r="DI164" i="3"/>
  <c r="DG164" i="3"/>
  <c r="DH164" i="3"/>
  <c r="CX138" i="3"/>
  <c r="CW11" i="3"/>
  <c r="CX11" i="3"/>
  <c r="CX378" i="3"/>
  <c r="CX285" i="3"/>
  <c r="DG233" i="3"/>
  <c r="DH233" i="3"/>
  <c r="DF233" i="3"/>
  <c r="DJ233" i="3" s="1"/>
  <c r="CW191" i="3"/>
  <c r="V194" i="1" s="1"/>
  <c r="CX186" i="3"/>
  <c r="CX162" i="3"/>
  <c r="CX154" i="3"/>
  <c r="CW154" i="3"/>
  <c r="V147" i="1" s="1"/>
  <c r="DH149" i="3"/>
  <c r="DI149" i="3"/>
  <c r="DF149" i="3"/>
  <c r="DJ149" i="3" s="1"/>
  <c r="CV140" i="3"/>
  <c r="CX140" i="3"/>
  <c r="DG113" i="3"/>
  <c r="DJ113" i="3" s="1"/>
  <c r="DI113" i="3"/>
  <c r="DF113" i="3"/>
  <c r="DG78" i="3"/>
  <c r="DH78" i="3"/>
  <c r="DF78" i="3"/>
  <c r="DJ78" i="3" s="1"/>
  <c r="CV63" i="3"/>
  <c r="U83" i="1" s="1"/>
  <c r="CX63" i="3"/>
  <c r="CX8" i="3"/>
  <c r="CW333" i="3"/>
  <c r="CX333" i="3"/>
  <c r="CW289" i="3"/>
  <c r="V317" i="1" s="1"/>
  <c r="CX289" i="3"/>
  <c r="CV287" i="3"/>
  <c r="U317" i="1" s="1"/>
  <c r="CX287" i="3"/>
  <c r="CV142" i="3"/>
  <c r="CX142" i="3"/>
  <c r="CV100" i="3"/>
  <c r="U100" i="1" s="1"/>
  <c r="CX100" i="3"/>
  <c r="CX588" i="3"/>
  <c r="DF578" i="3"/>
  <c r="DI578" i="3"/>
  <c r="CX544" i="3"/>
  <c r="CV488" i="3"/>
  <c r="DF477" i="3"/>
  <c r="DJ477" i="3" s="1"/>
  <c r="DH477" i="3"/>
  <c r="DI477" i="3"/>
  <c r="CW475" i="3"/>
  <c r="CX475" i="3"/>
  <c r="DI468" i="3"/>
  <c r="DH468" i="3"/>
  <c r="CX390" i="3"/>
  <c r="CX341" i="3"/>
  <c r="DI168" i="3"/>
  <c r="DF168" i="3"/>
  <c r="DJ168" i="3" s="1"/>
  <c r="DG168" i="3"/>
  <c r="Q151" i="1" s="1"/>
  <c r="CX347" i="3"/>
  <c r="CV347" i="3"/>
  <c r="U414" i="1" s="1"/>
  <c r="CW200" i="3"/>
  <c r="DG188" i="3"/>
  <c r="DF188" i="3"/>
  <c r="DJ188" i="3" s="1"/>
  <c r="DH188" i="3"/>
  <c r="DI188" i="3"/>
  <c r="DI156" i="3"/>
  <c r="DH156" i="3"/>
  <c r="CX83" i="3"/>
  <c r="CV83" i="3"/>
  <c r="U95" i="1" s="1"/>
  <c r="DF50" i="3"/>
  <c r="DJ50" i="3" s="1"/>
  <c r="DG50" i="3"/>
  <c r="CV387" i="3"/>
  <c r="U498" i="1" s="1"/>
  <c r="CX387" i="3"/>
  <c r="CW318" i="3"/>
  <c r="V361" i="1" s="1"/>
  <c r="CX299" i="3"/>
  <c r="DH242" i="3"/>
  <c r="DI242" i="3"/>
  <c r="CX201" i="3"/>
  <c r="CW201" i="3"/>
  <c r="DF144" i="3"/>
  <c r="DG144" i="3"/>
  <c r="DH430" i="3"/>
  <c r="CW410" i="3"/>
  <c r="CW408" i="3"/>
  <c r="CX408" i="3"/>
  <c r="CW282" i="3"/>
  <c r="DF248" i="3"/>
  <c r="DJ248" i="3" s="1"/>
  <c r="DG248" i="3"/>
  <c r="DI248" i="3"/>
  <c r="DH245" i="3"/>
  <c r="DH223" i="3"/>
  <c r="DF111" i="3"/>
  <c r="CW99" i="3"/>
  <c r="V99" i="1" s="1"/>
  <c r="CX99" i="3"/>
  <c r="CX21" i="3"/>
  <c r="CW386" i="3"/>
  <c r="V497" i="1" s="1"/>
  <c r="CX319" i="3"/>
  <c r="DH157" i="3"/>
  <c r="DF157" i="3"/>
  <c r="DJ157" i="3" s="1"/>
  <c r="CV153" i="3"/>
  <c r="U147" i="1" s="1"/>
  <c r="DF105" i="3"/>
  <c r="DG105" i="3"/>
  <c r="DI105" i="3"/>
  <c r="CW25" i="3"/>
  <c r="V73" i="1" s="1"/>
  <c r="CX25" i="3"/>
  <c r="CX191" i="3"/>
  <c r="DH159" i="3"/>
  <c r="DI159" i="3"/>
  <c r="CW82" i="3"/>
  <c r="CX82" i="3"/>
  <c r="CX55" i="3"/>
  <c r="DI37" i="3"/>
  <c r="DH37" i="3"/>
  <c r="CX377" i="3"/>
  <c r="CX375" i="3"/>
  <c r="CW371" i="3"/>
  <c r="CX371" i="3"/>
  <c r="CW334" i="3"/>
  <c r="CX313" i="3"/>
  <c r="DF253" i="3"/>
  <c r="DI253" i="3"/>
  <c r="DJ253" i="3" s="1"/>
  <c r="DF225" i="3"/>
  <c r="DJ225" i="3" s="1"/>
  <c r="DH225" i="3"/>
  <c r="DI215" i="3"/>
  <c r="DF215" i="3"/>
  <c r="DI153" i="3"/>
  <c r="DH153" i="3"/>
  <c r="DF153" i="3"/>
  <c r="CX98" i="3"/>
  <c r="DI48" i="3"/>
  <c r="DH48" i="3"/>
  <c r="R79" i="1" s="1"/>
  <c r="DF48" i="3"/>
  <c r="DG48" i="3"/>
  <c r="DG39" i="3"/>
  <c r="DH39" i="3"/>
  <c r="DF270" i="3"/>
  <c r="DJ270" i="3" s="1"/>
  <c r="DI270" i="3"/>
  <c r="DF266" i="3"/>
  <c r="DH266" i="3"/>
  <c r="R277" i="1" s="1"/>
  <c r="DI217" i="3"/>
  <c r="DH217" i="3"/>
  <c r="DJ217" i="3" s="1"/>
  <c r="CX206" i="3"/>
  <c r="CV141" i="3"/>
  <c r="CX141" i="3"/>
  <c r="DI117" i="3"/>
  <c r="DJ117" i="3" s="1"/>
  <c r="DF117" i="3"/>
  <c r="DG117" i="3"/>
  <c r="DH117" i="3"/>
  <c r="R140" i="1" s="1"/>
  <c r="CX20" i="3"/>
  <c r="CX15" i="3"/>
  <c r="CW406" i="3"/>
  <c r="CX349" i="3"/>
  <c r="CX324" i="3"/>
  <c r="DJ275" i="3"/>
  <c r="DG260" i="3"/>
  <c r="DH260" i="3"/>
  <c r="DI240" i="3"/>
  <c r="DH240" i="3"/>
  <c r="DI139" i="3"/>
  <c r="DH139" i="3"/>
  <c r="CX135" i="3"/>
  <c r="DG76" i="3"/>
  <c r="DI52" i="3"/>
  <c r="DG52" i="3"/>
  <c r="DH52" i="3"/>
  <c r="DF29" i="3"/>
  <c r="DJ29" i="3" s="1"/>
  <c r="DG29" i="3"/>
  <c r="CW302" i="3"/>
  <c r="CW56" i="3"/>
  <c r="CX56" i="3"/>
  <c r="DF49" i="3"/>
  <c r="CX369" i="3"/>
  <c r="DF261" i="3"/>
  <c r="DJ261" i="3" s="1"/>
  <c r="DH261" i="3"/>
  <c r="CW254" i="3"/>
  <c r="V274" i="1" s="1"/>
  <c r="CX254" i="3"/>
  <c r="CX64" i="3"/>
  <c r="DF34" i="3"/>
  <c r="DJ34" i="3" s="1"/>
  <c r="DH34" i="3"/>
  <c r="DI34" i="3"/>
  <c r="DF30" i="3"/>
  <c r="DJ30" i="3" s="1"/>
  <c r="DG30" i="3"/>
  <c r="CX16" i="3"/>
  <c r="DF124" i="3"/>
  <c r="DG124" i="3"/>
  <c r="DJ124" i="3" s="1"/>
  <c r="DI94" i="3"/>
  <c r="DF94" i="3"/>
  <c r="DG94" i="3"/>
  <c r="DJ94" i="3" s="1"/>
  <c r="DJ267" i="3"/>
  <c r="DJ161" i="3"/>
  <c r="DF120" i="3"/>
  <c r="DJ120" i="3" s="1"/>
  <c r="DG120" i="3"/>
  <c r="DI66" i="3"/>
  <c r="DF66" i="3"/>
  <c r="DJ66" i="3" s="1"/>
  <c r="DG66" i="3"/>
  <c r="DH36" i="3"/>
  <c r="DI36" i="3"/>
  <c r="DF36" i="3"/>
  <c r="DJ36" i="3" s="1"/>
  <c r="CV443" i="3"/>
  <c r="U544" i="1" s="1"/>
  <c r="CW303" i="3"/>
  <c r="DH228" i="3"/>
  <c r="DG228" i="3"/>
  <c r="DJ228" i="3" s="1"/>
  <c r="DI228" i="3"/>
  <c r="DF219" i="3"/>
  <c r="DJ219" i="3" s="1"/>
  <c r="DH219" i="3"/>
  <c r="DI167" i="3"/>
  <c r="DH167" i="3"/>
  <c r="R151" i="1" s="1"/>
  <c r="DF167" i="3"/>
  <c r="DJ146" i="3"/>
  <c r="DF139" i="3"/>
  <c r="CV114" i="3"/>
  <c r="U138" i="1" s="1"/>
  <c r="CX114" i="3"/>
  <c r="DH112" i="3"/>
  <c r="DJ112" i="3" s="1"/>
  <c r="DF112" i="3"/>
  <c r="DI68" i="3"/>
  <c r="DF68" i="3"/>
  <c r="DJ68" i="3" s="1"/>
  <c r="DG68" i="3"/>
  <c r="DI29" i="3"/>
  <c r="CX314" i="3"/>
  <c r="DF185" i="3"/>
  <c r="DG185" i="3"/>
  <c r="DH185" i="3"/>
  <c r="DF145" i="3"/>
  <c r="DG96" i="3"/>
  <c r="DI96" i="3"/>
  <c r="CW81" i="3"/>
  <c r="CX81" i="3"/>
  <c r="DH125" i="3"/>
  <c r="DJ125" i="3" s="1"/>
  <c r="DF125" i="3"/>
  <c r="DG33" i="3"/>
  <c r="DH33" i="3"/>
  <c r="CX175" i="3"/>
  <c r="DF121" i="3"/>
  <c r="DJ121" i="3" s="1"/>
  <c r="DG121" i="3"/>
  <c r="CV97" i="3"/>
  <c r="U99" i="1" s="1"/>
  <c r="CX97" i="3"/>
  <c r="CX17" i="3"/>
  <c r="DG222" i="3"/>
  <c r="DI222" i="3"/>
  <c r="DI187" i="3"/>
  <c r="CX173" i="3"/>
  <c r="CX134" i="3"/>
  <c r="CV134" i="3"/>
  <c r="U143" i="1" s="1"/>
  <c r="DH132" i="3"/>
  <c r="DF132" i="3"/>
  <c r="DJ132" i="3" s="1"/>
  <c r="DG128" i="3"/>
  <c r="DI128" i="3"/>
  <c r="DH110" i="3"/>
  <c r="DG110" i="3"/>
  <c r="DI110" i="3"/>
  <c r="DF110" i="3"/>
  <c r="CX101" i="3"/>
  <c r="CX190" i="3"/>
  <c r="CW86" i="3"/>
  <c r="CX10" i="3"/>
  <c r="CW10" i="3"/>
  <c r="DI158" i="3"/>
  <c r="CW136" i="3"/>
  <c r="CX85" i="3"/>
  <c r="CX202" i="3"/>
  <c r="CX194" i="3"/>
  <c r="CV189" i="3"/>
  <c r="U194" i="1" s="1"/>
  <c r="DG104" i="3"/>
  <c r="DH104" i="3"/>
  <c r="R101" i="1" s="1"/>
  <c r="DI70" i="3"/>
  <c r="CV53" i="3"/>
  <c r="U81" i="1" s="1"/>
  <c r="DF24" i="3"/>
  <c r="DG24" i="3"/>
  <c r="DJ24" i="3" s="1"/>
  <c r="CW40" i="3"/>
  <c r="V75" i="1" s="1"/>
  <c r="DG41" i="3"/>
  <c r="DH41" i="3"/>
  <c r="L472" i="7" l="1"/>
  <c r="K1152" i="7"/>
  <c r="I1152" i="7" s="1"/>
  <c r="K844" i="7"/>
  <c r="I844" i="7" s="1"/>
  <c r="AN945" i="7"/>
  <c r="L708" i="7"/>
  <c r="AN1452" i="7"/>
  <c r="L1291" i="7"/>
  <c r="L754" i="7"/>
  <c r="AN844" i="7"/>
  <c r="L2155" i="7"/>
  <c r="K945" i="7"/>
  <c r="I945" i="7" s="1"/>
  <c r="K988" i="7"/>
  <c r="I988" i="7" s="1"/>
  <c r="L940" i="7"/>
  <c r="L840" i="7"/>
  <c r="L2083" i="7"/>
  <c r="L1231" i="7"/>
  <c r="K1235" i="7"/>
  <c r="I1235" i="7" s="1"/>
  <c r="AN1235" i="7"/>
  <c r="L516" i="7"/>
  <c r="L91" i="7"/>
  <c r="L88" i="7" s="1"/>
  <c r="L112" i="7" s="1"/>
  <c r="K343" i="7"/>
  <c r="I343" i="7" s="1"/>
  <c r="L356" i="7"/>
  <c r="L1511" i="7"/>
  <c r="L2221" i="7"/>
  <c r="L1298" i="7"/>
  <c r="L1279" i="7"/>
  <c r="L2510" i="7"/>
  <c r="L2394" i="7"/>
  <c r="K1515" i="7"/>
  <c r="I1515" i="7" s="1"/>
  <c r="L581" i="7"/>
  <c r="L579" i="7" s="1"/>
  <c r="L2259" i="7"/>
  <c r="L338" i="7"/>
  <c r="AN343" i="7"/>
  <c r="L2435" i="7"/>
  <c r="L2547" i="7"/>
  <c r="L2545" i="7" s="1"/>
  <c r="L2542" i="7" s="1"/>
  <c r="L2566" i="7" s="1"/>
  <c r="L1397" i="7"/>
  <c r="L1395" i="7" s="1"/>
  <c r="L1392" i="7" s="1"/>
  <c r="L1416" i="7" s="1"/>
  <c r="L745" i="7"/>
  <c r="L743" i="7" s="1"/>
  <c r="K2263" i="7"/>
  <c r="I2263" i="7" s="1"/>
  <c r="K2439" i="7"/>
  <c r="I2439" i="7" s="1"/>
  <c r="L2143" i="7"/>
  <c r="L1147" i="7"/>
  <c r="AN2263" i="7"/>
  <c r="AN2439" i="7"/>
  <c r="AN1152" i="7"/>
  <c r="AN1515" i="7"/>
  <c r="L1017" i="7"/>
  <c r="L1206" i="7"/>
  <c r="L2304" i="7"/>
  <c r="K521" i="7"/>
  <c r="I521" i="7" s="1"/>
  <c r="AN521" i="7"/>
  <c r="L1163" i="7"/>
  <c r="L1170" i="7"/>
  <c r="K636" i="7"/>
  <c r="I636" i="7" s="1"/>
  <c r="AO1211" i="7"/>
  <c r="L1289" i="7" s="1"/>
  <c r="L1287" i="7" s="1"/>
  <c r="L1284" i="7" s="1"/>
  <c r="L1308" i="7" s="1"/>
  <c r="AN2309" i="7"/>
  <c r="L2588" i="7"/>
  <c r="K2309" i="7"/>
  <c r="I2309" i="7" s="1"/>
  <c r="L1161" i="7"/>
  <c r="L415" i="7"/>
  <c r="L2692" i="7"/>
  <c r="L2690" i="7" s="1"/>
  <c r="K361" i="7"/>
  <c r="I361" i="7" s="1"/>
  <c r="L783" i="7"/>
  <c r="L781" i="7" s="1"/>
  <c r="AO2040" i="7"/>
  <c r="L2146" i="7" s="1"/>
  <c r="L2144" i="7" s="1"/>
  <c r="AN2040" i="7"/>
  <c r="L2036" i="7"/>
  <c r="AO361" i="7"/>
  <c r="L1983" i="7"/>
  <c r="L2556" i="7"/>
  <c r="L632" i="7"/>
  <c r="L875" i="7"/>
  <c r="L899" i="7" s="1"/>
  <c r="AN1211" i="7"/>
  <c r="AN636" i="7"/>
  <c r="AO1487" i="7"/>
  <c r="AN1487" i="7"/>
  <c r="K1487" i="7"/>
  <c r="I1487" i="7" s="1"/>
  <c r="L1481" i="7"/>
  <c r="AO1904" i="7"/>
  <c r="AN1904" i="7"/>
  <c r="K1904" i="7"/>
  <c r="I1904" i="7" s="1"/>
  <c r="L1900" i="7"/>
  <c r="L2624" i="7"/>
  <c r="L2612" i="7"/>
  <c r="L786" i="7"/>
  <c r="L1330" i="7"/>
  <c r="L1024" i="7"/>
  <c r="K32" i="7"/>
  <c r="L2695" i="7"/>
  <c r="K33" i="7"/>
  <c r="L965" i="7"/>
  <c r="L1707" i="7"/>
  <c r="L2576" i="7"/>
  <c r="AO1850" i="7"/>
  <c r="L1845" i="7"/>
  <c r="AN1850" i="7"/>
  <c r="K1850" i="7"/>
  <c r="I1850" i="7" s="1"/>
  <c r="L2637" i="7"/>
  <c r="L2644" i="7"/>
  <c r="L578" i="7"/>
  <c r="AO2224" i="7"/>
  <c r="L2385" i="7" s="1"/>
  <c r="L2383" i="7" s="1"/>
  <c r="L2380" i="7" s="1"/>
  <c r="L2404" i="7" s="1"/>
  <c r="L2220" i="7"/>
  <c r="K2224" i="7"/>
  <c r="I2224" i="7" s="1"/>
  <c r="AN2224" i="7"/>
  <c r="L779" i="7"/>
  <c r="L590" i="7"/>
  <c r="L422" i="7"/>
  <c r="L1323" i="7"/>
  <c r="L751" i="7"/>
  <c r="L749" i="7" s="1"/>
  <c r="L2617" i="7"/>
  <c r="L774" i="7"/>
  <c r="L2688" i="7"/>
  <c r="L2683" i="7"/>
  <c r="AO968" i="7"/>
  <c r="AN968" i="7"/>
  <c r="K968" i="7"/>
  <c r="I968" i="7" s="1"/>
  <c r="L963" i="7"/>
  <c r="AO389" i="7"/>
  <c r="AN389" i="7"/>
  <c r="K389" i="7"/>
  <c r="I389" i="7" s="1"/>
  <c r="L385" i="7"/>
  <c r="L1484" i="7"/>
  <c r="L2581" i="7"/>
  <c r="L1976" i="7"/>
  <c r="BZ136" i="1"/>
  <c r="AU500" i="1"/>
  <c r="AH500" i="1"/>
  <c r="CP694" i="1"/>
  <c r="O694" i="1" s="1"/>
  <c r="AH699" i="1"/>
  <c r="CC493" i="1"/>
  <c r="CG104" i="1"/>
  <c r="AH37" i="1"/>
  <c r="CI204" i="1"/>
  <c r="AZ204" i="1" s="1"/>
  <c r="BZ186" i="1"/>
  <c r="AU591" i="1"/>
  <c r="AI37" i="1"/>
  <c r="V37" i="1" s="1"/>
  <c r="U500" i="1"/>
  <c r="AH493" i="1"/>
  <c r="U699" i="1"/>
  <c r="AH673" i="1"/>
  <c r="T380" i="1"/>
  <c r="AG358" i="1"/>
  <c r="W699" i="1"/>
  <c r="AJ673" i="1"/>
  <c r="BA500" i="1"/>
  <c r="CJ493" i="1"/>
  <c r="W204" i="1"/>
  <c r="AJ186" i="1"/>
  <c r="GM324" i="1"/>
  <c r="GN324" i="1" s="1"/>
  <c r="AX279" i="1"/>
  <c r="CG270" i="1"/>
  <c r="CJ641" i="1"/>
  <c r="CY741" i="1"/>
  <c r="X741" i="1" s="1"/>
  <c r="CZ741" i="1"/>
  <c r="Y741" i="1" s="1"/>
  <c r="CI311" i="1"/>
  <c r="AZ326" i="1"/>
  <c r="DG134" i="3"/>
  <c r="DH134" i="3"/>
  <c r="DF134" i="3"/>
  <c r="DI134" i="3"/>
  <c r="DJ105" i="3"/>
  <c r="S101" i="1"/>
  <c r="DF325" i="3"/>
  <c r="DH325" i="3"/>
  <c r="DI325" i="3"/>
  <c r="DG325" i="3"/>
  <c r="DJ325" i="3" s="1"/>
  <c r="DI613" i="3"/>
  <c r="DH613" i="3"/>
  <c r="DF613" i="3"/>
  <c r="DJ613" i="3" s="1"/>
  <c r="DG613" i="3"/>
  <c r="F243" i="1"/>
  <c r="AP26" i="1"/>
  <c r="DG230" i="3"/>
  <c r="DH230" i="3"/>
  <c r="DF230" i="3"/>
  <c r="DI230" i="3"/>
  <c r="DG496" i="3"/>
  <c r="DF496" i="3"/>
  <c r="DJ496" i="3" s="1"/>
  <c r="DH496" i="3"/>
  <c r="DI496" i="3"/>
  <c r="CJ358" i="1"/>
  <c r="BA380" i="1"/>
  <c r="DH196" i="3"/>
  <c r="DF196" i="3"/>
  <c r="DI196" i="3"/>
  <c r="DJ196" i="3" s="1"/>
  <c r="DG196" i="3"/>
  <c r="DG636" i="3"/>
  <c r="DF636" i="3"/>
  <c r="P636" i="1" s="1"/>
  <c r="DH636" i="3"/>
  <c r="DI636" i="3"/>
  <c r="DH554" i="3"/>
  <c r="DI554" i="3"/>
  <c r="DF554" i="3"/>
  <c r="DG554" i="3"/>
  <c r="DJ554" i="3" s="1"/>
  <c r="DI339" i="3"/>
  <c r="DJ339" i="3" s="1"/>
  <c r="DF339" i="3"/>
  <c r="DG339" i="3"/>
  <c r="DH339" i="3"/>
  <c r="GM415" i="1"/>
  <c r="GN415" i="1" s="1"/>
  <c r="DI194" i="3"/>
  <c r="DH194" i="3"/>
  <c r="DG194" i="3"/>
  <c r="DF194" i="3"/>
  <c r="DJ194" i="3" s="1"/>
  <c r="DF135" i="3"/>
  <c r="DH135" i="3"/>
  <c r="DG135" i="3"/>
  <c r="DJ135" i="3" s="1"/>
  <c r="DI135" i="3"/>
  <c r="DG599" i="3"/>
  <c r="DJ599" i="3" s="1"/>
  <c r="DF599" i="3"/>
  <c r="DH599" i="3"/>
  <c r="DI599" i="3"/>
  <c r="DG9" i="3"/>
  <c r="DF9" i="3"/>
  <c r="DI9" i="3"/>
  <c r="DH9" i="3"/>
  <c r="GX144" i="1"/>
  <c r="Q144" i="1"/>
  <c r="DF727" i="3"/>
  <c r="DH727" i="3"/>
  <c r="DG727" i="3"/>
  <c r="DI727" i="3"/>
  <c r="DJ727" i="3" s="1"/>
  <c r="DI396" i="3"/>
  <c r="DF396" i="3"/>
  <c r="DJ396" i="3" s="1"/>
  <c r="DG396" i="3"/>
  <c r="DH396" i="3"/>
  <c r="DI735" i="3"/>
  <c r="DG735" i="3"/>
  <c r="DF735" i="3"/>
  <c r="DJ735" i="3" s="1"/>
  <c r="DH735" i="3"/>
  <c r="AQ641" i="1"/>
  <c r="BZ623" i="1"/>
  <c r="P101" i="1"/>
  <c r="U145" i="1"/>
  <c r="DG127" i="3"/>
  <c r="DJ127" i="3" s="1"/>
  <c r="DF127" i="3"/>
  <c r="DH127" i="3"/>
  <c r="DI127" i="3"/>
  <c r="DF329" i="3"/>
  <c r="DJ329" i="3" s="1"/>
  <c r="DG329" i="3"/>
  <c r="DH329" i="3"/>
  <c r="DI329" i="3"/>
  <c r="CP696" i="1"/>
  <c r="O696" i="1" s="1"/>
  <c r="DH752" i="3"/>
  <c r="DI752" i="3"/>
  <c r="DJ752" i="3" s="1"/>
  <c r="DF752" i="3"/>
  <c r="DG752" i="3"/>
  <c r="DI205" i="3"/>
  <c r="DF205" i="3"/>
  <c r="DJ205" i="3" s="1"/>
  <c r="DG205" i="3"/>
  <c r="DH205" i="3"/>
  <c r="DI403" i="3"/>
  <c r="DF403" i="3"/>
  <c r="DH403" i="3"/>
  <c r="DG403" i="3"/>
  <c r="DG62" i="3"/>
  <c r="DH62" i="3"/>
  <c r="DI62" i="3"/>
  <c r="DF62" i="3"/>
  <c r="DJ62" i="3" s="1"/>
  <c r="R320" i="1"/>
  <c r="P320" i="1"/>
  <c r="S320" i="1"/>
  <c r="T320" i="1"/>
  <c r="V320" i="1"/>
  <c r="GX320" i="1"/>
  <c r="CJ326" i="1" s="1"/>
  <c r="DF343" i="3"/>
  <c r="DJ343" i="3" s="1"/>
  <c r="DG343" i="3"/>
  <c r="DH343" i="3"/>
  <c r="DI343" i="3"/>
  <c r="DI611" i="3"/>
  <c r="DG611" i="3"/>
  <c r="DF611" i="3"/>
  <c r="DH611" i="3"/>
  <c r="AQ731" i="1"/>
  <c r="F757" i="1"/>
  <c r="DJ139" i="3"/>
  <c r="U37" i="1"/>
  <c r="AH30" i="1"/>
  <c r="DG749" i="3"/>
  <c r="DF749" i="3"/>
  <c r="DJ749" i="3" s="1"/>
  <c r="DH749" i="3"/>
  <c r="DI749" i="3"/>
  <c r="V585" i="1"/>
  <c r="DI499" i="3"/>
  <c r="DJ499" i="3" s="1"/>
  <c r="DF499" i="3"/>
  <c r="DH499" i="3"/>
  <c r="DG499" i="3"/>
  <c r="DH193" i="3"/>
  <c r="DF193" i="3"/>
  <c r="DJ193" i="3" s="1"/>
  <c r="DG193" i="3"/>
  <c r="DI193" i="3"/>
  <c r="DJ536" i="3"/>
  <c r="DH552" i="3"/>
  <c r="DI552" i="3"/>
  <c r="DJ552" i="3" s="1"/>
  <c r="DG552" i="3"/>
  <c r="DF552" i="3"/>
  <c r="DJ226" i="3"/>
  <c r="S272" i="1"/>
  <c r="DI327" i="3"/>
  <c r="DG327" i="3"/>
  <c r="DF327" i="3"/>
  <c r="DJ327" i="3" s="1"/>
  <c r="DH327" i="3"/>
  <c r="DF178" i="3"/>
  <c r="DJ178" i="3" s="1"/>
  <c r="DG178" i="3"/>
  <c r="DH178" i="3"/>
  <c r="DI178" i="3"/>
  <c r="CP78" i="1"/>
  <c r="O78" i="1" s="1"/>
  <c r="DI304" i="3"/>
  <c r="DF304" i="3"/>
  <c r="DH304" i="3"/>
  <c r="DG304" i="3"/>
  <c r="DJ304" i="3" s="1"/>
  <c r="P144" i="1"/>
  <c r="DF444" i="3"/>
  <c r="DG444" i="3"/>
  <c r="DJ444" i="3" s="1"/>
  <c r="DI444" i="3"/>
  <c r="DH444" i="3"/>
  <c r="DF334" i="3"/>
  <c r="DG334" i="3"/>
  <c r="DI334" i="3"/>
  <c r="DH334" i="3"/>
  <c r="DG200" i="3"/>
  <c r="DH200" i="3"/>
  <c r="DI200" i="3"/>
  <c r="DF200" i="3"/>
  <c r="V534" i="1"/>
  <c r="DI731" i="3"/>
  <c r="DG731" i="3"/>
  <c r="DJ731" i="3" s="1"/>
  <c r="DH731" i="3"/>
  <c r="DF731" i="3"/>
  <c r="DI405" i="3"/>
  <c r="DF405" i="3"/>
  <c r="DG405" i="3"/>
  <c r="DH405" i="3"/>
  <c r="DF60" i="3"/>
  <c r="DJ60" i="3" s="1"/>
  <c r="DG60" i="3"/>
  <c r="DI60" i="3"/>
  <c r="DH60" i="3"/>
  <c r="DI551" i="3"/>
  <c r="DH551" i="3"/>
  <c r="R585" i="1" s="1"/>
  <c r="DF551" i="3"/>
  <c r="P585" i="1" s="1"/>
  <c r="DG551" i="3"/>
  <c r="Q585" i="1" s="1"/>
  <c r="DH345" i="3"/>
  <c r="DF345" i="3"/>
  <c r="DJ345" i="3" s="1"/>
  <c r="DG345" i="3"/>
  <c r="DI345" i="3"/>
  <c r="DH461" i="3"/>
  <c r="DF461" i="3"/>
  <c r="DG461" i="3"/>
  <c r="DI461" i="3"/>
  <c r="CY744" i="1"/>
  <c r="X744" i="1" s="1"/>
  <c r="CZ744" i="1"/>
  <c r="Y744" i="1" s="1"/>
  <c r="DF373" i="3"/>
  <c r="DJ373" i="3" s="1"/>
  <c r="DG373" i="3"/>
  <c r="DH373" i="3"/>
  <c r="DI373" i="3"/>
  <c r="DF313" i="3"/>
  <c r="DJ313" i="3" s="1"/>
  <c r="DH313" i="3"/>
  <c r="DG313" i="3"/>
  <c r="DI313" i="3"/>
  <c r="DG347" i="3"/>
  <c r="DI347" i="3"/>
  <c r="DF347" i="3"/>
  <c r="DH347" i="3"/>
  <c r="DF142" i="3"/>
  <c r="DH142" i="3"/>
  <c r="DG142" i="3"/>
  <c r="DI142" i="3"/>
  <c r="DJ142" i="3" s="1"/>
  <c r="DI122" i="3"/>
  <c r="DH122" i="3"/>
  <c r="R141" i="1" s="1"/>
  <c r="DF122" i="3"/>
  <c r="P141" i="1" s="1"/>
  <c r="DG122" i="3"/>
  <c r="Q141" i="1" s="1"/>
  <c r="DF5" i="3"/>
  <c r="DG5" i="3"/>
  <c r="DJ5" i="3" s="1"/>
  <c r="DH5" i="3"/>
  <c r="DI5" i="3"/>
  <c r="DF577" i="3"/>
  <c r="DG577" i="3"/>
  <c r="DH577" i="3"/>
  <c r="DI577" i="3"/>
  <c r="DH575" i="3"/>
  <c r="DF575" i="3"/>
  <c r="DG575" i="3"/>
  <c r="DI575" i="3"/>
  <c r="DH409" i="3"/>
  <c r="DI409" i="3"/>
  <c r="DG409" i="3"/>
  <c r="DJ409" i="3" s="1"/>
  <c r="DF409" i="3"/>
  <c r="V565" i="1"/>
  <c r="DG189" i="3"/>
  <c r="DF189" i="3"/>
  <c r="P194" i="1" s="1"/>
  <c r="DI189" i="3"/>
  <c r="DH189" i="3"/>
  <c r="R194" i="1" s="1"/>
  <c r="DI620" i="3"/>
  <c r="DF620" i="3"/>
  <c r="DG620" i="3"/>
  <c r="DH620" i="3"/>
  <c r="R632" i="1" s="1"/>
  <c r="DH174" i="3"/>
  <c r="DI174" i="3"/>
  <c r="DG174" i="3"/>
  <c r="DJ174" i="3" s="1"/>
  <c r="DF174" i="3"/>
  <c r="DG18" i="3"/>
  <c r="DF18" i="3"/>
  <c r="DJ18" i="3" s="1"/>
  <c r="DH18" i="3"/>
  <c r="DI18" i="3"/>
  <c r="AT37" i="1"/>
  <c r="CC30" i="1"/>
  <c r="DJ441" i="3"/>
  <c r="DI525" i="3"/>
  <c r="DJ525" i="3" s="1"/>
  <c r="DF525" i="3"/>
  <c r="DG525" i="3"/>
  <c r="DH525" i="3"/>
  <c r="R272" i="1"/>
  <c r="DG80" i="3"/>
  <c r="DH80" i="3"/>
  <c r="DF80" i="3"/>
  <c r="DI80" i="3"/>
  <c r="DJ80" i="3" s="1"/>
  <c r="DF315" i="3"/>
  <c r="P360" i="1" s="1"/>
  <c r="DG315" i="3"/>
  <c r="Q360" i="1" s="1"/>
  <c r="DH315" i="3"/>
  <c r="R360" i="1" s="1"/>
  <c r="DI315" i="3"/>
  <c r="DF328" i="3"/>
  <c r="DJ328" i="3" s="1"/>
  <c r="DG328" i="3"/>
  <c r="DH328" i="3"/>
  <c r="DI328" i="3"/>
  <c r="DH170" i="3"/>
  <c r="DF170" i="3"/>
  <c r="DG170" i="3"/>
  <c r="DI170" i="3"/>
  <c r="AG427" i="1"/>
  <c r="GM84" i="1"/>
  <c r="GN84" i="1" s="1"/>
  <c r="GM552" i="1"/>
  <c r="GN552" i="1" s="1"/>
  <c r="DG507" i="3"/>
  <c r="DH507" i="3"/>
  <c r="DF507" i="3"/>
  <c r="DI507" i="3"/>
  <c r="DJ507" i="3" s="1"/>
  <c r="DI467" i="3"/>
  <c r="DF467" i="3"/>
  <c r="DJ467" i="3" s="1"/>
  <c r="DG467" i="3"/>
  <c r="DH467" i="3"/>
  <c r="DH446" i="3"/>
  <c r="DG446" i="3"/>
  <c r="DI446" i="3"/>
  <c r="DF446" i="3"/>
  <c r="DJ446" i="3" s="1"/>
  <c r="DG337" i="3"/>
  <c r="DH337" i="3"/>
  <c r="DF337" i="3"/>
  <c r="DJ337" i="3" s="1"/>
  <c r="DI337" i="3"/>
  <c r="DG207" i="3"/>
  <c r="DF207" i="3"/>
  <c r="DJ207" i="3" s="1"/>
  <c r="DH207" i="3"/>
  <c r="DI207" i="3"/>
  <c r="T321" i="1"/>
  <c r="U321" i="1"/>
  <c r="DI338" i="3"/>
  <c r="DH338" i="3"/>
  <c r="DG338" i="3"/>
  <c r="DF338" i="3"/>
  <c r="DI609" i="3"/>
  <c r="DG609" i="3"/>
  <c r="DF609" i="3"/>
  <c r="DH609" i="3"/>
  <c r="DF549" i="3"/>
  <c r="DG549" i="3"/>
  <c r="DH549" i="3"/>
  <c r="DI549" i="3"/>
  <c r="DJ549" i="3" s="1"/>
  <c r="BD623" i="1"/>
  <c r="F666" i="1"/>
  <c r="GX321" i="1"/>
  <c r="DI368" i="3"/>
  <c r="DH368" i="3"/>
  <c r="DG368" i="3"/>
  <c r="DJ368" i="3" s="1"/>
  <c r="DF368" i="3"/>
  <c r="AU311" i="1"/>
  <c r="F345" i="1"/>
  <c r="CJ186" i="1"/>
  <c r="BA204" i="1"/>
  <c r="DG17" i="3"/>
  <c r="DH17" i="3"/>
  <c r="DI17" i="3"/>
  <c r="DF17" i="3"/>
  <c r="DJ17" i="3" s="1"/>
  <c r="DI64" i="3"/>
  <c r="DF64" i="3"/>
  <c r="DG64" i="3"/>
  <c r="DJ64" i="3" s="1"/>
  <c r="DH64" i="3"/>
  <c r="P277" i="1"/>
  <c r="DI201" i="3"/>
  <c r="DF201" i="3"/>
  <c r="DH201" i="3"/>
  <c r="DG201" i="3"/>
  <c r="DJ201" i="3" s="1"/>
  <c r="DI22" i="3"/>
  <c r="DH22" i="3"/>
  <c r="DF22" i="3"/>
  <c r="DG22" i="3"/>
  <c r="Q73" i="1" s="1"/>
  <c r="DF4" i="3"/>
  <c r="P34" i="1" s="1"/>
  <c r="DI4" i="3"/>
  <c r="DG4" i="3"/>
  <c r="Q34" i="1" s="1"/>
  <c r="DH4" i="3"/>
  <c r="CZ694" i="1"/>
  <c r="Y694" i="1" s="1"/>
  <c r="CY694" i="1"/>
  <c r="X694" i="1" s="1"/>
  <c r="U565" i="1"/>
  <c r="DI517" i="3"/>
  <c r="DF517" i="3"/>
  <c r="DH517" i="3"/>
  <c r="DG517" i="3"/>
  <c r="DJ517" i="3" s="1"/>
  <c r="DH426" i="3"/>
  <c r="DF426" i="3"/>
  <c r="DG426" i="3"/>
  <c r="DJ426" i="3" s="1"/>
  <c r="DI426" i="3"/>
  <c r="DJ641" i="3"/>
  <c r="S638" i="1"/>
  <c r="DF19" i="3"/>
  <c r="DJ19" i="3" s="1"/>
  <c r="DG19" i="3"/>
  <c r="DH19" i="3"/>
  <c r="DI19" i="3"/>
  <c r="CI69" i="1"/>
  <c r="AZ104" i="1"/>
  <c r="AH380" i="1"/>
  <c r="DH646" i="3"/>
  <c r="DI646" i="3"/>
  <c r="DF646" i="3"/>
  <c r="DG646" i="3"/>
  <c r="DI363" i="3"/>
  <c r="DF363" i="3"/>
  <c r="DJ363" i="3" s="1"/>
  <c r="DH363" i="3"/>
  <c r="DG363" i="3"/>
  <c r="DG398" i="3"/>
  <c r="DF398" i="3"/>
  <c r="DJ398" i="3" s="1"/>
  <c r="DH398" i="3"/>
  <c r="DI398" i="3"/>
  <c r="DH445" i="3"/>
  <c r="DF445" i="3"/>
  <c r="DI445" i="3"/>
  <c r="DG445" i="3"/>
  <c r="DJ445" i="3" s="1"/>
  <c r="W96" i="1"/>
  <c r="BB186" i="1"/>
  <c r="F217" i="1"/>
  <c r="DG628" i="3"/>
  <c r="Q634" i="1" s="1"/>
  <c r="DH628" i="3"/>
  <c r="R634" i="1" s="1"/>
  <c r="DI628" i="3"/>
  <c r="DF628" i="3"/>
  <c r="P634" i="1" s="1"/>
  <c r="DH443" i="3"/>
  <c r="DI443" i="3"/>
  <c r="DG443" i="3"/>
  <c r="DF443" i="3"/>
  <c r="DF336" i="3"/>
  <c r="DJ336" i="3" s="1"/>
  <c r="DH336" i="3"/>
  <c r="DI336" i="3"/>
  <c r="DG336" i="3"/>
  <c r="DG394" i="3"/>
  <c r="DH394" i="3"/>
  <c r="DF394" i="3"/>
  <c r="DJ394" i="3" s="1"/>
  <c r="DI394" i="3"/>
  <c r="F229" i="1"/>
  <c r="BD186" i="1"/>
  <c r="DH732" i="3"/>
  <c r="DF732" i="3"/>
  <c r="DJ732" i="3" s="1"/>
  <c r="DG732" i="3"/>
  <c r="DI732" i="3"/>
  <c r="P321" i="1"/>
  <c r="DF587" i="3"/>
  <c r="DG587" i="3"/>
  <c r="DH587" i="3"/>
  <c r="DI587" i="3"/>
  <c r="DH306" i="3"/>
  <c r="DF306" i="3"/>
  <c r="DJ306" i="3" s="1"/>
  <c r="DI306" i="3"/>
  <c r="DG306" i="3"/>
  <c r="CG532" i="1"/>
  <c r="AX591" i="1"/>
  <c r="AU699" i="1"/>
  <c r="CD673" i="1"/>
  <c r="F445" i="1"/>
  <c r="AT412" i="1"/>
  <c r="DI97" i="3"/>
  <c r="DG97" i="3"/>
  <c r="DH97" i="3"/>
  <c r="DF97" i="3"/>
  <c r="DI254" i="3"/>
  <c r="DF254" i="3"/>
  <c r="DH254" i="3"/>
  <c r="DG254" i="3"/>
  <c r="DJ254" i="3" s="1"/>
  <c r="DF371" i="3"/>
  <c r="DI371" i="3"/>
  <c r="DG371" i="3"/>
  <c r="DH371" i="3"/>
  <c r="DF319" i="3"/>
  <c r="DJ319" i="3" s="1"/>
  <c r="DH319" i="3"/>
  <c r="DG319" i="3"/>
  <c r="DI319" i="3"/>
  <c r="DF287" i="3"/>
  <c r="P317" i="1" s="1"/>
  <c r="DG287" i="3"/>
  <c r="Q317" i="1" s="1"/>
  <c r="DH287" i="3"/>
  <c r="R317" i="1" s="1"/>
  <c r="DI287" i="3"/>
  <c r="DH44" i="3"/>
  <c r="DI44" i="3"/>
  <c r="DF44" i="3"/>
  <c r="DG44" i="3"/>
  <c r="DJ47" i="3"/>
  <c r="S79" i="1"/>
  <c r="DH573" i="3"/>
  <c r="DG573" i="3"/>
  <c r="DF573" i="3"/>
  <c r="DI573" i="3"/>
  <c r="DJ573" i="3" s="1"/>
  <c r="DF454" i="3"/>
  <c r="DG454" i="3"/>
  <c r="DI454" i="3"/>
  <c r="DH454" i="3"/>
  <c r="DF528" i="3"/>
  <c r="DG528" i="3"/>
  <c r="DH528" i="3"/>
  <c r="R578" i="1" s="1"/>
  <c r="DI528" i="3"/>
  <c r="DH733" i="3"/>
  <c r="DI733" i="3"/>
  <c r="DF733" i="3"/>
  <c r="DJ733" i="3" s="1"/>
  <c r="DG733" i="3"/>
  <c r="DH309" i="3"/>
  <c r="DI309" i="3"/>
  <c r="DF309" i="3"/>
  <c r="DG309" i="3"/>
  <c r="DG300" i="3"/>
  <c r="DH300" i="3"/>
  <c r="DI300" i="3"/>
  <c r="DJ300" i="3" s="1"/>
  <c r="DF300" i="3"/>
  <c r="R638" i="1"/>
  <c r="DJ717" i="3"/>
  <c r="DG7" i="3"/>
  <c r="DH7" i="3"/>
  <c r="DI7" i="3"/>
  <c r="DF7" i="3"/>
  <c r="DG42" i="3"/>
  <c r="DH42" i="3"/>
  <c r="DF42" i="3"/>
  <c r="DI42" i="3"/>
  <c r="AU279" i="1"/>
  <c r="CD270" i="1"/>
  <c r="Q316" i="1"/>
  <c r="T316" i="1"/>
  <c r="AG326" i="1" s="1"/>
  <c r="W316" i="1"/>
  <c r="DI365" i="3"/>
  <c r="DF365" i="3"/>
  <c r="DJ365" i="3" s="1"/>
  <c r="DG365" i="3"/>
  <c r="DH365" i="3"/>
  <c r="DF182" i="3"/>
  <c r="DJ182" i="3" s="1"/>
  <c r="DG182" i="3"/>
  <c r="DH182" i="3"/>
  <c r="DI182" i="3"/>
  <c r="DJ307" i="3"/>
  <c r="DF103" i="3"/>
  <c r="DG103" i="3"/>
  <c r="DH103" i="3"/>
  <c r="DI103" i="3"/>
  <c r="V631" i="1"/>
  <c r="AT154" i="1"/>
  <c r="CC136" i="1"/>
  <c r="CP91" i="1"/>
  <c r="O91" i="1" s="1"/>
  <c r="GM91" i="1" s="1"/>
  <c r="GN91" i="1" s="1"/>
  <c r="V567" i="1"/>
  <c r="DH737" i="3"/>
  <c r="DF737" i="3"/>
  <c r="DJ737" i="3" s="1"/>
  <c r="DG737" i="3"/>
  <c r="DI737" i="3"/>
  <c r="DF331" i="3"/>
  <c r="DI331" i="3"/>
  <c r="DJ331" i="3" s="1"/>
  <c r="DG331" i="3"/>
  <c r="DH331" i="3"/>
  <c r="DI208" i="3"/>
  <c r="DF208" i="3"/>
  <c r="DJ208" i="3" s="1"/>
  <c r="DG208" i="3"/>
  <c r="DH208" i="3"/>
  <c r="DI399" i="3"/>
  <c r="DF399" i="3"/>
  <c r="DJ399" i="3" s="1"/>
  <c r="DG399" i="3"/>
  <c r="DH399" i="3"/>
  <c r="DH734" i="3"/>
  <c r="DF734" i="3"/>
  <c r="DJ734" i="3" s="1"/>
  <c r="DG734" i="3"/>
  <c r="DI734" i="3"/>
  <c r="DG413" i="3"/>
  <c r="DF413" i="3"/>
  <c r="DJ413" i="3" s="1"/>
  <c r="DH413" i="3"/>
  <c r="DI413" i="3"/>
  <c r="GX139" i="1"/>
  <c r="DH590" i="3"/>
  <c r="DF590" i="3"/>
  <c r="DJ590" i="3" s="1"/>
  <c r="DG590" i="3"/>
  <c r="DI590" i="3"/>
  <c r="DI302" i="3"/>
  <c r="DH302" i="3"/>
  <c r="DF302" i="3"/>
  <c r="DG302" i="3"/>
  <c r="DJ302" i="3" s="1"/>
  <c r="R626" i="1"/>
  <c r="DF465" i="3"/>
  <c r="DJ465" i="3" s="1"/>
  <c r="DG465" i="3"/>
  <c r="DH465" i="3"/>
  <c r="DI465" i="3"/>
  <c r="DG38" i="3"/>
  <c r="Q75" i="1" s="1"/>
  <c r="DH38" i="3"/>
  <c r="R75" i="1" s="1"/>
  <c r="DI38" i="3"/>
  <c r="DF38" i="3"/>
  <c r="P75" i="1" s="1"/>
  <c r="CP744" i="1"/>
  <c r="O744" i="1" s="1"/>
  <c r="GM736" i="1"/>
  <c r="GN736" i="1" s="1"/>
  <c r="AO412" i="1"/>
  <c r="F431" i="1"/>
  <c r="P316" i="1"/>
  <c r="W631" i="1"/>
  <c r="BD493" i="1"/>
  <c r="F525" i="1"/>
  <c r="BD777" i="1"/>
  <c r="DH526" i="3"/>
  <c r="DG526" i="3"/>
  <c r="DJ526" i="3" s="1"/>
  <c r="DF526" i="3"/>
  <c r="DI526" i="3"/>
  <c r="BZ673" i="1"/>
  <c r="CG699" i="1"/>
  <c r="CI699" i="1"/>
  <c r="AQ699" i="1"/>
  <c r="DF137" i="3"/>
  <c r="DJ137" i="3" s="1"/>
  <c r="DG137" i="3"/>
  <c r="DH137" i="3"/>
  <c r="DI137" i="3"/>
  <c r="DI198" i="3"/>
  <c r="DH198" i="3"/>
  <c r="DF198" i="3"/>
  <c r="DG198" i="3"/>
  <c r="DJ198" i="3" s="1"/>
  <c r="DH177" i="3"/>
  <c r="DF177" i="3"/>
  <c r="DJ177" i="3" s="1"/>
  <c r="DG177" i="3"/>
  <c r="DI177" i="3"/>
  <c r="DH502" i="3"/>
  <c r="DI502" i="3"/>
  <c r="DF502" i="3"/>
  <c r="DG502" i="3"/>
  <c r="DJ502" i="3" s="1"/>
  <c r="DF375" i="3"/>
  <c r="DH375" i="3"/>
  <c r="DG375" i="3"/>
  <c r="DI375" i="3"/>
  <c r="DJ375" i="3" s="1"/>
  <c r="V100" i="1"/>
  <c r="DI13" i="3"/>
  <c r="DF13" i="3"/>
  <c r="DJ13" i="3" s="1"/>
  <c r="DG13" i="3"/>
  <c r="DH13" i="3"/>
  <c r="AZ37" i="1"/>
  <c r="CI30" i="1"/>
  <c r="DF181" i="3"/>
  <c r="DJ181" i="3" s="1"/>
  <c r="DH181" i="3"/>
  <c r="DG181" i="3"/>
  <c r="DI181" i="3"/>
  <c r="AZ427" i="1"/>
  <c r="CI412" i="1"/>
  <c r="DG369" i="3"/>
  <c r="DJ369" i="3" s="1"/>
  <c r="DI369" i="3"/>
  <c r="DF369" i="3"/>
  <c r="DH369" i="3"/>
  <c r="V322" i="1"/>
  <c r="CG136" i="1"/>
  <c r="AX154" i="1"/>
  <c r="AP270" i="1"/>
  <c r="F288" i="1"/>
  <c r="AP457" i="1"/>
  <c r="DG594" i="3"/>
  <c r="DJ594" i="3" s="1"/>
  <c r="DH594" i="3"/>
  <c r="DI594" i="3"/>
  <c r="DF594" i="3"/>
  <c r="Q97" i="1"/>
  <c r="DI480" i="3"/>
  <c r="S559" i="1" s="1"/>
  <c r="DF480" i="3"/>
  <c r="P559" i="1" s="1"/>
  <c r="DH480" i="3"/>
  <c r="R559" i="1" s="1"/>
  <c r="DG480" i="3"/>
  <c r="AG154" i="1"/>
  <c r="P691" i="1"/>
  <c r="DI602" i="3"/>
  <c r="DF602" i="3"/>
  <c r="DG602" i="3"/>
  <c r="DJ602" i="3" s="1"/>
  <c r="DH602" i="3"/>
  <c r="DF414" i="3"/>
  <c r="DJ414" i="3" s="1"/>
  <c r="DH414" i="3"/>
  <c r="DG414" i="3"/>
  <c r="DI414" i="3"/>
  <c r="DJ647" i="3"/>
  <c r="S676" i="1"/>
  <c r="DH751" i="3"/>
  <c r="DF751" i="3"/>
  <c r="DG751" i="3"/>
  <c r="DI751" i="3"/>
  <c r="AI500" i="1"/>
  <c r="DI46" i="3"/>
  <c r="DF46" i="3"/>
  <c r="DJ46" i="3" s="1"/>
  <c r="DG46" i="3"/>
  <c r="DH46" i="3"/>
  <c r="DG558" i="3"/>
  <c r="DH558" i="3"/>
  <c r="R586" i="1" s="1"/>
  <c r="DF558" i="3"/>
  <c r="DI558" i="3"/>
  <c r="W144" i="1"/>
  <c r="AJ154" i="1" s="1"/>
  <c r="F108" i="1"/>
  <c r="AO69" i="1"/>
  <c r="AO234" i="1"/>
  <c r="AO136" i="1"/>
  <c r="F158" i="1"/>
  <c r="Q320" i="1"/>
  <c r="V733" i="1"/>
  <c r="DF510" i="3"/>
  <c r="DG510" i="3"/>
  <c r="DH510" i="3"/>
  <c r="DI510" i="3"/>
  <c r="DI501" i="3"/>
  <c r="DF501" i="3"/>
  <c r="DH501" i="3"/>
  <c r="DG501" i="3"/>
  <c r="DJ501" i="3" s="1"/>
  <c r="AQ30" i="1"/>
  <c r="F47" i="1"/>
  <c r="R422" i="1"/>
  <c r="T144" i="1"/>
  <c r="DF406" i="3"/>
  <c r="DG406" i="3"/>
  <c r="DI406" i="3"/>
  <c r="DH406" i="3"/>
  <c r="DF572" i="3"/>
  <c r="DG572" i="3"/>
  <c r="DH572" i="3"/>
  <c r="DI572" i="3"/>
  <c r="DG447" i="3"/>
  <c r="DH447" i="3"/>
  <c r="DF447" i="3"/>
  <c r="DI447" i="3"/>
  <c r="DG745" i="3"/>
  <c r="Q737" i="1" s="1"/>
  <c r="DF745" i="3"/>
  <c r="P737" i="1" s="1"/>
  <c r="DH745" i="3"/>
  <c r="R737" i="1" s="1"/>
  <c r="DI745" i="3"/>
  <c r="GM579" i="1"/>
  <c r="GN579" i="1" s="1"/>
  <c r="CI279" i="1"/>
  <c r="DF451" i="3"/>
  <c r="DJ451" i="3" s="1"/>
  <c r="DH451" i="3"/>
  <c r="DI451" i="3"/>
  <c r="DG451" i="3"/>
  <c r="DG753" i="3"/>
  <c r="DI753" i="3"/>
  <c r="DF753" i="3"/>
  <c r="DH753" i="3"/>
  <c r="DF89" i="3"/>
  <c r="DJ89" i="3" s="1"/>
  <c r="DG89" i="3"/>
  <c r="DI89" i="3"/>
  <c r="DH89" i="3"/>
  <c r="DI311" i="3"/>
  <c r="DF311" i="3"/>
  <c r="DG311" i="3"/>
  <c r="DH311" i="3"/>
  <c r="CZ78" i="1"/>
  <c r="Y78" i="1" s="1"/>
  <c r="CY78" i="1"/>
  <c r="X78" i="1" s="1"/>
  <c r="DH771" i="3"/>
  <c r="DI771" i="3"/>
  <c r="S743" i="1" s="1"/>
  <c r="DF771" i="3"/>
  <c r="DG771" i="3"/>
  <c r="DJ469" i="3"/>
  <c r="Q555" i="1"/>
  <c r="P421" i="1"/>
  <c r="T421" i="1"/>
  <c r="V421" i="1"/>
  <c r="W421" i="1"/>
  <c r="AJ427" i="1" s="1"/>
  <c r="DI202" i="3"/>
  <c r="DG202" i="3"/>
  <c r="DH202" i="3"/>
  <c r="DF202" i="3"/>
  <c r="DJ202" i="3" s="1"/>
  <c r="DJ184" i="3"/>
  <c r="S191" i="1"/>
  <c r="DH281" i="3"/>
  <c r="DI281" i="3"/>
  <c r="DF281" i="3"/>
  <c r="DG281" i="3"/>
  <c r="DG767" i="3"/>
  <c r="DF767" i="3"/>
  <c r="DJ767" i="3" s="1"/>
  <c r="DH767" i="3"/>
  <c r="DI767" i="3"/>
  <c r="DJ741" i="3"/>
  <c r="S735" i="1"/>
  <c r="DG462" i="3"/>
  <c r="DF462" i="3"/>
  <c r="DH462" i="3"/>
  <c r="DI462" i="3"/>
  <c r="DI364" i="3"/>
  <c r="DF364" i="3"/>
  <c r="DJ364" i="3" s="1"/>
  <c r="DG364" i="3"/>
  <c r="DH364" i="3"/>
  <c r="Q691" i="1"/>
  <c r="CZ535" i="1"/>
  <c r="Y535" i="1" s="1"/>
  <c r="CY535" i="1"/>
  <c r="X535" i="1" s="1"/>
  <c r="GM535" i="1" s="1"/>
  <c r="GN535" i="1" s="1"/>
  <c r="DG754" i="3"/>
  <c r="DH754" i="3"/>
  <c r="DI754" i="3"/>
  <c r="DF754" i="3"/>
  <c r="DG676" i="3"/>
  <c r="DJ676" i="3" s="1"/>
  <c r="DH676" i="3"/>
  <c r="DI676" i="3"/>
  <c r="DF676" i="3"/>
  <c r="AQ136" i="1"/>
  <c r="F164" i="1"/>
  <c r="DG359" i="3"/>
  <c r="DJ359" i="3" s="1"/>
  <c r="DF359" i="3"/>
  <c r="DH359" i="3"/>
  <c r="DI359" i="3"/>
  <c r="DI589" i="3"/>
  <c r="DG589" i="3"/>
  <c r="DH589" i="3"/>
  <c r="DF589" i="3"/>
  <c r="DF357" i="3"/>
  <c r="DH357" i="3"/>
  <c r="DG357" i="3"/>
  <c r="DJ357" i="3" s="1"/>
  <c r="DI357" i="3"/>
  <c r="DF492" i="3"/>
  <c r="DI492" i="3"/>
  <c r="DH492" i="3"/>
  <c r="DG492" i="3"/>
  <c r="DJ492" i="3" s="1"/>
  <c r="DI728" i="3"/>
  <c r="DF728" i="3"/>
  <c r="DG728" i="3"/>
  <c r="DH728" i="3"/>
  <c r="DF410" i="3"/>
  <c r="DH410" i="3"/>
  <c r="DI410" i="3"/>
  <c r="DG410" i="3"/>
  <c r="DI535" i="3"/>
  <c r="DH535" i="3"/>
  <c r="DG535" i="3"/>
  <c r="DF535" i="3"/>
  <c r="DJ535" i="3" s="1"/>
  <c r="Q550" i="1"/>
  <c r="CP550" i="1" s="1"/>
  <c r="O550" i="1" s="1"/>
  <c r="R550" i="1"/>
  <c r="S550" i="1"/>
  <c r="U550" i="1"/>
  <c r="V550" i="1"/>
  <c r="F518" i="1"/>
  <c r="AT493" i="1"/>
  <c r="S555" i="1"/>
  <c r="DJ468" i="3"/>
  <c r="DJ110" i="3"/>
  <c r="S102" i="1"/>
  <c r="P145" i="1"/>
  <c r="DH56" i="3"/>
  <c r="DI56" i="3"/>
  <c r="DF56" i="3"/>
  <c r="DG56" i="3"/>
  <c r="DJ56" i="3" s="1"/>
  <c r="DF15" i="3"/>
  <c r="DJ15" i="3" s="1"/>
  <c r="DG15" i="3"/>
  <c r="DH15" i="3"/>
  <c r="DI15" i="3"/>
  <c r="DF55" i="3"/>
  <c r="DI55" i="3"/>
  <c r="DJ55" i="3" s="1"/>
  <c r="DH55" i="3"/>
  <c r="DG55" i="3"/>
  <c r="DG475" i="3"/>
  <c r="DH475" i="3"/>
  <c r="DF475" i="3"/>
  <c r="DI475" i="3"/>
  <c r="DH8" i="3"/>
  <c r="DI8" i="3"/>
  <c r="DJ8" i="3" s="1"/>
  <c r="DF8" i="3"/>
  <c r="DG8" i="3"/>
  <c r="DH79" i="3"/>
  <c r="DI79" i="3"/>
  <c r="DF79" i="3"/>
  <c r="DG79" i="3"/>
  <c r="Q92" i="1" s="1"/>
  <c r="DF370" i="3"/>
  <c r="DH370" i="3"/>
  <c r="DG370" i="3"/>
  <c r="DJ370" i="3" s="1"/>
  <c r="DI370" i="3"/>
  <c r="DI622" i="3"/>
  <c r="DG622" i="3"/>
  <c r="DF622" i="3"/>
  <c r="DH622" i="3"/>
  <c r="DF418" i="3"/>
  <c r="DJ418" i="3" s="1"/>
  <c r="DI418" i="3"/>
  <c r="DG418" i="3"/>
  <c r="DH418" i="3"/>
  <c r="P97" i="1"/>
  <c r="DF645" i="3"/>
  <c r="P675" i="1" s="1"/>
  <c r="DG645" i="3"/>
  <c r="Q675" i="1" s="1"/>
  <c r="DH645" i="3"/>
  <c r="R675" i="1" s="1"/>
  <c r="DI645" i="3"/>
  <c r="DF491" i="3"/>
  <c r="DH491" i="3"/>
  <c r="DG491" i="3"/>
  <c r="DI491" i="3"/>
  <c r="DJ491" i="3" s="1"/>
  <c r="BZ493" i="1"/>
  <c r="AQ500" i="1"/>
  <c r="CG500" i="1"/>
  <c r="DG758" i="3"/>
  <c r="DI758" i="3"/>
  <c r="DF758" i="3"/>
  <c r="DJ758" i="3" s="1"/>
  <c r="DH758" i="3"/>
  <c r="DH361" i="3"/>
  <c r="DF361" i="3"/>
  <c r="DJ361" i="3" s="1"/>
  <c r="DG361" i="3"/>
  <c r="DI361" i="3"/>
  <c r="DI171" i="3"/>
  <c r="DJ171" i="3" s="1"/>
  <c r="DF171" i="3"/>
  <c r="DG171" i="3"/>
  <c r="DH171" i="3"/>
  <c r="DI383" i="3"/>
  <c r="DG383" i="3"/>
  <c r="DH383" i="3"/>
  <c r="DF383" i="3"/>
  <c r="V77" i="1"/>
  <c r="R96" i="1"/>
  <c r="CY96" i="1" s="1"/>
  <c r="X96" i="1" s="1"/>
  <c r="DJ698" i="3"/>
  <c r="Q277" i="1"/>
  <c r="DH739" i="3"/>
  <c r="DG739" i="3"/>
  <c r="DI739" i="3"/>
  <c r="DF739" i="3"/>
  <c r="DJ739" i="3" s="1"/>
  <c r="DF354" i="3"/>
  <c r="DJ354" i="3" s="1"/>
  <c r="DG354" i="3"/>
  <c r="DH354" i="3"/>
  <c r="DI354" i="3"/>
  <c r="AU380" i="1"/>
  <c r="CD358" i="1"/>
  <c r="CD69" i="1"/>
  <c r="AU104" i="1"/>
  <c r="DF455" i="3"/>
  <c r="DJ455" i="3" s="1"/>
  <c r="DG455" i="3"/>
  <c r="DI455" i="3"/>
  <c r="DH455" i="3"/>
  <c r="CI500" i="1"/>
  <c r="P626" i="1"/>
  <c r="CP626" i="1" s="1"/>
  <c r="O626" i="1" s="1"/>
  <c r="U626" i="1"/>
  <c r="AH641" i="1" s="1"/>
  <c r="W626" i="1"/>
  <c r="DI404" i="3"/>
  <c r="DJ404" i="3" s="1"/>
  <c r="DF404" i="3"/>
  <c r="DG404" i="3"/>
  <c r="DH404" i="3"/>
  <c r="U588" i="1"/>
  <c r="DF547" i="3"/>
  <c r="DG547" i="3"/>
  <c r="DJ547" i="3" s="1"/>
  <c r="DH547" i="3"/>
  <c r="DI547" i="3"/>
  <c r="U421" i="1"/>
  <c r="AH427" i="1" s="1"/>
  <c r="S321" i="1"/>
  <c r="S97" i="1"/>
  <c r="S626" i="1"/>
  <c r="DH459" i="3"/>
  <c r="DF459" i="3"/>
  <c r="DG459" i="3"/>
  <c r="DI459" i="3"/>
  <c r="DJ459" i="3" s="1"/>
  <c r="DI530" i="3"/>
  <c r="DF530" i="3"/>
  <c r="DG530" i="3"/>
  <c r="DH530" i="3"/>
  <c r="V740" i="1"/>
  <c r="CD623" i="1"/>
  <c r="AU641" i="1"/>
  <c r="T626" i="1"/>
  <c r="AG641" i="1" s="1"/>
  <c r="DJ386" i="3"/>
  <c r="DI545" i="3"/>
  <c r="DF545" i="3"/>
  <c r="DG545" i="3"/>
  <c r="DH545" i="3"/>
  <c r="DF86" i="3"/>
  <c r="DG86" i="3"/>
  <c r="DJ86" i="3" s="1"/>
  <c r="DH86" i="3"/>
  <c r="DI86" i="3"/>
  <c r="DH12" i="3"/>
  <c r="DI12" i="3"/>
  <c r="DF12" i="3"/>
  <c r="DG12" i="3"/>
  <c r="DJ12" i="3" s="1"/>
  <c r="Q272" i="1"/>
  <c r="DJ630" i="3"/>
  <c r="CI731" i="1"/>
  <c r="AZ747" i="1"/>
  <c r="DH3" i="3"/>
  <c r="R33" i="1" s="1"/>
  <c r="DI3" i="3"/>
  <c r="DG3" i="3"/>
  <c r="Q33" i="1" s="1"/>
  <c r="DF3" i="3"/>
  <c r="P33" i="1" s="1"/>
  <c r="DF498" i="3"/>
  <c r="DH498" i="3"/>
  <c r="DG498" i="3"/>
  <c r="DI498" i="3"/>
  <c r="DJ498" i="3" s="1"/>
  <c r="DJ484" i="3"/>
  <c r="S561" i="1"/>
  <c r="F446" i="1"/>
  <c r="AU412" i="1"/>
  <c r="DF172" i="3"/>
  <c r="DG172" i="3"/>
  <c r="DH172" i="3"/>
  <c r="DI172" i="3"/>
  <c r="DF417" i="3"/>
  <c r="DJ417" i="3" s="1"/>
  <c r="DI417" i="3"/>
  <c r="DG417" i="3"/>
  <c r="DH417" i="3"/>
  <c r="DF736" i="3"/>
  <c r="DJ736" i="3" s="1"/>
  <c r="DG736" i="3"/>
  <c r="DH736" i="3"/>
  <c r="DI736" i="3"/>
  <c r="GX421" i="1"/>
  <c r="AQ532" i="1"/>
  <c r="F601" i="1"/>
  <c r="DH512" i="3"/>
  <c r="DG512" i="3"/>
  <c r="DF512" i="3"/>
  <c r="DJ512" i="3" s="1"/>
  <c r="DI512" i="3"/>
  <c r="CJ30" i="1"/>
  <c r="BA37" i="1"/>
  <c r="F437" i="1"/>
  <c r="AQ412" i="1"/>
  <c r="Q102" i="1"/>
  <c r="V81" i="1"/>
  <c r="DH20" i="3"/>
  <c r="DI20" i="3"/>
  <c r="DF20" i="3"/>
  <c r="DJ20" i="3" s="1"/>
  <c r="DG20" i="3"/>
  <c r="DF82" i="3"/>
  <c r="DH82" i="3"/>
  <c r="DG82" i="3"/>
  <c r="DJ82" i="3" s="1"/>
  <c r="DI82" i="3"/>
  <c r="V557" i="1"/>
  <c r="DG63" i="3"/>
  <c r="Q83" i="1" s="1"/>
  <c r="DH63" i="3"/>
  <c r="R83" i="1" s="1"/>
  <c r="DI63" i="3"/>
  <c r="DF63" i="3"/>
  <c r="P83" i="1" s="1"/>
  <c r="DG284" i="3"/>
  <c r="DH284" i="3"/>
  <c r="DI284" i="3"/>
  <c r="DF284" i="3"/>
  <c r="DJ284" i="3" s="1"/>
  <c r="DI382" i="3"/>
  <c r="DG382" i="3"/>
  <c r="Q495" i="1" s="1"/>
  <c r="DF382" i="3"/>
  <c r="DH382" i="3"/>
  <c r="DI678" i="3"/>
  <c r="DG678" i="3"/>
  <c r="DF678" i="3"/>
  <c r="DH678" i="3"/>
  <c r="DF673" i="3"/>
  <c r="P683" i="1" s="1"/>
  <c r="DG673" i="3"/>
  <c r="DI673" i="3"/>
  <c r="DH673" i="3"/>
  <c r="R683" i="1" s="1"/>
  <c r="DJ643" i="3"/>
  <c r="P638" i="1"/>
  <c r="DH757" i="3"/>
  <c r="DI757" i="3"/>
  <c r="DF757" i="3"/>
  <c r="DG757" i="3"/>
  <c r="DJ757" i="3" s="1"/>
  <c r="R687" i="1"/>
  <c r="DH391" i="3"/>
  <c r="DI391" i="3"/>
  <c r="DG391" i="3"/>
  <c r="DF391" i="3"/>
  <c r="DG763" i="3"/>
  <c r="DI763" i="3"/>
  <c r="DF763" i="3"/>
  <c r="DJ763" i="3" s="1"/>
  <c r="DH763" i="3"/>
  <c r="V416" i="1"/>
  <c r="DG179" i="3"/>
  <c r="DH179" i="3"/>
  <c r="DF179" i="3"/>
  <c r="DJ179" i="3" s="1"/>
  <c r="DI179" i="3"/>
  <c r="DI686" i="3"/>
  <c r="DF686" i="3"/>
  <c r="DH686" i="3"/>
  <c r="DG686" i="3"/>
  <c r="DJ686" i="3" s="1"/>
  <c r="T139" i="1"/>
  <c r="CG69" i="1"/>
  <c r="AX104" i="1"/>
  <c r="S277" i="1"/>
  <c r="AH270" i="1"/>
  <c r="U279" i="1"/>
  <c r="W380" i="1"/>
  <c r="AJ358" i="1"/>
  <c r="AQ380" i="1"/>
  <c r="BZ358" i="1"/>
  <c r="CG380" i="1"/>
  <c r="DH497" i="3"/>
  <c r="DI497" i="3"/>
  <c r="DG497" i="3"/>
  <c r="DF497" i="3"/>
  <c r="F170" i="1"/>
  <c r="BC234" i="1"/>
  <c r="BC136" i="1"/>
  <c r="DF746" i="3"/>
  <c r="DG746" i="3"/>
  <c r="DH746" i="3"/>
  <c r="DI746" i="3"/>
  <c r="DJ746" i="3" s="1"/>
  <c r="U96" i="1"/>
  <c r="V72" i="1"/>
  <c r="DG452" i="3"/>
  <c r="Q551" i="1" s="1"/>
  <c r="DF452" i="3"/>
  <c r="DH452" i="3"/>
  <c r="DI452" i="3"/>
  <c r="F384" i="1"/>
  <c r="AO358" i="1"/>
  <c r="DG420" i="3"/>
  <c r="DF420" i="3"/>
  <c r="DJ420" i="3" s="1"/>
  <c r="DI420" i="3"/>
  <c r="DH420" i="3"/>
  <c r="T500" i="1"/>
  <c r="AG493" i="1"/>
  <c r="R321" i="1"/>
  <c r="DI352" i="3"/>
  <c r="DH352" i="3"/>
  <c r="DF352" i="3"/>
  <c r="DG352" i="3"/>
  <c r="DJ352" i="3" s="1"/>
  <c r="DI450" i="3"/>
  <c r="DG450" i="3"/>
  <c r="DF450" i="3"/>
  <c r="DJ450" i="3" s="1"/>
  <c r="DH450" i="3"/>
  <c r="P689" i="1"/>
  <c r="DF532" i="3"/>
  <c r="DG532" i="3"/>
  <c r="DH532" i="3"/>
  <c r="DI532" i="3"/>
  <c r="DF691" i="3"/>
  <c r="P687" i="1" s="1"/>
  <c r="DG691" i="3"/>
  <c r="Q687" i="1" s="1"/>
  <c r="DH691" i="3"/>
  <c r="DI691" i="3"/>
  <c r="DI768" i="3"/>
  <c r="DF768" i="3"/>
  <c r="DJ768" i="3" s="1"/>
  <c r="DG768" i="3"/>
  <c r="DH768" i="3"/>
  <c r="CG641" i="1"/>
  <c r="DI664" i="3"/>
  <c r="DJ664" i="3" s="1"/>
  <c r="DF664" i="3"/>
  <c r="DH664" i="3"/>
  <c r="DG664" i="3"/>
  <c r="DI88" i="3"/>
  <c r="DF88" i="3"/>
  <c r="DJ88" i="3" s="1"/>
  <c r="DG88" i="3"/>
  <c r="DH88" i="3"/>
  <c r="P424" i="1"/>
  <c r="Q424" i="1"/>
  <c r="R424" i="1"/>
  <c r="S424" i="1"/>
  <c r="U424" i="1"/>
  <c r="V424" i="1"/>
  <c r="DI173" i="3"/>
  <c r="DG173" i="3"/>
  <c r="DF173" i="3"/>
  <c r="DH173" i="3"/>
  <c r="DG438" i="3"/>
  <c r="Q542" i="1" s="1"/>
  <c r="DF438" i="3"/>
  <c r="P542" i="1" s="1"/>
  <c r="DH438" i="3"/>
  <c r="R542" i="1" s="1"/>
  <c r="DI438" i="3"/>
  <c r="DF538" i="3"/>
  <c r="P580" i="1" s="1"/>
  <c r="DG538" i="3"/>
  <c r="DH538" i="3"/>
  <c r="R580" i="1" s="1"/>
  <c r="DI538" i="3"/>
  <c r="S580" i="1" s="1"/>
  <c r="DH360" i="3"/>
  <c r="DF360" i="3"/>
  <c r="DI360" i="3"/>
  <c r="DG360" i="3"/>
  <c r="DJ360" i="3" s="1"/>
  <c r="DF162" i="3"/>
  <c r="P149" i="1" s="1"/>
  <c r="DH162" i="3"/>
  <c r="R149" i="1" s="1"/>
  <c r="DG162" i="3"/>
  <c r="DI162" i="3"/>
  <c r="S149" i="1" s="1"/>
  <c r="DG476" i="3"/>
  <c r="DF476" i="3"/>
  <c r="DH476" i="3"/>
  <c r="DI476" i="3"/>
  <c r="DF688" i="3"/>
  <c r="DJ688" i="3" s="1"/>
  <c r="DH688" i="3"/>
  <c r="DG688" i="3"/>
  <c r="DI688" i="3"/>
  <c r="DF377" i="3"/>
  <c r="DI377" i="3"/>
  <c r="DG377" i="3"/>
  <c r="DJ377" i="3" s="1"/>
  <c r="DH377" i="3"/>
  <c r="DG197" i="3"/>
  <c r="DI197" i="3"/>
  <c r="DF197" i="3"/>
  <c r="DH197" i="3"/>
  <c r="DI305" i="3"/>
  <c r="DF305" i="3"/>
  <c r="DJ305" i="3" s="1"/>
  <c r="DG305" i="3"/>
  <c r="DH305" i="3"/>
  <c r="AH204" i="1"/>
  <c r="BZ270" i="1"/>
  <c r="AQ279" i="1"/>
  <c r="DF303" i="3"/>
  <c r="DH303" i="3"/>
  <c r="DI303" i="3"/>
  <c r="DG303" i="3"/>
  <c r="DJ303" i="3" s="1"/>
  <c r="DG98" i="3"/>
  <c r="DH98" i="3"/>
  <c r="DF98" i="3"/>
  <c r="DI98" i="3"/>
  <c r="DJ98" i="3" s="1"/>
  <c r="DG285" i="3"/>
  <c r="DF285" i="3"/>
  <c r="DJ285" i="3" s="1"/>
  <c r="DI285" i="3"/>
  <c r="DH285" i="3"/>
  <c r="P151" i="1"/>
  <c r="DJ273" i="3"/>
  <c r="S313" i="1"/>
  <c r="Q140" i="1"/>
  <c r="CP140" i="1" s="1"/>
  <c r="O140" i="1" s="1"/>
  <c r="DJ561" i="3"/>
  <c r="DF332" i="3"/>
  <c r="DI332" i="3"/>
  <c r="DH332" i="3"/>
  <c r="DG332" i="3"/>
  <c r="DJ332" i="3" s="1"/>
  <c r="DH514" i="3"/>
  <c r="R569" i="1" s="1"/>
  <c r="DI514" i="3"/>
  <c r="DF514" i="3"/>
  <c r="P569" i="1" s="1"/>
  <c r="DG514" i="3"/>
  <c r="Q569" i="1" s="1"/>
  <c r="DI761" i="3"/>
  <c r="DH761" i="3"/>
  <c r="DF761" i="3"/>
  <c r="DJ761" i="3" s="1"/>
  <c r="DG761" i="3"/>
  <c r="DI400" i="3"/>
  <c r="DF400" i="3"/>
  <c r="DJ400" i="3" s="1"/>
  <c r="DG400" i="3"/>
  <c r="DH400" i="3"/>
  <c r="DF192" i="3"/>
  <c r="DH192" i="3"/>
  <c r="DG192" i="3"/>
  <c r="DJ192" i="3" s="1"/>
  <c r="DI192" i="3"/>
  <c r="V144" i="1"/>
  <c r="CY696" i="1"/>
  <c r="X696" i="1" s="1"/>
  <c r="CZ696" i="1"/>
  <c r="Y696" i="1" s="1"/>
  <c r="W320" i="1"/>
  <c r="F304" i="1"/>
  <c r="BD270" i="1"/>
  <c r="BD457" i="1"/>
  <c r="DF312" i="3"/>
  <c r="DG312" i="3"/>
  <c r="DJ312" i="3" s="1"/>
  <c r="DH312" i="3"/>
  <c r="DI312" i="3"/>
  <c r="GM146" i="1"/>
  <c r="GN146" i="1" s="1"/>
  <c r="DI388" i="3"/>
  <c r="DF388" i="3"/>
  <c r="DH388" i="3"/>
  <c r="DG388" i="3"/>
  <c r="DH687" i="3"/>
  <c r="DF687" i="3"/>
  <c r="DG687" i="3"/>
  <c r="DJ687" i="3" s="1"/>
  <c r="DI687" i="3"/>
  <c r="DF415" i="3"/>
  <c r="DJ415" i="3" s="1"/>
  <c r="DG415" i="3"/>
  <c r="DH415" i="3"/>
  <c r="DI415" i="3"/>
  <c r="U425" i="1"/>
  <c r="CJ427" i="1"/>
  <c r="DI351" i="3"/>
  <c r="DF351" i="3"/>
  <c r="DG351" i="3"/>
  <c r="DH351" i="3"/>
  <c r="R689" i="1"/>
  <c r="DF529" i="3"/>
  <c r="DG529" i="3"/>
  <c r="DH529" i="3"/>
  <c r="DI529" i="3"/>
  <c r="DJ529" i="3" s="1"/>
  <c r="GX539" i="1"/>
  <c r="CJ591" i="1" s="1"/>
  <c r="AO623" i="1"/>
  <c r="F645" i="1"/>
  <c r="DF663" i="3"/>
  <c r="DH663" i="3"/>
  <c r="DI663" i="3"/>
  <c r="DG663" i="3"/>
  <c r="BC358" i="1"/>
  <c r="F396" i="1"/>
  <c r="BC457" i="1"/>
  <c r="BC489" i="1"/>
  <c r="F793" i="1"/>
  <c r="DI176" i="3"/>
  <c r="DG176" i="3"/>
  <c r="DH176" i="3"/>
  <c r="DF176" i="3"/>
  <c r="DJ176" i="3" s="1"/>
  <c r="CG412" i="1"/>
  <c r="AX427" i="1"/>
  <c r="AI30" i="1"/>
  <c r="DH593" i="3"/>
  <c r="R627" i="1" s="1"/>
  <c r="DG593" i="3"/>
  <c r="DF593" i="3"/>
  <c r="P627" i="1" s="1"/>
  <c r="DI593" i="3"/>
  <c r="S627" i="1" s="1"/>
  <c r="DF317" i="3"/>
  <c r="DI317" i="3"/>
  <c r="DJ317" i="3" s="1"/>
  <c r="DH317" i="3"/>
  <c r="DG317" i="3"/>
  <c r="DH186" i="3"/>
  <c r="R191" i="1" s="1"/>
  <c r="DG186" i="3"/>
  <c r="DJ186" i="3" s="1"/>
  <c r="DF186" i="3"/>
  <c r="P191" i="1" s="1"/>
  <c r="DI186" i="3"/>
  <c r="F163" i="1"/>
  <c r="AP136" i="1"/>
  <c r="DJ48" i="3"/>
  <c r="Q79" i="1"/>
  <c r="Q321" i="1"/>
  <c r="DI87" i="3"/>
  <c r="DF87" i="3"/>
  <c r="DG87" i="3"/>
  <c r="DH87" i="3"/>
  <c r="DI81" i="3"/>
  <c r="DF81" i="3"/>
  <c r="DG81" i="3"/>
  <c r="DJ81" i="3" s="1"/>
  <c r="DH81" i="3"/>
  <c r="P147" i="1"/>
  <c r="DG83" i="3"/>
  <c r="DH83" i="3"/>
  <c r="R95" i="1" s="1"/>
  <c r="DF83" i="3"/>
  <c r="DI83" i="3"/>
  <c r="DI378" i="3"/>
  <c r="DH378" i="3"/>
  <c r="DF378" i="3"/>
  <c r="DG378" i="3"/>
  <c r="DJ378" i="3" s="1"/>
  <c r="DG323" i="3"/>
  <c r="DI323" i="3"/>
  <c r="DJ323" i="3" s="1"/>
  <c r="DF323" i="3"/>
  <c r="DH323" i="3"/>
  <c r="DI379" i="3"/>
  <c r="DF379" i="3"/>
  <c r="DH379" i="3"/>
  <c r="DG379" i="3"/>
  <c r="DJ379" i="3" s="1"/>
  <c r="R313" i="1"/>
  <c r="DJ116" i="3"/>
  <c r="S140" i="1"/>
  <c r="DJ592" i="3"/>
  <c r="DJ252" i="3"/>
  <c r="S274" i="1"/>
  <c r="Q587" i="1"/>
  <c r="V373" i="1"/>
  <c r="DF54" i="3"/>
  <c r="DG54" i="3"/>
  <c r="DI54" i="3"/>
  <c r="DJ54" i="3" s="1"/>
  <c r="DH54" i="3"/>
  <c r="DG756" i="3"/>
  <c r="DJ756" i="3" s="1"/>
  <c r="DH756" i="3"/>
  <c r="DI756" i="3"/>
  <c r="DF756" i="3"/>
  <c r="DF195" i="3"/>
  <c r="DG195" i="3"/>
  <c r="DH195" i="3"/>
  <c r="DI195" i="3"/>
  <c r="DG356" i="3"/>
  <c r="DF356" i="3"/>
  <c r="DH356" i="3"/>
  <c r="DI356" i="3"/>
  <c r="DJ356" i="3" s="1"/>
  <c r="DG282" i="3"/>
  <c r="DF282" i="3"/>
  <c r="DH282" i="3"/>
  <c r="DI282" i="3"/>
  <c r="DH155" i="3"/>
  <c r="DI155" i="3"/>
  <c r="DF155" i="3"/>
  <c r="DG155" i="3"/>
  <c r="DJ155" i="3" s="1"/>
  <c r="DI500" i="3"/>
  <c r="DJ500" i="3" s="1"/>
  <c r="DF500" i="3"/>
  <c r="DG500" i="3"/>
  <c r="DH500" i="3"/>
  <c r="CY198" i="1"/>
  <c r="X198" i="1" s="1"/>
  <c r="CZ198" i="1"/>
  <c r="Y198" i="1" s="1"/>
  <c r="DF504" i="3"/>
  <c r="DJ504" i="3" s="1"/>
  <c r="DG504" i="3"/>
  <c r="DH504" i="3"/>
  <c r="DI504" i="3"/>
  <c r="CP198" i="1"/>
  <c r="O198" i="1" s="1"/>
  <c r="DI384" i="3"/>
  <c r="DG384" i="3"/>
  <c r="Q496" i="1" s="1"/>
  <c r="DF384" i="3"/>
  <c r="P496" i="1" s="1"/>
  <c r="DH384" i="3"/>
  <c r="R496" i="1" s="1"/>
  <c r="DH393" i="3"/>
  <c r="DG393" i="3"/>
  <c r="DI393" i="3"/>
  <c r="DF393" i="3"/>
  <c r="F335" i="1"/>
  <c r="AP311" i="1"/>
  <c r="DF416" i="3"/>
  <c r="DJ416" i="3" s="1"/>
  <c r="DI416" i="3"/>
  <c r="DH416" i="3"/>
  <c r="DG416" i="3"/>
  <c r="AQ104" i="1"/>
  <c r="AQ234" i="1" s="1"/>
  <c r="BZ69" i="1"/>
  <c r="AU493" i="1"/>
  <c r="F519" i="1"/>
  <c r="P425" i="1"/>
  <c r="CP425" i="1" s="1"/>
  <c r="O425" i="1" s="1"/>
  <c r="DI353" i="3"/>
  <c r="DF353" i="3"/>
  <c r="DJ353" i="3" s="1"/>
  <c r="DG353" i="3"/>
  <c r="DH353" i="3"/>
  <c r="DF340" i="3"/>
  <c r="DH340" i="3"/>
  <c r="DI340" i="3"/>
  <c r="DG340" i="3"/>
  <c r="DJ340" i="3" s="1"/>
  <c r="DH543" i="3"/>
  <c r="DI543" i="3"/>
  <c r="DJ543" i="3" s="1"/>
  <c r="DF543" i="3"/>
  <c r="DG543" i="3"/>
  <c r="DJ706" i="3"/>
  <c r="Q689" i="1"/>
  <c r="DH766" i="3"/>
  <c r="DF766" i="3"/>
  <c r="DJ766" i="3" s="1"/>
  <c r="DG766" i="3"/>
  <c r="DI766" i="3"/>
  <c r="DG527" i="3"/>
  <c r="DH527" i="3"/>
  <c r="DF527" i="3"/>
  <c r="DI527" i="3"/>
  <c r="CY639" i="1"/>
  <c r="X639" i="1" s="1"/>
  <c r="GM639" i="1" s="1"/>
  <c r="GN639" i="1" s="1"/>
  <c r="CZ639" i="1"/>
  <c r="Y639" i="1" s="1"/>
  <c r="V626" i="1"/>
  <c r="AI641" i="1" s="1"/>
  <c r="V95" i="1"/>
  <c r="DF140" i="3"/>
  <c r="DG140" i="3"/>
  <c r="DI140" i="3"/>
  <c r="DJ140" i="3" s="1"/>
  <c r="DH140" i="3"/>
  <c r="R145" i="1" s="1"/>
  <c r="DH653" i="3"/>
  <c r="DG653" i="3"/>
  <c r="DI653" i="3"/>
  <c r="DF653" i="3"/>
  <c r="DI380" i="3"/>
  <c r="DG380" i="3"/>
  <c r="DF380" i="3"/>
  <c r="DJ380" i="3" s="1"/>
  <c r="DH380" i="3"/>
  <c r="DF10" i="3"/>
  <c r="DH10" i="3"/>
  <c r="DI10" i="3"/>
  <c r="DG10" i="3"/>
  <c r="DJ10" i="3" s="1"/>
  <c r="DI154" i="3"/>
  <c r="S147" i="1" s="1"/>
  <c r="DH154" i="3"/>
  <c r="R147" i="1" s="1"/>
  <c r="DG154" i="3"/>
  <c r="DF154" i="3"/>
  <c r="AG30" i="1"/>
  <c r="T37" i="1"/>
  <c r="DI289" i="3"/>
  <c r="DF289" i="3"/>
  <c r="DG289" i="3"/>
  <c r="DJ289" i="3" s="1"/>
  <c r="DH289" i="3"/>
  <c r="DG308" i="3"/>
  <c r="Q322" i="1" s="1"/>
  <c r="DH308" i="3"/>
  <c r="DF308" i="3"/>
  <c r="P322" i="1" s="1"/>
  <c r="DI308" i="3"/>
  <c r="DJ308" i="3" s="1"/>
  <c r="DG348" i="3"/>
  <c r="DI348" i="3"/>
  <c r="DJ348" i="3" s="1"/>
  <c r="DF348" i="3"/>
  <c r="DH348" i="3"/>
  <c r="Q676" i="1"/>
  <c r="DI503" i="3"/>
  <c r="DG503" i="3"/>
  <c r="DH503" i="3"/>
  <c r="DF503" i="3"/>
  <c r="AT186" i="1"/>
  <c r="F222" i="1"/>
  <c r="DG175" i="3"/>
  <c r="DJ175" i="3" s="1"/>
  <c r="DH175" i="3"/>
  <c r="DF175" i="3"/>
  <c r="DI175" i="3"/>
  <c r="DF333" i="3"/>
  <c r="DH333" i="3"/>
  <c r="DG333" i="3"/>
  <c r="DI333" i="3"/>
  <c r="DH385" i="3"/>
  <c r="R497" i="1" s="1"/>
  <c r="DG385" i="3"/>
  <c r="Q497" i="1" s="1"/>
  <c r="DI385" i="3"/>
  <c r="DF385" i="3"/>
  <c r="P497" i="1" s="1"/>
  <c r="DF511" i="3"/>
  <c r="DH511" i="3"/>
  <c r="DG511" i="3"/>
  <c r="DJ511" i="3" s="1"/>
  <c r="DI511" i="3"/>
  <c r="DF453" i="3"/>
  <c r="DH453" i="3"/>
  <c r="DG453" i="3"/>
  <c r="DI453" i="3"/>
  <c r="GX741" i="1"/>
  <c r="CJ747" i="1" s="1"/>
  <c r="DF11" i="3"/>
  <c r="DG11" i="3"/>
  <c r="DI11" i="3"/>
  <c r="DH11" i="3"/>
  <c r="Q313" i="1"/>
  <c r="Q274" i="1"/>
  <c r="R587" i="1"/>
  <c r="DI509" i="3"/>
  <c r="DF509" i="3"/>
  <c r="DG509" i="3"/>
  <c r="DH509" i="3"/>
  <c r="DI713" i="3"/>
  <c r="S691" i="1" s="1"/>
  <c r="DG713" i="3"/>
  <c r="DF713" i="3"/>
  <c r="DH713" i="3"/>
  <c r="R691" i="1" s="1"/>
  <c r="DG376" i="3"/>
  <c r="DJ376" i="3" s="1"/>
  <c r="DF376" i="3"/>
  <c r="DH376" i="3"/>
  <c r="DI376" i="3"/>
  <c r="DI286" i="3"/>
  <c r="DF286" i="3"/>
  <c r="DJ286" i="3" s="1"/>
  <c r="DG286" i="3"/>
  <c r="DH286" i="3"/>
  <c r="BB270" i="1"/>
  <c r="F292" i="1"/>
  <c r="BB457" i="1"/>
  <c r="DH505" i="3"/>
  <c r="DI505" i="3"/>
  <c r="DF505" i="3"/>
  <c r="DJ505" i="3" s="1"/>
  <c r="DG505" i="3"/>
  <c r="AJ270" i="1"/>
  <c r="W279" i="1"/>
  <c r="BD136" i="1"/>
  <c r="F179" i="1"/>
  <c r="S421" i="1"/>
  <c r="DI494" i="3"/>
  <c r="DF494" i="3"/>
  <c r="DG494" i="3"/>
  <c r="DJ494" i="3" s="1"/>
  <c r="DH494" i="3"/>
  <c r="BB234" i="1"/>
  <c r="DG397" i="3"/>
  <c r="DI397" i="3"/>
  <c r="DH397" i="3"/>
  <c r="DF397" i="3"/>
  <c r="DJ397" i="3" s="1"/>
  <c r="V537" i="1"/>
  <c r="V376" i="1"/>
  <c r="CG731" i="1"/>
  <c r="AX747" i="1"/>
  <c r="DH449" i="3"/>
  <c r="DF449" i="3"/>
  <c r="DG449" i="3"/>
  <c r="DJ449" i="3" s="1"/>
  <c r="DI449" i="3"/>
  <c r="S689" i="1"/>
  <c r="AP777" i="1"/>
  <c r="AP532" i="1"/>
  <c r="F600" i="1"/>
  <c r="DF90" i="3"/>
  <c r="DJ90" i="3" s="1"/>
  <c r="DI90" i="3"/>
  <c r="DG90" i="3"/>
  <c r="DH90" i="3"/>
  <c r="R681" i="1"/>
  <c r="DJ76" i="3"/>
  <c r="DJ555" i="3"/>
  <c r="S586" i="1"/>
  <c r="AH747" i="1"/>
  <c r="U422" i="1"/>
  <c r="P422" i="1"/>
  <c r="V422" i="1"/>
  <c r="W422" i="1"/>
  <c r="GX422" i="1"/>
  <c r="AJ30" i="1"/>
  <c r="W37" i="1"/>
  <c r="CD136" i="1"/>
  <c r="AU154" i="1"/>
  <c r="S144" i="1"/>
  <c r="P539" i="1"/>
  <c r="DH299" i="3"/>
  <c r="DI299" i="3"/>
  <c r="DF299" i="3"/>
  <c r="DG299" i="3"/>
  <c r="CI136" i="1"/>
  <c r="AZ154" i="1"/>
  <c r="DI209" i="3"/>
  <c r="DH209" i="3"/>
  <c r="DG209" i="3"/>
  <c r="DF209" i="3"/>
  <c r="DJ209" i="3" s="1"/>
  <c r="DI324" i="3"/>
  <c r="DF324" i="3"/>
  <c r="DG324" i="3"/>
  <c r="DH324" i="3"/>
  <c r="AU37" i="1"/>
  <c r="CD30" i="1"/>
  <c r="DG310" i="3"/>
  <c r="DJ310" i="3" s="1"/>
  <c r="DI310" i="3"/>
  <c r="DF310" i="3"/>
  <c r="DH310" i="3"/>
  <c r="R322" i="1" s="1"/>
  <c r="U139" i="1"/>
  <c r="P139" i="1"/>
  <c r="Q139" i="1"/>
  <c r="R139" i="1"/>
  <c r="V139" i="1"/>
  <c r="AO457" i="1"/>
  <c r="F283" i="1"/>
  <c r="AO270" i="1"/>
  <c r="DG750" i="3"/>
  <c r="DH750" i="3"/>
  <c r="DF750" i="3"/>
  <c r="DJ750" i="3" s="1"/>
  <c r="DI750" i="3"/>
  <c r="DG387" i="3"/>
  <c r="Q498" i="1" s="1"/>
  <c r="DH387" i="3"/>
  <c r="R498" i="1" s="1"/>
  <c r="DI387" i="3"/>
  <c r="DF387" i="3"/>
  <c r="P498" i="1" s="1"/>
  <c r="DJ584" i="3"/>
  <c r="S589" i="1"/>
  <c r="CP589" i="1" s="1"/>
  <c r="O589" i="1" s="1"/>
  <c r="P676" i="1"/>
  <c r="DF115" i="3"/>
  <c r="DJ115" i="3" s="1"/>
  <c r="DH115" i="3"/>
  <c r="DI115" i="3"/>
  <c r="DG115" i="3"/>
  <c r="CC623" i="1"/>
  <c r="AT641" i="1"/>
  <c r="V92" i="1"/>
  <c r="DJ70" i="3"/>
  <c r="S86" i="1"/>
  <c r="DJ153" i="3"/>
  <c r="DI612" i="3"/>
  <c r="DG612" i="3"/>
  <c r="DF612" i="3"/>
  <c r="DJ612" i="3" s="1"/>
  <c r="DH612" i="3"/>
  <c r="DG342" i="3"/>
  <c r="DJ342" i="3" s="1"/>
  <c r="DI342" i="3"/>
  <c r="DH342" i="3"/>
  <c r="DF342" i="3"/>
  <c r="P313" i="1"/>
  <c r="DJ213" i="3"/>
  <c r="S200" i="1"/>
  <c r="R274" i="1"/>
  <c r="DH610" i="3"/>
  <c r="DF610" i="3"/>
  <c r="DG610" i="3"/>
  <c r="DJ610" i="3" s="1"/>
  <c r="DI610" i="3"/>
  <c r="V423" i="1"/>
  <c r="DG755" i="3"/>
  <c r="DH755" i="3"/>
  <c r="DF755" i="3"/>
  <c r="DI755" i="3"/>
  <c r="DH320" i="3"/>
  <c r="R363" i="1" s="1"/>
  <c r="DF320" i="3"/>
  <c r="P363" i="1" s="1"/>
  <c r="DI320" i="3"/>
  <c r="DG320" i="3"/>
  <c r="Q363" i="1" s="1"/>
  <c r="P743" i="1"/>
  <c r="DJ668" i="3"/>
  <c r="S682" i="1"/>
  <c r="DH204" i="3"/>
  <c r="DI204" i="3"/>
  <c r="DF204" i="3"/>
  <c r="DJ204" i="3" s="1"/>
  <c r="DG204" i="3"/>
  <c r="DI726" i="3"/>
  <c r="DF726" i="3"/>
  <c r="DG726" i="3"/>
  <c r="DH726" i="3"/>
  <c r="V315" i="1"/>
  <c r="DF488" i="3"/>
  <c r="DI488" i="3"/>
  <c r="DG488" i="3"/>
  <c r="DH488" i="3"/>
  <c r="P632" i="1"/>
  <c r="DF350" i="3"/>
  <c r="DH350" i="3"/>
  <c r="DG350" i="3"/>
  <c r="DJ350" i="3" s="1"/>
  <c r="DI350" i="3"/>
  <c r="V321" i="1"/>
  <c r="DI506" i="3"/>
  <c r="DH506" i="3"/>
  <c r="DF506" i="3"/>
  <c r="DG506" i="3"/>
  <c r="AQ326" i="1"/>
  <c r="BZ311" i="1"/>
  <c r="CG326" i="1"/>
  <c r="S316" i="1"/>
  <c r="V539" i="1"/>
  <c r="DF402" i="3"/>
  <c r="DJ402" i="3" s="1"/>
  <c r="DG402" i="3"/>
  <c r="DH402" i="3"/>
  <c r="DI402" i="3"/>
  <c r="DF685" i="3"/>
  <c r="DI685" i="3"/>
  <c r="DG685" i="3"/>
  <c r="DH685" i="3"/>
  <c r="R685" i="1" s="1"/>
  <c r="AP358" i="1"/>
  <c r="F389" i="1"/>
  <c r="DH412" i="3"/>
  <c r="DI412" i="3"/>
  <c r="DG412" i="3"/>
  <c r="DJ412" i="3" s="1"/>
  <c r="DF412" i="3"/>
  <c r="DG61" i="3"/>
  <c r="DH61" i="3"/>
  <c r="DI61" i="3"/>
  <c r="DF61" i="3"/>
  <c r="DJ61" i="3" s="1"/>
  <c r="DG346" i="3"/>
  <c r="DF346" i="3"/>
  <c r="DJ346" i="3" s="1"/>
  <c r="DH346" i="3"/>
  <c r="DI346" i="3"/>
  <c r="DF542" i="3"/>
  <c r="DG542" i="3"/>
  <c r="Q582" i="1" s="1"/>
  <c r="DH542" i="3"/>
  <c r="DI542" i="3"/>
  <c r="V425" i="1"/>
  <c r="DF533" i="3"/>
  <c r="DJ533" i="3" s="1"/>
  <c r="DH533" i="3"/>
  <c r="DG533" i="3"/>
  <c r="DI533" i="3"/>
  <c r="DF524" i="3"/>
  <c r="DH524" i="3"/>
  <c r="DI524" i="3"/>
  <c r="DG524" i="3"/>
  <c r="GM697" i="1"/>
  <c r="GN697" i="1" s="1"/>
  <c r="DH665" i="3"/>
  <c r="DF665" i="3"/>
  <c r="DG665" i="3"/>
  <c r="DI665" i="3"/>
  <c r="CI532" i="1"/>
  <c r="AZ591" i="1"/>
  <c r="DG489" i="3"/>
  <c r="DF489" i="3"/>
  <c r="DH489" i="3"/>
  <c r="DI489" i="3"/>
  <c r="DJ489" i="3" s="1"/>
  <c r="DH495" i="3"/>
  <c r="DF495" i="3"/>
  <c r="DJ495" i="3" s="1"/>
  <c r="DG495" i="3"/>
  <c r="DI495" i="3"/>
  <c r="P272" i="1"/>
  <c r="DI45" i="3"/>
  <c r="DH45" i="3"/>
  <c r="DG45" i="3"/>
  <c r="DF45" i="3"/>
  <c r="DJ45" i="3" s="1"/>
  <c r="V677" i="1"/>
  <c r="AI699" i="1" s="1"/>
  <c r="GM152" i="1"/>
  <c r="GN152" i="1" s="1"/>
  <c r="Q422" i="1"/>
  <c r="DF372" i="3"/>
  <c r="DJ372" i="3" s="1"/>
  <c r="DI372" i="3"/>
  <c r="DH372" i="3"/>
  <c r="DG372" i="3"/>
  <c r="DG190" i="3"/>
  <c r="DH190" i="3"/>
  <c r="DI190" i="3"/>
  <c r="DJ190" i="3" s="1"/>
  <c r="DF190" i="3"/>
  <c r="DJ519" i="3"/>
  <c r="S572" i="1"/>
  <c r="CP572" i="1" s="1"/>
  <c r="O572" i="1" s="1"/>
  <c r="DH355" i="3"/>
  <c r="DF355" i="3"/>
  <c r="DG355" i="3"/>
  <c r="DI355" i="3"/>
  <c r="P96" i="1"/>
  <c r="T96" i="1"/>
  <c r="DI6" i="3"/>
  <c r="DF6" i="3"/>
  <c r="P35" i="1" s="1"/>
  <c r="DG6" i="3"/>
  <c r="Q35" i="1" s="1"/>
  <c r="DH6" i="3"/>
  <c r="R35" i="1" s="1"/>
  <c r="DG43" i="3"/>
  <c r="DI43" i="3"/>
  <c r="DF43" i="3"/>
  <c r="DH43" i="3"/>
  <c r="Q32" i="1"/>
  <c r="P102" i="1"/>
  <c r="V544" i="1"/>
  <c r="R743" i="1"/>
  <c r="DF550" i="3"/>
  <c r="DH550" i="3"/>
  <c r="DI550" i="3"/>
  <c r="DG550" i="3"/>
  <c r="DJ550" i="3" s="1"/>
  <c r="Q743" i="1"/>
  <c r="DF374" i="3"/>
  <c r="DI374" i="3"/>
  <c r="DH374" i="3"/>
  <c r="R423" i="1" s="1"/>
  <c r="DG374" i="3"/>
  <c r="DG381" i="3"/>
  <c r="DI381" i="3"/>
  <c r="DF381" i="3"/>
  <c r="DJ381" i="3" s="1"/>
  <c r="DH381" i="3"/>
  <c r="DH279" i="3"/>
  <c r="DI279" i="3"/>
  <c r="DG279" i="3"/>
  <c r="Q315" i="1" s="1"/>
  <c r="DF279" i="3"/>
  <c r="P315" i="1" s="1"/>
  <c r="DF597" i="3"/>
  <c r="P628" i="1" s="1"/>
  <c r="DG597" i="3"/>
  <c r="DH597" i="3"/>
  <c r="R628" i="1" s="1"/>
  <c r="DI597" i="3"/>
  <c r="DJ615" i="3"/>
  <c r="S632" i="1"/>
  <c r="DJ71" i="3"/>
  <c r="Q86" i="1"/>
  <c r="AT279" i="1"/>
  <c r="CC270" i="1"/>
  <c r="DG747" i="3"/>
  <c r="DF747" i="3"/>
  <c r="DH747" i="3"/>
  <c r="DI747" i="3"/>
  <c r="DJ656" i="3"/>
  <c r="DG490" i="3"/>
  <c r="DF490" i="3"/>
  <c r="DI490" i="3"/>
  <c r="DJ490" i="3" s="1"/>
  <c r="DH490" i="3"/>
  <c r="R144" i="1"/>
  <c r="DF211" i="3"/>
  <c r="DJ211" i="3" s="1"/>
  <c r="DG211" i="3"/>
  <c r="DH211" i="3"/>
  <c r="DI211" i="3"/>
  <c r="DI392" i="3"/>
  <c r="DH392" i="3"/>
  <c r="DF392" i="3"/>
  <c r="DG392" i="3"/>
  <c r="DJ392" i="3" s="1"/>
  <c r="CI380" i="1"/>
  <c r="DF57" i="3"/>
  <c r="DI57" i="3"/>
  <c r="DG57" i="3"/>
  <c r="DH57" i="3"/>
  <c r="V414" i="1"/>
  <c r="DH344" i="3"/>
  <c r="DG344" i="3"/>
  <c r="DF344" i="3"/>
  <c r="DJ344" i="3" s="1"/>
  <c r="DI344" i="3"/>
  <c r="AP623" i="1"/>
  <c r="F650" i="1"/>
  <c r="DI531" i="3"/>
  <c r="DF531" i="3"/>
  <c r="DG531" i="3"/>
  <c r="DJ531" i="3" s="1"/>
  <c r="DH531" i="3"/>
  <c r="DJ136" i="3"/>
  <c r="DF493" i="3"/>
  <c r="DG493" i="3"/>
  <c r="DH493" i="3"/>
  <c r="DI493" i="3"/>
  <c r="DH366" i="3"/>
  <c r="DG366" i="3"/>
  <c r="DI366" i="3"/>
  <c r="DF366" i="3"/>
  <c r="R72" i="1"/>
  <c r="S72" i="1"/>
  <c r="U72" i="1"/>
  <c r="AH104" i="1" s="1"/>
  <c r="W72" i="1"/>
  <c r="AJ104" i="1" s="1"/>
  <c r="T72" i="1"/>
  <c r="GX72" i="1"/>
  <c r="CJ104" i="1" s="1"/>
  <c r="DI637" i="3"/>
  <c r="DG637" i="3"/>
  <c r="DJ637" i="3" s="1"/>
  <c r="DF637" i="3"/>
  <c r="DH637" i="3"/>
  <c r="CZ80" i="1"/>
  <c r="Y80" i="1" s="1"/>
  <c r="CY80" i="1"/>
  <c r="X80" i="1" s="1"/>
  <c r="GM80" i="1" s="1"/>
  <c r="GN80" i="1" s="1"/>
  <c r="DF666" i="3"/>
  <c r="DJ666" i="3" s="1"/>
  <c r="DG666" i="3"/>
  <c r="DH666" i="3"/>
  <c r="DI666" i="3"/>
  <c r="P72" i="1"/>
  <c r="CJ154" i="1"/>
  <c r="DI395" i="3"/>
  <c r="DF395" i="3"/>
  <c r="DJ395" i="3" s="1"/>
  <c r="DH395" i="3"/>
  <c r="DG395" i="3"/>
  <c r="DF59" i="3"/>
  <c r="DG59" i="3"/>
  <c r="DJ59" i="3" s="1"/>
  <c r="DH59" i="3"/>
  <c r="DI59" i="3"/>
  <c r="T424" i="1"/>
  <c r="P631" i="1"/>
  <c r="S631" i="1"/>
  <c r="U631" i="1"/>
  <c r="DH534" i="3"/>
  <c r="DI534" i="3"/>
  <c r="DF534" i="3"/>
  <c r="DJ534" i="3" s="1"/>
  <c r="DG534" i="3"/>
  <c r="DF206" i="3"/>
  <c r="DJ206" i="3" s="1"/>
  <c r="DI206" i="3"/>
  <c r="DG206" i="3"/>
  <c r="DH206" i="3"/>
  <c r="DG588" i="3"/>
  <c r="DI588" i="3"/>
  <c r="DJ588" i="3" s="1"/>
  <c r="DF588" i="3"/>
  <c r="DH588" i="3"/>
  <c r="DF58" i="3"/>
  <c r="DG58" i="3"/>
  <c r="DJ58" i="3" s="1"/>
  <c r="DH58" i="3"/>
  <c r="DI58" i="3"/>
  <c r="DI280" i="3"/>
  <c r="DJ280" i="3" s="1"/>
  <c r="DF280" i="3"/>
  <c r="DG280" i="3"/>
  <c r="DH280" i="3"/>
  <c r="R561" i="1"/>
  <c r="CY324" i="1"/>
  <c r="X324" i="1" s="1"/>
  <c r="CZ324" i="1"/>
  <c r="Y324" i="1" s="1"/>
  <c r="DJ326" i="3"/>
  <c r="DH203" i="3"/>
  <c r="DG203" i="3"/>
  <c r="DF203" i="3"/>
  <c r="DJ203" i="3" s="1"/>
  <c r="DI203" i="3"/>
  <c r="Q539" i="1"/>
  <c r="R539" i="1"/>
  <c r="S539" i="1"/>
  <c r="T539" i="1"/>
  <c r="AG591" i="1" s="1"/>
  <c r="W539" i="1"/>
  <c r="AJ591" i="1" s="1"/>
  <c r="AU204" i="1"/>
  <c r="CD186" i="1"/>
  <c r="DI548" i="3"/>
  <c r="DH548" i="3"/>
  <c r="R584" i="1" s="1"/>
  <c r="DF548" i="3"/>
  <c r="P584" i="1" s="1"/>
  <c r="DG548" i="3"/>
  <c r="Q584" i="1" s="1"/>
  <c r="BA699" i="1"/>
  <c r="CJ673" i="1"/>
  <c r="DG100" i="3"/>
  <c r="DH100" i="3"/>
  <c r="DF100" i="3"/>
  <c r="P100" i="1" s="1"/>
  <c r="DI100" i="3"/>
  <c r="DH407" i="3"/>
  <c r="DF407" i="3"/>
  <c r="DG407" i="3"/>
  <c r="DI407" i="3"/>
  <c r="DF14" i="3"/>
  <c r="DJ14" i="3" s="1"/>
  <c r="DG14" i="3"/>
  <c r="DH14" i="3"/>
  <c r="DI14" i="3"/>
  <c r="DI180" i="3"/>
  <c r="DF180" i="3"/>
  <c r="DJ180" i="3" s="1"/>
  <c r="DG180" i="3"/>
  <c r="DH180" i="3"/>
  <c r="DI553" i="3"/>
  <c r="DF553" i="3"/>
  <c r="DG553" i="3"/>
  <c r="DH553" i="3"/>
  <c r="CY679" i="1"/>
  <c r="X679" i="1" s="1"/>
  <c r="GM679" i="1" s="1"/>
  <c r="GN679" i="1" s="1"/>
  <c r="CZ679" i="1"/>
  <c r="Y679" i="1" s="1"/>
  <c r="DH85" i="3"/>
  <c r="DF85" i="3"/>
  <c r="DI85" i="3"/>
  <c r="DG85" i="3"/>
  <c r="DG314" i="3"/>
  <c r="DF314" i="3"/>
  <c r="DJ314" i="3" s="1"/>
  <c r="DH314" i="3"/>
  <c r="DI314" i="3"/>
  <c r="DG84" i="3"/>
  <c r="DH84" i="3"/>
  <c r="DI84" i="3"/>
  <c r="DJ84" i="3" s="1"/>
  <c r="DF84" i="3"/>
  <c r="DG330" i="3"/>
  <c r="DF330" i="3"/>
  <c r="DI330" i="3"/>
  <c r="DH330" i="3"/>
  <c r="DF2" i="3"/>
  <c r="P32" i="1" s="1"/>
  <c r="DG2" i="3"/>
  <c r="DH2" i="3"/>
  <c r="DI2" i="3"/>
  <c r="S32" i="1" s="1"/>
  <c r="DG651" i="3"/>
  <c r="DH651" i="3"/>
  <c r="DI651" i="3"/>
  <c r="S677" i="1" s="1"/>
  <c r="DF651" i="3"/>
  <c r="P677" i="1" s="1"/>
  <c r="CY139" i="1"/>
  <c r="X139" i="1" s="1"/>
  <c r="CZ139" i="1"/>
  <c r="Y139" i="1" s="1"/>
  <c r="V197" i="1"/>
  <c r="DI729" i="3"/>
  <c r="DG729" i="3"/>
  <c r="DH729" i="3"/>
  <c r="DF729" i="3"/>
  <c r="F604" i="1"/>
  <c r="BB532" i="1"/>
  <c r="DF301" i="3"/>
  <c r="DG301" i="3"/>
  <c r="DH301" i="3"/>
  <c r="DI301" i="3"/>
  <c r="AJ493" i="1"/>
  <c r="W500" i="1"/>
  <c r="DG466" i="3"/>
  <c r="DF466" i="3"/>
  <c r="DJ466" i="3" s="1"/>
  <c r="DH466" i="3"/>
  <c r="DI466" i="3"/>
  <c r="F300" i="1"/>
  <c r="T270" i="1"/>
  <c r="AG699" i="1"/>
  <c r="DF764" i="3"/>
  <c r="DJ764" i="3" s="1"/>
  <c r="DG764" i="3"/>
  <c r="DH764" i="3"/>
  <c r="DI764" i="3"/>
  <c r="DH21" i="3"/>
  <c r="DF21" i="3"/>
  <c r="DJ21" i="3" s="1"/>
  <c r="DG21" i="3"/>
  <c r="DI21" i="3"/>
  <c r="DH341" i="3"/>
  <c r="DI341" i="3"/>
  <c r="DF341" i="3"/>
  <c r="DG341" i="3"/>
  <c r="DJ341" i="3" s="1"/>
  <c r="DG199" i="3"/>
  <c r="DJ199" i="3" s="1"/>
  <c r="DF199" i="3"/>
  <c r="DH199" i="3"/>
  <c r="DI199" i="3"/>
  <c r="DI546" i="3"/>
  <c r="DJ546" i="3" s="1"/>
  <c r="DG546" i="3"/>
  <c r="DF546" i="3"/>
  <c r="DH546" i="3"/>
  <c r="AI204" i="1"/>
  <c r="DG576" i="3"/>
  <c r="DF576" i="3"/>
  <c r="DH576" i="3"/>
  <c r="DI576" i="3"/>
  <c r="R676" i="1"/>
  <c r="T78" i="1"/>
  <c r="AG104" i="1" s="1"/>
  <c r="U78" i="1"/>
  <c r="V78" i="1"/>
  <c r="W78" i="1"/>
  <c r="DI457" i="3"/>
  <c r="DF457" i="3"/>
  <c r="DG457" i="3"/>
  <c r="DH457" i="3"/>
  <c r="DH508" i="3"/>
  <c r="DG508" i="3"/>
  <c r="DI508" i="3"/>
  <c r="DJ508" i="3" s="1"/>
  <c r="DF508" i="3"/>
  <c r="BD26" i="1"/>
  <c r="F259" i="1"/>
  <c r="BD807" i="1"/>
  <c r="T204" i="1"/>
  <c r="AG186" i="1"/>
  <c r="Q631" i="1"/>
  <c r="CG186" i="1"/>
  <c r="AX204" i="1"/>
  <c r="R631" i="1"/>
  <c r="V319" i="1"/>
  <c r="Q681" i="1"/>
  <c r="S681" i="1"/>
  <c r="T681" i="1"/>
  <c r="DH460" i="3"/>
  <c r="DF460" i="3"/>
  <c r="DI460" i="3"/>
  <c r="DJ460" i="3" s="1"/>
  <c r="DG460" i="3"/>
  <c r="CZ425" i="1"/>
  <c r="Y425" i="1" s="1"/>
  <c r="CY425" i="1"/>
  <c r="X425" i="1" s="1"/>
  <c r="BD412" i="1"/>
  <c r="F452" i="1"/>
  <c r="S422" i="1"/>
  <c r="P741" i="1"/>
  <c r="CP741" i="1" s="1"/>
  <c r="O741" i="1" s="1"/>
  <c r="GM741" i="1" s="1"/>
  <c r="GN741" i="1" s="1"/>
  <c r="U741" i="1"/>
  <c r="DJ648" i="3"/>
  <c r="DI99" i="3"/>
  <c r="DF99" i="3"/>
  <c r="DH99" i="3"/>
  <c r="DG99" i="3"/>
  <c r="DI390" i="3"/>
  <c r="DF390" i="3"/>
  <c r="DG390" i="3"/>
  <c r="DH390" i="3"/>
  <c r="DH283" i="3"/>
  <c r="DI283" i="3"/>
  <c r="DF283" i="3"/>
  <c r="DG283" i="3"/>
  <c r="DH564" i="3"/>
  <c r="DI564" i="3"/>
  <c r="S587" i="1" s="1"/>
  <c r="DF564" i="3"/>
  <c r="P587" i="1" s="1"/>
  <c r="DG564" i="3"/>
  <c r="DJ564" i="3" s="1"/>
  <c r="DG102" i="3"/>
  <c r="DH102" i="3"/>
  <c r="DI102" i="3"/>
  <c r="DF102" i="3"/>
  <c r="DI183" i="3"/>
  <c r="DG183" i="3"/>
  <c r="DH183" i="3"/>
  <c r="DF183" i="3"/>
  <c r="DJ183" i="3" s="1"/>
  <c r="DF318" i="3"/>
  <c r="DH318" i="3"/>
  <c r="DI318" i="3"/>
  <c r="DG318" i="3"/>
  <c r="DJ318" i="3" s="1"/>
  <c r="V563" i="1"/>
  <c r="AX37" i="1"/>
  <c r="CG30" i="1"/>
  <c r="F214" i="1"/>
  <c r="AQ186" i="1"/>
  <c r="DG458" i="3"/>
  <c r="DI458" i="3"/>
  <c r="DJ458" i="3" s="1"/>
  <c r="DH458" i="3"/>
  <c r="DF458" i="3"/>
  <c r="R32" i="1"/>
  <c r="F513" i="1"/>
  <c r="BB777" i="1"/>
  <c r="BB493" i="1"/>
  <c r="DG759" i="3"/>
  <c r="DH759" i="3"/>
  <c r="DF759" i="3"/>
  <c r="DJ759" i="3" s="1"/>
  <c r="DI759" i="3"/>
  <c r="GX631" i="1"/>
  <c r="DG101" i="3"/>
  <c r="DH101" i="3"/>
  <c r="DF101" i="3"/>
  <c r="DI101" i="3"/>
  <c r="DJ101" i="3" s="1"/>
  <c r="DH114" i="3"/>
  <c r="R138" i="1" s="1"/>
  <c r="DG114" i="3"/>
  <c r="Q138" i="1" s="1"/>
  <c r="DF114" i="3"/>
  <c r="P138" i="1" s="1"/>
  <c r="DI114" i="3"/>
  <c r="DI349" i="3"/>
  <c r="DF349" i="3"/>
  <c r="DG349" i="3"/>
  <c r="DH349" i="3"/>
  <c r="R555" i="1"/>
  <c r="DJ711" i="3"/>
  <c r="DJ621" i="3"/>
  <c r="CJ270" i="1"/>
  <c r="BA279" i="1"/>
  <c r="DH212" i="3"/>
  <c r="DI212" i="3"/>
  <c r="DF212" i="3"/>
  <c r="DJ212" i="3" s="1"/>
  <c r="DG212" i="3"/>
  <c r="W424" i="1"/>
  <c r="DI464" i="3"/>
  <c r="DG464" i="3"/>
  <c r="DJ464" i="3" s="1"/>
  <c r="DH464" i="3"/>
  <c r="DF464" i="3"/>
  <c r="U320" i="1"/>
  <c r="AH326" i="1" s="1"/>
  <c r="Q741" i="1"/>
  <c r="R102" i="1"/>
  <c r="S151" i="1"/>
  <c r="DG191" i="3"/>
  <c r="DJ191" i="3" s="1"/>
  <c r="DI191" i="3"/>
  <c r="DF191" i="3"/>
  <c r="DH191" i="3"/>
  <c r="U563" i="1"/>
  <c r="DI358" i="3"/>
  <c r="DH358" i="3"/>
  <c r="DF358" i="3"/>
  <c r="DG358" i="3"/>
  <c r="DJ358" i="3" s="1"/>
  <c r="DG25" i="3"/>
  <c r="DH25" i="3"/>
  <c r="DI25" i="3"/>
  <c r="DF25" i="3"/>
  <c r="DG408" i="3"/>
  <c r="DJ408" i="3" s="1"/>
  <c r="DH408" i="3"/>
  <c r="DF408" i="3"/>
  <c r="DI408" i="3"/>
  <c r="DH544" i="3"/>
  <c r="DG544" i="3"/>
  <c r="DJ544" i="3" s="1"/>
  <c r="DF544" i="3"/>
  <c r="DI544" i="3"/>
  <c r="DF138" i="3"/>
  <c r="DJ138" i="3" s="1"/>
  <c r="DH138" i="3"/>
  <c r="DI138" i="3"/>
  <c r="DG138" i="3"/>
  <c r="DI411" i="3"/>
  <c r="DF411" i="3"/>
  <c r="DG411" i="3"/>
  <c r="DH411" i="3"/>
  <c r="DG389" i="3"/>
  <c r="DH389" i="3"/>
  <c r="DF389" i="3"/>
  <c r="DI389" i="3"/>
  <c r="DJ389" i="3" s="1"/>
  <c r="DF335" i="3"/>
  <c r="DJ335" i="3" s="1"/>
  <c r="DG335" i="3"/>
  <c r="DH335" i="3"/>
  <c r="DI335" i="3"/>
  <c r="R200" i="1"/>
  <c r="P274" i="1"/>
  <c r="P586" i="1"/>
  <c r="DG322" i="3"/>
  <c r="Q370" i="1" s="1"/>
  <c r="DF322" i="3"/>
  <c r="DI322" i="3"/>
  <c r="DH322" i="3"/>
  <c r="Q101" i="1"/>
  <c r="DH16" i="3"/>
  <c r="DI16" i="3"/>
  <c r="DF16" i="3"/>
  <c r="DJ16" i="3" s="1"/>
  <c r="DG16" i="3"/>
  <c r="DH141" i="3"/>
  <c r="DF141" i="3"/>
  <c r="DG141" i="3"/>
  <c r="DI141" i="3"/>
  <c r="DJ141" i="3" s="1"/>
  <c r="DJ107" i="3"/>
  <c r="DH316" i="3"/>
  <c r="DG316" i="3"/>
  <c r="DI316" i="3"/>
  <c r="DF316" i="3"/>
  <c r="P361" i="1" s="1"/>
  <c r="DG419" i="3"/>
  <c r="DF419" i="3"/>
  <c r="DJ419" i="3" s="1"/>
  <c r="DH419" i="3"/>
  <c r="DI419" i="3"/>
  <c r="DG456" i="3"/>
  <c r="DI456" i="3"/>
  <c r="DH456" i="3"/>
  <c r="DF456" i="3"/>
  <c r="DJ456" i="3" s="1"/>
  <c r="DF448" i="3"/>
  <c r="DG448" i="3"/>
  <c r="DH448" i="3"/>
  <c r="DI448" i="3"/>
  <c r="Q200" i="1"/>
  <c r="DH77" i="3"/>
  <c r="R89" i="1" s="1"/>
  <c r="DF77" i="3"/>
  <c r="P89" i="1" s="1"/>
  <c r="DG77" i="3"/>
  <c r="DJ77" i="3" s="1"/>
  <c r="DI77" i="3"/>
  <c r="S89" i="1" s="1"/>
  <c r="DF738" i="3"/>
  <c r="DJ738" i="3" s="1"/>
  <c r="DI738" i="3"/>
  <c r="DG738" i="3"/>
  <c r="DH738" i="3"/>
  <c r="DH421" i="3"/>
  <c r="R540" i="1" s="1"/>
  <c r="DI421" i="3"/>
  <c r="DF421" i="3"/>
  <c r="DG421" i="3"/>
  <c r="P682" i="1"/>
  <c r="V370" i="1"/>
  <c r="AI279" i="1"/>
  <c r="DI652" i="3"/>
  <c r="DG652" i="3"/>
  <c r="DF652" i="3"/>
  <c r="DH652" i="3"/>
  <c r="R677" i="1" s="1"/>
  <c r="DF463" i="3"/>
  <c r="DH463" i="3"/>
  <c r="DG463" i="3"/>
  <c r="DI463" i="3"/>
  <c r="BC186" i="1"/>
  <c r="F220" i="1"/>
  <c r="Q421" i="1"/>
  <c r="P555" i="1"/>
  <c r="U144" i="1"/>
  <c r="DF210" i="3"/>
  <c r="DJ210" i="3" s="1"/>
  <c r="DI210" i="3"/>
  <c r="DG210" i="3"/>
  <c r="DH210" i="3"/>
  <c r="DF401" i="3"/>
  <c r="DJ401" i="3" s="1"/>
  <c r="DH401" i="3"/>
  <c r="DG401" i="3"/>
  <c r="DI401" i="3"/>
  <c r="CY686" i="1"/>
  <c r="X686" i="1" s="1"/>
  <c r="GM686" i="1" s="1"/>
  <c r="GN686" i="1" s="1"/>
  <c r="CZ686" i="1"/>
  <c r="Y686" i="1" s="1"/>
  <c r="DF730" i="3"/>
  <c r="DG730" i="3"/>
  <c r="DH730" i="3"/>
  <c r="DI730" i="3"/>
  <c r="AO493" i="1"/>
  <c r="F504" i="1"/>
  <c r="AO777" i="1"/>
  <c r="GM637" i="1"/>
  <c r="GN637" i="1" s="1"/>
  <c r="DF53" i="3"/>
  <c r="P81" i="1" s="1"/>
  <c r="DG53" i="3"/>
  <c r="Q81" i="1" s="1"/>
  <c r="DH53" i="3"/>
  <c r="DI53" i="3"/>
  <c r="W741" i="1"/>
  <c r="AJ747" i="1" s="1"/>
  <c r="T550" i="1"/>
  <c r="CI641" i="1"/>
  <c r="AU747" i="1"/>
  <c r="CD731" i="1"/>
  <c r="P681" i="1"/>
  <c r="CP681" i="1" s="1"/>
  <c r="O681" i="1" s="1"/>
  <c r="T741" i="1"/>
  <c r="AG747" i="1" s="1"/>
  <c r="V681" i="1"/>
  <c r="L2141" i="7" l="1"/>
  <c r="L2165" i="7" s="1"/>
  <c r="L740" i="7"/>
  <c r="L764" i="7" s="1"/>
  <c r="L576" i="7"/>
  <c r="L600" i="7" s="1"/>
  <c r="L1159" i="7"/>
  <c r="L1156" i="7" s="1"/>
  <c r="L1180" i="7" s="1"/>
  <c r="L777" i="7"/>
  <c r="L775" i="7" s="1"/>
  <c r="L772" i="7" s="1"/>
  <c r="L796" i="7" s="1"/>
  <c r="L2686" i="7"/>
  <c r="L2684" i="7" s="1"/>
  <c r="L2681" i="7" s="1"/>
  <c r="L1321" i="7"/>
  <c r="L1319" i="7" s="1"/>
  <c r="L1316" i="7" s="1"/>
  <c r="L1340" i="7" s="1"/>
  <c r="L1015" i="7"/>
  <c r="L1013" i="7" s="1"/>
  <c r="L1010" i="7" s="1"/>
  <c r="L1034" i="7" s="1"/>
  <c r="L2635" i="7"/>
  <c r="L2633" i="7" s="1"/>
  <c r="L2630" i="7" s="1"/>
  <c r="L2628" i="7" s="1"/>
  <c r="L413" i="7"/>
  <c r="L411" i="7" s="1"/>
  <c r="L408" i="7" s="1"/>
  <c r="L432" i="7" s="1"/>
  <c r="L2579" i="7"/>
  <c r="L2577" i="7" s="1"/>
  <c r="L2574" i="7" s="1"/>
  <c r="L2598" i="7" s="1"/>
  <c r="L1974" i="7"/>
  <c r="L1972" i="7" s="1"/>
  <c r="L1969" i="7" s="1"/>
  <c r="L1993" i="7" s="1"/>
  <c r="L2615" i="7"/>
  <c r="L2613" i="7" s="1"/>
  <c r="L2610" i="7" s="1"/>
  <c r="L2608" i="7" s="1"/>
  <c r="L2679" i="7" s="1"/>
  <c r="AD37" i="1"/>
  <c r="AD500" i="1"/>
  <c r="AI747" i="1"/>
  <c r="CP79" i="1"/>
  <c r="O79" i="1" s="1"/>
  <c r="GM694" i="1"/>
  <c r="GN694" i="1" s="1"/>
  <c r="CP638" i="1"/>
  <c r="O638" i="1" s="1"/>
  <c r="AH154" i="1"/>
  <c r="U154" i="1" s="1"/>
  <c r="U234" i="1" s="1"/>
  <c r="AU777" i="1"/>
  <c r="CP555" i="1"/>
  <c r="O555" i="1" s="1"/>
  <c r="CI186" i="1"/>
  <c r="AD279" i="1"/>
  <c r="AD270" i="1" s="1"/>
  <c r="AI380" i="1"/>
  <c r="AH591" i="1"/>
  <c r="AH532" i="1" s="1"/>
  <c r="AI104" i="1"/>
  <c r="CP682" i="1"/>
  <c r="O682" i="1" s="1"/>
  <c r="F610" i="1"/>
  <c r="AU532" i="1"/>
  <c r="CP274" i="1"/>
  <c r="O274" i="1" s="1"/>
  <c r="CP200" i="1"/>
  <c r="O200" i="1" s="1"/>
  <c r="AE279" i="1"/>
  <c r="AE270" i="1" s="1"/>
  <c r="CP86" i="1"/>
  <c r="O86" i="1" s="1"/>
  <c r="CY147" i="1"/>
  <c r="X147" i="1" s="1"/>
  <c r="CZ147" i="1"/>
  <c r="Y147" i="1" s="1"/>
  <c r="AJ136" i="1"/>
  <c r="W154" i="1"/>
  <c r="CY691" i="1"/>
  <c r="X691" i="1" s="1"/>
  <c r="CZ691" i="1"/>
  <c r="Y691" i="1" s="1"/>
  <c r="CZ627" i="1"/>
  <c r="Y627" i="1" s="1"/>
  <c r="CY627" i="1"/>
  <c r="X627" i="1" s="1"/>
  <c r="AH69" i="1"/>
  <c r="U104" i="1"/>
  <c r="AI69" i="1"/>
  <c r="V104" i="1"/>
  <c r="AG532" i="1"/>
  <c r="T591" i="1"/>
  <c r="AJ412" i="1"/>
  <c r="W427" i="1"/>
  <c r="V699" i="1"/>
  <c r="AI673" i="1"/>
  <c r="AI623" i="1"/>
  <c r="V641" i="1"/>
  <c r="AH412" i="1"/>
  <c r="U427" i="1"/>
  <c r="U326" i="1"/>
  <c r="AH311" i="1"/>
  <c r="AQ26" i="1"/>
  <c r="F244" i="1"/>
  <c r="AG69" i="1"/>
  <c r="T104" i="1"/>
  <c r="U641" i="1"/>
  <c r="AH623" i="1"/>
  <c r="CZ580" i="1"/>
  <c r="Y580" i="1" s="1"/>
  <c r="CY580" i="1"/>
  <c r="X580" i="1" s="1"/>
  <c r="V380" i="1"/>
  <c r="AI358" i="1"/>
  <c r="CZ587" i="1"/>
  <c r="Y587" i="1" s="1"/>
  <c r="CY587" i="1"/>
  <c r="X587" i="1" s="1"/>
  <c r="V204" i="1"/>
  <c r="AI186" i="1"/>
  <c r="AJ69" i="1"/>
  <c r="W104" i="1"/>
  <c r="F56" i="1"/>
  <c r="AU30" i="1"/>
  <c r="AU234" i="1"/>
  <c r="CY421" i="1"/>
  <c r="X421" i="1" s="1"/>
  <c r="CZ421" i="1"/>
  <c r="Y421" i="1" s="1"/>
  <c r="DJ97" i="3"/>
  <c r="S99" i="1"/>
  <c r="AZ69" i="1"/>
  <c r="F115" i="1"/>
  <c r="DJ609" i="3"/>
  <c r="S630" i="1"/>
  <c r="DJ347" i="3"/>
  <c r="S414" i="1"/>
  <c r="R77" i="1"/>
  <c r="DJ528" i="3"/>
  <c r="S578" i="1"/>
  <c r="R376" i="1"/>
  <c r="DJ577" i="3"/>
  <c r="DJ316" i="3"/>
  <c r="S361" i="1"/>
  <c r="DJ114" i="3"/>
  <c r="S138" i="1"/>
  <c r="CP138" i="1" s="1"/>
  <c r="O138" i="1" s="1"/>
  <c r="DJ85" i="3"/>
  <c r="DJ43" i="3"/>
  <c r="DJ488" i="3"/>
  <c r="S563" i="1"/>
  <c r="DJ384" i="3"/>
  <c r="S496" i="1"/>
  <c r="Q95" i="1"/>
  <c r="DJ438" i="3"/>
  <c r="S542" i="1"/>
  <c r="P92" i="1"/>
  <c r="CP92" i="1" s="1"/>
  <c r="O92" i="1" s="1"/>
  <c r="DJ447" i="3"/>
  <c r="S549" i="1"/>
  <c r="F438" i="1"/>
  <c r="AZ412" i="1"/>
  <c r="DJ103" i="3"/>
  <c r="Q77" i="1"/>
  <c r="AU673" i="1"/>
  <c r="F718" i="1"/>
  <c r="DJ338" i="3"/>
  <c r="S376" i="1"/>
  <c r="DJ620" i="3"/>
  <c r="DJ551" i="3"/>
  <c r="S585" i="1"/>
  <c r="DJ334" i="3"/>
  <c r="BA326" i="1"/>
  <c r="CJ311" i="1"/>
  <c r="Q361" i="1"/>
  <c r="AC154" i="1"/>
  <c r="CY677" i="1"/>
  <c r="X677" i="1" s="1"/>
  <c r="CZ677" i="1"/>
  <c r="Y677" i="1" s="1"/>
  <c r="DJ407" i="3"/>
  <c r="P420" i="1"/>
  <c r="DJ665" i="3"/>
  <c r="CY316" i="1"/>
  <c r="X316" i="1" s="1"/>
  <c r="CZ316" i="1"/>
  <c r="Y316" i="1" s="1"/>
  <c r="P563" i="1"/>
  <c r="GM425" i="1"/>
  <c r="GN425" i="1" s="1"/>
  <c r="GM198" i="1"/>
  <c r="GN198" i="1" s="1"/>
  <c r="DJ383" i="3"/>
  <c r="DJ79" i="3"/>
  <c r="S92" i="1"/>
  <c r="DJ410" i="3"/>
  <c r="P549" i="1"/>
  <c r="BD489" i="1"/>
  <c r="F802" i="1"/>
  <c r="P71" i="1"/>
  <c r="Q578" i="1"/>
  <c r="F598" i="1"/>
  <c r="AX532" i="1"/>
  <c r="P73" i="1"/>
  <c r="CP73" i="1" s="1"/>
  <c r="O73" i="1" s="1"/>
  <c r="CY272" i="1"/>
  <c r="X272" i="1" s="1"/>
  <c r="AF279" i="1"/>
  <c r="CZ272" i="1"/>
  <c r="Y272" i="1" s="1"/>
  <c r="DJ463" i="3"/>
  <c r="CY89" i="1"/>
  <c r="X89" i="1" s="1"/>
  <c r="CZ89" i="1"/>
  <c r="Y89" i="1" s="1"/>
  <c r="R361" i="1"/>
  <c r="DJ283" i="3"/>
  <c r="BA154" i="1"/>
  <c r="CJ136" i="1"/>
  <c r="S420" i="1"/>
  <c r="DJ366" i="3"/>
  <c r="AI427" i="1"/>
  <c r="CG311" i="1"/>
  <c r="AX326" i="1"/>
  <c r="AI326" i="1"/>
  <c r="DJ755" i="3"/>
  <c r="CP422" i="1"/>
  <c r="O422" i="1" s="1"/>
  <c r="GM422" i="1" s="1"/>
  <c r="GN422" i="1" s="1"/>
  <c r="AX731" i="1"/>
  <c r="F754" i="1"/>
  <c r="DJ509" i="3"/>
  <c r="DJ527" i="3"/>
  <c r="CY140" i="1"/>
  <c r="X140" i="1" s="1"/>
  <c r="CZ140" i="1"/>
  <c r="Y140" i="1" s="1"/>
  <c r="Q680" i="1"/>
  <c r="CG623" i="1"/>
  <c r="AX641" i="1"/>
  <c r="CY626" i="1"/>
  <c r="X626" i="1" s="1"/>
  <c r="CZ626" i="1"/>
  <c r="Y626" i="1" s="1"/>
  <c r="DJ645" i="3"/>
  <c r="S675" i="1"/>
  <c r="R92" i="1"/>
  <c r="R549" i="1"/>
  <c r="V500" i="1"/>
  <c r="AI493" i="1"/>
  <c r="CZ559" i="1"/>
  <c r="Y559" i="1" s="1"/>
  <c r="CY559" i="1"/>
  <c r="X559" i="1" s="1"/>
  <c r="S322" i="1"/>
  <c r="DJ7" i="3"/>
  <c r="S71" i="1"/>
  <c r="P578" i="1"/>
  <c r="CY638" i="1"/>
  <c r="X638" i="1" s="1"/>
  <c r="GM638" i="1" s="1"/>
  <c r="GN638" i="1" s="1"/>
  <c r="CZ638" i="1"/>
  <c r="Y638" i="1" s="1"/>
  <c r="R73" i="1"/>
  <c r="GM696" i="1"/>
  <c r="GN696" i="1" s="1"/>
  <c r="BA358" i="1"/>
  <c r="F400" i="1"/>
  <c r="W186" i="1"/>
  <c r="F228" i="1"/>
  <c r="AD493" i="1"/>
  <c r="Q500" i="1"/>
  <c r="F172" i="1"/>
  <c r="AT136" i="1"/>
  <c r="CY689" i="1"/>
  <c r="X689" i="1" s="1"/>
  <c r="CZ689" i="1"/>
  <c r="Y689" i="1" s="1"/>
  <c r="DJ636" i="3"/>
  <c r="Q636" i="1"/>
  <c r="CP496" i="1"/>
  <c r="O496" i="1" s="1"/>
  <c r="AZ500" i="1"/>
  <c r="CI493" i="1"/>
  <c r="BA186" i="1"/>
  <c r="F224" i="1"/>
  <c r="CP587" i="1"/>
  <c r="O587" i="1" s="1"/>
  <c r="R315" i="1"/>
  <c r="BA30" i="1"/>
  <c r="F57" i="1"/>
  <c r="DJ589" i="3"/>
  <c r="CP72" i="1"/>
  <c r="O72" i="1" s="1"/>
  <c r="CZ86" i="1"/>
  <c r="Y86" i="1" s="1"/>
  <c r="CY86" i="1"/>
  <c r="X86" i="1" s="1"/>
  <c r="AQ270" i="1"/>
  <c r="AQ457" i="1"/>
  <c r="F289" i="1"/>
  <c r="P553" i="1"/>
  <c r="CY586" i="1"/>
  <c r="X586" i="1" s="1"/>
  <c r="CZ586" i="1"/>
  <c r="Y586" i="1" s="1"/>
  <c r="DJ371" i="3"/>
  <c r="DJ25" i="3"/>
  <c r="DJ390" i="3"/>
  <c r="CY681" i="1"/>
  <c r="X681" i="1" s="1"/>
  <c r="CZ681" i="1"/>
  <c r="Y681" i="1" s="1"/>
  <c r="CP32" i="1"/>
  <c r="O32" i="1" s="1"/>
  <c r="AC37" i="1"/>
  <c r="Q100" i="1"/>
  <c r="DJ493" i="3"/>
  <c r="AZ380" i="1"/>
  <c r="CI358" i="1"/>
  <c r="AT270" i="1"/>
  <c r="F297" i="1"/>
  <c r="P423" i="1"/>
  <c r="DJ355" i="3"/>
  <c r="S416" i="1"/>
  <c r="R575" i="1"/>
  <c r="R567" i="1"/>
  <c r="Q89" i="1"/>
  <c r="CP89" i="1" s="1"/>
  <c r="O89" i="1" s="1"/>
  <c r="DJ333" i="3"/>
  <c r="P197" i="1"/>
  <c r="DJ87" i="3"/>
  <c r="CZ149" i="1"/>
  <c r="Y149" i="1" s="1"/>
  <c r="CY149" i="1"/>
  <c r="X149" i="1" s="1"/>
  <c r="DJ691" i="3"/>
  <c r="S687" i="1"/>
  <c r="CP687" i="1" s="1"/>
  <c r="O687" i="1" s="1"/>
  <c r="Q565" i="1"/>
  <c r="Q683" i="1"/>
  <c r="P583" i="1"/>
  <c r="S557" i="1"/>
  <c r="CY555" i="1"/>
  <c r="X555" i="1" s="1"/>
  <c r="GM555" i="1" s="1"/>
  <c r="GN555" i="1" s="1"/>
  <c r="CZ555" i="1"/>
  <c r="Y555" i="1" s="1"/>
  <c r="CZ735" i="1"/>
  <c r="Y735" i="1" s="1"/>
  <c r="CY735" i="1"/>
  <c r="X735" i="1" s="1"/>
  <c r="CP421" i="1"/>
  <c r="O421" i="1" s="1"/>
  <c r="P588" i="1"/>
  <c r="CY676" i="1"/>
  <c r="X676" i="1" s="1"/>
  <c r="CZ676" i="1"/>
  <c r="Y676" i="1" s="1"/>
  <c r="DJ587" i="3"/>
  <c r="S625" i="1"/>
  <c r="Q544" i="1"/>
  <c r="Q189" i="1"/>
  <c r="DJ134" i="3"/>
  <c r="S143" i="1"/>
  <c r="W673" i="1"/>
  <c r="F723" i="1"/>
  <c r="AJ532" i="1"/>
  <c r="W591" i="1"/>
  <c r="DJ320" i="3"/>
  <c r="S363" i="1"/>
  <c r="CP363" i="1" s="1"/>
  <c r="O363" i="1" s="1"/>
  <c r="DJ102" i="3"/>
  <c r="DJ558" i="3"/>
  <c r="Q586" i="1"/>
  <c r="CP586" i="1" s="1"/>
  <c r="O586" i="1" s="1"/>
  <c r="DJ287" i="3"/>
  <c r="S317" i="1"/>
  <c r="CP317" i="1" s="1"/>
  <c r="O317" i="1" s="1"/>
  <c r="DJ503" i="3"/>
  <c r="Q376" i="1"/>
  <c r="W270" i="1"/>
  <c r="F303" i="1"/>
  <c r="DJ282" i="3"/>
  <c r="DJ514" i="3"/>
  <c r="S569" i="1"/>
  <c r="CP569" i="1" s="1"/>
  <c r="O569" i="1" s="1"/>
  <c r="DJ651" i="3"/>
  <c r="Q677" i="1"/>
  <c r="CP677" i="1" s="1"/>
  <c r="O677" i="1" s="1"/>
  <c r="CY97" i="1"/>
  <c r="X97" i="1" s="1"/>
  <c r="CZ97" i="1"/>
  <c r="Y97" i="1" s="1"/>
  <c r="DJ751" i="3"/>
  <c r="S740" i="1"/>
  <c r="DJ6" i="3"/>
  <c r="S35" i="1"/>
  <c r="U747" i="1"/>
  <c r="AH731" i="1"/>
  <c r="DJ572" i="3"/>
  <c r="S588" i="1"/>
  <c r="CP320" i="1"/>
  <c r="O320" i="1" s="1"/>
  <c r="GM320" i="1" s="1"/>
  <c r="GN320" i="1" s="1"/>
  <c r="F165" i="1"/>
  <c r="AZ136" i="1"/>
  <c r="P567" i="1"/>
  <c r="Q197" i="1"/>
  <c r="V747" i="1"/>
  <c r="AI731" i="1"/>
  <c r="P544" i="1"/>
  <c r="R373" i="1"/>
  <c r="DJ553" i="3"/>
  <c r="Q416" i="1"/>
  <c r="P575" i="1"/>
  <c r="DJ506" i="3"/>
  <c r="S567" i="1"/>
  <c r="V30" i="1"/>
  <c r="F60" i="1"/>
  <c r="BA591" i="1"/>
  <c r="CJ532" i="1"/>
  <c r="Q534" i="1"/>
  <c r="CY313" i="1"/>
  <c r="X313" i="1" s="1"/>
  <c r="CZ313" i="1"/>
  <c r="Y313" i="1" s="1"/>
  <c r="DJ162" i="3"/>
  <c r="Q149" i="1"/>
  <c r="CP149" i="1" s="1"/>
  <c r="O149" i="1" s="1"/>
  <c r="DJ497" i="3"/>
  <c r="S565" i="1"/>
  <c r="DJ545" i="3"/>
  <c r="S583" i="1"/>
  <c r="P557" i="1"/>
  <c r="R625" i="1"/>
  <c r="DJ443" i="3"/>
  <c r="S544" i="1"/>
  <c r="P189" i="1"/>
  <c r="DJ122" i="3"/>
  <c r="S141" i="1"/>
  <c r="CP141" i="1" s="1"/>
  <c r="O141" i="1" s="1"/>
  <c r="S145" i="1"/>
  <c r="P143" i="1"/>
  <c r="DJ154" i="3"/>
  <c r="Q147" i="1"/>
  <c r="CP147" i="1" s="1"/>
  <c r="O147" i="1" s="1"/>
  <c r="DJ349" i="3"/>
  <c r="GM626" i="1"/>
  <c r="GN626" i="1" s="1"/>
  <c r="DJ311" i="3"/>
  <c r="DJ42" i="3"/>
  <c r="S77" i="1"/>
  <c r="P376" i="1"/>
  <c r="CZ539" i="1"/>
  <c r="Y539" i="1" s="1"/>
  <c r="CY539" i="1"/>
  <c r="X539" i="1" s="1"/>
  <c r="DJ538" i="3"/>
  <c r="CZ191" i="1"/>
  <c r="Y191" i="1" s="1"/>
  <c r="CY191" i="1"/>
  <c r="X191" i="1" s="1"/>
  <c r="P77" i="1"/>
  <c r="F286" i="1"/>
  <c r="AX270" i="1"/>
  <c r="AO489" i="1"/>
  <c r="F781" i="1"/>
  <c r="R553" i="1"/>
  <c r="Q420" i="1"/>
  <c r="CZ32" i="1"/>
  <c r="Y32" i="1" s="1"/>
  <c r="CY32" i="1"/>
  <c r="X32" i="1" s="1"/>
  <c r="DJ747" i="3"/>
  <c r="P680" i="1"/>
  <c r="AC699" i="1" s="1"/>
  <c r="DJ457" i="3"/>
  <c r="S553" i="1"/>
  <c r="DJ476" i="3"/>
  <c r="DJ448" i="3"/>
  <c r="DJ411" i="3"/>
  <c r="DJ301" i="3"/>
  <c r="DJ330" i="3"/>
  <c r="S373" i="1"/>
  <c r="BA673" i="1"/>
  <c r="F719" i="1"/>
  <c r="CZ96" i="1"/>
  <c r="Y96" i="1" s="1"/>
  <c r="P416" i="1"/>
  <c r="AC279" i="1"/>
  <c r="CP272" i="1"/>
  <c r="O272" i="1" s="1"/>
  <c r="CP139" i="1"/>
  <c r="O139" i="1" s="1"/>
  <c r="GM139" i="1" s="1"/>
  <c r="GN139" i="1" s="1"/>
  <c r="Q319" i="1"/>
  <c r="AD326" i="1" s="1"/>
  <c r="DJ653" i="3"/>
  <c r="AX412" i="1"/>
  <c r="F434" i="1"/>
  <c r="R534" i="1"/>
  <c r="R565" i="1"/>
  <c r="R557" i="1"/>
  <c r="DJ753" i="3"/>
  <c r="AP266" i="1"/>
  <c r="F466" i="1"/>
  <c r="Q625" i="1"/>
  <c r="R544" i="1"/>
  <c r="CP277" i="1"/>
  <c r="O277" i="1" s="1"/>
  <c r="R189" i="1"/>
  <c r="Q191" i="1"/>
  <c r="CP191" i="1" s="1"/>
  <c r="O191" i="1" s="1"/>
  <c r="DJ461" i="3"/>
  <c r="R143" i="1"/>
  <c r="AE154" i="1" s="1"/>
  <c r="T358" i="1"/>
  <c r="F401" i="1"/>
  <c r="BD22" i="1"/>
  <c r="BD837" i="1"/>
  <c r="F832" i="1"/>
  <c r="DJ745" i="3"/>
  <c r="S737" i="1"/>
  <c r="AU457" i="1"/>
  <c r="F298" i="1"/>
  <c r="AU270" i="1"/>
  <c r="P582" i="1"/>
  <c r="W30" i="1"/>
  <c r="F61" i="1"/>
  <c r="W234" i="1"/>
  <c r="DJ4" i="3"/>
  <c r="S34" i="1"/>
  <c r="DJ279" i="3"/>
  <c r="S315" i="1"/>
  <c r="CP315" i="1" s="1"/>
  <c r="O315" i="1" s="1"/>
  <c r="BC266" i="1"/>
  <c r="F473" i="1"/>
  <c r="CY320" i="1"/>
  <c r="X320" i="1" s="1"/>
  <c r="CZ320" i="1"/>
  <c r="Y320" i="1" s="1"/>
  <c r="Q553" i="1"/>
  <c r="R420" i="1"/>
  <c r="Q733" i="1"/>
  <c r="DJ510" i="3"/>
  <c r="R588" i="1"/>
  <c r="R100" i="1"/>
  <c r="Q588" i="1"/>
  <c r="Q632" i="1"/>
  <c r="CP632" i="1" s="1"/>
  <c r="O632" i="1" s="1"/>
  <c r="BA270" i="1"/>
  <c r="BA457" i="1"/>
  <c r="F299" i="1"/>
  <c r="DJ99" i="3"/>
  <c r="P373" i="1"/>
  <c r="AC380" i="1" s="1"/>
  <c r="CY632" i="1"/>
  <c r="X632" i="1" s="1"/>
  <c r="CZ632" i="1"/>
  <c r="Y632" i="1" s="1"/>
  <c r="R416" i="1"/>
  <c r="CZ200" i="1"/>
  <c r="Y200" i="1" s="1"/>
  <c r="CY200" i="1"/>
  <c r="X200" i="1" s="1"/>
  <c r="P319" i="1"/>
  <c r="AC326" i="1" s="1"/>
  <c r="DJ11" i="3"/>
  <c r="P534" i="1"/>
  <c r="CP151" i="1"/>
  <c r="O151" i="1" s="1"/>
  <c r="CY424" i="1"/>
  <c r="X424" i="1" s="1"/>
  <c r="CZ424" i="1"/>
  <c r="Y424" i="1" s="1"/>
  <c r="CG358" i="1"/>
  <c r="AX380" i="1"/>
  <c r="AG623" i="1"/>
  <c r="T641" i="1"/>
  <c r="DJ475" i="3"/>
  <c r="Q557" i="1"/>
  <c r="DJ771" i="3"/>
  <c r="DJ406" i="3"/>
  <c r="F238" i="1"/>
  <c r="AO26" i="1"/>
  <c r="AO807" i="1"/>
  <c r="GM744" i="1"/>
  <c r="GN744" i="1" s="1"/>
  <c r="P625" i="1"/>
  <c r="CP735" i="1"/>
  <c r="O735" i="1" s="1"/>
  <c r="AT30" i="1"/>
  <c r="F55" i="1"/>
  <c r="Q537" i="1"/>
  <c r="Q143" i="1"/>
  <c r="AP489" i="1"/>
  <c r="F786" i="1"/>
  <c r="CJ623" i="1"/>
  <c r="BA641" i="1"/>
  <c r="CY277" i="1"/>
  <c r="X277" i="1" s="1"/>
  <c r="CZ277" i="1"/>
  <c r="Y277" i="1" s="1"/>
  <c r="DJ324" i="3"/>
  <c r="BA427" i="1"/>
  <c r="CJ412" i="1"/>
  <c r="Q563" i="1"/>
  <c r="R733" i="1"/>
  <c r="R71" i="1"/>
  <c r="DJ22" i="3"/>
  <c r="S73" i="1"/>
  <c r="DJ195" i="3"/>
  <c r="S197" i="1"/>
  <c r="Q567" i="1"/>
  <c r="CP675" i="1"/>
  <c r="O675" i="1" s="1"/>
  <c r="DJ374" i="3"/>
  <c r="S423" i="1"/>
  <c r="DJ462" i="3"/>
  <c r="CP316" i="1"/>
  <c r="O316" i="1" s="1"/>
  <c r="GM681" i="1"/>
  <c r="GN681" i="1" s="1"/>
  <c r="F211" i="1"/>
  <c r="AX186" i="1"/>
  <c r="Q373" i="1"/>
  <c r="AD380" i="1" s="1"/>
  <c r="CY631" i="1"/>
  <c r="X631" i="1" s="1"/>
  <c r="CZ631" i="1"/>
  <c r="Y631" i="1" s="1"/>
  <c r="CZ572" i="1"/>
  <c r="Y572" i="1" s="1"/>
  <c r="CY572" i="1"/>
  <c r="X572" i="1" s="1"/>
  <c r="GM572" i="1" s="1"/>
  <c r="GO572" i="1" s="1"/>
  <c r="F215" i="1"/>
  <c r="AZ186" i="1"/>
  <c r="CY682" i="1"/>
  <c r="X682" i="1" s="1"/>
  <c r="CZ682" i="1"/>
  <c r="Y682" i="1" s="1"/>
  <c r="DJ299" i="3"/>
  <c r="S319" i="1"/>
  <c r="BB26" i="1"/>
  <c r="F247" i="1"/>
  <c r="BB807" i="1"/>
  <c r="DJ388" i="3"/>
  <c r="S534" i="1"/>
  <c r="DJ3" i="3"/>
  <c r="S33" i="1"/>
  <c r="CP33" i="1" s="1"/>
  <c r="O33" i="1" s="1"/>
  <c r="F660" i="1"/>
  <c r="AU623" i="1"/>
  <c r="DJ309" i="3"/>
  <c r="CZ79" i="1"/>
  <c r="Y79" i="1" s="1"/>
  <c r="CY79" i="1"/>
  <c r="X79" i="1" s="1"/>
  <c r="GM79" i="1" s="1"/>
  <c r="GN79" i="1" s="1"/>
  <c r="CP321" i="1"/>
  <c r="O321" i="1" s="1"/>
  <c r="DJ646" i="3"/>
  <c r="GM78" i="1"/>
  <c r="GN78" i="1" s="1"/>
  <c r="R537" i="1"/>
  <c r="DJ230" i="3"/>
  <c r="AZ311" i="1"/>
  <c r="F337" i="1"/>
  <c r="U673" i="1"/>
  <c r="F721" i="1"/>
  <c r="Q37" i="1"/>
  <c r="AD30" i="1"/>
  <c r="CY151" i="1"/>
  <c r="X151" i="1" s="1"/>
  <c r="CZ151" i="1"/>
  <c r="Y151" i="1" s="1"/>
  <c r="CY422" i="1"/>
  <c r="X422" i="1" s="1"/>
  <c r="CZ422" i="1"/>
  <c r="Y422" i="1" s="1"/>
  <c r="DJ83" i="3"/>
  <c r="S95" i="1"/>
  <c r="DJ382" i="3"/>
  <c r="S495" i="1"/>
  <c r="Q414" i="1"/>
  <c r="CY274" i="1"/>
  <c r="X274" i="1" s="1"/>
  <c r="CZ274" i="1"/>
  <c r="Y274" i="1" s="1"/>
  <c r="CP585" i="1"/>
  <c r="O585" i="1" s="1"/>
  <c r="DJ480" i="3"/>
  <c r="Q559" i="1"/>
  <c r="CP559" i="1" s="1"/>
  <c r="O559" i="1" s="1"/>
  <c r="AU489" i="1"/>
  <c r="F796" i="1"/>
  <c r="DJ63" i="3"/>
  <c r="S83" i="1"/>
  <c r="CP83" i="1" s="1"/>
  <c r="O83" i="1" s="1"/>
  <c r="F123" i="1"/>
  <c r="AU69" i="1"/>
  <c r="AX234" i="1"/>
  <c r="F44" i="1"/>
  <c r="AX30" i="1"/>
  <c r="DJ100" i="3"/>
  <c r="S100" i="1"/>
  <c r="CP100" i="1" s="1"/>
  <c r="O100" i="1" s="1"/>
  <c r="Q423" i="1"/>
  <c r="AQ311" i="1"/>
  <c r="F336" i="1"/>
  <c r="R197" i="1"/>
  <c r="F59" i="1"/>
  <c r="U30" i="1"/>
  <c r="P565" i="1"/>
  <c r="DJ728" i="3"/>
  <c r="DJ170" i="3"/>
  <c r="S189" i="1"/>
  <c r="T747" i="1"/>
  <c r="AG731" i="1"/>
  <c r="CP631" i="1"/>
  <c r="O631" i="1" s="1"/>
  <c r="GM631" i="1" s="1"/>
  <c r="GN631" i="1" s="1"/>
  <c r="DJ597" i="3"/>
  <c r="S628" i="1"/>
  <c r="CP313" i="1"/>
  <c r="O313" i="1" s="1"/>
  <c r="CP676" i="1"/>
  <c r="O676" i="1" s="1"/>
  <c r="R319" i="1"/>
  <c r="AQ358" i="1"/>
  <c r="F390" i="1"/>
  <c r="DJ678" i="3"/>
  <c r="CY743" i="1"/>
  <c r="X743" i="1" s="1"/>
  <c r="CZ743" i="1"/>
  <c r="Y743" i="1" s="1"/>
  <c r="F161" i="1"/>
  <c r="AX136" i="1"/>
  <c r="DJ38" i="3"/>
  <c r="S75" i="1"/>
  <c r="CP75" i="1" s="1"/>
  <c r="O75" i="1" s="1"/>
  <c r="AJ326" i="1"/>
  <c r="DJ628" i="3"/>
  <c r="S634" i="1"/>
  <c r="CP634" i="1" s="1"/>
  <c r="O634" i="1" s="1"/>
  <c r="P537" i="1"/>
  <c r="CP101" i="1"/>
  <c r="O101" i="1" s="1"/>
  <c r="DJ9" i="3"/>
  <c r="AP807" i="1"/>
  <c r="S498" i="1"/>
  <c r="DJ387" i="3"/>
  <c r="AQ493" i="1"/>
  <c r="F510" i="1"/>
  <c r="AQ777" i="1"/>
  <c r="CP691" i="1"/>
  <c r="O691" i="1" s="1"/>
  <c r="GM691" i="1" s="1"/>
  <c r="GO691" i="1" s="1"/>
  <c r="CC699" i="1" s="1"/>
  <c r="R563" i="1"/>
  <c r="P95" i="1"/>
  <c r="DJ172" i="3"/>
  <c r="CY561" i="1"/>
  <c r="X561" i="1" s="1"/>
  <c r="CZ561" i="1"/>
  <c r="Y561" i="1" s="1"/>
  <c r="Q549" i="1"/>
  <c r="DJ730" i="3"/>
  <c r="DJ57" i="3"/>
  <c r="DJ173" i="3"/>
  <c r="CP97" i="1"/>
  <c r="O97" i="1" s="1"/>
  <c r="DJ548" i="3"/>
  <c r="S584" i="1"/>
  <c r="CP584" i="1" s="1"/>
  <c r="O584" i="1" s="1"/>
  <c r="Q580" i="1"/>
  <c r="CP580" i="1" s="1"/>
  <c r="O580" i="1" s="1"/>
  <c r="Q685" i="1"/>
  <c r="CP743" i="1"/>
  <c r="O743" i="1" s="1"/>
  <c r="CY589" i="1"/>
  <c r="X589" i="1" s="1"/>
  <c r="CZ589" i="1"/>
  <c r="Y589" i="1" s="1"/>
  <c r="CP539" i="1"/>
  <c r="O539" i="1" s="1"/>
  <c r="GM539" i="1" s="1"/>
  <c r="GN539" i="1" s="1"/>
  <c r="CJ731" i="1"/>
  <c r="BA747" i="1"/>
  <c r="T30" i="1"/>
  <c r="F58" i="1"/>
  <c r="Q145" i="1"/>
  <c r="DJ197" i="3"/>
  <c r="CP424" i="1"/>
  <c r="O424" i="1" s="1"/>
  <c r="GM424" i="1" s="1"/>
  <c r="GN424" i="1" s="1"/>
  <c r="DJ532" i="3"/>
  <c r="DJ452" i="3"/>
  <c r="S551" i="1"/>
  <c r="AZ731" i="1"/>
  <c r="F758" i="1"/>
  <c r="DJ622" i="3"/>
  <c r="AQ673" i="1"/>
  <c r="F709" i="1"/>
  <c r="T326" i="1"/>
  <c r="AG311" i="1"/>
  <c r="DJ44" i="3"/>
  <c r="P99" i="1"/>
  <c r="R630" i="1"/>
  <c r="AI591" i="1"/>
  <c r="DJ403" i="3"/>
  <c r="S537" i="1"/>
  <c r="AG673" i="1"/>
  <c r="T699" i="1"/>
  <c r="DJ200" i="3"/>
  <c r="CY72" i="1"/>
  <c r="X72" i="1" s="1"/>
  <c r="CZ72" i="1"/>
  <c r="Y72" i="1" s="1"/>
  <c r="AZ532" i="1"/>
  <c r="F602" i="1"/>
  <c r="F482" i="1"/>
  <c r="BD266" i="1"/>
  <c r="AX69" i="1"/>
  <c r="F111" i="1"/>
  <c r="T154" i="1"/>
  <c r="AG136" i="1"/>
  <c r="DJ713" i="3"/>
  <c r="DJ385" i="3"/>
  <c r="S497" i="1"/>
  <c r="CP497" i="1" s="1"/>
  <c r="O497" i="1" s="1"/>
  <c r="DJ663" i="3"/>
  <c r="S680" i="1"/>
  <c r="P740" i="1"/>
  <c r="CY101" i="1"/>
  <c r="X101" i="1" s="1"/>
  <c r="CZ101" i="1"/>
  <c r="Y101" i="1" s="1"/>
  <c r="AT623" i="1"/>
  <c r="F659" i="1"/>
  <c r="T493" i="1"/>
  <c r="F521" i="1"/>
  <c r="F48" i="1"/>
  <c r="AZ30" i="1"/>
  <c r="AZ234" i="1"/>
  <c r="DJ652" i="3"/>
  <c r="W747" i="1"/>
  <c r="AJ731" i="1"/>
  <c r="DJ322" i="3"/>
  <c r="S370" i="1"/>
  <c r="Q628" i="1"/>
  <c r="DJ542" i="3"/>
  <c r="S582" i="1"/>
  <c r="CY144" i="1"/>
  <c r="X144" i="1" s="1"/>
  <c r="CZ144" i="1"/>
  <c r="Y144" i="1" s="1"/>
  <c r="R551" i="1"/>
  <c r="W358" i="1"/>
  <c r="F404" i="1"/>
  <c r="R495" i="1"/>
  <c r="AE500" i="1" s="1"/>
  <c r="CZ550" i="1"/>
  <c r="Y550" i="1" s="1"/>
  <c r="GM550" i="1" s="1"/>
  <c r="GN550" i="1" s="1"/>
  <c r="CY550" i="1"/>
  <c r="X550" i="1" s="1"/>
  <c r="DJ281" i="3"/>
  <c r="CI270" i="1"/>
  <c r="AZ279" i="1"/>
  <c r="CI673" i="1"/>
  <c r="AZ699" i="1"/>
  <c r="R99" i="1"/>
  <c r="P630" i="1"/>
  <c r="DJ575" i="3"/>
  <c r="R414" i="1"/>
  <c r="DJ611" i="3"/>
  <c r="F651" i="1"/>
  <c r="AQ623" i="1"/>
  <c r="S636" i="1"/>
  <c r="AE326" i="1"/>
  <c r="R680" i="1"/>
  <c r="AE699" i="1" s="1"/>
  <c r="BC26" i="1"/>
  <c r="F250" i="1"/>
  <c r="BC807" i="1"/>
  <c r="CY321" i="1"/>
  <c r="X321" i="1" s="1"/>
  <c r="CZ321" i="1"/>
  <c r="Y321" i="1" s="1"/>
  <c r="CY102" i="1"/>
  <c r="X102" i="1" s="1"/>
  <c r="CZ102" i="1"/>
  <c r="Y102" i="1" s="1"/>
  <c r="Q740" i="1"/>
  <c r="Q71" i="1"/>
  <c r="DJ189" i="3"/>
  <c r="S194" i="1"/>
  <c r="F520" i="1"/>
  <c r="BA493" i="1"/>
  <c r="W493" i="1"/>
  <c r="F524" i="1"/>
  <c r="Q575" i="1"/>
  <c r="P733" i="1"/>
  <c r="F461" i="1"/>
  <c r="AO266" i="1"/>
  <c r="BB266" i="1"/>
  <c r="F470" i="1"/>
  <c r="DJ593" i="3"/>
  <c r="Q627" i="1"/>
  <c r="CP627" i="1" s="1"/>
  <c r="O627" i="1" s="1"/>
  <c r="GM627" i="1" s="1"/>
  <c r="GN627" i="1" s="1"/>
  <c r="U204" i="1"/>
  <c r="AH186" i="1"/>
  <c r="R583" i="1"/>
  <c r="DJ454" i="3"/>
  <c r="AG412" i="1"/>
  <c r="T427" i="1"/>
  <c r="DJ2" i="3"/>
  <c r="CP96" i="1"/>
  <c r="O96" i="1" s="1"/>
  <c r="GM96" i="1" s="1"/>
  <c r="GN96" i="1" s="1"/>
  <c r="DJ524" i="3"/>
  <c r="S575" i="1"/>
  <c r="DJ726" i="3"/>
  <c r="S733" i="1"/>
  <c r="AI154" i="1"/>
  <c r="AQ69" i="1"/>
  <c r="F114" i="1"/>
  <c r="DJ673" i="3"/>
  <c r="S683" i="1"/>
  <c r="Q583" i="1"/>
  <c r="F399" i="1"/>
  <c r="AU358" i="1"/>
  <c r="R740" i="1"/>
  <c r="Q194" i="1"/>
  <c r="DJ405" i="3"/>
  <c r="CP144" i="1"/>
  <c r="O144" i="1" s="1"/>
  <c r="V279" i="1"/>
  <c r="AI270" i="1"/>
  <c r="F766" i="1"/>
  <c r="AU731" i="1"/>
  <c r="AZ641" i="1"/>
  <c r="CI623" i="1"/>
  <c r="Q540" i="1"/>
  <c r="R370" i="1"/>
  <c r="S81" i="1"/>
  <c r="DJ53" i="3"/>
  <c r="P540" i="1"/>
  <c r="BB489" i="1"/>
  <c r="F790" i="1"/>
  <c r="CJ69" i="1"/>
  <c r="BA104" i="1"/>
  <c r="BA234" i="1" s="1"/>
  <c r="DJ685" i="3"/>
  <c r="S685" i="1"/>
  <c r="R81" i="1"/>
  <c r="DJ421" i="3"/>
  <c r="S540" i="1"/>
  <c r="P370" i="1"/>
  <c r="T186" i="1"/>
  <c r="F225" i="1"/>
  <c r="DJ576" i="3"/>
  <c r="DJ729" i="3"/>
  <c r="AU186" i="1"/>
  <c r="F223" i="1"/>
  <c r="CP628" i="1"/>
  <c r="O628" i="1" s="1"/>
  <c r="CP102" i="1"/>
  <c r="O102" i="1" s="1"/>
  <c r="R582" i="1"/>
  <c r="P685" i="1"/>
  <c r="F173" i="1"/>
  <c r="AU136" i="1"/>
  <c r="DJ453" i="3"/>
  <c r="DJ393" i="3"/>
  <c r="DJ351" i="3"/>
  <c r="CP689" i="1"/>
  <c r="O689" i="1" s="1"/>
  <c r="P551" i="1"/>
  <c r="U270" i="1"/>
  <c r="F301" i="1"/>
  <c r="DJ391" i="3"/>
  <c r="P495" i="1"/>
  <c r="DJ530" i="3"/>
  <c r="AJ641" i="1"/>
  <c r="AX500" i="1"/>
  <c r="CG493" i="1"/>
  <c r="DJ754" i="3"/>
  <c r="CG673" i="1"/>
  <c r="AX699" i="1"/>
  <c r="Q99" i="1"/>
  <c r="U380" i="1"/>
  <c r="AH358" i="1"/>
  <c r="R34" i="1"/>
  <c r="Q630" i="1"/>
  <c r="DJ315" i="3"/>
  <c r="S360" i="1"/>
  <c r="CP360" i="1" s="1"/>
  <c r="O360" i="1" s="1"/>
  <c r="P414" i="1"/>
  <c r="R636" i="1"/>
  <c r="CP561" i="1"/>
  <c r="O561" i="1" s="1"/>
  <c r="F522" i="1"/>
  <c r="U493" i="1"/>
  <c r="CP197" i="1" l="1"/>
  <c r="O197" i="1" s="1"/>
  <c r="GM632" i="1"/>
  <c r="GN632" i="1" s="1"/>
  <c r="GM102" i="1"/>
  <c r="GN102" i="1" s="1"/>
  <c r="AD154" i="1"/>
  <c r="AD747" i="1"/>
  <c r="Q279" i="1"/>
  <c r="GM580" i="1"/>
  <c r="GN580" i="1" s="1"/>
  <c r="AF326" i="1"/>
  <c r="AX457" i="1"/>
  <c r="CP540" i="1"/>
  <c r="O540" i="1" s="1"/>
  <c r="AF37" i="1"/>
  <c r="S37" i="1" s="1"/>
  <c r="CP194" i="1"/>
  <c r="O194" i="1" s="1"/>
  <c r="AH136" i="1"/>
  <c r="CP34" i="1"/>
  <c r="O34" i="1" s="1"/>
  <c r="GM97" i="1"/>
  <c r="GN97" i="1" s="1"/>
  <c r="CP685" i="1"/>
  <c r="O685" i="1" s="1"/>
  <c r="AE380" i="1"/>
  <c r="CP361" i="1"/>
  <c r="O361" i="1" s="1"/>
  <c r="GM361" i="1" s="1"/>
  <c r="GN361" i="1" s="1"/>
  <c r="CP563" i="1"/>
  <c r="O563" i="1" s="1"/>
  <c r="CP99" i="1"/>
  <c r="O99" i="1" s="1"/>
  <c r="AD699" i="1"/>
  <c r="GM589" i="1"/>
  <c r="GN589" i="1" s="1"/>
  <c r="GM677" i="1"/>
  <c r="GN677" i="1" s="1"/>
  <c r="GM140" i="1"/>
  <c r="GN140" i="1" s="1"/>
  <c r="GM149" i="1"/>
  <c r="GN149" i="1" s="1"/>
  <c r="CP35" i="1"/>
  <c r="O35" i="1" s="1"/>
  <c r="GM559" i="1"/>
  <c r="GN559" i="1" s="1"/>
  <c r="GM200" i="1"/>
  <c r="GN200" i="1" s="1"/>
  <c r="GM682" i="1"/>
  <c r="GN682" i="1" s="1"/>
  <c r="GM147" i="1"/>
  <c r="GN147" i="1" s="1"/>
  <c r="GM586" i="1"/>
  <c r="GN586" i="1" s="1"/>
  <c r="CP578" i="1"/>
  <c r="O578" i="1" s="1"/>
  <c r="CP537" i="1"/>
  <c r="O537" i="1" s="1"/>
  <c r="R279" i="1"/>
  <c r="F293" i="1" s="1"/>
  <c r="CP567" i="1"/>
  <c r="O567" i="1" s="1"/>
  <c r="CP636" i="1"/>
  <c r="O636" i="1" s="1"/>
  <c r="GM89" i="1"/>
  <c r="GO89" i="1" s="1"/>
  <c r="GM191" i="1"/>
  <c r="GN191" i="1" s="1"/>
  <c r="CP145" i="1"/>
  <c r="O145" i="1" s="1"/>
  <c r="GM145" i="1" s="1"/>
  <c r="GN145" i="1" s="1"/>
  <c r="GM274" i="1"/>
  <c r="GN274" i="1" s="1"/>
  <c r="AE37" i="1"/>
  <c r="R37" i="1" s="1"/>
  <c r="GM86" i="1"/>
  <c r="GO86" i="1" s="1"/>
  <c r="U591" i="1"/>
  <c r="F613" i="1" s="1"/>
  <c r="GM151" i="1"/>
  <c r="GN151" i="1" s="1"/>
  <c r="CP565" i="1"/>
  <c r="O565" i="1" s="1"/>
  <c r="AQ807" i="1"/>
  <c r="AQ22" i="1" s="1"/>
  <c r="AD427" i="1"/>
  <c r="R154" i="1"/>
  <c r="AE136" i="1"/>
  <c r="P326" i="1"/>
  <c r="CH326" i="1"/>
  <c r="CF326" i="1"/>
  <c r="AC311" i="1"/>
  <c r="CE326" i="1"/>
  <c r="R699" i="1"/>
  <c r="AE673" i="1"/>
  <c r="Q380" i="1"/>
  <c r="AD358" i="1"/>
  <c r="AE358" i="1"/>
  <c r="R380" i="1"/>
  <c r="BA26" i="1"/>
  <c r="F254" i="1"/>
  <c r="AD673" i="1"/>
  <c r="Q699" i="1"/>
  <c r="AC673" i="1"/>
  <c r="CE699" i="1"/>
  <c r="CF699" i="1"/>
  <c r="CH699" i="1"/>
  <c r="P699" i="1"/>
  <c r="Q154" i="1"/>
  <c r="AD136" i="1"/>
  <c r="CY683" i="1"/>
  <c r="X683" i="1" s="1"/>
  <c r="CZ683" i="1"/>
  <c r="Y683" i="1" s="1"/>
  <c r="BA266" i="1"/>
  <c r="F477" i="1"/>
  <c r="F291" i="1"/>
  <c r="Q270" i="1"/>
  <c r="F451" i="1"/>
  <c r="W412" i="1"/>
  <c r="F661" i="1"/>
  <c r="BA623" i="1"/>
  <c r="S326" i="1"/>
  <c r="AF311" i="1"/>
  <c r="F511" i="1"/>
  <c r="AZ493" i="1"/>
  <c r="AZ777" i="1"/>
  <c r="AZ807" i="1" s="1"/>
  <c r="T69" i="1"/>
  <c r="F125" i="1"/>
  <c r="CY81" i="1"/>
  <c r="X81" i="1" s="1"/>
  <c r="CZ81" i="1"/>
  <c r="Y81" i="1" s="1"/>
  <c r="AX358" i="1"/>
  <c r="F387" i="1"/>
  <c r="AD641" i="1"/>
  <c r="AD311" i="1"/>
  <c r="Q326" i="1"/>
  <c r="AU26" i="1"/>
  <c r="F253" i="1"/>
  <c r="AU807" i="1"/>
  <c r="T532" i="1"/>
  <c r="F612" i="1"/>
  <c r="CZ71" i="1"/>
  <c r="Y71" i="1" s="1"/>
  <c r="CY71" i="1"/>
  <c r="X71" i="1" s="1"/>
  <c r="AF104" i="1"/>
  <c r="AX493" i="1"/>
  <c r="F507" i="1"/>
  <c r="AX777" i="1"/>
  <c r="AX807" i="1" s="1"/>
  <c r="AI136" i="1"/>
  <c r="V154" i="1"/>
  <c r="CP733" i="1"/>
  <c r="O733" i="1" s="1"/>
  <c r="AC747" i="1"/>
  <c r="T673" i="1"/>
  <c r="F720" i="1"/>
  <c r="U26" i="1"/>
  <c r="F256" i="1"/>
  <c r="CZ319" i="1"/>
  <c r="Y319" i="1" s="1"/>
  <c r="CY319" i="1"/>
  <c r="X319" i="1" s="1"/>
  <c r="CP582" i="1"/>
  <c r="O582" i="1" s="1"/>
  <c r="CH380" i="1"/>
  <c r="P380" i="1"/>
  <c r="AC358" i="1"/>
  <c r="CE380" i="1"/>
  <c r="CF380" i="1"/>
  <c r="AD591" i="1"/>
  <c r="CY588" i="1"/>
  <c r="X588" i="1" s="1"/>
  <c r="CZ588" i="1"/>
  <c r="Y588" i="1" s="1"/>
  <c r="AL279" i="1"/>
  <c r="V69" i="1"/>
  <c r="F127" i="1"/>
  <c r="AJ623" i="1"/>
  <c r="W641" i="1"/>
  <c r="CY733" i="1"/>
  <c r="X733" i="1" s="1"/>
  <c r="AF747" i="1"/>
  <c r="CZ733" i="1"/>
  <c r="Y733" i="1" s="1"/>
  <c r="R326" i="1"/>
  <c r="AE311" i="1"/>
  <c r="CP740" i="1"/>
  <c r="O740" i="1" s="1"/>
  <c r="T234" i="1"/>
  <c r="CP143" i="1"/>
  <c r="O143" i="1" s="1"/>
  <c r="CZ317" i="1"/>
  <c r="Y317" i="1" s="1"/>
  <c r="CY317" i="1"/>
  <c r="X317" i="1" s="1"/>
  <c r="GM317" i="1" s="1"/>
  <c r="GO317" i="1" s="1"/>
  <c r="CC326" i="1" s="1"/>
  <c r="CP588" i="1"/>
  <c r="O588" i="1" s="1"/>
  <c r="CP553" i="1"/>
  <c r="O553" i="1" s="1"/>
  <c r="CZ322" i="1"/>
  <c r="Y322" i="1" s="1"/>
  <c r="CY322" i="1"/>
  <c r="X322" i="1" s="1"/>
  <c r="S279" i="1"/>
  <c r="AF270" i="1"/>
  <c r="CZ636" i="1"/>
  <c r="Y636" i="1" s="1"/>
  <c r="CY636" i="1"/>
  <c r="X636" i="1" s="1"/>
  <c r="GM636" i="1" s="1"/>
  <c r="GN636" i="1" s="1"/>
  <c r="CZ537" i="1"/>
  <c r="Y537" i="1" s="1"/>
  <c r="CY537" i="1"/>
  <c r="X537" i="1" s="1"/>
  <c r="CP95" i="1"/>
  <c r="O95" i="1" s="1"/>
  <c r="CP77" i="1"/>
  <c r="O77" i="1" s="1"/>
  <c r="CY145" i="1"/>
  <c r="X145" i="1" s="1"/>
  <c r="CZ145" i="1"/>
  <c r="Y145" i="1" s="1"/>
  <c r="BA532" i="1"/>
  <c r="F611" i="1"/>
  <c r="GM421" i="1"/>
  <c r="GN421" i="1" s="1"/>
  <c r="CY416" i="1"/>
  <c r="X416" i="1" s="1"/>
  <c r="CZ416" i="1"/>
  <c r="Y416" i="1" s="1"/>
  <c r="AK279" i="1"/>
  <c r="CP420" i="1"/>
  <c r="O420" i="1" s="1"/>
  <c r="F128" i="1"/>
  <c r="W69" i="1"/>
  <c r="CP322" i="1"/>
  <c r="O322" i="1" s="1"/>
  <c r="U69" i="1"/>
  <c r="F126" i="1"/>
  <c r="F49" i="1"/>
  <c r="Q30" i="1"/>
  <c r="AE493" i="1"/>
  <c r="R500" i="1"/>
  <c r="F767" i="1"/>
  <c r="BA731" i="1"/>
  <c r="CP189" i="1"/>
  <c r="O189" i="1" s="1"/>
  <c r="AC204" i="1"/>
  <c r="GM561" i="1"/>
  <c r="GN561" i="1" s="1"/>
  <c r="AQ489" i="1"/>
  <c r="F787" i="1"/>
  <c r="CY567" i="1"/>
  <c r="X567" i="1" s="1"/>
  <c r="CZ567" i="1"/>
  <c r="Y567" i="1" s="1"/>
  <c r="U412" i="1"/>
  <c r="F449" i="1"/>
  <c r="CY557" i="1"/>
  <c r="X557" i="1" s="1"/>
  <c r="CZ557" i="1"/>
  <c r="Y557" i="1" s="1"/>
  <c r="AX311" i="1"/>
  <c r="F333" i="1"/>
  <c r="CP551" i="1"/>
  <c r="O551" i="1" s="1"/>
  <c r="GM144" i="1"/>
  <c r="GN144" i="1" s="1"/>
  <c r="F448" i="1"/>
  <c r="T412" i="1"/>
  <c r="CY194" i="1"/>
  <c r="X194" i="1" s="1"/>
  <c r="CZ194" i="1"/>
  <c r="Y194" i="1" s="1"/>
  <c r="CP630" i="1"/>
  <c r="O630" i="1" s="1"/>
  <c r="GM676" i="1"/>
  <c r="GN676" i="1" s="1"/>
  <c r="CY95" i="1"/>
  <c r="X95" i="1" s="1"/>
  <c r="CZ95" i="1"/>
  <c r="Y95" i="1" s="1"/>
  <c r="AE747" i="1"/>
  <c r="BD18" i="1"/>
  <c r="F862" i="1"/>
  <c r="AE641" i="1"/>
  <c r="CP575" i="1"/>
  <c r="O575" i="1" s="1"/>
  <c r="CP583" i="1"/>
  <c r="O583" i="1" s="1"/>
  <c r="Q493" i="1"/>
  <c r="F512" i="1"/>
  <c r="CY675" i="1"/>
  <c r="X675" i="1" s="1"/>
  <c r="CZ675" i="1"/>
  <c r="Y675" i="1" s="1"/>
  <c r="AF699" i="1"/>
  <c r="V623" i="1"/>
  <c r="F664" i="1"/>
  <c r="BB22" i="1"/>
  <c r="F820" i="1"/>
  <c r="BB837" i="1"/>
  <c r="CY578" i="1"/>
  <c r="X578" i="1" s="1"/>
  <c r="CZ578" i="1"/>
  <c r="Y578" i="1" s="1"/>
  <c r="F348" i="1"/>
  <c r="U311" i="1"/>
  <c r="GM321" i="1"/>
  <c r="GN321" i="1" s="1"/>
  <c r="U457" i="1"/>
  <c r="CZ100" i="1"/>
  <c r="Y100" i="1" s="1"/>
  <c r="CY100" i="1"/>
  <c r="X100" i="1" s="1"/>
  <c r="GM100" i="1" s="1"/>
  <c r="GN100" i="1" s="1"/>
  <c r="GM689" i="1"/>
  <c r="GN689" i="1" s="1"/>
  <c r="W731" i="1"/>
  <c r="F771" i="1"/>
  <c r="F347" i="1"/>
  <c r="T311" i="1"/>
  <c r="T457" i="1"/>
  <c r="GM743" i="1"/>
  <c r="GN743" i="1" s="1"/>
  <c r="GM313" i="1"/>
  <c r="AO22" i="1"/>
  <c r="AO837" i="1"/>
  <c r="F811" i="1"/>
  <c r="CP376" i="1"/>
  <c r="O376" i="1" s="1"/>
  <c r="CP557" i="1"/>
  <c r="O557" i="1" s="1"/>
  <c r="W532" i="1"/>
  <c r="F615" i="1"/>
  <c r="F391" i="1"/>
  <c r="AZ358" i="1"/>
  <c r="AI412" i="1"/>
  <c r="V427" i="1"/>
  <c r="AX673" i="1"/>
  <c r="F706" i="1"/>
  <c r="AF154" i="1"/>
  <c r="CY138" i="1"/>
  <c r="X138" i="1" s="1"/>
  <c r="CZ138" i="1"/>
  <c r="Y138" i="1" s="1"/>
  <c r="BC22" i="1"/>
  <c r="F823" i="1"/>
  <c r="BC837" i="1"/>
  <c r="AC500" i="1"/>
  <c r="CP495" i="1"/>
  <c r="O495" i="1" s="1"/>
  <c r="CY553" i="1"/>
  <c r="X553" i="1" s="1"/>
  <c r="CZ553" i="1"/>
  <c r="Y553" i="1" s="1"/>
  <c r="CY737" i="1"/>
  <c r="X737" i="1" s="1"/>
  <c r="CZ737" i="1"/>
  <c r="Y737" i="1" s="1"/>
  <c r="V326" i="1"/>
  <c r="AI311" i="1"/>
  <c r="CY685" i="1"/>
  <c r="X685" i="1" s="1"/>
  <c r="CZ685" i="1"/>
  <c r="Y685" i="1" s="1"/>
  <c r="AD104" i="1"/>
  <c r="F710" i="1"/>
  <c r="AZ673" i="1"/>
  <c r="T136" i="1"/>
  <c r="F175" i="1"/>
  <c r="CY498" i="1"/>
  <c r="X498" i="1" s="1"/>
  <c r="CZ498" i="1"/>
  <c r="Y498" i="1" s="1"/>
  <c r="CP737" i="1"/>
  <c r="O737" i="1" s="1"/>
  <c r="CY77" i="1"/>
  <c r="X77" i="1" s="1"/>
  <c r="CZ77" i="1"/>
  <c r="Y77" i="1" s="1"/>
  <c r="CY583" i="1"/>
  <c r="X583" i="1" s="1"/>
  <c r="CZ583" i="1"/>
  <c r="Y583" i="1" s="1"/>
  <c r="CP549" i="1"/>
  <c r="O549" i="1" s="1"/>
  <c r="F346" i="1"/>
  <c r="BA311" i="1"/>
  <c r="CZ496" i="1"/>
  <c r="Y496" i="1" s="1"/>
  <c r="CY496" i="1"/>
  <c r="X496" i="1" s="1"/>
  <c r="GM496" i="1" s="1"/>
  <c r="GN496" i="1" s="1"/>
  <c r="CZ630" i="1"/>
  <c r="Y630" i="1" s="1"/>
  <c r="CY630" i="1"/>
  <c r="X630" i="1" s="1"/>
  <c r="F662" i="1"/>
  <c r="T623" i="1"/>
  <c r="CY361" i="1"/>
  <c r="X361" i="1" s="1"/>
  <c r="CZ361" i="1"/>
  <c r="Y361" i="1" s="1"/>
  <c r="AD731" i="1"/>
  <c r="Q747" i="1"/>
  <c r="CY497" i="1"/>
  <c r="X497" i="1" s="1"/>
  <c r="GM497" i="1" s="1"/>
  <c r="GN497" i="1" s="1"/>
  <c r="CZ497" i="1"/>
  <c r="Y497" i="1" s="1"/>
  <c r="CY73" i="1"/>
  <c r="X73" i="1" s="1"/>
  <c r="CZ73" i="1"/>
  <c r="Y73" i="1" s="1"/>
  <c r="GM735" i="1"/>
  <c r="GN735" i="1" s="1"/>
  <c r="CP71" i="1"/>
  <c r="O71" i="1" s="1"/>
  <c r="AC104" i="1"/>
  <c r="AC427" i="1"/>
  <c r="CP414" i="1"/>
  <c r="O414" i="1" s="1"/>
  <c r="F245" i="1"/>
  <c r="AZ26" i="1"/>
  <c r="AP22" i="1"/>
  <c r="AP837" i="1"/>
  <c r="F816" i="1"/>
  <c r="G16" i="2" s="1"/>
  <c r="CY628" i="1"/>
  <c r="X628" i="1" s="1"/>
  <c r="GM628" i="1" s="1"/>
  <c r="GN628" i="1" s="1"/>
  <c r="CZ628" i="1"/>
  <c r="Y628" i="1" s="1"/>
  <c r="AX26" i="1"/>
  <c r="F241" i="1"/>
  <c r="AB279" i="1"/>
  <c r="GM272" i="1"/>
  <c r="CZ687" i="1"/>
  <c r="Y687" i="1" s="1"/>
  <c r="CY687" i="1"/>
  <c r="X687" i="1" s="1"/>
  <c r="GM687" i="1" s="1"/>
  <c r="GN687" i="1" s="1"/>
  <c r="CY420" i="1"/>
  <c r="X420" i="1" s="1"/>
  <c r="CZ420" i="1"/>
  <c r="Y420" i="1" s="1"/>
  <c r="V358" i="1"/>
  <c r="F403" i="1"/>
  <c r="W136" i="1"/>
  <c r="F178" i="1"/>
  <c r="CY75" i="1"/>
  <c r="X75" i="1" s="1"/>
  <c r="CZ75" i="1"/>
  <c r="Y75" i="1" s="1"/>
  <c r="CY575" i="1"/>
  <c r="X575" i="1" s="1"/>
  <c r="CZ575" i="1"/>
  <c r="Y575" i="1" s="1"/>
  <c r="CC673" i="1"/>
  <c r="AT699" i="1"/>
  <c r="AU266" i="1"/>
  <c r="F476" i="1"/>
  <c r="CZ549" i="1"/>
  <c r="Y549" i="1" s="1"/>
  <c r="CY549" i="1"/>
  <c r="X549" i="1" s="1"/>
  <c r="CP534" i="1"/>
  <c r="O534" i="1" s="1"/>
  <c r="AC591" i="1"/>
  <c r="AE427" i="1"/>
  <c r="F302" i="1"/>
  <c r="V270" i="1"/>
  <c r="AE104" i="1"/>
  <c r="AF427" i="1"/>
  <c r="CY414" i="1"/>
  <c r="X414" i="1" s="1"/>
  <c r="CZ414" i="1"/>
  <c r="Y414" i="1" s="1"/>
  <c r="AZ457" i="1"/>
  <c r="AZ270" i="1"/>
  <c r="F290" i="1"/>
  <c r="CY584" i="1"/>
  <c r="X584" i="1" s="1"/>
  <c r="CZ584" i="1"/>
  <c r="Y584" i="1" s="1"/>
  <c r="BA412" i="1"/>
  <c r="F447" i="1"/>
  <c r="CH279" i="1"/>
  <c r="AC270" i="1"/>
  <c r="P279" i="1"/>
  <c r="CE279" i="1"/>
  <c r="CF279" i="1"/>
  <c r="CP683" i="1"/>
  <c r="O683" i="1" s="1"/>
  <c r="CP544" i="1"/>
  <c r="O544" i="1" s="1"/>
  <c r="P37" i="1"/>
  <c r="CF37" i="1"/>
  <c r="CH37" i="1"/>
  <c r="AC30" i="1"/>
  <c r="CE37" i="1"/>
  <c r="CY92" i="1"/>
  <c r="X92" i="1" s="1"/>
  <c r="CZ92" i="1"/>
  <c r="Y92" i="1" s="1"/>
  <c r="CY585" i="1"/>
  <c r="X585" i="1" s="1"/>
  <c r="CZ585" i="1"/>
  <c r="Y585" i="1" s="1"/>
  <c r="CY563" i="1"/>
  <c r="X563" i="1" s="1"/>
  <c r="CZ563" i="1"/>
  <c r="Y563" i="1" s="1"/>
  <c r="F176" i="1"/>
  <c r="U136" i="1"/>
  <c r="CZ189" i="1"/>
  <c r="Y189" i="1" s="1"/>
  <c r="AF204" i="1"/>
  <c r="CY189" i="1"/>
  <c r="X189" i="1" s="1"/>
  <c r="W326" i="1"/>
  <c r="AJ311" i="1"/>
  <c r="CY582" i="1"/>
  <c r="X582" i="1" s="1"/>
  <c r="CZ582" i="1"/>
  <c r="Y582" i="1" s="1"/>
  <c r="F769" i="1"/>
  <c r="U731" i="1"/>
  <c r="Q427" i="1"/>
  <c r="AD412" i="1"/>
  <c r="CP680" i="1"/>
  <c r="O680" i="1" s="1"/>
  <c r="AB699" i="1" s="1"/>
  <c r="V186" i="1"/>
  <c r="F227" i="1"/>
  <c r="CZ495" i="1"/>
  <c r="Y495" i="1" s="1"/>
  <c r="CY495" i="1"/>
  <c r="X495" i="1" s="1"/>
  <c r="AF500" i="1"/>
  <c r="CZ544" i="1"/>
  <c r="Y544" i="1" s="1"/>
  <c r="CY544" i="1"/>
  <c r="X544" i="1" s="1"/>
  <c r="CP625" i="1"/>
  <c r="O625" i="1" s="1"/>
  <c r="AC641" i="1"/>
  <c r="CY363" i="1"/>
  <c r="X363" i="1" s="1"/>
  <c r="CZ363" i="1"/>
  <c r="Y363" i="1" s="1"/>
  <c r="CZ542" i="1"/>
  <c r="Y542" i="1" s="1"/>
  <c r="CY542" i="1"/>
  <c r="X542" i="1" s="1"/>
  <c r="GM101" i="1"/>
  <c r="GN101" i="1" s="1"/>
  <c r="CY33" i="1"/>
  <c r="X33" i="1" s="1"/>
  <c r="CZ33" i="1"/>
  <c r="Y33" i="1" s="1"/>
  <c r="CP373" i="1"/>
  <c r="O373" i="1" s="1"/>
  <c r="CZ315" i="1"/>
  <c r="Y315" i="1" s="1"/>
  <c r="AL326" i="1" s="1"/>
  <c r="CY315" i="1"/>
  <c r="X315" i="1" s="1"/>
  <c r="AK326" i="1" s="1"/>
  <c r="CP416" i="1"/>
  <c r="O416" i="1" s="1"/>
  <c r="CY565" i="1"/>
  <c r="X565" i="1" s="1"/>
  <c r="GM565" i="1" s="1"/>
  <c r="GN565" i="1" s="1"/>
  <c r="CZ565" i="1"/>
  <c r="Y565" i="1" s="1"/>
  <c r="CZ569" i="1"/>
  <c r="Y569" i="1" s="1"/>
  <c r="CY569" i="1"/>
  <c r="X569" i="1" s="1"/>
  <c r="GM569" i="1" s="1"/>
  <c r="GO569" i="1" s="1"/>
  <c r="CC591" i="1" s="1"/>
  <c r="CY143" i="1"/>
  <c r="X143" i="1" s="1"/>
  <c r="CZ143" i="1"/>
  <c r="Y143" i="1" s="1"/>
  <c r="GM32" i="1"/>
  <c r="GM587" i="1"/>
  <c r="GN587" i="1" s="1"/>
  <c r="F648" i="1"/>
  <c r="AX623" i="1"/>
  <c r="F174" i="1"/>
  <c r="BA136" i="1"/>
  <c r="BA777" i="1"/>
  <c r="CP319" i="1"/>
  <c r="O319" i="1" s="1"/>
  <c r="P154" i="1"/>
  <c r="CE154" i="1"/>
  <c r="CF154" i="1"/>
  <c r="CH154" i="1"/>
  <c r="AC136" i="1"/>
  <c r="CP81" i="1"/>
  <c r="O81" i="1" s="1"/>
  <c r="GM81" i="1" s="1"/>
  <c r="GN81" i="1" s="1"/>
  <c r="F770" i="1"/>
  <c r="V731" i="1"/>
  <c r="CY99" i="1"/>
  <c r="X99" i="1" s="1"/>
  <c r="CZ99" i="1"/>
  <c r="Y99" i="1" s="1"/>
  <c r="F722" i="1"/>
  <c r="V673" i="1"/>
  <c r="GM277" i="1"/>
  <c r="GN277" i="1" s="1"/>
  <c r="U623" i="1"/>
  <c r="F663" i="1"/>
  <c r="CZ423" i="1"/>
  <c r="Y423" i="1" s="1"/>
  <c r="CY423" i="1"/>
  <c r="X423" i="1" s="1"/>
  <c r="W26" i="1"/>
  <c r="F258" i="1"/>
  <c r="CY373" i="1"/>
  <c r="X373" i="1" s="1"/>
  <c r="CZ373" i="1"/>
  <c r="Y373" i="1" s="1"/>
  <c r="AX266" i="1"/>
  <c r="F464" i="1"/>
  <c r="CZ625" i="1"/>
  <c r="Y625" i="1" s="1"/>
  <c r="AF641" i="1"/>
  <c r="CY625" i="1"/>
  <c r="X625" i="1" s="1"/>
  <c r="U777" i="1"/>
  <c r="F652" i="1"/>
  <c r="AZ623" i="1"/>
  <c r="CY680" i="1"/>
  <c r="X680" i="1" s="1"/>
  <c r="CZ680" i="1"/>
  <c r="Y680" i="1" s="1"/>
  <c r="CZ197" i="1"/>
  <c r="Y197" i="1" s="1"/>
  <c r="CY197" i="1"/>
  <c r="X197" i="1" s="1"/>
  <c r="GM197" i="1" s="1"/>
  <c r="GN197" i="1" s="1"/>
  <c r="CZ141" i="1"/>
  <c r="Y141" i="1" s="1"/>
  <c r="CY141" i="1"/>
  <c r="X141" i="1" s="1"/>
  <c r="GM141" i="1" s="1"/>
  <c r="GN141" i="1" s="1"/>
  <c r="F467" i="1"/>
  <c r="AQ266" i="1"/>
  <c r="AI532" i="1"/>
  <c r="V591" i="1"/>
  <c r="CY35" i="1"/>
  <c r="X35" i="1" s="1"/>
  <c r="GM35" i="1" s="1"/>
  <c r="GN35" i="1" s="1"/>
  <c r="CZ35" i="1"/>
  <c r="Y35" i="1" s="1"/>
  <c r="CP423" i="1"/>
  <c r="O423" i="1" s="1"/>
  <c r="GM423" i="1" s="1"/>
  <c r="GN423" i="1" s="1"/>
  <c r="U532" i="1"/>
  <c r="AE591" i="1"/>
  <c r="GM363" i="1"/>
  <c r="GN363" i="1" s="1"/>
  <c r="F523" i="1"/>
  <c r="V493" i="1"/>
  <c r="CP370" i="1"/>
  <c r="O370" i="1" s="1"/>
  <c r="CY370" i="1"/>
  <c r="X370" i="1" s="1"/>
  <c r="CZ370" i="1"/>
  <c r="Y370" i="1" s="1"/>
  <c r="CY740" i="1"/>
  <c r="X740" i="1" s="1"/>
  <c r="CZ740" i="1"/>
  <c r="Y740" i="1" s="1"/>
  <c r="CY540" i="1"/>
  <c r="X540" i="1" s="1"/>
  <c r="CZ540" i="1"/>
  <c r="Y540" i="1" s="1"/>
  <c r="GM72" i="1"/>
  <c r="GN72" i="1" s="1"/>
  <c r="AF380" i="1"/>
  <c r="CY360" i="1"/>
  <c r="X360" i="1" s="1"/>
  <c r="CZ360" i="1"/>
  <c r="Y360" i="1" s="1"/>
  <c r="F124" i="1"/>
  <c r="BA69" i="1"/>
  <c r="U186" i="1"/>
  <c r="F226" i="1"/>
  <c r="U358" i="1"/>
  <c r="F402" i="1"/>
  <c r="CP498" i="1"/>
  <c r="O498" i="1" s="1"/>
  <c r="GM498" i="1" s="1"/>
  <c r="GN498" i="1" s="1"/>
  <c r="T777" i="1"/>
  <c r="CZ551" i="1"/>
  <c r="Y551" i="1" s="1"/>
  <c r="CY551" i="1"/>
  <c r="X551" i="1" s="1"/>
  <c r="CZ634" i="1"/>
  <c r="Y634" i="1" s="1"/>
  <c r="CY634" i="1"/>
  <c r="X634" i="1" s="1"/>
  <c r="GM634" i="1" s="1"/>
  <c r="GN634" i="1" s="1"/>
  <c r="F768" i="1"/>
  <c r="T731" i="1"/>
  <c r="CZ83" i="1"/>
  <c r="Y83" i="1" s="1"/>
  <c r="CY83" i="1"/>
  <c r="X83" i="1" s="1"/>
  <c r="GM83" i="1" s="1"/>
  <c r="GN83" i="1" s="1"/>
  <c r="AF591" i="1"/>
  <c r="CY534" i="1"/>
  <c r="X534" i="1" s="1"/>
  <c r="CZ534" i="1"/>
  <c r="Y534" i="1" s="1"/>
  <c r="GM316" i="1"/>
  <c r="GN316" i="1" s="1"/>
  <c r="CY34" i="1"/>
  <c r="X34" i="1" s="1"/>
  <c r="CZ34" i="1"/>
  <c r="Y34" i="1" s="1"/>
  <c r="AE204" i="1"/>
  <c r="AD204" i="1"/>
  <c r="CP542" i="1"/>
  <c r="O542" i="1" s="1"/>
  <c r="CY376" i="1"/>
  <c r="X376" i="1" s="1"/>
  <c r="CZ376" i="1"/>
  <c r="Y376" i="1" s="1"/>
  <c r="F817" i="1" l="1"/>
  <c r="U807" i="1"/>
  <c r="AB326" i="1"/>
  <c r="GM540" i="1"/>
  <c r="GN540" i="1" s="1"/>
  <c r="AB37" i="1"/>
  <c r="GM683" i="1"/>
  <c r="GN683" i="1" s="1"/>
  <c r="GM73" i="1"/>
  <c r="GN73" i="1" s="1"/>
  <c r="AF30" i="1"/>
  <c r="GM99" i="1"/>
  <c r="GN99" i="1" s="1"/>
  <c r="AK747" i="1"/>
  <c r="CC104" i="1"/>
  <c r="GM194" i="1"/>
  <c r="GN194" i="1" s="1"/>
  <c r="GM563" i="1"/>
  <c r="GN563" i="1" s="1"/>
  <c r="AK500" i="1"/>
  <c r="AL500" i="1"/>
  <c r="GM585" i="1"/>
  <c r="GN585" i="1" s="1"/>
  <c r="GM75" i="1"/>
  <c r="GN75" i="1" s="1"/>
  <c r="GM578" i="1"/>
  <c r="GN578" i="1" s="1"/>
  <c r="AQ837" i="1"/>
  <c r="AQ18" i="1" s="1"/>
  <c r="GM542" i="1"/>
  <c r="GN542" i="1" s="1"/>
  <c r="GM92" i="1"/>
  <c r="GN92" i="1" s="1"/>
  <c r="GM549" i="1"/>
  <c r="GN549" i="1" s="1"/>
  <c r="AL641" i="1"/>
  <c r="GM680" i="1"/>
  <c r="GN680" i="1" s="1"/>
  <c r="GM376" i="1"/>
  <c r="GO376" i="1" s="1"/>
  <c r="AL37" i="1"/>
  <c r="Y37" i="1" s="1"/>
  <c r="AK380" i="1"/>
  <c r="GM33" i="1"/>
  <c r="GN33" i="1" s="1"/>
  <c r="GM544" i="1"/>
  <c r="GN544" i="1" s="1"/>
  <c r="R270" i="1"/>
  <c r="AL380" i="1"/>
  <c r="Y380" i="1" s="1"/>
  <c r="GM138" i="1"/>
  <c r="GN138" i="1" s="1"/>
  <c r="CB154" i="1" s="1"/>
  <c r="GM584" i="1"/>
  <c r="GN584" i="1" s="1"/>
  <c r="GM583" i="1"/>
  <c r="GN583" i="1" s="1"/>
  <c r="GM553" i="1"/>
  <c r="GN553" i="1" s="1"/>
  <c r="GM420" i="1"/>
  <c r="GN420" i="1" s="1"/>
  <c r="AE30" i="1"/>
  <c r="GM685" i="1"/>
  <c r="GN685" i="1" s="1"/>
  <c r="GM34" i="1"/>
  <c r="GN34" i="1" s="1"/>
  <c r="GM373" i="1"/>
  <c r="GO373" i="1" s="1"/>
  <c r="GM537" i="1"/>
  <c r="GN537" i="1" s="1"/>
  <c r="GM567" i="1"/>
  <c r="GN567" i="1" s="1"/>
  <c r="AL311" i="1"/>
  <c r="Y326" i="1"/>
  <c r="AL30" i="1"/>
  <c r="O326" i="1"/>
  <c r="AB311" i="1"/>
  <c r="CC532" i="1"/>
  <c r="AT591" i="1"/>
  <c r="CC311" i="1"/>
  <c r="AT326" i="1"/>
  <c r="AX837" i="1"/>
  <c r="AX22" i="1"/>
  <c r="F814" i="1"/>
  <c r="AK311" i="1"/>
  <c r="X326" i="1"/>
  <c r="F394" i="1"/>
  <c r="R358" i="1"/>
  <c r="AK591" i="1"/>
  <c r="GM575" i="1"/>
  <c r="GN575" i="1" s="1"/>
  <c r="GM315" i="1"/>
  <c r="GN315" i="1" s="1"/>
  <c r="S311" i="1"/>
  <c r="F341" i="1"/>
  <c r="AF532" i="1"/>
  <c r="S591" i="1"/>
  <c r="AF358" i="1"/>
  <c r="S380" i="1"/>
  <c r="F614" i="1"/>
  <c r="V532" i="1"/>
  <c r="CH136" i="1"/>
  <c r="AY154" i="1"/>
  <c r="AL427" i="1"/>
  <c r="AE623" i="1"/>
  <c r="R641" i="1"/>
  <c r="GM322" i="1"/>
  <c r="GN322" i="1" s="1"/>
  <c r="F392" i="1"/>
  <c r="Q358" i="1"/>
  <c r="CF136" i="1"/>
  <c r="AW154" i="1"/>
  <c r="GM416" i="1"/>
  <c r="GN416" i="1" s="1"/>
  <c r="AV37" i="1"/>
  <c r="CE30" i="1"/>
  <c r="AK427" i="1"/>
  <c r="GM414" i="1"/>
  <c r="AB427" i="1"/>
  <c r="U266" i="1"/>
  <c r="F479" i="1"/>
  <c r="AK37" i="1"/>
  <c r="F294" i="1"/>
  <c r="S270" i="1"/>
  <c r="CE136" i="1"/>
  <c r="AV154" i="1"/>
  <c r="AF412" i="1"/>
  <c r="S427" i="1"/>
  <c r="CF427" i="1"/>
  <c r="P427" i="1"/>
  <c r="CH427" i="1"/>
  <c r="AC412" i="1"/>
  <c r="CE427" i="1"/>
  <c r="F349" i="1"/>
  <c r="V311" i="1"/>
  <c r="AL270" i="1"/>
  <c r="Y279" i="1"/>
  <c r="CH747" i="1"/>
  <c r="CF747" i="1"/>
  <c r="AC731" i="1"/>
  <c r="P747" i="1"/>
  <c r="CE747" i="1"/>
  <c r="F826" i="1"/>
  <c r="AU22" i="1"/>
  <c r="AU837" i="1"/>
  <c r="S500" i="1"/>
  <c r="AF493" i="1"/>
  <c r="X380" i="1"/>
  <c r="AK358" i="1"/>
  <c r="BB18" i="1"/>
  <c r="F850" i="1"/>
  <c r="GM189" i="1"/>
  <c r="AB204" i="1"/>
  <c r="CF270" i="1"/>
  <c r="AW279" i="1"/>
  <c r="CE591" i="1"/>
  <c r="CH591" i="1"/>
  <c r="P591" i="1"/>
  <c r="CF591" i="1"/>
  <c r="AC532" i="1"/>
  <c r="GN272" i="1"/>
  <c r="CB279" i="1" s="1"/>
  <c r="CA279" i="1"/>
  <c r="GM495" i="1"/>
  <c r="AB500" i="1"/>
  <c r="AO18" i="1"/>
  <c r="F841" i="1"/>
  <c r="GM630" i="1"/>
  <c r="GN630" i="1" s="1"/>
  <c r="GM143" i="1"/>
  <c r="GN143" i="1" s="1"/>
  <c r="AW380" i="1"/>
  <c r="CF358" i="1"/>
  <c r="Q641" i="1"/>
  <c r="AD623" i="1"/>
  <c r="AY326" i="1"/>
  <c r="CH311" i="1"/>
  <c r="S747" i="1"/>
  <c r="AF731" i="1"/>
  <c r="P136" i="1"/>
  <c r="F157" i="1"/>
  <c r="GM733" i="1"/>
  <c r="AB747" i="1"/>
  <c r="T489" i="1"/>
  <c r="F798" i="1"/>
  <c r="GM370" i="1"/>
  <c r="GO370" i="1" s="1"/>
  <c r="W311" i="1"/>
  <c r="F350" i="1"/>
  <c r="W457" i="1"/>
  <c r="CE270" i="1"/>
  <c r="AV279" i="1"/>
  <c r="AB591" i="1"/>
  <c r="GM534" i="1"/>
  <c r="O279" i="1"/>
  <c r="AB270" i="1"/>
  <c r="CH500" i="1"/>
  <c r="AC493" i="1"/>
  <c r="CF500" i="1"/>
  <c r="CE500" i="1"/>
  <c r="P500" i="1"/>
  <c r="AB380" i="1"/>
  <c r="AV380" i="1"/>
  <c r="CE358" i="1"/>
  <c r="AB154" i="1"/>
  <c r="P311" i="1"/>
  <c r="F329" i="1"/>
  <c r="AB673" i="1"/>
  <c r="O699" i="1"/>
  <c r="U22" i="1"/>
  <c r="U837" i="1"/>
  <c r="F829" i="1"/>
  <c r="F450" i="1"/>
  <c r="V412" i="1"/>
  <c r="R747" i="1"/>
  <c r="AE731" i="1"/>
  <c r="V136" i="1"/>
  <c r="F177" i="1"/>
  <c r="V234" i="1"/>
  <c r="BA489" i="1"/>
  <c r="F797" i="1"/>
  <c r="AK204" i="1"/>
  <c r="F282" i="1"/>
  <c r="P270" i="1"/>
  <c r="BC18" i="1"/>
  <c r="F853" i="1"/>
  <c r="GN313" i="1"/>
  <c r="GM360" i="1"/>
  <c r="S104" i="1"/>
  <c r="AF69" i="1"/>
  <c r="AP18" i="1"/>
  <c r="F846" i="1"/>
  <c r="CF673" i="1"/>
  <c r="AW699" i="1"/>
  <c r="Q591" i="1"/>
  <c r="AD532" i="1"/>
  <c r="V777" i="1"/>
  <c r="AF186" i="1"/>
  <c r="S204" i="1"/>
  <c r="F759" i="1"/>
  <c r="Q731" i="1"/>
  <c r="GM737" i="1"/>
  <c r="GN737" i="1" s="1"/>
  <c r="T26" i="1"/>
  <c r="F255" i="1"/>
  <c r="T807" i="1"/>
  <c r="F383" i="1"/>
  <c r="P358" i="1"/>
  <c r="AK104" i="1"/>
  <c r="BA807" i="1"/>
  <c r="AF623" i="1"/>
  <c r="S641" i="1"/>
  <c r="AL623" i="1"/>
  <c r="Y641" i="1"/>
  <c r="Q104" i="1"/>
  <c r="AD69" i="1"/>
  <c r="AV699" i="1"/>
  <c r="CE673" i="1"/>
  <c r="Q412" i="1"/>
  <c r="F439" i="1"/>
  <c r="AB104" i="1"/>
  <c r="GM71" i="1"/>
  <c r="GM588" i="1"/>
  <c r="GN588" i="1" s="1"/>
  <c r="R30" i="1"/>
  <c r="F51" i="1"/>
  <c r="CH641" i="1"/>
  <c r="CF641" i="1"/>
  <c r="AC623" i="1"/>
  <c r="CE641" i="1"/>
  <c r="P641" i="1"/>
  <c r="AL204" i="1"/>
  <c r="AY279" i="1"/>
  <c r="CH270" i="1"/>
  <c r="AF673" i="1"/>
  <c r="S699" i="1"/>
  <c r="R493" i="1"/>
  <c r="F514" i="1"/>
  <c r="GM77" i="1"/>
  <c r="GN77" i="1" s="1"/>
  <c r="GM740" i="1"/>
  <c r="GN740" i="1" s="1"/>
  <c r="CH358" i="1"/>
  <c r="AY380" i="1"/>
  <c r="AL104" i="1"/>
  <c r="R136" i="1"/>
  <c r="F168" i="1"/>
  <c r="X747" i="1"/>
  <c r="AK731" i="1"/>
  <c r="F468" i="1"/>
  <c r="AZ266" i="1"/>
  <c r="AY37" i="1"/>
  <c r="CH30" i="1"/>
  <c r="GM557" i="1"/>
  <c r="GN557" i="1" s="1"/>
  <c r="F338" i="1"/>
  <c r="Q311" i="1"/>
  <c r="GM625" i="1"/>
  <c r="AB641" i="1"/>
  <c r="AL154" i="1"/>
  <c r="T266" i="1"/>
  <c r="F478" i="1"/>
  <c r="AL699" i="1"/>
  <c r="GM582" i="1"/>
  <c r="GN582" i="1" s="1"/>
  <c r="Q136" i="1"/>
  <c r="F166" i="1"/>
  <c r="AE69" i="1"/>
  <c r="R104" i="1"/>
  <c r="R234" i="1" s="1"/>
  <c r="Q457" i="1"/>
  <c r="V457" i="1"/>
  <c r="AX489" i="1"/>
  <c r="F784" i="1"/>
  <c r="CF311" i="1"/>
  <c r="AW326" i="1"/>
  <c r="GN32" i="1"/>
  <c r="AK154" i="1"/>
  <c r="AK699" i="1"/>
  <c r="GM551" i="1"/>
  <c r="GN551" i="1" s="1"/>
  <c r="GM95" i="1"/>
  <c r="GN95" i="1" s="1"/>
  <c r="R311" i="1"/>
  <c r="F340" i="1"/>
  <c r="CH673" i="1"/>
  <c r="AY699" i="1"/>
  <c r="AK493" i="1"/>
  <c r="X500" i="1"/>
  <c r="AL591" i="1"/>
  <c r="AL493" i="1"/>
  <c r="Y500" i="1"/>
  <c r="AZ22" i="1"/>
  <c r="AZ837" i="1"/>
  <c r="F818" i="1"/>
  <c r="F665" i="1"/>
  <c r="W623" i="1"/>
  <c r="W777" i="1"/>
  <c r="CF104" i="1"/>
  <c r="CH104" i="1"/>
  <c r="AC69" i="1"/>
  <c r="P104" i="1"/>
  <c r="CE104" i="1"/>
  <c r="GM319" i="1"/>
  <c r="GN319" i="1" s="1"/>
  <c r="AW37" i="1"/>
  <c r="CF30" i="1"/>
  <c r="AK270" i="1"/>
  <c r="X279" i="1"/>
  <c r="F713" i="1"/>
  <c r="R673" i="1"/>
  <c r="F40" i="1"/>
  <c r="P30" i="1"/>
  <c r="CE311" i="1"/>
  <c r="AV326" i="1"/>
  <c r="CH204" i="1"/>
  <c r="P204" i="1"/>
  <c r="CE204" i="1"/>
  <c r="CF204" i="1"/>
  <c r="AC186" i="1"/>
  <c r="F711" i="1"/>
  <c r="Q673" i="1"/>
  <c r="R427" i="1"/>
  <c r="R457" i="1" s="1"/>
  <c r="AE412" i="1"/>
  <c r="Q204" i="1"/>
  <c r="AD186" i="1"/>
  <c r="U489" i="1"/>
  <c r="F799" i="1"/>
  <c r="AB30" i="1"/>
  <c r="O37" i="1"/>
  <c r="R204" i="1"/>
  <c r="AE186" i="1"/>
  <c r="R591" i="1"/>
  <c r="R777" i="1" s="1"/>
  <c r="AE532" i="1"/>
  <c r="F717" i="1"/>
  <c r="AT673" i="1"/>
  <c r="AK641" i="1"/>
  <c r="AF136" i="1"/>
  <c r="S154" i="1"/>
  <c r="AL747" i="1"/>
  <c r="GM675" i="1"/>
  <c r="AZ489" i="1"/>
  <c r="F788" i="1"/>
  <c r="P673" i="1"/>
  <c r="F702" i="1"/>
  <c r="S30" i="1"/>
  <c r="F52" i="1"/>
  <c r="S457" i="1" l="1"/>
  <c r="AT104" i="1"/>
  <c r="CC69" i="1"/>
  <c r="CA37" i="1"/>
  <c r="CA154" i="1"/>
  <c r="CB37" i="1"/>
  <c r="AL358" i="1"/>
  <c r="CC380" i="1"/>
  <c r="AT380" i="1" s="1"/>
  <c r="AT457" i="1" s="1"/>
  <c r="F847" i="1"/>
  <c r="S234" i="1"/>
  <c r="S26" i="1" s="1"/>
  <c r="CB326" i="1"/>
  <c r="CA326" i="1"/>
  <c r="CA311" i="1" s="1"/>
  <c r="F249" i="1"/>
  <c r="R26" i="1"/>
  <c r="F248" i="1"/>
  <c r="R807" i="1"/>
  <c r="R266" i="1"/>
  <c r="F471" i="1"/>
  <c r="R186" i="1"/>
  <c r="F218" i="1"/>
  <c r="AY427" i="1"/>
  <c r="AY457" i="1" s="1"/>
  <c r="CH412" i="1"/>
  <c r="F39" i="1"/>
  <c r="O30" i="1"/>
  <c r="Y358" i="1"/>
  <c r="F407" i="1"/>
  <c r="X493" i="1"/>
  <c r="F526" i="1"/>
  <c r="O500" i="1"/>
  <c r="AB493" i="1"/>
  <c r="CF412" i="1"/>
  <c r="AW427" i="1"/>
  <c r="AW457" i="1" s="1"/>
  <c r="X311" i="1"/>
  <c r="F352" i="1"/>
  <c r="X270" i="1"/>
  <c r="F305" i="1"/>
  <c r="AY358" i="1"/>
  <c r="F388" i="1"/>
  <c r="T22" i="1"/>
  <c r="T837" i="1"/>
  <c r="F828" i="1"/>
  <c r="GN495" i="1"/>
  <c r="CB500" i="1" s="1"/>
  <c r="CA500" i="1"/>
  <c r="S493" i="1"/>
  <c r="S777" i="1"/>
  <c r="F515" i="1"/>
  <c r="S412" i="1"/>
  <c r="F442" i="1"/>
  <c r="AY673" i="1"/>
  <c r="F707" i="1"/>
  <c r="F655" i="1"/>
  <c r="R623" i="1"/>
  <c r="AL673" i="1"/>
  <c r="Y699" i="1"/>
  <c r="O154" i="1"/>
  <c r="AB136" i="1"/>
  <c r="AR279" i="1"/>
  <c r="CA270" i="1"/>
  <c r="AV136" i="1"/>
  <c r="F159" i="1"/>
  <c r="S69" i="1"/>
  <c r="F119" i="1"/>
  <c r="AW136" i="1"/>
  <c r="F160" i="1"/>
  <c r="AL69" i="1"/>
  <c r="Y104" i="1"/>
  <c r="Q186" i="1"/>
  <c r="F216" i="1"/>
  <c r="F162" i="1"/>
  <c r="AY136" i="1"/>
  <c r="O641" i="1"/>
  <c r="AB623" i="1"/>
  <c r="X699" i="1"/>
  <c r="AK673" i="1"/>
  <c r="AV500" i="1"/>
  <c r="CE493" i="1"/>
  <c r="AK136" i="1"/>
  <c r="X154" i="1"/>
  <c r="V489" i="1"/>
  <c r="F800" i="1"/>
  <c r="V26" i="1"/>
  <c r="F257" i="1"/>
  <c r="V807" i="1"/>
  <c r="CF493" i="1"/>
  <c r="AW500" i="1"/>
  <c r="S731" i="1"/>
  <c r="F762" i="1"/>
  <c r="CE532" i="1"/>
  <c r="AV591" i="1"/>
  <c r="F395" i="1"/>
  <c r="S358" i="1"/>
  <c r="CB136" i="1"/>
  <c r="AS154" i="1"/>
  <c r="F527" i="1"/>
  <c r="Y493" i="1"/>
  <c r="R69" i="1"/>
  <c r="F118" i="1"/>
  <c r="F481" i="1"/>
  <c r="W266" i="1"/>
  <c r="W807" i="1"/>
  <c r="P412" i="1"/>
  <c r="F430" i="1"/>
  <c r="AB731" i="1"/>
  <c r="O747" i="1"/>
  <c r="R489" i="1"/>
  <c r="F791" i="1"/>
  <c r="AV358" i="1"/>
  <c r="F385" i="1"/>
  <c r="AT311" i="1"/>
  <c r="F344" i="1"/>
  <c r="AV104" i="1"/>
  <c r="CE69" i="1"/>
  <c r="H16" i="2"/>
  <c r="CA641" i="1"/>
  <c r="GN625" i="1"/>
  <c r="CB641" i="1" s="1"/>
  <c r="P731" i="1"/>
  <c r="F750" i="1"/>
  <c r="CF69" i="1"/>
  <c r="AW104" i="1"/>
  <c r="CB30" i="1"/>
  <c r="AS37" i="1"/>
  <c r="F704" i="1"/>
  <c r="AV673" i="1"/>
  <c r="F285" i="1"/>
  <c r="AW270" i="1"/>
  <c r="AW747" i="1"/>
  <c r="CF731" i="1"/>
  <c r="AR154" i="1"/>
  <c r="CA136" i="1"/>
  <c r="Q266" i="1"/>
  <c r="F469" i="1"/>
  <c r="AL532" i="1"/>
  <c r="Y591" i="1"/>
  <c r="Y777" i="1" s="1"/>
  <c r="AX18" i="1"/>
  <c r="F844" i="1"/>
  <c r="AB358" i="1"/>
  <c r="O380" i="1"/>
  <c r="F107" i="1"/>
  <c r="P69" i="1"/>
  <c r="F594" i="1"/>
  <c r="P532" i="1"/>
  <c r="CA30" i="1"/>
  <c r="AR37" i="1"/>
  <c r="AY270" i="1"/>
  <c r="F287" i="1"/>
  <c r="Q532" i="1"/>
  <c r="F603" i="1"/>
  <c r="Q777" i="1"/>
  <c r="CH493" i="1"/>
  <c r="AY500" i="1"/>
  <c r="AY311" i="1"/>
  <c r="F334" i="1"/>
  <c r="CH731" i="1"/>
  <c r="AY747" i="1"/>
  <c r="O427" i="1"/>
  <c r="AB412" i="1"/>
  <c r="S532" i="1"/>
  <c r="F606" i="1"/>
  <c r="BA22" i="1"/>
  <c r="F827" i="1"/>
  <c r="BA837" i="1"/>
  <c r="X358" i="1"/>
  <c r="F406" i="1"/>
  <c r="CA380" i="1"/>
  <c r="GN360" i="1"/>
  <c r="CB380" i="1" s="1"/>
  <c r="O673" i="1"/>
  <c r="F701" i="1"/>
  <c r="P457" i="1"/>
  <c r="AU18" i="1"/>
  <c r="F856" i="1"/>
  <c r="AB69" i="1"/>
  <c r="O104" i="1"/>
  <c r="CE731" i="1"/>
  <c r="AV747" i="1"/>
  <c r="CH532" i="1"/>
  <c r="AY591" i="1"/>
  <c r="CH69" i="1"/>
  <c r="AY104" i="1"/>
  <c r="F332" i="1"/>
  <c r="AW311" i="1"/>
  <c r="Y204" i="1"/>
  <c r="AL186" i="1"/>
  <c r="Q69" i="1"/>
  <c r="F116" i="1"/>
  <c r="Q234" i="1"/>
  <c r="AW673" i="1"/>
  <c r="F705" i="1"/>
  <c r="AB186" i="1"/>
  <c r="O204" i="1"/>
  <c r="Y270" i="1"/>
  <c r="F306" i="1"/>
  <c r="GN414" i="1"/>
  <c r="CB427" i="1" s="1"/>
  <c r="CA427" i="1"/>
  <c r="O311" i="1"/>
  <c r="F328" i="1"/>
  <c r="CH623" i="1"/>
  <c r="AY641" i="1"/>
  <c r="U18" i="1"/>
  <c r="F859" i="1"/>
  <c r="F43" i="1"/>
  <c r="AW30" i="1"/>
  <c r="AL412" i="1"/>
  <c r="Y427" i="1"/>
  <c r="Y457" i="1" s="1"/>
  <c r="GN71" i="1"/>
  <c r="CB104" i="1" s="1"/>
  <c r="CA104" i="1"/>
  <c r="AL136" i="1"/>
  <c r="Y154" i="1"/>
  <c r="P493" i="1"/>
  <c r="F503" i="1"/>
  <c r="P777" i="1"/>
  <c r="CA699" i="1"/>
  <c r="GN675" i="1"/>
  <c r="CB699" i="1" s="1"/>
  <c r="X37" i="1"/>
  <c r="AK30" i="1"/>
  <c r="AY204" i="1"/>
  <c r="AY234" i="1" s="1"/>
  <c r="CH186" i="1"/>
  <c r="F45" i="1"/>
  <c r="AY30" i="1"/>
  <c r="F668" i="1"/>
  <c r="Y623" i="1"/>
  <c r="R731" i="1"/>
  <c r="F761" i="1"/>
  <c r="O270" i="1"/>
  <c r="F281" i="1"/>
  <c r="Q623" i="1"/>
  <c r="F653" i="1"/>
  <c r="GN189" i="1"/>
  <c r="CB204" i="1" s="1"/>
  <c r="CA204" i="1"/>
  <c r="X427" i="1"/>
  <c r="X457" i="1" s="1"/>
  <c r="AK412" i="1"/>
  <c r="AK532" i="1"/>
  <c r="X591" i="1"/>
  <c r="AS326" i="1"/>
  <c r="CB311" i="1"/>
  <c r="GN733" i="1"/>
  <c r="CB747" i="1" s="1"/>
  <c r="CA747" i="1"/>
  <c r="X204" i="1"/>
  <c r="AK186" i="1"/>
  <c r="F169" i="1"/>
  <c r="S136" i="1"/>
  <c r="F207" i="1"/>
  <c r="P186" i="1"/>
  <c r="AV311" i="1"/>
  <c r="F331" i="1"/>
  <c r="CE623" i="1"/>
  <c r="AV641" i="1"/>
  <c r="GN534" i="1"/>
  <c r="CB591" i="1" s="1"/>
  <c r="CA591" i="1"/>
  <c r="F64" i="1"/>
  <c r="Y30" i="1"/>
  <c r="Y234" i="1"/>
  <c r="X731" i="1"/>
  <c r="F773" i="1"/>
  <c r="X104" i="1"/>
  <c r="AK69" i="1"/>
  <c r="CB270" i="1"/>
  <c r="AS279" i="1"/>
  <c r="S266" i="1"/>
  <c r="F472" i="1"/>
  <c r="R412" i="1"/>
  <c r="F441" i="1"/>
  <c r="CF532" i="1"/>
  <c r="AW591" i="1"/>
  <c r="S186" i="1"/>
  <c r="F219" i="1"/>
  <c r="F609" i="1"/>
  <c r="AT532" i="1"/>
  <c r="AT777" i="1"/>
  <c r="F714" i="1"/>
  <c r="S673" i="1"/>
  <c r="AK623" i="1"/>
  <c r="X641" i="1"/>
  <c r="AW358" i="1"/>
  <c r="F386" i="1"/>
  <c r="AV30" i="1"/>
  <c r="F42" i="1"/>
  <c r="Y311" i="1"/>
  <c r="F353" i="1"/>
  <c r="Y747" i="1"/>
  <c r="AL731" i="1"/>
  <c r="AW204" i="1"/>
  <c r="AW234" i="1" s="1"/>
  <c r="CF186" i="1"/>
  <c r="AV204" i="1"/>
  <c r="CE186" i="1"/>
  <c r="W489" i="1"/>
  <c r="F801" i="1"/>
  <c r="P623" i="1"/>
  <c r="F644" i="1"/>
  <c r="AZ18" i="1"/>
  <c r="F848" i="1"/>
  <c r="S623" i="1"/>
  <c r="F656" i="1"/>
  <c r="O591" i="1"/>
  <c r="AB532" i="1"/>
  <c r="F605" i="1"/>
  <c r="R532" i="1"/>
  <c r="P234" i="1"/>
  <c r="F480" i="1"/>
  <c r="V266" i="1"/>
  <c r="CF623" i="1"/>
  <c r="AW641" i="1"/>
  <c r="F284" i="1"/>
  <c r="AV270" i="1"/>
  <c r="AV427" i="1"/>
  <c r="CE412" i="1"/>
  <c r="S807" i="1" l="1"/>
  <c r="F122" i="1"/>
  <c r="AT69" i="1"/>
  <c r="AT234" i="1"/>
  <c r="O234" i="1"/>
  <c r="AR326" i="1"/>
  <c r="CC358" i="1"/>
  <c r="AT266" i="1"/>
  <c r="F475" i="1"/>
  <c r="AT807" i="1"/>
  <c r="O26" i="1"/>
  <c r="F236" i="1"/>
  <c r="S22" i="1"/>
  <c r="F822" i="1"/>
  <c r="S837" i="1"/>
  <c r="X266" i="1"/>
  <c r="F483" i="1"/>
  <c r="AW26" i="1"/>
  <c r="AW807" i="1"/>
  <c r="F240" i="1"/>
  <c r="F465" i="1"/>
  <c r="AY266" i="1"/>
  <c r="Y489" i="1"/>
  <c r="F804" i="1"/>
  <c r="CA493" i="1"/>
  <c r="AR500" i="1"/>
  <c r="AY731" i="1"/>
  <c r="F755" i="1"/>
  <c r="CB623" i="1"/>
  <c r="AS641" i="1"/>
  <c r="CA532" i="1"/>
  <c r="AR591" i="1"/>
  <c r="CB532" i="1"/>
  <c r="AS591" i="1"/>
  <c r="F726" i="1"/>
  <c r="Y673" i="1"/>
  <c r="AR136" i="1"/>
  <c r="F182" i="1"/>
  <c r="AS380" i="1"/>
  <c r="CB358" i="1"/>
  <c r="AW731" i="1"/>
  <c r="F753" i="1"/>
  <c r="F617" i="1"/>
  <c r="X532" i="1"/>
  <c r="AS699" i="1"/>
  <c r="CB673" i="1"/>
  <c r="AT358" i="1"/>
  <c r="F398" i="1"/>
  <c r="AV412" i="1"/>
  <c r="F432" i="1"/>
  <c r="AV69" i="1"/>
  <c r="F109" i="1"/>
  <c r="Q489" i="1"/>
  <c r="F789" i="1"/>
  <c r="AY412" i="1"/>
  <c r="F435" i="1"/>
  <c r="F463" i="1"/>
  <c r="AW266" i="1"/>
  <c r="AS500" i="1"/>
  <c r="CB493" i="1"/>
  <c r="AS427" i="1"/>
  <c r="CB412" i="1"/>
  <c r="AS204" i="1"/>
  <c r="CB186" i="1"/>
  <c r="AV493" i="1"/>
  <c r="AV777" i="1"/>
  <c r="F505" i="1"/>
  <c r="P266" i="1"/>
  <c r="F460" i="1"/>
  <c r="CB69" i="1"/>
  <c r="AS104" i="1"/>
  <c r="F454" i="1"/>
  <c r="Y412" i="1"/>
  <c r="AR30" i="1"/>
  <c r="F65" i="1"/>
  <c r="Y69" i="1"/>
  <c r="F131" i="1"/>
  <c r="F433" i="1"/>
  <c r="AW412" i="1"/>
  <c r="R22" i="1"/>
  <c r="F821" i="1"/>
  <c r="R837" i="1"/>
  <c r="CA673" i="1"/>
  <c r="AR699" i="1"/>
  <c r="AT489" i="1"/>
  <c r="F795" i="1"/>
  <c r="O69" i="1"/>
  <c r="F106" i="1"/>
  <c r="F646" i="1"/>
  <c r="AV623" i="1"/>
  <c r="X673" i="1"/>
  <c r="F725" i="1"/>
  <c r="F210" i="1"/>
  <c r="AW186" i="1"/>
  <c r="AY26" i="1"/>
  <c r="F242" i="1"/>
  <c r="AY807" i="1"/>
  <c r="Y186" i="1"/>
  <c r="F231" i="1"/>
  <c r="BA18" i="1"/>
  <c r="F857" i="1"/>
  <c r="O731" i="1"/>
  <c r="F749" i="1"/>
  <c r="AW493" i="1"/>
  <c r="F506" i="1"/>
  <c r="AW777" i="1"/>
  <c r="O412" i="1"/>
  <c r="F429" i="1"/>
  <c r="AV731" i="1"/>
  <c r="F752" i="1"/>
  <c r="F307" i="1"/>
  <c r="AR270" i="1"/>
  <c r="Y266" i="1"/>
  <c r="F484" i="1"/>
  <c r="F181" i="1"/>
  <c r="Y136" i="1"/>
  <c r="AV186" i="1"/>
  <c r="F209" i="1"/>
  <c r="AW532" i="1"/>
  <c r="F597" i="1"/>
  <c r="AW623" i="1"/>
  <c r="F647" i="1"/>
  <c r="F596" i="1"/>
  <c r="AV532" i="1"/>
  <c r="P26" i="1"/>
  <c r="F237" i="1"/>
  <c r="P807" i="1"/>
  <c r="F230" i="1"/>
  <c r="X186" i="1"/>
  <c r="AR747" i="1"/>
  <c r="CA731" i="1"/>
  <c r="F382" i="1"/>
  <c r="O358" i="1"/>
  <c r="Y26" i="1"/>
  <c r="F261" i="1"/>
  <c r="Y807" i="1"/>
  <c r="CA186" i="1"/>
  <c r="AR204" i="1"/>
  <c r="AR234" i="1" s="1"/>
  <c r="Y532" i="1"/>
  <c r="F618" i="1"/>
  <c r="T18" i="1"/>
  <c r="F858" i="1"/>
  <c r="F508" i="1"/>
  <c r="AY493" i="1"/>
  <c r="AY777" i="1"/>
  <c r="AV457" i="1"/>
  <c r="CA69" i="1"/>
  <c r="AR104" i="1"/>
  <c r="AR380" i="1"/>
  <c r="CA358" i="1"/>
  <c r="AS270" i="1"/>
  <c r="F296" i="1"/>
  <c r="AS747" i="1"/>
  <c r="CB731" i="1"/>
  <c r="AS30" i="1"/>
  <c r="F54" i="1"/>
  <c r="V22" i="1"/>
  <c r="V837" i="1"/>
  <c r="F830" i="1"/>
  <c r="F502" i="1"/>
  <c r="O493" i="1"/>
  <c r="O777" i="1"/>
  <c r="AY532" i="1"/>
  <c r="F599" i="1"/>
  <c r="X30" i="1"/>
  <c r="F63" i="1"/>
  <c r="X234" i="1"/>
  <c r="AR641" i="1"/>
  <c r="CA623" i="1"/>
  <c r="F156" i="1"/>
  <c r="O136" i="1"/>
  <c r="F171" i="1"/>
  <c r="AS136" i="1"/>
  <c r="O457" i="1"/>
  <c r="F649" i="1"/>
  <c r="AY623" i="1"/>
  <c r="S489" i="1"/>
  <c r="F792" i="1"/>
  <c r="AR311" i="1"/>
  <c r="F354" i="1"/>
  <c r="F667" i="1"/>
  <c r="X623" i="1"/>
  <c r="X777" i="1"/>
  <c r="AR427" i="1"/>
  <c r="CA412" i="1"/>
  <c r="F180" i="1"/>
  <c r="X136" i="1"/>
  <c r="X412" i="1"/>
  <c r="F453" i="1"/>
  <c r="P489" i="1"/>
  <c r="F780" i="1"/>
  <c r="O186" i="1"/>
  <c r="F206" i="1"/>
  <c r="F643" i="1"/>
  <c r="O623" i="1"/>
  <c r="F246" i="1"/>
  <c r="Q26" i="1"/>
  <c r="Q807" i="1"/>
  <c r="Y731" i="1"/>
  <c r="F774" i="1"/>
  <c r="AV234" i="1"/>
  <c r="O532" i="1"/>
  <c r="F593" i="1"/>
  <c r="F130" i="1"/>
  <c r="X69" i="1"/>
  <c r="AY69" i="1"/>
  <c r="F112" i="1"/>
  <c r="AS311" i="1"/>
  <c r="F343" i="1"/>
  <c r="F212" i="1"/>
  <c r="AY186" i="1"/>
  <c r="F110" i="1"/>
  <c r="AW69" i="1"/>
  <c r="F831" i="1"/>
  <c r="W837" i="1"/>
  <c r="W22" i="1"/>
  <c r="AT26" i="1" l="1"/>
  <c r="F252" i="1"/>
  <c r="AS234" i="1"/>
  <c r="AS26" i="1" s="1"/>
  <c r="O807" i="1"/>
  <c r="AR457" i="1"/>
  <c r="AS457" i="1"/>
  <c r="AR26" i="1"/>
  <c r="F262" i="1"/>
  <c r="AS266" i="1"/>
  <c r="F474" i="1"/>
  <c r="O22" i="1"/>
  <c r="O837" i="1"/>
  <c r="F809" i="1"/>
  <c r="AR266" i="1"/>
  <c r="F485" i="1"/>
  <c r="O489" i="1"/>
  <c r="F779" i="1"/>
  <c r="Q22" i="1"/>
  <c r="Q837" i="1"/>
  <c r="F819" i="1"/>
  <c r="AS493" i="1"/>
  <c r="F517" i="1"/>
  <c r="AS777" i="1"/>
  <c r="AS807" i="1" s="1"/>
  <c r="S18" i="1"/>
  <c r="F852" i="1"/>
  <c r="AS532" i="1"/>
  <c r="F608" i="1"/>
  <c r="J16" i="2"/>
  <c r="F727" i="1"/>
  <c r="AR673" i="1"/>
  <c r="R18" i="1"/>
  <c r="F851" i="1"/>
  <c r="AW22" i="1"/>
  <c r="F813" i="1"/>
  <c r="AW837" i="1"/>
  <c r="AY22" i="1"/>
  <c r="F815" i="1"/>
  <c r="AY837" i="1"/>
  <c r="F669" i="1"/>
  <c r="AR623" i="1"/>
  <c r="F775" i="1"/>
  <c r="AR731" i="1"/>
  <c r="F619" i="1"/>
  <c r="AR532" i="1"/>
  <c r="AV489" i="1"/>
  <c r="F782" i="1"/>
  <c r="F444" i="1"/>
  <c r="AS412" i="1"/>
  <c r="F397" i="1"/>
  <c r="AS358" i="1"/>
  <c r="X26" i="1"/>
  <c r="F260" i="1"/>
  <c r="X807" i="1"/>
  <c r="AR358" i="1"/>
  <c r="F408" i="1"/>
  <c r="F121" i="1"/>
  <c r="AS69" i="1"/>
  <c r="AR493" i="1"/>
  <c r="F528" i="1"/>
  <c r="AR777" i="1"/>
  <c r="AR807" i="1" s="1"/>
  <c r="Y22" i="1"/>
  <c r="Y837" i="1"/>
  <c r="F834" i="1"/>
  <c r="F658" i="1"/>
  <c r="AS623" i="1"/>
  <c r="AR69" i="1"/>
  <c r="F132" i="1"/>
  <c r="P22" i="1"/>
  <c r="P837" i="1"/>
  <c r="F810" i="1"/>
  <c r="AT22" i="1"/>
  <c r="F825" i="1"/>
  <c r="F16" i="2" s="1"/>
  <c r="AT837" i="1"/>
  <c r="AV26" i="1"/>
  <c r="F239" i="1"/>
  <c r="AV807" i="1"/>
  <c r="V18" i="1"/>
  <c r="F860" i="1"/>
  <c r="AR186" i="1"/>
  <c r="F232" i="1"/>
  <c r="W18" i="1"/>
  <c r="F861" i="1"/>
  <c r="F459" i="1"/>
  <c r="O266" i="1"/>
  <c r="AV266" i="1"/>
  <c r="F462" i="1"/>
  <c r="AS673" i="1"/>
  <c r="F716" i="1"/>
  <c r="F221" i="1"/>
  <c r="AS186" i="1"/>
  <c r="AS731" i="1"/>
  <c r="F764" i="1"/>
  <c r="F455" i="1"/>
  <c r="AR412" i="1"/>
  <c r="X489" i="1"/>
  <c r="F803" i="1"/>
  <c r="F785" i="1"/>
  <c r="AY489" i="1"/>
  <c r="AW489" i="1"/>
  <c r="F783" i="1"/>
  <c r="F251" i="1" l="1"/>
  <c r="F824" i="1"/>
  <c r="E16" i="2" s="1"/>
  <c r="I16" i="2" s="1"/>
  <c r="N16" i="2" s="1"/>
  <c r="AS22" i="1"/>
  <c r="AS837" i="1"/>
  <c r="AR22" i="1"/>
  <c r="F835" i="1"/>
  <c r="AR837" i="1"/>
  <c r="AW18" i="1"/>
  <c r="F843" i="1"/>
  <c r="Y18" i="1"/>
  <c r="F864" i="1"/>
  <c r="F868" i="1" s="1"/>
  <c r="AR489" i="1"/>
  <c r="F805" i="1"/>
  <c r="AY18" i="1"/>
  <c r="F845" i="1"/>
  <c r="AV22" i="1"/>
  <c r="AV837" i="1"/>
  <c r="F812" i="1"/>
  <c r="O18" i="1"/>
  <c r="F839" i="1"/>
  <c r="F866" i="1" s="1"/>
  <c r="AT18" i="1"/>
  <c r="F855" i="1"/>
  <c r="P18" i="1"/>
  <c r="F840" i="1"/>
  <c r="Q18" i="1"/>
  <c r="F849" i="1"/>
  <c r="X22" i="1"/>
  <c r="X837" i="1"/>
  <c r="F833" i="1"/>
  <c r="AS489" i="1"/>
  <c r="F794" i="1"/>
  <c r="AV18" i="1" l="1"/>
  <c r="F842" i="1"/>
  <c r="AS18" i="1"/>
  <c r="F854" i="1"/>
  <c r="X18" i="1"/>
  <c r="F863" i="1"/>
  <c r="F867" i="1" s="1"/>
  <c r="F869" i="1" s="1"/>
  <c r="AR18" i="1"/>
  <c r="F865" i="1"/>
  <c r="F870" i="1" l="1"/>
  <c r="F871" i="1" s="1"/>
  <c r="F872" i="1" l="1"/>
  <c r="F873" i="1" s="1"/>
</calcChain>
</file>

<file path=xl/sharedStrings.xml><?xml version="1.0" encoding="utf-8"?>
<sst xmlns="http://schemas.openxmlformats.org/spreadsheetml/2006/main" count="31457" uniqueCount="1826">
  <si>
    <t>Smeta.RU  (495) 974-1589</t>
  </si>
  <si>
    <t>_PS_</t>
  </si>
  <si>
    <t>Smeta.RU</t>
  </si>
  <si>
    <t/>
  </si>
  <si>
    <t>Новый объект_(Копия)_(Копия)_(Копия)_(Копия)_(Копия)</t>
  </si>
  <si>
    <t>Газопровод высокого и низкого давления к нежилому зданию,расположенному по адресу: Пензенская область,Кузнецкий район,р.п.Евлашево(кн 58:14:0130201:451)</t>
  </si>
  <si>
    <t>Сметные нормы списания</t>
  </si>
  <si>
    <t>Коды ценников</t>
  </si>
  <si>
    <t>ФСНБ-2022_И18</t>
  </si>
  <si>
    <t>Версия 1.18.0 для ФСНБ-2022 И18</t>
  </si>
  <si>
    <t>ФСНБ-2022 - Изменения И18</t>
  </si>
  <si>
    <t>Поправки для ФСНБ-2022 от 21.05.2026 г И18 (55/пр) Строительство</t>
  </si>
  <si>
    <t>Приказ Минстроя России от 30.12.2021 г. № 1046/пр;  Приказ Минстроя России от 04.08.2020 г. № 421/пр;  Приказ Минстроя России от 21.12.2020 г. № 812/пр;  Приказ Минстроя России от 11.12.2020 г. № 774/пр</t>
  </si>
  <si>
    <t>ГСН</t>
  </si>
  <si>
    <t>Новая локальная смета</t>
  </si>
  <si>
    <t>Газопровод высокого    и низкого давления</t>
  </si>
  <si>
    <t>Новый раздел</t>
  </si>
  <si>
    <t>Газопровод высокого давления</t>
  </si>
  <si>
    <t>Новый подраздел</t>
  </si>
  <si>
    <t>Земляные работы</t>
  </si>
  <si>
    <t>1</t>
  </si>
  <si>
    <t>01-01-009-14</t>
  </si>
  <si>
    <t>Разработка грунта в траншеях экскаватором «обратная лопата» с ковшом вместимостью 0,5 (0,5-0,63) м3, в отвал группа грунтов: 2</t>
  </si>
  <si>
    <t>1000 м3</t>
  </si>
  <si>
    <t>ГЭСН-2022, 01-01-009-14, приказ Минстроя России от 18.05.2022 г. № 378/пр</t>
  </si>
  <si>
    <t>Общестроительные работы</t>
  </si>
  <si>
    <t>Земляные работы, выполняемые: механизированным способом</t>
  </si>
  <si>
    <t>ФЕР-01</t>
  </si>
  <si>
    <t>Пр/812-001.1-1</t>
  </si>
  <si>
    <t>Пр/774-001.1</t>
  </si>
  <si>
    <t>2</t>
  </si>
  <si>
    <t>01-02-057-02</t>
  </si>
  <si>
    <t>Добор грунта вручную в траншеях глубиной до 2 м без креплений с откосами, группа грунтов: 2</t>
  </si>
  <si>
    <t>100 м3</t>
  </si>
  <si>
    <t>ГЭСН-2022, 01-02-057-02, приказ Минстроя России от 18.05.2022 г. № 378/пр</t>
  </si>
  <si>
    <t>Земляные работы, выполняемые: ручным способом</t>
  </si>
  <si>
    <t>Пр/812-001.2-1</t>
  </si>
  <si>
    <t>Пр/774-001.2</t>
  </si>
  <si>
    <t>3</t>
  </si>
  <si>
    <t>01-01-033-02</t>
  </si>
  <si>
    <t>Засыпка траншей и котлованов с перемещением грунта до 5 м бульдозерами мощностью: 59 кВт (80 л.с.), группа грунтов 2</t>
  </si>
  <si>
    <t>ГЭСН-2022, 01-01-033-02, приказ Минстроя России от 18.05.2022 г. № 378/пр</t>
  </si>
  <si>
    <t>4</t>
  </si>
  <si>
    <t>01-02-061-02</t>
  </si>
  <si>
    <t>Засыпка вручную траншей, пазух котлованов и ям, группа грунтов: 2</t>
  </si>
  <si>
    <t>ГЭСН-2022, 01-02-061-02, приказ Минстроя России от 18.05.2022 г. № 378/пр</t>
  </si>
  <si>
    <t>ПЗ</t>
  </si>
  <si>
    <t>Прямые затраты</t>
  </si>
  <si>
    <t>СтМатОб</t>
  </si>
  <si>
    <t>Стоимость материальных ресурсов (всего)</t>
  </si>
  <si>
    <t>СтМатОбЗак</t>
  </si>
  <si>
    <t>Стоимость материалов и оборудования заказчика</t>
  </si>
  <si>
    <t>СтМатОбПод</t>
  </si>
  <si>
    <t>Стоимость материалов и оборудования подрядчика</t>
  </si>
  <si>
    <t>СтМат</t>
  </si>
  <si>
    <t>Стоимость материалов (всего)</t>
  </si>
  <si>
    <t>СтМатЗак</t>
  </si>
  <si>
    <t>Стоимость материалов заказчика</t>
  </si>
  <si>
    <t>СтМатПод</t>
  </si>
  <si>
    <t>Стоимость материалов подрядчика</t>
  </si>
  <si>
    <t>Оборуд</t>
  </si>
  <si>
    <t>Стоимость оборудования (всего)</t>
  </si>
  <si>
    <t>ОборудЗак</t>
  </si>
  <si>
    <t>Стоимость оборудования заказчика</t>
  </si>
  <si>
    <t>ОборудПод</t>
  </si>
  <si>
    <t>Стоимость оборудования подрядчика</t>
  </si>
  <si>
    <t>ЭММ</t>
  </si>
  <si>
    <t>Эксплуатация машин</t>
  </si>
  <si>
    <t>ЭММсНРиСП</t>
  </si>
  <si>
    <t>Эксплуатация машин по ТСН-2001.16</t>
  </si>
  <si>
    <t>ЗПМ</t>
  </si>
  <si>
    <t>ЗП машинистов</t>
  </si>
  <si>
    <t>ОЗП</t>
  </si>
  <si>
    <t>Основная ЗП рабочих</t>
  </si>
  <si>
    <t>ОЗПсНРиСП</t>
  </si>
  <si>
    <t>Основная ЗП рабочих по ТСН-2001.16</t>
  </si>
  <si>
    <t>Строит</t>
  </si>
  <si>
    <t>Строительные работы с НР и СП</t>
  </si>
  <si>
    <t>Монтаж</t>
  </si>
  <si>
    <t>Монтажные работы с НР и СП</t>
  </si>
  <si>
    <t>Прочие</t>
  </si>
  <si>
    <t>Прочие работы с НР и СП</t>
  </si>
  <si>
    <t>ПрочиеЗатр</t>
  </si>
  <si>
    <t>Прочие затраты по ТСН-2001.16</t>
  </si>
  <si>
    <t>ВозврМат</t>
  </si>
  <si>
    <t>Возврат материалов</t>
  </si>
  <si>
    <t>ТрудСтр</t>
  </si>
  <si>
    <t>Трудозатраты строителей</t>
  </si>
  <si>
    <t>ТрудМаш</t>
  </si>
  <si>
    <t>Трудозатраты машинистов</t>
  </si>
  <si>
    <t>ТранспМат</t>
  </si>
  <si>
    <t>Транспорт материалов</t>
  </si>
  <si>
    <t>Перевозка</t>
  </si>
  <si>
    <t>Перевозка грузов</t>
  </si>
  <si>
    <t>НР</t>
  </si>
  <si>
    <t>Накладные расходы</t>
  </si>
  <si>
    <t>СмПриб</t>
  </si>
  <si>
    <t>Сметная прибыль</t>
  </si>
  <si>
    <t>Всего</t>
  </si>
  <si>
    <t>Всего с НР и СП</t>
  </si>
  <si>
    <t>Укладка трубы</t>
  </si>
  <si>
    <t>5</t>
  </si>
  <si>
    <t>24-02-041-01</t>
  </si>
  <si>
    <t>Надземная прокладка стальных газопроводов, диаметр газопровода: 50 мм</t>
  </si>
  <si>
    <t>100 м</t>
  </si>
  <si>
    <t>ГЭСН-2022 доп.4, 24-02-041-01, приказ Минстроя России от 27.12.2022 г. № 1133/пр</t>
  </si>
  <si>
    <t>Наружные сети водопровода, канализации, теплоснабжения, газопроводы</t>
  </si>
  <si>
    <t>ФЕР-24</t>
  </si>
  <si>
    <t>Пр/812-018.0-1</t>
  </si>
  <si>
    <t>Пр/774-018.0</t>
  </si>
  <si>
    <t>5,1</t>
  </si>
  <si>
    <t>23.5.02.02-0033</t>
  </si>
  <si>
    <t>Трубы стальные электросварные прямошовные из стали марок Ст2, 10, наружный диаметр 57 мм, толщина стенки 3 мм</t>
  </si>
  <si>
    <t>м</t>
  </si>
  <si>
    <t>ФСБЦ-2022, 23.5.02.02-0033, приказ Минстроя России от 18.05.2022 г. № 378/пр</t>
  </si>
  <si>
    <t>6</t>
  </si>
  <si>
    <t>24-02-051-01</t>
  </si>
  <si>
    <t>Монтаж крана стального фланцевого  для надземной установки на стальных газопроводах диаметром: 50 мм</t>
  </si>
  <si>
    <t>ШТ</t>
  </si>
  <si>
    <t>ГЭСН-2022 доп.12, 24-02-051-01, приказ Минстроя России от 07.11.2024 г. № 747/пр</t>
  </si>
  <si>
    <t>7</t>
  </si>
  <si>
    <t>18.1.09.04-0001</t>
  </si>
  <si>
    <t>Кран шаровой газовый стальной, присоединение к трубопроводу фланцевое, с комплектом ответных фланцев, прокладками и крепежом, номинальное давление 1,6 МПа, номинальный диаметр 50 мм</t>
  </si>
  <si>
    <t>ФСБЦ-2022 доп.3, 18.1.09.04-0001, приказ Минстроя России от 26.10.2022 г. № 905/пр</t>
  </si>
  <si>
    <t>Материалы строительные</t>
  </si>
  <si>
    <t>Материалы и конструкции ( строительные ) по ценникам и каталогом</t>
  </si>
  <si>
    <t>ФССЦст</t>
  </si>
  <si>
    <t>8</t>
  </si>
  <si>
    <t>22-03-014-01</t>
  </si>
  <si>
    <t>Соединение изолирующее стальное сварное  диаметром: 50 мм</t>
  </si>
  <si>
    <t>ГЭСН-2022, 22-03-014-01, приказ Минстроя России от 18.05.2022 г. № 378/пр</t>
  </si>
  <si>
    <t>ФЕР-22</t>
  </si>
  <si>
    <t>9</t>
  </si>
  <si>
    <t>23.8.03.07-0025</t>
  </si>
  <si>
    <t>Соединение изолирующее неразъемное  под приварку, номинальный диаметр трубы 50 мм</t>
  </si>
  <si>
    <t>ФСБЦ-2022, 23.8.03.07-0025, приказ Минстроя России от 18.05.2022 г. № 378/пр</t>
  </si>
  <si>
    <t>10</t>
  </si>
  <si>
    <t>24-02-031-01</t>
  </si>
  <si>
    <t>Укладка полиэтиленовых труб газопроводов в траншею со стационарно установленного барабана, диаметр труб: до 63 мм</t>
  </si>
  <si>
    <t>ГЭСН-2022, 24-02-031-01, приказ Минстроя России от 18.05.2022 г. № 378/пр</t>
  </si>
  <si>
    <t>10,1</t>
  </si>
  <si>
    <t>24.3.03.11-0024</t>
  </si>
  <si>
    <t>Трубы напорные полиэтиленовые газопроводные ПЭ100, стандартное размерное отношение SDR11, номинальный наружный диаметр 63 мм, толщина стенки 5,8 мм</t>
  </si>
  <si>
    <t>ФСБЦ-2022, 24.3.03.11-0024, приказ Минстроя России от 18.05.2022 г. № 378/пр</t>
  </si>
  <si>
    <t>11</t>
  </si>
  <si>
    <t>24-02-002-02</t>
  </si>
  <si>
    <t>Сварка полиэтиленовых труб при помощи соединительных деталей с закладными электронагревателями, диаметр труб: свыше 32 до 63 мм</t>
  </si>
  <si>
    <t>соединение</t>
  </si>
  <si>
    <t>ГЭСН-2022, 24-02-002-02, приказ Минстроя России от 18.05.2022 г. № 378/пр</t>
  </si>
  <si>
    <t>11,1</t>
  </si>
  <si>
    <t>24.3.05.07-0603</t>
  </si>
  <si>
    <t>Муфта полиэтиленовая электросварная, ПЭ100, SDR11, диаметр 63 мм</t>
  </si>
  <si>
    <t>ФСБЦ-2022, 24.3.05.07-0603, приказ Минстроя России от 18.05.2022 г. № 378/пр</t>
  </si>
  <si>
    <t>12</t>
  </si>
  <si>
    <t>24-02-063-03</t>
  </si>
  <si>
    <t>Устройство цокольного газового ввода на наружных сетях полиэтиленовых газопроводов с соединением "сталь-полиэтилен", диаметр газопровода:   до  63 мм</t>
  </si>
  <si>
    <t>10 узлов</t>
  </si>
  <si>
    <t>ГЭСН-2022 доп.7, 24-02-063-03, приказ Минстроя России от 02.08.2023 г. № 551/пр</t>
  </si>
  <si>
    <t>13</t>
  </si>
  <si>
    <t>18.4.01.09-0116</t>
  </si>
  <si>
    <t>ФСБЦ-2022 доп.17, 18.4.01.09-0116, приказ Минстроя России от 17.02.2026 г. № 91/пр</t>
  </si>
  <si>
    <t>14</t>
  </si>
  <si>
    <t>24-02-005-02</t>
  </si>
  <si>
    <t>Установка отвода с раструбным концом с закладными электронагревателями на газопроводе из полиэтиленовых труб, диаметр газопровода: свыше 32 до 63 мм</t>
  </si>
  <si>
    <t>ГЭСН-2022, 24-02-005-02, приказ Минстроя России от 18.05.2022 г. № 378/пр</t>
  </si>
  <si>
    <t>14,1</t>
  </si>
  <si>
    <t>24.3.05.08-0212</t>
  </si>
  <si>
    <t>Отвод 45° полиэтиленовый литой, электросварной, диаметр 63 мм</t>
  </si>
  <si>
    <t>ФСБЦ-2022, 24.3.05.08-0212, приказ Минстроя России от 18.05.2022 г. № 378/пр</t>
  </si>
  <si>
    <t>15</t>
  </si>
  <si>
    <t>24.3.05.08-0223</t>
  </si>
  <si>
    <t>Отвод 90° полиэтиленовый литой, электросварной, диаметр 63 мм</t>
  </si>
  <si>
    <t>ФСБЦ-2022, 24.3.05.08-0223, приказ Минстроя России от 18.05.2022 г. № 378/пр</t>
  </si>
  <si>
    <t>16</t>
  </si>
  <si>
    <t>м10-06-003-01</t>
  </si>
  <si>
    <t>Кабель, прокладываемый в траншее, масса 1м кабеля: до 0,6 кг</t>
  </si>
  <si>
    <t>км кабеля</t>
  </si>
  <si>
    <t>ГЭСНм-2022, м10-06-003-01, приказ Минстроя России от 18.05.2022 г. № 378/пр</t>
  </si>
  <si>
    <t>Монтажные работы</t>
  </si>
  <si>
    <t>Оборудование связи: прокладка и монтаж междугородных линий связи</t>
  </si>
  <si>
    <t>мФЕР-10</t>
  </si>
  <si>
    <t>Пр/812-051.3-1</t>
  </si>
  <si>
    <t>Пр/774-051.3</t>
  </si>
  <si>
    <t>16,1</t>
  </si>
  <si>
    <t>421/пр_2020_п.75_пп.а</t>
  </si>
  <si>
    <t>Сметная стоимость вспомогательных ненормируемых материальных ресурсов, не учтенная в сметной норме, 2%</t>
  </si>
  <si>
    <t>%</t>
  </si>
  <si>
    <t>17</t>
  </si>
  <si>
    <t>21.2.03.05-0002</t>
  </si>
  <si>
    <t>Провод установочный АПуВ 1х2,5-450/750</t>
  </si>
  <si>
    <t>1000 м</t>
  </si>
  <si>
    <t>ФСБЦ-2022 доп.18, 21.2.03.05-0002, приказ Минстроя России от 15.05.2026 г. № 301/пр</t>
  </si>
  <si>
    <t>1000 М</t>
  </si>
  <si>
    <t>Материалы монтажные</t>
  </si>
  <si>
    <t>Материалы и конструкции ( монтажные )  по ценникам и каталогам</t>
  </si>
  <si>
    <t>ФССЦм</t>
  </si>
  <si>
    <t>18</t>
  </si>
  <si>
    <t>Прокладка ленты сигнальной желтого цвета в траншее</t>
  </si>
  <si>
    <t>18,1</t>
  </si>
  <si>
    <t>19</t>
  </si>
  <si>
    <t>01.7.06.08-0007</t>
  </si>
  <si>
    <t>Ленты сигнальные из полиэтилена высокого давления «ГАЗ», фон желтый, надпись красная, ширина 200 мм, толщина 0,05 мм</t>
  </si>
  <si>
    <t>ФСБЦ-2022, 01.7.06.08-0007, приказ Минстроя России от 18.05.2022 г. № 378/пр</t>
  </si>
  <si>
    <t>20</t>
  </si>
  <si>
    <t>27-09-004-02</t>
  </si>
  <si>
    <t>Установка столбиков сигнальных: пластиковых</t>
  </si>
  <si>
    <t>100 ШТ</t>
  </si>
  <si>
    <t>ГЭСН-2022 доп.17, 27-09-004-02, приказ Минстроя России от 17.02.2026 г. № 91/пр</t>
  </si>
  <si>
    <t>Автомобильные дороги</t>
  </si>
  <si>
    <t>ФЕР-27</t>
  </si>
  <si>
    <t>Пр/812-021.0-1</t>
  </si>
  <si>
    <t>Пр/774-021.0</t>
  </si>
  <si>
    <t>21</t>
  </si>
  <si>
    <t>20.1.02.23-0174</t>
  </si>
  <si>
    <t>Столбик   опознавательный, пластиковый для подземных кабельных линий связи, диаметр 83 мм, высота 2200 мм</t>
  </si>
  <si>
    <t>ФСБЦ-2022, 20.1.02.23-0174, приказ Минстроя России от 18.05.2022 г. № 378/пр</t>
  </si>
  <si>
    <t>22</t>
  </si>
  <si>
    <t>22.2.02.23-0302</t>
  </si>
  <si>
    <t>Таблички-указатели подземных  трасс пластиковые односторонние,</t>
  </si>
  <si>
    <t>ФСБЦ-2022, 22.2.02.23-0302, приказ Минстроя России от 18.05.2022 г. № 378/пр</t>
  </si>
  <si>
    <t>23</t>
  </si>
  <si>
    <t>06-01-001-01</t>
  </si>
  <si>
    <t>Устройство бетонной подготовки</t>
  </si>
  <si>
    <t>ГЭСН-2022 доп.16, 06-01-001-01, приказ Минстроя России от 12.11.2025 г. № 696/пр</t>
  </si>
  <si>
    <t>Бетонные и железобетонные монолитные конструкции и работы в строительстве</t>
  </si>
  <si>
    <t>ФЕР-06</t>
  </si>
  <si>
    <t>Пр/812-006.0-1</t>
  </si>
  <si>
    <t>Пр/774-006.0</t>
  </si>
  <si>
    <t>23,1</t>
  </si>
  <si>
    <t>04.1.02.05-0264</t>
  </si>
  <si>
    <t>Смеси бетонные тяжелого бетона (БСТ) на щебне из гравия, класс В15, F(1)200, W6</t>
  </si>
  <si>
    <t>м3</t>
  </si>
  <si>
    <t>ФСБЦ-2022 доп.14, 04.1.02.05-0264, приказ Минстроя России от 19.05.2025 г. № 299/пр</t>
  </si>
  <si>
    <t>24</t>
  </si>
  <si>
    <t>06-03-004-01</t>
  </si>
  <si>
    <t>Установка анкерных болтов: в готовые гнезда с заделкой длиной до 1 м</t>
  </si>
  <si>
    <t>т</t>
  </si>
  <si>
    <t>ГЭСН-2022 доп.16, 06-03-004-01, приказ Минстроя России от 12.11.2025 г. № 696/пр</t>
  </si>
  <si>
    <t>24,1</t>
  </si>
  <si>
    <t>08.4.01.01-0025</t>
  </si>
  <si>
    <t>Болты анкерные фундаментные стальные в комплекте с двумя гайками М12 и шайбами М12, тип 1, диаметр М12</t>
  </si>
  <si>
    <t>ФСБЦ-2022 доп.2, 08.4.01.01-0025, приказ Минстроя России от 26.08.2022 г. № 703/пр</t>
  </si>
  <si>
    <t>25</t>
  </si>
  <si>
    <t>24-02-120-01</t>
  </si>
  <si>
    <t>Очистка полости трубопровода продувкой воздухом, номинальный диаметр газопровода: до 63 мм</t>
  </si>
  <si>
    <t>ГЭСН-2022, 24-02-120-01, приказ Минстроя России от 18.05.2022 г. № 378/пр</t>
  </si>
  <si>
    <t>26</t>
  </si>
  <si>
    <t>24-02-123-01</t>
  </si>
  <si>
    <t>Подъем давления при испытании воздухом газопроводов высокого давления (до 0,6 МПа) номинальным диаметром: 50 мм</t>
  </si>
  <si>
    <t>ГЭСН-2022, 24-02-123-01, приказ Минстроя России от 18.05.2022 г. № 378/пр</t>
  </si>
  <si>
    <t>27</t>
  </si>
  <si>
    <t>24-02-035-03</t>
  </si>
  <si>
    <t>Опрессовка газопровода из полиэтиленовых труб, диаметром: 63 мм</t>
  </si>
  <si>
    <t>км</t>
  </si>
  <si>
    <t>ГЭСН-2022 доп.7, 24-02-035-03, приказ Минстроя России от 02.08.2023 г. № 551/пр</t>
  </si>
  <si>
    <t>28</t>
  </si>
  <si>
    <t>24-02-124-01</t>
  </si>
  <si>
    <t>Выдержка под давлением до 0,6 МПа при испытании на прочность и герметичность участка газопровода номинальным диаметром: 50-300 мм</t>
  </si>
  <si>
    <t>участок</t>
  </si>
  <si>
    <t>ГЭСН-2022, 24-02-124-01, приказ Минстроя России от 18.05.2022 г. № 378/пр</t>
  </si>
  <si>
    <t>Переход газопровода под проезжей частью автомобильной дороги в футляре ПЭ100 ГАЗ SDR 11 д.110*10мм-10м*2шт</t>
  </si>
  <si>
    <t>29</t>
  </si>
  <si>
    <t>24-02-034-01</t>
  </si>
  <si>
    <t>Укладка футляров из  полиэтиленовых труб газопроводов в траншею, диаметр газопровода: до 110 мм</t>
  </si>
  <si>
    <t>ГЭСН-2022, 24-02-034-01, приказ Минстроя России от 18.05.2022 г. № 378/пр</t>
  </si>
  <si>
    <t>29,1</t>
  </si>
  <si>
    <t>24.3.03.11-0027</t>
  </si>
  <si>
    <t>Трубы напорные полиэтиленовые газопроводные ПЭ100, стандартное размерное отношение SDR11, номинальный наружный диаметр 110 мм, толщина стенки 10,0 мм</t>
  </si>
  <si>
    <t>ФСБЦ-2022, 24.3.03.11-0027, приказ Минстроя России от 18.05.2022 г. № 378/пр</t>
  </si>
  <si>
    <t>30</t>
  </si>
  <si>
    <t>22-05-005-01</t>
  </si>
  <si>
    <t>Протаскивание в футляр полиэтиленовых труб диаметром:  до  110 мм</t>
  </si>
  <si>
    <t>100 м трубы, уложенной в футляр</t>
  </si>
  <si>
    <t>ГЭСН-2022 доп.9, 22-05-005-01, приказ Минстроя России от 16.02.2024 г. № 102/пр</t>
  </si>
  <si>
    <t>31</t>
  </si>
  <si>
    <t>24-02-081-01</t>
  </si>
  <si>
    <t>Устройство контрольной трубки на кожухе перехода газопровода</t>
  </si>
  <si>
    <t>установка</t>
  </si>
  <si>
    <t>ГЭСН-2022 доп.14, 24-02-081-01, приказ Минстроя России от 19.05.2025 г. № 299/пр</t>
  </si>
  <si>
    <t>32</t>
  </si>
  <si>
    <t>23.3.06.01-0004</t>
  </si>
  <si>
    <t>Трубы стальные сварные оцинкованные водогазопроводные с резьбой, легкие, номинальный диаметр 32 мм, толщина стенки 2,8 мм</t>
  </si>
  <si>
    <t>ФСБЦ-2022, 23.3.06.01-0004, приказ Минстроя России от 18.05.2022 г. № 378/пр</t>
  </si>
  <si>
    <t>33</t>
  </si>
  <si>
    <t>33,1</t>
  </si>
  <si>
    <t>24.3.03.11-0021</t>
  </si>
  <si>
    <t>Трубы напорные полиэтиленовые газопроводные ПЭ100, стандартное размерное отношение SDR11, номинальный наружный диаметр 32 мм, толщина стенки 3,0 мм</t>
  </si>
  <si>
    <t>ФСБЦ-2022, 24.3.03.11-0021, приказ Минстроя России от 18.05.2022 г. № 378/пр</t>
  </si>
  <si>
    <t>34</t>
  </si>
  <si>
    <t>22-01-012-03</t>
  </si>
  <si>
    <t>Укладка  футляра из  стальных водопроводных труб диаметром:   до 100 мм(для контрольной трубки)</t>
  </si>
  <si>
    <t>ГЭСН-2022 доп.10, 22-01-012-03, приказ Минстроя России от 13.05.2024 г. № 323/пр</t>
  </si>
  <si>
    <t>34,1</t>
  </si>
  <si>
    <t>23.5.02.02-1168</t>
  </si>
  <si>
    <t>Трубы стальные электросварные прямошовные из стали марки 20, наружный диаметр 89 мм, толщина стенки 4 мм</t>
  </si>
  <si>
    <t>ФСБЦ-2022, 23.5.02.02-1168, приказ Минстроя России от 18.05.2022 г. № 378/пр</t>
  </si>
  <si>
    <t>35</t>
  </si>
  <si>
    <t>24-02-010-01</t>
  </si>
  <si>
    <t>Установка неразъемного соединения "полиэтилен-сталь" на газопроводе, диаметр газопровода: до 32 мм</t>
  </si>
  <si>
    <t>ГЭСН-2022, 24-02-010-01, приказ Минстроя России от 18.05.2022 г. № 378/пр</t>
  </si>
  <si>
    <t>36</t>
  </si>
  <si>
    <t>23.8.04.08-0011</t>
  </si>
  <si>
    <t>Соединение неразъемное полиэтилен-сталь, стандартное размерное отношение SDR11, наружный диаметр 32х32 мм</t>
  </si>
  <si>
    <t>ФСБЦ-2022 доп.7, 23.8.04.08-0011, приказ Минстроя России от 02.08.2023 г. № 551/пр</t>
  </si>
  <si>
    <t>37</t>
  </si>
  <si>
    <t>24-02-002-01</t>
  </si>
  <si>
    <t>Сварка полиэтиленовых труб при помощи соединительных деталей с закладными электронагревателями, диаметр труб: до 32 мм</t>
  </si>
  <si>
    <t>ГЭСН-2022, 24-02-002-01, приказ Минстроя России от 18.05.2022 г. № 378/пр</t>
  </si>
  <si>
    <t>37,1</t>
  </si>
  <si>
    <t>24.3.05.07-0512</t>
  </si>
  <si>
    <t>Муфта полиэтиленовая электросварная, ПЭ100, SDR11, диаметр 32 мм</t>
  </si>
  <si>
    <t>ФСБЦ-2022, 24.3.05.07-0512, приказ Минстроя России от 18.05.2022 г. № 378/пр</t>
  </si>
  <si>
    <t>38</t>
  </si>
  <si>
    <t>24-02-007-02</t>
  </si>
  <si>
    <t>Установка седловых отводов полиэтиленовых с закладными нагревателями на газопроводе из полиэтиленовых труб диаметром: свыше 63 до 110 мм</t>
  </si>
  <si>
    <t>ГЭСН-2022, 24-02-007-02, приказ Минстроя России от 18.05.2022 г. № 378/пр</t>
  </si>
  <si>
    <t>38,1</t>
  </si>
  <si>
    <t>24.3.05.13-0002</t>
  </si>
  <si>
    <t>Седелка крановая полиэтиленовая электросварная, стандартное размерное отношение SDR11, номинальный наружный диаметр 110х32 мм</t>
  </si>
  <si>
    <t>ФСБЦ-2022, 24.3.05.13-0002, приказ Минстроя России от 18.05.2022 г. № 378/пр</t>
  </si>
  <si>
    <t>Вывод провода-спутника под КИК-2шт</t>
  </si>
  <si>
    <t>Колонка:</t>
  </si>
  <si>
    <t>39</t>
  </si>
  <si>
    <t>Надземная прокладка стальных газопроводов, диаметр газопровода:  до  50 мм</t>
  </si>
  <si>
    <t>40</t>
  </si>
  <si>
    <t>41</t>
  </si>
  <si>
    <t>Приварка фланцев к стальным трубопроводам диаметром:    до 50 мм</t>
  </si>
  <si>
    <t>41,1</t>
  </si>
  <si>
    <t>23.8.03.11-0004</t>
  </si>
  <si>
    <t>Фланец приварной встык, марка стали 20, номинальное давление 1,6 МПа, номинальный диаметр 32 мм</t>
  </si>
  <si>
    <t>ФСБЦ-2022, 23.8.03.11-0004, приказ Минстроя России от 18.05.2022 г. № 378/пр</t>
  </si>
  <si>
    <t>Крышка:</t>
  </si>
  <si>
    <t>42</t>
  </si>
  <si>
    <t>24-02-030-01</t>
  </si>
  <si>
    <t>Укладка   стальных газопроводов диаметром: 50 мм</t>
  </si>
  <si>
    <t>ГЭСН-2022, 24-02-030-01, приказ Минстроя России от 18.05.2022 г. № 378/пр</t>
  </si>
  <si>
    <t>43</t>
  </si>
  <si>
    <t>44</t>
  </si>
  <si>
    <t>23.8.03.01-0011</t>
  </si>
  <si>
    <t>Заглушка стальная бесшовная приварная, номинальный диаметр 50 мм</t>
  </si>
  <si>
    <t>ФСБЦ-2022, 23.8.03.01-0011, приказ Минстроя России от 18.05.2022 г. № 378/пр</t>
  </si>
  <si>
    <t>45</t>
  </si>
  <si>
    <t>06-01-005-01</t>
  </si>
  <si>
    <t>Устройство бетонных фундаментов общего назначения объемом: до 5 м3</t>
  </si>
  <si>
    <t>ГЭСН-2022 доп.17, 06-01-005-01, приказ Минстроя России от 17.02.2026 г. № 91/пр</t>
  </si>
  <si>
    <t>45,1</t>
  </si>
  <si>
    <t>04.1.02.05-0390</t>
  </si>
  <si>
    <t>Смеси бетонные тяжелого бетона (БСТ) на гранитном щебне, класс В15, F(1)200, W6</t>
  </si>
  <si>
    <t>ФСБЦ-2022 доп.14, 04.1.02.05-0390, приказ Минстроя России от 19.05.2025 г. № 299/пр</t>
  </si>
  <si>
    <t>46</t>
  </si>
  <si>
    <t>05.1.08.09-0001</t>
  </si>
  <si>
    <t>Подушки опорные железобетонные, объем от 0,003 до 0,006 м3, бетон В15, расход арматуры от 150 до 200 кг/м3</t>
  </si>
  <si>
    <t>ФСБЦ-2022, 05.1.08.09-0001, приказ Минстроя России от 18.05.2022 г. № 378/пр</t>
  </si>
  <si>
    <t>47</t>
  </si>
  <si>
    <t>22-02-003-01</t>
  </si>
  <si>
    <t>Нанесение весьма усиленной антикоррозионной битумно-резиновой или битумно-полимерной изоляции на стальные трубопроводы диаметром: 50 мм</t>
  </si>
  <si>
    <t>ГЭСН-2022 доп.16, 22-02-003-01, приказ Минстроя России от 12.11.2025 г. № 696/пр</t>
  </si>
  <si>
    <t>47,1</t>
  </si>
  <si>
    <t>01.2.03.02-0005</t>
  </si>
  <si>
    <t>Грунтовка (праймер) битумно-полимерная для нанесения на наружную поверхность подземных стальных трубопроводов, расход 0,1 кг/м2</t>
  </si>
  <si>
    <t>ФСБЦ-2022 доп.9, 01.2.03.02-0005, приказ Минстроя России от 16.02.2024 г. № 102/пр</t>
  </si>
  <si>
    <t>47,2</t>
  </si>
  <si>
    <t>01.2.03.03-0063</t>
  </si>
  <si>
    <t>Мастика битумно-резиновая изоляционная МБР-65</t>
  </si>
  <si>
    <t>ФСБЦ-2022, 01.2.03.03-0063, приказ Минстроя России от 18.05.2022 г. № 378/пр</t>
  </si>
  <si>
    <t>Газорегуляторный пункт шкафной ГРПШ- 07-2У1 с двумя линиями редуцирования с регуляторами  РДНК-1000-1шт</t>
  </si>
  <si>
    <t>Установка ГРПШ-1шт</t>
  </si>
  <si>
    <t>48</t>
  </si>
  <si>
    <t>19-01-004-01</t>
  </si>
  <si>
    <t>Устройство установки для редуцирования давления газа</t>
  </si>
  <si>
    <t>ГЭСН-2022 доп.17, 19-01-004-01, приказ Минстроя России от 17.02.2026 г. № 91/пр</t>
  </si>
  <si>
    <t>Сантехнические работы: внутренние трубопроводы, внутренние устройства водопровода, канализации, отопления, газоснабжения, вентиляция  кондиционирование воздуха</t>
  </si>
  <si>
    <t>Газоснабжение  внутренние устройства</t>
  </si>
  <si>
    <t>ФЕР-19</t>
  </si>
  <si>
    <t>Пр/812-016.0-1</t>
  </si>
  <si>
    <t>Пр/774-016.0</t>
  </si>
  <si>
    <t>49</t>
  </si>
  <si>
    <t>ТЦ_66.00.00.00_64_6454104668_13.07.2026_01_1.1</t>
  </si>
  <si>
    <t>Газорегуляторный пункт шкафной ГРПШ-07-2У1 с двумя линиями редуцирования с регуляторами РДНК-1000</t>
  </si>
  <si>
    <t>Оборудование, отсутствующее в СНБ</t>
  </si>
  <si>
    <t>Оборуд. КА</t>
  </si>
  <si>
    <t>50</t>
  </si>
  <si>
    <t>24-02-080-02</t>
  </si>
  <si>
    <t>Установка газовых свечей из готовых деталей условным диаметром: до 40 мм</t>
  </si>
  <si>
    <t>ГЭСН-2022 доп.17, 24-02-080-02, приказ Минстроя России от 17.02.2026 г. № 91/пр</t>
  </si>
  <si>
    <t>51</t>
  </si>
  <si>
    <t>23.3.06.01-0001</t>
  </si>
  <si>
    <t>Трубы стальные сварные оцинкованные водогазопроводные с резьбой, легкие, номинальный диаметр 15 мм, толщина стенки 2,5 мм</t>
  </si>
  <si>
    <t>ФСБЦ-2022, 23.3.06.01-0001, приказ Минстроя России от 18.05.2022 г. № 378/пр</t>
  </si>
  <si>
    <t>52</t>
  </si>
  <si>
    <t>23.3.06.01-0002</t>
  </si>
  <si>
    <t>Трубы стальные сварные оцинкованные водогазопроводные с резьбой, легкие, номинальный диаметр 20 мм, толщина стенки 2,5 мм</t>
  </si>
  <si>
    <t>ФСБЦ-2022, 23.3.06.01-0002, приказ Минстроя России от 18.05.2022 г. № 378/пр</t>
  </si>
  <si>
    <t>53</t>
  </si>
  <si>
    <t>24-02-127-01</t>
  </si>
  <si>
    <t>Контрольные испытания и опрессовка запорной арматуры и газопроводов перед проведением пусконаладочных работ пунктов редуцирования газа с расходом газа: до 15000 м3/час</t>
  </si>
  <si>
    <t>ГЭСН-2022 доп.6, 24-02-127-01, приказ Минстроя России от 11.05.2023 г. № 335/пр</t>
  </si>
  <si>
    <t>Опорная рама под ГРПШ</t>
  </si>
  <si>
    <t>54</t>
  </si>
  <si>
    <t>08-01-002-01</t>
  </si>
  <si>
    <t>Устройство основания под фундаменты: песчаного</t>
  </si>
  <si>
    <t>ГЭСН-2022, 08-01-002-01, приказ Минстроя России от 18.05.2022 г. № 378/пр</t>
  </si>
  <si>
    <t>Конструкции из кирпича и блоков</t>
  </si>
  <si>
    <t>ФЕР-08</t>
  </si>
  <si>
    <t>Пр/812-008.0-1</t>
  </si>
  <si>
    <t>Пр/774-008.0</t>
  </si>
  <si>
    <t>54,1</t>
  </si>
  <si>
    <t>02.3.01.02-1104</t>
  </si>
  <si>
    <t>Песок природный для строительных работ I класс, средний</t>
  </si>
  <si>
    <t>ФСБЦ-2022, 02.3.01.02-1104, приказ Минстроя России от 18.05.2022 г. № 378/пр</t>
  </si>
  <si>
    <t>55</t>
  </si>
  <si>
    <t>ГЭСН-2022 доп.18, 06-01-001-01, приказ Минстроя России от 15.05.2026 г. № 301/пр</t>
  </si>
  <si>
    <t>55,1</t>
  </si>
  <si>
    <t>04.1.02.05-0132</t>
  </si>
  <si>
    <t>Смеси бетонные тяжелого бетона (БСТ) на щебне из гравия, класс В15, F(1)150, W4</t>
  </si>
  <si>
    <t>ФСБЦ-2022 доп.14, 04.1.02.05-0132, приказ Минстроя России от 19.05.2025 г. № 299/пр</t>
  </si>
  <si>
    <t>56</t>
  </si>
  <si>
    <t>м08-01-087-03</t>
  </si>
  <si>
    <t>Металлические конструкции(рама под ГРПШ)</t>
  </si>
  <si>
    <t>ГЭСНм-2022 доп.14, м08-01-087-03, приказ Минстроя России от 19.05.2025 г. № 299/пр</t>
  </si>
  <si>
    <t>Электротехнические установки: на других объектах</t>
  </si>
  <si>
    <t>мФЕР-08</t>
  </si>
  <si>
    <t>Пр/812-049.3-1</t>
  </si>
  <si>
    <t>Пр/774-049.3</t>
  </si>
  <si>
    <t>56,1</t>
  </si>
  <si>
    <t>57</t>
  </si>
  <si>
    <t>13-03-002-03</t>
  </si>
  <si>
    <t>Огрунтовка металлических поверхностей задва раза : грунтовкой алкидной</t>
  </si>
  <si>
    <t>100 м2</t>
  </si>
  <si>
    <t>ГЭСН-2022 доп.18, 13-03-002-03, приказ Минстроя России от 15.05.2026 г. № 301/пр</t>
  </si>
  <si>
    <t>*2</t>
  </si>
  <si>
    <t>Защита строительных конструкций и оборудования от коррозии</t>
  </si>
  <si>
    <t>Защита строительных конструкций</t>
  </si>
  <si>
    <t>ФЕР-13</t>
  </si>
  <si>
    <t>Пр/812-013.0-1</t>
  </si>
  <si>
    <t>Пр/774-013.0</t>
  </si>
  <si>
    <t>57,1</t>
  </si>
  <si>
    <t>14.4.01.01-0003</t>
  </si>
  <si>
    <t>Грунтовка ГФ-021</t>
  </si>
  <si>
    <t>ФСБЦ-2022, 14.4.01.01-0003, приказ Минстроя России от 18.05.2022 г. № 378/пр</t>
  </si>
  <si>
    <t>57,2</t>
  </si>
  <si>
    <t>14.5.09.11-0102</t>
  </si>
  <si>
    <t>Уайт-спирит</t>
  </si>
  <si>
    <t>кг</t>
  </si>
  <si>
    <t>ФСБЦ-2022, 14.5.09.11-0102, приказ Минстроя России от 18.05.2022 г. № 378/пр</t>
  </si>
  <si>
    <t>58</t>
  </si>
  <si>
    <t>13-03-004-20</t>
  </si>
  <si>
    <t>Окраска металлических огрунтованных поверхностей: эмалью пентафталевой за два раза</t>
  </si>
  <si>
    <t>ГЭСН-2022 доп.18, 13-03-004-20, приказ Минстроя России от 15.05.2026 г. № 301/пр</t>
  </si>
  <si>
    <t>58,1</t>
  </si>
  <si>
    <t>14.4.04.08-0001</t>
  </si>
  <si>
    <t>Эмаль ПФ-115</t>
  </si>
  <si>
    <t>ФСБЦ-2022 доп.13, 14.4.04.08-0001, приказ Минстроя России от 07.02.2025 г. № 69/пр</t>
  </si>
  <si>
    <t>58,2</t>
  </si>
  <si>
    <t>14.5.09.11-0001</t>
  </si>
  <si>
    <t>Нефрас С4-150/200</t>
  </si>
  <si>
    <t>ФСБЦ-2022, 14.5.09.11-0001, приказ Минстроя России от 18.05.2022 г. № 378/пр</t>
  </si>
  <si>
    <t>Молниезащита ГРПШ</t>
  </si>
  <si>
    <t>59</t>
  </si>
  <si>
    <t>01-02-055-01</t>
  </si>
  <si>
    <t>Разработка грунта вручную с креплениями в траншеях шириной до 2 м, глубиной: до 2 м, группа грунтов 1</t>
  </si>
  <si>
    <t>ГЭСН-2022, 01-02-055-01, приказ Минстроя России от 18.05.2022 г. № 378/пр</t>
  </si>
  <si>
    <t>60</t>
  </si>
  <si>
    <t>23-01-001-01</t>
  </si>
  <si>
    <t>Устройство основания : песчаного</t>
  </si>
  <si>
    <t>10 м3</t>
  </si>
  <si>
    <t>ГЭСН-2022 доп.18, 23-01-001-01, приказ Минстроя России от 15.05.2026 г. № 301/пр</t>
  </si>
  <si>
    <t>ФЕР-23</t>
  </si>
  <si>
    <t>60,1</t>
  </si>
  <si>
    <t>61</t>
  </si>
  <si>
    <t>34-02-054-01</t>
  </si>
  <si>
    <t>Устройство молниеотвода к опорам высотой: до 8,5 м</t>
  </si>
  <si>
    <t>ГЭСН-2022, 34-02-054-01, приказ Минстроя России от 18.05.2022 г. № 378/пр</t>
  </si>
  <si>
    <t>Сооружения связи, радиовещания и телевидения</t>
  </si>
  <si>
    <t>Сооружения связи , радиовещания и телевидения</t>
  </si>
  <si>
    <t>ФЕР-34</t>
  </si>
  <si>
    <t>Пр/812-028.0-1</t>
  </si>
  <si>
    <t>Пр/774-028.0</t>
  </si>
  <si>
    <t>Сооружения связи, радиовещания и телевидения прокладка и монтаж сетей связи</t>
  </si>
  <si>
    <t>62</t>
  </si>
  <si>
    <t>23.5.02.02-0036</t>
  </si>
  <si>
    <t>Трубы стальные электросварные прямошовные из стали марок Ст2, 10, наружный диаметр 76 мм, толщина стенки 3 мм</t>
  </si>
  <si>
    <t>ФСБЦ-2022, 23.5.02.02-0036, приказ Минстроя России от 18.05.2022 г. № 378/пр</t>
  </si>
  <si>
    <t>63</t>
  </si>
  <si>
    <t>64</t>
  </si>
  <si>
    <t>23.5.02.02-0055</t>
  </si>
  <si>
    <t>Трубы стальные электросварные прямошовные из стали марок Ст2, 10, наружный диаметр 108 мм, толщина стенки 4 мм</t>
  </si>
  <si>
    <t>ФСБЦ-2022, 23.5.02.02-0055, приказ Минстроя России от 18.05.2022 г. № 378/пр</t>
  </si>
  <si>
    <t>65</t>
  </si>
  <si>
    <t>23.8.04.08-0057</t>
  </si>
  <si>
    <t>Переход концентрический бесшовный приварной, номинальное давление 16 МПа, наружный диаметр и толщина стенки 76х3,5-57х3 мм</t>
  </si>
  <si>
    <t>ФСБЦ-2022, 23.8.04.08-0057, приказ Минстроя России от 18.05.2022 г. № 378/пр</t>
  </si>
  <si>
    <t>66</t>
  </si>
  <si>
    <t>23.8.04.08-0069</t>
  </si>
  <si>
    <t>Переход концентрический бесшовный приварной, номинальное давление 16 МПа, наружный диаметр и толщина стенки 108х4-76х3,5 мм</t>
  </si>
  <si>
    <t>ФСБЦ-2022, 23.8.04.08-0069, приказ Минстроя России от 18.05.2022 г. № 378/пр</t>
  </si>
  <si>
    <t>67</t>
  </si>
  <si>
    <t>08.3.04.02-0063</t>
  </si>
  <si>
    <t>Прокат стальной горячекатаный круглый, марки стали Ст3сп, Ст3пс, диаметр 5-12 мм</t>
  </si>
  <si>
    <t>ФСБЦ-2022, 08.3.04.02-0063, приказ Минстроя России от 18.05.2022 г. № 378/пр</t>
  </si>
  <si>
    <t>68</t>
  </si>
  <si>
    <t>м08-02-472-02</t>
  </si>
  <si>
    <t>Заземлитель горизонтальный из стали: полосовой сечением 160 мм2</t>
  </si>
  <si>
    <t>ГЭСНм-2022 доп.8, м08-02-472-02, приказ Минстроя России от 14.11.2023 г. № 817/пр</t>
  </si>
  <si>
    <t>68,1</t>
  </si>
  <si>
    <t>69</t>
  </si>
  <si>
    <t>20.1.02.23-0111</t>
  </si>
  <si>
    <t>Полоса горячеоцинкованная для заземления, толщина 4 мм, ширина 40 мм, длина 850 мм</t>
  </si>
  <si>
    <t>ФСБЦ-2022, 20.1.02.23-0111, приказ Минстроя России от 18.05.2022 г. № 378/пр</t>
  </si>
  <si>
    <t>70</t>
  </si>
  <si>
    <t>м08-02-471-01</t>
  </si>
  <si>
    <t>Заземлитель вертикальный из угловой стали размером: 50х50х5 мм</t>
  </si>
  <si>
    <t>10 ШТ</t>
  </si>
  <si>
    <t>ГЭСНм-2022 доп.8, м08-02-471-01, приказ Минстроя России от 14.11.2023 г. № 817/пр</t>
  </si>
  <si>
    <t>70,1</t>
  </si>
  <si>
    <t>71</t>
  </si>
  <si>
    <t>08.3.08.02-1096</t>
  </si>
  <si>
    <t>Уголок стальной горячекатаный равнополочный, марка стали 09Г2С, 12Г2С, ширина полок 50-90 мм, толщина полки 3-9 мм</t>
  </si>
  <si>
    <t>ФСБЦ-2022 доп.4, 08.3.08.02-1096, приказ Минстроя России от 27.12.2022 г. № 1133/пр</t>
  </si>
  <si>
    <t>72</t>
  </si>
  <si>
    <t>м08-02-472-09</t>
  </si>
  <si>
    <t>Проводник заземляющий открыто по строительным основаниям: из круглой стали диаметром 12 мм</t>
  </si>
  <si>
    <t>ГЭСНм-2022 доп.8, м08-02-472-09, приказ Минстроя России от 14.11.2023 г. № 817/пр</t>
  </si>
  <si>
    <t>72,1</t>
  </si>
  <si>
    <t>73</t>
  </si>
  <si>
    <t>Ограждение ГРПШ-6,0*3,0*1,6-1шт</t>
  </si>
  <si>
    <t>74</t>
  </si>
  <si>
    <t>27-04-001-02</t>
  </si>
  <si>
    <t>Устройство подстилающих и выравнивающих слоев оснований: из песчано-гравийной смеси, дресвы</t>
  </si>
  <si>
    <t>ГЭСН-2022 доп.15, 27-04-001-02, приказ Минстроя России от 14.08.2025 г. № 490/пр</t>
  </si>
  <si>
    <t>74,1</t>
  </si>
  <si>
    <t>02.2.04.03-0011</t>
  </si>
  <si>
    <t>Смесь песчано-гравийная обогащенная с содержанием гравия 15-25 %</t>
  </si>
  <si>
    <t>ФСБЦ-2022, 02.2.04.03-0011, приказ Минстроя России от 18.05.2022 г. № 378/пр</t>
  </si>
  <si>
    <t>75</t>
  </si>
  <si>
    <t>07-01-054-11</t>
  </si>
  <si>
    <t>Установка металлических оград пометаллическим  столбам: без цоколя из сетчатых панелей высотой свыше 1,2 до 1,7 м</t>
  </si>
  <si>
    <t>ГЭСН-2022 доп.14, 07-01-054-11, приказ Минстроя России от 19.05.2025 г. № 299/пр</t>
  </si>
  <si>
    <t>Бетонные и железобетонные сборные конструкции и работы в строительстве</t>
  </si>
  <si>
    <t>ФЕР-07</t>
  </si>
  <si>
    <t>Пр/812-007.0-1</t>
  </si>
  <si>
    <t>Пр/774-007.0</t>
  </si>
  <si>
    <t>76</t>
  </si>
  <si>
    <t>04.1.02.05-0252</t>
  </si>
  <si>
    <t>Смеси бетонные тяжелого бетона (БСТ) на щебне из гравия, класс В15, F(1)50, W2</t>
  </si>
  <si>
    <t>ФСБЦ-2022 доп.14, 04.1.02.05-0252, приказ Минстроя России от 19.05.2025 г. № 299/пр</t>
  </si>
  <si>
    <t>77</t>
  </si>
  <si>
    <t>23.3.08.01-0003</t>
  </si>
  <si>
    <t>Трубы стальные электросварные квадратные, размеры 15х15 мм, толщина стенки 1,5 мм</t>
  </si>
  <si>
    <t>ФСБЦ-2022, 23.3.08.01-0003, приказ Минстроя России от 18.05.2022 г. № 378/пр</t>
  </si>
  <si>
    <t>78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</si>
  <si>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</si>
  <si>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</si>
  <si>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ФСБЦ-2022, 07.2.07.12-0001, приказ Минстроя России от 18.05.2022 г. № 378/пр</t>
  </si>
  <si>
    <t>79</t>
  </si>
  <si>
    <t>Огрунтовка металлических поверхностей за два раза : грунтовкой алкидной</t>
  </si>
  <si>
    <t>79,1</t>
  </si>
  <si>
    <t>79,2</t>
  </si>
  <si>
    <t>80</t>
  </si>
  <si>
    <t>13-03-004-03</t>
  </si>
  <si>
    <t>Окраска металлических огрунтованных поверхностей: двухкомпонентной эмалью на основе поливинилхлоридных смол</t>
  </si>
  <si>
    <t>ГЭСН-2022 доп.18, 13-03-004-03, приказ Минстроя России от 15.05.2026 г. № 301/пр</t>
  </si>
  <si>
    <t>80,1</t>
  </si>
  <si>
    <t>14.4.04.09-0019</t>
  </si>
  <si>
    <t>Эмаль ХВ-125, цветная</t>
  </si>
  <si>
    <t>ФСБЦ-2022, 14.4.04.09-0019, приказ Минстроя России от 18.05.2022 г. № 378/пр</t>
  </si>
  <si>
    <t>80,2</t>
  </si>
  <si>
    <t>14.5.09.07-1016</t>
  </si>
  <si>
    <t>Растворитель органический для очистки от полиуретановых составов</t>
  </si>
  <si>
    <t>л</t>
  </si>
  <si>
    <t>ФСБЦ-2022, 14.5.09.07-1016, приказ Минстроя России от 18.05.2022 г. № 378/пр</t>
  </si>
  <si>
    <t>Газопровод низкого давления</t>
  </si>
  <si>
    <t>81</t>
  </si>
  <si>
    <t>82</t>
  </si>
  <si>
    <t>Добор  грунта вручную в траншеях глубиной до 2 м без креплений с откосами, группа грунтов: 2</t>
  </si>
  <si>
    <t>83</t>
  </si>
  <si>
    <t>84</t>
  </si>
  <si>
    <t>85</t>
  </si>
  <si>
    <t>24-02-041-06</t>
  </si>
  <si>
    <t>Надземная прокладка стальных газопроводов на металлических опорах, диаметр газопровода: 200 мм</t>
  </si>
  <si>
    <t>ГЭСН-2022 доп.4, 24-02-041-06, приказ Минстроя России от 27.12.2022 г. № 1133/пр</t>
  </si>
  <si>
    <t>85,1</t>
  </si>
  <si>
    <t>23.5.02.02-0086</t>
  </si>
  <si>
    <t>Трубы стальные электросварные прямошовные из стали марок Ст2, 10, наружный диаметр 219 мм, толщина стенки 4,5 мм</t>
  </si>
  <si>
    <t>ФСБЦ-2022, 23.5.02.02-0086, приказ Минстроя России от 18.05.2022 г. № 378/пр</t>
  </si>
  <si>
    <t>86</t>
  </si>
  <si>
    <t>23.8.04.08-0092</t>
  </si>
  <si>
    <t>Переход концентрический бесшовный приварной, номинальное давление 16 МПа, наружный диаметр и толщина стенки 219х6-57х3 мм</t>
  </si>
  <si>
    <t>ФСБЦ-2022, 23.8.04.08-0092, приказ Минстроя России от 18.05.2022 г. № 378/пр</t>
  </si>
  <si>
    <t>87</t>
  </si>
  <si>
    <t>24-02-040-14</t>
  </si>
  <si>
    <t>Монтаж металлических опор высотой: свыше 1 до 2,2 м для надземной прокладки стальных газопроводов диаметром 200 мм</t>
  </si>
  <si>
    <t>ГЭСН-2022 доп.17, 24-02-040-14, приказ Минстроя России от 17.02.2026 г. № 91/пр</t>
  </si>
  <si>
    <t>87,1</t>
  </si>
  <si>
    <t>04.1.02.05-0110</t>
  </si>
  <si>
    <t>Смеси бетонные тяжелого бетона (БСТ) на щебне из гравия, класс В7,5, F(1)50, W2</t>
  </si>
  <si>
    <t>ФСБЦ-2022 доп.14, 04.1.02.05-0110, приказ Минстроя России от 19.05.2025 г. № 299/пр</t>
  </si>
  <si>
    <t>87,2</t>
  </si>
  <si>
    <t>23.5.02.02-0075</t>
  </si>
  <si>
    <t>Трубы стальные электросварные прямошовные из стали марок Ст2, 10, наружный диаметр 159 мм, толщина стенки 5 мм</t>
  </si>
  <si>
    <t>ФСБЦ-2022, 23.5.02.02-0075, приказ Минстроя России от 18.05.2022 г. № 378/пр</t>
  </si>
  <si>
    <t>88</t>
  </si>
  <si>
    <t>24-02-051-05</t>
  </si>
  <si>
    <t>Монтаж крана  стального фланцевого  для надземной установки на стальных газопроводах диаметром: 200 мм</t>
  </si>
  <si>
    <t>ГЭСН-2022 доп.12, 24-02-051-05, приказ Минстроя России от 07.11.2024 г. № 747/пр</t>
  </si>
  <si>
    <t>89</t>
  </si>
  <si>
    <t>18.1.09.04-0005</t>
  </si>
  <si>
    <t>Кран шаровой газовый стальной, присоединение к трубопроводу фланцевое, с комплектом ответных фланцев, прокладками и крепежом, номинальное давление 1,6 МПа, номинальный диаметр 200 мм</t>
  </si>
  <si>
    <t>ФСБЦ-2022 доп.3, 18.1.09.04-0005, приказ Минстроя России от 26.10.2022 г. № 905/пр</t>
  </si>
  <si>
    <t>90</t>
  </si>
  <si>
    <t>22-03-014-06</t>
  </si>
  <si>
    <t>Изолирующее фланцевое соединение   диаметром: 200 мм</t>
  </si>
  <si>
    <t>ГЭСН-2022, 22-03-014-06, приказ Минстроя России от 18.05.2022 г. № 378/пр</t>
  </si>
  <si>
    <t>91</t>
  </si>
  <si>
    <t>ТЦ_24.00.00.00_64_6454104668_26.08.2026_01_2.1</t>
  </si>
  <si>
    <t>Изолирующее фланцевое соединение Ру 1,6 МПА д.200</t>
  </si>
  <si>
    <t>Материалы, отсутствующие в СНБ (Строительные)</t>
  </si>
  <si>
    <t>МР КА Строительные</t>
  </si>
  <si>
    <t>92</t>
  </si>
  <si>
    <t>24-02-031-02</t>
  </si>
  <si>
    <t>Укладка полиэтиленовых труб газопроводов в траншею со стационарно установленного барабана, диаметр труб: свыше 63 до 110 мм</t>
  </si>
  <si>
    <t>ГЭСН-2022, 24-02-031-02, приказ Минстроя России от 18.05.2022 г. № 378/пр</t>
  </si>
  <si>
    <t>93</t>
  </si>
  <si>
    <t>24.3.03.11-0026</t>
  </si>
  <si>
    <t>Трубы напорные полиэтиленовые газопроводные ПЭ100, стандартное размерное отношение SDR11, номинальный наружный диаметр 90 мм, толщина стенки 8,2 мм</t>
  </si>
  <si>
    <t>ФСБЦ-2022, 24.3.03.11-0026, приказ Минстроя России от 18.05.2022 г. № 378/пр</t>
  </si>
  <si>
    <t>94</t>
  </si>
  <si>
    <t>95</t>
  </si>
  <si>
    <t>24.3.05.02-0136</t>
  </si>
  <si>
    <t>Заглушка полиэтиленовая электросварная для газо- и водоснабжения, ПЭ100, стандартное размерное отношение SDR11, диаметр 110 мм</t>
  </si>
  <si>
    <t>ФСБЦ-2022, 24.3.05.02-0136, приказ Минстроя России от 18.05.2022 г. № 378/пр</t>
  </si>
  <si>
    <t>96</t>
  </si>
  <si>
    <t>24.3.05.02-0135</t>
  </si>
  <si>
    <t>Заглушка полиэтиленовая электросварная для газо- и водоснабжения, ПЭ100, стандартное размерное отношение SDR11, диаметр 90 мм</t>
  </si>
  <si>
    <t>ФСБЦ-2022, 24.3.05.02-0135, приказ Минстроя России от 18.05.2022 г. № 378/пр</t>
  </si>
  <si>
    <t>97</t>
  </si>
  <si>
    <t>24-02-031-03</t>
  </si>
  <si>
    <t>Укладка полиэтиленовых труб газопроводов в траншею со стационарно установленного барабана, диаметр труб: свыше 110 до 160 мм</t>
  </si>
  <si>
    <t>ГЭСН-2022, 24-02-031-03, приказ Минстроя России от 18.05.2022 г. № 378/пр</t>
  </si>
  <si>
    <t>97,1</t>
  </si>
  <si>
    <t>24.3.03.11-0030</t>
  </si>
  <si>
    <t>Трубы напорные полиэтиленовые газопроводные ПЭ100, стандартное размерное отношение SDR11, номинальный наружный диаметр 160 мм, толщина стенки 14,6 мм</t>
  </si>
  <si>
    <t>ФСБЦ-2022, 24.3.03.11-0030, приказ Минстроя России от 18.05.2022 г. № 378/пр</t>
  </si>
  <si>
    <t>98</t>
  </si>
  <si>
    <t>Укладка полиэтиленовых труб газопроводов в траншею со стационарно установленного барабана, диаметр труб: 225мм</t>
  </si>
  <si>
    <t>98,1</t>
  </si>
  <si>
    <t>24.3.03.11-0033</t>
  </si>
  <si>
    <t>Трубы напорные полиэтиленовые газопроводные ПЭ100, стандартное размерное отношение SDR11, номинальный наружный диаметр 225 мм, толщина стенки 20,5 мм</t>
  </si>
  <si>
    <t>ФСБЦ-2022, 24.3.03.11-0033, приказ Минстроя России от 18.05.2022 г. № 378/пр</t>
  </si>
  <si>
    <t>99</t>
  </si>
  <si>
    <t>24-02-063-05</t>
  </si>
  <si>
    <t>Устройство цокольного газового ввода на наружных сетях полиэтиленовых газопроводов с соединением "сталь-полиэтилен", диаметр газопровода:225мм</t>
  </si>
  <si>
    <t>ГЭСН-2022 доп.7, 24-02-063-05, приказ Минстроя России от 02.08.2023 г. № 551/пр</t>
  </si>
  <si>
    <t>100</t>
  </si>
  <si>
    <t>18.4.01.09-0140</t>
  </si>
  <si>
    <t>ФСБЦ-2022 доп.17, 18.4.01.09-0140, приказ Минстроя России от 17.02.2026 г. № 91/пр</t>
  </si>
  <si>
    <t>101</t>
  </si>
  <si>
    <t>24-02-002-05</t>
  </si>
  <si>
    <t>Сварка полиэтиленовых труб при помощи соединительных деталей с закладными электронагревателями, диаметр труб: свыше 160 до 225 мм</t>
  </si>
  <si>
    <t>ГЭСН-2022, 24-02-002-05, приказ Минстроя России от 18.05.2022 г. № 378/пр</t>
  </si>
  <si>
    <t>101,1</t>
  </si>
  <si>
    <t>24.3.05.07-0612</t>
  </si>
  <si>
    <t>Муфта полиэтиленовая электросварная, ПЭ100, SDR11, диаметр 225 мм</t>
  </si>
  <si>
    <t>ФСБЦ-2022, 24.3.05.07-0612, приказ Минстроя России от 18.05.2022 г. № 378/пр</t>
  </si>
  <si>
    <t>102</t>
  </si>
  <si>
    <t>24-02-005-12</t>
  </si>
  <si>
    <t>Установка отвода с трубным концом на газопроводе из полиэтиленовых труб при помощи соединительных деталей с закладными электронагревателями, диаметр газопровода: свыше 160 до 225 мм</t>
  </si>
  <si>
    <t>ГЭСН-2022, 24-02-005-12, приказ Минстроя России от 18.05.2022 г. № 378/пр</t>
  </si>
  <si>
    <t>103</t>
  </si>
  <si>
    <t>24.3.05.08-0229</t>
  </si>
  <si>
    <t>Отвод 90° полиэтиленовый литой, электросварной, диаметр 225 мм</t>
  </si>
  <si>
    <t>ФСБЦ-2022, 24.3.05.08-0229, приказ Минстроя России от 18.05.2022 г. № 378/пр</t>
  </si>
  <si>
    <t>104</t>
  </si>
  <si>
    <t>24-02-005-10</t>
  </si>
  <si>
    <t>Установка отвода с трубным концом на газопроводе из полиэтиленовых труб при помощи соединительных деталей с закладными электронагревателями, диаметр газопровода: свыше 63 до 110 мм</t>
  </si>
  <si>
    <t>ГЭСН-2022, 24-02-005-10, приказ Минстроя России от 18.05.2022 г. № 378/пр</t>
  </si>
  <si>
    <t>105</t>
  </si>
  <si>
    <t>24.3.05.08-0225</t>
  </si>
  <si>
    <t>Отвод 90° полиэтиленовый литой, электросварной, диаметр 90 мм</t>
  </si>
  <si>
    <t>ФСБЦ-2022, 24.3.05.08-0225, приказ Минстроя России от 18.05.2022 г. № 378/пр</t>
  </si>
  <si>
    <t>106</t>
  </si>
  <si>
    <t>24-02-009-04</t>
  </si>
  <si>
    <t>Установка тройника на газопроводе из полиэтиленовых труб сваркой "встык" нагревательным элементом при ручном управлении процессом сварки, диаметр газопровода: свыше 160 до 225 мм</t>
  </si>
  <si>
    <t>ГЭСН-2022, 24-02-009-04, приказ Минстроя России от 18.05.2022 г. № 378/пр</t>
  </si>
  <si>
    <t>107</t>
  </si>
  <si>
    <t>24.3.05.15-0224</t>
  </si>
  <si>
    <t>Тройник полиэтиленовый удлиненный, равнопроходной, SDR11, диаметр 225 мм</t>
  </si>
  <si>
    <t>ФСБЦ-2022, 24.3.05.15-0224, приказ Минстроя России от 18.05.2022 г. № 378/пр</t>
  </si>
  <si>
    <t>108</t>
  </si>
  <si>
    <t>24-02-013-06</t>
  </si>
  <si>
    <t>Установка перехода на газопроводе из полиэтиленовых труб с приваркой муфтами с закладными нагревателями, диаметр: 225/110 мм</t>
  </si>
  <si>
    <t>ГЭСН-2022 доп.7, 24-02-013-06, приказ Минстроя России от 02.08.2023 г. № 551/пр</t>
  </si>
  <si>
    <t>109</t>
  </si>
  <si>
    <t>24.3.05.10-0014</t>
  </si>
  <si>
    <t>Переход полиэтиленовый литой, удлиненный, SDR11, диаметр 225х110 мм</t>
  </si>
  <si>
    <t>ФСБЦ-2022, 24.3.05.10-0014, приказ Минстроя России от 18.05.2022 г. № 378/пр</t>
  </si>
  <si>
    <t>110</t>
  </si>
  <si>
    <t>24-02-013-04</t>
  </si>
  <si>
    <t>Установка перехода на газопроводе из полиэтиленовых труб с приваркой муфтами с закладными нагревателями, диаметр: 160/110 мм</t>
  </si>
  <si>
    <t>ГЭСН-2022 доп.7, 24-02-013-04, приказ Минстроя России от 02.08.2023 г. № 551/пр</t>
  </si>
  <si>
    <t>111</t>
  </si>
  <si>
    <t>ТЦ_24.00.00.00_64_6454104668_26.08.2026_01_3.1</t>
  </si>
  <si>
    <t>Переход  электросварной с закладными нагревателями ПЭ100 SDR 11 д.160*110</t>
  </si>
  <si>
    <t>112</t>
  </si>
  <si>
    <t>24-02-013-03</t>
  </si>
  <si>
    <t>Установка перехода на газопроводе из полиэтиленовых труб с приваркой муфтами с закладными нагревателями, диаметр: 110/90 мм</t>
  </si>
  <si>
    <t>ГЭСН-2022 доп.7, 24-02-013-03, приказ Минстроя России от 02.08.2023 г. № 551/пр</t>
  </si>
  <si>
    <t>113</t>
  </si>
  <si>
    <t>ТЦ_24.00.00.00_64_6454104668_26.08.2026_01_4.1</t>
  </si>
  <si>
    <t>Переход  электросварной с закладными нагревателями ПЭ100 SDR 11 д.110*90</t>
  </si>
  <si>
    <t>114</t>
  </si>
  <si>
    <t>114,1</t>
  </si>
  <si>
    <t>115</t>
  </si>
  <si>
    <t>116</t>
  </si>
  <si>
    <t>116,1</t>
  </si>
  <si>
    <t>117</t>
  </si>
  <si>
    <t>118</t>
  </si>
  <si>
    <t>119</t>
  </si>
  <si>
    <t>Столбик замерный, опознавательный, пластиковый для подземных кабельных линий связи, диаметр 83 мм, высота 2200 мм</t>
  </si>
  <si>
    <t>120</t>
  </si>
  <si>
    <t>Таблички-указатели</t>
  </si>
  <si>
    <t>121</t>
  </si>
  <si>
    <t>121,1</t>
  </si>
  <si>
    <t>122</t>
  </si>
  <si>
    <t>122,1</t>
  </si>
  <si>
    <t>123</t>
  </si>
  <si>
    <t>24-02-120-02</t>
  </si>
  <si>
    <t>Очистка полости трубопровода продувкой воздухом, номинальный диаметр газопровода:   до 100 мм</t>
  </si>
  <si>
    <t>ГЭСН-2022, 24-02-120-02, приказ Минстроя России от 18.05.2022 г. № 378/пр</t>
  </si>
  <si>
    <t>124</t>
  </si>
  <si>
    <t>24-02-120-03</t>
  </si>
  <si>
    <t>Очистка полости трубопровода продувкой воздухом, номинальный диаметр газопровода: 160 мм</t>
  </si>
  <si>
    <t>ГЭСН-2022, 24-02-120-03, приказ Минстроя России от 18.05.2022 г. № 378/пр</t>
  </si>
  <si>
    <t>125</t>
  </si>
  <si>
    <t>24-02-120-04</t>
  </si>
  <si>
    <t>Очистка полости трубопровода продувкой воздухом, номинальный диаметр газопровода: 200 мм</t>
  </si>
  <si>
    <t>ГЭСН-2022, 24-02-120-04, приказ Минстроя России от 18.05.2022 г. № 378/пр</t>
  </si>
  <si>
    <t>126</t>
  </si>
  <si>
    <t>24-02-122-03</t>
  </si>
  <si>
    <t>Подъем давления при испытании воздухом газопроводов низкого и среднего давления (до 0,3 МПа) номинальным диаметром: 200 мм</t>
  </si>
  <si>
    <t>ГЭСН-2022, 24-02-122-03, приказ Минстроя России от 18.05.2022 г. № 378/пр</t>
  </si>
  <si>
    <t>127</t>
  </si>
  <si>
    <t>24-02-035-04</t>
  </si>
  <si>
    <t>Опрессовка газопровода из полиэтиленовых труб, диаметром:  до  110 мм</t>
  </si>
  <si>
    <t>ГЭСН-2022 доп.7, 24-02-035-04, приказ Минстроя России от 02.08.2023 г. № 551/пр</t>
  </si>
  <si>
    <t>128</t>
  </si>
  <si>
    <t>24-02-035-05</t>
  </si>
  <si>
    <t>Опрессовка газопровода из полиэтиленовых труб, диаметром: 160 мм</t>
  </si>
  <si>
    <t>ГЭСН-2022 доп.7, 24-02-035-05, приказ Минстроя России от 02.08.2023 г. № 551/пр</t>
  </si>
  <si>
    <t>129</t>
  </si>
  <si>
    <t>24-02-035-06</t>
  </si>
  <si>
    <t>Опрессовка газопровода из полиэтиленовых труб, диаметром: 225 мм</t>
  </si>
  <si>
    <t>ГЭСН-2022 доп.7, 24-02-035-06, приказ Минстроя России от 02.08.2023 г. № 551/пр</t>
  </si>
  <si>
    <t>130</t>
  </si>
  <si>
    <t>Переход газопровода под проезжей частью автомобильной дороги в футляре ПЭ100 ГАЗ SDR 11 д.160*14,6мм длиной 10м</t>
  </si>
  <si>
    <t>131</t>
  </si>
  <si>
    <t>24-02-034-02</t>
  </si>
  <si>
    <t>Укладка футляра из  полиэтиленовых труб газопроводов в траншею, диаметр газопровода: свыше 110 до 225 мм</t>
  </si>
  <si>
    <t>ГЭСН-2022, 24-02-034-02, приказ Минстроя России от 18.05.2022 г. № 378/пр</t>
  </si>
  <si>
    <t>131,1</t>
  </si>
  <si>
    <t>132</t>
  </si>
  <si>
    <t>133</t>
  </si>
  <si>
    <t>134</t>
  </si>
  <si>
    <t>135</t>
  </si>
  <si>
    <t>135,1</t>
  </si>
  <si>
    <t>136</t>
  </si>
  <si>
    <t>136,1</t>
  </si>
  <si>
    <t>137</t>
  </si>
  <si>
    <t>138</t>
  </si>
  <si>
    <t>139</t>
  </si>
  <si>
    <t>139,1</t>
  </si>
  <si>
    <t>140</t>
  </si>
  <si>
    <t>24-02-007-03</t>
  </si>
  <si>
    <t>Установка седловых отводов полиэтиленовых с закладными нагревателями на газопроводе из полиэтиленовых труб диаметром: свыше 110 до 160 мм</t>
  </si>
  <si>
    <t>ГЭСН-2022, 24-02-007-03, приказ Минстроя России от 18.05.2022 г. № 378/пр</t>
  </si>
  <si>
    <t>140,1</t>
  </si>
  <si>
    <t>24.3.05.13-0081</t>
  </si>
  <si>
    <t>Седелка поворотная 360° электросварная с ответной нижней частью, ПЭ100, SDR11, диаметр 160х32 мм</t>
  </si>
  <si>
    <t>ФСБЦ-2022, 24.3.05.13-0081, приказ Минстроя России от 18.05.2022 г. № 378/пр</t>
  </si>
  <si>
    <t>Прокладка газопровода ПЭ100 ГАЗ  SDR 11  д.110*10мм в футляре ПЭ100 SDR 11  д.160*14,6мм методом наклоноо-направленного бурения -30м</t>
  </si>
  <si>
    <t>141</t>
  </si>
  <si>
    <t>142</t>
  </si>
  <si>
    <t>143</t>
  </si>
  <si>
    <t>04-01-085-01</t>
  </si>
  <si>
    <t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20 тс (200 кН): для труб Dу=110 мм длиной до 400 м</t>
  </si>
  <si>
    <t>ГЭСН-2022 доп.18, 04-01-085-01, приказ Минстроя России от 15.05.2026 г. № 301/пр</t>
  </si>
  <si>
    <t>*0,4</t>
  </si>
  <si>
    <t>Скважины</t>
  </si>
  <si>
    <t>ФЕР-04</t>
  </si>
  <si>
    <t>Пр/812-004.0-1</t>
  </si>
  <si>
    <t>Пр/774-004.0</t>
  </si>
  <si>
    <t>143,1</t>
  </si>
  <si>
    <t>01.4.03.01</t>
  </si>
  <si>
    <t>Порошки бентонитовые</t>
  </si>
  <si>
    <t>143,2</t>
  </si>
  <si>
    <t>01.4.03.03</t>
  </si>
  <si>
    <t>Материалы для стабилизации буровых скважин</t>
  </si>
  <si>
    <t>144</t>
  </si>
  <si>
    <t>144,1</t>
  </si>
  <si>
    <t>145</t>
  </si>
  <si>
    <t>146</t>
  </si>
  <si>
    <t>147</t>
  </si>
  <si>
    <t>148</t>
  </si>
  <si>
    <t>148,1</t>
  </si>
  <si>
    <t>149</t>
  </si>
  <si>
    <t>149,1</t>
  </si>
  <si>
    <t>150</t>
  </si>
  <si>
    <t>151</t>
  </si>
  <si>
    <t>152</t>
  </si>
  <si>
    <t>152,1</t>
  </si>
  <si>
    <t>153</t>
  </si>
  <si>
    <t>ТЦ_21.00.00.00_64_6454104668_13.07.2026_01_5.1</t>
  </si>
  <si>
    <t>Провод П-274М</t>
  </si>
  <si>
    <t>154</t>
  </si>
  <si>
    <t>154,1</t>
  </si>
  <si>
    <t>155</t>
  </si>
  <si>
    <t>155,1</t>
  </si>
  <si>
    <t>Вывод провода-спутника под КИК-4шт</t>
  </si>
  <si>
    <t>156</t>
  </si>
  <si>
    <t>157</t>
  </si>
  <si>
    <t>158</t>
  </si>
  <si>
    <t>158,1</t>
  </si>
  <si>
    <t>159</t>
  </si>
  <si>
    <t>160</t>
  </si>
  <si>
    <t>161</t>
  </si>
  <si>
    <t>162</t>
  </si>
  <si>
    <t>162,1</t>
  </si>
  <si>
    <t>163</t>
  </si>
  <si>
    <t>164</t>
  </si>
  <si>
    <t>164,1</t>
  </si>
  <si>
    <t>164,2</t>
  </si>
  <si>
    <t>Итог1</t>
  </si>
  <si>
    <t>Итого прямые затраты</t>
  </si>
  <si>
    <t>Итог2</t>
  </si>
  <si>
    <t>Итог3</t>
  </si>
  <si>
    <t>Итог4</t>
  </si>
  <si>
    <t>Итого</t>
  </si>
  <si>
    <t>Итог5</t>
  </si>
  <si>
    <t>Зимнее удорожание 1,5%</t>
  </si>
  <si>
    <t>Итог6</t>
  </si>
  <si>
    <t>Итог7</t>
  </si>
  <si>
    <t>НДС 20%</t>
  </si>
  <si>
    <t>Итог8</t>
  </si>
  <si>
    <t>СТР_РЕК</t>
  </si>
  <si>
    <t>СТРОИТЕЛЬСТВО и РЕКОНСТРУКЦИЯ  зданий и сооружений всех назначений</t>
  </si>
  <si>
    <t>Строительство и реконструкция</t>
  </si>
  <si>
    <t>РЕМ_ЖИЛ</t>
  </si>
  <si>
    <t>КАП. РЕМ. ЖИЛЫХ И ОБЩЕСТВЕННЫХ ЗДАНИЙ</t>
  </si>
  <si>
    <t>Капитальный ремонт жилых и общественных зданий</t>
  </si>
  <si>
    <t>РЕМ_ПР</t>
  </si>
  <si>
    <t>КАП. РЕМ. ПРОИЗВОДСТВЕННЫХ ЗД. и СООРУЖЕНИЙ,  НАРУЖНЫХ ИНЖЕНЕРНЫХ СЕТЕЙ, УЛИЦ И ДОРОГ МЕСТНОГО ЗНАЧЕНИЯ, ИНЖ,СООРУЖЕНИЙ ( ГИДРОТЕХ,СООРУЖ, МОСТОВ И ПУТЕПРОВОДОВ И Т.П.)</t>
  </si>
  <si>
    <t>Капитальный ремонт прозводственных зданий</t>
  </si>
  <si>
    <t>Территория</t>
  </si>
  <si>
    <t>для территории Российской Федерации, не относящейся к районам Крайнего Севера и приравненным к ним местностям</t>
  </si>
  <si>
    <t>МПРКС</t>
  </si>
  <si>
    <t>для территории Российской Федерации, относящейся к местностям, приравненным к районам Крайнего Севера</t>
  </si>
  <si>
    <t>РКС</t>
  </si>
  <si>
    <t>для территории Российской Федерации, относящейся к районам Крайнего Севера</t>
  </si>
  <si>
    <t>СЛЖ</t>
  </si>
  <si>
    <t>При определении сметной стоимости строительства объектов капитального строительства, относящихся к особо опасным и технически сложным. За исключением АЭС.</t>
  </si>
  <si>
    <t>Для сборников ФЕР ( при производстве работ на технически сложных объектах ):  ·  { СЛЖ } - (вкл.)    - работа на сложных объектах  (к=1,2 к НР)           ·  { СЛЖ } - (выкл.) - работа на обычных объектах</t>
  </si>
  <si>
    <t>Сложные объекты</t>
  </si>
  <si>
    <t>СТНДРТ</t>
  </si>
  <si>
    <t>При определении сметной стоимости строительства объектов капитального строительства (за исключением АЭС).</t>
  </si>
  <si>
    <t>АЭС_ПНР</t>
  </si>
  <si>
    <t>При определении сметной стоимости строительства объектов капитального строительства АЭС. Пусконаладочные работы (за исключением технологического оборудования АЭС).</t>
  </si>
  <si>
    <t>АЭС</t>
  </si>
  <si>
    <t>АЭС_ПНР_ТЕХ</t>
  </si>
  <si>
    <t>При определении сметной стоимости строительства объектов капитального строительства АЭС. Пусконаладочные работы технологического оборудования АЭС.</t>
  </si>
  <si>
    <t>Для сборника ФЕРм -39  и ФЕРМ-08  ( при работах по контролю сварных соединений) :    {мАЭС} - ( вкл.)  -     при выполнении работ по на АЭС  (HР=101%; СП= 68%;             {мАЭС} - (выкл.) -  при выполнении работ  на обычных объектах</t>
  </si>
  <si>
    <t>АЭС, ПНР технологического оборудования АЭС.</t>
  </si>
  <si>
    <t>ОПТ/В</t>
  </si>
  <si>
    <t>{вкл}    - Прокладка  МЕЖДУГОРОДНЫХ  ВОЛОКОННО-ОПТИЧЕСКИХ ЛИНИЙ (для ФЕРм10, отд. 6 разд.3)  {выкл} - Прокладка  ГОРОДСКИХ               ВОЛОКОННО-ОПТИЧЕСКИХ ЛИНИЙ  (для ФЕРм10, отд. 6 разд.3)</t>
  </si>
  <si>
    <t>Для сборников ФЕРм-10  ( волоконно-оптические линии связи ): ·  {М_ГОР_опт} -  ( вкл.)  - междугородные сети связи ( НР=120% , СП=70% )           ·  {М_ГОР_опт} - ( выкл.) - городские сети связи  ( НР=100%; СП=65%)</t>
  </si>
  <si>
    <t>Прокладка междугородных в/опт. кабелей</t>
  </si>
  <si>
    <t>АВИ</t>
  </si>
  <si>
    <t>(вкл)   -  При работах по ДИСПЕТЧЕРИЗАЦИИ управления движением АВИАТРАНСПОРТОМ {вкл}  (монтажные работы )</t>
  </si>
  <si>
    <t>Для сборников ФЕРм 08;10;11 :    · {мАВИА} -  (вкл.)     -  производство монтажных  работы по диспетчеризации управления  движением авиатранспортном (НР=95%, СП=55%) ;    ·            {мАВИА} -  (выкл. ) -  при производстве работ на прочих объектах , кром</t>
  </si>
  <si>
    <t>Диспетчеризация авиатранспорта</t>
  </si>
  <si>
    <t>ЗАКР</t>
  </si>
  <si>
    <t>{вкл}   -  Обслуживающие и сопутствующие работы в тоннелях при  производстве работ ЗАКРЫТЫМ СПОСОБОМ   {выкл} - Обслуживающие и сопутствующие работы в тоннелях при  производстве работ  ОТКРЫТЫМ</t>
  </si>
  <si>
    <t>Для сборника ФЕР -29 ( сопутствующие работы в тоннелях и метро. ): ·  {ЗАКР} - (вкл.)     -  при выполнении работ в тоннелях  и метро закрытым способом  (НР=145% , СП=75%); ·                {ЗАКР} - (выкл.) -   при выполнении работ в тоннелях и метро  отк</t>
  </si>
  <si>
    <t>Производство работ закрытым способом (обслуживающие процессы)</t>
  </si>
  <si>
    <t>АВТО_ДРГ</t>
  </si>
  <si>
    <t>{вкл} - НР и СП по п.021.0 "Автомобильные дороги" (раздел 2 нормы 27-02-010-01:07)  {выкл} - НР и СП по п.021.1 Устройство покрытий дорожек, тротуаров, мостовых и площадок и прочее (раздел 2 нормы 27-02-010-01:07)</t>
  </si>
  <si>
    <t>ГОР</t>
  </si>
  <si>
    <t>(вкл) - ФЕРм-08, выполнение работ на горнорудных объектах  (выкл) - ФЕРм-08, выполнение работ на других объектах</t>
  </si>
  <si>
    <t>Выполнение работ на горнорудных объектах</t>
  </si>
  <si>
    <t>ОБ_ПР</t>
  </si>
  <si>
    <t>Объект производственного назначения</t>
  </si>
  <si>
    <t>ОБ_НПР</t>
  </si>
  <si>
    <t>Объект непроизводственного назначения</t>
  </si>
  <si>
    <t>К_НР_РЕМ</t>
  </si>
  <si>
    <t>при ремонте жилых и общественных зданий если  ( если {РЕМ_ЖИЛ}= [вкл.]</t>
  </si>
  <si>
    <t>Для сборников  ФЕР и  ФЕРмр :  · Значение {_МДСрем_НР}= 0,90 -  при ремонте зданий жилого и гражданского назначений ( 0,90 к НР) ;  · Значение {_МДСрем_НР}= 1,00  - при строительстве  и реконструкции  объектов всех назначений</t>
  </si>
  <si>
    <t>п.25</t>
  </si>
  <si>
    <t>К_СП_РЕМ</t>
  </si>
  <si>
    <t>к нормам СП при капитальном ремонте зданий и сооружений всех назначений ( если или {РЕМ_ЖИЛ}=[вкл] , или (РЕМ_ПР}=[вкл] )</t>
  </si>
  <si>
    <t>Для сборников  ФЕР и  ФЕРмр :   · Значение {_МДСрем_СП} = 0.85  -  при ремонте зданий всех назначений ( 0,85 к СП);   · Значение {_МДСрем_СП} = 1,00 -  при строительстве  и реконструкции  объектов всех назначений</t>
  </si>
  <si>
    <t>п.16</t>
  </si>
  <si>
    <t>К_НР_СЛЖ</t>
  </si>
  <si>
    <t>При определении сметной стоимости строительства объектов капитального строительства, относящихся к особо опасным и технически сложным. За исключением объектов атомных электрических станций.  ( если {СЛЖ} = [вкл] )</t>
  </si>
  <si>
    <t>п.27 СЛОЖН</t>
  </si>
  <si>
    <t>К_НР_АЭС</t>
  </si>
  <si>
    <t>При определении сметной стоимости строительства объектов капитального строительства, относящихся к особо опасным и технически сложным. Для объектов атомных электрических станций.  ( если {АЭС} = [вкл] )</t>
  </si>
  <si>
    <t>п.27 АЭС</t>
  </si>
  <si>
    <t>Р_ОКР</t>
  </si>
  <si>
    <t>Разрядность округления результата расчета НР и СП  (с 05.04.2020 - до семи знаков после запятой)</t>
  </si>
  <si>
    <t>Лист_НРиСП</t>
  </si>
  <si>
    <t>Уровень цен</t>
  </si>
  <si>
    <t>Вид цен</t>
  </si>
  <si>
    <t>Пензенская область, КТЦ к ФСНБ-2022, 2 квартал 2026 г</t>
  </si>
  <si>
    <t>Сборник индексов</t>
  </si>
  <si>
    <t>Пензенская область к ФСНБ-2022 ФГИС ЦС</t>
  </si>
  <si>
    <t>Письмо Минстроя России  «О размещении индексов изменения сметной стоимости строительства по группам однородных строительных ресурсов на II квартал 2026 года»</t>
  </si>
  <si>
    <t>Справочная информация</t>
  </si>
  <si>
    <t>Письмо Минстроя России от 22.05.2026 № 31076-ИФ/09</t>
  </si>
  <si>
    <t>Приказ Министерства градостроительства и архитектуры Пензенской области</t>
  </si>
  <si>
    <t>Приказ Министерства градостроительства и архитектуры Пензенской области от 06.03.2026 г. № 250/оп</t>
  </si>
  <si>
    <t>_OBSM_</t>
  </si>
  <si>
    <t>4-100-00</t>
  </si>
  <si>
    <t>Затраты труда машинистов</t>
  </si>
  <si>
    <t>чел.-ч.</t>
  </si>
  <si>
    <t>91.01.05-085</t>
  </si>
  <si>
    <t>ФСЭМ-2022, 91.01.05-085, приказ Минстроя России от 18.05.2022 г. № 378/пр</t>
  </si>
  <si>
    <t>Экскаваторы одноковшовые дизельные на гусеничном ходу, объем ковша 0,5 м3</t>
  </si>
  <si>
    <t>маш.-ч</t>
  </si>
  <si>
    <t>4-100-060</t>
  </si>
  <si>
    <t>1-100-20</t>
  </si>
  <si>
    <t>Средний разряд работы 2,0</t>
  </si>
  <si>
    <t>91.01.01-034</t>
  </si>
  <si>
    <t>ФСЭМ-2022, 91.01.01-034, приказ Минстроя России от 18.05.2022 г. № 378/пр</t>
  </si>
  <si>
    <t>Бульдозеры, мощность 59 кВт (80 л.с.)</t>
  </si>
  <si>
    <t>4-100-050</t>
  </si>
  <si>
    <t>1-100-15</t>
  </si>
  <si>
    <t>Средний разряд работы 1,5</t>
  </si>
  <si>
    <t>1-100-34</t>
  </si>
  <si>
    <t>Средний разряд работы 3,4</t>
  </si>
  <si>
    <t>91.10.05-004</t>
  </si>
  <si>
    <t>ФСЭМ-2022, 91.10.05-004, приказ Минстроя России от 18.05.2022 г. № 378/пр</t>
  </si>
  <si>
    <t>Трубоукладчики, номинальная грузоподъемность 6,3 т</t>
  </si>
  <si>
    <t>91.17.04-233</t>
  </si>
  <si>
    <t>ФСЭМ-2022, 91.17.04-233, приказ Минстроя России от 18.05.2022 г. № 378/пр</t>
  </si>
  <si>
    <t>Аппараты сварочные для ручной дуговой сварки, сварочный ток до 350 А</t>
  </si>
  <si>
    <t>91.18.01-007</t>
  </si>
  <si>
    <t>ФСЭМ-2022 доп.13, 91.18.01-007, приказ Минстроя России от 07.02.2025 г. № 69/пр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</si>
  <si>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</si>
  <si>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4-100-040</t>
  </si>
  <si>
    <t>91.21.01-012</t>
  </si>
  <si>
    <t>ФСЭМ-2022 доп.11, 91.21.01-012, приказ Минстроя России от 09.08.2024 г. № 524/пр</t>
  </si>
  <si>
    <t>Агрегаты окрасочные высокого давления для окраски поверхностей конструкций, мощность 1 кВт</t>
  </si>
  <si>
    <t>01.7.03.04-0001</t>
  </si>
  <si>
    <t>ФСБЦ-2022, 01.7.03.04-0001, приказ Минстроя России от 18.05.2022 г. № 378/пр</t>
  </si>
  <si>
    <t>Электроэнергия</t>
  </si>
  <si>
    <t>КВТ-Ч</t>
  </si>
  <si>
    <t>01.7.11.07-0227</t>
  </si>
  <si>
    <t>ФСБЦ-2022, 01.7.11.07-0227, приказ Минстроя России от 18.05.2022 г. № 378/пр</t>
  </si>
  <si>
    <t>Электроды сварочные для сварки низколегированных и углеродистых сталей УОНИ 13/45, Э42А, диаметр 4-5 мм</t>
  </si>
  <si>
    <t>01.7.15.05-0012</t>
  </si>
  <si>
    <t>ФСБЦ-2022, 01.7.15.05-0012, приказ Минстроя России от 18.05.2022 г. № 378/пр</t>
  </si>
  <si>
    <t>Гайки стальные шестигранные, диаметр резьбы М8 (М10)</t>
  </si>
  <si>
    <t>07.2.07.13-0221</t>
  </si>
  <si>
    <t>ФСБЦ-2022, 07.2.07.13-0221, приказ Минстроя России от 18.05.2022 г. № 378/пр</t>
  </si>
  <si>
    <t>Хомуты стальные</t>
  </si>
  <si>
    <t>14.4.01.18-0002</t>
  </si>
  <si>
    <t>ФСБЦ-2022 доп.9, 14.4.01.18-0002, приказ Минстроя России от 16.02.2024 г. № 102/пр</t>
  </si>
  <si>
    <t>Грунтовка ФЛ-03К</t>
  </si>
  <si>
    <t>14.4.04.04-0010</t>
  </si>
  <si>
    <t>ФСБЦ-2022 доп.4, 14.4.04.04-0010, приказ Минстроя России от 27.12.2022 г. № 1133/пр</t>
  </si>
  <si>
    <t>Эмаль кремнийорганическая КО-811, КО-811К, цветная</t>
  </si>
  <si>
    <t>14.5.09.02-0002</t>
  </si>
  <si>
    <t>ФСБЦ-2022, 14.5.09.02-0002, приказ Минстроя России от 18.05.2022 г. № 378/пр</t>
  </si>
  <si>
    <t>Ксилол нефтяной, марка А</t>
  </si>
  <si>
    <t>14.5.09.07-0030</t>
  </si>
  <si>
    <t>ФСБЦ-2022, 14.5.09.07-0030, приказ Минстроя России от 18.05.2022 г. № 378/пр</t>
  </si>
  <si>
    <t>Растворитель Р-4</t>
  </si>
  <si>
    <t>1-100-45</t>
  </si>
  <si>
    <t>Средний разряд работы 4,5</t>
  </si>
  <si>
    <t>91.14.02-001</t>
  </si>
  <si>
    <t>ФСЭМ-2022 доп.7, 91.14.02-001, приказ Минстроя России от 02.08.2023 г. № 551/пр</t>
  </si>
  <si>
    <t>Автомобили бортовые, грузоподъемность до 5 т</t>
  </si>
  <si>
    <t>91.17.04-042</t>
  </si>
  <si>
    <t>ФСЭМ-2022, 91.17.04-042, приказ Минстроя России от 18.05.2022 г. № 378/пр</t>
  </si>
  <si>
    <t>Аппараты для газовой сварки и резки</t>
  </si>
  <si>
    <t>01.3.02.08-0001</t>
  </si>
  <si>
    <t>ФСБЦ-2022 доп.3, 01.3.02.08-0001, приказ Минстроя России от 26.10.2022 г. № 905/пр</t>
  </si>
  <si>
    <t>Кислород газообразный технический</t>
  </si>
  <si>
    <t>01.3.02.09-0022</t>
  </si>
  <si>
    <t>ФСБЦ-2022 доп.3, 01.3.02.09-0022, приказ Минстроя России от 26.10.2022 г. № 905/пр</t>
  </si>
  <si>
    <t>Пропан-бутан смесь техническая</t>
  </si>
  <si>
    <t>01.7.15.03-0042</t>
  </si>
  <si>
    <t>ФСБЦ-2022, 01.7.15.03-0042, приказ Минстроя России от 18.05.2022 г. № 378/пр</t>
  </si>
  <si>
    <t>Болты с гайками и шайбами строительные</t>
  </si>
  <si>
    <t>14.4.03.05-0019</t>
  </si>
  <si>
    <t>ФСБЦ-2022 доп.12, 14.4.03.05-0019, приказ Минстроя России от 07.11.2024 г. № 747/пр</t>
  </si>
  <si>
    <t>Лак ПФ-170</t>
  </si>
  <si>
    <t>14.5.07.01-0011</t>
  </si>
  <si>
    <t>ФСБЦ-2022, 14.5.07.01-0011, приказ Минстроя России от 18.05.2022 г. № 378/пр</t>
  </si>
  <si>
    <t>Пудра алюминиевая ПАП-1</t>
  </si>
  <si>
    <t>23.8.03.11-0197</t>
  </si>
  <si>
    <t>ФСБЦ-2022, 23.8.03.11-0197, приказ Минстроя России от 18.05.2022 г. № 378/пр</t>
  </si>
  <si>
    <t>Фланец стальной плоский приварной, марка стали 20, температурный предел применения от -30 °C до +300 °C, номинальное давление 0,6 МПа, номинальный диаметр 50 мм</t>
  </si>
  <si>
    <t>23.8.04.06-0063</t>
  </si>
  <si>
    <t>ФСБЦ-2022, 23.8.04.06-0063, приказ Минстроя России от 18.05.2022 г. № 378/пр</t>
  </si>
  <si>
    <t>Отвод 90° с радиусом кривизны R=1,5 Ду на давление до 16 МПа, номинальный диаметр 50 мм, наружный диаметр 57 мм, толщина стенки 3 мм</t>
  </si>
  <si>
    <t>1-100-50</t>
  </si>
  <si>
    <t>Средний разряд работы 5,0</t>
  </si>
  <si>
    <t>91.17.04-033</t>
  </si>
  <si>
    <t>ФСЭМ-2022 доп.11, 91.17.04-033, приказ Минстроя России от 07.11.2024 г. № 747/пр</t>
  </si>
  <si>
    <t>Агрегаты сварочные для ручной дуговой сварки на тракторе, сварочный ток до 250 А, количество постов 2, мощность трактора 79 кВт (108 л.с.)</t>
  </si>
  <si>
    <t>1-100-47</t>
  </si>
  <si>
    <t>Средний разряд работы 4,7</t>
  </si>
  <si>
    <t>91.06.03-001</t>
  </si>
  <si>
    <t>ФСЭМ-2022, 91.06.03-001, приказ Минстроя России от 18.05.2022 г. № 378/пр</t>
  </si>
  <si>
    <t>Лебедки автономные гидравлические с двигателем внутреннего сгорания для бестраншейной замены трубопроводов и протяжки кабеля в комплекте с гидравлическим агрегатом, тяговое усилие 10 т</t>
  </si>
  <si>
    <t>91.14.05-021</t>
  </si>
  <si>
    <t>ФСЭМ-2022, 91.14.05-021, приказ Минстроя России от 18.05.2022 г. № 378/пр</t>
  </si>
  <si>
    <t>Прицепы для барабанов полиэтиленовых труб, грузоподъемность до 4 т</t>
  </si>
  <si>
    <t>24.3.05.02-0211</t>
  </si>
  <si>
    <t>ФСБЦ-2022, 24.3.05.02-0211, приказ Минстроя России от 18.05.2022 г. № 378/пр</t>
  </si>
  <si>
    <t>Заглушка полиэтиленовая, ПЭ100, стандартное размерное отношение SDR11, номинальный наружный диаметр 63 мм</t>
  </si>
  <si>
    <t>1-100-37</t>
  </si>
  <si>
    <t>Средний разряд работы 3,7</t>
  </si>
  <si>
    <t>91.17.04-039</t>
  </si>
  <si>
    <t>ФСЭМ-2022 доп.15, 91.17.04-039, приказ Минстроя России от 14.08.2025 г. № 490/пр</t>
  </si>
  <si>
    <t>Аппараты для муфтовой сварки пластмассовых труб диаметром до 200 мм</t>
  </si>
  <si>
    <t>91.17.04-152</t>
  </si>
  <si>
    <t>ФСЭМ-2022, 91.17.04-152, приказ Минстроя России от 18.05.2022 г. № 378/пр</t>
  </si>
  <si>
    <t>Позиционеры-центраторы для сборки и сварки полиэтиленовых труб диаметром до 63 мм</t>
  </si>
  <si>
    <t>01.3.01.07-0009</t>
  </si>
  <si>
    <t>ФСБЦ-2022, 01.3.01.07-0009, приказ Минстроя России от 18.05.2022 г. № 378/пр</t>
  </si>
  <si>
    <t>Спирт этиловый ректификованный технический, сорт I</t>
  </si>
  <si>
    <t>01.7.20.08-0051</t>
  </si>
  <si>
    <t>ФСБЦ-2022 доп.8, 01.7.20.08-0051, приказ Минстроя России от 14.11.2023 г. № 817/пр</t>
  </si>
  <si>
    <t>Ветошь хлопчатобумажная цветная</t>
  </si>
  <si>
    <t>2-100-02</t>
  </si>
  <si>
    <t>Рабочий 2 разряда</t>
  </si>
  <si>
    <t>чел.-ч</t>
  </si>
  <si>
    <t>2-100-04</t>
  </si>
  <si>
    <t>Рабочий 4 разряда</t>
  </si>
  <si>
    <t>1-100-36</t>
  </si>
  <si>
    <t>Средний разряд работы 3,6</t>
  </si>
  <si>
    <t>1-100-35</t>
  </si>
  <si>
    <t>Средний разряд работы 3,5</t>
  </si>
  <si>
    <t>91.11.01-012</t>
  </si>
  <si>
    <t>ФСЭМ-2022, 91.11.01-012, приказ Минстроя России от 18.05.2022 г. № 378/пр</t>
  </si>
  <si>
    <t>Машины монтажные для выполнения работ при прокладке и монтаже кабеля на базе автомобиля</t>
  </si>
  <si>
    <t>91.14.05-041</t>
  </si>
  <si>
    <t>ФСЭМ-2022, 91.14.05-041, приказ Минстроя России от 18.05.2022 г. № 378/пр</t>
  </si>
  <si>
    <t>Транспортеры прицепные кабельные, грузоподъемность до 7 т</t>
  </si>
  <si>
    <t>1-100-24</t>
  </si>
  <si>
    <t>Средний разряд работы 2,4</t>
  </si>
  <si>
    <t>91.13.01-032</t>
  </si>
  <si>
    <t>ФСЭМ-2022, 91.13.01-032, приказ Минстроя России от 18.05.2022 г. № 378/пр</t>
  </si>
  <si>
    <t>Машины дорожной службы (машина дорожного мастера), мощность двигателя 80 кВт (109 л.с.)</t>
  </si>
  <si>
    <t>91.21.11-001</t>
  </si>
  <si>
    <t>ФСЭМ-2022 доп.11, 91.21.11-001, приказ Минстроя России от 09.08.2024 г. № 524/пр</t>
  </si>
  <si>
    <t>Мотобуры бензиновые ручные, диаметр бура до 200 мм, мощность двигателя до 1,6 кВт (2,2 л.с.)</t>
  </si>
  <si>
    <t>91.05.01-017</t>
  </si>
  <si>
    <t>ФСЭМ-2022 доп.3, 91.05.01-017, приказ Минстроя России от 26.10.2022 г. № 905/пр</t>
  </si>
  <si>
    <t>Краны башенные, грузоподъемность 8 т</t>
  </si>
  <si>
    <t>91.07.04-002</t>
  </si>
  <si>
    <t>ФСЭМ-2022 доп.4, 91.07.04-002, приказ Минстроя России от 27.12.2022 г. № 1133/пр</t>
  </si>
  <si>
    <t>Вибраторы поверхностные</t>
  </si>
  <si>
    <t>01.7.03.01-0001</t>
  </si>
  <si>
    <t>ФСБЦ-2022, 01.7.03.01-0001, приказ Минстроя России от 18.05.2022 г. № 378/пр</t>
  </si>
  <si>
    <t>Вода</t>
  </si>
  <si>
    <t>01.7.07.12-0024</t>
  </si>
  <si>
    <t>ФСБЦ-2022, 01.7.07.12-0024, приказ Минстроя России от 18.05.2022 г. № 378/пр</t>
  </si>
  <si>
    <t>Пленка полиэтиленовая, толщина 0,15 мм</t>
  </si>
  <si>
    <t>м2</t>
  </si>
  <si>
    <t>1-100-33</t>
  </si>
  <si>
    <t>Средний разряд работы 3,3</t>
  </si>
  <si>
    <t>91.05.05-015</t>
  </si>
  <si>
    <t>ФСЭМ-2022, 91.05.05-015, приказ Минстроя России от 18.05.2022 г. № 378/пр</t>
  </si>
  <si>
    <t>Краны на автомобильном ходу, грузоподъемность 16 т</t>
  </si>
  <si>
    <t>07.2.07.02-0001</t>
  </si>
  <si>
    <t>ФСБЦ-2022, 07.2.07.02-0001, приказ Минстроя России от 18.05.2022 г. № 378/пр</t>
  </si>
  <si>
    <t>Кондуктор инвентарный металлический</t>
  </si>
  <si>
    <t>1-100-40</t>
  </si>
  <si>
    <t>Средний разряд работы 4,0</t>
  </si>
  <si>
    <t>91.13.03-111</t>
  </si>
  <si>
    <t>ФСЭМ-2022, 91.13.03-111, приказ Минстроя России от 18.05.2022 г. № 378/пр</t>
  </si>
  <si>
    <t>Спецавтомобили-вездеходы, грузоподъемность до 8 т</t>
  </si>
  <si>
    <t>2-100-05</t>
  </si>
  <si>
    <t>Рабочий 5 разряда</t>
  </si>
  <si>
    <t>91.18.01-006</t>
  </si>
  <si>
    <t>ФСЭМ-2022, 91.18.01-006, приказ Минстроя России от 18.05.2022 г. № 378/пр</t>
  </si>
  <si>
    <t>Компрессоры с двигателем внутреннего сгорания на шасси автомобильного типа, давление до 21,57 МПа (220 атм), производительность до 5 м3/мин</t>
  </si>
  <si>
    <t>01.7.07.08-0004</t>
  </si>
  <si>
    <t>ФСБЦ-2022 доп.8, 01.7.07.08-0004, приказ Минстроя России от 14.11.2023 г. № 817/пр</t>
  </si>
  <si>
    <t>Мыло хозяйственное жидкое</t>
  </si>
  <si>
    <t>91.06.03-061</t>
  </si>
  <si>
    <t>ФСЭМ-2022, 91.06.03-061, приказ Минстроя России от 18.05.2022 г. № 378/пр</t>
  </si>
  <si>
    <t>Лебедки электрические тяговым усилием до 12,26 кН (1,25 т)</t>
  </si>
  <si>
    <t>01.7.19.04-0024</t>
  </si>
  <si>
    <t>ФСБЦ-2022, 01.7.19.04-0024, приказ Минстроя России от 18.05.2022 г. № 378/пр</t>
  </si>
  <si>
    <t>Пластины резиновые технические ТМКЩ, толщина 2-40 мм</t>
  </si>
  <si>
    <t>08.1.02.11-0001</t>
  </si>
  <si>
    <t>ФСБЦ-2022, 08.1.02.11-0001, приказ Минстроя России от 18.05.2022 г. № 378/пр</t>
  </si>
  <si>
    <t>Поковки из квадратных заготовок, масса 1,5-4,5 кг</t>
  </si>
  <si>
    <t>1-100-38</t>
  </si>
  <si>
    <t>Средний разряд работы 3,8</t>
  </si>
  <si>
    <t>02.3.01.02-1118</t>
  </si>
  <si>
    <t>ФСБЦ-2022, 02.3.01.02-1118, приказ Минстроя России от 18.05.2022 г. № 378/пр</t>
  </si>
  <si>
    <t>Песок природный для строительных работ II класс, средний</t>
  </si>
  <si>
    <t>04.1.02.05-0122</t>
  </si>
  <si>
    <t>ФСБЦ-2022 доп.14, 04.1.02.05-0122, приказ Минстроя России от 19.05.2025 г. № 299/пр</t>
  </si>
  <si>
    <t>Смеси бетонные тяжелого бетона (БСТ) на щебне из гравия, класс В12,5, F(1)75, W2</t>
  </si>
  <si>
    <t>2-100-03</t>
  </si>
  <si>
    <t>Рабочий 3 разряда</t>
  </si>
  <si>
    <t>2-100-06</t>
  </si>
  <si>
    <t>Рабочий 6 разряда</t>
  </si>
  <si>
    <t>01.7.17.07-0054</t>
  </si>
  <si>
    <t>ФСБЦ-2022, 01.7.17.07-0054, приказ Минстроя России от 18.05.2022 г. № 378/пр</t>
  </si>
  <si>
    <t>Круг шлифовальный прямого профиля, размеры 230х5х22 мм</t>
  </si>
  <si>
    <t>11.1.03.01-0067</t>
  </si>
  <si>
    <t>ФСБЦ-2022, 11.1.03.01-0067, приказ Минстроя России от 18.05.2022 г. № 378/пр</t>
  </si>
  <si>
    <t>Брус обрезной хвойных пород (ель, сосна), естественной влажности, длина 2-6,5 м, ширина 100 и более мм, толщина 100 и более мм, сорт III</t>
  </si>
  <si>
    <t>1-100-41</t>
  </si>
  <si>
    <t>Средний разряд работы 4,1</t>
  </si>
  <si>
    <t>91.17.04-034</t>
  </si>
  <si>
    <t>ФСЭМ-2022, 91.17.04-034, приказ Минстроя России от 18.05.2022 г. № 378/пр</t>
  </si>
  <si>
    <t>Агрегаты сварочные с двигателем внутреннего сгорания для ручной дуговой сварки, сварочный ток до 400 А, количество постов 1</t>
  </si>
  <si>
    <t>01.7.11.07-0182</t>
  </si>
  <si>
    <t>ФСБЦ-2022, 01.7.11.07-0182, приказ Минстроя России от 18.05.2022 г. № 378/пр</t>
  </si>
  <si>
    <t>Электроды сварочные для сварки низколегированных и углеродистых сталей УОНИ 13/45, Э42А, диаметр 3 мм</t>
  </si>
  <si>
    <t>1-100-29</t>
  </si>
  <si>
    <t>Средний разряд работы 2,9</t>
  </si>
  <si>
    <t>91.05.06-007</t>
  </si>
  <si>
    <t>ФСЭМ-2022, 91.05.06-007, приказ Минстроя России от 18.05.2022 г. № 378/пр</t>
  </si>
  <si>
    <t>Краны на гусеничном ходу, грузоподъемность 25 т</t>
  </si>
  <si>
    <t>91.06.05-011</t>
  </si>
  <si>
    <t>ФСЭМ-2022, 91.06.05-011, приказ Минстроя России от 18.05.2022 г. № 378/пр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</si>
  <si>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</si>
  <si>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91.07.04-001</t>
  </si>
  <si>
    <t>ФСЭМ-2022 доп.4, 91.07.04-001, приказ Минстроя России от 27.12.2022 г. № 1133/пр</t>
  </si>
  <si>
    <t>Вибраторы глубинные</t>
  </si>
  <si>
    <t>01.7.15.06-0111</t>
  </si>
  <si>
    <t>ФСБЦ-2022, 01.7.15.06-0111, приказ Минстроя России от 18.05.2022 г. № 378/пр</t>
  </si>
  <si>
    <t>Гвозди строительные</t>
  </si>
  <si>
    <t>03.1.02.03-0011</t>
  </si>
  <si>
    <t>ФСБЦ-2022, 03.1.02.03-0011, приказ Минстроя России от 18.05.2022 г. № 378/пр</t>
  </si>
  <si>
    <t>Известь строительная негашеная комовая, сорт I</t>
  </si>
  <si>
    <t>08.3.03.06-0002</t>
  </si>
  <si>
    <t>ФСБЦ-2022, 08.3.03.06-0002, приказ Минстроя России от 18.05.2022 г. № 378/пр</t>
  </si>
  <si>
    <t>Проволока горячекатаная в мотках, диаметр 6,3-6,5 мм</t>
  </si>
  <si>
    <t>11.1.02.04-0031</t>
  </si>
  <si>
    <t>ФСБЦ-2022, 11.1.02.04-0031, приказ Минстроя России от 18.05.2022 г. № 378/пр</t>
  </si>
  <si>
    <t>Лесоматериалы круглые хвойных пород неокоренные, длина 3-6,5 м, диаметр 14-24 см, сорт II-III</t>
  </si>
  <si>
    <t>11.1.03.01-0063</t>
  </si>
  <si>
    <t>ФСБЦ-2022 доп.2, 11.1.03.01-0063, приказ Минстроя России от 26.08.2022 г. № 703/пр</t>
  </si>
  <si>
    <t>Бруски обрезные хвойных пород (ель, сосна), естественной влажности, длина 2-6,5 м, ширина 20-90 мм, толщина 20-90 мм, сорт III</t>
  </si>
  <si>
    <t>11.1.03.06-0071</t>
  </si>
  <si>
    <t>ФСБЦ-2022 доп.4, 11.1.03.06-0071, приказ Минстроя России от 27.12.2022 г. № 1133/пр</t>
  </si>
  <si>
    <t>Доска обрезная хвойных пород, естественной влажности, длина 2-6,5 м, ширина 100-250 мм, толщина 25 мм, сорт III</t>
  </si>
  <si>
    <t>11.1.03.06-0079</t>
  </si>
  <si>
    <t>ФСБЦ-2022 доп.4, 11.1.03.06-0079, приказ Минстроя России от 27.12.2022 г. № 1133/пр</t>
  </si>
  <si>
    <t>Доска обрезная хвойных пород, естественной влажности, длина 2-6,5 м, ширина 100-250 мм, толщина 44-50 мм, сорт III</t>
  </si>
  <si>
    <t>91.06.03-045</t>
  </si>
  <si>
    <t>ФСЭМ-2022, 91.06.03-045, приказ Минстроя России от 18.05.2022 г. № 378/пр</t>
  </si>
  <si>
    <t>Лебедки ручные и рычажные тяговым усилием 14,72 кН (1,5 т)</t>
  </si>
  <si>
    <t>91.08.04-022</t>
  </si>
  <si>
    <t>ФСЭМ-2022, 91.08.04-022, приказ Минстроя России от 18.05.2022 г. № 378/пр</t>
  </si>
  <si>
    <t>Котлы битумные передвижные электрические с центробежной мешалкой, объем загрузочной емкости 1000 л</t>
  </si>
  <si>
    <t>01.7.02.02-0021</t>
  </si>
  <si>
    <t>ФСБЦ-2022, 01.7.02.02-0021, приказ Минстроя России от 18.05.2022 г. № 378/пр</t>
  </si>
  <si>
    <t>Бумага оберточная листовая</t>
  </si>
  <si>
    <t>1000 м2</t>
  </si>
  <si>
    <t>01.7.20.08-0021</t>
  </si>
  <si>
    <t>ФСБЦ-2022, 01.7.20.08-0021, приказ Минстроя России от 18.05.2022 г. № 378/пр</t>
  </si>
  <si>
    <t>Брезент с огнеупорной пропиткой</t>
  </si>
  <si>
    <t>01.7.20.08-0162</t>
  </si>
  <si>
    <t>ФСБЦ-2022, 01.7.20.08-0162, приказ Минстроя России от 18.05.2022 г. № 378/пр</t>
  </si>
  <si>
    <t>Ткань мешочная, ширина 950 мм, поверхностная плотность 190 г/м2</t>
  </si>
  <si>
    <t>10 м2</t>
  </si>
  <si>
    <t>12.2.03.11-0054</t>
  </si>
  <si>
    <t>ФСБЦ-2022 доп.16, 12.2.03.11-0054, приказ Минстроя России от 12.11.2025 г. № 696/пр</t>
  </si>
  <si>
    <t>Холсты стеклянные, плотность 100 г/м2, толщина 0,8 мм, максимальная температура применения 165 °C</t>
  </si>
  <si>
    <t>01.1.02.08-0001</t>
  </si>
  <si>
    <t>ФСБЦ-2022, 01.1.02.08-0001, приказ Минстроя России от 18.05.2022 г. № 378/пр</t>
  </si>
  <si>
    <t>Прокладки из паронита ПМБ, толщина 1 мм, диаметр 50 мм</t>
  </si>
  <si>
    <t>1000 ШТ</t>
  </si>
  <si>
    <t>01.3.02.03-0001</t>
  </si>
  <si>
    <t>ФСБЦ-2022, 01.3.02.03-0001, приказ Минстроя России от 18.05.2022 г. № 378/пр</t>
  </si>
  <si>
    <t>Ацетилен газообразный технический</t>
  </si>
  <si>
    <t>01.7.15.03-0013</t>
  </si>
  <si>
    <t>ФСБЦ-2022 доп.11, 01.7.15.03-0013, приказ Минстроя России от 09.08.2024 г. № 524/пр</t>
  </si>
  <si>
    <t>Болты стальные с шестигранной головкой, в комплекте с шестигранной гайкой и плоской круглой шайбой, диаметр резьбы М12, длина болта 16-160 мм</t>
  </si>
  <si>
    <t>02.3.01.02-1122</t>
  </si>
  <si>
    <t>ФСБЦ-2022, 02.3.01.02-1122, приказ Минстроя России от 18.05.2022 г. № 378/пр</t>
  </si>
  <si>
    <t>Песок природный для строительных работ II класс, повышенной крупности</t>
  </si>
  <si>
    <t>04.3.01.09-0014</t>
  </si>
  <si>
    <t>ФСБЦ-2022, 04.3.01.09-0014, приказ Минстроя России от 18.05.2022 г. № 378/пр</t>
  </si>
  <si>
    <t>Раствор готовый кладочный, цементный, М100</t>
  </si>
  <si>
    <t>14.4.02.04-0162</t>
  </si>
  <si>
    <t>ФСБЦ-2022 доп.17, 14.4.02.04-0162, приказ Минстроя России от 17.02.2026 г. № 91/пр</t>
  </si>
  <si>
    <t>Краска масляная МА-011-0, МА-011-1, МА-011-1Н, МА-011-2, МА-011-2Н</t>
  </si>
  <si>
    <t>14.5.05.02-0001</t>
  </si>
  <si>
    <t>ФСБЦ-2022, 14.5.05.02-0001, приказ Минстроя России от 18.05.2022 г. № 378/пр</t>
  </si>
  <si>
    <t>Олифа натуральная</t>
  </si>
  <si>
    <t>18.5.08.09-0002</t>
  </si>
  <si>
    <t>ФСБЦ-2022, 18.5.08.09-0002, приказ Минстроя России от 18.05.2022 г. № 378/пр</t>
  </si>
  <si>
    <t>Патрубки стальные</t>
  </si>
  <si>
    <t>23.3.06.04-0006</t>
  </si>
  <si>
    <t>ФСБЦ-2022, 23.3.06.04-0006, приказ Минстроя России от 18.05.2022 г. № 378/пр</t>
  </si>
  <si>
    <t>Трубы стальные сварные неоцинкованные водогазопроводные с резьбой, легкие, номинальный диаметр 20 мм, толщина стенки 2,5 мм</t>
  </si>
  <si>
    <t>23.3.06.04-0008</t>
  </si>
  <si>
    <t>ФСБЦ-2022, 23.3.06.04-0008, приказ Минстроя России от 18.05.2022 г. № 378/пр</t>
  </si>
  <si>
    <t>Трубы стальные сварные неоцинкованные водогазопроводные с резьбой, легкие, номинальный диаметр 25 мм, толщина стенки 2,8 мм</t>
  </si>
  <si>
    <t>23.3.06.04-0015</t>
  </si>
  <si>
    <t>ФСБЦ-2022, 23.3.06.04-0015, приказ Минстроя России от 18.05.2022 г. № 378/пр</t>
  </si>
  <si>
    <t>Трубы стальные сварные неоцинкованные водогазопроводные с резьбой, легкие, номинальный диаметр 100 мм, толщина стенки 4 мм</t>
  </si>
  <si>
    <t>23.4.01.05-0001</t>
  </si>
  <si>
    <t>ФСБЦ-2022, 23.4.01.05-0001, приказ Минстроя России от 18.05.2022 г. № 378/пр</t>
  </si>
  <si>
    <t>Трубы стальные изолированные, диаметр 50 мм</t>
  </si>
  <si>
    <t>23.8.03.06-0003</t>
  </si>
  <si>
    <t>ФСБЦ-2022, 23.8.03.06-0003, приказ Минстроя России от 18.05.2022 г. № 378/пр</t>
  </si>
  <si>
    <t>Сгон стальной в сборе с муфтой и контргайкой, диаметр условного прохода 20 мм</t>
  </si>
  <si>
    <t>23.8.03.06-0011</t>
  </si>
  <si>
    <t>ФСБЦ-2022, 23.8.03.06-0011, приказ Минстроя России от 18.05.2022 г. № 378/пр</t>
  </si>
  <si>
    <t>Сгон стальной в сборе с муфтой и контргайкой, диаметр условного прохода 50 мм</t>
  </si>
  <si>
    <t>23.8.03.11-0617</t>
  </si>
  <si>
    <t>ФСБЦ-2022 доп.7, 23.8.03.11-0617, приказ Минстроя России от 02.08.2023 г. № 551/пр</t>
  </si>
  <si>
    <t>Фланец стальной плоский приварной, марка стали 20 и 25, номинальное давление 0,1 и 0,25 МПа, номинальный диаметр 50 мм</t>
  </si>
  <si>
    <t>23.8.04.13-0001</t>
  </si>
  <si>
    <t>ФСБЦ-2022, 23.8.04.13-0001, приказ Минстроя России от 18.05.2022 г. № 378/пр</t>
  </si>
  <si>
    <t>Угольник резьбовой равнопроходной, номинальный диаметр 20 мм</t>
  </si>
  <si>
    <t>1-100-39</t>
  </si>
  <si>
    <t>Средний разряд работы 3,9</t>
  </si>
  <si>
    <t>14.4.02.04-0175</t>
  </si>
  <si>
    <t>ФСБЦ-2022 доп.17, 14.4.02.04-0175, приказ Минстроя России от 17.02.2026 г. № 91/пр</t>
  </si>
  <si>
    <t>Краска масляная МА-15, сурик железный</t>
  </si>
  <si>
    <t>14.5.05.01-0003</t>
  </si>
  <si>
    <t>ФСБЦ-2022, 14.5.05.01-0003, приказ Минстроя России от 18.05.2022 г. № 378/пр</t>
  </si>
  <si>
    <t>Олифа комбинированная ОКСОЛЬ</t>
  </si>
  <si>
    <t>18.1.10.13-0005</t>
  </si>
  <si>
    <t>ФСБЦ-2022, 18.1.10.13-0005, приказ Минстроя России от 18.05.2022 г. № 378/пр</t>
  </si>
  <si>
    <t>Кран проходной натяжной латунный 11Б1бк, присоединение к трубопроводу муфтовое, номинальное давление 0,6 МПа, номинальный диаметр 25 мм</t>
  </si>
  <si>
    <t>23.8.03.04-0163</t>
  </si>
  <si>
    <t>ФСБЦ-2022, 23.8.03.04-0163, приказ Минстроя России от 18.05.2022 г. № 378/пр</t>
  </si>
  <si>
    <t>Муфта стальная прямая, номинальный диаметр 25 мм</t>
  </si>
  <si>
    <t>01.1.02.08-1040</t>
  </si>
  <si>
    <t>ФСБЦ-2022, 01.1.02.08-1040, приказ Минстроя России от 18.05.2022 г. № 378/пр</t>
  </si>
  <si>
    <t>Лист паронитовый марки ПМБ (ПОН-А, ПОН-Б), толщина от 0,4 до 5 мм</t>
  </si>
  <si>
    <t>01.3.01.06-0041</t>
  </si>
  <si>
    <t>ФСБЦ-2022 доп.3, 01.3.01.06-0041, приказ Минстроя России от 26.10.2022 г. № 905/пр</t>
  </si>
  <si>
    <t>Смазка Литол-24</t>
  </si>
  <si>
    <t>1-100-22</t>
  </si>
  <si>
    <t>Средний разряд работы 2,2</t>
  </si>
  <si>
    <t>91.06.05-057</t>
  </si>
  <si>
    <t>ФСЭМ-2022, 91.06.05-057, приказ Минстроя России от 18.05.2022 г. № 378/пр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</si>
  <si>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</si>
  <si>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91.08.09-024</t>
  </si>
  <si>
    <t>ФСЭМ-2022 доп.4, 91.08.09-024, приказ Минстроя России от 27.12.2022 г. № 1133/пр</t>
  </si>
  <si>
    <t>Трамбовки пневматические при работе от стационарного компрессора</t>
  </si>
  <si>
    <t>01.7.15.07-0031</t>
  </si>
  <si>
    <t>ФСБЦ-2022, 01.7.15.07-0031, приказ Минстроя России от 18.05.2022 г. № 378/пр</t>
  </si>
  <si>
    <t>Дюбели стальные распорные с гайкой</t>
  </si>
  <si>
    <t>03.2.01.01-0003</t>
  </si>
  <si>
    <t>ФСБЦ-2022 доп.14, 03.2.01.01-0003, приказ Минстроя России от 19.05.2025 г. № 299/пр</t>
  </si>
  <si>
    <t>Портландцемент бездобавочный общестроительный ЦЕМ 0 42,5Н</t>
  </si>
  <si>
    <t>07.2.07.04-0007</t>
  </si>
  <si>
    <t>ФСБЦ-2022, 07.2.07.04-0007, приказ Минстроя России от 18.05.2022 г. № 378/пр</t>
  </si>
  <si>
    <t>Конструкции стальные индивидуального изготовления из сортового проката</t>
  </si>
  <si>
    <t>91.06.03-060</t>
  </si>
  <si>
    <t>ФСЭМ-2022, 91.06.03-060, приказ Минстроя России от 18.05.2022 г. № 378/пр</t>
  </si>
  <si>
    <t>Лебедки электрические тяговым усилием до 5,79 кН (0,59 т)</t>
  </si>
  <si>
    <t>1-100-28</t>
  </si>
  <si>
    <t>Средний разряд работы 2,8</t>
  </si>
  <si>
    <t>1-100-25</t>
  </si>
  <si>
    <t>Средний разряд работы 2,5</t>
  </si>
  <si>
    <t>1-100-30</t>
  </si>
  <si>
    <t>Средний разряд работы 3,0</t>
  </si>
  <si>
    <t>08.3.03.05-0020</t>
  </si>
  <si>
    <t>ФСБЦ-2022, 08.3.03.05-0020, приказ Минстроя России от 18.05.2022 г. № 378/пр</t>
  </si>
  <si>
    <t>Проволока стальная низкоуглеродистая оцинкованная разного назначения, диаметр 6,0 мм</t>
  </si>
  <si>
    <t>14.4.01.09-0427</t>
  </si>
  <si>
    <t>ФСБЦ-2022 доп.8, 14.4.01.09-0427, приказ Минстроя России от 14.11.2023 г. № 817/пр</t>
  </si>
  <si>
    <t>Грунтовка эпоксидная антикоррозионная с содержанием цинка для защиты металлических поверхностей, расход 0,20-0,39 кг/м2</t>
  </si>
  <si>
    <t>08.3.05.02-0021</t>
  </si>
  <si>
    <t>ФСБЦ-2022, 08.3.05.02-0021, приказ Минстроя России от 18.05.2022 г. № 378/пр</t>
  </si>
  <si>
    <t>Прокат листовой горячекатаный, марки стали Ст3сп, Ст3пс, ширина 1200-3000 мм, толщина 1-8 мм</t>
  </si>
  <si>
    <t>1-100-23</t>
  </si>
  <si>
    <t>Средний разряд работы 2,3</t>
  </si>
  <si>
    <t>91.01.02-004</t>
  </si>
  <si>
    <t>ФСЭМ-2022 доп.11, 91.01.02-004, приказ Минстроя России от 09.08.2024 г. № 524/пр</t>
  </si>
  <si>
    <t>Автогрейдеры среднего типа, мощность 99 кВт (135 л.с.)</t>
  </si>
  <si>
    <t>91.08.03-030</t>
  </si>
  <si>
    <t>ФСЭМ-2022, 91.08.03-030, приказ Минстроя России от 18.05.2022 г. № 378/пр</t>
  </si>
  <si>
    <t>Катки самоходные пневмоколесные статические, масса 30 т</t>
  </si>
  <si>
    <t>91.13.01-038</t>
  </si>
  <si>
    <t>ФСЭМ-2022, 91.13.01-038, приказ Минстроя России от 18.05.2022 г. № 378/пр</t>
  </si>
  <si>
    <t>Машины поливомоечные, вместимость цистерны 6 м3</t>
  </si>
  <si>
    <t>91.12.08-161</t>
  </si>
  <si>
    <t>ФСЭМ-2022 доп.4, 91.12.08-161, приказ Минстроя России от 27.12.2022 г. № 1133/пр</t>
  </si>
  <si>
    <t>Ямокопатели навесные</t>
  </si>
  <si>
    <t>01.7.11.07-0054</t>
  </si>
  <si>
    <t>ФСБЦ-2022, 01.7.11.07-0054, приказ Минстроя России от 18.05.2022 г. № 378/пр</t>
  </si>
  <si>
    <t>Электроды сварочные для сварки низколегированных и углеродистых сталей АНО-6, Э42, диаметр 6 мм</t>
  </si>
  <si>
    <t>04.3.01.09-0012</t>
  </si>
  <si>
    <t>ФСБЦ-2022, 04.3.01.09-0012, приказ Минстроя России от 18.05.2022 г. № 378/пр</t>
  </si>
  <si>
    <t>Раствор готовый кладочный, цементный, М50</t>
  </si>
  <si>
    <t>06.1.01.05-0035</t>
  </si>
  <si>
    <t>ФСБЦ-2022 доп.14, 06.1.01.05-0035, приказ Минстроя России от 19.05.2025 г. № 299/пр</t>
  </si>
  <si>
    <t>Кирпич керамический рядовой полнотелый одинарный, размеры 250х120х65 мм, марка М100</t>
  </si>
  <si>
    <t>08.3.03.04-0012</t>
  </si>
  <si>
    <t>ФСБЦ-2022, 08.3.03.04-0012, приказ Минстроя России от 18.05.2022 г. № 378/пр</t>
  </si>
  <si>
    <t>Проволока светлая, диаметр 1,1 мм</t>
  </si>
  <si>
    <t>91.04.01-031</t>
  </si>
  <si>
    <t>ФСЭМ-2022 доп.11, 91.04.01-031, приказ Минстроя России от 07.11.2024 г. № 747/пр</t>
  </si>
  <si>
    <t>Машины бурильно-крановые на автомобильном ходу, диаметр бурения до 800 мм, глубина бурения до 5 м</t>
  </si>
  <si>
    <t>91.21.12-002</t>
  </si>
  <si>
    <t>ФСЭМ-2022 доп.15, 91.21.12-002, приказ Минстроя России от 14.08.2025 г. № 490/пр</t>
  </si>
  <si>
    <t>Ножницы листовые кривошипные гильотинные</t>
  </si>
  <si>
    <t>08.3.05.02-0102</t>
  </si>
  <si>
    <t>ФСБЦ-2022, 08.3.05.02-0102, приказ Минстроя России от 18.05.2022 г. № 378/пр</t>
  </si>
  <si>
    <t>Прокат листовой горячекатаный, марки стали Ст3сп, Ст3пс, ширина 1200-3000 мм, толщина 14-24 мм</t>
  </si>
  <si>
    <t>14.4.02.04-0182</t>
  </si>
  <si>
    <t>ФСБЦ-2022 доп.17, 14.4.02.04-0182, приказ Минстроя России от 17.02.2026 г. № 91/пр</t>
  </si>
  <si>
    <t>Краска масляная МА-15, цветная</t>
  </si>
  <si>
    <t>23.5.02.02-0087</t>
  </si>
  <si>
    <t>ФСБЦ-2022, 23.5.02.02-0087, приказ Минстроя России от 18.05.2022 г. № 378/пр</t>
  </si>
  <si>
    <t>Трубы стальные электросварные прямошовные из стали марок Ст2, 10, наружный диаметр 219 мм, толщина стенки 5 мм</t>
  </si>
  <si>
    <t>23.8.03.11-0203</t>
  </si>
  <si>
    <t>ФСБЦ-2022, 23.8.03.11-0203, приказ Минстроя России от 18.05.2022 г. № 378/пр</t>
  </si>
  <si>
    <t>Фланец стальной плоский приварной, марка стали 20, температурный предел применения от -30 °C до +300 °C, номинальное давление 0,6 МПа, номинальный диаметр 200 мм</t>
  </si>
  <si>
    <t>23.8.04.06-0093</t>
  </si>
  <si>
    <t>ФСБЦ-2022, 23.8.04.06-0093, приказ Минстроя России от 18.05.2022 г. № 378/пр</t>
  </si>
  <si>
    <t>Отвод 90° с радиусом кривизны R=1,5 Ду на давление до 16 МПа, номинальный диаметр 200 мм, наружный диаметр 219 мм, толщина стенки 5 мм</t>
  </si>
  <si>
    <t>24.3.05.02-0212</t>
  </si>
  <si>
    <t>ФСБЦ-2022, 24.3.05.02-0212, приказ Минстроя России от 18.05.2022 г. № 378/пр</t>
  </si>
  <si>
    <t>Заглушка полиэтиленовая, ПЭ100, стандартное размерное отношение SDR11, номинальный наружный диаметр 110 мм</t>
  </si>
  <si>
    <t>24.3.05.02-0213</t>
  </si>
  <si>
    <t>ФСБЦ-2022, 24.3.05.02-0213, приказ Минстроя России от 18.05.2022 г. № 378/пр</t>
  </si>
  <si>
    <t>Заглушка полиэтиленовая, ПЭ100, стандартное размерное отношение SDR11, номинальный наружный диаметр 160 мм</t>
  </si>
  <si>
    <t>91.17.04-153</t>
  </si>
  <si>
    <t>ФСЭМ-2022, 91.17.04-153, приказ Минстроя России от 18.05.2022 г. № 378/пр</t>
  </si>
  <si>
    <t>Позиционеры-центраторы для сборки и сварки полиэтиленовых труб диаметром свыше 63 до 160 мм</t>
  </si>
  <si>
    <t>91.17.04-040</t>
  </si>
  <si>
    <t>ФСЭМ-2022 доп.15, 91.17.04-040, приказ Минстроя России от 14.08.2025 г. № 490/пр</t>
  </si>
  <si>
    <t>Аппараты для муфтовой сварки пластмассовых труб диаметром свыше 200 до 630 мм</t>
  </si>
  <si>
    <t>91.17.04-154</t>
  </si>
  <si>
    <t>ФСЭМ-2022, 91.17.04-154, приказ Минстроя России от 18.05.2022 г. № 378/пр</t>
  </si>
  <si>
    <t>Позиционеры-центраторы для сборки и сварки полиэтиленовых труб диаметром свыше 160 до 225 мм</t>
  </si>
  <si>
    <t>91.17.04-047</t>
  </si>
  <si>
    <t>ФСЭМ-2022, 91.17.04-047, приказ Минстроя России от 18.05.2022 г. № 378/пр</t>
  </si>
  <si>
    <t>Аппараты с ручным управлением процессом сварки "встык" пластмассовых труб диаметром свыше 160 до 315 мм</t>
  </si>
  <si>
    <t>91.17.04-054</t>
  </si>
  <si>
    <t>ФСЭМ-2022, 91.17.04-054, приказ Минстроя России от 18.05.2022 г. № 378/пр</t>
  </si>
  <si>
    <t>Аппараты с автоматическим управлением процессом сварки "встык" пластмассовых труб диаметром свыше 160 до 315 мм</t>
  </si>
  <si>
    <t>1-100-49</t>
  </si>
  <si>
    <t>Средний разряд работы 4,9</t>
  </si>
  <si>
    <t>91.04.02-031</t>
  </si>
  <si>
    <t>ФСЭМ-2022 доп.18, 91.04.02-031, приказ Минстроя России от 15.05.2026 г. № 301/пр</t>
  </si>
  <si>
    <t>Установки направленного бурения для бестраншейной прокладки, тяговое усилие 200 кН</t>
  </si>
  <si>
    <t>91.07.06-001</t>
  </si>
  <si>
    <t>ФСЭМ-2022, 91.07.06-001, приказ Минстроя России от 18.05.2022 г. № 378/пр</t>
  </si>
  <si>
    <t>Комплексы бентонито-смесительные на базе автомобиля, объем бункера 14,5 м3</t>
  </si>
  <si>
    <t>91.13.03-041</t>
  </si>
  <si>
    <t>ФСЭМ-2022 доп.4, 91.13.03-041, приказ Минстроя России от 27.12.2022 г. № 1133/пр</t>
  </si>
  <si>
    <t>Автоцистерны, объем 8 м3</t>
  </si>
  <si>
    <t>91.19.01-001</t>
  </si>
  <si>
    <t>ФСЭМ-2022 доп.2, 91.19.01-001, приказ Минстроя России от 26.08.2022 г. № 703/пр</t>
  </si>
  <si>
    <t>Машины илососные, объем цистерны для ила до 7 м3</t>
  </si>
  <si>
    <t>91.19.12-081</t>
  </si>
  <si>
    <t>ФСЭМ-2022 доп.9, 91.19.12-081, приказ Минстроя России от 16.02.2024 г. № 102/пр</t>
  </si>
  <si>
    <t>Мотопомпы бензиновые, производительность 54 м3/ч, высота подъема 26 м, глубина всасывания 8 м</t>
  </si>
  <si>
    <t>01.3.01.06-0034</t>
  </si>
  <si>
    <t>ФСБЦ-2022 доп.6, 01.3.01.06-0034, приказ Минстроя России от 11.05.2023 г. № 335/пр</t>
  </si>
  <si>
    <t>Смазка медно-графитовая</t>
  </si>
  <si>
    <t>01.3.05.23-0171</t>
  </si>
  <si>
    <t>ФСБЦ-2022, 01.3.05.23-0171, приказ Минстроя России от 18.05.2022 г. № 378/пр</t>
  </si>
  <si>
    <t>Сода кальцинированная (натрий углекислый) техническая</t>
  </si>
  <si>
    <t>23.5.02.02</t>
  </si>
  <si>
    <t>Трубы стальные электросварные прямошовные</t>
  </si>
  <si>
    <t>18.1.02.01</t>
  </si>
  <si>
    <t>Задвижки стальные клиновые для газа и нефтепродуктов фланцевые на давление Ру=1,6 МПа</t>
  </si>
  <si>
    <t>23.8.03.11</t>
  </si>
  <si>
    <t>Фланцы стальные плоские</t>
  </si>
  <si>
    <t>24.3.03.11</t>
  </si>
  <si>
    <t>Трубы полиэтиленовые для газопроводов</t>
  </si>
  <si>
    <t>24.3.05.07</t>
  </si>
  <si>
    <t>Муфты полиэтиленовые с закладными электронагревателями</t>
  </si>
  <si>
    <t>23.3.06.05</t>
  </si>
  <si>
    <t>Трубы стальные</t>
  </si>
  <si>
    <t>23.8.04.08</t>
  </si>
  <si>
    <t>Переходы</t>
  </si>
  <si>
    <t>24.3.03.05</t>
  </si>
  <si>
    <t>Трубы гофрированные из ПНД</t>
  </si>
  <si>
    <t>Трубы напорные из полиэтилена</t>
  </si>
  <si>
    <t>Муфта полиэтиленовая с закладными нагревателями</t>
  </si>
  <si>
    <t>24.3.05.08</t>
  </si>
  <si>
    <t>Отводы полиэтиленовые</t>
  </si>
  <si>
    <t>Отводы полимерные с закладными электронагревателями</t>
  </si>
  <si>
    <t>01.5.03.06</t>
  </si>
  <si>
    <t>Столбик сигнальный дорожный пластиковый</t>
  </si>
  <si>
    <t>04.1.02.05</t>
  </si>
  <si>
    <t>Смеси бетонные тяжелого бетона</t>
  </si>
  <si>
    <t>08.4.01.01</t>
  </si>
  <si>
    <t>Анкеры стальные фундаментные</t>
  </si>
  <si>
    <t>24.3.05.02</t>
  </si>
  <si>
    <t>Заглушки полиэтиленовые</t>
  </si>
  <si>
    <t>24.3.03.13</t>
  </si>
  <si>
    <t>Трубы полиэтиленовые</t>
  </si>
  <si>
    <t>05.1.01.13</t>
  </si>
  <si>
    <t>Плиты сборные железобетонные под ковер</t>
  </si>
  <si>
    <t>18.5.08.04</t>
  </si>
  <si>
    <t>Ковер</t>
  </si>
  <si>
    <t>18.5.08.13</t>
  </si>
  <si>
    <t>Трубка контрольная</t>
  </si>
  <si>
    <t>КОМПЛ</t>
  </si>
  <si>
    <t>23.8.03.07</t>
  </si>
  <si>
    <t>Соединительный элемент «сталь-полиэтилен»</t>
  </si>
  <si>
    <t>24.3.05.13</t>
  </si>
  <si>
    <t>Седелка крановая полиэтиленовая с закладными электронагревателями</t>
  </si>
  <si>
    <t>23.4.01.04</t>
  </si>
  <si>
    <t>Трубы стальные изолированные</t>
  </si>
  <si>
    <t>11.1.03.06</t>
  </si>
  <si>
    <t>Щиты из досок</t>
  </si>
  <si>
    <t>01.2.03.02</t>
  </si>
  <si>
    <t>Грунтовка битумная</t>
  </si>
  <si>
    <t>01.2.03.03</t>
  </si>
  <si>
    <t>Мастика</t>
  </si>
  <si>
    <t>14.5.07.04</t>
  </si>
  <si>
    <t>Пигмент тертый</t>
  </si>
  <si>
    <t>18.4.01.04</t>
  </si>
  <si>
    <t>Установка шкафная</t>
  </si>
  <si>
    <t>18.5.13.01</t>
  </si>
  <si>
    <t>Узлы укрупненные монтажные</t>
  </si>
  <si>
    <t>02.3.01.02</t>
  </si>
  <si>
    <t>Песок для строительных работ природный</t>
  </si>
  <si>
    <t>14.4.01.01</t>
  </si>
  <si>
    <t>Грунтовки на основе сложных полиэфиров, акриловых или виниловых полимеров в неводной среде</t>
  </si>
  <si>
    <t>14.5.09.11</t>
  </si>
  <si>
    <t>Растворители</t>
  </si>
  <si>
    <t>14.4.04.08</t>
  </si>
  <si>
    <t>Эмали</t>
  </si>
  <si>
    <t>02.2.04.03</t>
  </si>
  <si>
    <t>Смесь песчано-гравийная</t>
  </si>
  <si>
    <t>05.1.07.27</t>
  </si>
  <si>
    <t>Столбы бетонные</t>
  </si>
  <si>
    <t>08.1.06.03</t>
  </si>
  <si>
    <t>Панели металлические сетчатые</t>
  </si>
  <si>
    <t>14.4.04.09</t>
  </si>
  <si>
    <t>Эмали эпоксидные</t>
  </si>
  <si>
    <t>14.5.09.07</t>
  </si>
  <si>
    <t>Фасонные и соединительные части к трубам полимерным</t>
  </si>
  <si>
    <t>24.3.05.15</t>
  </si>
  <si>
    <t>24.3.05.10</t>
  </si>
  <si>
    <t>Переходники полимерные</t>
  </si>
  <si>
    <t>Седелка крановая полиэтиленовая с закладными нагревателями</t>
  </si>
  <si>
    <t>Конъюнктурный анализ</t>
  </si>
  <si>
    <t>1.1</t>
  </si>
  <si>
    <t>66.00.00.00</t>
  </si>
  <si>
    <t>ООО "ГК ГАЗГАРАНТ"</t>
  </si>
  <si>
    <t>г.Саратов</t>
  </si>
  <si>
    <t>6454104668</t>
  </si>
  <si>
    <t>645501001</t>
  </si>
  <si>
    <t>Счет на оплату №263 от 13.07.2026г</t>
  </si>
  <si>
    <t>Россия</t>
  </si>
  <si>
    <t>1.2</t>
  </si>
  <si>
    <t>ТЦ_66.00.00.00_64_6453135060_13.07.2026_01_1.2</t>
  </si>
  <si>
    <t>ООО "ПТК  Газгарант"</t>
  </si>
  <si>
    <t>6453135060</t>
  </si>
  <si>
    <t>645401001</t>
  </si>
  <si>
    <t>коммерческое предложение №5 от 29.06.2026г</t>
  </si>
  <si>
    <t>1.3</t>
  </si>
  <si>
    <t>ТЦ_66.00.00.00_64_6455068074_29.06.2026_01_1.3</t>
  </si>
  <si>
    <t>ООО "Континент-Газ"</t>
  </si>
  <si>
    <t>6455068074</t>
  </si>
  <si>
    <t>коммерческое предложение   от 29.06.2026г</t>
  </si>
  <si>
    <t>2.1</t>
  </si>
  <si>
    <t>Изолирующее фланцевое соединение Ру 1,6 МПа д.200</t>
  </si>
  <si>
    <t>24.00.00.00</t>
  </si>
  <si>
    <t>счет на оплату "321 от 26 августа 2026г</t>
  </si>
  <si>
    <t>2.2</t>
  </si>
  <si>
    <t>ТЦ_24.00.00.00_64_6449085297_26.08.2026_01_2.2</t>
  </si>
  <si>
    <t>Изолирующее фланцевое соединение Ру 1,6МПа д.200</t>
  </si>
  <si>
    <t>ПО "РОБУСТ ГРУПП"</t>
  </si>
  <si>
    <t>г.Энгельс-2</t>
  </si>
  <si>
    <t>6449085297</t>
  </si>
  <si>
    <t>644901001</t>
  </si>
  <si>
    <t>коммерческое предложение б/н от 26.08.2026г</t>
  </si>
  <si>
    <t>2.3</t>
  </si>
  <si>
    <t>ТЦ_24.00.00.00_64_6455068074_26.08.2026_01_2.3</t>
  </si>
  <si>
    <t>3.1</t>
  </si>
  <si>
    <t>Переход электросварной с закладными нагревателями ПЭ100 SDR 11 д.160*110</t>
  </si>
  <si>
    <t>счет на оплату №321 от 26 августа 2026г</t>
  </si>
  <si>
    <t>3.2</t>
  </si>
  <si>
    <t>ТЦ_24.00.00.00_64_6449085297_26.08.2026_01_3.2</t>
  </si>
  <si>
    <t>3.3</t>
  </si>
  <si>
    <t>ТЦ_24.00.00.00_64_6455068074_26.08.2026_01_3.3</t>
  </si>
  <si>
    <t>Переход электросварной с закладными нагревателями ПЭ100 SDR 11  д.160*110</t>
  </si>
  <si>
    <t>г.Сарато</t>
  </si>
  <si>
    <t>коммерческое предложение б/н от 26.08.2026</t>
  </si>
  <si>
    <t>4.1</t>
  </si>
  <si>
    <t>Переход электросварной с закладными нагревателями ПЭ100 SDR 11 д.110*90</t>
  </si>
  <si>
    <t>4.2</t>
  </si>
  <si>
    <t>ТЦ_24.00.00.00_64_6449085297_26.08.2026_01_4.2</t>
  </si>
  <si>
    <t>4.3</t>
  </si>
  <si>
    <t>ТЦ_24.00.00.00_64_6455068074_26.08.2026_01_4.3</t>
  </si>
  <si>
    <t>Переход электросварной с закладными нагревателями ПЭ100 SDR 11  д.1110*90</t>
  </si>
  <si>
    <t>5.1</t>
  </si>
  <si>
    <t>21.00.00.00</t>
  </si>
  <si>
    <t>счет на оплату "263 от 13.07.2026г</t>
  </si>
  <si>
    <t>5.2</t>
  </si>
  <si>
    <t>ТЦ_21.00.00.00_64_6453135060_13.07.2026_01_5.2</t>
  </si>
  <si>
    <t>ПТК "ГАЗГАРАНТ"</t>
  </si>
  <si>
    <t>коммерческое предложение б/н от 13.07.2026г</t>
  </si>
  <si>
    <t>5.3</t>
  </si>
  <si>
    <t>ТЦ_21.00.00.00_64_6455068074_13.07.2026_01_5.3</t>
  </si>
  <si>
    <t>г.саратов</t>
  </si>
  <si>
    <t>Приказ Минстроя России от 18.05.2022 г. № 378/пр; Приказ Минстроя России от 26.08.2022 г. № 703/пр; Приказ Минстроя России от 26.10.2022 г. № 905/пр;  Приказ Минстроя России от 27.12.2022 г. № 1133/пр; Приказ Минстроя России от 10.02.2023 г. № 84/пр; Приказ Минстроя России от 11.05.2023 г. № 335/пр;  Приказ Минстроя России от 02.08.2023 г. № 551/пр; Приказ Минстроя России от 14.11.2023 г. № 817/пр; Приказ Минстроя России от 16.02.2024 г. № 102/пр;  Приказ Минстроя России от 13.05.2024 г. № 323/пр; Приказ Минстроя России от 09.08.2024 г. № 524/пр; Приказ Минстроя России от 07.11.2024 г. № 747/пр;  Приказ Минстроя России от 07.02.2025 г. № 69/пр; Приказ Минстроя России от 19.05.2025 г. № 299/пр; Приказ Минстроя России от 14.08.2025 г. № 490/пр;  Приказ Минстроя России от 12.11.2025 г. № 696/пр; Приказ Минстроя России от 17.02.2026 г. № 91/пр; Приказ Минстроя России от 15.05.2026 г. № 301/пр;  Приказ Минстроя России от 07.07.2022 г. № 557/пр; Приказ Минстроя России от 30.01.2024 г. № 55/пр; Приказ Минстроя России от 23.01.2025 г. № 30/пр;  Приказ Минстроя России от 02.09.2021 г. № 636/пр; Приказ Минстроя России от 26.07.2022 г. № 611/пр; Приказ Минстроя России от 22.04.2022 г. № 317/пр</t>
  </si>
  <si>
    <t>Ввод цокольный полиэтилен-сталь Г-образный для полиэтиленового газопровода низкого, среднего и высокого давления, ПЭ100, SDR 11, со стальным футляром и защитным ленточно-полимерным покрытием, диаметр полиэтиленового патрубка 63 мм, диаметр стального патрубка 57 мм, габаритные размеры 2000х1500 мм</t>
  </si>
  <si>
    <t>Ввод цокольный полиэтилен-сталь Г-образный для полиэтиленового газопровода низкого, среднего и высокого давления, ПЭ100, SDR 11, со стальным футляром и защитным ленточно-полимерным покрытием, диаметр полиэтиленового патрубка 225 мм, диаметр стального патрубка 219 мм, габаритные размеры 2000х1500 мм</t>
  </si>
  <si>
    <t>Наименование редакции сметных нормативов</t>
  </si>
  <si>
    <t>Реквизиты приказа Минстроя России об утверждении дополнений и изменений к сметным нормативам</t>
  </si>
  <si>
    <t xml:space="preserve"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N 326/пр 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</si>
  <si>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N 1452</t>
  </si>
  <si>
    <t>Обоснование принятых текущих цен на строительные ресурсы</t>
  </si>
  <si>
    <t>Наименование субъекта Российской Федерации</t>
  </si>
  <si>
    <t>Наименование зоны субъекта Российской Федерации</t>
  </si>
  <si>
    <t>(наименование стройки)</t>
  </si>
  <si>
    <t>(наименование объекта капитального строительства)</t>
  </si>
  <si>
    <t>(наименование работ и затрат)</t>
  </si>
  <si>
    <t>Составлен</t>
  </si>
  <si>
    <t>методом</t>
  </si>
  <si>
    <t>Основание</t>
  </si>
  <si>
    <t>(проектная и (или) иная техническая документация)</t>
  </si>
  <si>
    <t>Сметная стоимость</t>
  </si>
  <si>
    <t>тыс. руб.</t>
  </si>
  <si>
    <t>Средства на оплату труда рабочих</t>
  </si>
  <si>
    <t>в том числе:</t>
  </si>
  <si>
    <t>Средства на оплату труда машинистов</t>
  </si>
  <si>
    <t>строительных работ</t>
  </si>
  <si>
    <t xml:space="preserve">Нормативные затраты труда рабочих </t>
  </si>
  <si>
    <t xml:space="preserve">монтажных работ    </t>
  </si>
  <si>
    <t xml:space="preserve">Нормативные затраты труда машинистов </t>
  </si>
  <si>
    <t xml:space="preserve">оборудования         </t>
  </si>
  <si>
    <t xml:space="preserve">прочих затрат     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</si>
  <si>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</si>
  <si>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</si>
  <si>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</si>
  <si>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</si>
  <si>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</si>
  <si>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</si>
  <si>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</si>
  <si>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</si>
  <si>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</si>
  <si>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</si>
  <si>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</si>
  <si>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</si>
  <si>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</si>
  <si>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ФГИС ЦС, конъюнктурный анализ</t>
  </si>
  <si>
    <t>Ресурсно-индексным</t>
  </si>
  <si>
    <t>Составлен(а) в текущем уровне цен на июнь 2026 года</t>
  </si>
  <si>
    <t>Раздел: Газопровод высокого давления</t>
  </si>
  <si>
    <t>Подраздел: Земляные работы</t>
  </si>
  <si>
    <t>ГЭСН 01-01-009-14</t>
  </si>
  <si>
    <t>ЭМ</t>
  </si>
  <si>
    <t>ОТм(ЗТм) Средний разряд машинистов 6</t>
  </si>
  <si>
    <t>ОТм(ЗТм)</t>
  </si>
  <si>
    <t>ФОТ</t>
  </si>
  <si>
    <t>НР Земляные работы, выполняемые: механизированным способом</t>
  </si>
  <si>
    <t>СП Земляные работы, выполняемые: механизированным способом</t>
  </si>
  <si>
    <t>Всего по позиции</t>
  </si>
  <si>
    <t>=</t>
  </si>
  <si>
    <t>ГЭСН 01-02-057-02</t>
  </si>
  <si>
    <t>ОТ (ЗТ)</t>
  </si>
  <si>
    <t>НР Земляные работы, выполняемые: ручным способом</t>
  </si>
  <si>
    <t>СП Земляные работы, выполняемые: ручным способом</t>
  </si>
  <si>
    <t>ГЭСН 01-01-033-02</t>
  </si>
  <si>
    <t>ОТм(ЗТм) Средний разряд машинистов 5</t>
  </si>
  <si>
    <t>ГЭСН 01-02-061-02</t>
  </si>
  <si>
    <t>Итого прямые затраты по подразделу</t>
  </si>
  <si>
    <t>в том числе</t>
  </si>
  <si>
    <t xml:space="preserve">  оплата труда</t>
  </si>
  <si>
    <t xml:space="preserve">  эксплуатация машин и механизмов</t>
  </si>
  <si>
    <t xml:space="preserve">  в том числе</t>
  </si>
  <si>
    <t xml:space="preserve">    в том числе</t>
  </si>
  <si>
    <t xml:space="preserve">    доплаты к оплате труда машинистов</t>
  </si>
  <si>
    <t xml:space="preserve">  материальные ресурсы</t>
  </si>
  <si>
    <t xml:space="preserve">    материальные ресурсы без учета дополнительной перевозки</t>
  </si>
  <si>
    <t xml:space="preserve">    дополнительная перевозка материальных ресурсов</t>
  </si>
  <si>
    <t xml:space="preserve">  перевозка</t>
  </si>
  <si>
    <t>Всего ФОТ (справочно)</t>
  </si>
  <si>
    <t>Всего накладные расходы</t>
  </si>
  <si>
    <t>Всего сметная прибыль</t>
  </si>
  <si>
    <t>Итого оборудование</t>
  </si>
  <si>
    <t xml:space="preserve">  оборудование без учета дополнительной перевозки</t>
  </si>
  <si>
    <t xml:space="preserve">  дополнительная перевозка оборудования</t>
  </si>
  <si>
    <t>Итого прочие затраты</t>
  </si>
  <si>
    <t>Итого хозяйственный инвентарь</t>
  </si>
  <si>
    <t>Итого по разделу</t>
  </si>
  <si>
    <t>Справочно</t>
  </si>
  <si>
    <t xml:space="preserve">  материальные ресурсы, отсутствующие в ФРСН</t>
  </si>
  <si>
    <t xml:space="preserve">  оборудование, отсутствующие в ФРСН</t>
  </si>
  <si>
    <t xml:space="preserve">  затраты труда рабочих</t>
  </si>
  <si>
    <t xml:space="preserve">  затраты труда машинистов</t>
  </si>
  <si>
    <t xml:space="preserve">  оплата труда машинистов (ОТм)</t>
  </si>
  <si>
    <t>Подраздел: Укладка трубы</t>
  </si>
  <si>
    <t>ГЭСН 24-02-041-01</t>
  </si>
  <si>
    <t>ОТм(ЗТм) Средний разряд машинистов 4</t>
  </si>
  <si>
    <t>М</t>
  </si>
  <si>
    <t>НР Наружные сети водопровода, канализации, теплоснабжения, газопроводы</t>
  </si>
  <si>
    <t>СП Наружные сети водопровода, канализации, теплоснабжения, газопроводы</t>
  </si>
  <si>
    <t>ГЭСН 24-02-051-01</t>
  </si>
  <si>
    <t>ГЭСН 22-03-014-01</t>
  </si>
  <si>
    <t>ГЭСН 24-02-031-01</t>
  </si>
  <si>
    <t>10.1</t>
  </si>
  <si>
    <t>ГЭСН 24-02-002-02</t>
  </si>
  <si>
    <t>11.1</t>
  </si>
  <si>
    <t>ГЭСН 24-02-063-03</t>
  </si>
  <si>
    <t>ГЭСН 24-02-005-02</t>
  </si>
  <si>
    <t>14.1</t>
  </si>
  <si>
    <t>ГЭСНм 10-06-003-01</t>
  </si>
  <si>
    <t>16.1</t>
  </si>
  <si>
    <t>НР Оборудование связи: прокладка и монтаж междугородных линий связи</t>
  </si>
  <si>
    <t>СП Оборудование связи: прокладка и монтаж междугородных линий связи</t>
  </si>
  <si>
    <t>18.1</t>
  </si>
  <si>
    <t>ГЭСН 27-09-004-02</t>
  </si>
  <si>
    <t>НР Автомобильные дороги</t>
  </si>
  <si>
    <t>СП Автомобильные дороги</t>
  </si>
  <si>
    <t>ГЭСН 06-01-001-01</t>
  </si>
  <si>
    <t>23.1</t>
  </si>
  <si>
    <t>НР Бетонные и железобетонные монолитные конструкции и работы в строительстве</t>
  </si>
  <si>
    <t>СП Бетонные и железобетонные монолитные конструкции и работы в строительстве</t>
  </si>
  <si>
    <t>ГЭСН 06-03-004-01</t>
  </si>
  <si>
    <t>24.1</t>
  </si>
  <si>
    <t>ГЭСН 24-02-120-01</t>
  </si>
  <si>
    <t>ГЭСН 24-02-123-01</t>
  </si>
  <si>
    <t>ГЭСН 24-02-035-03</t>
  </si>
  <si>
    <t>Подраздел: Переход газопровода под проезжей частью автомобильной дороги в футляре ПЭ100 ГАЗ SDR 11 д.110*10мм-10м*2шт</t>
  </si>
  <si>
    <t>ГЭСН 24-02-034-01</t>
  </si>
  <si>
    <t>29.1</t>
  </si>
  <si>
    <t>ГЭСН 24-02-081-01</t>
  </si>
  <si>
    <t>33.1</t>
  </si>
  <si>
    <t>ГЭСН 22-01-012-03</t>
  </si>
  <si>
    <t>34.1</t>
  </si>
  <si>
    <t>ГЭСН 24-02-010-01</t>
  </si>
  <si>
    <t>ГЭСН 24-02-002-01</t>
  </si>
  <si>
    <t>37.1</t>
  </si>
  <si>
    <t>ГЭСН 24-02-007-02</t>
  </si>
  <si>
    <t>38.1</t>
  </si>
  <si>
    <t>Подраздел: Вывод провода-спутника под КИК-2шт</t>
  </si>
  <si>
    <t>41.1</t>
  </si>
  <si>
    <t>ГЭСН 24-02-030-01</t>
  </si>
  <si>
    <t>ГЭСН 06-01-005-01</t>
  </si>
  <si>
    <t>45.1</t>
  </si>
  <si>
    <t>ГЭСН 22-02-003-01</t>
  </si>
  <si>
    <t>47.1</t>
  </si>
  <si>
    <t>47.2</t>
  </si>
  <si>
    <t>Итого прямые затраты по разделу</t>
  </si>
  <si>
    <t>Раздел: Газорегуляторный пункт шкафной ГРПШ- 07-2У1 с двумя линиями редуцирования с регуляторами  РДНК-1000-1шт</t>
  </si>
  <si>
    <t>Подраздел: Установка ГРПШ-1шт</t>
  </si>
  <si>
    <t>ГЭСН 19-01-004-01</t>
  </si>
  <si>
    <t>НР Сантехнические работы: внутренние трубопроводы, внутренние устройства водопровода, канализации, отопления, газоснабжения, вентиляция  кондиционирование воздуха</t>
  </si>
  <si>
    <t>СП Сантехнические работы: внутренние трубопроводы, внутренние устройства водопровода, канализации, отопления, газоснабжения, вентиляция  кондиционирование воздуха</t>
  </si>
  <si>
    <t>Оборудование :_x000D_
Газорегуляторный пункт шкафной ГРПШ-07-2У1 с двумя линиями редуцирования с регуляторами РДНК-1000</t>
  </si>
  <si>
    <t>ГЭСН 24-02-080-02</t>
  </si>
  <si>
    <t>Подраздел: Опорная рама под ГРПШ</t>
  </si>
  <si>
    <t>ГЭСН 08-01-002-01</t>
  </si>
  <si>
    <t>54.1</t>
  </si>
  <si>
    <t>НР Конструкции из кирпича и блоков</t>
  </si>
  <si>
    <t>СП Конструкции из кирпича и блоков</t>
  </si>
  <si>
    <t>55.1</t>
  </si>
  <si>
    <t>ГЭСНм 08-01-087-03</t>
  </si>
  <si>
    <t>56.1</t>
  </si>
  <si>
    <t>НР Электротехнические установки: на других объектах</t>
  </si>
  <si>
    <t>СП Электротехнические установки: на других объектах</t>
  </si>
  <si>
    <t>ГЭСН 13-03-002-03</t>
  </si>
  <si>
    <t>Огрунтовка металлических поверхностей задва раза : грунтовкой алкидной
Поправки к: 
М *2;   
ЭМ *2;   
ЗТм *2</t>
  </si>
  <si>
    <t>57.1</t>
  </si>
  <si>
    <t>57.2</t>
  </si>
  <si>
    <t>НР Защита строительных конструкций и оборудования от коррозии</t>
  </si>
  <si>
    <t>СП Защита строительных конструкций и оборудования от коррозии</t>
  </si>
  <si>
    <t>ГЭСН 13-03-004-20</t>
  </si>
  <si>
    <t>Окраска металлических огрунтованных поверхностей: эмалью пентафталевой за два раза
Поправки к: 
М *2;   
ЭМ *2;   
ЗТм *2</t>
  </si>
  <si>
    <t>58.1</t>
  </si>
  <si>
    <t>58.2</t>
  </si>
  <si>
    <t>Подраздел: Молниезащита ГРПШ</t>
  </si>
  <si>
    <t>ГЭСН 01-02-055-01</t>
  </si>
  <si>
    <t>ГЭСН 23-01-001-01</t>
  </si>
  <si>
    <t>60.1</t>
  </si>
  <si>
    <t>ГЭСН 34-02-054-01</t>
  </si>
  <si>
    <t>НР Сооружения связи, радиовещания и телевидения прокладка и монтаж сетей связи</t>
  </si>
  <si>
    <t>СП Сооружения связи, радиовещания и телевидения прокладка и монтаж сетей связи</t>
  </si>
  <si>
    <t>ГЭСНм 08-02-472-02</t>
  </si>
  <si>
    <t>68.1</t>
  </si>
  <si>
    <t>ГЭСНм 08-02-471-01</t>
  </si>
  <si>
    <t>70.1</t>
  </si>
  <si>
    <t>ГЭСНм 08-02-472-09</t>
  </si>
  <si>
    <t>72.1</t>
  </si>
  <si>
    <t>Подраздел: Ограждение ГРПШ-6,0*3,0*1,6-1шт</t>
  </si>
  <si>
    <t>ГЭСН 27-04-001-02</t>
  </si>
  <si>
    <t>74.1</t>
  </si>
  <si>
    <t>ГЭСН 07-01-054-11</t>
  </si>
  <si>
    <t>НР Бетонные и железобетонные сборные конструкции и работы в строительстве</t>
  </si>
  <si>
    <t>СП Бетонные и железобетонные сборные конструкции и работы в строительстве</t>
  </si>
  <si>
    <t>Огрунтовка металлических поверхностей за два раза : грунтовкой алкидной
Поправки к: 
М *2;   
ЭМ *2;   
ЗТ *2;   
ЗТм *2</t>
  </si>
  <si>
    <t>79.1</t>
  </si>
  <si>
    <t>79.2</t>
  </si>
  <si>
    <t>ГЭСН 13-03-004-03</t>
  </si>
  <si>
    <t>Окраска металлических огрунтованных поверхностей: двухкомпонентной эмалью на основе поливинилхлоридных смол
Поправки к: 
М *2;   
ЭМ *2;   
ЗТ *2;   
ЗТм *2</t>
  </si>
  <si>
    <t>80.1</t>
  </si>
  <si>
    <t>Раздел: Газопровод низкого давления</t>
  </si>
  <si>
    <t>ГЭСН 24-02-041-06</t>
  </si>
  <si>
    <t>85.1</t>
  </si>
  <si>
    <t>ГЭСН 24-02-040-14</t>
  </si>
  <si>
    <t>87.1</t>
  </si>
  <si>
    <t>87.2</t>
  </si>
  <si>
    <t>ГЭСН 24-02-051-05</t>
  </si>
  <si>
    <t>ГЭСН 22-03-014-06</t>
  </si>
  <si>
    <t>ГЭСН 24-02-031-02</t>
  </si>
  <si>
    <t>ГЭСН 24-02-031-03</t>
  </si>
  <si>
    <t>97.1</t>
  </si>
  <si>
    <t>98.1</t>
  </si>
  <si>
    <t>ГЭСН 24-02-063-05</t>
  </si>
  <si>
    <t>ГЭСН 24-02-002-05</t>
  </si>
  <si>
    <t>101.1</t>
  </si>
  <si>
    <t>ГЭСН 24-02-005-12</t>
  </si>
  <si>
    <t>ГЭСН 24-02-005-10</t>
  </si>
  <si>
    <t>ГЭСН 24-02-009-04</t>
  </si>
  <si>
    <t>ГЭСН 24-02-013-06</t>
  </si>
  <si>
    <t>ГЭСН 24-02-013-04</t>
  </si>
  <si>
    <t>ГЭСН 24-02-013-03</t>
  </si>
  <si>
    <t>114.1</t>
  </si>
  <si>
    <t>116.1</t>
  </si>
  <si>
    <t>121.1</t>
  </si>
  <si>
    <t>122.1</t>
  </si>
  <si>
    <t>ГЭСН 24-02-120-02</t>
  </si>
  <si>
    <t>ГЭСН 24-02-120-03</t>
  </si>
  <si>
    <t>ГЭСН 24-02-120-04</t>
  </si>
  <si>
    <t>ГЭСН 24-02-122-03</t>
  </si>
  <si>
    <t>ГЭСН 24-02-035-04</t>
  </si>
  <si>
    <t>ГЭСН 24-02-035-05</t>
  </si>
  <si>
    <t>ГЭСН 24-02-035-06</t>
  </si>
  <si>
    <t>Подраздел: Переход газопровода под проезжей частью автомобильной дороги в футляре ПЭ100 ГАЗ SDR 11 д.160*14,6мм длиной 10м</t>
  </si>
  <si>
    <t>ГЭСН 24-02-034-02</t>
  </si>
  <si>
    <t>131.1</t>
  </si>
  <si>
    <t>135.1</t>
  </si>
  <si>
    <t>136.1</t>
  </si>
  <si>
    <t>139.1</t>
  </si>
  <si>
    <t>ГЭСН 24-02-007-03</t>
  </si>
  <si>
    <t>140.1</t>
  </si>
  <si>
    <t>Подраздел: Прокладка газопровода ПЭ100 ГАЗ  SDR 11  д.110*10мм в футляре ПЭ100 SDR 11  д.160*14,6мм методом наклоноо-направленного бурения -30м</t>
  </si>
  <si>
    <t>ГЭСН 04-01-085-01</t>
  </si>
  <si>
    <t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20 тс (200 кН): для труб Dу=110 мм длиной до 400 м
Поправки к: 
М *0,4;   
ЭМ *0,4;   
ЗТ *0,4;   
ЗТм *0,4</t>
  </si>
  <si>
    <t>НР Скважины</t>
  </si>
  <si>
    <t>СП Скважины</t>
  </si>
  <si>
    <t>144.1</t>
  </si>
  <si>
    <t>148.1</t>
  </si>
  <si>
    <t>149.1</t>
  </si>
  <si>
    <t>152.1</t>
  </si>
  <si>
    <t>154.1</t>
  </si>
  <si>
    <t>155.1</t>
  </si>
  <si>
    <t>Подраздел: Вывод провода-спутника под КИК-4шт</t>
  </si>
  <si>
    <t>158.1</t>
  </si>
  <si>
    <t>162.1</t>
  </si>
  <si>
    <t>164.1</t>
  </si>
  <si>
    <t>164.2</t>
  </si>
  <si>
    <t>ИТОГИ ПО СМЕТЕ</t>
  </si>
  <si>
    <t>ВСЕГО строительные работы</t>
  </si>
  <si>
    <t>Всего прямые затраты</t>
  </si>
  <si>
    <t xml:space="preserve">  оплата труда (ОТ)</t>
  </si>
  <si>
    <t>ФОТ (справочно)</t>
  </si>
  <si>
    <t>накладные расходы</t>
  </si>
  <si>
    <t>сметная прибыль</t>
  </si>
  <si>
    <t>ВСЕГО монтажные работы</t>
  </si>
  <si>
    <t>ВСЕГО оборудование</t>
  </si>
  <si>
    <t>ВСЕГО прочие затраты</t>
  </si>
  <si>
    <t xml:space="preserve">   прочие затраты</t>
  </si>
  <si>
    <t xml:space="preserve">   прочие перевозки</t>
  </si>
  <si>
    <t xml:space="preserve">   Хозяйственный инвентарь</t>
  </si>
  <si>
    <t>Пусконаладочные работы</t>
  </si>
  <si>
    <t>ВСЕГО по смете</t>
  </si>
  <si>
    <t>Всего оборудование</t>
  </si>
  <si>
    <t>Всего прочие затраты</t>
  </si>
  <si>
    <t xml:space="preserve">Составил   </t>
  </si>
  <si>
    <t>[должность,подпись(инициалы,фамилия)]</t>
  </si>
  <si>
    <t xml:space="preserve">Проверил   </t>
  </si>
  <si>
    <t>Сводная таблица результатов конъюнктурного анализа</t>
  </si>
  <si>
    <t>Уровень цен составления сметной документации</t>
  </si>
  <si>
    <t>Ценовая зона субъекта Российской Федерации</t>
  </si>
  <si>
    <t>Отраслевая организация</t>
  </si>
  <si>
    <t>Номер по порядку</t>
  </si>
  <si>
    <t>Код строительного ресурса</t>
  </si>
  <si>
    <t>Наименование ресурса, затрат в соответствии с проектной документацией</t>
  </si>
  <si>
    <t>Полное наименование ресурса, затрат в обосновывающем документе</t>
  </si>
  <si>
    <t>Единица измерения ресурса, затрат в соответствии с проектной документацией</t>
  </si>
  <si>
    <t>Единица измерения ресурса, затрат в обосновывающем документе</t>
  </si>
  <si>
    <t>Текущая отпускная цена за единицу измерения в обосновывающем документе с учетом НДС, рублей</t>
  </si>
  <si>
    <t xml:space="preserve">Текущая отпускная цена за единицу измерения в обосновывающем документе без учета НДС, рублей / Сметная цена строительного ресурса в базисном или в текущем уровне цен, размещенная в ФГИС ЦС, применяемая при РИМ, рублей
</t>
  </si>
  <si>
    <t xml:space="preserve">Месяц и год составления обосновывающего документа / Квартал (для сметных цен строительных ресурсов в текущем уровне цен и индексов по ГОСР, размещенных в ФГИС, приметяемых при РИМ)
</t>
  </si>
  <si>
    <t>Индекс фактической инфляции / Индекс по ГОСР</t>
  </si>
  <si>
    <t>Коэффициент пересчета в единицу измерения в соответствии с графой 5</t>
  </si>
  <si>
    <t>Текущая отпускная цена за единицу измерения без учета НДС, рублей в соответствии с графой 5 в уровне цен составления сметной документации</t>
  </si>
  <si>
    <t>Затраты на перевозку</t>
  </si>
  <si>
    <t>Заготовительно-складские расходы</t>
  </si>
  <si>
    <t>Дополнительные затраты, предусмотренные пунктами 88, 117, 119–121 Методики</t>
  </si>
  <si>
    <t>Сметная цена без учета НДС, рублей за единицу измерения в соответствии с графой 5</t>
  </si>
  <si>
    <t>Полное и (или) сокращенное (при наличии) наименования производителя (поставщика)</t>
  </si>
  <si>
    <t>Страна производителя оборудования, производственного и хозяйственного инвентаря</t>
  </si>
  <si>
    <t>КПП организации</t>
  </si>
  <si>
    <t>ИНН организации</t>
  </si>
  <si>
    <t>Гиперссылка на веб-сайт производителя (поставщика)</t>
  </si>
  <si>
    <t>Населенный пункт расположения склада производителя (поставщика)</t>
  </si>
  <si>
    <t>Статус организации (Производитель (1) ; Поставщик (2)</t>
  </si>
  <si>
    <t>Наименование обосновывающего документа</t>
  </si>
  <si>
    <t>Номер страницы</t>
  </si>
  <si>
    <t>рублей за единицу измерения в соответствии с графой 5 без учета НДС</t>
  </si>
  <si>
    <t>рублей</t>
  </si>
  <si>
    <t>Наименование затрат</t>
  </si>
  <si>
    <t>По объекту: Газопровод высокого и низкого давления к нежилому зданию,расположенному по адресу: Пензенская область,Кузнецкий район,р.п.Евлашево(кн 58:14:0130201:451)</t>
  </si>
  <si>
    <t>13.07.2026</t>
  </si>
  <si>
    <t>29.06.2026</t>
  </si>
  <si>
    <t>26.08.2026</t>
  </si>
  <si>
    <t>Застройщик 
(технический заказчик)</t>
  </si>
  <si>
    <t>Итого по подразделу</t>
  </si>
  <si>
    <t>Установка металлических оград по металлическим столбам</t>
  </si>
  <si>
    <t>Итого по под+A26разделу</t>
  </si>
  <si>
    <t>Пензенская  область</t>
  </si>
  <si>
    <t>Пензенская область</t>
  </si>
  <si>
    <t>ЛОКАЛЬНАЯ СМЕТА №ЛС-01-01-01</t>
  </si>
  <si>
    <t>проект шифр 2105-26-П-ГСН.С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</si>
</sst>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0.0000"/>
    <numFmt numFmtId="166" formatCode="#,##0.00;[Red]\-\ #,##0.00"/>
    <numFmt numFmtId="167" formatCode="#,##0.00#####;[Red]\-\ #,##0.00#####"/>
  </numFmts>
  <fonts count="31" x14ac:knownFonts="1">
    <font>
      <sz val="10"/>
      <name val="Arial"/>
      <charset val="204"/>
    </font>
    <font>
      <b/>
      <sz val="10"/>
      <color indexed="12"/>
      <name val="Arial"/>
      <charset val="204"/>
    </font>
    <font>
      <b/>
      <sz val="10"/>
      <color indexed="16"/>
      <name val="Arial"/>
      <charset val="204"/>
    </font>
    <font>
      <b/>
      <sz val="10"/>
      <color indexed="20"/>
      <name val="Arial"/>
      <charset val="204"/>
    </font>
    <font>
      <b/>
      <sz val="10"/>
      <color indexed="17"/>
      <name val="Arial"/>
      <charset val="204"/>
    </font>
    <font>
      <sz val="10"/>
      <color indexed="17"/>
      <name val="Arial"/>
      <charset val="204"/>
    </font>
    <font>
      <sz val="10"/>
      <color indexed="12"/>
      <name val="Arial"/>
      <charset val="204"/>
    </font>
    <font>
      <sz val="10"/>
      <color indexed="14"/>
      <name val="Arial"/>
      <charset val="204"/>
    </font>
    <font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b/>
      <sz val="13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i/>
      <sz val="9"/>
      <color rgb="FF000000"/>
      <name val="Arial"/>
      <family val="2"/>
      <charset val="204"/>
    </font>
    <font>
      <b/>
      <sz val="13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6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10"/>
      <color rgb="FF000000"/>
      <name val="Arial Cyr"/>
      <charset val="204"/>
    </font>
    <font>
      <i/>
      <sz val="11"/>
      <color rgb="FF000000"/>
      <name val="Arial"/>
      <family val="2"/>
      <charset val="204"/>
    </font>
    <font>
      <b/>
      <i/>
      <sz val="11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color rgb="FF821E82"/>
      <name val="Arial"/>
      <family val="2"/>
      <charset val="204"/>
    </font>
    <font>
      <b/>
      <i/>
      <sz val="10"/>
      <color rgb="FF821E82"/>
      <name val="Arial"/>
      <family val="2"/>
      <charset val="204"/>
    </font>
    <font>
      <b/>
      <i/>
      <sz val="10"/>
      <color rgb="FF000000"/>
      <name val="Arial Cyr"/>
      <charset val="204"/>
    </font>
    <font>
      <b/>
      <i/>
      <sz val="9"/>
      <color rgb="FF000000"/>
      <name val="Arial"/>
      <family val="2"/>
      <charset val="204"/>
    </font>
    <font>
      <i/>
      <sz val="9"/>
      <color rgb="FF000000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0" xfId="0" applyFont="1"/>
    <xf numFmtId="0" fontId="0" fillId="0" borderId="0" xfId="0" applyAlignme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4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12" fillId="0" borderId="0" xfId="0" applyNumberFormat="1" applyFont="1" applyAlignment="1"/>
    <xf numFmtId="0" fontId="8" fillId="0" borderId="0" xfId="0" applyNumberFormat="1" applyFont="1" applyAlignment="1"/>
    <xf numFmtId="0" fontId="8" fillId="0" borderId="0" xfId="0" applyNumberFormat="1" applyFont="1" applyAlignment="1">
      <alignment horizontal="left"/>
    </xf>
    <xf numFmtId="0" fontId="14" fillId="0" borderId="2" xfId="0" applyNumberFormat="1" applyFont="1" applyBorder="1" applyAlignment="1">
      <alignment horizontal="center" vertical="top" wrapText="1"/>
    </xf>
    <xf numFmtId="0" fontId="8" fillId="0" borderId="0" xfId="0" applyNumberFormat="1" applyFont="1" applyAlignment="1">
      <alignment horizontal="center"/>
    </xf>
    <xf numFmtId="0" fontId="13" fillId="0" borderId="0" xfId="0" applyNumberFormat="1" applyFont="1" applyAlignment="1"/>
    <xf numFmtId="0" fontId="12" fillId="0" borderId="1" xfId="0" applyNumberFormat="1" applyFont="1" applyBorder="1" applyAlignment="1"/>
    <xf numFmtId="0" fontId="8" fillId="0" borderId="2" xfId="0" applyNumberFormat="1" applyFont="1" applyBorder="1" applyAlignment="1">
      <alignment horizontal="center"/>
    </xf>
    <xf numFmtId="0" fontId="12" fillId="0" borderId="0" xfId="0" applyNumberFormat="1" applyFont="1" applyAlignment="1">
      <alignment horizontal="center"/>
    </xf>
    <xf numFmtId="0" fontId="8" fillId="0" borderId="1" xfId="0" applyNumberFormat="1" applyFont="1" applyBorder="1" applyAlignment="1">
      <alignment horizontal="left" vertical="top" wrapText="1"/>
    </xf>
    <xf numFmtId="0" fontId="11" fillId="0" borderId="1" xfId="0" applyNumberFormat="1" applyFont="1" applyBorder="1" applyAlignment="1">
      <alignment horizontal="center" wrapText="1"/>
    </xf>
    <xf numFmtId="166" fontId="0" fillId="0" borderId="0" xfId="0" applyNumberFormat="1"/>
    <xf numFmtId="0" fontId="10" fillId="0" borderId="0" xfId="0" applyNumberFormat="1" applyFont="1" applyAlignment="1">
      <alignment horizontal="left" vertical="top" wrapText="1"/>
    </xf>
    <xf numFmtId="0" fontId="19" fillId="0" borderId="0" xfId="0" applyNumberFormat="1" applyFont="1" applyAlignment="1">
      <alignment horizontal="center" vertical="top" wrapText="1"/>
    </xf>
    <xf numFmtId="0" fontId="19" fillId="0" borderId="0" xfId="0" applyNumberFormat="1" applyFont="1" applyAlignment="1">
      <alignment vertical="top" wrapText="1"/>
    </xf>
    <xf numFmtId="0" fontId="11" fillId="0" borderId="0" xfId="0" applyNumberFormat="1" applyFont="1" applyAlignment="1">
      <alignment horizontal="center" vertical="top" wrapText="1"/>
    </xf>
    <xf numFmtId="0" fontId="20" fillId="0" borderId="1" xfId="0" applyNumberFormat="1" applyFont="1" applyBorder="1" applyAlignment="1">
      <alignment horizontal="center" vertical="top" wrapText="1"/>
    </xf>
    <xf numFmtId="0" fontId="20" fillId="0" borderId="0" xfId="0" applyNumberFormat="1" applyFont="1" applyAlignment="1">
      <alignment vertical="top" wrapText="1"/>
    </xf>
    <xf numFmtId="0" fontId="13" fillId="0" borderId="2" xfId="0" applyNumberFormat="1" applyFont="1" applyBorder="1" applyAlignment="1">
      <alignment horizontal="center"/>
    </xf>
    <xf numFmtId="0" fontId="13" fillId="0" borderId="2" xfId="0" applyNumberFormat="1" applyFont="1" applyBorder="1" applyAlignment="1">
      <alignment horizontal="center" vertical="top" wrapText="1"/>
    </xf>
    <xf numFmtId="0" fontId="13" fillId="0" borderId="0" xfId="0" applyNumberFormat="1" applyFont="1" applyAlignment="1">
      <alignment vertical="top" wrapText="1"/>
    </xf>
    <xf numFmtId="0" fontId="8" fillId="0" borderId="0" xfId="0" applyNumberFormat="1" applyFont="1" applyAlignment="1">
      <alignment horizontal="right" vertical="top"/>
    </xf>
    <xf numFmtId="0" fontId="8" fillId="0" borderId="0" xfId="0" applyNumberFormat="1" applyFont="1" applyAlignment="1">
      <alignment horizontal="center" vertical="top" wrapText="1"/>
    </xf>
    <xf numFmtId="0" fontId="8" fillId="0" borderId="1" xfId="0" applyNumberFormat="1" applyFont="1" applyBorder="1" applyAlignment="1"/>
    <xf numFmtId="0" fontId="12" fillId="0" borderId="2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center" vertical="center" wrapText="1"/>
    </xf>
    <xf numFmtId="0" fontId="12" fillId="0" borderId="4" xfId="0" applyNumberFormat="1" applyFont="1" applyBorder="1" applyAlignment="1">
      <alignment horizontal="center" vertical="center" wrapText="1"/>
    </xf>
    <xf numFmtId="0" fontId="12" fillId="0" borderId="5" xfId="0" applyNumberFormat="1" applyFont="1" applyBorder="1" applyAlignment="1">
      <alignment horizontal="center" vertical="center" wrapText="1"/>
    </xf>
    <xf numFmtId="0" fontId="12" fillId="0" borderId="6" xfId="0" applyNumberFormat="1" applyFont="1" applyBorder="1" applyAlignment="1">
      <alignment horizontal="center" vertical="center" wrapText="1"/>
    </xf>
    <xf numFmtId="0" fontId="12" fillId="0" borderId="8" xfId="0" applyNumberFormat="1" applyFont="1" applyBorder="1" applyAlignment="1">
      <alignment horizontal="center" vertical="center" wrapText="1"/>
    </xf>
    <xf numFmtId="0" fontId="12" fillId="0" borderId="5" xfId="0" applyNumberFormat="1" applyFont="1" applyBorder="1" applyAlignment="1">
      <alignment horizontal="center" vertical="top" wrapText="1"/>
    </xf>
    <xf numFmtId="0" fontId="12" fillId="0" borderId="6" xfId="0" applyNumberFormat="1" applyFont="1" applyBorder="1" applyAlignment="1">
      <alignment horizontal="center" vertical="top" wrapText="1"/>
    </xf>
    <xf numFmtId="0" fontId="12" fillId="0" borderId="0" xfId="0" applyNumberFormat="1" applyFont="1" applyBorder="1" applyAlignment="1">
      <alignment horizontal="center" vertical="center" wrapText="1"/>
    </xf>
    <xf numFmtId="0" fontId="12" fillId="0" borderId="9" xfId="0" applyNumberFormat="1" applyFont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 vertical="center" wrapText="1"/>
    </xf>
    <xf numFmtId="0" fontId="12" fillId="0" borderId="12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2" fillId="0" borderId="13" xfId="0" applyNumberFormat="1" applyFont="1" applyBorder="1" applyAlignment="1">
      <alignment horizontal="center" vertical="center" wrapText="1"/>
    </xf>
    <xf numFmtId="0" fontId="12" fillId="0" borderId="14" xfId="0" applyNumberFormat="1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horizontal="center" vertical="top" wrapText="1"/>
    </xf>
    <xf numFmtId="0" fontId="12" fillId="0" borderId="16" xfId="0" applyNumberFormat="1" applyFont="1" applyBorder="1" applyAlignment="1">
      <alignment horizontal="center" vertical="center" wrapText="1"/>
    </xf>
    <xf numFmtId="0" fontId="12" fillId="0" borderId="17" xfId="0" applyNumberFormat="1" applyFont="1" applyBorder="1" applyAlignment="1">
      <alignment horizontal="center" vertical="center" wrapText="1"/>
    </xf>
    <xf numFmtId="0" fontId="12" fillId="0" borderId="18" xfId="0" applyNumberFormat="1" applyFont="1" applyBorder="1" applyAlignment="1">
      <alignment horizontal="center" vertical="center" wrapText="1"/>
    </xf>
    <xf numFmtId="0" fontId="12" fillId="0" borderId="15" xfId="0" applyNumberFormat="1" applyFont="1" applyBorder="1" applyAlignment="1">
      <alignment horizontal="center" vertical="center" wrapText="1"/>
    </xf>
    <xf numFmtId="0" fontId="12" fillId="0" borderId="19" xfId="0" applyNumberFormat="1" applyFont="1" applyBorder="1" applyAlignment="1">
      <alignment horizontal="center" vertical="center" wrapText="1"/>
    </xf>
    <xf numFmtId="0" fontId="12" fillId="0" borderId="20" xfId="0" applyNumberFormat="1" applyFont="1" applyBorder="1" applyAlignment="1">
      <alignment horizontal="center" vertical="center" wrapText="1"/>
    </xf>
    <xf numFmtId="0" fontId="12" fillId="0" borderId="21" xfId="0" applyNumberFormat="1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horizontal="center" vertical="center"/>
    </xf>
    <xf numFmtId="0" fontId="15" fillId="0" borderId="7" xfId="0" quotePrefix="1" applyFont="1" applyBorder="1" applyAlignment="1">
      <alignment horizontal="left" vertical="top" wrapText="1"/>
    </xf>
    <xf numFmtId="0" fontId="17" fillId="0" borderId="7" xfId="0" quotePrefix="1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center" vertical="top" wrapText="1"/>
    </xf>
    <xf numFmtId="166" fontId="17" fillId="0" borderId="7" xfId="0" applyNumberFormat="1" applyFont="1" applyBorder="1" applyAlignment="1">
      <alignment horizontal="right" vertical="top" wrapText="1"/>
    </xf>
    <xf numFmtId="0" fontId="17" fillId="0" borderId="7" xfId="0" applyFont="1" applyBorder="1" applyAlignment="1">
      <alignment horizontal="right" vertical="top" wrapText="1"/>
    </xf>
    <xf numFmtId="0" fontId="16" fillId="0" borderId="7" xfId="0" quotePrefix="1" applyFont="1" applyBorder="1" applyAlignment="1">
      <alignment horizontal="left" vertical="top" wrapText="1"/>
    </xf>
    <xf numFmtId="0" fontId="16" fillId="0" borderId="7" xfId="0" applyFont="1" applyBorder="1" applyAlignment="1">
      <alignment horizontal="left" vertical="top" wrapText="1"/>
    </xf>
    <xf numFmtId="0" fontId="16" fillId="0" borderId="7" xfId="0" applyFont="1" applyBorder="1" applyAlignment="1">
      <alignment horizontal="center" vertical="top" wrapText="1"/>
    </xf>
    <xf numFmtId="166" fontId="16" fillId="0" borderId="7" xfId="0" applyNumberFormat="1" applyFont="1" applyBorder="1" applyAlignment="1">
      <alignment horizontal="right" vertical="top" wrapText="1"/>
    </xf>
    <xf numFmtId="0" fontId="16" fillId="0" borderId="7" xfId="0" applyFont="1" applyBorder="1" applyAlignment="1">
      <alignment horizontal="right" vertical="top" wrapText="1"/>
    </xf>
    <xf numFmtId="0" fontId="12" fillId="0" borderId="0" xfId="0" applyNumberFormat="1" applyFont="1" applyAlignment="1">
      <alignment horizontal="right" vertical="center"/>
    </xf>
    <xf numFmtId="0" fontId="8" fillId="0" borderId="0" xfId="0" applyNumberFormat="1" applyFont="1" applyAlignment="1">
      <alignment vertical="center"/>
    </xf>
    <xf numFmtId="0" fontId="12" fillId="0" borderId="0" xfId="0" applyNumberFormat="1" applyFont="1" applyAlignment="1">
      <alignment horizontal="right" vertical="center" wrapText="1"/>
    </xf>
    <xf numFmtId="0" fontId="21" fillId="0" borderId="0" xfId="0" applyNumberFormat="1" applyFont="1" applyAlignment="1"/>
    <xf numFmtId="0" fontId="21" fillId="0" borderId="2" xfId="0" applyNumberFormat="1" applyFont="1" applyBorder="1" applyAlignment="1"/>
    <xf numFmtId="0" fontId="22" fillId="0" borderId="0" xfId="0" applyNumberFormat="1" applyFont="1" applyAlignment="1"/>
    <xf numFmtId="0" fontId="22" fillId="0" borderId="0" xfId="0" applyNumberFormat="1" applyFont="1" applyAlignment="1">
      <alignment wrapText="1"/>
    </xf>
    <xf numFmtId="0" fontId="13" fillId="0" borderId="1" xfId="0" applyNumberFormat="1" applyFont="1" applyBorder="1" applyAlignment="1">
      <alignment horizontal="center"/>
    </xf>
    <xf numFmtId="0" fontId="13" fillId="0" borderId="2" xfId="0" applyNumberFormat="1" applyFont="1" applyBorder="1" applyAlignment="1"/>
    <xf numFmtId="0" fontId="13" fillId="0" borderId="1" xfId="0" applyNumberFormat="1" applyFont="1" applyBorder="1" applyAlignment="1">
      <alignment horizontal="left" wrapText="1"/>
    </xf>
    <xf numFmtId="0" fontId="13" fillId="0" borderId="0" xfId="0" applyNumberFormat="1" applyFont="1" applyAlignment="1">
      <alignment horizontal="left" wrapText="1"/>
    </xf>
    <xf numFmtId="0" fontId="13" fillId="0" borderId="0" xfId="0" applyNumberFormat="1" applyFont="1" applyAlignment="1">
      <alignment wrapText="1"/>
    </xf>
    <xf numFmtId="0" fontId="24" fillId="0" borderId="0" xfId="0" applyNumberFormat="1" applyFont="1" applyAlignment="1"/>
    <xf numFmtId="166" fontId="13" fillId="0" borderId="0" xfId="0" applyNumberFormat="1" applyFont="1" applyAlignment="1">
      <alignment horizontal="right"/>
    </xf>
    <xf numFmtId="0" fontId="13" fillId="0" borderId="0" xfId="0" applyNumberFormat="1" applyFont="1" applyAlignment="1">
      <alignment horizontal="right"/>
    </xf>
    <xf numFmtId="166" fontId="13" fillId="0" borderId="0" xfId="0" applyNumberFormat="1" applyFont="1" applyAlignment="1"/>
    <xf numFmtId="0" fontId="13" fillId="0" borderId="5" xfId="0" applyNumberFormat="1" applyFont="1" applyBorder="1" applyAlignment="1">
      <alignment horizontal="center" vertical="center" wrapText="1"/>
    </xf>
    <xf numFmtId="0" fontId="13" fillId="0" borderId="3" xfId="0" applyNumberFormat="1" applyFont="1" applyBorder="1" applyAlignment="1">
      <alignment horizontal="center" vertical="center" wrapText="1"/>
    </xf>
    <xf numFmtId="0" fontId="13" fillId="0" borderId="2" xfId="0" applyNumberFormat="1" applyFont="1" applyBorder="1" applyAlignment="1">
      <alignment horizontal="center" vertical="center" wrapText="1"/>
    </xf>
    <xf numFmtId="0" fontId="13" fillId="0" borderId="9" xfId="0" applyNumberFormat="1" applyFont="1" applyBorder="1" applyAlignment="1">
      <alignment horizontal="center" vertical="center" wrapText="1"/>
    </xf>
    <xf numFmtId="0" fontId="13" fillId="0" borderId="6" xfId="0" applyNumberFormat="1" applyFont="1" applyBorder="1" applyAlignment="1">
      <alignment horizontal="center" vertical="center" wrapText="1"/>
    </xf>
    <xf numFmtId="0" fontId="13" fillId="0" borderId="4" xfId="0" applyNumberFormat="1" applyFont="1" applyBorder="1" applyAlignment="1">
      <alignment horizontal="center" vertical="center" wrapText="1"/>
    </xf>
    <xf numFmtId="0" fontId="13" fillId="0" borderId="0" xfId="0" applyNumberFormat="1" applyFont="1" applyBorder="1" applyAlignment="1">
      <alignment horizontal="center" vertical="center" wrapText="1"/>
    </xf>
    <xf numFmtId="0" fontId="13" fillId="0" borderId="10" xfId="0" applyNumberFormat="1" applyFont="1" applyBorder="1" applyAlignment="1">
      <alignment horizontal="center" vertical="center" wrapText="1"/>
    </xf>
    <xf numFmtId="0" fontId="13" fillId="0" borderId="11" xfId="0" applyNumberFormat="1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13" fillId="0" borderId="12" xfId="0" applyNumberFormat="1" applyFont="1" applyBorder="1" applyAlignment="1">
      <alignment horizontal="center" vertical="center" wrapText="1"/>
    </xf>
    <xf numFmtId="0" fontId="13" fillId="0" borderId="8" xfId="0" applyNumberFormat="1" applyFont="1" applyBorder="1" applyAlignment="1">
      <alignment horizontal="center" vertical="center" wrapText="1"/>
    </xf>
    <xf numFmtId="0" fontId="13" fillId="0" borderId="7" xfId="0" applyNumberFormat="1" applyFont="1" applyBorder="1" applyAlignment="1">
      <alignment horizontal="center" vertical="center" wrapText="1"/>
    </xf>
    <xf numFmtId="0" fontId="18" fillId="0" borderId="7" xfId="0" applyNumberFormat="1" applyFont="1" applyBorder="1" applyAlignment="1">
      <alignment horizontal="center" vertical="center" wrapText="1"/>
    </xf>
    <xf numFmtId="0" fontId="13" fillId="0" borderId="7" xfId="0" applyNumberFormat="1" applyFont="1" applyBorder="1" applyAlignment="1">
      <alignment horizontal="center"/>
    </xf>
    <xf numFmtId="0" fontId="18" fillId="0" borderId="0" xfId="0" applyFont="1"/>
    <xf numFmtId="0" fontId="18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1" xfId="0" applyFont="1" applyBorder="1"/>
    <xf numFmtId="0" fontId="18" fillId="0" borderId="1" xfId="0" applyFont="1" applyBorder="1" applyAlignment="1">
      <alignment vertical="top" wrapText="1"/>
    </xf>
    <xf numFmtId="0" fontId="26" fillId="0" borderId="0" xfId="0" applyFont="1"/>
    <xf numFmtId="0" fontId="25" fillId="0" borderId="2" xfId="0" applyFont="1" applyBorder="1" applyAlignment="1">
      <alignment horizontal="left" vertical="top" wrapText="1"/>
    </xf>
    <xf numFmtId="0" fontId="21" fillId="0" borderId="0" xfId="0" applyNumberFormat="1" applyFont="1" applyAlignment="1">
      <alignment horizontal="right"/>
    </xf>
    <xf numFmtId="0" fontId="13" fillId="0" borderId="0" xfId="0" applyNumberFormat="1" applyFont="1" applyAlignment="1">
      <alignment horizontal="right" vertical="center"/>
    </xf>
    <xf numFmtId="0" fontId="13" fillId="0" borderId="0" xfId="0" applyNumberFormat="1" applyFont="1" applyAlignment="1">
      <alignment horizontal="center"/>
    </xf>
    <xf numFmtId="14" fontId="13" fillId="0" borderId="0" xfId="0" applyNumberFormat="1" applyFont="1" applyAlignment="1"/>
    <xf numFmtId="0" fontId="13" fillId="0" borderId="1" xfId="0" applyNumberFormat="1" applyFont="1" applyBorder="1" applyAlignment="1"/>
    <xf numFmtId="0" fontId="25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  <xf numFmtId="0" fontId="18" fillId="0" borderId="0" xfId="0" applyFont="1" applyAlignment="1">
      <alignment horizontal="right" vertical="top" wrapText="1"/>
    </xf>
    <xf numFmtId="0" fontId="18" fillId="0" borderId="0" xfId="0" applyFont="1" applyAlignment="1">
      <alignment horizontal="right" vertical="top"/>
    </xf>
    <xf numFmtId="166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horizontal="left" vertical="top"/>
    </xf>
    <xf numFmtId="167" fontId="18" fillId="0" borderId="0" xfId="0" applyNumberFormat="1" applyFont="1" applyAlignment="1">
      <alignment horizontal="right" vertical="top"/>
    </xf>
    <xf numFmtId="166" fontId="25" fillId="0" borderId="0" xfId="0" applyNumberFormat="1" applyFont="1" applyAlignment="1">
      <alignment horizontal="right" vertical="top"/>
    </xf>
    <xf numFmtId="0" fontId="18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right" vertical="top" wrapText="1"/>
    </xf>
    <xf numFmtId="0" fontId="18" fillId="0" borderId="1" xfId="0" applyFont="1" applyBorder="1" applyAlignment="1">
      <alignment horizontal="right" vertical="top"/>
    </xf>
    <xf numFmtId="166" fontId="18" fillId="0" borderId="1" xfId="0" applyNumberFormat="1" applyFont="1" applyBorder="1" applyAlignment="1">
      <alignment horizontal="right" vertical="top"/>
    </xf>
    <xf numFmtId="166" fontId="25" fillId="0" borderId="0" xfId="0" applyNumberFormat="1" applyFont="1" applyAlignment="1">
      <alignment horizontal="left" vertical="top"/>
    </xf>
    <xf numFmtId="166" fontId="25" fillId="0" borderId="2" xfId="0" applyNumberFormat="1" applyFont="1" applyBorder="1" applyAlignment="1">
      <alignment horizontal="right" vertical="top"/>
    </xf>
    <xf numFmtId="0" fontId="25" fillId="0" borderId="0" xfId="0" applyFont="1" applyAlignment="1">
      <alignment vertical="top"/>
    </xf>
    <xf numFmtId="0" fontId="25" fillId="0" borderId="0" xfId="0" applyFont="1" applyAlignment="1">
      <alignment horizontal="right" vertical="top"/>
    </xf>
    <xf numFmtId="0" fontId="18" fillId="0" borderId="0" xfId="0" applyFont="1" applyAlignment="1">
      <alignment vertical="top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right" vertical="top" wrapText="1"/>
    </xf>
    <xf numFmtId="0" fontId="18" fillId="0" borderId="1" xfId="0" quotePrefix="1" applyFont="1" applyBorder="1" applyAlignment="1">
      <alignment horizontal="left" vertical="top" wrapText="1"/>
    </xf>
    <xf numFmtId="0" fontId="26" fillId="0" borderId="1" xfId="0" quotePrefix="1" applyFont="1" applyBorder="1" applyAlignment="1">
      <alignment horizontal="left" vertical="top" wrapText="1"/>
    </xf>
    <xf numFmtId="0" fontId="26" fillId="0" borderId="1" xfId="0" applyFont="1" applyBorder="1" applyAlignment="1">
      <alignment horizontal="left" vertical="top" wrapText="1"/>
    </xf>
    <xf numFmtId="0" fontId="26" fillId="0" borderId="1" xfId="0" applyFont="1" applyBorder="1" applyAlignment="1">
      <alignment horizontal="right" vertical="top" wrapText="1"/>
    </xf>
    <xf numFmtId="0" fontId="26" fillId="0" borderId="1" xfId="0" applyFont="1" applyBorder="1" applyAlignment="1">
      <alignment horizontal="right" vertical="top"/>
    </xf>
    <xf numFmtId="166" fontId="26" fillId="0" borderId="1" xfId="0" applyNumberFormat="1" applyFont="1" applyBorder="1" applyAlignment="1">
      <alignment horizontal="right" vertical="top"/>
    </xf>
    <xf numFmtId="166" fontId="27" fillId="0" borderId="0" xfId="0" applyNumberFormat="1" applyFont="1" applyAlignment="1">
      <alignment horizontal="left" vertical="top"/>
    </xf>
    <xf numFmtId="166" fontId="27" fillId="0" borderId="2" xfId="0" applyNumberFormat="1" applyFont="1" applyBorder="1" applyAlignment="1">
      <alignment horizontal="right" vertical="top"/>
    </xf>
    <xf numFmtId="0" fontId="18" fillId="0" borderId="1" xfId="0" applyFont="1" applyBorder="1" applyAlignment="1">
      <alignment horizontal="left" vertical="top"/>
    </xf>
    <xf numFmtId="167" fontId="18" fillId="0" borderId="1" xfId="0" applyNumberFormat="1" applyFont="1" applyBorder="1" applyAlignment="1">
      <alignment horizontal="right" vertical="top"/>
    </xf>
    <xf numFmtId="166" fontId="25" fillId="0" borderId="1" xfId="0" applyNumberFormat="1" applyFont="1" applyBorder="1" applyAlignment="1">
      <alignment horizontal="right" vertical="top"/>
    </xf>
    <xf numFmtId="0" fontId="25" fillId="0" borderId="2" xfId="0" applyFont="1" applyBorder="1" applyAlignment="1">
      <alignment vertical="top"/>
    </xf>
    <xf numFmtId="0" fontId="25" fillId="0" borderId="2" xfId="0" applyFont="1" applyBorder="1" applyAlignment="1">
      <alignment horizontal="left" vertical="top" wrapText="1"/>
    </xf>
    <xf numFmtId="166" fontId="25" fillId="0" borderId="2" xfId="0" applyNumberFormat="1" applyFont="1" applyBorder="1" applyAlignment="1">
      <alignment horizontal="right" vertical="top"/>
    </xf>
    <xf numFmtId="0" fontId="25" fillId="0" borderId="2" xfId="0" applyFont="1" applyBorder="1" applyAlignment="1">
      <alignment horizontal="right" vertical="top"/>
    </xf>
    <xf numFmtId="0" fontId="13" fillId="0" borderId="1" xfId="0" applyNumberFormat="1" applyFont="1" applyBorder="1" applyAlignment="1">
      <alignment horizontal="left"/>
    </xf>
    <xf numFmtId="0" fontId="13" fillId="0" borderId="0" xfId="0" applyNumberFormat="1" applyFont="1" applyAlignment="1">
      <alignment horizontal="left"/>
    </xf>
    <xf numFmtId="0" fontId="13" fillId="0" borderId="0" xfId="0" applyNumberFormat="1" applyFont="1" applyAlignment="1">
      <alignment horizontal="left" vertical="top" wrapText="1"/>
    </xf>
    <xf numFmtId="0" fontId="13" fillId="0" borderId="1" xfId="0" applyNumberFormat="1" applyFont="1" applyBorder="1" applyAlignment="1">
      <alignment horizontal="left" vertical="top" wrapText="1"/>
    </xf>
    <xf numFmtId="0" fontId="13" fillId="0" borderId="2" xfId="0" applyNumberFormat="1" applyFont="1" applyBorder="1" applyAlignment="1">
      <alignment vertical="top"/>
    </xf>
    <xf numFmtId="0" fontId="13" fillId="0" borderId="0" xfId="0" applyNumberFormat="1" applyFont="1" applyAlignment="1">
      <alignment horizontal="left" vertical="top" wrapText="1"/>
    </xf>
    <xf numFmtId="0" fontId="13" fillId="0" borderId="2" xfId="0" applyNumberFormat="1" applyFont="1" applyBorder="1" applyAlignment="1">
      <alignment horizontal="left" vertical="top" wrapText="1"/>
    </xf>
    <xf numFmtId="0" fontId="14" fillId="0" borderId="0" xfId="0" applyNumberFormat="1" applyFont="1" applyAlignment="1">
      <alignment horizontal="left" vertical="top" wrapText="1"/>
    </xf>
    <xf numFmtId="0" fontId="14" fillId="0" borderId="1" xfId="0" applyNumberFormat="1" applyFont="1" applyBorder="1" applyAlignment="1">
      <alignment horizontal="left" vertical="top" wrapText="1"/>
    </xf>
    <xf numFmtId="0" fontId="28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3" fillId="0" borderId="1" xfId="0" applyNumberFormat="1" applyFont="1" applyBorder="1" applyAlignment="1">
      <alignment horizontal="center" wrapText="1"/>
    </xf>
    <xf numFmtId="0" fontId="14" fillId="0" borderId="0" xfId="0" applyNumberFormat="1" applyFont="1" applyAlignment="1"/>
    <xf numFmtId="0" fontId="23" fillId="0" borderId="0" xfId="0" applyNumberFormat="1" applyFont="1" applyAlignment="1">
      <alignment horizontal="center" wrapText="1"/>
    </xf>
    <xf numFmtId="0" fontId="29" fillId="0" borderId="1" xfId="0" applyNumberFormat="1" applyFont="1" applyBorder="1" applyAlignment="1">
      <alignment horizontal="center" wrapText="1"/>
    </xf>
    <xf numFmtId="166" fontId="14" fillId="0" borderId="0" xfId="0" applyNumberFormat="1" applyFont="1" applyAlignment="1">
      <alignment horizontal="right"/>
    </xf>
    <xf numFmtId="0" fontId="14" fillId="0" borderId="0" xfId="0" applyNumberFormat="1" applyFont="1" applyAlignment="1">
      <alignment horizontal="right"/>
    </xf>
    <xf numFmtId="0" fontId="30" fillId="0" borderId="0" xfId="0" applyNumberFormat="1" applyFont="1" applyAlignment="1"/>
    <xf numFmtId="166" fontId="30" fillId="0" borderId="0" xfId="0" applyNumberFormat="1" applyFont="1" applyAlignment="1"/>
    <xf numFmtId="0" fontId="14" fillId="0" borderId="0" xfId="0" applyNumberFormat="1" applyFont="1" applyAlignment="1">
      <alignment horizontal="right"/>
    </xf>
    <xf numFmtId="167" fontId="30" fillId="0" borderId="0" xfId="0" applyNumberFormat="1" applyFont="1" applyAlignment="1"/>
    <xf numFmtId="165" fontId="14" fillId="0" borderId="0" xfId="0" applyNumberFormat="1" applyFont="1" applyAlignment="1">
      <alignment horizontal="right"/>
    </xf>
    <xf numFmtId="166" fontId="24" fillId="0" borderId="0" xfId="0" applyNumberFormat="1" applyFont="1" applyAlignment="1">
      <alignment horizontal="right"/>
    </xf>
    <xf numFmtId="0" fontId="24" fillId="0" borderId="0" xfId="0" applyNumberFormat="1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Q2718"/>
  <sheetViews>
    <sheetView tabSelected="1" topLeftCell="A13" zoomScaleNormal="100" workbookViewId="0">
      <selection activeCell="F50" sqref="F50"/>
    </sheetView>
  </sheetViews>
  <sheetFormatPr defaultRowHeight="12.75" x14ac:dyDescent="0.2"/>
  <cols>
    <col min="1" max="1" width="5.7109375" customWidth="1"/>
    <col min="2" max="2" width="20.7109375" customWidth="1"/>
    <col min="3" max="3" width="40.7109375" customWidth="1"/>
    <col min="4" max="4" width="10.7109375" customWidth="1"/>
    <col min="5" max="12" width="15.7109375" customWidth="1"/>
    <col min="15" max="91" width="0" hidden="1" customWidth="1"/>
    <col min="92" max="92" width="198.7109375" hidden="1" customWidth="1"/>
    <col min="93" max="93" width="108.7109375" hidden="1" customWidth="1"/>
    <col min="94" max="94" width="0" hidden="1" customWidth="1"/>
    <col min="95" max="95" width="198.7109375" hidden="1" customWidth="1"/>
    <col min="96" max="101" width="0" hidden="1" customWidth="1"/>
  </cols>
  <sheetData>
    <row r="1" spans="1:93" ht="25.5" x14ac:dyDescent="0.2">
      <c r="A1" s="153" t="s">
        <v>1516</v>
      </c>
      <c r="B1" s="153"/>
      <c r="C1" s="153"/>
      <c r="D1" s="153"/>
      <c r="E1" s="153"/>
      <c r="F1" s="154" t="str">
        <f>IF(Source!CQ12 &lt;&gt; "", Source!CQ12, "")</f>
        <v>Приказ Минстроя России от 30.12.2021 г. № 1046/пр;  Приказ Минстроя России от 04.08.2020 г. № 421/пр;  Приказ Минстроя России от 21.12.2020 г. № 812/пр;  Приказ Минстроя России от 11.12.2020 г. № 774/пр</v>
      </c>
      <c r="G1" s="154"/>
      <c r="H1" s="154"/>
      <c r="I1" s="154"/>
      <c r="J1" s="154"/>
      <c r="K1" s="154"/>
      <c r="L1" s="154"/>
      <c r="CO1" s="22" t="str">
        <f>IF(Source!CQ12 &lt;&gt; "", Source!CQ12, "")</f>
        <v>Приказ Минстроя России от 30.12.2021 г. № 1046/пр;  Приказ Минстроя России от 04.08.2020 г. № 421/пр;  Приказ Минстроя России от 21.12.2020 г. № 812/пр;  Приказ Минстроя России от 11.12.2020 г. № 774/пр</v>
      </c>
    </row>
    <row r="2" spans="1:93" ht="12.75" customHeight="1" x14ac:dyDescent="0.2">
      <c r="A2" s="33"/>
      <c r="B2" s="33"/>
      <c r="C2" s="33"/>
      <c r="D2" s="33"/>
      <c r="E2" s="33"/>
      <c r="F2" s="155"/>
      <c r="G2" s="155"/>
      <c r="H2" s="155"/>
      <c r="I2" s="155"/>
      <c r="J2" s="155"/>
      <c r="K2" s="155"/>
      <c r="L2" s="155"/>
    </row>
    <row r="3" spans="1:93" ht="119.25" customHeight="1" x14ac:dyDescent="0.2">
      <c r="A3" s="158" t="s">
        <v>1517</v>
      </c>
      <c r="B3" s="158"/>
      <c r="C3" s="158"/>
      <c r="D3" s="158"/>
      <c r="E3" s="158"/>
      <c r="F3" s="159" t="str">
        <f>IF(Source!CV12 &lt;&gt; "", Source!CV12, "")</f>
        <v>Приказ Минстроя России от 18.05.2022 г. № 378/пр; Приказ Минстроя России от 26.08.2022 г. № 703/пр; Приказ Минстроя России от 26.10.2022 г. № 905/пр;  Приказ Минстроя России от 27.12.2022 г. № 1133/пр; Приказ Минстроя России от 10.02.2023 г. № 84/пр; Приказ Минстроя России от 11.05.2023 г. № 335/пр;  Приказ Минстроя России от 02.08.2023 г. № 551/пр; Приказ Минстроя России от 14.11.2023 г. № 817/пр; Приказ Минстроя России от 16.02.2024 г. № 102/пр;  Приказ Минстроя России от 13.05.2024 г. № 323/пр; Приказ Минстроя России от 09.08.2024 г. № 524/пр; Приказ Минстроя России от 07.11.2024 г. № 747/пр;  Приказ Минстроя России от 07.02.2025 г. № 69/пр; Приказ Минстроя России от 19.05.2025 г. № 299/пр; Приказ Минстроя России от 14.08.2025 г. № 490/пр;  Приказ Минстроя России от 12.11.2025 г. № 696/пр; Приказ Минстроя России от 17.02.2026 г. № 91/пр; Приказ Минстроя России от 15.05.2026 г. № 301/пр;  Приказ Минстроя России от 07.07.2022 г. № 557/пр; Приказ Минстроя России от 30.01.2024 г. № 55/пр; Приказ Минстроя России от 23.01.2025 г. № 30/пр;  Приказ Минстроя России от 02.09.2021 г. № 636/пр; Приказ Минстроя России от 26.07.2022 г. № 611/пр; Приказ Минстроя России от 22.04.2022 г. № 317/пр</v>
      </c>
      <c r="G3" s="159"/>
      <c r="H3" s="159"/>
      <c r="I3" s="159"/>
      <c r="J3" s="159"/>
      <c r="K3" s="159"/>
      <c r="L3" s="159"/>
      <c r="CO3" s="22" t="str">
        <f>IF(Source!CV12 &lt;&gt; "", Source!CV12, "")</f>
        <v>Приказ Минстроя России от 18.05.2022 г. № 378/пр; Приказ Минстроя России от 26.08.2022 г. № 703/пр; Приказ Минстроя России от 26.10.2022 г. № 905/пр;  Приказ Минстроя России от 27.12.2022 г. № 1133/пр; Приказ Минстроя России от 10.02.2023 г. № 84/пр; Приказ Минстроя России от 11.05.2023 г. № 335/пр;  Приказ Минстроя России от 02.08.2023 г. № 551/пр; Приказ Минстроя России от 14.11.2023 г. № 817/пр; Приказ Минстроя России от 16.02.2024 г. № 102/пр;  Приказ Минстроя России от 13.05.2024 г. № 323/пр; Приказ Минстроя России от 09.08.2024 г. № 524/пр; Приказ Минстроя России от 07.11.2024 г. № 747/пр;  Приказ Минстроя России от 07.02.2025 г. № 69/пр; Приказ Минстроя России от 19.05.2025 г. № 299/пр; Приказ Минстроя России от 14.08.2025 г. № 490/пр;  Приказ Минстроя России от 12.11.2025 г. № 696/пр; Приказ Минстроя России от 17.02.2026 г. № 91/пр; Приказ Минстроя России от 15.05.2026 г. № 301/пр;  Приказ Минстроя России от 07.07.2022 г. № 557/пр; Приказ Минстроя России от 30.01.2024 г. № 55/пр; Приказ Минстроя России от 23.01.2025 г. № 30/пр;  Приказ Минстроя России от 02.09.2021 г. № 636/пр; Приказ Минстроя России от 26.07.2022 г. № 611/пр; Приказ Минстроя России от 22.04.2022 г. № 317/пр</v>
      </c>
    </row>
    <row r="4" spans="1:93" ht="12.75" customHeight="1" x14ac:dyDescent="0.2">
      <c r="A4" s="33"/>
      <c r="B4" s="33"/>
      <c r="C4" s="33"/>
      <c r="D4" s="33"/>
      <c r="E4" s="33"/>
      <c r="F4" s="155"/>
      <c r="G4" s="155"/>
      <c r="H4" s="155"/>
      <c r="I4" s="155"/>
      <c r="J4" s="155"/>
      <c r="K4" s="155"/>
      <c r="L4" s="155"/>
    </row>
    <row r="5" spans="1:93" ht="76.5" customHeight="1" x14ac:dyDescent="0.2">
      <c r="A5" s="153" t="s">
        <v>1518</v>
      </c>
      <c r="B5" s="153"/>
      <c r="C5" s="153"/>
      <c r="D5" s="153"/>
      <c r="E5" s="153"/>
      <c r="F5" s="154" t="s">
        <v>916</v>
      </c>
      <c r="G5" s="154"/>
      <c r="H5" s="154"/>
      <c r="I5" s="154"/>
      <c r="J5" s="154"/>
      <c r="K5" s="154"/>
      <c r="L5" s="154"/>
    </row>
    <row r="6" spans="1:93" ht="12.75" customHeight="1" x14ac:dyDescent="0.2">
      <c r="A6" s="33"/>
      <c r="B6" s="33"/>
      <c r="C6" s="33"/>
      <c r="D6" s="33"/>
      <c r="E6" s="33"/>
      <c r="F6" s="155"/>
      <c r="G6" s="155"/>
      <c r="H6" s="155"/>
      <c r="I6" s="155"/>
      <c r="J6" s="155"/>
      <c r="K6" s="155"/>
      <c r="L6" s="155"/>
    </row>
    <row r="7" spans="1:93" ht="38.25" customHeight="1" x14ac:dyDescent="0.2">
      <c r="A7" s="153" t="s">
        <v>1519</v>
      </c>
      <c r="B7" s="153"/>
      <c r="C7" s="153"/>
      <c r="D7" s="153"/>
      <c r="E7" s="153"/>
      <c r="F7" s="154" t="s">
        <v>918</v>
      </c>
      <c r="G7" s="154"/>
      <c r="H7" s="154"/>
      <c r="I7" s="154"/>
      <c r="J7" s="154"/>
      <c r="K7" s="154"/>
      <c r="L7" s="154"/>
    </row>
    <row r="8" spans="1:93" ht="12.75" customHeight="1" x14ac:dyDescent="0.2">
      <c r="A8" s="156"/>
      <c r="B8" s="156"/>
      <c r="C8" s="156"/>
      <c r="D8" s="156"/>
      <c r="E8" s="156"/>
      <c r="F8" s="157"/>
      <c r="G8" s="157"/>
      <c r="H8" s="157"/>
      <c r="I8" s="157"/>
      <c r="J8" s="157"/>
      <c r="K8" s="157"/>
      <c r="L8" s="157"/>
    </row>
    <row r="9" spans="1:93" ht="12.75" customHeight="1" x14ac:dyDescent="0.2">
      <c r="A9" s="153" t="s">
        <v>1520</v>
      </c>
      <c r="B9" s="153"/>
      <c r="C9" s="153"/>
      <c r="D9" s="153"/>
      <c r="E9" s="153"/>
      <c r="F9" s="154" t="s">
        <v>1554</v>
      </c>
      <c r="G9" s="154"/>
      <c r="H9" s="154"/>
      <c r="I9" s="154"/>
      <c r="J9" s="154"/>
      <c r="K9" s="154"/>
      <c r="L9" s="154"/>
    </row>
    <row r="10" spans="1:93" ht="12.75" customHeight="1" x14ac:dyDescent="0.2">
      <c r="A10" s="156"/>
      <c r="B10" s="156"/>
      <c r="C10" s="156"/>
      <c r="D10" s="156"/>
      <c r="E10" s="156"/>
      <c r="F10" s="157"/>
      <c r="G10" s="157"/>
      <c r="H10" s="157"/>
      <c r="I10" s="157"/>
      <c r="J10" s="157"/>
      <c r="K10" s="157"/>
      <c r="L10" s="157"/>
    </row>
    <row r="11" spans="1:93" ht="12.75" customHeight="1" x14ac:dyDescent="0.2">
      <c r="A11" s="153" t="s">
        <v>1521</v>
      </c>
      <c r="B11" s="153"/>
      <c r="C11" s="153"/>
      <c r="D11" s="153"/>
      <c r="E11" s="153"/>
      <c r="F11" s="154" t="s">
        <v>1822</v>
      </c>
      <c r="G11" s="154"/>
      <c r="H11" s="154"/>
      <c r="I11" s="154"/>
      <c r="J11" s="154"/>
      <c r="K11" s="154"/>
      <c r="L11" s="154"/>
    </row>
    <row r="12" spans="1:93" ht="12.75" customHeight="1" x14ac:dyDescent="0.2">
      <c r="A12" s="156"/>
      <c r="B12" s="156"/>
      <c r="C12" s="156"/>
      <c r="D12" s="156"/>
      <c r="E12" s="156"/>
      <c r="F12" s="157"/>
      <c r="G12" s="157"/>
      <c r="H12" s="157"/>
      <c r="I12" s="157"/>
      <c r="J12" s="157"/>
      <c r="K12" s="157"/>
      <c r="L12" s="155"/>
    </row>
    <row r="13" spans="1:93" ht="12.75" customHeight="1" x14ac:dyDescent="0.2">
      <c r="A13" s="153" t="s">
        <v>1522</v>
      </c>
      <c r="B13" s="153"/>
      <c r="C13" s="153"/>
      <c r="D13" s="153"/>
      <c r="E13" s="153"/>
      <c r="F13" s="154" t="s">
        <v>1823</v>
      </c>
      <c r="G13" s="154"/>
      <c r="H13" s="154"/>
      <c r="I13" s="154"/>
      <c r="J13" s="154"/>
      <c r="K13" s="154"/>
      <c r="L13" s="154"/>
    </row>
    <row r="14" spans="1:93" ht="12.75" customHeight="1" x14ac:dyDescent="0.2">
      <c r="A14" s="76"/>
      <c r="B14" s="76"/>
      <c r="C14" s="76"/>
      <c r="D14" s="76"/>
      <c r="E14" s="76"/>
      <c r="F14" s="77"/>
      <c r="G14" s="77"/>
      <c r="H14" s="77"/>
      <c r="I14" s="77"/>
      <c r="J14" s="77"/>
      <c r="K14" s="77"/>
      <c r="L14" s="77"/>
    </row>
    <row r="15" spans="1:93" ht="12.75" customHeight="1" x14ac:dyDescent="0.2">
      <c r="A15" s="160" t="s">
        <v>5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  <c r="L15" s="161"/>
    </row>
    <row r="16" spans="1:93" ht="1.5" customHeight="1" x14ac:dyDescent="0.2">
      <c r="A16" s="162"/>
      <c r="B16" s="162"/>
      <c r="C16" s="162"/>
      <c r="D16" s="162"/>
      <c r="E16" s="162"/>
      <c r="F16" s="162"/>
      <c r="G16" s="162"/>
      <c r="H16" s="162"/>
      <c r="I16" s="162"/>
      <c r="J16" s="162"/>
      <c r="K16" s="162"/>
      <c r="L16" s="162"/>
    </row>
    <row r="17" spans="1:92" ht="14.25" customHeight="1" x14ac:dyDescent="0.2">
      <c r="A17" s="16" t="s">
        <v>1523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</row>
    <row r="18" spans="1:92" ht="14.25" customHeight="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spans="1:92" ht="15.75" x14ac:dyDescent="0.25">
      <c r="A19" s="163" t="str">
        <f>IF(Source!G12&lt;&gt;"Новый объект", Source!G12, "")</f>
        <v>Газопровод высокого и низкого давления к нежилому зданию,расположенному по адресу: Пензенская область,Кузнецкий район,р.п.Евлашево(кн 58:14:0130201:451)</v>
      </c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CN19" s="23" t="str">
        <f>IF(Source!G12&lt;&gt;"Новый объект", Source!G12, "")</f>
        <v>Газопровод высокого и низкого давления к нежилому зданию,расположенному по адресу: Пензенская область,Кузнецкий район,р.п.Евлашево(кн 58:14:0130201:451)</v>
      </c>
    </row>
    <row r="20" spans="1:92" ht="14.25" customHeight="1" x14ac:dyDescent="0.2">
      <c r="A20" s="16" t="s">
        <v>1524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</row>
    <row r="21" spans="1:92" ht="14.25" customHeight="1" x14ac:dyDescent="0.2">
      <c r="A21" s="78"/>
      <c r="B21" s="78"/>
      <c r="C21" s="78"/>
      <c r="D21" s="78"/>
      <c r="E21" s="78"/>
      <c r="F21" s="79"/>
      <c r="G21" s="79"/>
      <c r="H21" s="79"/>
      <c r="I21" s="79"/>
      <c r="J21" s="79"/>
      <c r="K21" s="79"/>
      <c r="L21" s="79"/>
    </row>
    <row r="22" spans="1:92" ht="15.75" customHeight="1" x14ac:dyDescent="0.2">
      <c r="A22" s="165" t="s">
        <v>1824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</row>
    <row r="23" spans="1:92" ht="18" customHeight="1" x14ac:dyDescent="0.2">
      <c r="A23" s="166" t="str">
        <f>IF(Source!G20&lt;&gt;"Новая локальная смета", Source!G20, "")</f>
        <v>Газопровод высокого    и низкого давления</v>
      </c>
      <c r="B23" s="166"/>
      <c r="C23" s="166"/>
      <c r="D23" s="166"/>
      <c r="E23" s="166"/>
      <c r="F23" s="166"/>
      <c r="G23" s="166"/>
      <c r="H23" s="166"/>
      <c r="I23" s="166"/>
      <c r="J23" s="166"/>
      <c r="K23" s="166"/>
      <c r="L23" s="166"/>
    </row>
    <row r="24" spans="1:92" ht="14.25" customHeight="1" x14ac:dyDescent="0.2">
      <c r="A24" s="16" t="s">
        <v>1525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1:92" ht="12.75" customHeight="1" x14ac:dyDescent="0.2">
      <c r="A25" s="18" t="s">
        <v>1526</v>
      </c>
      <c r="B25" s="18"/>
      <c r="C25" s="80" t="s">
        <v>1555</v>
      </c>
      <c r="D25" s="18" t="s">
        <v>1527</v>
      </c>
      <c r="E25" s="18"/>
      <c r="F25" s="18"/>
      <c r="G25" s="18"/>
      <c r="H25" s="18"/>
      <c r="I25" s="18"/>
      <c r="J25" s="18"/>
      <c r="K25" s="18"/>
      <c r="L25" s="18"/>
    </row>
    <row r="26" spans="1:92" ht="12.75" customHeight="1" x14ac:dyDescent="0.2">
      <c r="A26" s="18"/>
      <c r="B26" s="18"/>
      <c r="C26" s="81"/>
      <c r="D26" s="18"/>
      <c r="E26" s="18"/>
      <c r="F26" s="18"/>
      <c r="G26" s="18"/>
      <c r="H26" s="18"/>
      <c r="I26" s="18"/>
      <c r="J26" s="18"/>
      <c r="K26" s="18"/>
      <c r="L26" s="18"/>
    </row>
    <row r="27" spans="1:92" ht="12.75" customHeight="1" x14ac:dyDescent="0.2">
      <c r="A27" s="18" t="s">
        <v>1528</v>
      </c>
      <c r="B27" s="18"/>
      <c r="C27" s="82" t="s">
        <v>1825</v>
      </c>
      <c r="D27" s="82"/>
      <c r="E27" s="82"/>
      <c r="F27" s="82"/>
      <c r="G27" s="82"/>
      <c r="H27" s="82"/>
      <c r="I27" s="82"/>
      <c r="J27" s="82"/>
      <c r="K27" s="82"/>
      <c r="L27" s="82"/>
    </row>
    <row r="28" spans="1:92" ht="12.75" customHeight="1" x14ac:dyDescent="0.2">
      <c r="A28" s="83"/>
      <c r="B28" s="84"/>
      <c r="C28" s="32" t="s">
        <v>1529</v>
      </c>
      <c r="D28" s="32"/>
      <c r="E28" s="32"/>
      <c r="F28" s="32"/>
      <c r="G28" s="32"/>
      <c r="H28" s="32"/>
      <c r="I28" s="32"/>
      <c r="J28" s="32"/>
      <c r="K28" s="32"/>
      <c r="L28" s="32"/>
    </row>
    <row r="29" spans="1:92" ht="14.25" customHeight="1" x14ac:dyDescent="0.2">
      <c r="A29" s="85" t="s">
        <v>1556</v>
      </c>
      <c r="B29" s="18"/>
      <c r="C29" s="18"/>
      <c r="D29" s="115"/>
      <c r="E29" s="18"/>
      <c r="F29" s="18"/>
      <c r="G29" s="18"/>
      <c r="H29" s="18"/>
      <c r="I29" s="18"/>
      <c r="J29" s="18"/>
      <c r="K29" s="18"/>
      <c r="L29" s="18"/>
    </row>
    <row r="30" spans="1:92" ht="14.25" customHeight="1" x14ac:dyDescent="0.2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</row>
    <row r="31" spans="1:92" ht="14.25" customHeight="1" x14ac:dyDescent="0.2">
      <c r="A31" s="85" t="s">
        <v>1530</v>
      </c>
      <c r="B31" s="18"/>
      <c r="C31" s="174">
        <f>C34+C35+C36+C37</f>
        <v>1334.0099999999998</v>
      </c>
      <c r="D31" s="175"/>
      <c r="E31" s="85" t="s">
        <v>1531</v>
      </c>
      <c r="F31" s="76"/>
      <c r="G31" s="76"/>
      <c r="H31" s="76"/>
      <c r="I31" s="76"/>
      <c r="J31" s="76"/>
      <c r="K31" s="76"/>
      <c r="L31" s="18"/>
    </row>
    <row r="32" spans="1:92" ht="14.25" customHeight="1" x14ac:dyDescent="0.2">
      <c r="A32" s="85"/>
      <c r="B32" s="18"/>
      <c r="C32" s="86"/>
      <c r="D32" s="87"/>
      <c r="E32" s="18"/>
      <c r="F32" s="76"/>
      <c r="G32" s="164" t="s">
        <v>1532</v>
      </c>
      <c r="H32" s="164"/>
      <c r="I32" s="164"/>
      <c r="J32" s="164"/>
      <c r="K32" s="170">
        <f>ROUND(SUM(AR44:AR2708)/1000, 2)</f>
        <v>127.44</v>
      </c>
      <c r="L32" s="164" t="s">
        <v>1531</v>
      </c>
    </row>
    <row r="33" spans="1:12" ht="14.25" customHeight="1" x14ac:dyDescent="0.2">
      <c r="A33" s="18"/>
      <c r="B33" s="18" t="s">
        <v>1533</v>
      </c>
      <c r="C33" s="88"/>
      <c r="D33" s="18"/>
      <c r="E33" s="18"/>
      <c r="F33" s="76"/>
      <c r="G33" s="164" t="s">
        <v>1534</v>
      </c>
      <c r="H33" s="164"/>
      <c r="I33" s="164"/>
      <c r="J33" s="164"/>
      <c r="K33" s="170">
        <f>ROUND(SUM(AT44:AT2708)/1000, 2)</f>
        <v>31.69</v>
      </c>
      <c r="L33" s="164" t="s">
        <v>1531</v>
      </c>
    </row>
    <row r="34" spans="1:12" ht="14.25" customHeight="1" x14ac:dyDescent="0.2">
      <c r="A34" s="18"/>
      <c r="B34" s="164" t="s">
        <v>1535</v>
      </c>
      <c r="C34" s="167">
        <f>ROUND((Source!F824)/1000, 2)</f>
        <v>1091.83</v>
      </c>
      <c r="D34" s="168"/>
      <c r="E34" s="164" t="s">
        <v>1531</v>
      </c>
      <c r="F34" s="169"/>
      <c r="G34" s="164" t="s">
        <v>1536</v>
      </c>
      <c r="H34" s="164"/>
      <c r="I34" s="164"/>
      <c r="J34" s="171"/>
      <c r="K34" s="172">
        <f>Source!F829</f>
        <v>329.40590200000003</v>
      </c>
      <c r="L34" s="164" t="s">
        <v>922</v>
      </c>
    </row>
    <row r="35" spans="1:12" ht="14.25" customHeight="1" x14ac:dyDescent="0.2">
      <c r="A35" s="18"/>
      <c r="B35" s="164" t="s">
        <v>1537</v>
      </c>
      <c r="C35" s="167">
        <f>ROUND((Source!F825)/1000, 2)</f>
        <v>120.05</v>
      </c>
      <c r="D35" s="168"/>
      <c r="E35" s="164" t="s">
        <v>1531</v>
      </c>
      <c r="F35" s="169"/>
      <c r="G35" s="164" t="s">
        <v>1538</v>
      </c>
      <c r="H35" s="164"/>
      <c r="I35" s="164"/>
      <c r="J35" s="173"/>
      <c r="K35" s="172">
        <f>Source!F830</f>
        <v>64.249006600000001</v>
      </c>
      <c r="L35" s="164" t="s">
        <v>922</v>
      </c>
    </row>
    <row r="36" spans="1:12" ht="14.25" customHeight="1" x14ac:dyDescent="0.2">
      <c r="A36" s="18"/>
      <c r="B36" s="164" t="s">
        <v>1539</v>
      </c>
      <c r="C36" s="167">
        <f>ROUND((Source!F816)/1000, 2)</f>
        <v>122.13</v>
      </c>
      <c r="D36" s="168"/>
      <c r="E36" s="164" t="s">
        <v>1531</v>
      </c>
      <c r="F36" s="169"/>
      <c r="G36" s="18"/>
      <c r="H36" s="18"/>
      <c r="I36" s="18"/>
      <c r="J36" s="18"/>
      <c r="K36" s="76"/>
      <c r="L36" s="18"/>
    </row>
    <row r="37" spans="1:12" ht="14.25" customHeight="1" x14ac:dyDescent="0.2">
      <c r="A37" s="18"/>
      <c r="B37" s="164" t="s">
        <v>1540</v>
      </c>
      <c r="C37" s="167">
        <f>ROUND((Source!F826)/1000, 2)</f>
        <v>0</v>
      </c>
      <c r="D37" s="168"/>
      <c r="E37" s="164" t="s">
        <v>1531</v>
      </c>
      <c r="F37" s="169"/>
      <c r="G37" s="18"/>
      <c r="H37" s="18"/>
      <c r="I37" s="18"/>
      <c r="J37" s="18"/>
      <c r="K37" s="76"/>
      <c r="L37" s="18"/>
    </row>
    <row r="38" spans="1:12" ht="12.75" customHeight="1" x14ac:dyDescent="0.2">
      <c r="A38" s="89" t="s">
        <v>1541</v>
      </c>
      <c r="B38" s="89" t="s">
        <v>1542</v>
      </c>
      <c r="C38" s="89" t="s">
        <v>1543</v>
      </c>
      <c r="D38" s="89" t="s">
        <v>1544</v>
      </c>
      <c r="E38" s="90" t="s">
        <v>1545</v>
      </c>
      <c r="F38" s="91"/>
      <c r="G38" s="92"/>
      <c r="H38" s="90" t="s">
        <v>1546</v>
      </c>
      <c r="I38" s="91"/>
      <c r="J38" s="91"/>
      <c r="K38" s="91"/>
      <c r="L38" s="92"/>
    </row>
    <row r="39" spans="1:12" ht="12.75" customHeight="1" x14ac:dyDescent="0.2">
      <c r="A39" s="93"/>
      <c r="B39" s="93"/>
      <c r="C39" s="93"/>
      <c r="D39" s="93"/>
      <c r="E39" s="94"/>
      <c r="F39" s="95"/>
      <c r="G39" s="96"/>
      <c r="H39" s="94"/>
      <c r="I39" s="95"/>
      <c r="J39" s="95"/>
      <c r="K39" s="95"/>
      <c r="L39" s="96"/>
    </row>
    <row r="40" spans="1:12" ht="12.75" customHeight="1" x14ac:dyDescent="0.2">
      <c r="A40" s="93"/>
      <c r="B40" s="93"/>
      <c r="C40" s="93"/>
      <c r="D40" s="93"/>
      <c r="E40" s="94"/>
      <c r="F40" s="95"/>
      <c r="G40" s="96"/>
      <c r="H40" s="94"/>
      <c r="I40" s="95"/>
      <c r="J40" s="95"/>
      <c r="K40" s="95"/>
      <c r="L40" s="96"/>
    </row>
    <row r="41" spans="1:12" ht="12.75" customHeight="1" x14ac:dyDescent="0.2">
      <c r="A41" s="93"/>
      <c r="B41" s="93"/>
      <c r="C41" s="93"/>
      <c r="D41" s="93"/>
      <c r="E41" s="97"/>
      <c r="F41" s="98"/>
      <c r="G41" s="99"/>
      <c r="H41" s="97"/>
      <c r="I41" s="98"/>
      <c r="J41" s="98"/>
      <c r="K41" s="98"/>
      <c r="L41" s="99"/>
    </row>
    <row r="42" spans="1:12" ht="51" customHeight="1" x14ac:dyDescent="0.2">
      <c r="A42" s="100"/>
      <c r="B42" s="100"/>
      <c r="C42" s="100"/>
      <c r="D42" s="100"/>
      <c r="E42" s="101" t="s">
        <v>1547</v>
      </c>
      <c r="F42" s="101" t="s">
        <v>1548</v>
      </c>
      <c r="G42" s="102" t="s">
        <v>1549</v>
      </c>
      <c r="H42" s="101" t="s">
        <v>1550</v>
      </c>
      <c r="I42" s="101" t="s">
        <v>1551</v>
      </c>
      <c r="J42" s="101" t="s">
        <v>1552</v>
      </c>
      <c r="K42" s="101" t="s">
        <v>1548</v>
      </c>
      <c r="L42" s="101" t="s">
        <v>1553</v>
      </c>
    </row>
    <row r="43" spans="1:12" ht="14.25" customHeight="1" x14ac:dyDescent="0.2">
      <c r="A43" s="103">
        <v>1</v>
      </c>
      <c r="B43" s="103">
        <v>2</v>
      </c>
      <c r="C43" s="103">
        <v>3</v>
      </c>
      <c r="D43" s="103">
        <v>4</v>
      </c>
      <c r="E43" s="103">
        <v>5</v>
      </c>
      <c r="F43" s="103">
        <v>6</v>
      </c>
      <c r="G43" s="103">
        <v>7</v>
      </c>
      <c r="H43" s="103">
        <v>8</v>
      </c>
      <c r="I43" s="103">
        <v>9</v>
      </c>
      <c r="J43" s="103">
        <v>10</v>
      </c>
      <c r="K43" s="103">
        <v>11</v>
      </c>
      <c r="L43" s="103">
        <v>12</v>
      </c>
    </row>
    <row r="44" spans="1:12" x14ac:dyDescent="0.2">
      <c r="A44" s="117" t="s">
        <v>1557</v>
      </c>
      <c r="B44" s="117"/>
      <c r="C44" s="117"/>
      <c r="D44" s="117"/>
      <c r="E44" s="117"/>
      <c r="F44" s="117"/>
      <c r="G44" s="117"/>
      <c r="H44" s="117"/>
      <c r="I44" s="117"/>
      <c r="J44" s="117"/>
      <c r="K44" s="117"/>
      <c r="L44" s="117"/>
    </row>
    <row r="45" spans="1:12" x14ac:dyDescent="0.2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</row>
    <row r="46" spans="1:12" x14ac:dyDescent="0.2">
      <c r="A46" s="117" t="s">
        <v>1558</v>
      </c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</row>
    <row r="47" spans="1:12" ht="51" x14ac:dyDescent="0.2">
      <c r="A47" s="118" t="s">
        <v>20</v>
      </c>
      <c r="B47" s="107" t="s">
        <v>1559</v>
      </c>
      <c r="C47" s="107" t="str">
        <f>Source!G32</f>
        <v>Разработка грунта в траншеях экскаватором «обратная лопата» с ковшом вместимостью 0,5 (0,5-0,63) м3, в отвал группа грунтов: 2</v>
      </c>
      <c r="D47" s="119" t="str">
        <f>Source!H32</f>
        <v>1000 м3</v>
      </c>
      <c r="E47" s="120">
        <f>Source!K32</f>
        <v>0.36799999999999999</v>
      </c>
      <c r="F47" s="120"/>
      <c r="G47" s="120">
        <f>Source!I32</f>
        <v>0.36799999999999999</v>
      </c>
      <c r="H47" s="121"/>
      <c r="I47" s="119"/>
      <c r="J47" s="121"/>
      <c r="K47" s="119"/>
      <c r="L47" s="121"/>
    </row>
    <row r="48" spans="1:12" x14ac:dyDescent="0.2">
      <c r="A48" s="104"/>
      <c r="B48" s="104"/>
      <c r="C48" s="105" t="str">
        <f>"Объем: "&amp;Source!I32&amp;"=368/"&amp;"1000"</f>
        <v>Объем: 0,368=368/1000</v>
      </c>
      <c r="D48" s="104"/>
      <c r="E48" s="104"/>
      <c r="F48" s="104"/>
      <c r="G48" s="104"/>
      <c r="H48" s="104"/>
      <c r="I48" s="104"/>
      <c r="J48" s="104"/>
      <c r="K48" s="104"/>
      <c r="L48" s="104"/>
    </row>
    <row r="49" spans="1:83" x14ac:dyDescent="0.2">
      <c r="A49" s="122"/>
      <c r="B49" s="120">
        <v>2</v>
      </c>
      <c r="C49" s="122" t="s">
        <v>1560</v>
      </c>
      <c r="D49" s="119"/>
      <c r="E49" s="123"/>
      <c r="F49" s="120"/>
      <c r="G49" s="120"/>
      <c r="H49" s="120"/>
      <c r="I49" s="120"/>
      <c r="J49" s="120"/>
      <c r="K49" s="120"/>
      <c r="L49" s="124">
        <f>SUM(L50:L52)-SUMIF(CE50:CE52, 1, L50:L52)</f>
        <v>13253.959999999995</v>
      </c>
    </row>
    <row r="50" spans="1:83" x14ac:dyDescent="0.2">
      <c r="A50" s="122"/>
      <c r="B50" s="120"/>
      <c r="C50" s="122" t="s">
        <v>1562</v>
      </c>
      <c r="D50" s="119" t="s">
        <v>922</v>
      </c>
      <c r="E50" s="123"/>
      <c r="F50" s="120"/>
      <c r="G50" s="120">
        <f>Source!V32</f>
        <v>9.3840000000000003</v>
      </c>
      <c r="H50" s="120"/>
      <c r="I50" s="120"/>
      <c r="J50" s="120"/>
      <c r="K50" s="120"/>
      <c r="L50" s="124">
        <f>SUMIF(CE51:CE52, 1, L51:L52)</f>
        <v>4965.17</v>
      </c>
      <c r="CE50">
        <v>1</v>
      </c>
    </row>
    <row r="51" spans="1:83" ht="25.5" x14ac:dyDescent="0.2">
      <c r="A51" s="107"/>
      <c r="B51" s="107" t="s">
        <v>923</v>
      </c>
      <c r="C51" s="107" t="s">
        <v>925</v>
      </c>
      <c r="D51" s="119" t="s">
        <v>926</v>
      </c>
      <c r="E51" s="120">
        <v>25.5</v>
      </c>
      <c r="F51" s="120"/>
      <c r="G51" s="120">
        <f>SmtRes!CX2</f>
        <v>9.3840000000000003</v>
      </c>
      <c r="H51" s="121">
        <f>SmtRes!CZ2</f>
        <v>1054.03</v>
      </c>
      <c r="I51" s="119">
        <f>SmtRes!AJ2</f>
        <v>1.34</v>
      </c>
      <c r="J51" s="121">
        <f>ROUND(H51*I51, 2)</f>
        <v>1412.4</v>
      </c>
      <c r="K51" s="119"/>
      <c r="L51" s="121">
        <f>SmtRes!DG2</f>
        <v>13253.96</v>
      </c>
    </row>
    <row r="52" spans="1:83" x14ac:dyDescent="0.2">
      <c r="A52" s="107"/>
      <c r="B52" s="107" t="s">
        <v>927</v>
      </c>
      <c r="C52" s="125" t="s">
        <v>1561</v>
      </c>
      <c r="D52" s="126" t="s">
        <v>922</v>
      </c>
      <c r="E52" s="127">
        <f>SmtRes!DO2*SmtRes!AT2</f>
        <v>25.5</v>
      </c>
      <c r="F52" s="127"/>
      <c r="G52" s="127">
        <f>ROUND(E52*G47, 7)</f>
        <v>9.3840000000000003</v>
      </c>
      <c r="H52" s="128"/>
      <c r="I52" s="126"/>
      <c r="J52" s="128">
        <f>ROUND(SmtRes!AG2/SmtRes!DO2, 2)</f>
        <v>529.11</v>
      </c>
      <c r="K52" s="126"/>
      <c r="L52" s="128">
        <f>SmtRes!DH2</f>
        <v>4965.17</v>
      </c>
      <c r="CE52">
        <v>1</v>
      </c>
    </row>
    <row r="53" spans="1:83" x14ac:dyDescent="0.2">
      <c r="A53" s="107"/>
      <c r="B53" s="107"/>
      <c r="C53" s="106" t="s">
        <v>832</v>
      </c>
      <c r="D53" s="119"/>
      <c r="E53" s="120"/>
      <c r="F53" s="120"/>
      <c r="G53" s="120"/>
      <c r="H53" s="121"/>
      <c r="I53" s="119"/>
      <c r="J53" s="121"/>
      <c r="K53" s="119"/>
      <c r="L53" s="121">
        <f>L49+L50</f>
        <v>18219.129999999997</v>
      </c>
    </row>
    <row r="54" spans="1:83" x14ac:dyDescent="0.2">
      <c r="A54" s="107"/>
      <c r="B54" s="107"/>
      <c r="C54" s="107" t="s">
        <v>1563</v>
      </c>
      <c r="D54" s="119"/>
      <c r="E54" s="120"/>
      <c r="F54" s="120"/>
      <c r="G54" s="120"/>
      <c r="H54" s="121"/>
      <c r="I54" s="119"/>
      <c r="J54" s="121"/>
      <c r="K54" s="119"/>
      <c r="L54" s="121">
        <f>SUM(AR47:AR57)+SUM(AS47:AS57)+SUM(AT47:AT57)+SUM(AU47:AU57)+SUM(AV47:AV57)</f>
        <v>4965.17</v>
      </c>
    </row>
    <row r="55" spans="1:83" ht="25.5" x14ac:dyDescent="0.2">
      <c r="A55" s="107"/>
      <c r="B55" s="107" t="s">
        <v>28</v>
      </c>
      <c r="C55" s="107" t="s">
        <v>1564</v>
      </c>
      <c r="D55" s="119" t="s">
        <v>186</v>
      </c>
      <c r="E55" s="120">
        <f>Source!BZ32</f>
        <v>92</v>
      </c>
      <c r="F55" s="120"/>
      <c r="G55" s="120">
        <f>Source!AT32</f>
        <v>92</v>
      </c>
      <c r="H55" s="121"/>
      <c r="I55" s="119"/>
      <c r="J55" s="121"/>
      <c r="K55" s="119"/>
      <c r="L55" s="121">
        <f>SUM(AZ47:AZ57)</f>
        <v>4567.96</v>
      </c>
    </row>
    <row r="56" spans="1:83" ht="25.5" x14ac:dyDescent="0.2">
      <c r="A56" s="125"/>
      <c r="B56" s="125" t="s">
        <v>29</v>
      </c>
      <c r="C56" s="125" t="s">
        <v>1565</v>
      </c>
      <c r="D56" s="126" t="s">
        <v>186</v>
      </c>
      <c r="E56" s="127">
        <f>Source!CA32</f>
        <v>46</v>
      </c>
      <c r="F56" s="127"/>
      <c r="G56" s="127">
        <f>Source!AU32</f>
        <v>46</v>
      </c>
      <c r="H56" s="128"/>
      <c r="I56" s="126"/>
      <c r="J56" s="128"/>
      <c r="K56" s="126"/>
      <c r="L56" s="128">
        <f>SUM(BA47:BA57)</f>
        <v>2283.98</v>
      </c>
    </row>
    <row r="57" spans="1:83" x14ac:dyDescent="0.2">
      <c r="A57" s="104"/>
      <c r="B57" s="104"/>
      <c r="C57" s="129" t="s">
        <v>1566</v>
      </c>
      <c r="D57" s="129"/>
      <c r="E57" s="129"/>
      <c r="F57" s="129"/>
      <c r="G57" s="129"/>
      <c r="H57" s="129"/>
      <c r="I57" s="130">
        <f>IF(E47&lt;&gt;0,K57/E47, 0)</f>
        <v>68127.907608695634</v>
      </c>
      <c r="J57" s="130"/>
      <c r="K57" s="130">
        <f>L49+L55+L56+L50</f>
        <v>25071.069999999992</v>
      </c>
      <c r="L57" s="130"/>
      <c r="AD57">
        <f>ROUND((Source!AT32/100)*((ROUND(SUMIF(SmtRes!AQ1:'SmtRes'!AQ2,"=1",SmtRes!AD1:'SmtRes'!AD2)*Source!I32, 2)+ROUND(SUMIF(SmtRes!AQ1:'SmtRes'!AQ2,"=1",SmtRes!AC1:'SmtRes'!AC2)*Source!I32, 2))), 2)</f>
        <v>179.13</v>
      </c>
      <c r="AE57">
        <f>ROUND((Source!AU32/100)*((ROUND(SUMIF(SmtRes!AQ1:'SmtRes'!AQ2,"=1",SmtRes!AD1:'SmtRes'!AD2)*Source!I32, 2)+ROUND(SUMIF(SmtRes!AQ1:'SmtRes'!AQ2,"=1",SmtRes!AC1:'SmtRes'!AC2)*Source!I32, 2))), 2)</f>
        <v>89.57</v>
      </c>
      <c r="AN57" s="24">
        <f>L49+L55+L56+L50</f>
        <v>25071.069999999992</v>
      </c>
      <c r="AO57" s="24">
        <f>L49</f>
        <v>13253.959999999995</v>
      </c>
      <c r="AQ57" t="s">
        <v>1567</v>
      </c>
      <c r="AR57">
        <f>0</f>
        <v>0</v>
      </c>
      <c r="AT57" s="24">
        <f>L50</f>
        <v>4965.17</v>
      </c>
      <c r="AV57" t="s">
        <v>1567</v>
      </c>
      <c r="AW57">
        <f>0</f>
        <v>0</v>
      </c>
      <c r="AZ57">
        <f>Source!X32</f>
        <v>4567.96</v>
      </c>
      <c r="BA57">
        <f>Source!Y32</f>
        <v>2283.98</v>
      </c>
      <c r="CD57">
        <v>1</v>
      </c>
    </row>
    <row r="58" spans="1:83" ht="38.25" x14ac:dyDescent="0.2">
      <c r="A58" s="118" t="s">
        <v>30</v>
      </c>
      <c r="B58" s="107" t="s">
        <v>1568</v>
      </c>
      <c r="C58" s="107" t="str">
        <f>Source!G33</f>
        <v>Добор грунта вручную в траншеях глубиной до 2 м без креплений с откосами, группа грунтов: 2</v>
      </c>
      <c r="D58" s="119" t="str">
        <f>Source!H33</f>
        <v>100 м3</v>
      </c>
      <c r="E58" s="120">
        <f>Source!K33</f>
        <v>0.3</v>
      </c>
      <c r="F58" s="120"/>
      <c r="G58" s="120">
        <f>Source!I33</f>
        <v>0.3</v>
      </c>
      <c r="H58" s="121"/>
      <c r="I58" s="119"/>
      <c r="J58" s="121"/>
      <c r="K58" s="119"/>
      <c r="L58" s="121"/>
    </row>
    <row r="59" spans="1:83" x14ac:dyDescent="0.2">
      <c r="A59" s="104"/>
      <c r="B59" s="104"/>
      <c r="C59" s="105" t="str">
        <f>"Объем: "&amp;Source!I33&amp;"=30/"&amp;"100"</f>
        <v>Объем: 0,3=30/100</v>
      </c>
      <c r="D59" s="104"/>
      <c r="E59" s="104"/>
      <c r="F59" s="104"/>
      <c r="G59" s="104"/>
      <c r="H59" s="104"/>
      <c r="I59" s="104"/>
      <c r="J59" s="104"/>
      <c r="K59" s="104"/>
      <c r="L59" s="104"/>
    </row>
    <row r="60" spans="1:83" x14ac:dyDescent="0.2">
      <c r="A60" s="122"/>
      <c r="B60" s="120">
        <v>1</v>
      </c>
      <c r="C60" s="122" t="s">
        <v>1569</v>
      </c>
      <c r="D60" s="119" t="s">
        <v>922</v>
      </c>
      <c r="E60" s="123"/>
      <c r="F60" s="120"/>
      <c r="G60" s="120">
        <f>Source!U33</f>
        <v>46.2</v>
      </c>
      <c r="H60" s="120"/>
      <c r="I60" s="120"/>
      <c r="J60" s="120"/>
      <c r="K60" s="120"/>
      <c r="L60" s="124">
        <f>SUM(L61:L61)-SUMIF(CE61:CE61, 1, L61:L61)</f>
        <v>14802.94</v>
      </c>
    </row>
    <row r="61" spans="1:83" x14ac:dyDescent="0.2">
      <c r="A61" s="107"/>
      <c r="B61" s="107" t="s">
        <v>928</v>
      </c>
      <c r="C61" s="125" t="s">
        <v>929</v>
      </c>
      <c r="D61" s="126" t="s">
        <v>922</v>
      </c>
      <c r="E61" s="127">
        <v>154</v>
      </c>
      <c r="F61" s="127"/>
      <c r="G61" s="127">
        <f>SmtRes!CX3</f>
        <v>46.2</v>
      </c>
      <c r="H61" s="128"/>
      <c r="I61" s="126"/>
      <c r="J61" s="128">
        <f>SmtRes!CZ3</f>
        <v>320.41000000000003</v>
      </c>
      <c r="K61" s="126"/>
      <c r="L61" s="128">
        <f>SmtRes!DI3</f>
        <v>14802.94</v>
      </c>
    </row>
    <row r="62" spans="1:83" x14ac:dyDescent="0.2">
      <c r="A62" s="107"/>
      <c r="B62" s="107"/>
      <c r="C62" s="106" t="s">
        <v>832</v>
      </c>
      <c r="D62" s="119"/>
      <c r="E62" s="120"/>
      <c r="F62" s="120"/>
      <c r="G62" s="120"/>
      <c r="H62" s="121"/>
      <c r="I62" s="119"/>
      <c r="J62" s="121"/>
      <c r="K62" s="119"/>
      <c r="L62" s="121">
        <f>L60</f>
        <v>14802.94</v>
      </c>
    </row>
    <row r="63" spans="1:83" x14ac:dyDescent="0.2">
      <c r="A63" s="107"/>
      <c r="B63" s="107"/>
      <c r="C63" s="107" t="s">
        <v>1563</v>
      </c>
      <c r="D63" s="119"/>
      <c r="E63" s="120"/>
      <c r="F63" s="120"/>
      <c r="G63" s="120"/>
      <c r="H63" s="121"/>
      <c r="I63" s="119"/>
      <c r="J63" s="121"/>
      <c r="K63" s="119"/>
      <c r="L63" s="121">
        <f>SUM(AR58:AR66)+SUM(AS58:AS66)+SUM(AT58:AT66)+SUM(AU58:AU66)+SUM(AV58:AV66)</f>
        <v>14802.94</v>
      </c>
    </row>
    <row r="64" spans="1:83" ht="25.5" x14ac:dyDescent="0.2">
      <c r="A64" s="107"/>
      <c r="B64" s="107" t="s">
        <v>36</v>
      </c>
      <c r="C64" s="107" t="s">
        <v>1570</v>
      </c>
      <c r="D64" s="119" t="s">
        <v>186</v>
      </c>
      <c r="E64" s="120">
        <f>Source!BZ33</f>
        <v>89</v>
      </c>
      <c r="F64" s="120"/>
      <c r="G64" s="120">
        <f>Source!AT33</f>
        <v>89</v>
      </c>
      <c r="H64" s="121"/>
      <c r="I64" s="119"/>
      <c r="J64" s="121"/>
      <c r="K64" s="119"/>
      <c r="L64" s="121">
        <f>SUM(AZ58:AZ66)</f>
        <v>13174.62</v>
      </c>
    </row>
    <row r="65" spans="1:83" ht="25.5" x14ac:dyDescent="0.2">
      <c r="A65" s="125"/>
      <c r="B65" s="125" t="s">
        <v>37</v>
      </c>
      <c r="C65" s="125" t="s">
        <v>1571</v>
      </c>
      <c r="D65" s="126" t="s">
        <v>186</v>
      </c>
      <c r="E65" s="127">
        <f>Source!CA33</f>
        <v>40</v>
      </c>
      <c r="F65" s="127"/>
      <c r="G65" s="127">
        <f>Source!AU33</f>
        <v>40</v>
      </c>
      <c r="H65" s="128"/>
      <c r="I65" s="126"/>
      <c r="J65" s="128"/>
      <c r="K65" s="126"/>
      <c r="L65" s="128">
        <f>SUM(BA58:BA66)</f>
        <v>5921.18</v>
      </c>
    </row>
    <row r="66" spans="1:83" x14ac:dyDescent="0.2">
      <c r="A66" s="104"/>
      <c r="B66" s="104"/>
      <c r="C66" s="129" t="s">
        <v>1566</v>
      </c>
      <c r="D66" s="129"/>
      <c r="E66" s="129"/>
      <c r="F66" s="129"/>
      <c r="G66" s="129"/>
      <c r="H66" s="129"/>
      <c r="I66" s="130">
        <f>IF(E58&lt;&gt;0,K66/E58, 0)</f>
        <v>112995.80000000002</v>
      </c>
      <c r="J66" s="130"/>
      <c r="K66" s="130">
        <f>L60+L64+L65</f>
        <v>33898.740000000005</v>
      </c>
      <c r="L66" s="130"/>
      <c r="AD66">
        <f>ROUND((Source!AT33/100)*((ROUND(SUMIF(SmtRes!AQ3:'SmtRes'!AQ3,"=1",SmtRes!AD3:'SmtRes'!AD3)*Source!I33, 2)+ROUND(SUMIF(SmtRes!AQ3:'SmtRes'!AQ3,"=1",SmtRes!AC3:'SmtRes'!AC3)*Source!I33, 2))), 2)</f>
        <v>85.55</v>
      </c>
      <c r="AE66">
        <f>ROUND((Source!AU33/100)*((ROUND(SUMIF(SmtRes!AQ3:'SmtRes'!AQ3,"=1",SmtRes!AD3:'SmtRes'!AD3)*Source!I33, 2)+ROUND(SUMIF(SmtRes!AQ3:'SmtRes'!AQ3,"=1",SmtRes!AC3:'SmtRes'!AC3)*Source!I33, 2))), 2)</f>
        <v>38.450000000000003</v>
      </c>
      <c r="AN66" s="24">
        <f>L60+L64+L65</f>
        <v>33898.740000000005</v>
      </c>
      <c r="AO66">
        <f>0</f>
        <v>0</v>
      </c>
      <c r="AQ66" t="s">
        <v>1567</v>
      </c>
      <c r="AR66" s="24">
        <f>L60</f>
        <v>14802.94</v>
      </c>
      <c r="AT66">
        <f>0</f>
        <v>0</v>
      </c>
      <c r="AV66" t="s">
        <v>1567</v>
      </c>
      <c r="AW66">
        <f>0</f>
        <v>0</v>
      </c>
      <c r="AZ66">
        <f>Source!X33</f>
        <v>13174.62</v>
      </c>
      <c r="BA66">
        <f>Source!Y33</f>
        <v>5921.18</v>
      </c>
      <c r="CD66">
        <v>1</v>
      </c>
    </row>
    <row r="67" spans="1:83" ht="51" x14ac:dyDescent="0.2">
      <c r="A67" s="118" t="s">
        <v>38</v>
      </c>
      <c r="B67" s="107" t="s">
        <v>1572</v>
      </c>
      <c r="C67" s="107" t="str">
        <f>Source!G34</f>
        <v>Засыпка траншей и котлованов с перемещением грунта до 5 м бульдозерами мощностью: 59 кВт (80 л.с.), группа грунтов 2</v>
      </c>
      <c r="D67" s="119" t="str">
        <f>Source!H34</f>
        <v>1000 м3</v>
      </c>
      <c r="E67" s="120">
        <f>Source!K34</f>
        <v>0.378</v>
      </c>
      <c r="F67" s="120"/>
      <c r="G67" s="120">
        <f>Source!I34</f>
        <v>0.378</v>
      </c>
      <c r="H67" s="121"/>
      <c r="I67" s="119"/>
      <c r="J67" s="121"/>
      <c r="K67" s="119"/>
      <c r="L67" s="121"/>
    </row>
    <row r="68" spans="1:83" x14ac:dyDescent="0.2">
      <c r="A68" s="104"/>
      <c r="B68" s="104"/>
      <c r="C68" s="105" t="str">
        <f>"Объем: "&amp;Source!I34&amp;"=378/"&amp;"1000"</f>
        <v>Объем: 0,378=378/1000</v>
      </c>
      <c r="D68" s="104"/>
      <c r="E68" s="104"/>
      <c r="F68" s="104"/>
      <c r="G68" s="104"/>
      <c r="H68" s="104"/>
      <c r="I68" s="104"/>
      <c r="J68" s="104"/>
      <c r="K68" s="104"/>
      <c r="L68" s="104"/>
    </row>
    <row r="69" spans="1:83" x14ac:dyDescent="0.2">
      <c r="A69" s="122"/>
      <c r="B69" s="120">
        <v>2</v>
      </c>
      <c r="C69" s="122" t="s">
        <v>1560</v>
      </c>
      <c r="D69" s="119"/>
      <c r="E69" s="123"/>
      <c r="F69" s="120"/>
      <c r="G69" s="120"/>
      <c r="H69" s="120"/>
      <c r="I69" s="120"/>
      <c r="J69" s="120"/>
      <c r="K69" s="120"/>
      <c r="L69" s="124">
        <f>SUM(L70:L72)-SUMIF(CE70:CE72, 1, L70:L72)</f>
        <v>3532.38</v>
      </c>
    </row>
    <row r="70" spans="1:83" x14ac:dyDescent="0.2">
      <c r="A70" s="122"/>
      <c r="B70" s="120"/>
      <c r="C70" s="122" t="s">
        <v>1562</v>
      </c>
      <c r="D70" s="119" t="s">
        <v>922</v>
      </c>
      <c r="E70" s="123"/>
      <c r="F70" s="120"/>
      <c r="G70" s="120">
        <f>Source!V34</f>
        <v>3.0466799999999998</v>
      </c>
      <c r="H70" s="120"/>
      <c r="I70" s="120"/>
      <c r="J70" s="120"/>
      <c r="K70" s="120"/>
      <c r="L70" s="124">
        <f>SUMIF(CE71:CE72, 1, L71:L72)</f>
        <v>1379.17</v>
      </c>
      <c r="CE70">
        <v>1</v>
      </c>
    </row>
    <row r="71" spans="1:83" x14ac:dyDescent="0.2">
      <c r="A71" s="107"/>
      <c r="B71" s="107" t="s">
        <v>930</v>
      </c>
      <c r="C71" s="107" t="s">
        <v>932</v>
      </c>
      <c r="D71" s="119" t="s">
        <v>926</v>
      </c>
      <c r="E71" s="120">
        <v>8.06</v>
      </c>
      <c r="F71" s="120"/>
      <c r="G71" s="120">
        <f>SmtRes!CX5</f>
        <v>3.0466799999999998</v>
      </c>
      <c r="H71" s="121">
        <f>SmtRes!CZ5</f>
        <v>828.16</v>
      </c>
      <c r="I71" s="119">
        <f>SmtRes!AJ5</f>
        <v>1.4</v>
      </c>
      <c r="J71" s="121">
        <f>ROUND(H71*I71, 2)</f>
        <v>1159.42</v>
      </c>
      <c r="K71" s="119"/>
      <c r="L71" s="121">
        <f>SmtRes!DG5</f>
        <v>3532.38</v>
      </c>
    </row>
    <row r="72" spans="1:83" x14ac:dyDescent="0.2">
      <c r="A72" s="107"/>
      <c r="B72" s="107" t="s">
        <v>933</v>
      </c>
      <c r="C72" s="125" t="s">
        <v>1573</v>
      </c>
      <c r="D72" s="126" t="s">
        <v>922</v>
      </c>
      <c r="E72" s="127">
        <f>SmtRes!DO5*SmtRes!AT5</f>
        <v>8.06</v>
      </c>
      <c r="F72" s="127"/>
      <c r="G72" s="127">
        <f>ROUND(E72*G67, 7)</f>
        <v>3.0466799999999998</v>
      </c>
      <c r="H72" s="128"/>
      <c r="I72" s="126"/>
      <c r="J72" s="128">
        <f>ROUND(SmtRes!AG5/SmtRes!DO5, 2)</f>
        <v>452.68</v>
      </c>
      <c r="K72" s="126"/>
      <c r="L72" s="128">
        <f>SmtRes!DH5</f>
        <v>1379.17</v>
      </c>
      <c r="CE72">
        <v>1</v>
      </c>
    </row>
    <row r="73" spans="1:83" x14ac:dyDescent="0.2">
      <c r="A73" s="107"/>
      <c r="B73" s="107"/>
      <c r="C73" s="106" t="s">
        <v>832</v>
      </c>
      <c r="D73" s="119"/>
      <c r="E73" s="120"/>
      <c r="F73" s="120"/>
      <c r="G73" s="120"/>
      <c r="H73" s="121"/>
      <c r="I73" s="119"/>
      <c r="J73" s="121"/>
      <c r="K73" s="119"/>
      <c r="L73" s="121">
        <f>L69+L70</f>
        <v>4911.55</v>
      </c>
    </row>
    <row r="74" spans="1:83" x14ac:dyDescent="0.2">
      <c r="A74" s="107"/>
      <c r="B74" s="107"/>
      <c r="C74" s="107" t="s">
        <v>1563</v>
      </c>
      <c r="D74" s="119"/>
      <c r="E74" s="120"/>
      <c r="F74" s="120"/>
      <c r="G74" s="120"/>
      <c r="H74" s="121"/>
      <c r="I74" s="119"/>
      <c r="J74" s="121"/>
      <c r="K74" s="119"/>
      <c r="L74" s="121">
        <f>SUM(AR67:AR77)+SUM(AS67:AS77)+SUM(AT67:AT77)+SUM(AU67:AU77)+SUM(AV67:AV77)</f>
        <v>1379.17</v>
      </c>
    </row>
    <row r="75" spans="1:83" ht="25.5" x14ac:dyDescent="0.2">
      <c r="A75" s="107"/>
      <c r="B75" s="107" t="s">
        <v>28</v>
      </c>
      <c r="C75" s="107" t="s">
        <v>1564</v>
      </c>
      <c r="D75" s="119" t="s">
        <v>186</v>
      </c>
      <c r="E75" s="120">
        <f>Source!BZ34</f>
        <v>92</v>
      </c>
      <c r="F75" s="120"/>
      <c r="G75" s="120">
        <f>Source!AT34</f>
        <v>92</v>
      </c>
      <c r="H75" s="121"/>
      <c r="I75" s="119"/>
      <c r="J75" s="121"/>
      <c r="K75" s="119"/>
      <c r="L75" s="121">
        <f>SUM(AZ67:AZ77)</f>
        <v>1268.8399999999999</v>
      </c>
    </row>
    <row r="76" spans="1:83" ht="25.5" x14ac:dyDescent="0.2">
      <c r="A76" s="125"/>
      <c r="B76" s="125" t="s">
        <v>29</v>
      </c>
      <c r="C76" s="125" t="s">
        <v>1565</v>
      </c>
      <c r="D76" s="126" t="s">
        <v>186</v>
      </c>
      <c r="E76" s="127">
        <f>Source!CA34</f>
        <v>46</v>
      </c>
      <c r="F76" s="127"/>
      <c r="G76" s="127">
        <f>Source!AU34</f>
        <v>46</v>
      </c>
      <c r="H76" s="128"/>
      <c r="I76" s="126"/>
      <c r="J76" s="128"/>
      <c r="K76" s="126"/>
      <c r="L76" s="128">
        <f>SUM(BA67:BA77)</f>
        <v>634.41999999999996</v>
      </c>
    </row>
    <row r="77" spans="1:83" x14ac:dyDescent="0.2">
      <c r="A77" s="104"/>
      <c r="B77" s="104"/>
      <c r="C77" s="129" t="s">
        <v>1566</v>
      </c>
      <c r="D77" s="129"/>
      <c r="E77" s="129"/>
      <c r="F77" s="129"/>
      <c r="G77" s="129"/>
      <c r="H77" s="129"/>
      <c r="I77" s="130">
        <f>IF(E67&lt;&gt;0,K77/E67, 0)</f>
        <v>18028.597883597886</v>
      </c>
      <c r="J77" s="130"/>
      <c r="K77" s="130">
        <f>L69+L75+L76+L70</f>
        <v>6814.81</v>
      </c>
      <c r="L77" s="130"/>
      <c r="AD77">
        <f>ROUND((Source!AT34/100)*((ROUND(SUMIF(SmtRes!AQ4:'SmtRes'!AQ5,"=1",SmtRes!AD4:'SmtRes'!AD5)*Source!I34, 2)+ROUND(SUMIF(SmtRes!AQ4:'SmtRes'!AQ5,"=1",SmtRes!AC4:'SmtRes'!AC5)*Source!I34, 2))), 2)</f>
        <v>157.41999999999999</v>
      </c>
      <c r="AE77">
        <f>ROUND((Source!AU34/100)*((ROUND(SUMIF(SmtRes!AQ4:'SmtRes'!AQ5,"=1",SmtRes!AD4:'SmtRes'!AD5)*Source!I34, 2)+ROUND(SUMIF(SmtRes!AQ4:'SmtRes'!AQ5,"=1",SmtRes!AC4:'SmtRes'!AC5)*Source!I34, 2))), 2)</f>
        <v>78.709999999999994</v>
      </c>
      <c r="AN77" s="24">
        <f>L69+L75+L76+L70</f>
        <v>6814.81</v>
      </c>
      <c r="AO77" s="24">
        <f>L69</f>
        <v>3532.38</v>
      </c>
      <c r="AQ77" t="s">
        <v>1567</v>
      </c>
      <c r="AR77">
        <f>0</f>
        <v>0</v>
      </c>
      <c r="AT77" s="24">
        <f>L70</f>
        <v>1379.17</v>
      </c>
      <c r="AV77" t="s">
        <v>1567</v>
      </c>
      <c r="AW77">
        <f>0</f>
        <v>0</v>
      </c>
      <c r="AZ77">
        <f>Source!X34</f>
        <v>1268.8399999999999</v>
      </c>
      <c r="BA77">
        <f>Source!Y34</f>
        <v>634.41999999999996</v>
      </c>
      <c r="CD77">
        <v>1</v>
      </c>
    </row>
    <row r="78" spans="1:83" ht="25.5" x14ac:dyDescent="0.2">
      <c r="A78" s="118" t="s">
        <v>42</v>
      </c>
      <c r="B78" s="107" t="s">
        <v>1574</v>
      </c>
      <c r="C78" s="107" t="str">
        <f>Source!G35</f>
        <v>Засыпка вручную траншей, пазух котлованов и ям, группа грунтов: 2</v>
      </c>
      <c r="D78" s="119" t="str">
        <f>Source!H35</f>
        <v>100 м3</v>
      </c>
      <c r="E78" s="120">
        <f>Source!K35</f>
        <v>0.11</v>
      </c>
      <c r="F78" s="120"/>
      <c r="G78" s="120">
        <f>Source!I35</f>
        <v>0.11</v>
      </c>
      <c r="H78" s="121"/>
      <c r="I78" s="119"/>
      <c r="J78" s="121"/>
      <c r="K78" s="119"/>
      <c r="L78" s="121"/>
    </row>
    <row r="79" spans="1:83" x14ac:dyDescent="0.2">
      <c r="A79" s="104"/>
      <c r="B79" s="104"/>
      <c r="C79" s="105" t="str">
        <f>"Объем: "&amp;Source!I35&amp;"=11/"&amp;"100"</f>
        <v>Объем: 0,11=11/100</v>
      </c>
      <c r="D79" s="104"/>
      <c r="E79" s="104"/>
      <c r="F79" s="104"/>
      <c r="G79" s="104"/>
      <c r="H79" s="104"/>
      <c r="I79" s="104"/>
      <c r="J79" s="104"/>
      <c r="K79" s="104"/>
      <c r="L79" s="104"/>
    </row>
    <row r="80" spans="1:83" x14ac:dyDescent="0.2">
      <c r="A80" s="122"/>
      <c r="B80" s="120">
        <v>1</v>
      </c>
      <c r="C80" s="122" t="s">
        <v>1569</v>
      </c>
      <c r="D80" s="119" t="s">
        <v>922</v>
      </c>
      <c r="E80" s="123"/>
      <c r="F80" s="120"/>
      <c r="G80" s="120">
        <f>Source!U35</f>
        <v>10.692</v>
      </c>
      <c r="H80" s="120"/>
      <c r="I80" s="120"/>
      <c r="J80" s="120"/>
      <c r="K80" s="120"/>
      <c r="L80" s="124">
        <f>SUM(L81:L81)-SUMIF(CE81:CE81, 1, L81:L81)</f>
        <v>3284.37</v>
      </c>
    </row>
    <row r="81" spans="1:82" x14ac:dyDescent="0.2">
      <c r="A81" s="107"/>
      <c r="B81" s="107" t="s">
        <v>934</v>
      </c>
      <c r="C81" s="125" t="s">
        <v>935</v>
      </c>
      <c r="D81" s="126" t="s">
        <v>922</v>
      </c>
      <c r="E81" s="127">
        <v>97.2</v>
      </c>
      <c r="F81" s="127"/>
      <c r="G81" s="127">
        <f>SmtRes!CX6</f>
        <v>10.692</v>
      </c>
      <c r="H81" s="128"/>
      <c r="I81" s="126"/>
      <c r="J81" s="128">
        <f>SmtRes!CZ6</f>
        <v>307.18</v>
      </c>
      <c r="K81" s="126"/>
      <c r="L81" s="128">
        <f>SmtRes!DI6</f>
        <v>3284.37</v>
      </c>
    </row>
    <row r="82" spans="1:82" x14ac:dyDescent="0.2">
      <c r="A82" s="107"/>
      <c r="B82" s="107"/>
      <c r="C82" s="106" t="s">
        <v>832</v>
      </c>
      <c r="D82" s="119"/>
      <c r="E82" s="120"/>
      <c r="F82" s="120"/>
      <c r="G82" s="120"/>
      <c r="H82" s="121"/>
      <c r="I82" s="119"/>
      <c r="J82" s="121"/>
      <c r="K82" s="119"/>
      <c r="L82" s="121">
        <f>L80</f>
        <v>3284.37</v>
      </c>
    </row>
    <row r="83" spans="1:82" x14ac:dyDescent="0.2">
      <c r="A83" s="107"/>
      <c r="B83" s="107"/>
      <c r="C83" s="107" t="s">
        <v>1563</v>
      </c>
      <c r="D83" s="119"/>
      <c r="E83" s="120"/>
      <c r="F83" s="120"/>
      <c r="G83" s="120"/>
      <c r="H83" s="121"/>
      <c r="I83" s="119"/>
      <c r="J83" s="121"/>
      <c r="K83" s="119"/>
      <c r="L83" s="121">
        <f>SUM(AR78:AR86)+SUM(AS78:AS86)+SUM(AT78:AT86)+SUM(AU78:AU86)+SUM(AV78:AV86)</f>
        <v>3284.37</v>
      </c>
    </row>
    <row r="84" spans="1:82" ht="25.5" x14ac:dyDescent="0.2">
      <c r="A84" s="107"/>
      <c r="B84" s="107" t="s">
        <v>36</v>
      </c>
      <c r="C84" s="107" t="s">
        <v>1570</v>
      </c>
      <c r="D84" s="119" t="s">
        <v>186</v>
      </c>
      <c r="E84" s="120">
        <f>Source!BZ35</f>
        <v>89</v>
      </c>
      <c r="F84" s="120"/>
      <c r="G84" s="120">
        <f>Source!AT35</f>
        <v>89</v>
      </c>
      <c r="H84" s="121"/>
      <c r="I84" s="119"/>
      <c r="J84" s="121"/>
      <c r="K84" s="119"/>
      <c r="L84" s="121">
        <f>SUM(AZ78:AZ86)</f>
        <v>2923.09</v>
      </c>
    </row>
    <row r="85" spans="1:82" ht="25.5" x14ac:dyDescent="0.2">
      <c r="A85" s="125"/>
      <c r="B85" s="125" t="s">
        <v>37</v>
      </c>
      <c r="C85" s="125" t="s">
        <v>1571</v>
      </c>
      <c r="D85" s="126" t="s">
        <v>186</v>
      </c>
      <c r="E85" s="127">
        <f>Source!CA35</f>
        <v>40</v>
      </c>
      <c r="F85" s="127"/>
      <c r="G85" s="127">
        <f>Source!AU35</f>
        <v>40</v>
      </c>
      <c r="H85" s="128"/>
      <c r="I85" s="126"/>
      <c r="J85" s="128"/>
      <c r="K85" s="126"/>
      <c r="L85" s="128">
        <f>SUM(BA78:BA86)</f>
        <v>1313.75</v>
      </c>
    </row>
    <row r="86" spans="1:82" x14ac:dyDescent="0.2">
      <c r="A86" s="104"/>
      <c r="B86" s="104"/>
      <c r="C86" s="129" t="s">
        <v>1566</v>
      </c>
      <c r="D86" s="129"/>
      <c r="E86" s="129"/>
      <c r="F86" s="129"/>
      <c r="G86" s="129"/>
      <c r="H86" s="129"/>
      <c r="I86" s="130">
        <f>IF(E78&lt;&gt;0,K86/E78, 0)</f>
        <v>68374.636363636368</v>
      </c>
      <c r="J86" s="130"/>
      <c r="K86" s="130">
        <f>L80+L84+L85</f>
        <v>7521.21</v>
      </c>
      <c r="L86" s="130"/>
      <c r="AD86">
        <f>ROUND((Source!AT35/100)*((ROUND(SUMIF(SmtRes!AQ6:'SmtRes'!AQ6,"=1",SmtRes!AD6:'SmtRes'!AD6)*Source!I35, 2)+ROUND(SUMIF(SmtRes!AQ6:'SmtRes'!AQ6,"=1",SmtRes!AC6:'SmtRes'!AC6)*Source!I35, 2))), 2)</f>
        <v>30.07</v>
      </c>
      <c r="AE86">
        <f>ROUND((Source!AU35/100)*((ROUND(SUMIF(SmtRes!AQ6:'SmtRes'!AQ6,"=1",SmtRes!AD6:'SmtRes'!AD6)*Source!I35, 2)+ROUND(SUMIF(SmtRes!AQ6:'SmtRes'!AQ6,"=1",SmtRes!AC6:'SmtRes'!AC6)*Source!I35, 2))), 2)</f>
        <v>13.52</v>
      </c>
      <c r="AN86" s="24">
        <f>L80+L84+L85</f>
        <v>7521.21</v>
      </c>
      <c r="AO86">
        <f>0</f>
        <v>0</v>
      </c>
      <c r="AQ86" t="s">
        <v>1567</v>
      </c>
      <c r="AR86" s="24">
        <f>L80</f>
        <v>3284.37</v>
      </c>
      <c r="AT86">
        <f>0</f>
        <v>0</v>
      </c>
      <c r="AV86" t="s">
        <v>1567</v>
      </c>
      <c r="AW86">
        <f>0</f>
        <v>0</v>
      </c>
      <c r="AZ86">
        <f>Source!X35</f>
        <v>2923.09</v>
      </c>
      <c r="BA86">
        <f>Source!Y35</f>
        <v>1313.75</v>
      </c>
      <c r="CD86">
        <v>1</v>
      </c>
    </row>
    <row r="87" spans="1:82" x14ac:dyDescent="0.2">
      <c r="A87" s="104"/>
      <c r="B87" s="104"/>
      <c r="C87" s="104"/>
      <c r="D87" s="104"/>
      <c r="E87" s="104"/>
      <c r="F87" s="104"/>
      <c r="G87" s="104"/>
      <c r="H87" s="104"/>
      <c r="I87" s="104"/>
      <c r="J87" s="104"/>
      <c r="K87" s="104"/>
      <c r="L87" s="104"/>
    </row>
    <row r="88" spans="1:82" x14ac:dyDescent="0.2">
      <c r="A88" s="131"/>
      <c r="B88" s="106"/>
      <c r="C88" s="117" t="s">
        <v>1575</v>
      </c>
      <c r="D88" s="117"/>
      <c r="E88" s="117"/>
      <c r="F88" s="117"/>
      <c r="G88" s="117"/>
      <c r="H88" s="117"/>
      <c r="I88" s="124"/>
      <c r="J88" s="131"/>
      <c r="K88" s="132"/>
      <c r="L88" s="124">
        <f>L90+L91+L97+L101</f>
        <v>41217.99</v>
      </c>
    </row>
    <row r="89" spans="1:82" x14ac:dyDescent="0.2">
      <c r="A89" s="133"/>
      <c r="B89" s="107"/>
      <c r="C89" s="134" t="s">
        <v>1576</v>
      </c>
      <c r="D89" s="134"/>
      <c r="E89" s="134"/>
      <c r="F89" s="134"/>
      <c r="G89" s="134"/>
      <c r="H89" s="134"/>
      <c r="I89" s="121"/>
      <c r="J89" s="133"/>
      <c r="K89" s="120"/>
      <c r="L89" s="121"/>
    </row>
    <row r="90" spans="1:82" x14ac:dyDescent="0.2">
      <c r="A90" s="133"/>
      <c r="B90" s="107"/>
      <c r="C90" s="134" t="s">
        <v>1577</v>
      </c>
      <c r="D90" s="134"/>
      <c r="E90" s="134"/>
      <c r="F90" s="134"/>
      <c r="G90" s="134"/>
      <c r="H90" s="134"/>
      <c r="I90" s="121"/>
      <c r="J90" s="133"/>
      <c r="K90" s="120"/>
      <c r="L90" s="121">
        <f>SUM(AR46:AR86)</f>
        <v>18087.310000000001</v>
      </c>
    </row>
    <row r="91" spans="1:82" hidden="1" x14ac:dyDescent="0.2">
      <c r="A91" s="133"/>
      <c r="B91" s="107"/>
      <c r="C91" s="134" t="s">
        <v>1578</v>
      </c>
      <c r="D91" s="134"/>
      <c r="E91" s="134"/>
      <c r="F91" s="134"/>
      <c r="G91" s="134"/>
      <c r="H91" s="134"/>
      <c r="I91" s="121"/>
      <c r="J91" s="133"/>
      <c r="K91" s="120"/>
      <c r="L91" s="121">
        <f>L93+L96+L95</f>
        <v>23130.679999999997</v>
      </c>
    </row>
    <row r="92" spans="1:82" hidden="1" x14ac:dyDescent="0.2">
      <c r="A92" s="133"/>
      <c r="B92" s="107"/>
      <c r="C92" s="134" t="s">
        <v>1579</v>
      </c>
      <c r="D92" s="134"/>
      <c r="E92" s="134"/>
      <c r="F92" s="134"/>
      <c r="G92" s="134"/>
      <c r="H92" s="134"/>
      <c r="I92" s="121"/>
      <c r="J92" s="133"/>
      <c r="K92" s="120"/>
      <c r="L92" s="121"/>
    </row>
    <row r="93" spans="1:82" x14ac:dyDescent="0.2">
      <c r="A93" s="133"/>
      <c r="B93" s="107"/>
      <c r="C93" s="134" t="s">
        <v>1578</v>
      </c>
      <c r="D93" s="134"/>
      <c r="E93" s="134"/>
      <c r="F93" s="134"/>
      <c r="G93" s="134"/>
      <c r="H93" s="134"/>
      <c r="I93" s="121"/>
      <c r="J93" s="133"/>
      <c r="K93" s="120"/>
      <c r="L93" s="121">
        <f>SUM(AO46:AO86)</f>
        <v>16786.339999999997</v>
      </c>
    </row>
    <row r="94" spans="1:82" hidden="1" x14ac:dyDescent="0.2">
      <c r="A94" s="133"/>
      <c r="B94" s="107"/>
      <c r="C94" s="134" t="s">
        <v>1580</v>
      </c>
      <c r="D94" s="134"/>
      <c r="E94" s="134"/>
      <c r="F94" s="134"/>
      <c r="G94" s="134"/>
      <c r="H94" s="134"/>
      <c r="I94" s="121"/>
      <c r="J94" s="133"/>
      <c r="K94" s="120"/>
      <c r="L94" s="121"/>
    </row>
    <row r="95" spans="1:82" x14ac:dyDescent="0.2">
      <c r="A95" s="133"/>
      <c r="B95" s="107"/>
      <c r="C95" s="134" t="s">
        <v>1600</v>
      </c>
      <c r="D95" s="134"/>
      <c r="E95" s="134"/>
      <c r="F95" s="134"/>
      <c r="G95" s="134"/>
      <c r="H95" s="134"/>
      <c r="I95" s="121"/>
      <c r="J95" s="133"/>
      <c r="K95" s="120"/>
      <c r="L95" s="121">
        <f>SUM(AT46:AT86)</f>
        <v>6344.34</v>
      </c>
    </row>
    <row r="96" spans="1:82" hidden="1" x14ac:dyDescent="0.2">
      <c r="A96" s="133"/>
      <c r="B96" s="107"/>
      <c r="C96" s="134" t="s">
        <v>1581</v>
      </c>
      <c r="D96" s="134"/>
      <c r="E96" s="134"/>
      <c r="F96" s="134"/>
      <c r="G96" s="134"/>
      <c r="H96" s="134"/>
      <c r="I96" s="121"/>
      <c r="J96" s="133"/>
      <c r="K96" s="120"/>
      <c r="L96" s="121">
        <f>SUM(AV46:AV86)</f>
        <v>0</v>
      </c>
    </row>
    <row r="97" spans="1:12" hidden="1" x14ac:dyDescent="0.2">
      <c r="A97" s="133"/>
      <c r="B97" s="107"/>
      <c r="C97" s="134" t="s">
        <v>1582</v>
      </c>
      <c r="D97" s="134"/>
      <c r="E97" s="134"/>
      <c r="F97" s="134"/>
      <c r="G97" s="134"/>
      <c r="H97" s="134"/>
      <c r="I97" s="121"/>
      <c r="J97" s="133"/>
      <c r="K97" s="120"/>
      <c r="L97" s="121">
        <f>L99+L100</f>
        <v>0</v>
      </c>
    </row>
    <row r="98" spans="1:12" hidden="1" x14ac:dyDescent="0.2">
      <c r="A98" s="133"/>
      <c r="B98" s="107"/>
      <c r="C98" s="134" t="s">
        <v>1579</v>
      </c>
      <c r="D98" s="134"/>
      <c r="E98" s="134"/>
      <c r="F98" s="134"/>
      <c r="G98" s="134"/>
      <c r="H98" s="134"/>
      <c r="I98" s="121"/>
      <c r="J98" s="133"/>
      <c r="K98" s="120"/>
      <c r="L98" s="121"/>
    </row>
    <row r="99" spans="1:12" hidden="1" x14ac:dyDescent="0.2">
      <c r="A99" s="133"/>
      <c r="B99" s="107"/>
      <c r="C99" s="134" t="s">
        <v>1583</v>
      </c>
      <c r="D99" s="134"/>
      <c r="E99" s="134"/>
      <c r="F99" s="134"/>
      <c r="G99" s="134"/>
      <c r="H99" s="134"/>
      <c r="I99" s="121"/>
      <c r="J99" s="133"/>
      <c r="K99" s="120"/>
      <c r="L99" s="121">
        <f>SUM(AW46:AW86)-SUM(BK46:BK86)</f>
        <v>0</v>
      </c>
    </row>
    <row r="100" spans="1:12" hidden="1" x14ac:dyDescent="0.2">
      <c r="A100" s="133"/>
      <c r="B100" s="107"/>
      <c r="C100" s="134" t="s">
        <v>1584</v>
      </c>
      <c r="D100" s="134"/>
      <c r="E100" s="134"/>
      <c r="F100" s="134"/>
      <c r="G100" s="134"/>
      <c r="H100" s="134"/>
      <c r="I100" s="121"/>
      <c r="J100" s="133"/>
      <c r="K100" s="120"/>
      <c r="L100" s="121">
        <f>SUM(BC46:BC86)</f>
        <v>0</v>
      </c>
    </row>
    <row r="101" spans="1:12" hidden="1" x14ac:dyDescent="0.2">
      <c r="A101" s="133"/>
      <c r="B101" s="107"/>
      <c r="C101" s="134" t="s">
        <v>1585</v>
      </c>
      <c r="D101" s="134"/>
      <c r="E101" s="134"/>
      <c r="F101" s="134"/>
      <c r="G101" s="134"/>
      <c r="H101" s="134"/>
      <c r="I101" s="121"/>
      <c r="J101" s="133"/>
      <c r="K101" s="120"/>
      <c r="L101" s="121">
        <f>SUM(BB46:BB86)</f>
        <v>0</v>
      </c>
    </row>
    <row r="102" spans="1:12" x14ac:dyDescent="0.2">
      <c r="A102" s="133"/>
      <c r="B102" s="107"/>
      <c r="C102" s="134" t="s">
        <v>1586</v>
      </c>
      <c r="D102" s="134"/>
      <c r="E102" s="134"/>
      <c r="F102" s="134"/>
      <c r="G102" s="134"/>
      <c r="H102" s="134"/>
      <c r="I102" s="121"/>
      <c r="J102" s="133"/>
      <c r="K102" s="120"/>
      <c r="L102" s="121">
        <f>SUM(AR46:AR86)+SUM(AT46:AT86)+SUM(AV46:AV86)</f>
        <v>24431.65</v>
      </c>
    </row>
    <row r="103" spans="1:12" x14ac:dyDescent="0.2">
      <c r="A103" s="133"/>
      <c r="B103" s="107"/>
      <c r="C103" s="134" t="s">
        <v>1587</v>
      </c>
      <c r="D103" s="134"/>
      <c r="E103" s="134"/>
      <c r="F103" s="134"/>
      <c r="G103" s="134"/>
      <c r="H103" s="134"/>
      <c r="I103" s="121"/>
      <c r="J103" s="133"/>
      <c r="K103" s="120"/>
      <c r="L103" s="121">
        <f>SUM(AZ46:AZ86)</f>
        <v>21934.510000000002</v>
      </c>
    </row>
    <row r="104" spans="1:12" x14ac:dyDescent="0.2">
      <c r="A104" s="133"/>
      <c r="B104" s="107"/>
      <c r="C104" s="134" t="s">
        <v>1588</v>
      </c>
      <c r="D104" s="134"/>
      <c r="E104" s="134"/>
      <c r="F104" s="134"/>
      <c r="G104" s="134"/>
      <c r="H104" s="134"/>
      <c r="I104" s="121"/>
      <c r="J104" s="133"/>
      <c r="K104" s="120"/>
      <c r="L104" s="121">
        <f>SUM(BA46:BA86)</f>
        <v>10153.33</v>
      </c>
    </row>
    <row r="105" spans="1:12" hidden="1" x14ac:dyDescent="0.2">
      <c r="A105" s="133"/>
      <c r="B105" s="107"/>
      <c r="C105" s="134" t="s">
        <v>1589</v>
      </c>
      <c r="D105" s="134"/>
      <c r="E105" s="134"/>
      <c r="F105" s="134"/>
      <c r="G105" s="134"/>
      <c r="H105" s="134"/>
      <c r="I105" s="121"/>
      <c r="J105" s="133"/>
      <c r="K105" s="120"/>
      <c r="L105" s="121">
        <f>L107+L108</f>
        <v>0</v>
      </c>
    </row>
    <row r="106" spans="1:12" hidden="1" x14ac:dyDescent="0.2">
      <c r="A106" s="133"/>
      <c r="B106" s="107"/>
      <c r="C106" s="134" t="s">
        <v>1576</v>
      </c>
      <c r="D106" s="134"/>
      <c r="E106" s="134"/>
      <c r="F106" s="134"/>
      <c r="G106" s="134"/>
      <c r="H106" s="134"/>
      <c r="I106" s="121"/>
      <c r="J106" s="133"/>
      <c r="K106" s="120"/>
      <c r="L106" s="121"/>
    </row>
    <row r="107" spans="1:12" hidden="1" x14ac:dyDescent="0.2">
      <c r="A107" s="133"/>
      <c r="B107" s="107"/>
      <c r="C107" s="134" t="s">
        <v>1590</v>
      </c>
      <c r="D107" s="134"/>
      <c r="E107" s="134"/>
      <c r="F107" s="134"/>
      <c r="G107" s="134"/>
      <c r="H107" s="134"/>
      <c r="I107" s="121"/>
      <c r="J107" s="133"/>
      <c r="K107" s="120"/>
      <c r="L107" s="121">
        <f>SUM(BK46:BK86)</f>
        <v>0</v>
      </c>
    </row>
    <row r="108" spans="1:12" hidden="1" x14ac:dyDescent="0.2">
      <c r="A108" s="133"/>
      <c r="B108" s="107"/>
      <c r="C108" s="134" t="s">
        <v>1591</v>
      </c>
      <c r="D108" s="134"/>
      <c r="E108" s="134"/>
      <c r="F108" s="134"/>
      <c r="G108" s="134"/>
      <c r="H108" s="134"/>
      <c r="I108" s="121"/>
      <c r="J108" s="133"/>
      <c r="K108" s="120"/>
      <c r="L108" s="121">
        <f>SUM(BD46:BD86)</f>
        <v>0</v>
      </c>
    </row>
    <row r="109" spans="1:12" hidden="1" x14ac:dyDescent="0.2">
      <c r="A109" s="133"/>
      <c r="B109" s="107"/>
      <c r="C109" s="134" t="s">
        <v>1592</v>
      </c>
      <c r="D109" s="134"/>
      <c r="E109" s="134"/>
      <c r="F109" s="134"/>
      <c r="G109" s="134"/>
      <c r="H109" s="134"/>
      <c r="I109" s="121"/>
      <c r="J109" s="133"/>
      <c r="K109" s="120"/>
      <c r="L109" s="121"/>
    </row>
    <row r="110" spans="1:12" hidden="1" x14ac:dyDescent="0.2">
      <c r="A110" s="133"/>
      <c r="B110" s="107"/>
      <c r="C110" s="134" t="s">
        <v>1592</v>
      </c>
      <c r="D110" s="134"/>
      <c r="E110" s="134"/>
      <c r="F110" s="134"/>
      <c r="G110" s="134"/>
      <c r="H110" s="134"/>
      <c r="I110" s="121"/>
      <c r="J110" s="133"/>
      <c r="K110" s="120"/>
      <c r="L110" s="121">
        <f>SUM(BQ46:BQ86)</f>
        <v>0</v>
      </c>
    </row>
    <row r="111" spans="1:12" hidden="1" x14ac:dyDescent="0.2">
      <c r="A111" s="133"/>
      <c r="B111" s="107"/>
      <c r="C111" s="134" t="s">
        <v>1593</v>
      </c>
      <c r="D111" s="134"/>
      <c r="E111" s="134"/>
      <c r="F111" s="134"/>
      <c r="G111" s="134"/>
      <c r="H111" s="134"/>
      <c r="I111" s="121"/>
      <c r="J111" s="133"/>
      <c r="K111" s="120"/>
      <c r="L111" s="121">
        <f>SUM(BO46:BO86)</f>
        <v>0</v>
      </c>
    </row>
    <row r="112" spans="1:12" x14ac:dyDescent="0.2">
      <c r="A112" s="131"/>
      <c r="B112" s="106"/>
      <c r="C112" s="117" t="s">
        <v>1819</v>
      </c>
      <c r="D112" s="117"/>
      <c r="E112" s="117"/>
      <c r="F112" s="117"/>
      <c r="G112" s="117"/>
      <c r="H112" s="117"/>
      <c r="I112" s="124"/>
      <c r="J112" s="131"/>
      <c r="K112" s="132"/>
      <c r="L112" s="124">
        <f>L88+L103+L104+L105+L110+L111</f>
        <v>73305.83</v>
      </c>
    </row>
    <row r="113" spans="1:83" x14ac:dyDescent="0.2">
      <c r="A113" s="133"/>
      <c r="B113" s="107"/>
      <c r="C113" s="134" t="s">
        <v>1595</v>
      </c>
      <c r="D113" s="134"/>
      <c r="E113" s="134"/>
      <c r="F113" s="134"/>
      <c r="G113" s="134"/>
      <c r="H113" s="134"/>
      <c r="I113" s="121"/>
      <c r="J113" s="133"/>
      <c r="K113" s="120"/>
      <c r="L113" s="121"/>
    </row>
    <row r="114" spans="1:83" hidden="1" x14ac:dyDescent="0.2">
      <c r="A114" s="133"/>
      <c r="B114" s="107"/>
      <c r="C114" s="134" t="s">
        <v>1596</v>
      </c>
      <c r="D114" s="134"/>
      <c r="E114" s="134"/>
      <c r="F114" s="134"/>
      <c r="G114" s="134"/>
      <c r="H114" s="134"/>
      <c r="I114" s="121"/>
      <c r="J114" s="133"/>
      <c r="K114" s="120"/>
      <c r="L114" s="121">
        <f>SUM(AX46:AX86)</f>
        <v>0</v>
      </c>
    </row>
    <row r="115" spans="1:83" hidden="1" x14ac:dyDescent="0.2">
      <c r="A115" s="133"/>
      <c r="B115" s="107"/>
      <c r="C115" s="134" t="s">
        <v>1597</v>
      </c>
      <c r="D115" s="134"/>
      <c r="E115" s="134"/>
      <c r="F115" s="134"/>
      <c r="G115" s="134"/>
      <c r="H115" s="134"/>
      <c r="I115" s="121"/>
      <c r="J115" s="133"/>
      <c r="K115" s="120"/>
      <c r="L115" s="121">
        <f>SUM(AY46:AY86)</f>
        <v>0</v>
      </c>
    </row>
    <row r="116" spans="1:83" x14ac:dyDescent="0.2">
      <c r="A116" s="133"/>
      <c r="B116" s="107"/>
      <c r="C116" s="134" t="s">
        <v>1598</v>
      </c>
      <c r="D116" s="134"/>
      <c r="E116" s="134"/>
      <c r="F116" s="135"/>
      <c r="G116" s="123">
        <f>Source!F59</f>
        <v>56.892000000000003</v>
      </c>
      <c r="H116" s="133"/>
      <c r="I116" s="133"/>
      <c r="J116" s="133"/>
      <c r="K116" s="133"/>
      <c r="L116" s="133"/>
    </row>
    <row r="117" spans="1:83" x14ac:dyDescent="0.2">
      <c r="A117" s="133"/>
      <c r="B117" s="107"/>
      <c r="C117" s="134" t="s">
        <v>1599</v>
      </c>
      <c r="D117" s="134"/>
      <c r="E117" s="134"/>
      <c r="F117" s="135"/>
      <c r="G117" s="123">
        <f>Source!F60</f>
        <v>12.430680000000001</v>
      </c>
      <c r="H117" s="133"/>
      <c r="I117" s="133"/>
      <c r="J117" s="133"/>
      <c r="K117" s="133"/>
      <c r="L117" s="133"/>
    </row>
    <row r="118" spans="1:83" x14ac:dyDescent="0.2">
      <c r="A118" s="104"/>
      <c r="B118" s="104"/>
      <c r="C118" s="104"/>
      <c r="D118" s="104"/>
      <c r="E118" s="104"/>
      <c r="F118" s="104"/>
      <c r="G118" s="104"/>
      <c r="H118" s="104"/>
      <c r="I118" s="104"/>
      <c r="J118" s="104"/>
      <c r="K118" s="104"/>
      <c r="L118" s="104"/>
    </row>
    <row r="119" spans="1:83" x14ac:dyDescent="0.2">
      <c r="A119" s="104"/>
      <c r="B119" s="104"/>
      <c r="C119" s="104"/>
      <c r="D119" s="104"/>
      <c r="E119" s="104"/>
      <c r="F119" s="104"/>
      <c r="G119" s="104"/>
      <c r="H119" s="104"/>
      <c r="I119" s="104"/>
      <c r="J119" s="104"/>
      <c r="K119" s="104"/>
      <c r="L119" s="104"/>
    </row>
    <row r="120" spans="1:83" x14ac:dyDescent="0.2">
      <c r="A120" s="117" t="s">
        <v>1601</v>
      </c>
      <c r="B120" s="117"/>
      <c r="C120" s="117"/>
      <c r="D120" s="117"/>
      <c r="E120" s="117"/>
      <c r="F120" s="117"/>
      <c r="G120" s="117"/>
      <c r="H120" s="117"/>
      <c r="I120" s="117"/>
      <c r="J120" s="117"/>
      <c r="K120" s="117"/>
      <c r="L120" s="117"/>
    </row>
    <row r="121" spans="1:83" ht="25.5" x14ac:dyDescent="0.2">
      <c r="A121" s="118" t="s">
        <v>101</v>
      </c>
      <c r="B121" s="107" t="s">
        <v>1602</v>
      </c>
      <c r="C121" s="107" t="str">
        <f>Source!G71</f>
        <v>Надземная прокладка стальных газопроводов, диаметр газопровода: 50 мм</v>
      </c>
      <c r="D121" s="119" t="str">
        <f>Source!H71</f>
        <v>100 м</v>
      </c>
      <c r="E121" s="120">
        <f>Source!K71</f>
        <v>2.5000000000000001E-2</v>
      </c>
      <c r="F121" s="120"/>
      <c r="G121" s="120">
        <f>Source!I71</f>
        <v>2.5000000000000001E-2</v>
      </c>
      <c r="H121" s="121"/>
      <c r="I121" s="119"/>
      <c r="J121" s="121"/>
      <c r="K121" s="119"/>
      <c r="L121" s="121"/>
    </row>
    <row r="122" spans="1:83" x14ac:dyDescent="0.2">
      <c r="A122" s="104"/>
      <c r="B122" s="104"/>
      <c r="C122" s="105" t="str">
        <f>"Объем: "&amp;Source!I71&amp;"=2,5/"&amp;"100"</f>
        <v>Объем: 0,025=2,5/100</v>
      </c>
      <c r="D122" s="104"/>
      <c r="E122" s="104"/>
      <c r="F122" s="104"/>
      <c r="G122" s="104"/>
      <c r="H122" s="104"/>
      <c r="I122" s="104"/>
      <c r="J122" s="104"/>
      <c r="K122" s="104"/>
      <c r="L122" s="104"/>
    </row>
    <row r="123" spans="1:83" x14ac:dyDescent="0.2">
      <c r="A123" s="122"/>
      <c r="B123" s="120">
        <v>1</v>
      </c>
      <c r="C123" s="122" t="s">
        <v>1569</v>
      </c>
      <c r="D123" s="119" t="s">
        <v>922</v>
      </c>
      <c r="E123" s="123"/>
      <c r="F123" s="120"/>
      <c r="G123" s="120">
        <f>Source!U71</f>
        <v>0.51275000000000004</v>
      </c>
      <c r="H123" s="120"/>
      <c r="I123" s="120"/>
      <c r="J123" s="120"/>
      <c r="K123" s="120"/>
      <c r="L123" s="124">
        <f>SUM(L124:L124)-SUMIF(CE124:CE124, 1, L124:L124)</f>
        <v>188.4</v>
      </c>
    </row>
    <row r="124" spans="1:83" x14ac:dyDescent="0.2">
      <c r="A124" s="107"/>
      <c r="B124" s="107" t="s">
        <v>936</v>
      </c>
      <c r="C124" s="107" t="s">
        <v>937</v>
      </c>
      <c r="D124" s="119" t="s">
        <v>922</v>
      </c>
      <c r="E124" s="120">
        <v>20.51</v>
      </c>
      <c r="F124" s="120"/>
      <c r="G124" s="120">
        <f>SmtRes!CX7</f>
        <v>0.51275000000000004</v>
      </c>
      <c r="H124" s="121"/>
      <c r="I124" s="119"/>
      <c r="J124" s="121">
        <f>SmtRes!CZ7</f>
        <v>367.44</v>
      </c>
      <c r="K124" s="119"/>
      <c r="L124" s="121">
        <f>SmtRes!DI7</f>
        <v>188.4</v>
      </c>
    </row>
    <row r="125" spans="1:83" x14ac:dyDescent="0.2">
      <c r="A125" s="122"/>
      <c r="B125" s="120">
        <v>2</v>
      </c>
      <c r="C125" s="122" t="s">
        <v>1560</v>
      </c>
      <c r="D125" s="119"/>
      <c r="E125" s="123"/>
      <c r="F125" s="120"/>
      <c r="G125" s="120"/>
      <c r="H125" s="120"/>
      <c r="I125" s="120"/>
      <c r="J125" s="120"/>
      <c r="K125" s="120"/>
      <c r="L125" s="124">
        <f>SUM(L126:L132)-SUMIF(CE126:CE132, 1, L126:L132)</f>
        <v>340.19000000000011</v>
      </c>
    </row>
    <row r="126" spans="1:83" x14ac:dyDescent="0.2">
      <c r="A126" s="122"/>
      <c r="B126" s="120"/>
      <c r="C126" s="122" t="s">
        <v>1562</v>
      </c>
      <c r="D126" s="119" t="s">
        <v>922</v>
      </c>
      <c r="E126" s="123"/>
      <c r="F126" s="120"/>
      <c r="G126" s="120">
        <f>Source!V71</f>
        <v>0.29899999999999999</v>
      </c>
      <c r="H126" s="120"/>
      <c r="I126" s="120"/>
      <c r="J126" s="120"/>
      <c r="K126" s="120"/>
      <c r="L126" s="124">
        <f>SUMIF(CE127:CE132, 1, L127:L132)</f>
        <v>134.59</v>
      </c>
      <c r="CE126">
        <v>1</v>
      </c>
    </row>
    <row r="127" spans="1:83" ht="25.5" x14ac:dyDescent="0.2">
      <c r="A127" s="107"/>
      <c r="B127" s="107" t="s">
        <v>938</v>
      </c>
      <c r="C127" s="107" t="s">
        <v>940</v>
      </c>
      <c r="D127" s="119" t="s">
        <v>926</v>
      </c>
      <c r="E127" s="120">
        <v>11.44</v>
      </c>
      <c r="F127" s="120"/>
      <c r="G127" s="120">
        <f>SmtRes!CX9</f>
        <v>0.28599999999999998</v>
      </c>
      <c r="H127" s="121">
        <f>SmtRes!CZ9</f>
        <v>994.01</v>
      </c>
      <c r="I127" s="119">
        <f>SmtRes!AJ9</f>
        <v>1.17</v>
      </c>
      <c r="J127" s="121">
        <f>ROUND(H127*I127, 2)</f>
        <v>1162.99</v>
      </c>
      <c r="K127" s="119"/>
      <c r="L127" s="121">
        <f>SmtRes!DG9</f>
        <v>332.62</v>
      </c>
    </row>
    <row r="128" spans="1:83" x14ac:dyDescent="0.2">
      <c r="A128" s="107"/>
      <c r="B128" s="107" t="s">
        <v>933</v>
      </c>
      <c r="C128" s="107" t="s">
        <v>1573</v>
      </c>
      <c r="D128" s="119" t="s">
        <v>922</v>
      </c>
      <c r="E128" s="120">
        <f>SmtRes!DO9*SmtRes!AT9</f>
        <v>11.44</v>
      </c>
      <c r="F128" s="120"/>
      <c r="G128" s="120">
        <f>ROUND(E128*G121, 7)</f>
        <v>0.28599999999999998</v>
      </c>
      <c r="H128" s="121"/>
      <c r="I128" s="119"/>
      <c r="J128" s="121">
        <f>ROUND(SmtRes!AG9/SmtRes!DO9, 2)</f>
        <v>452.68</v>
      </c>
      <c r="K128" s="119"/>
      <c r="L128" s="121">
        <f>SmtRes!DH9</f>
        <v>129.47</v>
      </c>
      <c r="CE128">
        <v>1</v>
      </c>
    </row>
    <row r="129" spans="1:83" ht="25.5" x14ac:dyDescent="0.2">
      <c r="A129" s="107"/>
      <c r="B129" s="107" t="s">
        <v>941</v>
      </c>
      <c r="C129" s="107" t="s">
        <v>943</v>
      </c>
      <c r="D129" s="119" t="s">
        <v>926</v>
      </c>
      <c r="E129" s="120">
        <v>2.0699999999999998</v>
      </c>
      <c r="F129" s="120"/>
      <c r="G129" s="120">
        <f>SmtRes!CX10</f>
        <v>5.1749999999999997E-2</v>
      </c>
      <c r="H129" s="121"/>
      <c r="I129" s="119"/>
      <c r="J129" s="121">
        <f>SmtRes!CZ10</f>
        <v>42.96</v>
      </c>
      <c r="K129" s="119"/>
      <c r="L129" s="121">
        <f>SmtRes!DG10</f>
        <v>2.2200000000000002</v>
      </c>
    </row>
    <row r="130" spans="1:83" ht="51" x14ac:dyDescent="0.2">
      <c r="A130" s="107"/>
      <c r="B130" s="107" t="s">
        <v>944</v>
      </c>
      <c r="C130" s="107" t="s">
        <v>946</v>
      </c>
      <c r="D130" s="119" t="s">
        <v>926</v>
      </c>
      <c r="E130" s="120">
        <v>0.52</v>
      </c>
      <c r="F130" s="120"/>
      <c r="G130" s="120">
        <f>SmtRes!CX11</f>
        <v>1.2999999999999999E-2</v>
      </c>
      <c r="H130" s="121"/>
      <c r="I130" s="119"/>
      <c r="J130" s="121">
        <f>SmtRes!CZ11</f>
        <v>404.41</v>
      </c>
      <c r="K130" s="119"/>
      <c r="L130" s="121">
        <f>SmtRes!DG11</f>
        <v>5.26</v>
      </c>
    </row>
    <row r="131" spans="1:83" x14ac:dyDescent="0.2">
      <c r="A131" s="107"/>
      <c r="B131" s="107" t="s">
        <v>947</v>
      </c>
      <c r="C131" s="107" t="s">
        <v>1603</v>
      </c>
      <c r="D131" s="119" t="s">
        <v>922</v>
      </c>
      <c r="E131" s="120">
        <f>SmtRes!DO11*SmtRes!AT11</f>
        <v>0.52</v>
      </c>
      <c r="F131" s="120"/>
      <c r="G131" s="120">
        <f>ROUND(E131*G121, 7)</f>
        <v>1.2999999999999999E-2</v>
      </c>
      <c r="H131" s="121"/>
      <c r="I131" s="119"/>
      <c r="J131" s="121">
        <f>ROUND(SmtRes!AG11/SmtRes!DO11, 2)</f>
        <v>393.89</v>
      </c>
      <c r="K131" s="119"/>
      <c r="L131" s="121">
        <f>SmtRes!DH11</f>
        <v>5.12</v>
      </c>
      <c r="CE131">
        <v>1</v>
      </c>
    </row>
    <row r="132" spans="1:83" ht="38.25" x14ac:dyDescent="0.2">
      <c r="A132" s="107"/>
      <c r="B132" s="107" t="s">
        <v>948</v>
      </c>
      <c r="C132" s="107" t="s">
        <v>950</v>
      </c>
      <c r="D132" s="119" t="s">
        <v>926</v>
      </c>
      <c r="E132" s="120">
        <v>0.52</v>
      </c>
      <c r="F132" s="120"/>
      <c r="G132" s="120">
        <f>SmtRes!CX12</f>
        <v>1.2999999999999999E-2</v>
      </c>
      <c r="H132" s="121">
        <f>SmtRes!CZ12</f>
        <v>4.5199999999999996</v>
      </c>
      <c r="I132" s="119">
        <f>SmtRes!AJ12</f>
        <v>1.47</v>
      </c>
      <c r="J132" s="121">
        <f>ROUND(H132*I132, 2)</f>
        <v>6.64</v>
      </c>
      <c r="K132" s="119"/>
      <c r="L132" s="121">
        <f>SmtRes!DG12</f>
        <v>0.09</v>
      </c>
    </row>
    <row r="133" spans="1:83" x14ac:dyDescent="0.2">
      <c r="A133" s="122"/>
      <c r="B133" s="120">
        <v>4</v>
      </c>
      <c r="C133" s="122" t="s">
        <v>1604</v>
      </c>
      <c r="D133" s="119"/>
      <c r="E133" s="123"/>
      <c r="F133" s="120"/>
      <c r="G133" s="120"/>
      <c r="H133" s="120"/>
      <c r="I133" s="120"/>
      <c r="J133" s="120"/>
      <c r="K133" s="120"/>
      <c r="L133" s="124">
        <f>SUM(L134:L141)-SUMIF(CE134:CE141, 1, L134:L141)</f>
        <v>48.1</v>
      </c>
    </row>
    <row r="134" spans="1:83" x14ac:dyDescent="0.2">
      <c r="A134" s="107"/>
      <c r="B134" s="107" t="s">
        <v>951</v>
      </c>
      <c r="C134" s="107" t="s">
        <v>953</v>
      </c>
      <c r="D134" s="119" t="s">
        <v>954</v>
      </c>
      <c r="E134" s="120">
        <v>1.3859999999999999</v>
      </c>
      <c r="F134" s="120"/>
      <c r="G134" s="120">
        <f>SmtRes!CX13</f>
        <v>3.465E-2</v>
      </c>
      <c r="H134" s="121"/>
      <c r="I134" s="119"/>
      <c r="J134" s="121">
        <f>SmtRes!CZ13</f>
        <v>9.35</v>
      </c>
      <c r="K134" s="119"/>
      <c r="L134" s="121">
        <f>SmtRes!DF13</f>
        <v>0.32</v>
      </c>
    </row>
    <row r="135" spans="1:83" ht="38.25" x14ac:dyDescent="0.2">
      <c r="A135" s="107"/>
      <c r="B135" s="107" t="s">
        <v>955</v>
      </c>
      <c r="C135" s="107" t="s">
        <v>957</v>
      </c>
      <c r="D135" s="119" t="s">
        <v>443</v>
      </c>
      <c r="E135" s="120">
        <v>0.7</v>
      </c>
      <c r="F135" s="120"/>
      <c r="G135" s="120">
        <f>SmtRes!CX14</f>
        <v>1.7500000000000002E-2</v>
      </c>
      <c r="H135" s="121">
        <f>SmtRes!CZ14</f>
        <v>155.63</v>
      </c>
      <c r="I135" s="119">
        <f>SmtRes!AI14</f>
        <v>0.93</v>
      </c>
      <c r="J135" s="121">
        <f>ROUND(H135*I135, 2)</f>
        <v>144.74</v>
      </c>
      <c r="K135" s="119"/>
      <c r="L135" s="121">
        <f>SmtRes!DF14</f>
        <v>2.5299999999999998</v>
      </c>
    </row>
    <row r="136" spans="1:83" ht="25.5" x14ac:dyDescent="0.2">
      <c r="A136" s="107"/>
      <c r="B136" s="107" t="s">
        <v>958</v>
      </c>
      <c r="C136" s="107" t="s">
        <v>960</v>
      </c>
      <c r="D136" s="119" t="s">
        <v>236</v>
      </c>
      <c r="E136" s="120">
        <v>4.0000000000000002E-4</v>
      </c>
      <c r="F136" s="120"/>
      <c r="G136" s="120">
        <f>SmtRes!CX15</f>
        <v>1.0000000000000001E-5</v>
      </c>
      <c r="H136" s="121">
        <f>SmtRes!CZ15</f>
        <v>108495.2</v>
      </c>
      <c r="I136" s="119">
        <f>SmtRes!AI15</f>
        <v>1.22</v>
      </c>
      <c r="J136" s="121">
        <f>ROUND(H136*I136, 2)</f>
        <v>132364.14000000001</v>
      </c>
      <c r="K136" s="119"/>
      <c r="L136" s="121">
        <f>SmtRes!DF15</f>
        <v>1.32</v>
      </c>
    </row>
    <row r="137" spans="1:83" x14ac:dyDescent="0.2">
      <c r="A137" s="107"/>
      <c r="B137" s="107" t="s">
        <v>961</v>
      </c>
      <c r="C137" s="107" t="s">
        <v>963</v>
      </c>
      <c r="D137" s="119" t="s">
        <v>443</v>
      </c>
      <c r="E137" s="120">
        <v>1</v>
      </c>
      <c r="F137" s="120"/>
      <c r="G137" s="120">
        <f>SmtRes!CX16</f>
        <v>2.5000000000000001E-2</v>
      </c>
      <c r="H137" s="121">
        <f>SmtRes!CZ16</f>
        <v>44.55</v>
      </c>
      <c r="I137" s="119">
        <f>SmtRes!AI16</f>
        <v>1.43</v>
      </c>
      <c r="J137" s="121">
        <f>ROUND(H137*I137, 2)</f>
        <v>63.71</v>
      </c>
      <c r="K137" s="119"/>
      <c r="L137" s="121">
        <f>SmtRes!DF16</f>
        <v>1.59</v>
      </c>
    </row>
    <row r="138" spans="1:83" x14ac:dyDescent="0.2">
      <c r="A138" s="107"/>
      <c r="B138" s="107" t="s">
        <v>964</v>
      </c>
      <c r="C138" s="107" t="s">
        <v>966</v>
      </c>
      <c r="D138" s="119" t="s">
        <v>236</v>
      </c>
      <c r="E138" s="120">
        <v>1.4E-3</v>
      </c>
      <c r="F138" s="120"/>
      <c r="G138" s="120">
        <f>SmtRes!CX17</f>
        <v>3.4999999999999997E-5</v>
      </c>
      <c r="H138" s="121">
        <f>SmtRes!CZ17</f>
        <v>74437.320000000007</v>
      </c>
      <c r="I138" s="119">
        <f>SmtRes!AI17</f>
        <v>1.41</v>
      </c>
      <c r="J138" s="121">
        <f>ROUND(H138*I138, 2)</f>
        <v>104956.62</v>
      </c>
      <c r="K138" s="119"/>
      <c r="L138" s="121">
        <f>SmtRes!DF17</f>
        <v>3.67</v>
      </c>
    </row>
    <row r="139" spans="1:83" ht="25.5" x14ac:dyDescent="0.2">
      <c r="A139" s="107"/>
      <c r="B139" s="107" t="s">
        <v>967</v>
      </c>
      <c r="C139" s="107" t="s">
        <v>969</v>
      </c>
      <c r="D139" s="119" t="s">
        <v>236</v>
      </c>
      <c r="E139" s="120">
        <v>3.5999999999999999E-3</v>
      </c>
      <c r="F139" s="120"/>
      <c r="G139" s="120">
        <f>SmtRes!CX18</f>
        <v>9.0000000000000006E-5</v>
      </c>
      <c r="H139" s="121">
        <f>SmtRes!CZ18</f>
        <v>260763.78</v>
      </c>
      <c r="I139" s="119">
        <f>SmtRes!AI18</f>
        <v>1.33</v>
      </c>
      <c r="J139" s="121">
        <f>ROUND(H139*I139, 2)</f>
        <v>346815.83</v>
      </c>
      <c r="K139" s="119"/>
      <c r="L139" s="121">
        <f>SmtRes!DF18</f>
        <v>31.21</v>
      </c>
    </row>
    <row r="140" spans="1:83" x14ac:dyDescent="0.2">
      <c r="A140" s="107"/>
      <c r="B140" s="107" t="s">
        <v>970</v>
      </c>
      <c r="C140" s="107" t="s">
        <v>972</v>
      </c>
      <c r="D140" s="119" t="s">
        <v>236</v>
      </c>
      <c r="E140" s="120">
        <v>2.2000000000000001E-4</v>
      </c>
      <c r="F140" s="120"/>
      <c r="G140" s="120">
        <f>SmtRes!CX19</f>
        <v>5.4999999999999999E-6</v>
      </c>
      <c r="H140" s="121">
        <f>SmtRes!CZ19</f>
        <v>75885.63</v>
      </c>
      <c r="I140" s="119">
        <f>SmtRes!AI19</f>
        <v>1.62</v>
      </c>
      <c r="J140" s="121">
        <f>ROUND(H140*I140, 2)</f>
        <v>122934.72</v>
      </c>
      <c r="K140" s="119"/>
      <c r="L140" s="121">
        <f>SmtRes!DF19</f>
        <v>0.68</v>
      </c>
    </row>
    <row r="141" spans="1:83" x14ac:dyDescent="0.2">
      <c r="A141" s="107"/>
      <c r="B141" s="107" t="s">
        <v>973</v>
      </c>
      <c r="C141" s="107" t="s">
        <v>975</v>
      </c>
      <c r="D141" s="119" t="s">
        <v>236</v>
      </c>
      <c r="E141" s="120">
        <v>1.6999999999999999E-3</v>
      </c>
      <c r="F141" s="120"/>
      <c r="G141" s="120">
        <f>SmtRes!CX20</f>
        <v>4.2500000000000003E-5</v>
      </c>
      <c r="H141" s="121">
        <f>SmtRes!CZ20</f>
        <v>98526.45</v>
      </c>
      <c r="I141" s="119">
        <f>SmtRes!AI20</f>
        <v>1.62</v>
      </c>
      <c r="J141" s="121">
        <f>ROUND(H141*I141, 2)</f>
        <v>159612.85</v>
      </c>
      <c r="K141" s="119"/>
      <c r="L141" s="121">
        <f>SmtRes!DF20</f>
        <v>6.78</v>
      </c>
    </row>
    <row r="142" spans="1:83" x14ac:dyDescent="0.2">
      <c r="A142" s="107"/>
      <c r="B142" s="107"/>
      <c r="C142" s="125"/>
      <c r="D142" s="126"/>
      <c r="E142" s="127"/>
      <c r="F142" s="127"/>
      <c r="G142" s="127"/>
      <c r="H142" s="128"/>
      <c r="I142" s="126"/>
      <c r="J142" s="128"/>
      <c r="K142" s="126"/>
      <c r="L142" s="128"/>
    </row>
    <row r="143" spans="1:83" x14ac:dyDescent="0.2">
      <c r="A143" s="107"/>
      <c r="B143" s="107"/>
      <c r="C143" s="106" t="s">
        <v>832</v>
      </c>
      <c r="D143" s="119"/>
      <c r="E143" s="120"/>
      <c r="F143" s="120"/>
      <c r="G143" s="120"/>
      <c r="H143" s="121"/>
      <c r="I143" s="119"/>
      <c r="J143" s="121"/>
      <c r="K143" s="119"/>
      <c r="L143" s="121">
        <f>L123+L125+L126+L133</f>
        <v>711.2800000000002</v>
      </c>
    </row>
    <row r="144" spans="1:83" ht="51" x14ac:dyDescent="0.2">
      <c r="A144" s="118" t="s">
        <v>1503</v>
      </c>
      <c r="B144" s="107" t="str">
        <f>Source!F72</f>
        <v>23.5.02.02-0033</v>
      </c>
      <c r="C144" s="107" t="str">
        <f>Source!G72</f>
        <v>Трубы стальные электросварные прямошовные из стали марок Ст2, 10, наружный диаметр 57 мм, толщина стенки 3 мм</v>
      </c>
      <c r="D144" s="119" t="str">
        <f>Source!H72</f>
        <v>м</v>
      </c>
      <c r="E144" s="120">
        <f>SmtRes!AT21</f>
        <v>100</v>
      </c>
      <c r="F144" s="120"/>
      <c r="G144" s="120">
        <f>Source!I72</f>
        <v>2.5</v>
      </c>
      <c r="H144" s="121"/>
      <c r="I144" s="119"/>
      <c r="J144" s="121">
        <f>Source!AK72</f>
        <v>199.13</v>
      </c>
      <c r="K144" s="119"/>
      <c r="L144" s="121">
        <f>Source!P72</f>
        <v>497.83</v>
      </c>
      <c r="AD144">
        <f>ROUND((Source!AT72/100)*((ROUND(ROUND(Source!AO72,2)*Source!I72, 2)+ROUND(ROUND(Source!AN72,2)*Source!I72, 2))), 2)</f>
        <v>0</v>
      </c>
      <c r="AE144">
        <f>ROUND((Source!AU72/100)*((ROUND(ROUND(Source!AO72,2)*Source!I72, 2)+ROUND(ROUND(Source!AN72,2)*Source!I72, 2))), 2)</f>
        <v>0</v>
      </c>
      <c r="AN144">
        <f>L144</f>
        <v>497.83</v>
      </c>
      <c r="AW144">
        <f>L144</f>
        <v>497.83</v>
      </c>
      <c r="AZ144">
        <f>Source!X72</f>
        <v>0</v>
      </c>
      <c r="BA144">
        <f>Source!Y72</f>
        <v>0</v>
      </c>
      <c r="CD144">
        <v>1</v>
      </c>
    </row>
    <row r="145" spans="1:83" x14ac:dyDescent="0.2">
      <c r="A145" s="107"/>
      <c r="B145" s="107"/>
      <c r="C145" s="107" t="s">
        <v>1563</v>
      </c>
      <c r="D145" s="119"/>
      <c r="E145" s="120"/>
      <c r="F145" s="120"/>
      <c r="G145" s="120"/>
      <c r="H145" s="121"/>
      <c r="I145" s="119"/>
      <c r="J145" s="121"/>
      <c r="K145" s="119"/>
      <c r="L145" s="121">
        <f>SUM(AR121:AR148)+SUM(AS121:AS148)+SUM(AT121:AT148)+SUM(AU121:AU148)+SUM(AV121:AV148)</f>
        <v>322.99</v>
      </c>
    </row>
    <row r="146" spans="1:83" ht="38.25" x14ac:dyDescent="0.2">
      <c r="A146" s="107"/>
      <c r="B146" s="107" t="s">
        <v>108</v>
      </c>
      <c r="C146" s="107" t="s">
        <v>1605</v>
      </c>
      <c r="D146" s="119" t="s">
        <v>186</v>
      </c>
      <c r="E146" s="120">
        <f>Source!BZ71</f>
        <v>117</v>
      </c>
      <c r="F146" s="120"/>
      <c r="G146" s="120">
        <f>Source!AT71</f>
        <v>117</v>
      </c>
      <c r="H146" s="121"/>
      <c r="I146" s="119"/>
      <c r="J146" s="121"/>
      <c r="K146" s="119"/>
      <c r="L146" s="121">
        <f>SUM(AZ121:AZ148)</f>
        <v>377.9</v>
      </c>
    </row>
    <row r="147" spans="1:83" ht="38.25" x14ac:dyDescent="0.2">
      <c r="A147" s="125"/>
      <c r="B147" s="125" t="s">
        <v>109</v>
      </c>
      <c r="C147" s="125" t="s">
        <v>1606</v>
      </c>
      <c r="D147" s="126" t="s">
        <v>186</v>
      </c>
      <c r="E147" s="127">
        <f>Source!CA71</f>
        <v>74</v>
      </c>
      <c r="F147" s="127"/>
      <c r="G147" s="127">
        <f>Source!AU71</f>
        <v>74</v>
      </c>
      <c r="H147" s="128"/>
      <c r="I147" s="126"/>
      <c r="J147" s="128"/>
      <c r="K147" s="126"/>
      <c r="L147" s="128">
        <f>SUM(BA121:BA148)</f>
        <v>239.01</v>
      </c>
    </row>
    <row r="148" spans="1:83" x14ac:dyDescent="0.2">
      <c r="A148" s="104"/>
      <c r="B148" s="104"/>
      <c r="C148" s="129" t="s">
        <v>1566</v>
      </c>
      <c r="D148" s="129"/>
      <c r="E148" s="129"/>
      <c r="F148" s="129"/>
      <c r="G148" s="129"/>
      <c r="H148" s="129"/>
      <c r="I148" s="130">
        <f>IF(E121&lt;&gt;0,K148/E121, 0)</f>
        <v>73040.799999999988</v>
      </c>
      <c r="J148" s="130"/>
      <c r="K148" s="130">
        <f>L123+L125+L133+L146+L147+L126+SUM(L144:L144)</f>
        <v>1826.02</v>
      </c>
      <c r="L148" s="130"/>
      <c r="AD148">
        <f>ROUND((Source!AT71/100)*((ROUND(SUMIF(SmtRes!AQ7:'SmtRes'!AQ21,"=1",SmtRes!AD7:'SmtRes'!AD21)*Source!I71, 2)+ROUND(SUMIF(SmtRes!AQ7:'SmtRes'!AQ21,"=1",SmtRes!AC7:'SmtRes'!AC21)*Source!I71, 2))), 2)</f>
        <v>35.51</v>
      </c>
      <c r="AE148">
        <f>ROUND((Source!AU71/100)*((ROUND(SUMIF(SmtRes!AQ7:'SmtRes'!AQ21,"=1",SmtRes!AD7:'SmtRes'!AD21)*Source!I71, 2)+ROUND(SUMIF(SmtRes!AQ7:'SmtRes'!AQ21,"=1",SmtRes!AC7:'SmtRes'!AC21)*Source!I71, 2))), 2)</f>
        <v>22.46</v>
      </c>
      <c r="AN148" s="24">
        <f>L123+L125+L133+L146+L147+L126</f>
        <v>1328.19</v>
      </c>
      <c r="AO148" s="24">
        <f>L125</f>
        <v>340.19000000000011</v>
      </c>
      <c r="AQ148" t="s">
        <v>1567</v>
      </c>
      <c r="AR148" s="24">
        <f>L123</f>
        <v>188.4</v>
      </c>
      <c r="AT148" s="24">
        <f>L126</f>
        <v>134.59</v>
      </c>
      <c r="AV148" t="s">
        <v>1567</v>
      </c>
      <c r="AW148" s="24">
        <f>L133</f>
        <v>48.1</v>
      </c>
      <c r="AZ148">
        <f>Source!X71</f>
        <v>377.9</v>
      </c>
      <c r="BA148">
        <f>Source!Y71</f>
        <v>239.01</v>
      </c>
      <c r="CD148">
        <v>1</v>
      </c>
    </row>
    <row r="149" spans="1:83" ht="38.25" x14ac:dyDescent="0.2">
      <c r="A149" s="118" t="s">
        <v>115</v>
      </c>
      <c r="B149" s="107" t="s">
        <v>1607</v>
      </c>
      <c r="C149" s="107" t="str">
        <f>Source!G73</f>
        <v>Монтаж крана стального фланцевого  для надземной установки на стальных газопроводах диаметром: 50 мм</v>
      </c>
      <c r="D149" s="119" t="str">
        <f>Source!H73</f>
        <v>ШТ</v>
      </c>
      <c r="E149" s="120">
        <f>Source!K73</f>
        <v>2</v>
      </c>
      <c r="F149" s="120"/>
      <c r="G149" s="120">
        <f>Source!I73</f>
        <v>2</v>
      </c>
      <c r="H149" s="121"/>
      <c r="I149" s="119"/>
      <c r="J149" s="121"/>
      <c r="K149" s="119"/>
      <c r="L149" s="121"/>
    </row>
    <row r="150" spans="1:83" x14ac:dyDescent="0.2">
      <c r="A150" s="122"/>
      <c r="B150" s="120">
        <v>1</v>
      </c>
      <c r="C150" s="122" t="s">
        <v>1569</v>
      </c>
      <c r="D150" s="119" t="s">
        <v>922</v>
      </c>
      <c r="E150" s="123"/>
      <c r="F150" s="120"/>
      <c r="G150" s="120">
        <f>Source!U73</f>
        <v>11.82</v>
      </c>
      <c r="H150" s="120"/>
      <c r="I150" s="120"/>
      <c r="J150" s="120"/>
      <c r="K150" s="120"/>
      <c r="L150" s="124">
        <f>SUM(L151:L151)-SUMIF(CE151:CE151, 1, L151:L151)</f>
        <v>5003.29</v>
      </c>
    </row>
    <row r="151" spans="1:83" x14ac:dyDescent="0.2">
      <c r="A151" s="107"/>
      <c r="B151" s="107" t="s">
        <v>976</v>
      </c>
      <c r="C151" s="107" t="s">
        <v>977</v>
      </c>
      <c r="D151" s="119" t="s">
        <v>922</v>
      </c>
      <c r="E151" s="120">
        <v>5.91</v>
      </c>
      <c r="F151" s="120"/>
      <c r="G151" s="120">
        <f>SmtRes!CX22</f>
        <v>11.82</v>
      </c>
      <c r="H151" s="121"/>
      <c r="I151" s="119"/>
      <c r="J151" s="121">
        <f>SmtRes!CZ22</f>
        <v>423.29</v>
      </c>
      <c r="K151" s="119"/>
      <c r="L151" s="121">
        <f>SmtRes!DI22</f>
        <v>5003.29</v>
      </c>
    </row>
    <row r="152" spans="1:83" x14ac:dyDescent="0.2">
      <c r="A152" s="122"/>
      <c r="B152" s="120">
        <v>2</v>
      </c>
      <c r="C152" s="122" t="s">
        <v>1560</v>
      </c>
      <c r="D152" s="119"/>
      <c r="E152" s="123"/>
      <c r="F152" s="120"/>
      <c r="G152" s="120"/>
      <c r="H152" s="120"/>
      <c r="I152" s="120"/>
      <c r="J152" s="120"/>
      <c r="K152" s="120"/>
      <c r="L152" s="124">
        <f>SUM(L153:L157)-SUMIF(CE153:CE157, 1, L153:L157)</f>
        <v>381.70999999999992</v>
      </c>
    </row>
    <row r="153" spans="1:83" x14ac:dyDescent="0.2">
      <c r="A153" s="122"/>
      <c r="B153" s="120"/>
      <c r="C153" s="122" t="s">
        <v>1562</v>
      </c>
      <c r="D153" s="119" t="s">
        <v>922</v>
      </c>
      <c r="E153" s="123"/>
      <c r="F153" s="120"/>
      <c r="G153" s="120">
        <f>Source!V73</f>
        <v>0.28000000000000003</v>
      </c>
      <c r="H153" s="120"/>
      <c r="I153" s="120"/>
      <c r="J153" s="120"/>
      <c r="K153" s="120"/>
      <c r="L153" s="124">
        <f>SUMIF(CE154:CE157, 1, L154:L157)</f>
        <v>110.29</v>
      </c>
      <c r="CE153">
        <v>1</v>
      </c>
    </row>
    <row r="154" spans="1:83" ht="25.5" x14ac:dyDescent="0.2">
      <c r="A154" s="107"/>
      <c r="B154" s="107" t="s">
        <v>978</v>
      </c>
      <c r="C154" s="107" t="s">
        <v>980</v>
      </c>
      <c r="D154" s="119" t="s">
        <v>926</v>
      </c>
      <c r="E154" s="120">
        <v>0.14000000000000001</v>
      </c>
      <c r="F154" s="120"/>
      <c r="G154" s="120">
        <f>SmtRes!CX24</f>
        <v>0.28000000000000003</v>
      </c>
      <c r="H154" s="121"/>
      <c r="I154" s="119"/>
      <c r="J154" s="121">
        <f>SmtRes!CZ24</f>
        <v>579.09</v>
      </c>
      <c r="K154" s="119"/>
      <c r="L154" s="121">
        <f>SmtRes!DG24</f>
        <v>162.15</v>
      </c>
    </row>
    <row r="155" spans="1:83" x14ac:dyDescent="0.2">
      <c r="A155" s="107"/>
      <c r="B155" s="107" t="s">
        <v>947</v>
      </c>
      <c r="C155" s="107" t="s">
        <v>1603</v>
      </c>
      <c r="D155" s="119" t="s">
        <v>922</v>
      </c>
      <c r="E155" s="120">
        <f>SmtRes!DO24*SmtRes!AT24</f>
        <v>0.14000000000000001</v>
      </c>
      <c r="F155" s="120"/>
      <c r="G155" s="120">
        <f>ROUND(E155*G149, 7)</f>
        <v>0.28000000000000003</v>
      </c>
      <c r="H155" s="121"/>
      <c r="I155" s="119"/>
      <c r="J155" s="121">
        <f>ROUND(SmtRes!AG24/SmtRes!DO24, 2)</f>
        <v>393.89</v>
      </c>
      <c r="K155" s="119"/>
      <c r="L155" s="121">
        <f>SmtRes!DH24</f>
        <v>110.29</v>
      </c>
      <c r="CE155">
        <v>1</v>
      </c>
    </row>
    <row r="156" spans="1:83" x14ac:dyDescent="0.2">
      <c r="A156" s="107"/>
      <c r="B156" s="107" t="s">
        <v>981</v>
      </c>
      <c r="C156" s="107" t="s">
        <v>983</v>
      </c>
      <c r="D156" s="119" t="s">
        <v>926</v>
      </c>
      <c r="E156" s="120">
        <v>0.8</v>
      </c>
      <c r="F156" s="120"/>
      <c r="G156" s="120">
        <f>SmtRes!CX25</f>
        <v>1.6</v>
      </c>
      <c r="H156" s="121">
        <f>SmtRes!CZ25</f>
        <v>4.3499999999999996</v>
      </c>
      <c r="I156" s="119">
        <f>SmtRes!AJ25</f>
        <v>1.3</v>
      </c>
      <c r="J156" s="121">
        <f>ROUND(H156*I156, 2)</f>
        <v>5.66</v>
      </c>
      <c r="K156" s="119"/>
      <c r="L156" s="121">
        <f>SmtRes!DG25</f>
        <v>9.06</v>
      </c>
    </row>
    <row r="157" spans="1:83" ht="25.5" x14ac:dyDescent="0.2">
      <c r="A157" s="107"/>
      <c r="B157" s="107" t="s">
        <v>941</v>
      </c>
      <c r="C157" s="107" t="s">
        <v>943</v>
      </c>
      <c r="D157" s="119" t="s">
        <v>926</v>
      </c>
      <c r="E157" s="120">
        <v>2.4500000000000002</v>
      </c>
      <c r="F157" s="120"/>
      <c r="G157" s="120">
        <f>SmtRes!CX26</f>
        <v>4.9000000000000004</v>
      </c>
      <c r="H157" s="121"/>
      <c r="I157" s="119"/>
      <c r="J157" s="121">
        <f>SmtRes!CZ26</f>
        <v>42.96</v>
      </c>
      <c r="K157" s="119"/>
      <c r="L157" s="121">
        <f>SmtRes!DG26</f>
        <v>210.5</v>
      </c>
    </row>
    <row r="158" spans="1:83" x14ac:dyDescent="0.2">
      <c r="A158" s="122"/>
      <c r="B158" s="120">
        <v>4</v>
      </c>
      <c r="C158" s="122" t="s">
        <v>1604</v>
      </c>
      <c r="D158" s="119"/>
      <c r="E158" s="123"/>
      <c r="F158" s="120"/>
      <c r="G158" s="120"/>
      <c r="H158" s="120"/>
      <c r="I158" s="120"/>
      <c r="J158" s="120"/>
      <c r="K158" s="120"/>
      <c r="L158" s="124">
        <f>SUM(L159:L167)-SUMIF(CE159:CE167, 1, L159:L167)</f>
        <v>961.1099999999999</v>
      </c>
    </row>
    <row r="159" spans="1:83" x14ac:dyDescent="0.2">
      <c r="A159" s="107"/>
      <c r="B159" s="107" t="s">
        <v>984</v>
      </c>
      <c r="C159" s="107" t="s">
        <v>986</v>
      </c>
      <c r="D159" s="119" t="s">
        <v>231</v>
      </c>
      <c r="E159" s="120">
        <v>0.3</v>
      </c>
      <c r="F159" s="120"/>
      <c r="G159" s="120">
        <f>SmtRes!CX27</f>
        <v>0.6</v>
      </c>
      <c r="H159" s="121">
        <f>SmtRes!CZ27</f>
        <v>114.64</v>
      </c>
      <c r="I159" s="119">
        <f>SmtRes!AI27</f>
        <v>0.92</v>
      </c>
      <c r="J159" s="121">
        <f>ROUND(H159*I159, 2)</f>
        <v>105.47</v>
      </c>
      <c r="K159" s="119"/>
      <c r="L159" s="121">
        <f>SmtRes!DF27</f>
        <v>63.28</v>
      </c>
    </row>
    <row r="160" spans="1:83" x14ac:dyDescent="0.2">
      <c r="A160" s="107"/>
      <c r="B160" s="107" t="s">
        <v>987</v>
      </c>
      <c r="C160" s="107" t="s">
        <v>989</v>
      </c>
      <c r="D160" s="119" t="s">
        <v>443</v>
      </c>
      <c r="E160" s="120">
        <v>0.06</v>
      </c>
      <c r="F160" s="120"/>
      <c r="G160" s="120">
        <f>SmtRes!CX28</f>
        <v>0.12</v>
      </c>
      <c r="H160" s="121">
        <f>SmtRes!CZ28</f>
        <v>41.38</v>
      </c>
      <c r="I160" s="119">
        <f>SmtRes!AI28</f>
        <v>1.29</v>
      </c>
      <c r="J160" s="121">
        <f>ROUND(H160*I160, 2)</f>
        <v>53.38</v>
      </c>
      <c r="K160" s="119"/>
      <c r="L160" s="121">
        <f>SmtRes!DF28</f>
        <v>6.41</v>
      </c>
    </row>
    <row r="161" spans="1:82" x14ac:dyDescent="0.2">
      <c r="A161" s="107"/>
      <c r="B161" s="107" t="s">
        <v>951</v>
      </c>
      <c r="C161" s="107" t="s">
        <v>953</v>
      </c>
      <c r="D161" s="119" t="s">
        <v>954</v>
      </c>
      <c r="E161" s="120">
        <v>0.45</v>
      </c>
      <c r="F161" s="120"/>
      <c r="G161" s="120">
        <f>SmtRes!CX29</f>
        <v>0.9</v>
      </c>
      <c r="H161" s="121"/>
      <c r="I161" s="119"/>
      <c r="J161" s="121">
        <f>SmtRes!CZ29</f>
        <v>9.35</v>
      </c>
      <c r="K161" s="119"/>
      <c r="L161" s="121">
        <f>SmtRes!DF29</f>
        <v>8.42</v>
      </c>
    </row>
    <row r="162" spans="1:82" ht="38.25" x14ac:dyDescent="0.2">
      <c r="A162" s="107"/>
      <c r="B162" s="107" t="s">
        <v>955</v>
      </c>
      <c r="C162" s="107" t="s">
        <v>957</v>
      </c>
      <c r="D162" s="119" t="s">
        <v>443</v>
      </c>
      <c r="E162" s="120">
        <v>0.72</v>
      </c>
      <c r="F162" s="120"/>
      <c r="G162" s="120">
        <f>SmtRes!CX30</f>
        <v>1.44</v>
      </c>
      <c r="H162" s="121">
        <f>SmtRes!CZ30</f>
        <v>155.63</v>
      </c>
      <c r="I162" s="119">
        <f>SmtRes!AI30</f>
        <v>0.93</v>
      </c>
      <c r="J162" s="121">
        <f>ROUND(H162*I162, 2)</f>
        <v>144.74</v>
      </c>
      <c r="K162" s="119"/>
      <c r="L162" s="121">
        <f>SmtRes!DF30</f>
        <v>208.43</v>
      </c>
    </row>
    <row r="163" spans="1:82" ht="25.5" x14ac:dyDescent="0.2">
      <c r="A163" s="107"/>
      <c r="B163" s="107" t="s">
        <v>990</v>
      </c>
      <c r="C163" s="107" t="s">
        <v>992</v>
      </c>
      <c r="D163" s="119" t="s">
        <v>443</v>
      </c>
      <c r="E163" s="120">
        <v>0.75</v>
      </c>
      <c r="F163" s="120"/>
      <c r="G163" s="120">
        <f>SmtRes!CX31</f>
        <v>1.5</v>
      </c>
      <c r="H163" s="121">
        <f>SmtRes!CZ31</f>
        <v>174.93</v>
      </c>
      <c r="I163" s="119">
        <f>SmtRes!AI31</f>
        <v>1.1299999999999999</v>
      </c>
      <c r="J163" s="121">
        <f>ROUND(H163*I163, 2)</f>
        <v>197.67</v>
      </c>
      <c r="K163" s="119"/>
      <c r="L163" s="121">
        <f>SmtRes!DF31</f>
        <v>296.51</v>
      </c>
    </row>
    <row r="164" spans="1:82" x14ac:dyDescent="0.2">
      <c r="A164" s="107"/>
      <c r="B164" s="107" t="s">
        <v>964</v>
      </c>
      <c r="C164" s="107" t="s">
        <v>966</v>
      </c>
      <c r="D164" s="119" t="s">
        <v>236</v>
      </c>
      <c r="E164" s="120">
        <v>1.8000000000000001E-4</v>
      </c>
      <c r="F164" s="120"/>
      <c r="G164" s="120">
        <f>SmtRes!CX32</f>
        <v>3.6000000000000002E-4</v>
      </c>
      <c r="H164" s="121">
        <f>SmtRes!CZ32</f>
        <v>74437.320000000007</v>
      </c>
      <c r="I164" s="119">
        <f>SmtRes!AI32</f>
        <v>1.41</v>
      </c>
      <c r="J164" s="121">
        <f>ROUND(H164*I164, 2)</f>
        <v>104956.62</v>
      </c>
      <c r="K164" s="119"/>
      <c r="L164" s="121">
        <f>SmtRes!DF32</f>
        <v>37.78</v>
      </c>
    </row>
    <row r="165" spans="1:82" x14ac:dyDescent="0.2">
      <c r="A165" s="107"/>
      <c r="B165" s="107" t="s">
        <v>993</v>
      </c>
      <c r="C165" s="107" t="s">
        <v>995</v>
      </c>
      <c r="D165" s="119" t="s">
        <v>236</v>
      </c>
      <c r="E165" s="120">
        <v>1.8000000000000001E-4</v>
      </c>
      <c r="F165" s="120"/>
      <c r="G165" s="120">
        <f>SmtRes!CX33</f>
        <v>3.6000000000000002E-4</v>
      </c>
      <c r="H165" s="121">
        <f>SmtRes!CZ33</f>
        <v>118848.25</v>
      </c>
      <c r="I165" s="119">
        <f>SmtRes!AI33</f>
        <v>1.33</v>
      </c>
      <c r="J165" s="121">
        <f>ROUND(H165*I165, 2)</f>
        <v>158068.17000000001</v>
      </c>
      <c r="K165" s="119"/>
      <c r="L165" s="121">
        <f>SmtRes!DF33</f>
        <v>56.9</v>
      </c>
    </row>
    <row r="166" spans="1:82" x14ac:dyDescent="0.2">
      <c r="A166" s="107"/>
      <c r="B166" s="107" t="s">
        <v>996</v>
      </c>
      <c r="C166" s="107" t="s">
        <v>998</v>
      </c>
      <c r="D166" s="119" t="s">
        <v>236</v>
      </c>
      <c r="E166" s="120">
        <v>2.0000000000000002E-5</v>
      </c>
      <c r="F166" s="120"/>
      <c r="G166" s="120">
        <f>SmtRes!CX34</f>
        <v>4.0000000000000003E-5</v>
      </c>
      <c r="H166" s="121">
        <f>SmtRes!CZ34</f>
        <v>344491.84</v>
      </c>
      <c r="I166" s="119">
        <f>SmtRes!AI34</f>
        <v>1.4</v>
      </c>
      <c r="J166" s="121">
        <f>ROUND(H166*I166, 2)</f>
        <v>482288.58</v>
      </c>
      <c r="K166" s="119"/>
      <c r="L166" s="121">
        <f>SmtRes!DF34</f>
        <v>19.29</v>
      </c>
    </row>
    <row r="167" spans="1:82" ht="51" x14ac:dyDescent="0.2">
      <c r="A167" s="107"/>
      <c r="B167" s="107" t="s">
        <v>1002</v>
      </c>
      <c r="C167" s="107" t="s">
        <v>1004</v>
      </c>
      <c r="D167" s="119" t="s">
        <v>118</v>
      </c>
      <c r="E167" s="120">
        <v>1.5</v>
      </c>
      <c r="F167" s="120"/>
      <c r="G167" s="120">
        <f>SmtRes!CX37</f>
        <v>3</v>
      </c>
      <c r="H167" s="121">
        <f>SmtRes!CZ37</f>
        <v>75.239999999999995</v>
      </c>
      <c r="I167" s="119">
        <f>SmtRes!AI37</f>
        <v>1.17</v>
      </c>
      <c r="J167" s="121">
        <f>ROUND(H167*I167, 2)</f>
        <v>88.03</v>
      </c>
      <c r="K167" s="119"/>
      <c r="L167" s="121">
        <f>SmtRes!DF37</f>
        <v>264.08999999999997</v>
      </c>
    </row>
    <row r="168" spans="1:82" x14ac:dyDescent="0.2">
      <c r="A168" s="107"/>
      <c r="B168" s="107"/>
      <c r="C168" s="125"/>
      <c r="D168" s="126"/>
      <c r="E168" s="127"/>
      <c r="F168" s="127"/>
      <c r="G168" s="127"/>
      <c r="H168" s="128"/>
      <c r="I168" s="126"/>
      <c r="J168" s="128"/>
      <c r="K168" s="126"/>
      <c r="L168" s="128"/>
    </row>
    <row r="169" spans="1:82" x14ac:dyDescent="0.2">
      <c r="A169" s="107"/>
      <c r="B169" s="107"/>
      <c r="C169" s="106" t="s">
        <v>832</v>
      </c>
      <c r="D169" s="119"/>
      <c r="E169" s="120"/>
      <c r="F169" s="120"/>
      <c r="G169" s="120"/>
      <c r="H169" s="121"/>
      <c r="I169" s="119"/>
      <c r="J169" s="121"/>
      <c r="K169" s="119"/>
      <c r="L169" s="121">
        <f>L150+L152+L153+L158</f>
        <v>6456.4</v>
      </c>
    </row>
    <row r="170" spans="1:82" x14ac:dyDescent="0.2">
      <c r="A170" s="107"/>
      <c r="B170" s="107"/>
      <c r="C170" s="107" t="s">
        <v>1563</v>
      </c>
      <c r="D170" s="119"/>
      <c r="E170" s="120"/>
      <c r="F170" s="120"/>
      <c r="G170" s="120"/>
      <c r="H170" s="121"/>
      <c r="I170" s="119"/>
      <c r="J170" s="121"/>
      <c r="K170" s="119"/>
      <c r="L170" s="121">
        <f>SUM(AR149:AR173)+SUM(AS149:AS173)+SUM(AT149:AT173)+SUM(AU149:AU173)+SUM(AV149:AV173)</f>
        <v>5113.58</v>
      </c>
    </row>
    <row r="171" spans="1:82" ht="38.25" x14ac:dyDescent="0.2">
      <c r="A171" s="107"/>
      <c r="B171" s="107" t="s">
        <v>108</v>
      </c>
      <c r="C171" s="107" t="s">
        <v>1605</v>
      </c>
      <c r="D171" s="119" t="s">
        <v>186</v>
      </c>
      <c r="E171" s="120">
        <f>Source!BZ73</f>
        <v>117</v>
      </c>
      <c r="F171" s="120"/>
      <c r="G171" s="120">
        <f>Source!AT73</f>
        <v>117</v>
      </c>
      <c r="H171" s="121"/>
      <c r="I171" s="119"/>
      <c r="J171" s="121"/>
      <c r="K171" s="119"/>
      <c r="L171" s="121">
        <f>SUM(AZ149:AZ173)</f>
        <v>5982.89</v>
      </c>
    </row>
    <row r="172" spans="1:82" ht="38.25" x14ac:dyDescent="0.2">
      <c r="A172" s="125"/>
      <c r="B172" s="125" t="s">
        <v>109</v>
      </c>
      <c r="C172" s="125" t="s">
        <v>1606</v>
      </c>
      <c r="D172" s="126" t="s">
        <v>186</v>
      </c>
      <c r="E172" s="127">
        <f>Source!CA73</f>
        <v>74</v>
      </c>
      <c r="F172" s="127"/>
      <c r="G172" s="127">
        <f>Source!AU73</f>
        <v>74</v>
      </c>
      <c r="H172" s="128"/>
      <c r="I172" s="126"/>
      <c r="J172" s="128"/>
      <c r="K172" s="126"/>
      <c r="L172" s="128">
        <f>SUM(BA149:BA173)</f>
        <v>3784.05</v>
      </c>
    </row>
    <row r="173" spans="1:82" x14ac:dyDescent="0.2">
      <c r="A173" s="104"/>
      <c r="B173" s="104"/>
      <c r="C173" s="129" t="s">
        <v>1566</v>
      </c>
      <c r="D173" s="129"/>
      <c r="E173" s="129"/>
      <c r="F173" s="129"/>
      <c r="G173" s="129"/>
      <c r="H173" s="129"/>
      <c r="I173" s="130">
        <f>IF(E149&lt;&gt;0,K173/E149, 0)</f>
        <v>8111.67</v>
      </c>
      <c r="J173" s="130"/>
      <c r="K173" s="130">
        <f>L150+L152+L158+L171+L172+L153</f>
        <v>16223.34</v>
      </c>
      <c r="L173" s="130"/>
      <c r="AD173">
        <f>ROUND((Source!AT73/100)*((ROUND(SUMIF(SmtRes!AQ22:'SmtRes'!AQ37,"=1",SmtRes!AD22:'SmtRes'!AD37)*Source!I73, 2)+ROUND(SUMIF(SmtRes!AQ22:'SmtRes'!AQ37,"=1",SmtRes!AC22:'SmtRes'!AC37)*Source!I73, 2))), 2)</f>
        <v>1912.2</v>
      </c>
      <c r="AE173">
        <f>ROUND((Source!AU73/100)*((ROUND(SUMIF(SmtRes!AQ22:'SmtRes'!AQ37,"=1",SmtRes!AD22:'SmtRes'!AD37)*Source!I73, 2)+ROUND(SUMIF(SmtRes!AQ22:'SmtRes'!AQ37,"=1",SmtRes!AC22:'SmtRes'!AC37)*Source!I73, 2))), 2)</f>
        <v>1209.43</v>
      </c>
      <c r="AN173" s="24">
        <f>L150+L152+L158+L171+L172+L153</f>
        <v>16223.34</v>
      </c>
      <c r="AO173" s="24">
        <f>L152</f>
        <v>381.70999999999992</v>
      </c>
      <c r="AQ173" t="s">
        <v>1567</v>
      </c>
      <c r="AR173" s="24">
        <f>L150</f>
        <v>5003.29</v>
      </c>
      <c r="AT173" s="24">
        <f>L153</f>
        <v>110.29</v>
      </c>
      <c r="AV173" t="s">
        <v>1567</v>
      </c>
      <c r="AW173" s="24">
        <f>L158</f>
        <v>961.1099999999999</v>
      </c>
      <c r="AZ173">
        <f>Source!X73</f>
        <v>5982.89</v>
      </c>
      <c r="BA173">
        <f>Source!Y73</f>
        <v>3784.05</v>
      </c>
      <c r="CD173">
        <v>1</v>
      </c>
    </row>
    <row r="174" spans="1:82" ht="76.5" x14ac:dyDescent="0.2">
      <c r="A174" s="136" t="s">
        <v>120</v>
      </c>
      <c r="B174" s="125" t="str">
        <f>Source!F74</f>
        <v>18.1.09.04-0001</v>
      </c>
      <c r="C174" s="125" t="str">
        <f>Source!G74</f>
        <v>Кран шаровой газовый стальной, присоединение к трубопроводу фланцевое, с комплектом ответных фланцев, прокладками и крепежом, номинальное давление 1,6 МПа, номинальный диаметр 50 мм</v>
      </c>
      <c r="D174" s="126" t="str">
        <f>Source!H74</f>
        <v>ШТ</v>
      </c>
      <c r="E174" s="127">
        <f>Source!K74</f>
        <v>2</v>
      </c>
      <c r="F174" s="127"/>
      <c r="G174" s="127">
        <f>Source!I74</f>
        <v>2</v>
      </c>
      <c r="H174" s="128">
        <f>Source!AL74</f>
        <v>8460.98</v>
      </c>
      <c r="I174" s="126">
        <f>IF(Source!BC74&lt;&gt; 0, Source!BC74, 1)</f>
        <v>1.22</v>
      </c>
      <c r="J174" s="128">
        <f>ROUND(H174*I174, 2)</f>
        <v>10322.4</v>
      </c>
      <c r="K174" s="126"/>
      <c r="L174" s="128">
        <f>Source!P74</f>
        <v>20644.8</v>
      </c>
    </row>
    <row r="175" spans="1:82" x14ac:dyDescent="0.2">
      <c r="A175" s="104"/>
      <c r="B175" s="104"/>
      <c r="C175" s="129" t="s">
        <v>1566</v>
      </c>
      <c r="D175" s="129"/>
      <c r="E175" s="129"/>
      <c r="F175" s="129"/>
      <c r="G175" s="129"/>
      <c r="H175" s="129"/>
      <c r="I175" s="130">
        <f>IF(E174&lt;&gt;0,K175/E174, 0)</f>
        <v>10322.4</v>
      </c>
      <c r="J175" s="130"/>
      <c r="K175" s="130">
        <f>L174</f>
        <v>20644.8</v>
      </c>
      <c r="L175" s="130"/>
      <c r="AD175">
        <f>ROUND((Source!AT74/100)*((ROUND(ROUND(Source!AO74,2)*Source!I74, 2)+ROUND(ROUND(Source!AN74,2)*Source!I74, 2))), 2)</f>
        <v>0</v>
      </c>
      <c r="AE175">
        <f>ROUND((Source!AU74/100)*((ROUND(ROUND(Source!AO74,2)*Source!I74, 2)+ROUND(ROUND(Source!AN74,2)*Source!I74, 2))), 2)</f>
        <v>0</v>
      </c>
      <c r="AN175" s="24">
        <f>L174</f>
        <v>20644.8</v>
      </c>
      <c r="AO175">
        <f>0</f>
        <v>0</v>
      </c>
      <c r="AQ175" t="s">
        <v>1567</v>
      </c>
      <c r="AR175">
        <f>0</f>
        <v>0</v>
      </c>
      <c r="AT175">
        <f>0</f>
        <v>0</v>
      </c>
      <c r="AV175" t="s">
        <v>1567</v>
      </c>
      <c r="AW175" s="24">
        <f>L174</f>
        <v>20644.8</v>
      </c>
      <c r="AZ175">
        <f>Source!X74</f>
        <v>0</v>
      </c>
      <c r="BA175">
        <f>Source!Y74</f>
        <v>0</v>
      </c>
      <c r="CD175">
        <v>1</v>
      </c>
    </row>
    <row r="176" spans="1:82" ht="25.5" x14ac:dyDescent="0.2">
      <c r="A176" s="118" t="s">
        <v>127</v>
      </c>
      <c r="B176" s="107" t="s">
        <v>1608</v>
      </c>
      <c r="C176" s="107" t="str">
        <f>Source!G75</f>
        <v>Соединение изолирующее стальное сварное  диаметром: 50 мм</v>
      </c>
      <c r="D176" s="119" t="str">
        <f>Source!H75</f>
        <v>ШТ</v>
      </c>
      <c r="E176" s="120">
        <f>Source!K75</f>
        <v>2</v>
      </c>
      <c r="F176" s="120"/>
      <c r="G176" s="120">
        <f>Source!I75</f>
        <v>2</v>
      </c>
      <c r="H176" s="121"/>
      <c r="I176" s="119"/>
      <c r="J176" s="121"/>
      <c r="K176" s="119"/>
      <c r="L176" s="121"/>
    </row>
    <row r="177" spans="1:83" x14ac:dyDescent="0.2">
      <c r="A177" s="122"/>
      <c r="B177" s="120">
        <v>1</v>
      </c>
      <c r="C177" s="122" t="s">
        <v>1569</v>
      </c>
      <c r="D177" s="119" t="s">
        <v>922</v>
      </c>
      <c r="E177" s="123"/>
      <c r="F177" s="120"/>
      <c r="G177" s="120">
        <f>Source!U75</f>
        <v>0.64</v>
      </c>
      <c r="H177" s="120"/>
      <c r="I177" s="120"/>
      <c r="J177" s="120"/>
      <c r="K177" s="120"/>
      <c r="L177" s="124">
        <f>SUM(L178:L178)-SUMIF(CE178:CE178, 1, L178:L178)</f>
        <v>289.72000000000003</v>
      </c>
    </row>
    <row r="178" spans="1:83" x14ac:dyDescent="0.2">
      <c r="A178" s="107"/>
      <c r="B178" s="107" t="s">
        <v>1005</v>
      </c>
      <c r="C178" s="107" t="s">
        <v>1006</v>
      </c>
      <c r="D178" s="119" t="s">
        <v>922</v>
      </c>
      <c r="E178" s="120">
        <v>0.32</v>
      </c>
      <c r="F178" s="120"/>
      <c r="G178" s="120">
        <f>SmtRes!CX38</f>
        <v>0.64</v>
      </c>
      <c r="H178" s="121"/>
      <c r="I178" s="119"/>
      <c r="J178" s="121">
        <f>SmtRes!CZ38</f>
        <v>452.68</v>
      </c>
      <c r="K178" s="119"/>
      <c r="L178" s="121">
        <f>SmtRes!DI38</f>
        <v>289.72000000000003</v>
      </c>
    </row>
    <row r="179" spans="1:83" x14ac:dyDescent="0.2">
      <c r="A179" s="122"/>
      <c r="B179" s="120">
        <v>2</v>
      </c>
      <c r="C179" s="122" t="s">
        <v>1560</v>
      </c>
      <c r="D179" s="119"/>
      <c r="E179" s="123"/>
      <c r="F179" s="120"/>
      <c r="G179" s="120"/>
      <c r="H179" s="120"/>
      <c r="I179" s="120"/>
      <c r="J179" s="120"/>
      <c r="K179" s="120"/>
      <c r="L179" s="124">
        <f>SUM(L180:L182)-SUMIF(CE180:CE182, 1, L180:L182)</f>
        <v>523.42000000000007</v>
      </c>
    </row>
    <row r="180" spans="1:83" x14ac:dyDescent="0.2">
      <c r="A180" s="122"/>
      <c r="B180" s="120"/>
      <c r="C180" s="122" t="s">
        <v>1562</v>
      </c>
      <c r="D180" s="119" t="s">
        <v>922</v>
      </c>
      <c r="E180" s="123"/>
      <c r="F180" s="120"/>
      <c r="G180" s="120">
        <f>Source!V75</f>
        <v>0.36</v>
      </c>
      <c r="H180" s="120"/>
      <c r="I180" s="120"/>
      <c r="J180" s="120"/>
      <c r="K180" s="120"/>
      <c r="L180" s="124">
        <f>SUMIF(CE181:CE182, 1, L181:L182)</f>
        <v>162.96</v>
      </c>
      <c r="CE180">
        <v>1</v>
      </c>
    </row>
    <row r="181" spans="1:83" ht="51" x14ac:dyDescent="0.2">
      <c r="A181" s="107"/>
      <c r="B181" s="107" t="s">
        <v>1007</v>
      </c>
      <c r="C181" s="107" t="s">
        <v>1009</v>
      </c>
      <c r="D181" s="119" t="s">
        <v>926</v>
      </c>
      <c r="E181" s="120">
        <v>0.18</v>
      </c>
      <c r="F181" s="120"/>
      <c r="G181" s="120">
        <f>SmtRes!CX40</f>
        <v>0.36</v>
      </c>
      <c r="H181" s="121">
        <f>SmtRes!CZ40</f>
        <v>1069.08</v>
      </c>
      <c r="I181" s="119">
        <f>SmtRes!AJ40</f>
        <v>1.36</v>
      </c>
      <c r="J181" s="121">
        <f>ROUND(H181*I181, 2)</f>
        <v>1453.95</v>
      </c>
      <c r="K181" s="119"/>
      <c r="L181" s="121">
        <f>SmtRes!DG40</f>
        <v>523.41999999999996</v>
      </c>
    </row>
    <row r="182" spans="1:83" x14ac:dyDescent="0.2">
      <c r="A182" s="107"/>
      <c r="B182" s="107" t="s">
        <v>933</v>
      </c>
      <c r="C182" s="107" t="s">
        <v>1573</v>
      </c>
      <c r="D182" s="119" t="s">
        <v>922</v>
      </c>
      <c r="E182" s="120">
        <f>SmtRes!DO40*SmtRes!AT40</f>
        <v>0.18</v>
      </c>
      <c r="F182" s="120"/>
      <c r="G182" s="120">
        <f>ROUND(E182*G176, 7)</f>
        <v>0.36</v>
      </c>
      <c r="H182" s="121"/>
      <c r="I182" s="119"/>
      <c r="J182" s="121">
        <f>ROUND(SmtRes!AG40/SmtRes!DO40, 2)</f>
        <v>452.68</v>
      </c>
      <c r="K182" s="119"/>
      <c r="L182" s="121">
        <f>SmtRes!DH40</f>
        <v>162.96</v>
      </c>
      <c r="CE182">
        <v>1</v>
      </c>
    </row>
    <row r="183" spans="1:83" x14ac:dyDescent="0.2">
      <c r="A183" s="122"/>
      <c r="B183" s="120">
        <v>4</v>
      </c>
      <c r="C183" s="122" t="s">
        <v>1604</v>
      </c>
      <c r="D183" s="119"/>
      <c r="E183" s="123"/>
      <c r="F183" s="120"/>
      <c r="G183" s="120"/>
      <c r="H183" s="120"/>
      <c r="I183" s="120"/>
      <c r="J183" s="120"/>
      <c r="K183" s="120"/>
      <c r="L183" s="124">
        <f>SUM(L184:L184)-SUMIF(CE184:CE184, 1, L184:L184)</f>
        <v>28.95</v>
      </c>
    </row>
    <row r="184" spans="1:83" ht="38.25" x14ac:dyDescent="0.2">
      <c r="A184" s="107"/>
      <c r="B184" s="107" t="s">
        <v>955</v>
      </c>
      <c r="C184" s="107" t="s">
        <v>957</v>
      </c>
      <c r="D184" s="119" t="s">
        <v>443</v>
      </c>
      <c r="E184" s="120">
        <v>0.1</v>
      </c>
      <c r="F184" s="120"/>
      <c r="G184" s="120">
        <f>SmtRes!CX41</f>
        <v>0.2</v>
      </c>
      <c r="H184" s="121">
        <f>SmtRes!CZ41</f>
        <v>155.63</v>
      </c>
      <c r="I184" s="119">
        <f>SmtRes!AI41</f>
        <v>0.93</v>
      </c>
      <c r="J184" s="121">
        <f>ROUND(H184*I184, 2)</f>
        <v>144.74</v>
      </c>
      <c r="K184" s="119"/>
      <c r="L184" s="121">
        <f>SmtRes!DF41</f>
        <v>28.95</v>
      </c>
    </row>
    <row r="185" spans="1:83" x14ac:dyDescent="0.2">
      <c r="A185" s="107"/>
      <c r="B185" s="107"/>
      <c r="C185" s="125"/>
      <c r="D185" s="126"/>
      <c r="E185" s="127"/>
      <c r="F185" s="127"/>
      <c r="G185" s="127"/>
      <c r="H185" s="128"/>
      <c r="I185" s="126"/>
      <c r="J185" s="128"/>
      <c r="K185" s="126"/>
      <c r="L185" s="128"/>
    </row>
    <row r="186" spans="1:83" x14ac:dyDescent="0.2">
      <c r="A186" s="107"/>
      <c r="B186" s="107"/>
      <c r="C186" s="106" t="s">
        <v>832</v>
      </c>
      <c r="D186" s="119"/>
      <c r="E186" s="120"/>
      <c r="F186" s="120"/>
      <c r="G186" s="120"/>
      <c r="H186" s="121"/>
      <c r="I186" s="119"/>
      <c r="J186" s="121"/>
      <c r="K186" s="119"/>
      <c r="L186" s="121">
        <f>L177+L179+L180+L183</f>
        <v>1005.0500000000002</v>
      </c>
    </row>
    <row r="187" spans="1:83" x14ac:dyDescent="0.2">
      <c r="A187" s="107"/>
      <c r="B187" s="107"/>
      <c r="C187" s="107" t="s">
        <v>1563</v>
      </c>
      <c r="D187" s="119"/>
      <c r="E187" s="120"/>
      <c r="F187" s="120"/>
      <c r="G187" s="120"/>
      <c r="H187" s="121"/>
      <c r="I187" s="119"/>
      <c r="J187" s="121"/>
      <c r="K187" s="119"/>
      <c r="L187" s="121">
        <f>SUM(AR176:AR190)+SUM(AS176:AS190)+SUM(AT176:AT190)+SUM(AU176:AU190)+SUM(AV176:AV190)</f>
        <v>452.68000000000006</v>
      </c>
    </row>
    <row r="188" spans="1:83" ht="38.25" x14ac:dyDescent="0.2">
      <c r="A188" s="107"/>
      <c r="B188" s="107" t="s">
        <v>108</v>
      </c>
      <c r="C188" s="107" t="s">
        <v>1605</v>
      </c>
      <c r="D188" s="119" t="s">
        <v>186</v>
      </c>
      <c r="E188" s="120">
        <f>Source!BZ75</f>
        <v>117</v>
      </c>
      <c r="F188" s="120"/>
      <c r="G188" s="120">
        <f>Source!AT75</f>
        <v>117</v>
      </c>
      <c r="H188" s="121"/>
      <c r="I188" s="119"/>
      <c r="J188" s="121"/>
      <c r="K188" s="119"/>
      <c r="L188" s="121">
        <f>SUM(AZ176:AZ190)</f>
        <v>529.64</v>
      </c>
    </row>
    <row r="189" spans="1:83" ht="38.25" x14ac:dyDescent="0.2">
      <c r="A189" s="125"/>
      <c r="B189" s="125" t="s">
        <v>109</v>
      </c>
      <c r="C189" s="125" t="s">
        <v>1606</v>
      </c>
      <c r="D189" s="126" t="s">
        <v>186</v>
      </c>
      <c r="E189" s="127">
        <f>Source!CA75</f>
        <v>74</v>
      </c>
      <c r="F189" s="127"/>
      <c r="G189" s="127">
        <f>Source!AU75</f>
        <v>74</v>
      </c>
      <c r="H189" s="128"/>
      <c r="I189" s="126"/>
      <c r="J189" s="128"/>
      <c r="K189" s="126"/>
      <c r="L189" s="128">
        <f>SUM(BA176:BA190)</f>
        <v>334.98</v>
      </c>
    </row>
    <row r="190" spans="1:83" x14ac:dyDescent="0.2">
      <c r="A190" s="104"/>
      <c r="B190" s="104"/>
      <c r="C190" s="129" t="s">
        <v>1566</v>
      </c>
      <c r="D190" s="129"/>
      <c r="E190" s="129"/>
      <c r="F190" s="129"/>
      <c r="G190" s="129"/>
      <c r="H190" s="129"/>
      <c r="I190" s="130">
        <f>IF(E176&lt;&gt;0,K190/E176, 0)</f>
        <v>934.83500000000004</v>
      </c>
      <c r="J190" s="130"/>
      <c r="K190" s="130">
        <f>L177+L179+L183+L188+L189+L180</f>
        <v>1869.67</v>
      </c>
      <c r="L190" s="130"/>
      <c r="AD190">
        <f>ROUND((Source!AT75/100)*((ROUND(SUMIF(SmtRes!AQ38:'SmtRes'!AQ41,"=1",SmtRes!AD38:'SmtRes'!AD41)*Source!I75, 2)+ROUND(SUMIF(SmtRes!AQ38:'SmtRes'!AQ41,"=1",SmtRes!AC38:'SmtRes'!AC41)*Source!I75, 2))), 2)</f>
        <v>2118.54</v>
      </c>
      <c r="AE190">
        <f>ROUND((Source!AU75/100)*((ROUND(SUMIF(SmtRes!AQ38:'SmtRes'!AQ41,"=1",SmtRes!AD38:'SmtRes'!AD41)*Source!I75, 2)+ROUND(SUMIF(SmtRes!AQ38:'SmtRes'!AQ41,"=1",SmtRes!AC38:'SmtRes'!AC41)*Source!I75, 2))), 2)</f>
        <v>1339.93</v>
      </c>
      <c r="AN190" s="24">
        <f>L177+L179+L183+L188+L189+L180</f>
        <v>1869.67</v>
      </c>
      <c r="AO190" s="24">
        <f>L179</f>
        <v>523.42000000000007</v>
      </c>
      <c r="AQ190" t="s">
        <v>1567</v>
      </c>
      <c r="AR190" s="24">
        <f>L177</f>
        <v>289.72000000000003</v>
      </c>
      <c r="AT190" s="24">
        <f>L180</f>
        <v>162.96</v>
      </c>
      <c r="AV190" t="s">
        <v>1567</v>
      </c>
      <c r="AW190" s="24">
        <f>L183</f>
        <v>28.95</v>
      </c>
      <c r="AZ190">
        <f>Source!X75</f>
        <v>529.64</v>
      </c>
      <c r="BA190">
        <f>Source!Y75</f>
        <v>334.98</v>
      </c>
      <c r="CD190">
        <v>1</v>
      </c>
    </row>
    <row r="191" spans="1:83" ht="38.25" x14ac:dyDescent="0.2">
      <c r="A191" s="136" t="s">
        <v>132</v>
      </c>
      <c r="B191" s="125" t="str">
        <f>Source!F76</f>
        <v>23.8.03.07-0025</v>
      </c>
      <c r="C191" s="125" t="str">
        <f>Source!G76</f>
        <v>Соединение изолирующее неразъемное  под приварку, номинальный диаметр трубы 50 мм</v>
      </c>
      <c r="D191" s="126" t="str">
        <f>Source!H76</f>
        <v>ШТ</v>
      </c>
      <c r="E191" s="127">
        <f>Source!K76</f>
        <v>2</v>
      </c>
      <c r="F191" s="127"/>
      <c r="G191" s="127">
        <f>Source!I76</f>
        <v>2</v>
      </c>
      <c r="H191" s="128">
        <f>Source!AL76</f>
        <v>3136.69</v>
      </c>
      <c r="I191" s="126">
        <f>IF(Source!BC76&lt;&gt; 0, Source!BC76, 1)</f>
        <v>1.06</v>
      </c>
      <c r="J191" s="128">
        <f>ROUND(H191*I191, 2)</f>
        <v>3324.89</v>
      </c>
      <c r="K191" s="126"/>
      <c r="L191" s="128">
        <f>Source!P76</f>
        <v>6649.78</v>
      </c>
    </row>
    <row r="192" spans="1:83" x14ac:dyDescent="0.2">
      <c r="A192" s="104"/>
      <c r="B192" s="104"/>
      <c r="C192" s="129" t="s">
        <v>1566</v>
      </c>
      <c r="D192" s="129"/>
      <c r="E192" s="129"/>
      <c r="F192" s="129"/>
      <c r="G192" s="129"/>
      <c r="H192" s="129"/>
      <c r="I192" s="130">
        <f>IF(E191&lt;&gt;0,K192/E191, 0)</f>
        <v>3324.89</v>
      </c>
      <c r="J192" s="130"/>
      <c r="K192" s="130">
        <f>L191</f>
        <v>6649.78</v>
      </c>
      <c r="L192" s="130"/>
      <c r="AD192">
        <f>ROUND((Source!AT76/100)*((ROUND(ROUND(Source!AO76,2)*Source!I76, 2)+ROUND(ROUND(Source!AN76,2)*Source!I76, 2))), 2)</f>
        <v>0</v>
      </c>
      <c r="AE192">
        <f>ROUND((Source!AU76/100)*((ROUND(ROUND(Source!AO76,2)*Source!I76, 2)+ROUND(ROUND(Source!AN76,2)*Source!I76, 2))), 2)</f>
        <v>0</v>
      </c>
      <c r="AN192" s="24">
        <f>L191</f>
        <v>6649.78</v>
      </c>
      <c r="AO192">
        <f>0</f>
        <v>0</v>
      </c>
      <c r="AQ192" t="s">
        <v>1567</v>
      </c>
      <c r="AR192">
        <f>0</f>
        <v>0</v>
      </c>
      <c r="AT192">
        <f>0</f>
        <v>0</v>
      </c>
      <c r="AV192" t="s">
        <v>1567</v>
      </c>
      <c r="AW192" s="24">
        <f>L191</f>
        <v>6649.78</v>
      </c>
      <c r="AZ192">
        <f>Source!X76</f>
        <v>0</v>
      </c>
      <c r="BA192">
        <f>Source!Y76</f>
        <v>0</v>
      </c>
      <c r="CD192">
        <v>1</v>
      </c>
    </row>
    <row r="193" spans="1:83" ht="51" x14ac:dyDescent="0.2">
      <c r="A193" s="118" t="s">
        <v>136</v>
      </c>
      <c r="B193" s="107" t="s">
        <v>1609</v>
      </c>
      <c r="C193" s="107" t="str">
        <f>Source!G77</f>
        <v>Укладка полиэтиленовых труб газопроводов в траншею со стационарно установленного барабана, диаметр труб: до 63 мм</v>
      </c>
      <c r="D193" s="119" t="str">
        <f>Source!H77</f>
        <v>100 м</v>
      </c>
      <c r="E193" s="120">
        <f>Source!K77</f>
        <v>3.79</v>
      </c>
      <c r="F193" s="120"/>
      <c r="G193" s="120">
        <f>Source!I77</f>
        <v>3.79</v>
      </c>
      <c r="H193" s="121"/>
      <c r="I193" s="119"/>
      <c r="J193" s="121"/>
      <c r="K193" s="119"/>
      <c r="L193" s="121"/>
    </row>
    <row r="194" spans="1:83" x14ac:dyDescent="0.2">
      <c r="A194" s="104"/>
      <c r="B194" s="104"/>
      <c r="C194" s="105" t="str">
        <f>"Объем: "&amp;Source!I77&amp;"=379/"&amp;"100"</f>
        <v>Объем: 3,79=379/100</v>
      </c>
      <c r="D194" s="104"/>
      <c r="E194" s="104"/>
      <c r="F194" s="104"/>
      <c r="G194" s="104"/>
      <c r="H194" s="104"/>
      <c r="I194" s="104"/>
      <c r="J194" s="104"/>
      <c r="K194" s="104"/>
      <c r="L194" s="104"/>
    </row>
    <row r="195" spans="1:83" x14ac:dyDescent="0.2">
      <c r="A195" s="122"/>
      <c r="B195" s="120">
        <v>1</v>
      </c>
      <c r="C195" s="122" t="s">
        <v>1569</v>
      </c>
      <c r="D195" s="119" t="s">
        <v>922</v>
      </c>
      <c r="E195" s="123"/>
      <c r="F195" s="120"/>
      <c r="G195" s="120">
        <f>Source!U77</f>
        <v>21.603000000000002</v>
      </c>
      <c r="H195" s="120"/>
      <c r="I195" s="120"/>
      <c r="J195" s="120"/>
      <c r="K195" s="120"/>
      <c r="L195" s="124">
        <f>SUM(L196:L196)-SUMIF(CE196:CE196, 1, L196:L196)</f>
        <v>9398.39</v>
      </c>
    </row>
    <row r="196" spans="1:83" x14ac:dyDescent="0.2">
      <c r="A196" s="107"/>
      <c r="B196" s="107" t="s">
        <v>1010</v>
      </c>
      <c r="C196" s="107" t="s">
        <v>1011</v>
      </c>
      <c r="D196" s="119" t="s">
        <v>922</v>
      </c>
      <c r="E196" s="120">
        <v>5.7</v>
      </c>
      <c r="F196" s="120"/>
      <c r="G196" s="120">
        <f>SmtRes!CX42</f>
        <v>21.603000000000002</v>
      </c>
      <c r="H196" s="121"/>
      <c r="I196" s="119"/>
      <c r="J196" s="121">
        <f>SmtRes!CZ42</f>
        <v>435.05</v>
      </c>
      <c r="K196" s="119"/>
      <c r="L196" s="121">
        <f>SmtRes!DI42</f>
        <v>9398.39</v>
      </c>
    </row>
    <row r="197" spans="1:83" x14ac:dyDescent="0.2">
      <c r="A197" s="122"/>
      <c r="B197" s="120">
        <v>2</v>
      </c>
      <c r="C197" s="122" t="s">
        <v>1560</v>
      </c>
      <c r="D197" s="119"/>
      <c r="E197" s="123"/>
      <c r="F197" s="120"/>
      <c r="G197" s="120"/>
      <c r="H197" s="120"/>
      <c r="I197" s="120"/>
      <c r="J197" s="120"/>
      <c r="K197" s="120"/>
      <c r="L197" s="124">
        <f>SUM(L198:L200)-SUMIF(CE198:CE200, 1, L198:L200)</f>
        <v>1655.6100000000001</v>
      </c>
    </row>
    <row r="198" spans="1:83" hidden="1" x14ac:dyDescent="0.2">
      <c r="A198" s="122"/>
      <c r="B198" s="120"/>
      <c r="C198" s="122" t="s">
        <v>1562</v>
      </c>
      <c r="D198" s="119" t="s">
        <v>922</v>
      </c>
      <c r="E198" s="123"/>
      <c r="F198" s="120"/>
      <c r="G198" s="120">
        <f>Source!V77</f>
        <v>0</v>
      </c>
      <c r="H198" s="120"/>
      <c r="I198" s="120"/>
      <c r="J198" s="120"/>
      <c r="K198" s="120"/>
      <c r="L198" s="124">
        <f>SUMIF(CE199:CE200, 1, L199:L200)</f>
        <v>0</v>
      </c>
      <c r="CE198">
        <v>1</v>
      </c>
    </row>
    <row r="199" spans="1:83" ht="76.5" x14ac:dyDescent="0.2">
      <c r="A199" s="107"/>
      <c r="B199" s="107" t="s">
        <v>1012</v>
      </c>
      <c r="C199" s="107" t="s">
        <v>1014</v>
      </c>
      <c r="D199" s="119" t="s">
        <v>926</v>
      </c>
      <c r="E199" s="120">
        <v>0.9</v>
      </c>
      <c r="F199" s="120"/>
      <c r="G199" s="120">
        <f>SmtRes!CX43</f>
        <v>3.411</v>
      </c>
      <c r="H199" s="121">
        <f>SmtRes!CZ43</f>
        <v>345.9</v>
      </c>
      <c r="I199" s="119">
        <f>SmtRes!AJ43</f>
        <v>1.33</v>
      </c>
      <c r="J199" s="121">
        <f>ROUND(H199*I199, 2)</f>
        <v>460.05</v>
      </c>
      <c r="K199" s="119"/>
      <c r="L199" s="121">
        <f>SmtRes!DG43</f>
        <v>1569.23</v>
      </c>
    </row>
    <row r="200" spans="1:83" ht="25.5" x14ac:dyDescent="0.2">
      <c r="A200" s="107"/>
      <c r="B200" s="107" t="s">
        <v>1015</v>
      </c>
      <c r="C200" s="107" t="s">
        <v>1017</v>
      </c>
      <c r="D200" s="119" t="s">
        <v>926</v>
      </c>
      <c r="E200" s="120">
        <v>0.48</v>
      </c>
      <c r="F200" s="120"/>
      <c r="G200" s="120">
        <f>SmtRes!CX44</f>
        <v>1.8191999999999999</v>
      </c>
      <c r="H200" s="121">
        <f>SmtRes!CZ44</f>
        <v>27.13</v>
      </c>
      <c r="I200" s="119">
        <f>SmtRes!AJ44</f>
        <v>1.75</v>
      </c>
      <c r="J200" s="121">
        <f>ROUND(H200*I200, 2)</f>
        <v>47.48</v>
      </c>
      <c r="K200" s="119"/>
      <c r="L200" s="121">
        <f>SmtRes!DG44</f>
        <v>86.38</v>
      </c>
    </row>
    <row r="201" spans="1:83" hidden="1" x14ac:dyDescent="0.2">
      <c r="A201" s="122"/>
      <c r="B201" s="120">
        <v>4</v>
      </c>
      <c r="C201" s="122" t="s">
        <v>1604</v>
      </c>
      <c r="D201" s="119"/>
      <c r="E201" s="123"/>
      <c r="F201" s="120"/>
      <c r="G201" s="120"/>
      <c r="H201" s="120"/>
      <c r="I201" s="120"/>
      <c r="J201" s="120"/>
      <c r="K201" s="120"/>
      <c r="L201" s="124">
        <f>0</f>
        <v>0</v>
      </c>
    </row>
    <row r="202" spans="1:83" x14ac:dyDescent="0.2">
      <c r="A202" s="107"/>
      <c r="B202" s="107" t="str">
        <f>EtalonRes!I47</f>
        <v>24.3.03.11</v>
      </c>
      <c r="C202" s="125" t="str">
        <f>EtalonRes!K47</f>
        <v>Трубы полиэтиленовые для газопроводов</v>
      </c>
      <c r="D202" s="126" t="str">
        <f>EtalonRes!O47</f>
        <v>м</v>
      </c>
      <c r="E202" s="127">
        <f>EtalonRes!X47</f>
        <v>100</v>
      </c>
      <c r="F202" s="127"/>
      <c r="G202" s="127">
        <f>ROUND(EtalonRes!AG47*Source!I77, 7)</f>
        <v>379</v>
      </c>
      <c r="H202" s="128"/>
      <c r="I202" s="126"/>
      <c r="J202" s="128"/>
      <c r="K202" s="126"/>
      <c r="L202" s="128"/>
    </row>
    <row r="203" spans="1:83" x14ac:dyDescent="0.2">
      <c r="A203" s="107"/>
      <c r="B203" s="107"/>
      <c r="C203" s="106" t="s">
        <v>832</v>
      </c>
      <c r="D203" s="119"/>
      <c r="E203" s="120"/>
      <c r="F203" s="120"/>
      <c r="G203" s="120"/>
      <c r="H203" s="121"/>
      <c r="I203" s="119"/>
      <c r="J203" s="121"/>
      <c r="K203" s="119"/>
      <c r="L203" s="121">
        <f>L195+L197+L198+L201</f>
        <v>11054</v>
      </c>
    </row>
    <row r="204" spans="1:83" ht="63.75" x14ac:dyDescent="0.2">
      <c r="A204" s="118" t="s">
        <v>1610</v>
      </c>
      <c r="B204" s="107" t="str">
        <f>Source!F78</f>
        <v>24.3.03.11-0024</v>
      </c>
      <c r="C204" s="107" t="str">
        <f>Source!G78</f>
        <v>Трубы напорные полиэтиленовые газопроводные ПЭ100, стандартное размерное отношение SDR11, номинальный наружный диаметр 63 мм, толщина стенки 5,8 мм</v>
      </c>
      <c r="D204" s="119" t="str">
        <f>Source!H78</f>
        <v>м</v>
      </c>
      <c r="E204" s="120">
        <f>SmtRes!AT45</f>
        <v>100</v>
      </c>
      <c r="F204" s="120"/>
      <c r="G204" s="120">
        <f>Source!I78</f>
        <v>379</v>
      </c>
      <c r="H204" s="121">
        <f>Source!AL78+Source!AO78+Source!AM78+Source!AN78</f>
        <v>207.48</v>
      </c>
      <c r="I204" s="119">
        <f>IF(Source!BC78&lt;&gt; 0, Source!BC78, 1)</f>
        <v>1.03</v>
      </c>
      <c r="J204" s="121">
        <f>ROUND(H204*I204, 2)</f>
        <v>213.7</v>
      </c>
      <c r="K204" s="119"/>
      <c r="L204" s="121">
        <f>Source!P78</f>
        <v>80992.3</v>
      </c>
      <c r="AD204">
        <f>ROUND((Source!AT78/100)*((ROUND(ROUND(Source!AO78,2)*Source!I78, 2)+ROUND(ROUND(Source!AN78,2)*Source!I78, 2))), 2)</f>
        <v>0</v>
      </c>
      <c r="AE204">
        <f>ROUND((Source!AU78/100)*((ROUND(ROUND(Source!AO78,2)*Source!I78, 2)+ROUND(ROUND(Source!AN78,2)*Source!I78, 2))), 2)</f>
        <v>0</v>
      </c>
      <c r="AN204">
        <f>L204</f>
        <v>80992.3</v>
      </c>
      <c r="AW204">
        <f>L204</f>
        <v>80992.3</v>
      </c>
      <c r="AZ204">
        <f>Source!X78</f>
        <v>0</v>
      </c>
      <c r="BA204">
        <f>Source!Y78</f>
        <v>0</v>
      </c>
      <c r="CD204">
        <v>1</v>
      </c>
    </row>
    <row r="205" spans="1:83" x14ac:dyDescent="0.2">
      <c r="A205" s="107"/>
      <c r="B205" s="107"/>
      <c r="C205" s="107" t="s">
        <v>1563</v>
      </c>
      <c r="D205" s="119"/>
      <c r="E205" s="120"/>
      <c r="F205" s="120"/>
      <c r="G205" s="120"/>
      <c r="H205" s="121"/>
      <c r="I205" s="119"/>
      <c r="J205" s="121"/>
      <c r="K205" s="119"/>
      <c r="L205" s="121">
        <f>SUM(AR193:AR208)+SUM(AS193:AS208)+SUM(AT193:AT208)+SUM(AU193:AU208)+SUM(AV193:AV208)</f>
        <v>9398.39</v>
      </c>
    </row>
    <row r="206" spans="1:83" ht="38.25" x14ac:dyDescent="0.2">
      <c r="A206" s="107"/>
      <c r="B206" s="107" t="s">
        <v>108</v>
      </c>
      <c r="C206" s="107" t="s">
        <v>1605</v>
      </c>
      <c r="D206" s="119" t="s">
        <v>186</v>
      </c>
      <c r="E206" s="120">
        <f>Source!BZ77</f>
        <v>117</v>
      </c>
      <c r="F206" s="120"/>
      <c r="G206" s="120">
        <f>Source!AT77</f>
        <v>117</v>
      </c>
      <c r="H206" s="121"/>
      <c r="I206" s="119"/>
      <c r="J206" s="121"/>
      <c r="K206" s="119"/>
      <c r="L206" s="121">
        <f>SUM(AZ193:AZ208)</f>
        <v>10996.12</v>
      </c>
    </row>
    <row r="207" spans="1:83" ht="38.25" x14ac:dyDescent="0.2">
      <c r="A207" s="125"/>
      <c r="B207" s="125" t="s">
        <v>109</v>
      </c>
      <c r="C207" s="125" t="s">
        <v>1606</v>
      </c>
      <c r="D207" s="126" t="s">
        <v>186</v>
      </c>
      <c r="E207" s="127">
        <f>Source!CA77</f>
        <v>74</v>
      </c>
      <c r="F207" s="127"/>
      <c r="G207" s="127">
        <f>Source!AU77</f>
        <v>74</v>
      </c>
      <c r="H207" s="128"/>
      <c r="I207" s="126"/>
      <c r="J207" s="128"/>
      <c r="K207" s="126"/>
      <c r="L207" s="128">
        <f>SUM(BA193:BA208)</f>
        <v>6954.81</v>
      </c>
    </row>
    <row r="208" spans="1:83" x14ac:dyDescent="0.2">
      <c r="A208" s="104"/>
      <c r="B208" s="104"/>
      <c r="C208" s="129" t="s">
        <v>1566</v>
      </c>
      <c r="D208" s="129"/>
      <c r="E208" s="129"/>
      <c r="F208" s="129"/>
      <c r="G208" s="129"/>
      <c r="H208" s="129"/>
      <c r="I208" s="130">
        <f>IF(E193&lt;&gt;0,K208/E193, 0)</f>
        <v>29023.015831134566</v>
      </c>
      <c r="J208" s="130"/>
      <c r="K208" s="130">
        <f>L195+L197+L201+L206+L207+L198+SUM(L204:L204)</f>
        <v>109997.23000000001</v>
      </c>
      <c r="L208" s="130"/>
      <c r="AD208">
        <f>ROUND((Source!AT77/100)*((ROUND(SUMIF(SmtRes!AQ42:'SmtRes'!AQ46,"=1",SmtRes!AD42:'SmtRes'!AD46)*Source!I77, 2)+ROUND(SUMIF(SmtRes!AQ42:'SmtRes'!AQ46,"=1",SmtRes!AC42:'SmtRes'!AC46)*Source!I77, 2))), 2)</f>
        <v>1929.14</v>
      </c>
      <c r="AE208">
        <f>ROUND((Source!AU77/100)*((ROUND(SUMIF(SmtRes!AQ42:'SmtRes'!AQ46,"=1",SmtRes!AD42:'SmtRes'!AD46)*Source!I77, 2)+ROUND(SUMIF(SmtRes!AQ42:'SmtRes'!AQ46,"=1",SmtRes!AC42:'SmtRes'!AC46)*Source!I77, 2))), 2)</f>
        <v>1220.1400000000001</v>
      </c>
      <c r="AN208" s="24">
        <f>L195+L197+L201+L206+L207+L198</f>
        <v>29004.930000000004</v>
      </c>
      <c r="AO208" s="24">
        <f>L197</f>
        <v>1655.6100000000001</v>
      </c>
      <c r="AQ208" t="s">
        <v>1567</v>
      </c>
      <c r="AR208" s="24">
        <f>L195</f>
        <v>9398.39</v>
      </c>
      <c r="AT208" s="24">
        <f>L198</f>
        <v>0</v>
      </c>
      <c r="AV208" t="s">
        <v>1567</v>
      </c>
      <c r="AW208" s="24">
        <f>L201</f>
        <v>0</v>
      </c>
      <c r="AZ208">
        <f>Source!X77</f>
        <v>10996.12</v>
      </c>
      <c r="BA208">
        <f>Source!Y77</f>
        <v>6954.81</v>
      </c>
      <c r="CD208">
        <v>1</v>
      </c>
    </row>
    <row r="209" spans="1:83" ht="51" x14ac:dyDescent="0.2">
      <c r="A209" s="118" t="s">
        <v>144</v>
      </c>
      <c r="B209" s="107" t="s">
        <v>1611</v>
      </c>
      <c r="C209" s="107" t="str">
        <f>Source!G79</f>
        <v>Сварка полиэтиленовых труб при помощи соединительных деталей с закладными электронагревателями, диаметр труб: свыше 32 до 63 мм</v>
      </c>
      <c r="D209" s="119" t="str">
        <f>Source!H79</f>
        <v>соединение</v>
      </c>
      <c r="E209" s="120">
        <f>Source!K79</f>
        <v>4</v>
      </c>
      <c r="F209" s="120"/>
      <c r="G209" s="120">
        <f>Source!I79</f>
        <v>4</v>
      </c>
      <c r="H209" s="121"/>
      <c r="I209" s="119"/>
      <c r="J209" s="121"/>
      <c r="K209" s="119"/>
      <c r="L209" s="121"/>
    </row>
    <row r="210" spans="1:83" x14ac:dyDescent="0.2">
      <c r="A210" s="122"/>
      <c r="B210" s="120">
        <v>1</v>
      </c>
      <c r="C210" s="122" t="s">
        <v>1569</v>
      </c>
      <c r="D210" s="119" t="s">
        <v>922</v>
      </c>
      <c r="E210" s="123"/>
      <c r="F210" s="120"/>
      <c r="G210" s="120">
        <f>Source!U79</f>
        <v>1.28</v>
      </c>
      <c r="H210" s="120"/>
      <c r="I210" s="120"/>
      <c r="J210" s="120"/>
      <c r="K210" s="120"/>
      <c r="L210" s="124">
        <f>SUM(L211:L211)-SUMIF(CE211:CE211, 1, L211:L211)</f>
        <v>487.26</v>
      </c>
    </row>
    <row r="211" spans="1:83" x14ac:dyDescent="0.2">
      <c r="A211" s="107"/>
      <c r="B211" s="107" t="s">
        <v>1021</v>
      </c>
      <c r="C211" s="107" t="s">
        <v>1022</v>
      </c>
      <c r="D211" s="119" t="s">
        <v>922</v>
      </c>
      <c r="E211" s="120">
        <v>0.32</v>
      </c>
      <c r="F211" s="120"/>
      <c r="G211" s="120">
        <f>SmtRes!CX47</f>
        <v>1.28</v>
      </c>
      <c r="H211" s="121"/>
      <c r="I211" s="119"/>
      <c r="J211" s="121">
        <f>SmtRes!CZ47</f>
        <v>380.67</v>
      </c>
      <c r="K211" s="119"/>
      <c r="L211" s="121">
        <f>SmtRes!DI47</f>
        <v>487.26</v>
      </c>
    </row>
    <row r="212" spans="1:83" x14ac:dyDescent="0.2">
      <c r="A212" s="122"/>
      <c r="B212" s="120">
        <v>2</v>
      </c>
      <c r="C212" s="122" t="s">
        <v>1560</v>
      </c>
      <c r="D212" s="119"/>
      <c r="E212" s="123"/>
      <c r="F212" s="120"/>
      <c r="G212" s="120"/>
      <c r="H212" s="120"/>
      <c r="I212" s="120"/>
      <c r="J212" s="120"/>
      <c r="K212" s="120"/>
      <c r="L212" s="124">
        <f>SUM(L213:L215)-SUMIF(CE213:CE215, 1, L213:L215)</f>
        <v>16.16</v>
      </c>
    </row>
    <row r="213" spans="1:83" hidden="1" x14ac:dyDescent="0.2">
      <c r="A213" s="122"/>
      <c r="B213" s="120"/>
      <c r="C213" s="122" t="s">
        <v>1562</v>
      </c>
      <c r="D213" s="119" t="s">
        <v>922</v>
      </c>
      <c r="E213" s="123"/>
      <c r="F213" s="120"/>
      <c r="G213" s="120">
        <f>Source!V79</f>
        <v>0</v>
      </c>
      <c r="H213" s="120"/>
      <c r="I213" s="120"/>
      <c r="J213" s="120"/>
      <c r="K213" s="120"/>
      <c r="L213" s="124">
        <f>SUMIF(CE214:CE215, 1, L214:L215)</f>
        <v>0</v>
      </c>
      <c r="CE213">
        <v>1</v>
      </c>
    </row>
    <row r="214" spans="1:83" ht="38.25" x14ac:dyDescent="0.2">
      <c r="A214" s="107"/>
      <c r="B214" s="107" t="s">
        <v>1023</v>
      </c>
      <c r="C214" s="107" t="s">
        <v>1025</v>
      </c>
      <c r="D214" s="119" t="s">
        <v>926</v>
      </c>
      <c r="E214" s="120">
        <v>0.19</v>
      </c>
      <c r="F214" s="120"/>
      <c r="G214" s="120">
        <f>SmtRes!CX48</f>
        <v>0.76</v>
      </c>
      <c r="H214" s="121">
        <f>SmtRes!CZ48</f>
        <v>8.6300000000000008</v>
      </c>
      <c r="I214" s="119">
        <f>SmtRes!AJ48</f>
        <v>1.59</v>
      </c>
      <c r="J214" s="121">
        <f>ROUND(H214*I214, 2)</f>
        <v>13.72</v>
      </c>
      <c r="K214" s="119"/>
      <c r="L214" s="121">
        <f>SmtRes!DG48</f>
        <v>10.43</v>
      </c>
    </row>
    <row r="215" spans="1:83" ht="38.25" x14ac:dyDescent="0.2">
      <c r="A215" s="107"/>
      <c r="B215" s="107" t="s">
        <v>1026</v>
      </c>
      <c r="C215" s="107" t="s">
        <v>1028</v>
      </c>
      <c r="D215" s="119" t="s">
        <v>926</v>
      </c>
      <c r="E215" s="120">
        <v>0.33</v>
      </c>
      <c r="F215" s="120"/>
      <c r="G215" s="120">
        <f>SmtRes!CX49</f>
        <v>1.32</v>
      </c>
      <c r="H215" s="121">
        <f>SmtRes!CZ49</f>
        <v>3.34</v>
      </c>
      <c r="I215" s="119">
        <f>SmtRes!AJ49</f>
        <v>1.3</v>
      </c>
      <c r="J215" s="121">
        <f>ROUND(H215*I215, 2)</f>
        <v>4.34</v>
      </c>
      <c r="K215" s="119"/>
      <c r="L215" s="121">
        <f>SmtRes!DG49</f>
        <v>5.73</v>
      </c>
    </row>
    <row r="216" spans="1:83" x14ac:dyDescent="0.2">
      <c r="A216" s="122"/>
      <c r="B216" s="120">
        <v>4</v>
      </c>
      <c r="C216" s="122" t="s">
        <v>1604</v>
      </c>
      <c r="D216" s="119"/>
      <c r="E216" s="123"/>
      <c r="F216" s="120"/>
      <c r="G216" s="120"/>
      <c r="H216" s="120"/>
      <c r="I216" s="120"/>
      <c r="J216" s="120"/>
      <c r="K216" s="120"/>
      <c r="L216" s="124">
        <f>SUM(L217:L218)-SUMIF(CE217:CE218, 1, L217:L218)</f>
        <v>78.089999999999989</v>
      </c>
    </row>
    <row r="217" spans="1:83" ht="25.5" x14ac:dyDescent="0.2">
      <c r="A217" s="107"/>
      <c r="B217" s="107" t="s">
        <v>1029</v>
      </c>
      <c r="C217" s="107" t="s">
        <v>1031</v>
      </c>
      <c r="D217" s="119" t="s">
        <v>443</v>
      </c>
      <c r="E217" s="120">
        <v>0.02</v>
      </c>
      <c r="F217" s="120"/>
      <c r="G217" s="120">
        <f>SmtRes!CX50</f>
        <v>0.08</v>
      </c>
      <c r="H217" s="121">
        <f>SmtRes!CZ50</f>
        <v>596.80999999999995</v>
      </c>
      <c r="I217" s="119">
        <f>SmtRes!AI50</f>
        <v>1.62</v>
      </c>
      <c r="J217" s="121">
        <f>ROUND(H217*I217, 2)</f>
        <v>966.83</v>
      </c>
      <c r="K217" s="119"/>
      <c r="L217" s="121">
        <f>SmtRes!DF50</f>
        <v>77.349999999999994</v>
      </c>
    </row>
    <row r="218" spans="1:83" x14ac:dyDescent="0.2">
      <c r="A218" s="107"/>
      <c r="B218" s="107" t="s">
        <v>1032</v>
      </c>
      <c r="C218" s="107" t="s">
        <v>1034</v>
      </c>
      <c r="D218" s="119" t="s">
        <v>443</v>
      </c>
      <c r="E218" s="120">
        <v>2E-3</v>
      </c>
      <c r="F218" s="120"/>
      <c r="G218" s="120">
        <f>SmtRes!CX51</f>
        <v>8.0000000000000002E-3</v>
      </c>
      <c r="H218" s="121">
        <f>SmtRes!CZ51</f>
        <v>56.11</v>
      </c>
      <c r="I218" s="119">
        <f>SmtRes!AI51</f>
        <v>1.64</v>
      </c>
      <c r="J218" s="121">
        <f>ROUND(H218*I218, 2)</f>
        <v>92.02</v>
      </c>
      <c r="K218" s="119"/>
      <c r="L218" s="121">
        <f>SmtRes!DF51</f>
        <v>0.74</v>
      </c>
    </row>
    <row r="219" spans="1:83" x14ac:dyDescent="0.2">
      <c r="A219" s="107"/>
      <c r="B219" s="107"/>
      <c r="C219" s="125"/>
      <c r="D219" s="126"/>
      <c r="E219" s="127"/>
      <c r="F219" s="127"/>
      <c r="G219" s="127"/>
      <c r="H219" s="128"/>
      <c r="I219" s="126"/>
      <c r="J219" s="128"/>
      <c r="K219" s="126"/>
      <c r="L219" s="128"/>
    </row>
    <row r="220" spans="1:83" x14ac:dyDescent="0.2">
      <c r="A220" s="107"/>
      <c r="B220" s="107"/>
      <c r="C220" s="106" t="s">
        <v>832</v>
      </c>
      <c r="D220" s="119"/>
      <c r="E220" s="120"/>
      <c r="F220" s="120"/>
      <c r="G220" s="120"/>
      <c r="H220" s="121"/>
      <c r="I220" s="119"/>
      <c r="J220" s="121"/>
      <c r="K220" s="119"/>
      <c r="L220" s="121">
        <f>L210+L212+L213+L216</f>
        <v>581.51</v>
      </c>
    </row>
    <row r="221" spans="1:83" ht="25.5" x14ac:dyDescent="0.2">
      <c r="A221" s="118" t="s">
        <v>1612</v>
      </c>
      <c r="B221" s="107" t="str">
        <f>Source!F80</f>
        <v>24.3.05.07-0603</v>
      </c>
      <c r="C221" s="107" t="str">
        <f>Source!G80</f>
        <v>Муфта полиэтиленовая электросварная, ПЭ100, SDR11, диаметр 63 мм</v>
      </c>
      <c r="D221" s="119" t="str">
        <f>Source!H80</f>
        <v>ШТ</v>
      </c>
      <c r="E221" s="120">
        <f>SmtRes!AT52</f>
        <v>1</v>
      </c>
      <c r="F221" s="120"/>
      <c r="G221" s="120">
        <f>Source!I80</f>
        <v>4</v>
      </c>
      <c r="H221" s="121">
        <f>Source!AL80+Source!AO80+Source!AM80+Source!AN80</f>
        <v>206.84</v>
      </c>
      <c r="I221" s="119">
        <f>IF(Source!BC80&lt;&gt; 0, Source!BC80, 1)</f>
        <v>1.27</v>
      </c>
      <c r="J221" s="121">
        <f>ROUND(H221*I221, 2)</f>
        <v>262.69</v>
      </c>
      <c r="K221" s="119"/>
      <c r="L221" s="121">
        <f>Source!P80</f>
        <v>1050.76</v>
      </c>
      <c r="AD221">
        <f>ROUND((Source!AT80/100)*((ROUND(ROUND(Source!AO80,2)*Source!I80, 2)+ROUND(ROUND(Source!AN80,2)*Source!I80, 2))), 2)</f>
        <v>0</v>
      </c>
      <c r="AE221">
        <f>ROUND((Source!AU80/100)*((ROUND(ROUND(Source!AO80,2)*Source!I80, 2)+ROUND(ROUND(Source!AN80,2)*Source!I80, 2))), 2)</f>
        <v>0</v>
      </c>
      <c r="AN221">
        <f>L221</f>
        <v>1050.76</v>
      </c>
      <c r="AW221">
        <f>L221</f>
        <v>1050.76</v>
      </c>
      <c r="AZ221">
        <f>Source!X80</f>
        <v>0</v>
      </c>
      <c r="BA221">
        <f>Source!Y80</f>
        <v>0</v>
      </c>
      <c r="CD221">
        <v>1</v>
      </c>
    </row>
    <row r="222" spans="1:83" x14ac:dyDescent="0.2">
      <c r="A222" s="107"/>
      <c r="B222" s="107"/>
      <c r="C222" s="107" t="s">
        <v>1563</v>
      </c>
      <c r="D222" s="119"/>
      <c r="E222" s="120"/>
      <c r="F222" s="120"/>
      <c r="G222" s="120"/>
      <c r="H222" s="121"/>
      <c r="I222" s="119"/>
      <c r="J222" s="121"/>
      <c r="K222" s="119"/>
      <c r="L222" s="121">
        <f>SUM(AR209:AR225)+SUM(AS209:AS225)+SUM(AT209:AT225)+SUM(AU209:AU225)+SUM(AV209:AV225)</f>
        <v>487.26</v>
      </c>
    </row>
    <row r="223" spans="1:83" ht="38.25" x14ac:dyDescent="0.2">
      <c r="A223" s="107"/>
      <c r="B223" s="107" t="s">
        <v>108</v>
      </c>
      <c r="C223" s="107" t="s">
        <v>1605</v>
      </c>
      <c r="D223" s="119" t="s">
        <v>186</v>
      </c>
      <c r="E223" s="120">
        <f>Source!BZ79</f>
        <v>117</v>
      </c>
      <c r="F223" s="120"/>
      <c r="G223" s="120">
        <f>Source!AT79</f>
        <v>117</v>
      </c>
      <c r="H223" s="121"/>
      <c r="I223" s="119"/>
      <c r="J223" s="121"/>
      <c r="K223" s="119"/>
      <c r="L223" s="121">
        <f>SUM(AZ209:AZ225)</f>
        <v>570.09</v>
      </c>
    </row>
    <row r="224" spans="1:83" ht="38.25" x14ac:dyDescent="0.2">
      <c r="A224" s="125"/>
      <c r="B224" s="125" t="s">
        <v>109</v>
      </c>
      <c r="C224" s="125" t="s">
        <v>1606</v>
      </c>
      <c r="D224" s="126" t="s">
        <v>186</v>
      </c>
      <c r="E224" s="127">
        <f>Source!CA79</f>
        <v>74</v>
      </c>
      <c r="F224" s="127"/>
      <c r="G224" s="127">
        <f>Source!AU79</f>
        <v>74</v>
      </c>
      <c r="H224" s="128"/>
      <c r="I224" s="126"/>
      <c r="J224" s="128"/>
      <c r="K224" s="126"/>
      <c r="L224" s="128">
        <f>SUM(BA209:BA225)</f>
        <v>360.57</v>
      </c>
    </row>
    <row r="225" spans="1:83" x14ac:dyDescent="0.2">
      <c r="A225" s="104"/>
      <c r="B225" s="104"/>
      <c r="C225" s="129" t="s">
        <v>1566</v>
      </c>
      <c r="D225" s="129"/>
      <c r="E225" s="129"/>
      <c r="F225" s="129"/>
      <c r="G225" s="129"/>
      <c r="H225" s="129"/>
      <c r="I225" s="130">
        <f>IF(E209&lt;&gt;0,K225/E209, 0)</f>
        <v>640.73249999999996</v>
      </c>
      <c r="J225" s="130"/>
      <c r="K225" s="130">
        <f>L210+L212+L216+L223+L224+L213+SUM(L221:L221)</f>
        <v>2562.9299999999998</v>
      </c>
      <c r="L225" s="130"/>
      <c r="AD225">
        <f>ROUND((Source!AT79/100)*((ROUND(SUMIF(SmtRes!AQ47:'SmtRes'!AQ52,"=1",SmtRes!AD47:'SmtRes'!AD52)*Source!I79, 2)+ROUND(SUMIF(SmtRes!AQ47:'SmtRes'!AQ52,"=1",SmtRes!AC47:'SmtRes'!AC52)*Source!I79, 2))), 2)</f>
        <v>1781.54</v>
      </c>
      <c r="AE225">
        <f>ROUND((Source!AU79/100)*((ROUND(SUMIF(SmtRes!AQ47:'SmtRes'!AQ52,"=1",SmtRes!AD47:'SmtRes'!AD52)*Source!I79, 2)+ROUND(SUMIF(SmtRes!AQ47:'SmtRes'!AQ52,"=1",SmtRes!AC47:'SmtRes'!AC52)*Source!I79, 2))), 2)</f>
        <v>1126.78</v>
      </c>
      <c r="AN225" s="24">
        <f>L210+L212+L216+L223+L224+L213</f>
        <v>1512.1699999999998</v>
      </c>
      <c r="AO225" s="24">
        <f>L212</f>
        <v>16.16</v>
      </c>
      <c r="AQ225" t="s">
        <v>1567</v>
      </c>
      <c r="AR225" s="24">
        <f>L210</f>
        <v>487.26</v>
      </c>
      <c r="AT225" s="24">
        <f>L213</f>
        <v>0</v>
      </c>
      <c r="AV225" t="s">
        <v>1567</v>
      </c>
      <c r="AW225" s="24">
        <f>L216</f>
        <v>78.089999999999989</v>
      </c>
      <c r="AZ225">
        <f>Source!X79</f>
        <v>570.09</v>
      </c>
      <c r="BA225">
        <f>Source!Y79</f>
        <v>360.57</v>
      </c>
      <c r="CD225">
        <v>1</v>
      </c>
    </row>
    <row r="226" spans="1:83" ht="63.75" x14ac:dyDescent="0.2">
      <c r="A226" s="118" t="s">
        <v>153</v>
      </c>
      <c r="B226" s="107" t="s">
        <v>1613</v>
      </c>
      <c r="C226" s="107" t="str">
        <f>Source!G81</f>
        <v>Устройство цокольного газового ввода на наружных сетях полиэтиленовых газопроводов с соединением "сталь-полиэтилен", диаметр газопровода:   до  63 мм</v>
      </c>
      <c r="D226" s="119" t="str">
        <f>Source!H81</f>
        <v>10 узлов</v>
      </c>
      <c r="E226" s="120">
        <f>Source!K81</f>
        <v>0.2</v>
      </c>
      <c r="F226" s="120"/>
      <c r="G226" s="120">
        <f>Source!I81</f>
        <v>0.2</v>
      </c>
      <c r="H226" s="121"/>
      <c r="I226" s="119"/>
      <c r="J226" s="121"/>
      <c r="K226" s="119"/>
      <c r="L226" s="121"/>
    </row>
    <row r="227" spans="1:83" x14ac:dyDescent="0.2">
      <c r="A227" s="104"/>
      <c r="B227" s="104"/>
      <c r="C227" s="105" t="str">
        <f>"Объем: "&amp;Source!I81&amp;"=2/"&amp;"10"</f>
        <v>Объем: 0,2=2/10</v>
      </c>
      <c r="D227" s="104"/>
      <c r="E227" s="104"/>
      <c r="F227" s="104"/>
      <c r="G227" s="104"/>
      <c r="H227" s="104"/>
      <c r="I227" s="104"/>
      <c r="J227" s="104"/>
      <c r="K227" s="104"/>
      <c r="L227" s="104"/>
    </row>
    <row r="228" spans="1:83" x14ac:dyDescent="0.2">
      <c r="A228" s="122"/>
      <c r="B228" s="120">
        <v>1</v>
      </c>
      <c r="C228" s="122" t="s">
        <v>1569</v>
      </c>
      <c r="D228" s="119" t="s">
        <v>922</v>
      </c>
      <c r="E228" s="123"/>
      <c r="F228" s="120"/>
      <c r="G228" s="120">
        <f>Source!U81</f>
        <v>13.985999999999999</v>
      </c>
      <c r="H228" s="120"/>
      <c r="I228" s="120"/>
      <c r="J228" s="120"/>
      <c r="K228" s="120"/>
      <c r="L228" s="124">
        <f>SUM(L229:L230)-SUMIF(CE229:CE230, 1, L229:L230)</f>
        <v>5507.48</v>
      </c>
    </row>
    <row r="229" spans="1:83" x14ac:dyDescent="0.2">
      <c r="A229" s="107"/>
      <c r="B229" s="107" t="s">
        <v>1035</v>
      </c>
      <c r="C229" s="107" t="s">
        <v>1036</v>
      </c>
      <c r="D229" s="119" t="s">
        <v>1037</v>
      </c>
      <c r="E229" s="120">
        <v>0.1</v>
      </c>
      <c r="F229" s="120"/>
      <c r="G229" s="120">
        <f>SmtRes!CX53</f>
        <v>0.02</v>
      </c>
      <c r="H229" s="121"/>
      <c r="I229" s="119"/>
      <c r="J229" s="121">
        <f>SmtRes!CZ53</f>
        <v>320.41000000000003</v>
      </c>
      <c r="K229" s="119"/>
      <c r="L229" s="121">
        <f>SmtRes!DI53</f>
        <v>6.41</v>
      </c>
    </row>
    <row r="230" spans="1:83" x14ac:dyDescent="0.2">
      <c r="A230" s="107"/>
      <c r="B230" s="107" t="s">
        <v>1038</v>
      </c>
      <c r="C230" s="107" t="s">
        <v>1039</v>
      </c>
      <c r="D230" s="119" t="s">
        <v>1037</v>
      </c>
      <c r="E230" s="120">
        <v>69.83</v>
      </c>
      <c r="F230" s="120"/>
      <c r="G230" s="120">
        <f>SmtRes!CX54</f>
        <v>13.965999999999999</v>
      </c>
      <c r="H230" s="121"/>
      <c r="I230" s="119"/>
      <c r="J230" s="121">
        <f>SmtRes!CZ54</f>
        <v>393.89</v>
      </c>
      <c r="K230" s="119"/>
      <c r="L230" s="121">
        <f>SmtRes!DI54</f>
        <v>5501.07</v>
      </c>
    </row>
    <row r="231" spans="1:83" x14ac:dyDescent="0.2">
      <c r="A231" s="122"/>
      <c r="B231" s="120">
        <v>2</v>
      </c>
      <c r="C231" s="122" t="s">
        <v>1560</v>
      </c>
      <c r="D231" s="119"/>
      <c r="E231" s="123"/>
      <c r="F231" s="120"/>
      <c r="G231" s="120"/>
      <c r="H231" s="120"/>
      <c r="I231" s="120"/>
      <c r="J231" s="120"/>
      <c r="K231" s="120"/>
      <c r="L231" s="124">
        <f>SUM(L232:L237)-SUMIF(CE232:CE237, 1, L232:L237)</f>
        <v>59.54</v>
      </c>
    </row>
    <row r="232" spans="1:83" x14ac:dyDescent="0.2">
      <c r="A232" s="122"/>
      <c r="B232" s="120"/>
      <c r="C232" s="122" t="s">
        <v>1562</v>
      </c>
      <c r="D232" s="119" t="s">
        <v>922</v>
      </c>
      <c r="E232" s="123"/>
      <c r="F232" s="120"/>
      <c r="G232" s="120">
        <f>Source!V81</f>
        <v>1.7999999999999999E-2</v>
      </c>
      <c r="H232" s="120"/>
      <c r="I232" s="120"/>
      <c r="J232" s="120"/>
      <c r="K232" s="120"/>
      <c r="L232" s="124">
        <f>SUMIF(CE233:CE237, 1, L233:L237)</f>
        <v>7.09</v>
      </c>
      <c r="CE232">
        <v>1</v>
      </c>
    </row>
    <row r="233" spans="1:83" ht="25.5" x14ac:dyDescent="0.2">
      <c r="A233" s="107"/>
      <c r="B233" s="107" t="s">
        <v>978</v>
      </c>
      <c r="C233" s="107" t="s">
        <v>980</v>
      </c>
      <c r="D233" s="119" t="s">
        <v>926</v>
      </c>
      <c r="E233" s="120">
        <v>0.09</v>
      </c>
      <c r="F233" s="120"/>
      <c r="G233" s="120">
        <f>SmtRes!CX56</f>
        <v>1.7999999999999999E-2</v>
      </c>
      <c r="H233" s="121"/>
      <c r="I233" s="119"/>
      <c r="J233" s="121">
        <f>SmtRes!CZ56</f>
        <v>579.09</v>
      </c>
      <c r="K233" s="119"/>
      <c r="L233" s="121">
        <f>SmtRes!DG56</f>
        <v>10.42</v>
      </c>
    </row>
    <row r="234" spans="1:83" x14ac:dyDescent="0.2">
      <c r="A234" s="107"/>
      <c r="B234" s="107" t="s">
        <v>947</v>
      </c>
      <c r="C234" s="107" t="s">
        <v>1603</v>
      </c>
      <c r="D234" s="119" t="s">
        <v>922</v>
      </c>
      <c r="E234" s="120">
        <f>SmtRes!DO56*SmtRes!AT56</f>
        <v>0.09</v>
      </c>
      <c r="F234" s="120"/>
      <c r="G234" s="120">
        <f>ROUND(E234*G226, 7)</f>
        <v>1.7999999999999999E-2</v>
      </c>
      <c r="H234" s="121"/>
      <c r="I234" s="119"/>
      <c r="J234" s="121">
        <f>ROUND(SmtRes!AG56/SmtRes!DO56, 2)</f>
        <v>393.89</v>
      </c>
      <c r="K234" s="119"/>
      <c r="L234" s="121">
        <f>SmtRes!DH56</f>
        <v>7.09</v>
      </c>
      <c r="CE234">
        <v>1</v>
      </c>
    </row>
    <row r="235" spans="1:83" ht="38.25" x14ac:dyDescent="0.2">
      <c r="A235" s="107"/>
      <c r="B235" s="107" t="s">
        <v>1023</v>
      </c>
      <c r="C235" s="107" t="s">
        <v>1025</v>
      </c>
      <c r="D235" s="119" t="s">
        <v>926</v>
      </c>
      <c r="E235" s="120">
        <v>0.6</v>
      </c>
      <c r="F235" s="120"/>
      <c r="G235" s="120">
        <f>SmtRes!CX57</f>
        <v>0.12</v>
      </c>
      <c r="H235" s="121">
        <f>SmtRes!CZ57</f>
        <v>8.6300000000000008</v>
      </c>
      <c r="I235" s="119">
        <f>SmtRes!AJ57</f>
        <v>1.59</v>
      </c>
      <c r="J235" s="121">
        <f>ROUND(H235*I235, 2)</f>
        <v>13.72</v>
      </c>
      <c r="K235" s="119"/>
      <c r="L235" s="121">
        <f>SmtRes!DG57</f>
        <v>1.65</v>
      </c>
    </row>
    <row r="236" spans="1:83" ht="38.25" x14ac:dyDescent="0.2">
      <c r="A236" s="107"/>
      <c r="B236" s="107" t="s">
        <v>1026</v>
      </c>
      <c r="C236" s="107" t="s">
        <v>1028</v>
      </c>
      <c r="D236" s="119" t="s">
        <v>926</v>
      </c>
      <c r="E236" s="120">
        <v>33.9</v>
      </c>
      <c r="F236" s="120"/>
      <c r="G236" s="120">
        <f>SmtRes!CX58</f>
        <v>6.78</v>
      </c>
      <c r="H236" s="121">
        <f>SmtRes!CZ58</f>
        <v>3.34</v>
      </c>
      <c r="I236" s="119">
        <f>SmtRes!AJ58</f>
        <v>1.3</v>
      </c>
      <c r="J236" s="121">
        <f>ROUND(H236*I236, 2)</f>
        <v>4.34</v>
      </c>
      <c r="K236" s="119"/>
      <c r="L236" s="121">
        <f>SmtRes!DG58</f>
        <v>29.43</v>
      </c>
    </row>
    <row r="237" spans="1:83" ht="25.5" x14ac:dyDescent="0.2">
      <c r="A237" s="107"/>
      <c r="B237" s="107" t="s">
        <v>941</v>
      </c>
      <c r="C237" s="107" t="s">
        <v>943</v>
      </c>
      <c r="D237" s="119" t="s">
        <v>926</v>
      </c>
      <c r="E237" s="120">
        <v>2.1</v>
      </c>
      <c r="F237" s="120"/>
      <c r="G237" s="120">
        <f>SmtRes!CX59</f>
        <v>0.42</v>
      </c>
      <c r="H237" s="121"/>
      <c r="I237" s="119"/>
      <c r="J237" s="121">
        <f>SmtRes!CZ59</f>
        <v>42.96</v>
      </c>
      <c r="K237" s="119"/>
      <c r="L237" s="121">
        <f>SmtRes!DG59</f>
        <v>18.04</v>
      </c>
    </row>
    <row r="238" spans="1:83" x14ac:dyDescent="0.2">
      <c r="A238" s="122"/>
      <c r="B238" s="120">
        <v>4</v>
      </c>
      <c r="C238" s="122" t="s">
        <v>1604</v>
      </c>
      <c r="D238" s="119"/>
      <c r="E238" s="123"/>
      <c r="F238" s="120"/>
      <c r="G238" s="120"/>
      <c r="H238" s="120"/>
      <c r="I238" s="120"/>
      <c r="J238" s="120"/>
      <c r="K238" s="120"/>
      <c r="L238" s="124">
        <f>SUM(L239:L241)-SUMIF(CE239:CE241, 1, L239:L241)</f>
        <v>11.879999999999999</v>
      </c>
    </row>
    <row r="239" spans="1:83" ht="38.25" x14ac:dyDescent="0.2">
      <c r="A239" s="107"/>
      <c r="B239" s="107" t="s">
        <v>955</v>
      </c>
      <c r="C239" s="107" t="s">
        <v>957</v>
      </c>
      <c r="D239" s="119" t="s">
        <v>443</v>
      </c>
      <c r="E239" s="120">
        <v>0.33</v>
      </c>
      <c r="F239" s="120"/>
      <c r="G239" s="120">
        <f>SmtRes!CX60</f>
        <v>6.6000000000000003E-2</v>
      </c>
      <c r="H239" s="121">
        <f>SmtRes!CZ60</f>
        <v>155.63</v>
      </c>
      <c r="I239" s="119">
        <f>SmtRes!AI60</f>
        <v>0.93</v>
      </c>
      <c r="J239" s="121">
        <f>ROUND(H239*I239, 2)</f>
        <v>144.74</v>
      </c>
      <c r="K239" s="119"/>
      <c r="L239" s="121">
        <f>SmtRes!DF60</f>
        <v>9.5500000000000007</v>
      </c>
    </row>
    <row r="240" spans="1:83" x14ac:dyDescent="0.2">
      <c r="A240" s="107"/>
      <c r="B240" s="107" t="s">
        <v>1032</v>
      </c>
      <c r="C240" s="107" t="s">
        <v>1034</v>
      </c>
      <c r="D240" s="119" t="s">
        <v>443</v>
      </c>
      <c r="E240" s="120">
        <v>0.02</v>
      </c>
      <c r="F240" s="120"/>
      <c r="G240" s="120">
        <f>SmtRes!CX61</f>
        <v>4.0000000000000001E-3</v>
      </c>
      <c r="H240" s="121">
        <f>SmtRes!CZ61</f>
        <v>56.11</v>
      </c>
      <c r="I240" s="119">
        <f>SmtRes!AI61</f>
        <v>1.64</v>
      </c>
      <c r="J240" s="121">
        <f>ROUND(H240*I240, 2)</f>
        <v>92.02</v>
      </c>
      <c r="K240" s="119"/>
      <c r="L240" s="121">
        <f>SmtRes!DF61</f>
        <v>0.37</v>
      </c>
    </row>
    <row r="241" spans="1:83" x14ac:dyDescent="0.2">
      <c r="A241" s="107"/>
      <c r="B241" s="107" t="s">
        <v>441</v>
      </c>
      <c r="C241" s="107" t="s">
        <v>442</v>
      </c>
      <c r="D241" s="119" t="s">
        <v>443</v>
      </c>
      <c r="E241" s="120">
        <v>0.1</v>
      </c>
      <c r="F241" s="120"/>
      <c r="G241" s="120">
        <f>SmtRes!CX62</f>
        <v>0.02</v>
      </c>
      <c r="H241" s="121">
        <f>SmtRes!CZ62</f>
        <v>60.6</v>
      </c>
      <c r="I241" s="119">
        <f>SmtRes!AI62</f>
        <v>1.62</v>
      </c>
      <c r="J241" s="121">
        <f>ROUND(H241*I241, 2)</f>
        <v>98.17</v>
      </c>
      <c r="K241" s="119"/>
      <c r="L241" s="121">
        <f>SmtRes!DF62</f>
        <v>1.96</v>
      </c>
    </row>
    <row r="242" spans="1:83" x14ac:dyDescent="0.2">
      <c r="A242" s="107"/>
      <c r="B242" s="107"/>
      <c r="C242" s="125"/>
      <c r="D242" s="126"/>
      <c r="E242" s="127"/>
      <c r="F242" s="127"/>
      <c r="G242" s="127"/>
      <c r="H242" s="128"/>
      <c r="I242" s="126"/>
      <c r="J242" s="128"/>
      <c r="K242" s="126"/>
      <c r="L242" s="128"/>
    </row>
    <row r="243" spans="1:83" x14ac:dyDescent="0.2">
      <c r="A243" s="107"/>
      <c r="B243" s="107"/>
      <c r="C243" s="106" t="s">
        <v>832</v>
      </c>
      <c r="D243" s="119"/>
      <c r="E243" s="120"/>
      <c r="F243" s="120"/>
      <c r="G243" s="120"/>
      <c r="H243" s="121"/>
      <c r="I243" s="119"/>
      <c r="J243" s="121"/>
      <c r="K243" s="119"/>
      <c r="L243" s="121">
        <f>L228+L231+L232+L238</f>
        <v>5585.99</v>
      </c>
    </row>
    <row r="244" spans="1:83" x14ac:dyDescent="0.2">
      <c r="A244" s="107"/>
      <c r="B244" s="107"/>
      <c r="C244" s="107" t="s">
        <v>1563</v>
      </c>
      <c r="D244" s="119"/>
      <c r="E244" s="120"/>
      <c r="F244" s="120"/>
      <c r="G244" s="120"/>
      <c r="H244" s="121"/>
      <c r="I244" s="119"/>
      <c r="J244" s="121"/>
      <c r="K244" s="119"/>
      <c r="L244" s="121">
        <f>SUM(AR226:AR247)+SUM(AS226:AS247)+SUM(AT226:AT247)+SUM(AU226:AU247)+SUM(AV226:AV247)</f>
        <v>5514.57</v>
      </c>
    </row>
    <row r="245" spans="1:83" ht="38.25" x14ac:dyDescent="0.2">
      <c r="A245" s="107"/>
      <c r="B245" s="107" t="s">
        <v>108</v>
      </c>
      <c r="C245" s="107" t="s">
        <v>1605</v>
      </c>
      <c r="D245" s="119" t="s">
        <v>186</v>
      </c>
      <c r="E245" s="120">
        <f>Source!BZ81</f>
        <v>117</v>
      </c>
      <c r="F245" s="120"/>
      <c r="G245" s="120">
        <f>Source!AT81</f>
        <v>117</v>
      </c>
      <c r="H245" s="121"/>
      <c r="I245" s="119"/>
      <c r="J245" s="121"/>
      <c r="K245" s="119"/>
      <c r="L245" s="121">
        <f>SUM(AZ226:AZ247)</f>
        <v>6452.05</v>
      </c>
    </row>
    <row r="246" spans="1:83" ht="38.25" x14ac:dyDescent="0.2">
      <c r="A246" s="125"/>
      <c r="B246" s="125" t="s">
        <v>109</v>
      </c>
      <c r="C246" s="125" t="s">
        <v>1606</v>
      </c>
      <c r="D246" s="126" t="s">
        <v>186</v>
      </c>
      <c r="E246" s="127">
        <f>Source!CA81</f>
        <v>74</v>
      </c>
      <c r="F246" s="127"/>
      <c r="G246" s="127">
        <f>Source!AU81</f>
        <v>74</v>
      </c>
      <c r="H246" s="128"/>
      <c r="I246" s="126"/>
      <c r="J246" s="128"/>
      <c r="K246" s="126"/>
      <c r="L246" s="128">
        <f>SUM(BA226:BA247)</f>
        <v>4080.78</v>
      </c>
    </row>
    <row r="247" spans="1:83" x14ac:dyDescent="0.2">
      <c r="A247" s="104"/>
      <c r="B247" s="104"/>
      <c r="C247" s="129" t="s">
        <v>1566</v>
      </c>
      <c r="D247" s="129"/>
      <c r="E247" s="129"/>
      <c r="F247" s="129"/>
      <c r="G247" s="129"/>
      <c r="H247" s="129"/>
      <c r="I247" s="130">
        <f>IF(E226&lt;&gt;0,K247/E226, 0)</f>
        <v>80594.100000000006</v>
      </c>
      <c r="J247" s="130"/>
      <c r="K247" s="130">
        <f>L228+L231+L238+L245+L246+L232</f>
        <v>16118.820000000002</v>
      </c>
      <c r="L247" s="130"/>
      <c r="AD247">
        <f>ROUND((Source!AT81/100)*((ROUND(SUMIF(SmtRes!AQ53:'SmtRes'!AQ62,"=1",SmtRes!AD53:'SmtRes'!AD62)*Source!I81, 2)+ROUND(SUMIF(SmtRes!AQ53:'SmtRes'!AQ62,"=1",SmtRes!AC53:'SmtRes'!AC62)*Source!I81, 2))), 2)</f>
        <v>259.32</v>
      </c>
      <c r="AE247">
        <f>ROUND((Source!AU81/100)*((ROUND(SUMIF(SmtRes!AQ53:'SmtRes'!AQ62,"=1",SmtRes!AD53:'SmtRes'!AD62)*Source!I81, 2)+ROUND(SUMIF(SmtRes!AQ53:'SmtRes'!AQ62,"=1",SmtRes!AC53:'SmtRes'!AC62)*Source!I81, 2))), 2)</f>
        <v>164.01</v>
      </c>
      <c r="AN247" s="24">
        <f>L228+L231+L238+L245+L246+L232</f>
        <v>16118.820000000002</v>
      </c>
      <c r="AO247" s="24">
        <f>L231</f>
        <v>59.54</v>
      </c>
      <c r="AQ247" t="s">
        <v>1567</v>
      </c>
      <c r="AR247" s="24">
        <f>L228</f>
        <v>5507.48</v>
      </c>
      <c r="AT247" s="24">
        <f>L232</f>
        <v>7.09</v>
      </c>
      <c r="AV247" t="s">
        <v>1567</v>
      </c>
      <c r="AW247" s="24">
        <f>L238</f>
        <v>11.879999999999999</v>
      </c>
      <c r="AZ247">
        <f>Source!X81</f>
        <v>6452.05</v>
      </c>
      <c r="BA247">
        <f>Source!Y81</f>
        <v>4080.78</v>
      </c>
      <c r="CD247">
        <v>1</v>
      </c>
    </row>
    <row r="248" spans="1:83" ht="114.75" x14ac:dyDescent="0.2">
      <c r="A248" s="136" t="s">
        <v>158</v>
      </c>
      <c r="B248" s="125" t="str">
        <f>Source!F82</f>
        <v>18.4.01.09-0116</v>
      </c>
      <c r="C248" s="125" t="str">
        <f>Source!G82</f>
        <v>Ввод цокольный полиэтилен-сталь Г-образный для полиэтиленового газопровода низкого, среднего и высокого давления, ПЭ100, SDR 11, со стальным футляром и защитным ленточно-полимерным покрытием, диаметр полиэтиленового патрубка 63 мм, диаметр стального патрубка 57 мм, габаритные размеры 2000х1500 мм</v>
      </c>
      <c r="D248" s="126" t="str">
        <f>Source!H82</f>
        <v>ШТ</v>
      </c>
      <c r="E248" s="127">
        <f>Source!K82</f>
        <v>2</v>
      </c>
      <c r="F248" s="127"/>
      <c r="G248" s="127">
        <f>Source!I82</f>
        <v>2</v>
      </c>
      <c r="H248" s="128">
        <f>Source!AL82</f>
        <v>7414.09</v>
      </c>
      <c r="I248" s="126">
        <f>IF(Source!BC82&lt;&gt; 0, Source!BC82, 1)</f>
        <v>1.03</v>
      </c>
      <c r="J248" s="128">
        <f>ROUND(H248*I248, 2)</f>
        <v>7636.51</v>
      </c>
      <c r="K248" s="126"/>
      <c r="L248" s="128">
        <f>Source!P82</f>
        <v>15273.02</v>
      </c>
    </row>
    <row r="249" spans="1:83" x14ac:dyDescent="0.2">
      <c r="A249" s="104"/>
      <c r="B249" s="104"/>
      <c r="C249" s="129" t="s">
        <v>1566</v>
      </c>
      <c r="D249" s="129"/>
      <c r="E249" s="129"/>
      <c r="F249" s="129"/>
      <c r="G249" s="129"/>
      <c r="H249" s="129"/>
      <c r="I249" s="130">
        <f>IF(E248&lt;&gt;0,K249/E248, 0)</f>
        <v>7636.51</v>
      </c>
      <c r="J249" s="130"/>
      <c r="K249" s="130">
        <f>L248</f>
        <v>15273.02</v>
      </c>
      <c r="L249" s="130"/>
      <c r="AD249">
        <f>ROUND((Source!AT82/100)*((ROUND(ROUND(Source!AO82,2)*Source!I82, 2)+ROUND(ROUND(Source!AN82,2)*Source!I82, 2))), 2)</f>
        <v>0</v>
      </c>
      <c r="AE249">
        <f>ROUND((Source!AU82/100)*((ROUND(ROUND(Source!AO82,2)*Source!I82, 2)+ROUND(ROUND(Source!AN82,2)*Source!I82, 2))), 2)</f>
        <v>0</v>
      </c>
      <c r="AN249" s="24">
        <f>L248</f>
        <v>15273.02</v>
      </c>
      <c r="AO249">
        <f>0</f>
        <v>0</v>
      </c>
      <c r="AQ249" t="s">
        <v>1567</v>
      </c>
      <c r="AR249">
        <f>0</f>
        <v>0</v>
      </c>
      <c r="AT249">
        <f>0</f>
        <v>0</v>
      </c>
      <c r="AV249" t="s">
        <v>1567</v>
      </c>
      <c r="AW249" s="24">
        <f>L248</f>
        <v>15273.02</v>
      </c>
      <c r="AZ249">
        <f>Source!X82</f>
        <v>0</v>
      </c>
      <c r="BA249">
        <f>Source!Y82</f>
        <v>0</v>
      </c>
      <c r="CD249">
        <v>1</v>
      </c>
    </row>
    <row r="250" spans="1:83" ht="51" x14ac:dyDescent="0.2">
      <c r="A250" s="118" t="s">
        <v>161</v>
      </c>
      <c r="B250" s="107" t="s">
        <v>1614</v>
      </c>
      <c r="C250" s="107" t="str">
        <f>Source!G83</f>
        <v>Установка отвода с раструбным концом с закладными электронагревателями на газопроводе из полиэтиленовых труб, диаметр газопровода: свыше 32 до 63 мм</v>
      </c>
      <c r="D250" s="119" t="str">
        <f>Source!H83</f>
        <v>ШТ</v>
      </c>
      <c r="E250" s="120">
        <f>Source!K83</f>
        <v>4</v>
      </c>
      <c r="F250" s="120"/>
      <c r="G250" s="120">
        <f>Source!I83</f>
        <v>4</v>
      </c>
      <c r="H250" s="121"/>
      <c r="I250" s="119"/>
      <c r="J250" s="121"/>
      <c r="K250" s="119"/>
      <c r="L250" s="121"/>
    </row>
    <row r="251" spans="1:83" x14ac:dyDescent="0.2">
      <c r="A251" s="122"/>
      <c r="B251" s="120">
        <v>1</v>
      </c>
      <c r="C251" s="122" t="s">
        <v>1569</v>
      </c>
      <c r="D251" s="119" t="s">
        <v>922</v>
      </c>
      <c r="E251" s="123"/>
      <c r="F251" s="120"/>
      <c r="G251" s="120">
        <f>Source!U83</f>
        <v>1.32</v>
      </c>
      <c r="H251" s="120"/>
      <c r="I251" s="120"/>
      <c r="J251" s="120"/>
      <c r="K251" s="120"/>
      <c r="L251" s="124">
        <f>SUM(L252:L252)-SUMIF(CE252:CE252, 1, L252:L252)</f>
        <v>496.66</v>
      </c>
    </row>
    <row r="252" spans="1:83" x14ac:dyDescent="0.2">
      <c r="A252" s="107"/>
      <c r="B252" s="107" t="s">
        <v>1040</v>
      </c>
      <c r="C252" s="107" t="s">
        <v>1041</v>
      </c>
      <c r="D252" s="119" t="s">
        <v>922</v>
      </c>
      <c r="E252" s="120">
        <v>0.33</v>
      </c>
      <c r="F252" s="120"/>
      <c r="G252" s="120">
        <f>SmtRes!CX63</f>
        <v>1.32</v>
      </c>
      <c r="H252" s="121"/>
      <c r="I252" s="119"/>
      <c r="J252" s="121">
        <f>SmtRes!CZ63</f>
        <v>376.26</v>
      </c>
      <c r="K252" s="119"/>
      <c r="L252" s="121">
        <f>SmtRes!DI63</f>
        <v>496.66</v>
      </c>
    </row>
    <row r="253" spans="1:83" x14ac:dyDescent="0.2">
      <c r="A253" s="122"/>
      <c r="B253" s="120">
        <v>2</v>
      </c>
      <c r="C253" s="122" t="s">
        <v>1560</v>
      </c>
      <c r="D253" s="119"/>
      <c r="E253" s="123"/>
      <c r="F253" s="120"/>
      <c r="G253" s="120"/>
      <c r="H253" s="120"/>
      <c r="I253" s="120"/>
      <c r="J253" s="120"/>
      <c r="K253" s="120"/>
      <c r="L253" s="124">
        <f>SUM(L254:L256)-SUMIF(CE254:CE256, 1, L254:L256)</f>
        <v>15.41</v>
      </c>
    </row>
    <row r="254" spans="1:83" hidden="1" x14ac:dyDescent="0.2">
      <c r="A254" s="122"/>
      <c r="B254" s="120"/>
      <c r="C254" s="122" t="s">
        <v>1562</v>
      </c>
      <c r="D254" s="119" t="s">
        <v>922</v>
      </c>
      <c r="E254" s="123"/>
      <c r="F254" s="120"/>
      <c r="G254" s="120">
        <f>Source!V83</f>
        <v>0</v>
      </c>
      <c r="H254" s="120"/>
      <c r="I254" s="120"/>
      <c r="J254" s="120"/>
      <c r="K254" s="120"/>
      <c r="L254" s="124">
        <f>SUMIF(CE255:CE256, 1, L255:L256)</f>
        <v>0</v>
      </c>
      <c r="CE254">
        <v>1</v>
      </c>
    </row>
    <row r="255" spans="1:83" ht="38.25" x14ac:dyDescent="0.2">
      <c r="A255" s="107"/>
      <c r="B255" s="107" t="s">
        <v>1023</v>
      </c>
      <c r="C255" s="107" t="s">
        <v>1025</v>
      </c>
      <c r="D255" s="119" t="s">
        <v>926</v>
      </c>
      <c r="E255" s="120">
        <v>0.17</v>
      </c>
      <c r="F255" s="120"/>
      <c r="G255" s="120">
        <f>SmtRes!CX64</f>
        <v>0.68</v>
      </c>
      <c r="H255" s="121">
        <f>SmtRes!CZ64</f>
        <v>8.6300000000000008</v>
      </c>
      <c r="I255" s="119">
        <f>SmtRes!AJ64</f>
        <v>1.59</v>
      </c>
      <c r="J255" s="121">
        <f>ROUND(H255*I255, 2)</f>
        <v>13.72</v>
      </c>
      <c r="K255" s="119"/>
      <c r="L255" s="121">
        <f>SmtRes!DG64</f>
        <v>9.33</v>
      </c>
    </row>
    <row r="256" spans="1:83" ht="38.25" x14ac:dyDescent="0.2">
      <c r="A256" s="107"/>
      <c r="B256" s="107" t="s">
        <v>1026</v>
      </c>
      <c r="C256" s="107" t="s">
        <v>1028</v>
      </c>
      <c r="D256" s="119" t="s">
        <v>926</v>
      </c>
      <c r="E256" s="120">
        <v>0.35</v>
      </c>
      <c r="F256" s="120"/>
      <c r="G256" s="120">
        <f>SmtRes!CX65</f>
        <v>1.4</v>
      </c>
      <c r="H256" s="121">
        <f>SmtRes!CZ65</f>
        <v>3.34</v>
      </c>
      <c r="I256" s="119">
        <f>SmtRes!AJ65</f>
        <v>1.3</v>
      </c>
      <c r="J256" s="121">
        <f>ROUND(H256*I256, 2)</f>
        <v>4.34</v>
      </c>
      <c r="K256" s="119"/>
      <c r="L256" s="121">
        <f>SmtRes!DG65</f>
        <v>6.08</v>
      </c>
    </row>
    <row r="257" spans="1:82" x14ac:dyDescent="0.2">
      <c r="A257" s="122"/>
      <c r="B257" s="120">
        <v>4</v>
      </c>
      <c r="C257" s="122" t="s">
        <v>1604</v>
      </c>
      <c r="D257" s="119"/>
      <c r="E257" s="123"/>
      <c r="F257" s="120"/>
      <c r="G257" s="120"/>
      <c r="H257" s="120"/>
      <c r="I257" s="120"/>
      <c r="J257" s="120"/>
      <c r="K257" s="120"/>
      <c r="L257" s="124">
        <f>SUM(L258:L259)-SUMIF(CE258:CE259, 1, L258:L259)</f>
        <v>78.089999999999989</v>
      </c>
    </row>
    <row r="258" spans="1:82" ht="25.5" x14ac:dyDescent="0.2">
      <c r="A258" s="107"/>
      <c r="B258" s="107" t="s">
        <v>1029</v>
      </c>
      <c r="C258" s="107" t="s">
        <v>1031</v>
      </c>
      <c r="D258" s="119" t="s">
        <v>443</v>
      </c>
      <c r="E258" s="120">
        <v>0.02</v>
      </c>
      <c r="F258" s="120"/>
      <c r="G258" s="120">
        <f>SmtRes!CX66</f>
        <v>0.08</v>
      </c>
      <c r="H258" s="121">
        <f>SmtRes!CZ66</f>
        <v>596.80999999999995</v>
      </c>
      <c r="I258" s="119">
        <f>SmtRes!AI66</f>
        <v>1.62</v>
      </c>
      <c r="J258" s="121">
        <f>ROUND(H258*I258, 2)</f>
        <v>966.83</v>
      </c>
      <c r="K258" s="119"/>
      <c r="L258" s="121">
        <f>SmtRes!DF66</f>
        <v>77.349999999999994</v>
      </c>
    </row>
    <row r="259" spans="1:82" x14ac:dyDescent="0.2">
      <c r="A259" s="107"/>
      <c r="B259" s="107" t="s">
        <v>1032</v>
      </c>
      <c r="C259" s="107" t="s">
        <v>1034</v>
      </c>
      <c r="D259" s="119" t="s">
        <v>443</v>
      </c>
      <c r="E259" s="120">
        <v>2E-3</v>
      </c>
      <c r="F259" s="120"/>
      <c r="G259" s="120">
        <f>SmtRes!CX67</f>
        <v>8.0000000000000002E-3</v>
      </c>
      <c r="H259" s="121">
        <f>SmtRes!CZ67</f>
        <v>56.11</v>
      </c>
      <c r="I259" s="119">
        <f>SmtRes!AI67</f>
        <v>1.64</v>
      </c>
      <c r="J259" s="121">
        <f>ROUND(H259*I259, 2)</f>
        <v>92.02</v>
      </c>
      <c r="K259" s="119"/>
      <c r="L259" s="121">
        <f>SmtRes!DF67</f>
        <v>0.74</v>
      </c>
    </row>
    <row r="260" spans="1:82" x14ac:dyDescent="0.2">
      <c r="A260" s="107"/>
      <c r="B260" s="107"/>
      <c r="C260" s="125"/>
      <c r="D260" s="126"/>
      <c r="E260" s="127"/>
      <c r="F260" s="127"/>
      <c r="G260" s="127"/>
      <c r="H260" s="128"/>
      <c r="I260" s="126"/>
      <c r="J260" s="128"/>
      <c r="K260" s="126"/>
      <c r="L260" s="128"/>
    </row>
    <row r="261" spans="1:82" x14ac:dyDescent="0.2">
      <c r="A261" s="107"/>
      <c r="B261" s="107"/>
      <c r="C261" s="106" t="s">
        <v>832</v>
      </c>
      <c r="D261" s="119"/>
      <c r="E261" s="120"/>
      <c r="F261" s="120"/>
      <c r="G261" s="120"/>
      <c r="H261" s="121"/>
      <c r="I261" s="119"/>
      <c r="J261" s="121"/>
      <c r="K261" s="119"/>
      <c r="L261" s="121">
        <f>L251+L253+L254+L257</f>
        <v>590.16000000000008</v>
      </c>
    </row>
    <row r="262" spans="1:82" ht="25.5" x14ac:dyDescent="0.2">
      <c r="A262" s="118" t="s">
        <v>1615</v>
      </c>
      <c r="B262" s="107" t="str">
        <f>Source!F84</f>
        <v>24.3.05.08-0212</v>
      </c>
      <c r="C262" s="107" t="str">
        <f>Source!G84</f>
        <v>Отвод 45° полиэтиленовый литой, электросварной, диаметр 63 мм</v>
      </c>
      <c r="D262" s="119" t="str">
        <f>Source!H84</f>
        <v>ШТ</v>
      </c>
      <c r="E262" s="120">
        <f>SmtRes!AT68</f>
        <v>0.25</v>
      </c>
      <c r="F262" s="120"/>
      <c r="G262" s="120">
        <f>Source!I84</f>
        <v>1</v>
      </c>
      <c r="H262" s="121">
        <f>Source!AL84+Source!AO84+Source!AM84+Source!AN84</f>
        <v>1009.91</v>
      </c>
      <c r="I262" s="119">
        <f>IF(Source!BC84&lt;&gt; 0, Source!BC84, 1)</f>
        <v>1.01</v>
      </c>
      <c r="J262" s="121">
        <f>ROUND(H262*I262, 2)</f>
        <v>1020.01</v>
      </c>
      <c r="K262" s="119"/>
      <c r="L262" s="121">
        <f>Source!P84</f>
        <v>1020.01</v>
      </c>
      <c r="AD262">
        <f>ROUND((Source!AT84/100)*((ROUND(ROUND(Source!AO84,2)*Source!I84, 2)+ROUND(ROUND(Source!AN84,2)*Source!I84, 2))), 2)</f>
        <v>0</v>
      </c>
      <c r="AE262">
        <f>ROUND((Source!AU84/100)*((ROUND(ROUND(Source!AO84,2)*Source!I84, 2)+ROUND(ROUND(Source!AN84,2)*Source!I84, 2))), 2)</f>
        <v>0</v>
      </c>
      <c r="AN262">
        <f>L262</f>
        <v>1020.01</v>
      </c>
      <c r="AW262">
        <f>L262</f>
        <v>1020.01</v>
      </c>
      <c r="AZ262">
        <f>Source!X84</f>
        <v>0</v>
      </c>
      <c r="BA262">
        <f>Source!Y84</f>
        <v>0</v>
      </c>
      <c r="CD262">
        <v>1</v>
      </c>
    </row>
    <row r="263" spans="1:82" x14ac:dyDescent="0.2">
      <c r="A263" s="107"/>
      <c r="B263" s="107"/>
      <c r="C263" s="107" t="s">
        <v>1563</v>
      </c>
      <c r="D263" s="119"/>
      <c r="E263" s="120"/>
      <c r="F263" s="120"/>
      <c r="G263" s="120"/>
      <c r="H263" s="121"/>
      <c r="I263" s="119"/>
      <c r="J263" s="121"/>
      <c r="K263" s="119"/>
      <c r="L263" s="121">
        <f>SUM(AR250:AR266)+SUM(AS250:AS266)+SUM(AT250:AT266)+SUM(AU250:AU266)+SUM(AV250:AV266)</f>
        <v>496.66</v>
      </c>
    </row>
    <row r="264" spans="1:82" ht="38.25" x14ac:dyDescent="0.2">
      <c r="A264" s="107"/>
      <c r="B264" s="107" t="s">
        <v>108</v>
      </c>
      <c r="C264" s="107" t="s">
        <v>1605</v>
      </c>
      <c r="D264" s="119" t="s">
        <v>186</v>
      </c>
      <c r="E264" s="120">
        <f>Source!BZ83</f>
        <v>117</v>
      </c>
      <c r="F264" s="120"/>
      <c r="G264" s="120">
        <f>Source!AT83</f>
        <v>117</v>
      </c>
      <c r="H264" s="121"/>
      <c r="I264" s="119"/>
      <c r="J264" s="121"/>
      <c r="K264" s="119"/>
      <c r="L264" s="121">
        <f>SUM(AZ250:AZ266)</f>
        <v>581.09</v>
      </c>
    </row>
    <row r="265" spans="1:82" ht="38.25" x14ac:dyDescent="0.2">
      <c r="A265" s="125"/>
      <c r="B265" s="125" t="s">
        <v>109</v>
      </c>
      <c r="C265" s="125" t="s">
        <v>1606</v>
      </c>
      <c r="D265" s="126" t="s">
        <v>186</v>
      </c>
      <c r="E265" s="127">
        <f>Source!CA83</f>
        <v>74</v>
      </c>
      <c r="F265" s="127"/>
      <c r="G265" s="127">
        <f>Source!AU83</f>
        <v>74</v>
      </c>
      <c r="H265" s="128"/>
      <c r="I265" s="126"/>
      <c r="J265" s="128"/>
      <c r="K265" s="126"/>
      <c r="L265" s="128">
        <f>SUM(BA250:BA266)</f>
        <v>367.53</v>
      </c>
    </row>
    <row r="266" spans="1:82" x14ac:dyDescent="0.2">
      <c r="A266" s="104"/>
      <c r="B266" s="104"/>
      <c r="C266" s="129" t="s">
        <v>1566</v>
      </c>
      <c r="D266" s="129"/>
      <c r="E266" s="129"/>
      <c r="F266" s="129"/>
      <c r="G266" s="129"/>
      <c r="H266" s="129"/>
      <c r="I266" s="130">
        <f>IF(E250&lt;&gt;0,K266/E250, 0)</f>
        <v>639.69749999999999</v>
      </c>
      <c r="J266" s="130"/>
      <c r="K266" s="130">
        <f>L251+L253+L257+L264+L265+L254+SUM(L262:L262)</f>
        <v>2558.79</v>
      </c>
      <c r="L266" s="130"/>
      <c r="AD266">
        <f>ROUND((Source!AT83/100)*((ROUND(SUMIF(SmtRes!AQ63:'SmtRes'!AQ68,"=1",SmtRes!AD63:'SmtRes'!AD68)*Source!I83, 2)+ROUND(SUMIF(SmtRes!AQ63:'SmtRes'!AQ68,"=1",SmtRes!AC63:'SmtRes'!AC68)*Source!I83, 2))), 2)</f>
        <v>1760.9</v>
      </c>
      <c r="AE266">
        <f>ROUND((Source!AU83/100)*((ROUND(SUMIF(SmtRes!AQ63:'SmtRes'!AQ68,"=1",SmtRes!AD63:'SmtRes'!AD68)*Source!I83, 2)+ROUND(SUMIF(SmtRes!AQ63:'SmtRes'!AQ68,"=1",SmtRes!AC63:'SmtRes'!AC68)*Source!I83, 2))), 2)</f>
        <v>1113.73</v>
      </c>
      <c r="AN266" s="24">
        <f>L251+L253+L257+L264+L265+L254</f>
        <v>1538.78</v>
      </c>
      <c r="AO266" s="24">
        <f>L253</f>
        <v>15.41</v>
      </c>
      <c r="AQ266" t="s">
        <v>1567</v>
      </c>
      <c r="AR266" s="24">
        <f>L251</f>
        <v>496.66</v>
      </c>
      <c r="AT266" s="24">
        <f>L254</f>
        <v>0</v>
      </c>
      <c r="AV266" t="s">
        <v>1567</v>
      </c>
      <c r="AW266" s="24">
        <f>L257</f>
        <v>78.089999999999989</v>
      </c>
      <c r="AZ266">
        <f>Source!X83</f>
        <v>581.09</v>
      </c>
      <c r="BA266">
        <f>Source!Y83</f>
        <v>367.53</v>
      </c>
      <c r="CD266">
        <v>1</v>
      </c>
    </row>
    <row r="267" spans="1:82" ht="25.5" x14ac:dyDescent="0.2">
      <c r="A267" s="136" t="s">
        <v>169</v>
      </c>
      <c r="B267" s="125" t="str">
        <f>Source!F85</f>
        <v>24.3.05.08-0223</v>
      </c>
      <c r="C267" s="125" t="str">
        <f>Source!G85</f>
        <v>Отвод 90° полиэтиленовый литой, электросварной, диаметр 63 мм</v>
      </c>
      <c r="D267" s="126" t="str">
        <f>Source!H85</f>
        <v>ШТ</v>
      </c>
      <c r="E267" s="127">
        <f>Source!K85</f>
        <v>3</v>
      </c>
      <c r="F267" s="127"/>
      <c r="G267" s="127">
        <f>Source!I85</f>
        <v>3</v>
      </c>
      <c r="H267" s="128">
        <f>Source!AL85</f>
        <v>1009.91</v>
      </c>
      <c r="I267" s="126">
        <f>IF(Source!BC85&lt;&gt; 0, Source!BC85, 1)</f>
        <v>1.01</v>
      </c>
      <c r="J267" s="128">
        <f>ROUND(H267*I267, 2)</f>
        <v>1020.01</v>
      </c>
      <c r="K267" s="126"/>
      <c r="L267" s="128">
        <f>Source!P85</f>
        <v>3060.03</v>
      </c>
    </row>
    <row r="268" spans="1:82" x14ac:dyDescent="0.2">
      <c r="A268" s="104"/>
      <c r="B268" s="104"/>
      <c r="C268" s="129" t="s">
        <v>1566</v>
      </c>
      <c r="D268" s="129"/>
      <c r="E268" s="129"/>
      <c r="F268" s="129"/>
      <c r="G268" s="129"/>
      <c r="H268" s="129"/>
      <c r="I268" s="130">
        <f>IF(E267&lt;&gt;0,K268/E267, 0)</f>
        <v>1020.0100000000001</v>
      </c>
      <c r="J268" s="130"/>
      <c r="K268" s="130">
        <f>L267</f>
        <v>3060.03</v>
      </c>
      <c r="L268" s="130"/>
      <c r="AD268">
        <f>ROUND((Source!AT85/100)*((ROUND(ROUND(Source!AO85,2)*Source!I85, 2)+ROUND(ROUND(Source!AN85,2)*Source!I85, 2))), 2)</f>
        <v>0</v>
      </c>
      <c r="AE268">
        <f>ROUND((Source!AU85/100)*((ROUND(ROUND(Source!AO85,2)*Source!I85, 2)+ROUND(ROUND(Source!AN85,2)*Source!I85, 2))), 2)</f>
        <v>0</v>
      </c>
      <c r="AN268" s="24">
        <f>L267</f>
        <v>3060.03</v>
      </c>
      <c r="AO268">
        <f>0</f>
        <v>0</v>
      </c>
      <c r="AQ268" t="s">
        <v>1567</v>
      </c>
      <c r="AR268">
        <f>0</f>
        <v>0</v>
      </c>
      <c r="AT268">
        <f>0</f>
        <v>0</v>
      </c>
      <c r="AV268" t="s">
        <v>1567</v>
      </c>
      <c r="AW268" s="24">
        <f>L267</f>
        <v>3060.03</v>
      </c>
      <c r="AZ268">
        <f>Source!X85</f>
        <v>0</v>
      </c>
      <c r="BA268">
        <f>Source!Y85</f>
        <v>0</v>
      </c>
      <c r="CD268">
        <v>1</v>
      </c>
    </row>
    <row r="269" spans="1:82" ht="25.5" x14ac:dyDescent="0.2">
      <c r="A269" s="118" t="s">
        <v>173</v>
      </c>
      <c r="B269" s="107" t="s">
        <v>1616</v>
      </c>
      <c r="C269" s="107" t="str">
        <f>Source!G86</f>
        <v>Кабель, прокладываемый в траншее, масса 1м кабеля: до 0,6 кг</v>
      </c>
      <c r="D269" s="119" t="str">
        <f>Source!H86</f>
        <v>км кабеля</v>
      </c>
      <c r="E269" s="120">
        <f>Source!K86</f>
        <v>0.375</v>
      </c>
      <c r="F269" s="120"/>
      <c r="G269" s="120">
        <f>Source!I86</f>
        <v>0.375</v>
      </c>
      <c r="H269" s="121"/>
      <c r="I269" s="119"/>
      <c r="J269" s="121"/>
      <c r="K269" s="119"/>
      <c r="L269" s="121"/>
    </row>
    <row r="270" spans="1:82" x14ac:dyDescent="0.2">
      <c r="A270" s="122"/>
      <c r="B270" s="120">
        <v>1</v>
      </c>
      <c r="C270" s="122" t="s">
        <v>1569</v>
      </c>
      <c r="D270" s="119" t="s">
        <v>922</v>
      </c>
      <c r="E270" s="123"/>
      <c r="F270" s="120"/>
      <c r="G270" s="120">
        <f>Source!U86</f>
        <v>10.125</v>
      </c>
      <c r="H270" s="120"/>
      <c r="I270" s="120"/>
      <c r="J270" s="120"/>
      <c r="K270" s="120"/>
      <c r="L270" s="124">
        <f>SUM(L271:L271)-SUMIF(CE271:CE271, 1, L271:L271)</f>
        <v>3764.98</v>
      </c>
    </row>
    <row r="271" spans="1:82" x14ac:dyDescent="0.2">
      <c r="A271" s="107"/>
      <c r="B271" s="107" t="s">
        <v>1042</v>
      </c>
      <c r="C271" s="107" t="s">
        <v>1043</v>
      </c>
      <c r="D271" s="119" t="s">
        <v>922</v>
      </c>
      <c r="E271" s="120">
        <v>27</v>
      </c>
      <c r="F271" s="120"/>
      <c r="G271" s="120">
        <f>SmtRes!CX69</f>
        <v>10.125</v>
      </c>
      <c r="H271" s="121"/>
      <c r="I271" s="119"/>
      <c r="J271" s="121">
        <f>SmtRes!CZ69</f>
        <v>371.85</v>
      </c>
      <c r="K271" s="119"/>
      <c r="L271" s="121">
        <f>SmtRes!DI69</f>
        <v>3764.98</v>
      </c>
    </row>
    <row r="272" spans="1:82" x14ac:dyDescent="0.2">
      <c r="A272" s="122"/>
      <c r="B272" s="120">
        <v>2</v>
      </c>
      <c r="C272" s="122" t="s">
        <v>1560</v>
      </c>
      <c r="D272" s="119"/>
      <c r="E272" s="123"/>
      <c r="F272" s="120"/>
      <c r="G272" s="120"/>
      <c r="H272" s="120"/>
      <c r="I272" s="120"/>
      <c r="J272" s="120"/>
      <c r="K272" s="120"/>
      <c r="L272" s="124">
        <f>SUM(L273:L276)-SUMIF(CE273:CE276, 1, L273:L276)</f>
        <v>3768.5600000000004</v>
      </c>
    </row>
    <row r="273" spans="1:83" x14ac:dyDescent="0.2">
      <c r="A273" s="122"/>
      <c r="B273" s="120"/>
      <c r="C273" s="122" t="s">
        <v>1562</v>
      </c>
      <c r="D273" s="119" t="s">
        <v>922</v>
      </c>
      <c r="E273" s="123"/>
      <c r="F273" s="120"/>
      <c r="G273" s="120">
        <f>Source!V86</f>
        <v>2.7825000000000002</v>
      </c>
      <c r="H273" s="120"/>
      <c r="I273" s="120"/>
      <c r="J273" s="120"/>
      <c r="K273" s="120"/>
      <c r="L273" s="124">
        <f>SUMIF(CE274:CE276, 1, L274:L276)</f>
        <v>1259.58</v>
      </c>
      <c r="CE273">
        <v>1</v>
      </c>
    </row>
    <row r="274" spans="1:83" ht="38.25" x14ac:dyDescent="0.2">
      <c r="A274" s="107"/>
      <c r="B274" s="107" t="s">
        <v>1044</v>
      </c>
      <c r="C274" s="107" t="s">
        <v>1046</v>
      </c>
      <c r="D274" s="119" t="s">
        <v>926</v>
      </c>
      <c r="E274" s="120">
        <v>7.42</v>
      </c>
      <c r="F274" s="120"/>
      <c r="G274" s="120">
        <f>SmtRes!CX71</f>
        <v>2.7825000000000002</v>
      </c>
      <c r="H274" s="121">
        <f>SmtRes!CZ71</f>
        <v>995.51</v>
      </c>
      <c r="I274" s="119">
        <f>SmtRes!AJ71</f>
        <v>1.3</v>
      </c>
      <c r="J274" s="121">
        <f>ROUND(H274*I274, 2)</f>
        <v>1294.1600000000001</v>
      </c>
      <c r="K274" s="119"/>
      <c r="L274" s="121">
        <f>SmtRes!DG71</f>
        <v>3601</v>
      </c>
    </row>
    <row r="275" spans="1:83" x14ac:dyDescent="0.2">
      <c r="A275" s="107"/>
      <c r="B275" s="107" t="s">
        <v>933</v>
      </c>
      <c r="C275" s="107" t="s">
        <v>1573</v>
      </c>
      <c r="D275" s="119" t="s">
        <v>922</v>
      </c>
      <c r="E275" s="120">
        <f>SmtRes!DO71*SmtRes!AT71</f>
        <v>7.42</v>
      </c>
      <c r="F275" s="120"/>
      <c r="G275" s="120">
        <f>ROUND(E275*G269, 7)</f>
        <v>2.7825000000000002</v>
      </c>
      <c r="H275" s="121"/>
      <c r="I275" s="119"/>
      <c r="J275" s="121">
        <f>ROUND(SmtRes!AG71/SmtRes!DO71, 2)</f>
        <v>452.68</v>
      </c>
      <c r="K275" s="119"/>
      <c r="L275" s="121">
        <f>SmtRes!DH71</f>
        <v>1259.58</v>
      </c>
      <c r="CE275">
        <v>1</v>
      </c>
    </row>
    <row r="276" spans="1:83" ht="25.5" x14ac:dyDescent="0.2">
      <c r="A276" s="107"/>
      <c r="B276" s="107" t="s">
        <v>1047</v>
      </c>
      <c r="C276" s="125" t="s">
        <v>1049</v>
      </c>
      <c r="D276" s="126" t="s">
        <v>926</v>
      </c>
      <c r="E276" s="127">
        <v>7.42</v>
      </c>
      <c r="F276" s="127"/>
      <c r="G276" s="127">
        <f>SmtRes!CX72</f>
        <v>2.7825000000000002</v>
      </c>
      <c r="H276" s="128">
        <f>SmtRes!CZ72</f>
        <v>34.409999999999997</v>
      </c>
      <c r="I276" s="126">
        <f>SmtRes!AJ72</f>
        <v>1.75</v>
      </c>
      <c r="J276" s="128">
        <f>ROUND(H276*I276, 2)</f>
        <v>60.22</v>
      </c>
      <c r="K276" s="126"/>
      <c r="L276" s="128">
        <f>SmtRes!DG72</f>
        <v>167.56</v>
      </c>
    </row>
    <row r="277" spans="1:83" x14ac:dyDescent="0.2">
      <c r="A277" s="107"/>
      <c r="B277" s="107"/>
      <c r="C277" s="106" t="s">
        <v>832</v>
      </c>
      <c r="D277" s="119"/>
      <c r="E277" s="120"/>
      <c r="F277" s="120"/>
      <c r="G277" s="120"/>
      <c r="H277" s="121"/>
      <c r="I277" s="119"/>
      <c r="J277" s="121"/>
      <c r="K277" s="119"/>
      <c r="L277" s="121">
        <f>L270+L272+L273</f>
        <v>8793.1200000000008</v>
      </c>
    </row>
    <row r="278" spans="1:83" ht="38.25" x14ac:dyDescent="0.2">
      <c r="A278" s="118" t="s">
        <v>1617</v>
      </c>
      <c r="B278" s="107" t="str">
        <f>Source!F87</f>
        <v>421/пр_2020_п.75_пп.а</v>
      </c>
      <c r="C278" s="107" t="str">
        <f>Source!G87</f>
        <v>Сметная стоимость вспомогательных ненормируемых материальных ресурсов, не учтенная в сметной норме, 2%</v>
      </c>
      <c r="D278" s="119" t="str">
        <f>Source!H87</f>
        <v>%</v>
      </c>
      <c r="E278" s="120">
        <f>SmtRes!AT73</f>
        <v>2</v>
      </c>
      <c r="F278" s="120"/>
      <c r="G278" s="120">
        <f>Source!I87</f>
        <v>2</v>
      </c>
      <c r="H278" s="121"/>
      <c r="I278" s="119"/>
      <c r="J278" s="121"/>
      <c r="K278" s="119"/>
      <c r="L278" s="121">
        <f>Source!P87</f>
        <v>75.3</v>
      </c>
      <c r="AD278">
        <f>ROUND((Source!AT87/100)*((ROUND(0*Source!I87, 2)+ROUND(0*Source!I87, 2))), 2)</f>
        <v>0</v>
      </c>
      <c r="AE278">
        <f>ROUND((Source!AU87/100)*((ROUND(0*Source!I87, 2)+ROUND(0*Source!I87, 2))), 2)</f>
        <v>0</v>
      </c>
      <c r="AN278">
        <f>L278</f>
        <v>75.3</v>
      </c>
      <c r="AW278">
        <f>L278</f>
        <v>75.3</v>
      </c>
      <c r="AZ278">
        <f>Source!X87</f>
        <v>0</v>
      </c>
      <c r="BA278">
        <f>Source!Y87</f>
        <v>0</v>
      </c>
      <c r="CD278">
        <v>2</v>
      </c>
    </row>
    <row r="279" spans="1:83" x14ac:dyDescent="0.2">
      <c r="A279" s="107"/>
      <c r="B279" s="107"/>
      <c r="C279" s="107" t="s">
        <v>1563</v>
      </c>
      <c r="D279" s="119"/>
      <c r="E279" s="120"/>
      <c r="F279" s="120"/>
      <c r="G279" s="120"/>
      <c r="H279" s="121"/>
      <c r="I279" s="119"/>
      <c r="J279" s="121"/>
      <c r="K279" s="119"/>
      <c r="L279" s="121">
        <f>SUM(AR269:AR282)+SUM(AS269:AS282)+SUM(AT269:AT282)+SUM(AU269:AU282)+SUM(AV269:AV282)</f>
        <v>5024.5599999999995</v>
      </c>
    </row>
    <row r="280" spans="1:83" ht="25.5" x14ac:dyDescent="0.2">
      <c r="A280" s="107"/>
      <c r="B280" s="107" t="s">
        <v>181</v>
      </c>
      <c r="C280" s="107" t="s">
        <v>1618</v>
      </c>
      <c r="D280" s="119" t="s">
        <v>186</v>
      </c>
      <c r="E280" s="120">
        <f>Source!BZ86</f>
        <v>111</v>
      </c>
      <c r="F280" s="120"/>
      <c r="G280" s="120">
        <f>Source!AT86</f>
        <v>111</v>
      </c>
      <c r="H280" s="121"/>
      <c r="I280" s="119"/>
      <c r="J280" s="121"/>
      <c r="K280" s="119"/>
      <c r="L280" s="121">
        <f>SUM(AZ269:AZ282)</f>
        <v>5577.26</v>
      </c>
    </row>
    <row r="281" spans="1:83" ht="25.5" x14ac:dyDescent="0.2">
      <c r="A281" s="125"/>
      <c r="B281" s="125" t="s">
        <v>182</v>
      </c>
      <c r="C281" s="125" t="s">
        <v>1619</v>
      </c>
      <c r="D281" s="126" t="s">
        <v>186</v>
      </c>
      <c r="E281" s="127">
        <f>Source!CA86</f>
        <v>52</v>
      </c>
      <c r="F281" s="127"/>
      <c r="G281" s="127">
        <f>Source!AU86</f>
        <v>52</v>
      </c>
      <c r="H281" s="128"/>
      <c r="I281" s="126"/>
      <c r="J281" s="128"/>
      <c r="K281" s="126"/>
      <c r="L281" s="128">
        <f>SUM(BA269:BA282)</f>
        <v>2612.77</v>
      </c>
    </row>
    <row r="282" spans="1:83" x14ac:dyDescent="0.2">
      <c r="A282" s="104"/>
      <c r="B282" s="104"/>
      <c r="C282" s="129" t="s">
        <v>1566</v>
      </c>
      <c r="D282" s="129"/>
      <c r="E282" s="129"/>
      <c r="F282" s="129"/>
      <c r="G282" s="129"/>
      <c r="H282" s="129"/>
      <c r="I282" s="130">
        <f>IF(E269&lt;&gt;0,K282/E269, 0)</f>
        <v>45489.200000000004</v>
      </c>
      <c r="J282" s="130"/>
      <c r="K282" s="130">
        <f>L270+L272+L280+L281+L273+SUM(L278:L278)</f>
        <v>17058.45</v>
      </c>
      <c r="L282" s="130"/>
      <c r="AD282">
        <f>ROUND((Source!AT86/100)*((ROUND(SUMIF(SmtRes!AQ69:'SmtRes'!AQ73,"=1",SmtRes!AD69:'SmtRes'!AD73)*Source!I86, 2)+ROUND(SUMIF(SmtRes!AQ69:'SmtRes'!AQ73,"=1",SmtRes!AC69:'SmtRes'!AC73)*Source!I86, 2))), 2)</f>
        <v>343.21</v>
      </c>
      <c r="AE282">
        <f>ROUND((Source!AU86/100)*((ROUND(SUMIF(SmtRes!AQ69:'SmtRes'!AQ73,"=1",SmtRes!AD69:'SmtRes'!AD73)*Source!I86, 2)+ROUND(SUMIF(SmtRes!AQ69:'SmtRes'!AQ73,"=1",SmtRes!AC69:'SmtRes'!AC73)*Source!I86, 2))), 2)</f>
        <v>160.78</v>
      </c>
      <c r="AN282" s="24">
        <f>L270+L272+L280+L281+L273</f>
        <v>16983.150000000001</v>
      </c>
      <c r="AO282" s="24">
        <f>L272</f>
        <v>3768.5600000000004</v>
      </c>
      <c r="AQ282" t="s">
        <v>1567</v>
      </c>
      <c r="AR282" s="24">
        <f>L270</f>
        <v>3764.98</v>
      </c>
      <c r="AT282" s="24">
        <f>L273</f>
        <v>1259.58</v>
      </c>
      <c r="AV282" t="s">
        <v>1567</v>
      </c>
      <c r="AW282">
        <f>0</f>
        <v>0</v>
      </c>
      <c r="AZ282">
        <f>Source!X86</f>
        <v>5577.26</v>
      </c>
      <c r="BA282">
        <f>Source!Y86</f>
        <v>2612.77</v>
      </c>
      <c r="CD282">
        <v>2</v>
      </c>
    </row>
    <row r="283" spans="1:83" x14ac:dyDescent="0.2">
      <c r="A283" s="118" t="s">
        <v>187</v>
      </c>
      <c r="B283" s="107" t="str">
        <f>Source!F88</f>
        <v>21.2.03.05-0002</v>
      </c>
      <c r="C283" s="107" t="str">
        <f>Source!G88</f>
        <v>Провод установочный АПуВ 1х2,5-450/750</v>
      </c>
      <c r="D283" s="119" t="str">
        <f>Source!H88</f>
        <v>1000 м</v>
      </c>
      <c r="E283" s="120">
        <f>Source!K88</f>
        <v>0.375</v>
      </c>
      <c r="F283" s="120"/>
      <c r="G283" s="120">
        <f>Source!I88</f>
        <v>0.375</v>
      </c>
      <c r="H283" s="121">
        <f>Source!AL88</f>
        <v>3080.58</v>
      </c>
      <c r="I283" s="119">
        <f>IF(Source!BC88&lt;&gt; 0, Source!BC88, 1)</f>
        <v>1.26</v>
      </c>
      <c r="J283" s="121">
        <f>ROUND(H283*I283, 2)</f>
        <v>3881.53</v>
      </c>
      <c r="K283" s="119"/>
      <c r="L283" s="121">
        <f>Source!P88</f>
        <v>1455.57</v>
      </c>
    </row>
    <row r="284" spans="1:83" x14ac:dyDescent="0.2">
      <c r="A284" s="108"/>
      <c r="B284" s="108"/>
      <c r="C284" s="109" t="str">
        <f>"Объем: "&amp;Source!I88&amp;"=375/"&amp;"1000"</f>
        <v>Объем: 0,375=375/1000</v>
      </c>
      <c r="D284" s="108"/>
      <c r="E284" s="108"/>
      <c r="F284" s="108"/>
      <c r="G284" s="108"/>
      <c r="H284" s="108"/>
      <c r="I284" s="108"/>
      <c r="J284" s="108"/>
      <c r="K284" s="108"/>
      <c r="L284" s="108"/>
    </row>
    <row r="285" spans="1:83" x14ac:dyDescent="0.2">
      <c r="A285" s="104"/>
      <c r="B285" s="104"/>
      <c r="C285" s="129" t="s">
        <v>1566</v>
      </c>
      <c r="D285" s="129"/>
      <c r="E285" s="129"/>
      <c r="F285" s="129"/>
      <c r="G285" s="129"/>
      <c r="H285" s="129"/>
      <c r="I285" s="130">
        <f>IF(E283&lt;&gt;0,K285/E283, 0)</f>
        <v>3881.52</v>
      </c>
      <c r="J285" s="130"/>
      <c r="K285" s="130">
        <f>L283</f>
        <v>1455.57</v>
      </c>
      <c r="L285" s="130"/>
      <c r="AD285">
        <f>ROUND((Source!AT88/100)*((ROUND(ROUND(Source!AO88,2)*Source!I88, 2)+ROUND(ROUND(Source!AN88,2)*Source!I88, 2))), 2)</f>
        <v>0</v>
      </c>
      <c r="AE285">
        <f>ROUND((Source!AU88/100)*((ROUND(ROUND(Source!AO88,2)*Source!I88, 2)+ROUND(ROUND(Source!AN88,2)*Source!I88, 2))), 2)</f>
        <v>0</v>
      </c>
      <c r="AN285" s="24">
        <f>L283</f>
        <v>1455.57</v>
      </c>
      <c r="AO285">
        <f>0</f>
        <v>0</v>
      </c>
      <c r="AQ285" t="s">
        <v>1567</v>
      </c>
      <c r="AR285">
        <f>0</f>
        <v>0</v>
      </c>
      <c r="AT285">
        <f>0</f>
        <v>0</v>
      </c>
      <c r="AV285" t="s">
        <v>1567</v>
      </c>
      <c r="AW285" s="24">
        <f>L283</f>
        <v>1455.57</v>
      </c>
      <c r="AZ285">
        <f>Source!X88</f>
        <v>0</v>
      </c>
      <c r="BA285">
        <f>Source!Y88</f>
        <v>0</v>
      </c>
      <c r="CD285">
        <v>2</v>
      </c>
    </row>
    <row r="286" spans="1:83" ht="25.5" x14ac:dyDescent="0.2">
      <c r="A286" s="118" t="s">
        <v>196</v>
      </c>
      <c r="B286" s="107" t="s">
        <v>1616</v>
      </c>
      <c r="C286" s="107" t="str">
        <f>Source!G89</f>
        <v>Прокладка ленты сигнальной желтого цвета в траншее</v>
      </c>
      <c r="D286" s="119" t="str">
        <f>Source!H89</f>
        <v>км кабеля</v>
      </c>
      <c r="E286" s="120">
        <f>Source!K89</f>
        <v>0.38800000000000001</v>
      </c>
      <c r="F286" s="120"/>
      <c r="G286" s="120">
        <f>Source!I89</f>
        <v>0.38800000000000001</v>
      </c>
      <c r="H286" s="121"/>
      <c r="I286" s="119"/>
      <c r="J286" s="121"/>
      <c r="K286" s="119"/>
      <c r="L286" s="121"/>
    </row>
    <row r="287" spans="1:83" x14ac:dyDescent="0.2">
      <c r="A287" s="122"/>
      <c r="B287" s="120">
        <v>1</v>
      </c>
      <c r="C287" s="122" t="s">
        <v>1569</v>
      </c>
      <c r="D287" s="119" t="s">
        <v>922</v>
      </c>
      <c r="E287" s="123"/>
      <c r="F287" s="120"/>
      <c r="G287" s="120">
        <f>Source!U89</f>
        <v>10.476000000000001</v>
      </c>
      <c r="H287" s="120"/>
      <c r="I287" s="120"/>
      <c r="J287" s="120"/>
      <c r="K287" s="120"/>
      <c r="L287" s="124">
        <f>SUM(L288:L288)-SUMIF(CE288:CE288, 1, L288:L288)</f>
        <v>3895.5</v>
      </c>
    </row>
    <row r="288" spans="1:83" x14ac:dyDescent="0.2">
      <c r="A288" s="107"/>
      <c r="B288" s="107" t="s">
        <v>1042</v>
      </c>
      <c r="C288" s="107" t="s">
        <v>1043</v>
      </c>
      <c r="D288" s="119" t="s">
        <v>922</v>
      </c>
      <c r="E288" s="120">
        <v>27</v>
      </c>
      <c r="F288" s="120"/>
      <c r="G288" s="120">
        <f>SmtRes!CX74</f>
        <v>10.476000000000001</v>
      </c>
      <c r="H288" s="121"/>
      <c r="I288" s="119"/>
      <c r="J288" s="121">
        <f>SmtRes!CZ74</f>
        <v>371.85</v>
      </c>
      <c r="K288" s="119"/>
      <c r="L288" s="121">
        <f>SmtRes!DI74</f>
        <v>3895.5</v>
      </c>
    </row>
    <row r="289" spans="1:83" x14ac:dyDescent="0.2">
      <c r="A289" s="122"/>
      <c r="B289" s="120">
        <v>2</v>
      </c>
      <c r="C289" s="122" t="s">
        <v>1560</v>
      </c>
      <c r="D289" s="119"/>
      <c r="E289" s="123"/>
      <c r="F289" s="120"/>
      <c r="G289" s="120"/>
      <c r="H289" s="120"/>
      <c r="I289" s="120"/>
      <c r="J289" s="120"/>
      <c r="K289" s="120"/>
      <c r="L289" s="124">
        <f>SUM(L290:L293)-SUMIF(CE290:CE293, 1, L290:L293)</f>
        <v>3899.2</v>
      </c>
    </row>
    <row r="290" spans="1:83" x14ac:dyDescent="0.2">
      <c r="A290" s="122"/>
      <c r="B290" s="120"/>
      <c r="C290" s="122" t="s">
        <v>1562</v>
      </c>
      <c r="D290" s="119" t="s">
        <v>922</v>
      </c>
      <c r="E290" s="123"/>
      <c r="F290" s="120"/>
      <c r="G290" s="120">
        <f>Source!V89</f>
        <v>2.8789600000000002</v>
      </c>
      <c r="H290" s="120"/>
      <c r="I290" s="120"/>
      <c r="J290" s="120"/>
      <c r="K290" s="120"/>
      <c r="L290" s="124">
        <f>SUMIF(CE291:CE293, 1, L291:L293)</f>
        <v>1303.25</v>
      </c>
      <c r="CE290">
        <v>1</v>
      </c>
    </row>
    <row r="291" spans="1:83" ht="38.25" x14ac:dyDescent="0.2">
      <c r="A291" s="107"/>
      <c r="B291" s="107" t="s">
        <v>1044</v>
      </c>
      <c r="C291" s="107" t="s">
        <v>1046</v>
      </c>
      <c r="D291" s="119" t="s">
        <v>926</v>
      </c>
      <c r="E291" s="120">
        <v>7.42</v>
      </c>
      <c r="F291" s="120"/>
      <c r="G291" s="120">
        <f>SmtRes!CX76</f>
        <v>2.8789600000000002</v>
      </c>
      <c r="H291" s="121">
        <f>SmtRes!CZ76</f>
        <v>995.51</v>
      </c>
      <c r="I291" s="119">
        <f>SmtRes!AJ76</f>
        <v>1.3</v>
      </c>
      <c r="J291" s="121">
        <f>ROUND(H291*I291, 2)</f>
        <v>1294.1600000000001</v>
      </c>
      <c r="K291" s="119"/>
      <c r="L291" s="121">
        <f>SmtRes!DG76</f>
        <v>3725.83</v>
      </c>
    </row>
    <row r="292" spans="1:83" x14ac:dyDescent="0.2">
      <c r="A292" s="107"/>
      <c r="B292" s="107" t="s">
        <v>933</v>
      </c>
      <c r="C292" s="107" t="s">
        <v>1573</v>
      </c>
      <c r="D292" s="119" t="s">
        <v>922</v>
      </c>
      <c r="E292" s="120">
        <f>SmtRes!DO76*SmtRes!AT76</f>
        <v>7.42</v>
      </c>
      <c r="F292" s="120"/>
      <c r="G292" s="120">
        <f>ROUND(E292*G286, 7)</f>
        <v>2.8789600000000002</v>
      </c>
      <c r="H292" s="121"/>
      <c r="I292" s="119"/>
      <c r="J292" s="121">
        <f>ROUND(SmtRes!AG76/SmtRes!DO76, 2)</f>
        <v>452.68</v>
      </c>
      <c r="K292" s="119"/>
      <c r="L292" s="121">
        <f>SmtRes!DH76</f>
        <v>1303.25</v>
      </c>
      <c r="CE292">
        <v>1</v>
      </c>
    </row>
    <row r="293" spans="1:83" ht="25.5" x14ac:dyDescent="0.2">
      <c r="A293" s="107"/>
      <c r="B293" s="107" t="s">
        <v>1047</v>
      </c>
      <c r="C293" s="125" t="s">
        <v>1049</v>
      </c>
      <c r="D293" s="126" t="s">
        <v>926</v>
      </c>
      <c r="E293" s="127">
        <v>7.42</v>
      </c>
      <c r="F293" s="127"/>
      <c r="G293" s="127">
        <f>SmtRes!CX77</f>
        <v>2.8789600000000002</v>
      </c>
      <c r="H293" s="128">
        <f>SmtRes!CZ77</f>
        <v>34.409999999999997</v>
      </c>
      <c r="I293" s="126">
        <f>SmtRes!AJ77</f>
        <v>1.75</v>
      </c>
      <c r="J293" s="128">
        <f>ROUND(H293*I293, 2)</f>
        <v>60.22</v>
      </c>
      <c r="K293" s="126"/>
      <c r="L293" s="128">
        <f>SmtRes!DG77</f>
        <v>173.37</v>
      </c>
    </row>
    <row r="294" spans="1:83" x14ac:dyDescent="0.2">
      <c r="A294" s="107"/>
      <c r="B294" s="107"/>
      <c r="C294" s="106" t="s">
        <v>832</v>
      </c>
      <c r="D294" s="119"/>
      <c r="E294" s="120"/>
      <c r="F294" s="120"/>
      <c r="G294" s="120"/>
      <c r="H294" s="121"/>
      <c r="I294" s="119"/>
      <c r="J294" s="121"/>
      <c r="K294" s="119"/>
      <c r="L294" s="121">
        <f>L287+L289+L290</f>
        <v>9097.9500000000007</v>
      </c>
    </row>
    <row r="295" spans="1:83" ht="38.25" x14ac:dyDescent="0.2">
      <c r="A295" s="118" t="s">
        <v>1620</v>
      </c>
      <c r="B295" s="107" t="str">
        <f>Source!F90</f>
        <v>421/пр_2020_п.75_пп.а</v>
      </c>
      <c r="C295" s="107" t="str">
        <f>Source!G90</f>
        <v>Сметная стоимость вспомогательных ненормируемых материальных ресурсов, не учтенная в сметной норме, 2%</v>
      </c>
      <c r="D295" s="119" t="str">
        <f>Source!H90</f>
        <v>%</v>
      </c>
      <c r="E295" s="120">
        <f>SmtRes!AT78</f>
        <v>2</v>
      </c>
      <c r="F295" s="120"/>
      <c r="G295" s="120">
        <f>Source!I90</f>
        <v>2</v>
      </c>
      <c r="H295" s="121"/>
      <c r="I295" s="119"/>
      <c r="J295" s="121"/>
      <c r="K295" s="119"/>
      <c r="L295" s="121">
        <f>Source!P90</f>
        <v>77.91</v>
      </c>
      <c r="AD295">
        <f>ROUND((Source!AT90/100)*((ROUND(0*Source!I90, 2)+ROUND(0*Source!I90, 2))), 2)</f>
        <v>0</v>
      </c>
      <c r="AE295">
        <f>ROUND((Source!AU90/100)*((ROUND(0*Source!I90, 2)+ROUND(0*Source!I90, 2))), 2)</f>
        <v>0</v>
      </c>
      <c r="AN295">
        <f>L295</f>
        <v>77.91</v>
      </c>
      <c r="AW295">
        <f>L295</f>
        <v>77.91</v>
      </c>
      <c r="AZ295">
        <f>Source!X90</f>
        <v>0</v>
      </c>
      <c r="BA295">
        <f>Source!Y90</f>
        <v>0</v>
      </c>
      <c r="CD295">
        <v>2</v>
      </c>
    </row>
    <row r="296" spans="1:83" x14ac:dyDescent="0.2">
      <c r="A296" s="107"/>
      <c r="B296" s="107"/>
      <c r="C296" s="107" t="s">
        <v>1563</v>
      </c>
      <c r="D296" s="119"/>
      <c r="E296" s="120"/>
      <c r="F296" s="120"/>
      <c r="G296" s="120"/>
      <c r="H296" s="121"/>
      <c r="I296" s="119"/>
      <c r="J296" s="121"/>
      <c r="K296" s="119"/>
      <c r="L296" s="121">
        <f>SUM(AR286:AR299)+SUM(AS286:AS299)+SUM(AT286:AT299)+SUM(AU286:AU299)+SUM(AV286:AV299)</f>
        <v>5198.75</v>
      </c>
    </row>
    <row r="297" spans="1:83" ht="25.5" x14ac:dyDescent="0.2">
      <c r="A297" s="107"/>
      <c r="B297" s="107" t="s">
        <v>181</v>
      </c>
      <c r="C297" s="107" t="s">
        <v>1618</v>
      </c>
      <c r="D297" s="119" t="s">
        <v>186</v>
      </c>
      <c r="E297" s="120">
        <f>Source!BZ89</f>
        <v>111</v>
      </c>
      <c r="F297" s="120"/>
      <c r="G297" s="120">
        <f>Source!AT89</f>
        <v>111</v>
      </c>
      <c r="H297" s="121"/>
      <c r="I297" s="119"/>
      <c r="J297" s="121"/>
      <c r="K297" s="119"/>
      <c r="L297" s="121">
        <f>SUM(AZ286:AZ299)</f>
        <v>5770.61</v>
      </c>
    </row>
    <row r="298" spans="1:83" ht="25.5" x14ac:dyDescent="0.2">
      <c r="A298" s="125"/>
      <c r="B298" s="125" t="s">
        <v>182</v>
      </c>
      <c r="C298" s="125" t="s">
        <v>1619</v>
      </c>
      <c r="D298" s="126" t="s">
        <v>186</v>
      </c>
      <c r="E298" s="127">
        <f>Source!CA89</f>
        <v>52</v>
      </c>
      <c r="F298" s="127"/>
      <c r="G298" s="127">
        <f>Source!AU89</f>
        <v>52</v>
      </c>
      <c r="H298" s="128"/>
      <c r="I298" s="126"/>
      <c r="J298" s="128"/>
      <c r="K298" s="126"/>
      <c r="L298" s="128">
        <f>SUM(BA286:BA299)</f>
        <v>2703.35</v>
      </c>
    </row>
    <row r="299" spans="1:83" x14ac:dyDescent="0.2">
      <c r="A299" s="104"/>
      <c r="B299" s="104"/>
      <c r="C299" s="129" t="s">
        <v>1566</v>
      </c>
      <c r="D299" s="129"/>
      <c r="E299" s="129"/>
      <c r="F299" s="129"/>
      <c r="G299" s="129"/>
      <c r="H299" s="129"/>
      <c r="I299" s="130">
        <f>IF(E286&lt;&gt;0,K299/E286, 0)</f>
        <v>45489.226804123711</v>
      </c>
      <c r="J299" s="130"/>
      <c r="K299" s="130">
        <f>L287+L289+L297+L298+L290+SUM(L295:L295)</f>
        <v>17649.82</v>
      </c>
      <c r="L299" s="130"/>
      <c r="AD299">
        <f>ROUND((Source!AT89/100)*((ROUND(SUMIF(SmtRes!AQ74:'SmtRes'!AQ78,"=1",SmtRes!AD74:'SmtRes'!AD78)*Source!I89, 2)+ROUND(SUMIF(SmtRes!AQ74:'SmtRes'!AQ78,"=1",SmtRes!AC74:'SmtRes'!AC78)*Source!I89, 2))), 2)</f>
        <v>355.11</v>
      </c>
      <c r="AE299">
        <f>ROUND((Source!AU89/100)*((ROUND(SUMIF(SmtRes!AQ74:'SmtRes'!AQ78,"=1",SmtRes!AD74:'SmtRes'!AD78)*Source!I89, 2)+ROUND(SUMIF(SmtRes!AQ74:'SmtRes'!AQ78,"=1",SmtRes!AC74:'SmtRes'!AC78)*Source!I89, 2))), 2)</f>
        <v>166.36</v>
      </c>
      <c r="AN299" s="24">
        <f>L287+L289+L297+L298+L290</f>
        <v>17571.91</v>
      </c>
      <c r="AO299" s="24">
        <f>L289</f>
        <v>3899.2</v>
      </c>
      <c r="AQ299" t="s">
        <v>1567</v>
      </c>
      <c r="AR299" s="24">
        <f>L287</f>
        <v>3895.5</v>
      </c>
      <c r="AT299" s="24">
        <f>L290</f>
        <v>1303.25</v>
      </c>
      <c r="AV299" t="s">
        <v>1567</v>
      </c>
      <c r="AW299">
        <f>0</f>
        <v>0</v>
      </c>
      <c r="AZ299">
        <f>Source!X89</f>
        <v>5770.61</v>
      </c>
      <c r="BA299">
        <f>Source!Y89</f>
        <v>2703.35</v>
      </c>
      <c r="CD299">
        <v>2</v>
      </c>
    </row>
    <row r="300" spans="1:83" ht="51" x14ac:dyDescent="0.2">
      <c r="A300" s="118" t="s">
        <v>199</v>
      </c>
      <c r="B300" s="107" t="str">
        <f>Source!F91</f>
        <v>01.7.06.08-0007</v>
      </c>
      <c r="C300" s="107" t="str">
        <f>Source!G91</f>
        <v>Ленты сигнальные из полиэтилена высокого давления «ГАЗ», фон желтый, надпись красная, ширина 200 мм, толщина 0,05 мм</v>
      </c>
      <c r="D300" s="119" t="str">
        <f>Source!H91</f>
        <v>100 м</v>
      </c>
      <c r="E300" s="120">
        <f>Source!K91</f>
        <v>3.88</v>
      </c>
      <c r="F300" s="120"/>
      <c r="G300" s="120">
        <f>Source!I91</f>
        <v>3.88</v>
      </c>
      <c r="H300" s="121">
        <f>Source!AL91</f>
        <v>151.51</v>
      </c>
      <c r="I300" s="119">
        <f>IF(Source!BC91&lt;&gt; 0, Source!BC91, 1)</f>
        <v>1.54</v>
      </c>
      <c r="J300" s="121">
        <f>ROUND(H300*I300, 2)</f>
        <v>233.33</v>
      </c>
      <c r="K300" s="119"/>
      <c r="L300" s="121">
        <f>Source!P91</f>
        <v>905.32</v>
      </c>
    </row>
    <row r="301" spans="1:83" x14ac:dyDescent="0.2">
      <c r="A301" s="108"/>
      <c r="B301" s="108"/>
      <c r="C301" s="109" t="str">
        <f>"Объем: "&amp;Source!I91&amp;"=388/"&amp;"100"</f>
        <v>Объем: 3,88=388/100</v>
      </c>
      <c r="D301" s="108"/>
      <c r="E301" s="108"/>
      <c r="F301" s="108"/>
      <c r="G301" s="108"/>
      <c r="H301" s="108"/>
      <c r="I301" s="108"/>
      <c r="J301" s="108"/>
      <c r="K301" s="108"/>
      <c r="L301" s="108"/>
    </row>
    <row r="302" spans="1:83" x14ac:dyDescent="0.2">
      <c r="A302" s="104"/>
      <c r="B302" s="104"/>
      <c r="C302" s="129" t="s">
        <v>1566</v>
      </c>
      <c r="D302" s="129"/>
      <c r="E302" s="129"/>
      <c r="F302" s="129"/>
      <c r="G302" s="129"/>
      <c r="H302" s="129"/>
      <c r="I302" s="130">
        <f>IF(E300&lt;&gt;0,K302/E300, 0)</f>
        <v>233.32989690721652</v>
      </c>
      <c r="J302" s="130"/>
      <c r="K302" s="130">
        <f>L300</f>
        <v>905.32</v>
      </c>
      <c r="L302" s="130"/>
      <c r="AD302">
        <f>ROUND((Source!AT91/100)*((ROUND(ROUND(Source!AO91,2)*Source!I91, 2)+ROUND(ROUND(Source!AN91,2)*Source!I91, 2))), 2)</f>
        <v>0</v>
      </c>
      <c r="AE302">
        <f>ROUND((Source!AU91/100)*((ROUND(ROUND(Source!AO91,2)*Source!I91, 2)+ROUND(ROUND(Source!AN91,2)*Source!I91, 2))), 2)</f>
        <v>0</v>
      </c>
      <c r="AN302" s="24">
        <f>L300</f>
        <v>905.32</v>
      </c>
      <c r="AO302">
        <f>0</f>
        <v>0</v>
      </c>
      <c r="AQ302" t="s">
        <v>1567</v>
      </c>
      <c r="AR302">
        <f>0</f>
        <v>0</v>
      </c>
      <c r="AT302">
        <f>0</f>
        <v>0</v>
      </c>
      <c r="AV302" t="s">
        <v>1567</v>
      </c>
      <c r="AW302" s="24">
        <f>L300</f>
        <v>905.32</v>
      </c>
      <c r="AZ302">
        <f>Source!X91</f>
        <v>0</v>
      </c>
      <c r="BA302">
        <f>Source!Y91</f>
        <v>0</v>
      </c>
      <c r="CD302">
        <v>1</v>
      </c>
    </row>
    <row r="303" spans="1:83" ht="25.5" x14ac:dyDescent="0.2">
      <c r="A303" s="118" t="s">
        <v>203</v>
      </c>
      <c r="B303" s="107" t="s">
        <v>1621</v>
      </c>
      <c r="C303" s="107" t="str">
        <f>Source!G92</f>
        <v>Установка столбиков сигнальных: пластиковых</v>
      </c>
      <c r="D303" s="119" t="str">
        <f>Source!H92</f>
        <v>100 ШТ</v>
      </c>
      <c r="E303" s="120">
        <f>Source!K92</f>
        <v>0.04</v>
      </c>
      <c r="F303" s="120"/>
      <c r="G303" s="120">
        <f>Source!I92</f>
        <v>0.04</v>
      </c>
      <c r="H303" s="121"/>
      <c r="I303" s="119"/>
      <c r="J303" s="121"/>
      <c r="K303" s="119"/>
      <c r="L303" s="121"/>
    </row>
    <row r="304" spans="1:83" x14ac:dyDescent="0.2">
      <c r="A304" s="104"/>
      <c r="B304" s="104"/>
      <c r="C304" s="105" t="str">
        <f>"Объем: "&amp;Source!I92&amp;"=4/"&amp;"100"</f>
        <v>Объем: 0,04=4/100</v>
      </c>
      <c r="D304" s="104"/>
      <c r="E304" s="104"/>
      <c r="F304" s="104"/>
      <c r="G304" s="104"/>
      <c r="H304" s="104"/>
      <c r="I304" s="104"/>
      <c r="J304" s="104"/>
      <c r="K304" s="104"/>
      <c r="L304" s="104"/>
    </row>
    <row r="305" spans="1:83" x14ac:dyDescent="0.2">
      <c r="A305" s="122"/>
      <c r="B305" s="120">
        <v>1</v>
      </c>
      <c r="C305" s="122" t="s">
        <v>1569</v>
      </c>
      <c r="D305" s="119" t="s">
        <v>922</v>
      </c>
      <c r="E305" s="123"/>
      <c r="F305" s="120"/>
      <c r="G305" s="120">
        <f>Source!U92</f>
        <v>0.45400000000000001</v>
      </c>
      <c r="H305" s="120"/>
      <c r="I305" s="120"/>
      <c r="J305" s="120"/>
      <c r="K305" s="120"/>
      <c r="L305" s="124">
        <f>SUM(L306:L306)-SUMIF(CE306:CE306, 1, L306:L306)</f>
        <v>150.80000000000001</v>
      </c>
    </row>
    <row r="306" spans="1:83" x14ac:dyDescent="0.2">
      <c r="A306" s="107"/>
      <c r="B306" s="107" t="s">
        <v>1050</v>
      </c>
      <c r="C306" s="107" t="s">
        <v>1051</v>
      </c>
      <c r="D306" s="119" t="s">
        <v>922</v>
      </c>
      <c r="E306" s="120">
        <v>11.35</v>
      </c>
      <c r="F306" s="120"/>
      <c r="G306" s="120">
        <f>SmtRes!CX79</f>
        <v>0.45400000000000001</v>
      </c>
      <c r="H306" s="121"/>
      <c r="I306" s="119"/>
      <c r="J306" s="121">
        <f>SmtRes!CZ79</f>
        <v>332.16</v>
      </c>
      <c r="K306" s="119"/>
      <c r="L306" s="121">
        <f>SmtRes!DI79</f>
        <v>150.80000000000001</v>
      </c>
    </row>
    <row r="307" spans="1:83" x14ac:dyDescent="0.2">
      <c r="A307" s="122"/>
      <c r="B307" s="120">
        <v>2</v>
      </c>
      <c r="C307" s="122" t="s">
        <v>1560</v>
      </c>
      <c r="D307" s="119"/>
      <c r="E307" s="123"/>
      <c r="F307" s="120"/>
      <c r="G307" s="120"/>
      <c r="H307" s="120"/>
      <c r="I307" s="120"/>
      <c r="J307" s="120"/>
      <c r="K307" s="120"/>
      <c r="L307" s="124">
        <f>SUM(L308:L311)-SUMIF(CE308:CE311, 1, L308:L311)</f>
        <v>48.64</v>
      </c>
    </row>
    <row r="308" spans="1:83" x14ac:dyDescent="0.2">
      <c r="A308" s="122"/>
      <c r="B308" s="120"/>
      <c r="C308" s="122" t="s">
        <v>1562</v>
      </c>
      <c r="D308" s="119" t="s">
        <v>922</v>
      </c>
      <c r="E308" s="123"/>
      <c r="F308" s="120"/>
      <c r="G308" s="120">
        <f>Source!V92</f>
        <v>3.7600000000000001E-2</v>
      </c>
      <c r="H308" s="120"/>
      <c r="I308" s="120"/>
      <c r="J308" s="120"/>
      <c r="K308" s="120"/>
      <c r="L308" s="124">
        <f>SUMIF(CE309:CE311, 1, L309:L311)</f>
        <v>14.81</v>
      </c>
      <c r="CE308">
        <v>1</v>
      </c>
    </row>
    <row r="309" spans="1:83" ht="38.25" x14ac:dyDescent="0.2">
      <c r="A309" s="107"/>
      <c r="B309" s="107" t="s">
        <v>1052</v>
      </c>
      <c r="C309" s="107" t="s">
        <v>1054</v>
      </c>
      <c r="D309" s="119" t="s">
        <v>926</v>
      </c>
      <c r="E309" s="120">
        <v>0.94</v>
      </c>
      <c r="F309" s="120"/>
      <c r="G309" s="120">
        <f>SmtRes!CX81</f>
        <v>3.7600000000000001E-2</v>
      </c>
      <c r="H309" s="121">
        <f>SmtRes!CZ81</f>
        <v>865.46</v>
      </c>
      <c r="I309" s="119">
        <f>SmtRes!AJ81</f>
        <v>1.34</v>
      </c>
      <c r="J309" s="121">
        <f>ROUND(H309*I309, 2)</f>
        <v>1159.72</v>
      </c>
      <c r="K309" s="119"/>
      <c r="L309" s="121">
        <f>SmtRes!DG81</f>
        <v>43.61</v>
      </c>
    </row>
    <row r="310" spans="1:83" x14ac:dyDescent="0.2">
      <c r="A310" s="107"/>
      <c r="B310" s="107" t="s">
        <v>947</v>
      </c>
      <c r="C310" s="107" t="s">
        <v>1603</v>
      </c>
      <c r="D310" s="119" t="s">
        <v>922</v>
      </c>
      <c r="E310" s="120">
        <f>SmtRes!DO81*SmtRes!AT81</f>
        <v>0.94</v>
      </c>
      <c r="F310" s="120"/>
      <c r="G310" s="120">
        <f>ROUND(E310*G303, 7)</f>
        <v>3.7600000000000001E-2</v>
      </c>
      <c r="H310" s="121"/>
      <c r="I310" s="119"/>
      <c r="J310" s="121">
        <f>ROUND(SmtRes!AG81/SmtRes!DO81, 2)</f>
        <v>393.89</v>
      </c>
      <c r="K310" s="119"/>
      <c r="L310" s="121">
        <f>SmtRes!DH81</f>
        <v>14.81</v>
      </c>
      <c r="CE310">
        <v>1</v>
      </c>
    </row>
    <row r="311" spans="1:83" ht="38.25" x14ac:dyDescent="0.2">
      <c r="A311" s="107"/>
      <c r="B311" s="107" t="s">
        <v>1055</v>
      </c>
      <c r="C311" s="107" t="s">
        <v>1057</v>
      </c>
      <c r="D311" s="119" t="s">
        <v>926</v>
      </c>
      <c r="E311" s="120">
        <v>4.24</v>
      </c>
      <c r="F311" s="120"/>
      <c r="G311" s="120">
        <f>SmtRes!CX82</f>
        <v>0.1696</v>
      </c>
      <c r="H311" s="121"/>
      <c r="I311" s="119"/>
      <c r="J311" s="121">
        <f>SmtRes!CZ82</f>
        <v>29.68</v>
      </c>
      <c r="K311" s="119"/>
      <c r="L311" s="121">
        <f>SmtRes!DG82</f>
        <v>5.03</v>
      </c>
    </row>
    <row r="312" spans="1:83" x14ac:dyDescent="0.2">
      <c r="A312" s="107"/>
      <c r="B312" s="107"/>
      <c r="C312" s="125"/>
      <c r="D312" s="126"/>
      <c r="E312" s="127"/>
      <c r="F312" s="127"/>
      <c r="G312" s="127"/>
      <c r="H312" s="128"/>
      <c r="I312" s="126"/>
      <c r="J312" s="128"/>
      <c r="K312" s="126"/>
      <c r="L312" s="128"/>
    </row>
    <row r="313" spans="1:83" x14ac:dyDescent="0.2">
      <c r="A313" s="107"/>
      <c r="B313" s="107"/>
      <c r="C313" s="106" t="s">
        <v>832</v>
      </c>
      <c r="D313" s="119"/>
      <c r="E313" s="120"/>
      <c r="F313" s="120"/>
      <c r="G313" s="120"/>
      <c r="H313" s="121"/>
      <c r="I313" s="119"/>
      <c r="J313" s="121"/>
      <c r="K313" s="119"/>
      <c r="L313" s="121">
        <f>L305+L307+L308</f>
        <v>214.25</v>
      </c>
    </row>
    <row r="314" spans="1:83" x14ac:dyDescent="0.2">
      <c r="A314" s="107"/>
      <c r="B314" s="107"/>
      <c r="C314" s="107" t="s">
        <v>1563</v>
      </c>
      <c r="D314" s="119"/>
      <c r="E314" s="120"/>
      <c r="F314" s="120"/>
      <c r="G314" s="120"/>
      <c r="H314" s="121"/>
      <c r="I314" s="119"/>
      <c r="J314" s="121"/>
      <c r="K314" s="119"/>
      <c r="L314" s="121">
        <f>SUM(AR303:AR317)+SUM(AS303:AS317)+SUM(AT303:AT317)+SUM(AU303:AU317)+SUM(AV303:AV317)</f>
        <v>165.61</v>
      </c>
    </row>
    <row r="315" spans="1:83" x14ac:dyDescent="0.2">
      <c r="A315" s="107"/>
      <c r="B315" s="107" t="s">
        <v>210</v>
      </c>
      <c r="C315" s="107" t="s">
        <v>1622</v>
      </c>
      <c r="D315" s="119" t="s">
        <v>186</v>
      </c>
      <c r="E315" s="120">
        <f>Source!BZ92</f>
        <v>147</v>
      </c>
      <c r="F315" s="120"/>
      <c r="G315" s="120">
        <f>Source!AT92</f>
        <v>147</v>
      </c>
      <c r="H315" s="121"/>
      <c r="I315" s="119"/>
      <c r="J315" s="121"/>
      <c r="K315" s="119"/>
      <c r="L315" s="121">
        <f>SUM(AZ303:AZ317)</f>
        <v>243.45</v>
      </c>
    </row>
    <row r="316" spans="1:83" x14ac:dyDescent="0.2">
      <c r="A316" s="125"/>
      <c r="B316" s="125" t="s">
        <v>211</v>
      </c>
      <c r="C316" s="125" t="s">
        <v>1623</v>
      </c>
      <c r="D316" s="126" t="s">
        <v>186</v>
      </c>
      <c r="E316" s="127">
        <f>Source!CA92</f>
        <v>134</v>
      </c>
      <c r="F316" s="127"/>
      <c r="G316" s="127">
        <f>Source!AU92</f>
        <v>134</v>
      </c>
      <c r="H316" s="128"/>
      <c r="I316" s="126"/>
      <c r="J316" s="128"/>
      <c r="K316" s="126"/>
      <c r="L316" s="128">
        <f>SUM(BA303:BA317)</f>
        <v>221.92</v>
      </c>
    </row>
    <row r="317" spans="1:83" x14ac:dyDescent="0.2">
      <c r="A317" s="104"/>
      <c r="B317" s="104"/>
      <c r="C317" s="129" t="s">
        <v>1566</v>
      </c>
      <c r="D317" s="129"/>
      <c r="E317" s="129"/>
      <c r="F317" s="129"/>
      <c r="G317" s="129"/>
      <c r="H317" s="129"/>
      <c r="I317" s="130">
        <f>IF(E303&lt;&gt;0,K317/E303, 0)</f>
        <v>16990.499999999996</v>
      </c>
      <c r="J317" s="130"/>
      <c r="K317" s="130">
        <f>L305+L307+L315+L316+L308</f>
        <v>679.61999999999989</v>
      </c>
      <c r="L317" s="130"/>
      <c r="AD317">
        <f>ROUND((Source!AT92/100)*((ROUND(SUMIF(SmtRes!AQ79:'SmtRes'!AQ82,"=1",SmtRes!AD79:'SmtRes'!AD82)*Source!I92, 2)+ROUND(SUMIF(SmtRes!AQ79:'SmtRes'!AQ82,"=1",SmtRes!AC79:'SmtRes'!AC82)*Source!I92, 2))), 2)</f>
        <v>42.7</v>
      </c>
      <c r="AE317">
        <f>ROUND((Source!AU92/100)*((ROUND(SUMIF(SmtRes!AQ79:'SmtRes'!AQ82,"=1",SmtRes!AD79:'SmtRes'!AD82)*Source!I92, 2)+ROUND(SUMIF(SmtRes!AQ79:'SmtRes'!AQ82,"=1",SmtRes!AC79:'SmtRes'!AC82)*Source!I92, 2))), 2)</f>
        <v>38.93</v>
      </c>
      <c r="AN317" s="24">
        <f>L305+L307+L315+L316+L308</f>
        <v>679.61999999999989</v>
      </c>
      <c r="AO317" s="24">
        <f>L307</f>
        <v>48.64</v>
      </c>
      <c r="AQ317" t="s">
        <v>1567</v>
      </c>
      <c r="AR317" s="24">
        <f>L305</f>
        <v>150.80000000000001</v>
      </c>
      <c r="AT317" s="24">
        <f>L308</f>
        <v>14.81</v>
      </c>
      <c r="AV317" t="s">
        <v>1567</v>
      </c>
      <c r="AW317">
        <f>0</f>
        <v>0</v>
      </c>
      <c r="AZ317">
        <f>Source!X92</f>
        <v>243.45</v>
      </c>
      <c r="BA317">
        <f>Source!Y92</f>
        <v>221.92</v>
      </c>
      <c r="CD317">
        <v>1</v>
      </c>
    </row>
    <row r="318" spans="1:83" ht="38.25" x14ac:dyDescent="0.2">
      <c r="A318" s="136" t="s">
        <v>212</v>
      </c>
      <c r="B318" s="125" t="str">
        <f>Source!F93</f>
        <v>20.1.02.23-0174</v>
      </c>
      <c r="C318" s="125" t="str">
        <f>Source!G93</f>
        <v>Столбик   опознавательный, пластиковый для подземных кабельных линий связи, диаметр 83 мм, высота 2200 мм</v>
      </c>
      <c r="D318" s="126" t="str">
        <f>Source!H93</f>
        <v>ШТ</v>
      </c>
      <c r="E318" s="127">
        <f>Source!K93</f>
        <v>4</v>
      </c>
      <c r="F318" s="127"/>
      <c r="G318" s="127">
        <f>Source!I93</f>
        <v>4</v>
      </c>
      <c r="H318" s="128">
        <f>Source!AL93</f>
        <v>713.25</v>
      </c>
      <c r="I318" s="126">
        <f>IF(Source!BC93&lt;&gt; 0, Source!BC93, 1)</f>
        <v>1.39</v>
      </c>
      <c r="J318" s="128">
        <f>ROUND(H318*I318, 2)</f>
        <v>991.42</v>
      </c>
      <c r="K318" s="126"/>
      <c r="L318" s="128">
        <f>Source!P93</f>
        <v>3965.68</v>
      </c>
    </row>
    <row r="319" spans="1:83" x14ac:dyDescent="0.2">
      <c r="A319" s="104"/>
      <c r="B319" s="104"/>
      <c r="C319" s="129" t="s">
        <v>1566</v>
      </c>
      <c r="D319" s="129"/>
      <c r="E319" s="129"/>
      <c r="F319" s="129"/>
      <c r="G319" s="129"/>
      <c r="H319" s="129"/>
      <c r="I319" s="130">
        <f>IF(E318&lt;&gt;0,K319/E318, 0)</f>
        <v>991.42</v>
      </c>
      <c r="J319" s="130"/>
      <c r="K319" s="130">
        <f>L318</f>
        <v>3965.68</v>
      </c>
      <c r="L319" s="130"/>
      <c r="AD319">
        <f>ROUND((Source!AT93/100)*((ROUND(ROUND(Source!AO93,2)*Source!I93, 2)+ROUND(ROUND(Source!AN93,2)*Source!I93, 2))), 2)</f>
        <v>0</v>
      </c>
      <c r="AE319">
        <f>ROUND((Source!AU93/100)*((ROUND(ROUND(Source!AO93,2)*Source!I93, 2)+ROUND(ROUND(Source!AN93,2)*Source!I93, 2))), 2)</f>
        <v>0</v>
      </c>
      <c r="AN319" s="24">
        <f>L318</f>
        <v>3965.68</v>
      </c>
      <c r="AO319">
        <f>0</f>
        <v>0</v>
      </c>
      <c r="AQ319" t="s">
        <v>1567</v>
      </c>
      <c r="AR319">
        <f>0</f>
        <v>0</v>
      </c>
      <c r="AT319">
        <f>0</f>
        <v>0</v>
      </c>
      <c r="AV319" t="s">
        <v>1567</v>
      </c>
      <c r="AW319" s="24">
        <f>L318</f>
        <v>3965.68</v>
      </c>
      <c r="AZ319">
        <f>Source!X93</f>
        <v>0</v>
      </c>
      <c r="BA319">
        <f>Source!Y93</f>
        <v>0</v>
      </c>
      <c r="CD319">
        <v>2</v>
      </c>
    </row>
    <row r="320" spans="1:83" ht="25.5" x14ac:dyDescent="0.2">
      <c r="A320" s="118" t="s">
        <v>216</v>
      </c>
      <c r="B320" s="107" t="str">
        <f>Source!F94</f>
        <v>22.2.02.23-0302</v>
      </c>
      <c r="C320" s="107" t="str">
        <f>Source!G94</f>
        <v>Таблички-указатели подземных  трасс пластиковые односторонние,</v>
      </c>
      <c r="D320" s="119" t="str">
        <f>Source!H94</f>
        <v>100 ШТ</v>
      </c>
      <c r="E320" s="120">
        <f>Source!K94</f>
        <v>0.04</v>
      </c>
      <c r="F320" s="120"/>
      <c r="G320" s="120">
        <f>Source!I94</f>
        <v>0.04</v>
      </c>
      <c r="H320" s="121">
        <f>Source!AL94</f>
        <v>69225.399999999994</v>
      </c>
      <c r="I320" s="119">
        <f>IF(Source!BC94&lt;&gt; 0, Source!BC94, 1)</f>
        <v>1.39</v>
      </c>
      <c r="J320" s="121">
        <f>ROUND(H320*I320, 2)</f>
        <v>96223.31</v>
      </c>
      <c r="K320" s="119"/>
      <c r="L320" s="121">
        <f>Source!P94</f>
        <v>3848.93</v>
      </c>
    </row>
    <row r="321" spans="1:83" x14ac:dyDescent="0.2">
      <c r="A321" s="108"/>
      <c r="B321" s="108"/>
      <c r="C321" s="109" t="str">
        <f>"Объем: "&amp;Source!I94&amp;"=4/"&amp;"100"</f>
        <v>Объем: 0,04=4/100</v>
      </c>
      <c r="D321" s="108"/>
      <c r="E321" s="108"/>
      <c r="F321" s="108"/>
      <c r="G321" s="108"/>
      <c r="H321" s="108"/>
      <c r="I321" s="108"/>
      <c r="J321" s="108"/>
      <c r="K321" s="108"/>
      <c r="L321" s="108"/>
    </row>
    <row r="322" spans="1:83" x14ac:dyDescent="0.2">
      <c r="A322" s="104"/>
      <c r="B322" s="104"/>
      <c r="C322" s="129" t="s">
        <v>1566</v>
      </c>
      <c r="D322" s="129"/>
      <c r="E322" s="129"/>
      <c r="F322" s="129"/>
      <c r="G322" s="129"/>
      <c r="H322" s="129"/>
      <c r="I322" s="130">
        <f>IF(E320&lt;&gt;0,K322/E320, 0)</f>
        <v>96223.25</v>
      </c>
      <c r="J322" s="130"/>
      <c r="K322" s="130">
        <f>L320</f>
        <v>3848.93</v>
      </c>
      <c r="L322" s="130"/>
      <c r="AD322">
        <f>ROUND((Source!AT94/100)*((ROUND(ROUND(Source!AO94,2)*Source!I94, 2)+ROUND(ROUND(Source!AN94,2)*Source!I94, 2))), 2)</f>
        <v>0</v>
      </c>
      <c r="AE322">
        <f>ROUND((Source!AU94/100)*((ROUND(ROUND(Source!AO94,2)*Source!I94, 2)+ROUND(ROUND(Source!AN94,2)*Source!I94, 2))), 2)</f>
        <v>0</v>
      </c>
      <c r="AN322" s="24">
        <f>L320</f>
        <v>3848.93</v>
      </c>
      <c r="AO322">
        <f>0</f>
        <v>0</v>
      </c>
      <c r="AQ322" t="s">
        <v>1567</v>
      </c>
      <c r="AR322">
        <f>0</f>
        <v>0</v>
      </c>
      <c r="AT322">
        <f>0</f>
        <v>0</v>
      </c>
      <c r="AV322" t="s">
        <v>1567</v>
      </c>
      <c r="AW322" s="24">
        <f>L320</f>
        <v>3848.93</v>
      </c>
      <c r="AZ322">
        <f>Source!X94</f>
        <v>0</v>
      </c>
      <c r="BA322">
        <f>Source!Y94</f>
        <v>0</v>
      </c>
      <c r="CD322">
        <v>2</v>
      </c>
    </row>
    <row r="323" spans="1:83" x14ac:dyDescent="0.2">
      <c r="A323" s="118" t="s">
        <v>220</v>
      </c>
      <c r="B323" s="107" t="s">
        <v>1624</v>
      </c>
      <c r="C323" s="107" t="str">
        <f>Source!G95</f>
        <v>Устройство бетонной подготовки</v>
      </c>
      <c r="D323" s="119" t="str">
        <f>Source!H95</f>
        <v>100 м3</v>
      </c>
      <c r="E323" s="120">
        <f>Source!K95</f>
        <v>1.0399999999999999E-3</v>
      </c>
      <c r="F323" s="120"/>
      <c r="G323" s="120">
        <f>Source!I95</f>
        <v>1.0399999999999999E-3</v>
      </c>
      <c r="H323" s="121"/>
      <c r="I323" s="119"/>
      <c r="J323" s="121"/>
      <c r="K323" s="119"/>
      <c r="L323" s="121"/>
    </row>
    <row r="324" spans="1:83" x14ac:dyDescent="0.2">
      <c r="A324" s="104"/>
      <c r="B324" s="104"/>
      <c r="C324" s="105" t="str">
        <f>"Объем: "&amp;Source!I95&amp;"=0,104/"&amp;"100"</f>
        <v>Объем: 0,00104=0,104/100</v>
      </c>
      <c r="D324" s="104"/>
      <c r="E324" s="104"/>
      <c r="F324" s="104"/>
      <c r="G324" s="104"/>
      <c r="H324" s="104"/>
      <c r="I324" s="104"/>
      <c r="J324" s="104"/>
      <c r="K324" s="104"/>
      <c r="L324" s="104"/>
    </row>
    <row r="325" spans="1:83" x14ac:dyDescent="0.2">
      <c r="A325" s="122"/>
      <c r="B325" s="120">
        <v>1</v>
      </c>
      <c r="C325" s="122" t="s">
        <v>1569</v>
      </c>
      <c r="D325" s="119" t="s">
        <v>922</v>
      </c>
      <c r="E325" s="123"/>
      <c r="F325" s="120"/>
      <c r="G325" s="120">
        <f>Source!U95</f>
        <v>0.1404</v>
      </c>
      <c r="H325" s="120"/>
      <c r="I325" s="120"/>
      <c r="J325" s="120"/>
      <c r="K325" s="120"/>
      <c r="L325" s="124">
        <f>SUM(L326:L326)-SUMIF(CE326:CE326, 1, L326:L326)</f>
        <v>44.99</v>
      </c>
    </row>
    <row r="326" spans="1:83" x14ac:dyDescent="0.2">
      <c r="A326" s="107"/>
      <c r="B326" s="107" t="s">
        <v>928</v>
      </c>
      <c r="C326" s="107" t="s">
        <v>929</v>
      </c>
      <c r="D326" s="119" t="s">
        <v>922</v>
      </c>
      <c r="E326" s="120">
        <v>135</v>
      </c>
      <c r="F326" s="120"/>
      <c r="G326" s="120">
        <f>SmtRes!CX83</f>
        <v>0.1404</v>
      </c>
      <c r="H326" s="121"/>
      <c r="I326" s="119"/>
      <c r="J326" s="121">
        <f>SmtRes!CZ83</f>
        <v>320.41000000000003</v>
      </c>
      <c r="K326" s="119"/>
      <c r="L326" s="121">
        <f>SmtRes!DI83</f>
        <v>44.99</v>
      </c>
    </row>
    <row r="327" spans="1:83" x14ac:dyDescent="0.2">
      <c r="A327" s="122"/>
      <c r="B327" s="120">
        <v>2</v>
      </c>
      <c r="C327" s="122" t="s">
        <v>1560</v>
      </c>
      <c r="D327" s="119"/>
      <c r="E327" s="123"/>
      <c r="F327" s="120"/>
      <c r="G327" s="120"/>
      <c r="H327" s="120"/>
      <c r="I327" s="120"/>
      <c r="J327" s="120"/>
      <c r="K327" s="120"/>
      <c r="L327" s="124">
        <f>SUM(L328:L333)-SUMIF(CE328:CE333, 1, L328:L333)</f>
        <v>20.869999999999994</v>
      </c>
    </row>
    <row r="328" spans="1:83" x14ac:dyDescent="0.2">
      <c r="A328" s="122"/>
      <c r="B328" s="120"/>
      <c r="C328" s="122" t="s">
        <v>1562</v>
      </c>
      <c r="D328" s="119" t="s">
        <v>922</v>
      </c>
      <c r="E328" s="123"/>
      <c r="F328" s="120"/>
      <c r="G328" s="120">
        <f>Source!V95</f>
        <v>1.8844800000000002E-2</v>
      </c>
      <c r="H328" s="120"/>
      <c r="I328" s="120"/>
      <c r="J328" s="120"/>
      <c r="K328" s="120"/>
      <c r="L328" s="124">
        <f>SUMIF(CE329:CE333, 1, L329:L333)</f>
        <v>9.9500000000000011</v>
      </c>
      <c r="CE328">
        <v>1</v>
      </c>
    </row>
    <row r="329" spans="1:83" x14ac:dyDescent="0.2">
      <c r="A329" s="107"/>
      <c r="B329" s="107" t="s">
        <v>1058</v>
      </c>
      <c r="C329" s="107" t="s">
        <v>1060</v>
      </c>
      <c r="D329" s="119" t="s">
        <v>926</v>
      </c>
      <c r="E329" s="120">
        <v>18</v>
      </c>
      <c r="F329" s="120"/>
      <c r="G329" s="120">
        <f>SmtRes!CX85</f>
        <v>1.8720000000000001E-2</v>
      </c>
      <c r="H329" s="121"/>
      <c r="I329" s="119"/>
      <c r="J329" s="121">
        <f>SmtRes!CZ85</f>
        <v>1105.93</v>
      </c>
      <c r="K329" s="119"/>
      <c r="L329" s="121">
        <f>SmtRes!DG85</f>
        <v>20.7</v>
      </c>
    </row>
    <row r="330" spans="1:83" x14ac:dyDescent="0.2">
      <c r="A330" s="107"/>
      <c r="B330" s="107" t="s">
        <v>927</v>
      </c>
      <c r="C330" s="107" t="s">
        <v>1561</v>
      </c>
      <c r="D330" s="119" t="s">
        <v>922</v>
      </c>
      <c r="E330" s="120">
        <f>SmtRes!DO85*SmtRes!AT85</f>
        <v>18</v>
      </c>
      <c r="F330" s="120"/>
      <c r="G330" s="120">
        <f>ROUND(E330*G323, 7)</f>
        <v>1.8720000000000001E-2</v>
      </c>
      <c r="H330" s="121"/>
      <c r="I330" s="119"/>
      <c r="J330" s="121">
        <f>ROUND(SmtRes!AG85/SmtRes!DO85, 2)</f>
        <v>529.11</v>
      </c>
      <c r="K330" s="119"/>
      <c r="L330" s="121">
        <f>SmtRes!DH85</f>
        <v>9.9</v>
      </c>
      <c r="CE330">
        <v>1</v>
      </c>
    </row>
    <row r="331" spans="1:83" x14ac:dyDescent="0.2">
      <c r="A331" s="107"/>
      <c r="B331" s="107" t="s">
        <v>1061</v>
      </c>
      <c r="C331" s="107" t="s">
        <v>1063</v>
      </c>
      <c r="D331" s="119" t="s">
        <v>926</v>
      </c>
      <c r="E331" s="120">
        <v>5.93</v>
      </c>
      <c r="F331" s="120"/>
      <c r="G331" s="120">
        <f>SmtRes!CX86</f>
        <v>6.1672000000000003E-3</v>
      </c>
      <c r="H331" s="121">
        <f>SmtRes!CZ86</f>
        <v>8.5399999999999991</v>
      </c>
      <c r="I331" s="119">
        <f>SmtRes!AJ86</f>
        <v>1.81</v>
      </c>
      <c r="J331" s="121">
        <f>ROUND(H331*I331, 2)</f>
        <v>15.46</v>
      </c>
      <c r="K331" s="119"/>
      <c r="L331" s="121">
        <f>SmtRes!DG86</f>
        <v>0.1</v>
      </c>
    </row>
    <row r="332" spans="1:83" ht="25.5" x14ac:dyDescent="0.2">
      <c r="A332" s="107"/>
      <c r="B332" s="107" t="s">
        <v>978</v>
      </c>
      <c r="C332" s="107" t="s">
        <v>980</v>
      </c>
      <c r="D332" s="119" t="s">
        <v>926</v>
      </c>
      <c r="E332" s="120">
        <v>0.12</v>
      </c>
      <c r="F332" s="120"/>
      <c r="G332" s="120">
        <f>SmtRes!CX87</f>
        <v>1.248E-4</v>
      </c>
      <c r="H332" s="121"/>
      <c r="I332" s="119"/>
      <c r="J332" s="121">
        <f>SmtRes!CZ87</f>
        <v>579.09</v>
      </c>
      <c r="K332" s="119"/>
      <c r="L332" s="121">
        <f>SmtRes!DG87</f>
        <v>7.0000000000000007E-2</v>
      </c>
    </row>
    <row r="333" spans="1:83" x14ac:dyDescent="0.2">
      <c r="A333" s="107"/>
      <c r="B333" s="107" t="s">
        <v>947</v>
      </c>
      <c r="C333" s="107" t="s">
        <v>1603</v>
      </c>
      <c r="D333" s="119" t="s">
        <v>922</v>
      </c>
      <c r="E333" s="120">
        <f>SmtRes!DO87*SmtRes!AT87</f>
        <v>0.12</v>
      </c>
      <c r="F333" s="120"/>
      <c r="G333" s="120">
        <f>ROUND(E333*G323, 7)</f>
        <v>1.248E-4</v>
      </c>
      <c r="H333" s="121"/>
      <c r="I333" s="119"/>
      <c r="J333" s="121">
        <f>ROUND(SmtRes!AG87/SmtRes!DO87, 2)</f>
        <v>393.89</v>
      </c>
      <c r="K333" s="119"/>
      <c r="L333" s="121">
        <f>SmtRes!DH87</f>
        <v>0.05</v>
      </c>
      <c r="CE333">
        <v>1</v>
      </c>
    </row>
    <row r="334" spans="1:83" x14ac:dyDescent="0.2">
      <c r="A334" s="122"/>
      <c r="B334" s="120">
        <v>4</v>
      </c>
      <c r="C334" s="122" t="s">
        <v>1604</v>
      </c>
      <c r="D334" s="119"/>
      <c r="E334" s="123"/>
      <c r="F334" s="120"/>
      <c r="G334" s="120"/>
      <c r="H334" s="120"/>
      <c r="I334" s="120"/>
      <c r="J334" s="120"/>
      <c r="K334" s="120"/>
      <c r="L334" s="124">
        <f>SUM(L335:L336)-SUMIF(CE335:CE336, 1, L335:L336)</f>
        <v>3.7600000000000002</v>
      </c>
    </row>
    <row r="335" spans="1:83" x14ac:dyDescent="0.2">
      <c r="A335" s="107"/>
      <c r="B335" s="107" t="s">
        <v>1064</v>
      </c>
      <c r="C335" s="107" t="s">
        <v>1066</v>
      </c>
      <c r="D335" s="119" t="s">
        <v>231</v>
      </c>
      <c r="E335" s="120">
        <v>1.75</v>
      </c>
      <c r="F335" s="120"/>
      <c r="G335" s="120">
        <f>SmtRes!CX88</f>
        <v>1.82E-3</v>
      </c>
      <c r="H335" s="121">
        <f>SmtRes!CZ88</f>
        <v>35.71</v>
      </c>
      <c r="I335" s="119">
        <f>SmtRes!AI88</f>
        <v>0.88</v>
      </c>
      <c r="J335" s="121">
        <f>ROUND(H335*I335, 2)</f>
        <v>31.42</v>
      </c>
      <c r="K335" s="119"/>
      <c r="L335" s="121">
        <f>SmtRes!DF88</f>
        <v>0.06</v>
      </c>
    </row>
    <row r="336" spans="1:83" x14ac:dyDescent="0.2">
      <c r="A336" s="107"/>
      <c r="B336" s="107" t="s">
        <v>1067</v>
      </c>
      <c r="C336" s="107" t="s">
        <v>1069</v>
      </c>
      <c r="D336" s="119" t="s">
        <v>1070</v>
      </c>
      <c r="E336" s="120">
        <v>250</v>
      </c>
      <c r="F336" s="120"/>
      <c r="G336" s="120">
        <f>SmtRes!CX89</f>
        <v>0.26</v>
      </c>
      <c r="H336" s="121">
        <f>SmtRes!CZ89</f>
        <v>12.83</v>
      </c>
      <c r="I336" s="119">
        <f>SmtRes!AI89</f>
        <v>1.1100000000000001</v>
      </c>
      <c r="J336" s="121">
        <f>ROUND(H336*I336, 2)</f>
        <v>14.24</v>
      </c>
      <c r="K336" s="119"/>
      <c r="L336" s="121">
        <f>SmtRes!DF89</f>
        <v>3.7</v>
      </c>
    </row>
    <row r="337" spans="1:83" x14ac:dyDescent="0.2">
      <c r="A337" s="107"/>
      <c r="B337" s="107"/>
      <c r="C337" s="125"/>
      <c r="D337" s="126"/>
      <c r="E337" s="127"/>
      <c r="F337" s="127"/>
      <c r="G337" s="127"/>
      <c r="H337" s="128"/>
      <c r="I337" s="126"/>
      <c r="J337" s="128"/>
      <c r="K337" s="126"/>
      <c r="L337" s="128"/>
    </row>
    <row r="338" spans="1:83" x14ac:dyDescent="0.2">
      <c r="A338" s="107"/>
      <c r="B338" s="107"/>
      <c r="C338" s="106" t="s">
        <v>832</v>
      </c>
      <c r="D338" s="119"/>
      <c r="E338" s="120"/>
      <c r="F338" s="120"/>
      <c r="G338" s="120"/>
      <c r="H338" s="121"/>
      <c r="I338" s="119"/>
      <c r="J338" s="121"/>
      <c r="K338" s="119"/>
      <c r="L338" s="121">
        <f>L325+L327+L328+L334</f>
        <v>79.570000000000007</v>
      </c>
    </row>
    <row r="339" spans="1:83" ht="25.5" x14ac:dyDescent="0.2">
      <c r="A339" s="118" t="s">
        <v>1625</v>
      </c>
      <c r="B339" s="107" t="str">
        <f>Source!F96</f>
        <v>04.1.02.05-0264</v>
      </c>
      <c r="C339" s="107" t="str">
        <f>Source!G96</f>
        <v>Смеси бетонные тяжелого бетона (БСТ) на щебне из гравия, класс В15, F(1)200, W6</v>
      </c>
      <c r="D339" s="119" t="str">
        <f>Source!H96</f>
        <v>м3</v>
      </c>
      <c r="E339" s="120">
        <f>SmtRes!AT90</f>
        <v>100</v>
      </c>
      <c r="F339" s="120"/>
      <c r="G339" s="120">
        <f>Source!I96</f>
        <v>0.104</v>
      </c>
      <c r="H339" s="121">
        <f>Source!AL96+Source!AO96+Source!AM96+Source!AN96</f>
        <v>4768.6099999999997</v>
      </c>
      <c r="I339" s="119">
        <f>IF(Source!BC96&lt;&gt; 0, Source!BC96, 1)</f>
        <v>1.44</v>
      </c>
      <c r="J339" s="121">
        <f>ROUND(H339*I339, 2)</f>
        <v>6866.8</v>
      </c>
      <c r="K339" s="119"/>
      <c r="L339" s="121">
        <f>Source!P96</f>
        <v>714.15</v>
      </c>
      <c r="AD339">
        <f>ROUND((Source!AT96/100)*((ROUND(ROUND(Source!AO96,2)*Source!I96, 2)+ROUND(ROUND(Source!AN96,2)*Source!I96, 2))), 2)</f>
        <v>0</v>
      </c>
      <c r="AE339">
        <f>ROUND((Source!AU96/100)*((ROUND(ROUND(Source!AO96,2)*Source!I96, 2)+ROUND(ROUND(Source!AN96,2)*Source!I96, 2))), 2)</f>
        <v>0</v>
      </c>
      <c r="AN339">
        <f>L339</f>
        <v>714.15</v>
      </c>
      <c r="AW339">
        <f>L339</f>
        <v>714.15</v>
      </c>
      <c r="AZ339">
        <f>Source!X96</f>
        <v>0</v>
      </c>
      <c r="BA339">
        <f>Source!Y96</f>
        <v>0</v>
      </c>
      <c r="CD339">
        <v>1</v>
      </c>
    </row>
    <row r="340" spans="1:83" x14ac:dyDescent="0.2">
      <c r="A340" s="107"/>
      <c r="B340" s="107"/>
      <c r="C340" s="107" t="s">
        <v>1563</v>
      </c>
      <c r="D340" s="119"/>
      <c r="E340" s="120"/>
      <c r="F340" s="120"/>
      <c r="G340" s="120"/>
      <c r="H340" s="121"/>
      <c r="I340" s="119"/>
      <c r="J340" s="121"/>
      <c r="K340" s="119"/>
      <c r="L340" s="121">
        <f>SUM(AR323:AR343)+SUM(AS323:AS343)+SUM(AT323:AT343)+SUM(AU323:AU343)+SUM(AV323:AV343)</f>
        <v>54.940000000000005</v>
      </c>
    </row>
    <row r="341" spans="1:83" ht="38.25" x14ac:dyDescent="0.2">
      <c r="A341" s="107"/>
      <c r="B341" s="107" t="s">
        <v>226</v>
      </c>
      <c r="C341" s="107" t="s">
        <v>1626</v>
      </c>
      <c r="D341" s="119" t="s">
        <v>186</v>
      </c>
      <c r="E341" s="120">
        <f>Source!BZ95</f>
        <v>102</v>
      </c>
      <c r="F341" s="120"/>
      <c r="G341" s="120">
        <f>Source!AT95</f>
        <v>102</v>
      </c>
      <c r="H341" s="121"/>
      <c r="I341" s="119"/>
      <c r="J341" s="121"/>
      <c r="K341" s="119"/>
      <c r="L341" s="121">
        <f>SUM(AZ323:AZ343)</f>
        <v>56.04</v>
      </c>
    </row>
    <row r="342" spans="1:83" ht="38.25" x14ac:dyDescent="0.2">
      <c r="A342" s="125"/>
      <c r="B342" s="125" t="s">
        <v>227</v>
      </c>
      <c r="C342" s="125" t="s">
        <v>1627</v>
      </c>
      <c r="D342" s="126" t="s">
        <v>186</v>
      </c>
      <c r="E342" s="127">
        <f>Source!CA95</f>
        <v>58</v>
      </c>
      <c r="F342" s="127"/>
      <c r="G342" s="127">
        <f>Source!AU95</f>
        <v>58</v>
      </c>
      <c r="H342" s="128"/>
      <c r="I342" s="126"/>
      <c r="J342" s="128"/>
      <c r="K342" s="126"/>
      <c r="L342" s="128">
        <f>SUM(BA323:BA343)</f>
        <v>31.87</v>
      </c>
    </row>
    <row r="343" spans="1:83" x14ac:dyDescent="0.2">
      <c r="A343" s="104"/>
      <c r="B343" s="104"/>
      <c r="C343" s="129" t="s">
        <v>1566</v>
      </c>
      <c r="D343" s="129"/>
      <c r="E343" s="129"/>
      <c r="F343" s="129"/>
      <c r="G343" s="129"/>
      <c r="H343" s="129"/>
      <c r="I343" s="130">
        <f>IF(E323&lt;&gt;0,K343/E323, 0)</f>
        <v>847721.15384615387</v>
      </c>
      <c r="J343" s="130"/>
      <c r="K343" s="130">
        <f>L325+L327+L334+L341+L342+L328+SUM(L339:L339)</f>
        <v>881.63</v>
      </c>
      <c r="L343" s="130"/>
      <c r="AD343">
        <f>ROUND((Source!AT95/100)*((ROUND(SUMIF(SmtRes!AQ83:'SmtRes'!AQ90,"=1",SmtRes!AD83:'SmtRes'!AD90)*Source!I95, 2)+ROUND(SUMIF(SmtRes!AQ83:'SmtRes'!AQ90,"=1",SmtRes!AC83:'SmtRes'!AC90)*Source!I95, 2))), 2)</f>
        <v>1.32</v>
      </c>
      <c r="AE343">
        <f>ROUND((Source!AU95/100)*((ROUND(SUMIF(SmtRes!AQ83:'SmtRes'!AQ90,"=1",SmtRes!AD83:'SmtRes'!AD90)*Source!I95, 2)+ROUND(SUMIF(SmtRes!AQ83:'SmtRes'!AQ90,"=1",SmtRes!AC83:'SmtRes'!AC90)*Source!I95, 2))), 2)</f>
        <v>0.75</v>
      </c>
      <c r="AN343" s="24">
        <f>L325+L327+L334+L341+L342+L328</f>
        <v>167.48</v>
      </c>
      <c r="AO343" s="24">
        <f>L327</f>
        <v>20.869999999999994</v>
      </c>
      <c r="AQ343" t="s">
        <v>1567</v>
      </c>
      <c r="AR343" s="24">
        <f>L325</f>
        <v>44.99</v>
      </c>
      <c r="AT343" s="24">
        <f>L328</f>
        <v>9.9500000000000011</v>
      </c>
      <c r="AV343" t="s">
        <v>1567</v>
      </c>
      <c r="AW343" s="24">
        <f>L334</f>
        <v>3.7600000000000002</v>
      </c>
      <c r="AZ343">
        <f>Source!X95</f>
        <v>56.04</v>
      </c>
      <c r="BA343">
        <f>Source!Y95</f>
        <v>31.87</v>
      </c>
      <c r="CD343">
        <v>1</v>
      </c>
    </row>
    <row r="344" spans="1:83" ht="25.5" x14ac:dyDescent="0.2">
      <c r="A344" s="118" t="s">
        <v>233</v>
      </c>
      <c r="B344" s="107" t="s">
        <v>1628</v>
      </c>
      <c r="C344" s="107" t="str">
        <f>Source!G97</f>
        <v>Установка анкерных болтов: в готовые гнезда с заделкой длиной до 1 м</v>
      </c>
      <c r="D344" s="119" t="str">
        <f>Source!H97</f>
        <v>т</v>
      </c>
      <c r="E344" s="120">
        <f>Source!K97</f>
        <v>1E-3</v>
      </c>
      <c r="F344" s="120"/>
      <c r="G344" s="120">
        <f>Source!I97</f>
        <v>1E-3</v>
      </c>
      <c r="H344" s="121"/>
      <c r="I344" s="119"/>
      <c r="J344" s="121"/>
      <c r="K344" s="119"/>
      <c r="L344" s="121"/>
    </row>
    <row r="345" spans="1:83" x14ac:dyDescent="0.2">
      <c r="A345" s="122"/>
      <c r="B345" s="120">
        <v>1</v>
      </c>
      <c r="C345" s="122" t="s">
        <v>1569</v>
      </c>
      <c r="D345" s="119" t="s">
        <v>922</v>
      </c>
      <c r="E345" s="123"/>
      <c r="F345" s="120"/>
      <c r="G345" s="120">
        <f>Source!U97</f>
        <v>0.28899999999999998</v>
      </c>
      <c r="H345" s="120"/>
      <c r="I345" s="120"/>
      <c r="J345" s="120"/>
      <c r="K345" s="120"/>
      <c r="L345" s="124">
        <f>SUM(L346:L346)-SUMIF(CE346:CE346, 1, L346:L346)</f>
        <v>104.92</v>
      </c>
    </row>
    <row r="346" spans="1:83" x14ac:dyDescent="0.2">
      <c r="A346" s="107"/>
      <c r="B346" s="107" t="s">
        <v>1071</v>
      </c>
      <c r="C346" s="107" t="s">
        <v>1072</v>
      </c>
      <c r="D346" s="119" t="s">
        <v>922</v>
      </c>
      <c r="E346" s="120">
        <v>289</v>
      </c>
      <c r="F346" s="120"/>
      <c r="G346" s="120">
        <f>SmtRes!CX91</f>
        <v>0.28899999999999998</v>
      </c>
      <c r="H346" s="121"/>
      <c r="I346" s="119"/>
      <c r="J346" s="121">
        <f>SmtRes!CZ91</f>
        <v>363.03</v>
      </c>
      <c r="K346" s="119"/>
      <c r="L346" s="121">
        <f>SmtRes!DI91</f>
        <v>104.92</v>
      </c>
    </row>
    <row r="347" spans="1:83" x14ac:dyDescent="0.2">
      <c r="A347" s="122"/>
      <c r="B347" s="120">
        <v>2</v>
      </c>
      <c r="C347" s="122" t="s">
        <v>1560</v>
      </c>
      <c r="D347" s="119"/>
      <c r="E347" s="123"/>
      <c r="F347" s="120"/>
      <c r="G347" s="120"/>
      <c r="H347" s="120"/>
      <c r="I347" s="120"/>
      <c r="J347" s="120"/>
      <c r="K347" s="120"/>
      <c r="L347" s="124">
        <f>SUM(L348:L352)-SUMIF(CE348:CE352, 1, L348:L352)</f>
        <v>0.62000000000000011</v>
      </c>
    </row>
    <row r="348" spans="1:83" x14ac:dyDescent="0.2">
      <c r="A348" s="122"/>
      <c r="B348" s="120"/>
      <c r="C348" s="122" t="s">
        <v>1562</v>
      </c>
      <c r="D348" s="119" t="s">
        <v>922</v>
      </c>
      <c r="E348" s="123"/>
      <c r="F348" s="120"/>
      <c r="G348" s="120">
        <f>Source!V97</f>
        <v>5.9000000000000003E-4</v>
      </c>
      <c r="H348" s="120"/>
      <c r="I348" s="120"/>
      <c r="J348" s="120"/>
      <c r="K348" s="120"/>
      <c r="L348" s="124">
        <f>SUMIF(CE349:CE352, 1, L349:L352)</f>
        <v>0.26</v>
      </c>
      <c r="CE348">
        <v>1</v>
      </c>
    </row>
    <row r="349" spans="1:83" ht="25.5" x14ac:dyDescent="0.2">
      <c r="A349" s="107"/>
      <c r="B349" s="107" t="s">
        <v>1073</v>
      </c>
      <c r="C349" s="107" t="s">
        <v>1075</v>
      </c>
      <c r="D349" s="119" t="s">
        <v>926</v>
      </c>
      <c r="E349" s="120">
        <v>0.25</v>
      </c>
      <c r="F349" s="120"/>
      <c r="G349" s="120">
        <f>SmtRes!CX93</f>
        <v>2.5000000000000001E-4</v>
      </c>
      <c r="H349" s="121"/>
      <c r="I349" s="119"/>
      <c r="J349" s="121">
        <f>SmtRes!CZ93</f>
        <v>1682.51</v>
      </c>
      <c r="K349" s="119"/>
      <c r="L349" s="121">
        <f>SmtRes!DG93</f>
        <v>0.42</v>
      </c>
    </row>
    <row r="350" spans="1:83" x14ac:dyDescent="0.2">
      <c r="A350" s="107"/>
      <c r="B350" s="107" t="s">
        <v>927</v>
      </c>
      <c r="C350" s="107" t="s">
        <v>1561</v>
      </c>
      <c r="D350" s="119" t="s">
        <v>922</v>
      </c>
      <c r="E350" s="120">
        <f>SmtRes!DO93*SmtRes!AT93</f>
        <v>0.25</v>
      </c>
      <c r="F350" s="120"/>
      <c r="G350" s="120">
        <f>ROUND(E350*G344, 7)</f>
        <v>2.5000000000000001E-4</v>
      </c>
      <c r="H350" s="121"/>
      <c r="I350" s="119"/>
      <c r="J350" s="121">
        <f>ROUND(SmtRes!AG93/SmtRes!DO93, 2)</f>
        <v>529.11</v>
      </c>
      <c r="K350" s="119"/>
      <c r="L350" s="121">
        <f>SmtRes!DH93</f>
        <v>0.13</v>
      </c>
      <c r="CE350">
        <v>1</v>
      </c>
    </row>
    <row r="351" spans="1:83" ht="25.5" x14ac:dyDescent="0.2">
      <c r="A351" s="107"/>
      <c r="B351" s="107" t="s">
        <v>978</v>
      </c>
      <c r="C351" s="107" t="s">
        <v>980</v>
      </c>
      <c r="D351" s="119" t="s">
        <v>926</v>
      </c>
      <c r="E351" s="120">
        <v>0.34</v>
      </c>
      <c r="F351" s="120"/>
      <c r="G351" s="120">
        <f>SmtRes!CX94</f>
        <v>3.4000000000000002E-4</v>
      </c>
      <c r="H351" s="121"/>
      <c r="I351" s="119"/>
      <c r="J351" s="121">
        <f>SmtRes!CZ94</f>
        <v>579.09</v>
      </c>
      <c r="K351" s="119"/>
      <c r="L351" s="121">
        <f>SmtRes!DG94</f>
        <v>0.2</v>
      </c>
    </row>
    <row r="352" spans="1:83" x14ac:dyDescent="0.2">
      <c r="A352" s="107"/>
      <c r="B352" s="107" t="s">
        <v>947</v>
      </c>
      <c r="C352" s="107" t="s">
        <v>1603</v>
      </c>
      <c r="D352" s="119" t="s">
        <v>922</v>
      </c>
      <c r="E352" s="120">
        <f>SmtRes!DO94*SmtRes!AT94</f>
        <v>0.34</v>
      </c>
      <c r="F352" s="120"/>
      <c r="G352" s="120">
        <f>ROUND(E352*G344, 7)</f>
        <v>3.4000000000000002E-4</v>
      </c>
      <c r="H352" s="121"/>
      <c r="I352" s="119"/>
      <c r="J352" s="121">
        <f>ROUND(SmtRes!AG94/SmtRes!DO94, 2)</f>
        <v>393.89</v>
      </c>
      <c r="K352" s="119"/>
      <c r="L352" s="121">
        <f>SmtRes!DH94</f>
        <v>0.13</v>
      </c>
      <c r="CE352">
        <v>1</v>
      </c>
    </row>
    <row r="353" spans="1:83" x14ac:dyDescent="0.2">
      <c r="A353" s="122"/>
      <c r="B353" s="120">
        <v>4</v>
      </c>
      <c r="C353" s="122" t="s">
        <v>1604</v>
      </c>
      <c r="D353" s="119"/>
      <c r="E353" s="123"/>
      <c r="F353" s="120"/>
      <c r="G353" s="120"/>
      <c r="H353" s="120"/>
      <c r="I353" s="120"/>
      <c r="J353" s="120"/>
      <c r="K353" s="120"/>
      <c r="L353" s="124">
        <f>SUM(L354:L354)-SUMIF(CE354:CE354, 1, L354:L354)</f>
        <v>0.82</v>
      </c>
    </row>
    <row r="354" spans="1:83" x14ac:dyDescent="0.2">
      <c r="A354" s="107"/>
      <c r="B354" s="107" t="s">
        <v>1076</v>
      </c>
      <c r="C354" s="107" t="s">
        <v>1078</v>
      </c>
      <c r="D354" s="119" t="s">
        <v>118</v>
      </c>
      <c r="E354" s="120">
        <v>0.01</v>
      </c>
      <c r="F354" s="120"/>
      <c r="G354" s="120">
        <f>SmtRes!CX95</f>
        <v>1.0000000000000001E-5</v>
      </c>
      <c r="H354" s="121">
        <f>SmtRes!CZ95</f>
        <v>61015.76</v>
      </c>
      <c r="I354" s="119">
        <f>SmtRes!AI95</f>
        <v>1.34</v>
      </c>
      <c r="J354" s="121">
        <f>ROUND(H354*I354, 2)</f>
        <v>81761.119999999995</v>
      </c>
      <c r="K354" s="119"/>
      <c r="L354" s="121">
        <f>SmtRes!DF95</f>
        <v>0.82</v>
      </c>
    </row>
    <row r="355" spans="1:83" x14ac:dyDescent="0.2">
      <c r="A355" s="107"/>
      <c r="B355" s="107" t="str">
        <f>EtalonRes!I105</f>
        <v>08.4.01.01</v>
      </c>
      <c r="C355" s="125" t="str">
        <f>EtalonRes!K105</f>
        <v>Анкеры стальные фундаментные</v>
      </c>
      <c r="D355" s="126" t="str">
        <f>EtalonRes!O105</f>
        <v>т</v>
      </c>
      <c r="E355" s="127">
        <f>EtalonRes!X105</f>
        <v>1</v>
      </c>
      <c r="F355" s="127"/>
      <c r="G355" s="127">
        <f>ROUND(EtalonRes!AG105*Source!I97, 7)</f>
        <v>1E-3</v>
      </c>
      <c r="H355" s="128"/>
      <c r="I355" s="126"/>
      <c r="J355" s="128"/>
      <c r="K355" s="126"/>
      <c r="L355" s="128"/>
    </row>
    <row r="356" spans="1:83" x14ac:dyDescent="0.2">
      <c r="A356" s="107"/>
      <c r="B356" s="107"/>
      <c r="C356" s="106" t="s">
        <v>832</v>
      </c>
      <c r="D356" s="119"/>
      <c r="E356" s="120"/>
      <c r="F356" s="120"/>
      <c r="G356" s="120"/>
      <c r="H356" s="121"/>
      <c r="I356" s="119"/>
      <c r="J356" s="121"/>
      <c r="K356" s="119"/>
      <c r="L356" s="121">
        <f>L345+L347+L348+L353</f>
        <v>106.62</v>
      </c>
    </row>
    <row r="357" spans="1:83" ht="38.25" x14ac:dyDescent="0.2">
      <c r="A357" s="118" t="s">
        <v>1629</v>
      </c>
      <c r="B357" s="107" t="str">
        <f>Source!F98</f>
        <v>08.4.01.01-0025</v>
      </c>
      <c r="C357" s="107" t="str">
        <f>Source!G98</f>
        <v>Болты анкерные фундаментные стальные в комплекте с двумя гайками М12 и шайбами М12, тип 1, диаметр М12</v>
      </c>
      <c r="D357" s="119" t="str">
        <f>Source!H98</f>
        <v>т</v>
      </c>
      <c r="E357" s="120">
        <f>SmtRes!AT96</f>
        <v>1</v>
      </c>
      <c r="F357" s="120"/>
      <c r="G357" s="120">
        <f>Source!I98</f>
        <v>1E-3</v>
      </c>
      <c r="H357" s="121">
        <f>Source!AL98+Source!AO98+Source!AM98+Source!AN98</f>
        <v>191710.91</v>
      </c>
      <c r="I357" s="119">
        <f>IF(Source!BC98&lt;&gt; 0, Source!BC98, 1)</f>
        <v>1.1299999999999999</v>
      </c>
      <c r="J357" s="121">
        <f>ROUND(H357*I357, 2)</f>
        <v>216633.33</v>
      </c>
      <c r="K357" s="119"/>
      <c r="L357" s="121">
        <f>Source!P98</f>
        <v>216.63</v>
      </c>
      <c r="AD357">
        <f>ROUND((Source!AT98/100)*((ROUND(ROUND(Source!AO98,2)*Source!I98, 2)+ROUND(ROUND(Source!AN98,2)*Source!I98, 2))), 2)</f>
        <v>0</v>
      </c>
      <c r="AE357">
        <f>ROUND((Source!AU98/100)*((ROUND(ROUND(Source!AO98,2)*Source!I98, 2)+ROUND(ROUND(Source!AN98,2)*Source!I98, 2))), 2)</f>
        <v>0</v>
      </c>
      <c r="AN357">
        <f>L357</f>
        <v>216.63</v>
      </c>
      <c r="AW357">
        <f>L357</f>
        <v>216.63</v>
      </c>
      <c r="AZ357">
        <f>Source!X98</f>
        <v>0</v>
      </c>
      <c r="BA357">
        <f>Source!Y98</f>
        <v>0</v>
      </c>
      <c r="CD357">
        <v>1</v>
      </c>
    </row>
    <row r="358" spans="1:83" x14ac:dyDescent="0.2">
      <c r="A358" s="107"/>
      <c r="B358" s="107"/>
      <c r="C358" s="107" t="s">
        <v>1563</v>
      </c>
      <c r="D358" s="119"/>
      <c r="E358" s="120"/>
      <c r="F358" s="120"/>
      <c r="G358" s="120"/>
      <c r="H358" s="121"/>
      <c r="I358" s="119"/>
      <c r="J358" s="121"/>
      <c r="K358" s="119"/>
      <c r="L358" s="121">
        <f>SUM(AR344:AR361)+SUM(AS344:AS361)+SUM(AT344:AT361)+SUM(AU344:AU361)+SUM(AV344:AV361)</f>
        <v>105.18</v>
      </c>
    </row>
    <row r="359" spans="1:83" ht="38.25" x14ac:dyDescent="0.2">
      <c r="A359" s="107"/>
      <c r="B359" s="107" t="s">
        <v>226</v>
      </c>
      <c r="C359" s="107" t="s">
        <v>1626</v>
      </c>
      <c r="D359" s="119" t="s">
        <v>186</v>
      </c>
      <c r="E359" s="120">
        <f>Source!BZ97</f>
        <v>102</v>
      </c>
      <c r="F359" s="120"/>
      <c r="G359" s="120">
        <f>Source!AT97</f>
        <v>102</v>
      </c>
      <c r="H359" s="121"/>
      <c r="I359" s="119"/>
      <c r="J359" s="121"/>
      <c r="K359" s="119"/>
      <c r="L359" s="121">
        <f>SUM(AZ344:AZ361)</f>
        <v>107.28</v>
      </c>
    </row>
    <row r="360" spans="1:83" ht="38.25" x14ac:dyDescent="0.2">
      <c r="A360" s="125"/>
      <c r="B360" s="125" t="s">
        <v>227</v>
      </c>
      <c r="C360" s="125" t="s">
        <v>1627</v>
      </c>
      <c r="D360" s="126" t="s">
        <v>186</v>
      </c>
      <c r="E360" s="127">
        <f>Source!CA97</f>
        <v>58</v>
      </c>
      <c r="F360" s="127"/>
      <c r="G360" s="127">
        <f>Source!AU97</f>
        <v>58</v>
      </c>
      <c r="H360" s="128"/>
      <c r="I360" s="126"/>
      <c r="J360" s="128"/>
      <c r="K360" s="126"/>
      <c r="L360" s="128">
        <f>SUM(BA344:BA361)</f>
        <v>61</v>
      </c>
    </row>
    <row r="361" spans="1:83" x14ac:dyDescent="0.2">
      <c r="A361" s="104"/>
      <c r="B361" s="104"/>
      <c r="C361" s="129" t="s">
        <v>1566</v>
      </c>
      <c r="D361" s="129"/>
      <c r="E361" s="129"/>
      <c r="F361" s="129"/>
      <c r="G361" s="129"/>
      <c r="H361" s="129"/>
      <c r="I361" s="130">
        <f>IF(E344&lt;&gt;0,K361/E344, 0)</f>
        <v>491529.99999999994</v>
      </c>
      <c r="J361" s="130"/>
      <c r="K361" s="130">
        <f>L345+L347+L353+L359+L360+L348+SUM(L357:L357)</f>
        <v>491.53</v>
      </c>
      <c r="L361" s="130"/>
      <c r="AD361">
        <f>ROUND((Source!AT97/100)*((ROUND(SUMIF(SmtRes!AQ91:'SmtRes'!AQ96,"=1",SmtRes!AD91:'SmtRes'!AD96)*Source!I97, 2)+ROUND(SUMIF(SmtRes!AQ91:'SmtRes'!AQ96,"=1",SmtRes!AC91:'SmtRes'!AC96)*Source!I97, 2))), 2)</f>
        <v>1.31</v>
      </c>
      <c r="AE361">
        <f>ROUND((Source!AU97/100)*((ROUND(SUMIF(SmtRes!AQ91:'SmtRes'!AQ96,"=1",SmtRes!AD91:'SmtRes'!AD96)*Source!I97, 2)+ROUND(SUMIF(SmtRes!AQ91:'SmtRes'!AQ96,"=1",SmtRes!AC91:'SmtRes'!AC96)*Source!I97, 2))), 2)</f>
        <v>0.74</v>
      </c>
      <c r="AN361" s="24">
        <f>L345+L347+L353+L359+L360+L348</f>
        <v>274.89999999999998</v>
      </c>
      <c r="AO361" s="24">
        <f>L347</f>
        <v>0.62000000000000011</v>
      </c>
      <c r="AQ361" t="s">
        <v>1567</v>
      </c>
      <c r="AR361" s="24">
        <f>L345</f>
        <v>104.92</v>
      </c>
      <c r="AT361" s="24">
        <f>L348</f>
        <v>0.26</v>
      </c>
      <c r="AV361" t="s">
        <v>1567</v>
      </c>
      <c r="AW361" s="24">
        <f>L353</f>
        <v>0.82</v>
      </c>
      <c r="AZ361">
        <f>Source!X97</f>
        <v>107.28</v>
      </c>
      <c r="BA361">
        <f>Source!Y97</f>
        <v>61</v>
      </c>
      <c r="CD361">
        <v>1</v>
      </c>
    </row>
    <row r="362" spans="1:83" ht="38.25" x14ac:dyDescent="0.2">
      <c r="A362" s="118" t="s">
        <v>242</v>
      </c>
      <c r="B362" s="107" t="s">
        <v>1630</v>
      </c>
      <c r="C362" s="107" t="str">
        <f>Source!G99</f>
        <v>Очистка полости трубопровода продувкой воздухом, номинальный диаметр газопровода: до 63 мм</v>
      </c>
      <c r="D362" s="119" t="str">
        <f>Source!H99</f>
        <v>100 м</v>
      </c>
      <c r="E362" s="120">
        <f>Source!K99</f>
        <v>3.8149999999999999</v>
      </c>
      <c r="F362" s="120"/>
      <c r="G362" s="120">
        <f>Source!I99</f>
        <v>3.8149999999999999</v>
      </c>
      <c r="H362" s="121"/>
      <c r="I362" s="119"/>
      <c r="J362" s="121"/>
      <c r="K362" s="119"/>
      <c r="L362" s="121"/>
    </row>
    <row r="363" spans="1:83" x14ac:dyDescent="0.2">
      <c r="A363" s="104"/>
      <c r="B363" s="104"/>
      <c r="C363" s="105" t="str">
        <f>"Объем: "&amp;Source!I99&amp;"=381,5/"&amp;"100"</f>
        <v>Объем: 3,815=381,5/100</v>
      </c>
      <c r="D363" s="104"/>
      <c r="E363" s="104"/>
      <c r="F363" s="104"/>
      <c r="G363" s="104"/>
      <c r="H363" s="104"/>
      <c r="I363" s="104"/>
      <c r="J363" s="104"/>
      <c r="K363" s="104"/>
      <c r="L363" s="104"/>
    </row>
    <row r="364" spans="1:83" x14ac:dyDescent="0.2">
      <c r="A364" s="122"/>
      <c r="B364" s="120">
        <v>1</v>
      </c>
      <c r="C364" s="122" t="s">
        <v>1569</v>
      </c>
      <c r="D364" s="119" t="s">
        <v>922</v>
      </c>
      <c r="E364" s="123"/>
      <c r="F364" s="120"/>
      <c r="G364" s="120">
        <f>Source!U99</f>
        <v>1.5641499999999999</v>
      </c>
      <c r="H364" s="120"/>
      <c r="I364" s="120"/>
      <c r="J364" s="120"/>
      <c r="K364" s="120"/>
      <c r="L364" s="124">
        <f>SUM(L365:L365)-SUMIF(CE365:CE365, 1, L365:L365)</f>
        <v>616.1</v>
      </c>
    </row>
    <row r="365" spans="1:83" x14ac:dyDescent="0.2">
      <c r="A365" s="107"/>
      <c r="B365" s="107" t="s">
        <v>1079</v>
      </c>
      <c r="C365" s="107" t="s">
        <v>1080</v>
      </c>
      <c r="D365" s="119" t="s">
        <v>922</v>
      </c>
      <c r="E365" s="120">
        <v>0.41</v>
      </c>
      <c r="F365" s="120"/>
      <c r="G365" s="120">
        <f>SmtRes!CX97</f>
        <v>1.5641499999999999</v>
      </c>
      <c r="H365" s="121"/>
      <c r="I365" s="119"/>
      <c r="J365" s="121">
        <f>SmtRes!CZ97</f>
        <v>393.89</v>
      </c>
      <c r="K365" s="119"/>
      <c r="L365" s="121">
        <f>SmtRes!DI97</f>
        <v>616.1</v>
      </c>
    </row>
    <row r="366" spans="1:83" x14ac:dyDescent="0.2">
      <c r="A366" s="122"/>
      <c r="B366" s="120">
        <v>2</v>
      </c>
      <c r="C366" s="122" t="s">
        <v>1560</v>
      </c>
      <c r="D366" s="119"/>
      <c r="E366" s="123"/>
      <c r="F366" s="120"/>
      <c r="G366" s="120"/>
      <c r="H366" s="120"/>
      <c r="I366" s="120"/>
      <c r="J366" s="120"/>
      <c r="K366" s="120"/>
      <c r="L366" s="124">
        <f>SUM(L367:L369)-SUMIF(CE367:CE369, 1, L367:L369)</f>
        <v>308.56000000000006</v>
      </c>
    </row>
    <row r="367" spans="1:83" x14ac:dyDescent="0.2">
      <c r="A367" s="122"/>
      <c r="B367" s="120"/>
      <c r="C367" s="122" t="s">
        <v>1562</v>
      </c>
      <c r="D367" s="119" t="s">
        <v>922</v>
      </c>
      <c r="E367" s="123"/>
      <c r="F367" s="120"/>
      <c r="G367" s="120">
        <f>Source!V99</f>
        <v>0.76300000000000001</v>
      </c>
      <c r="H367" s="120"/>
      <c r="I367" s="120"/>
      <c r="J367" s="120"/>
      <c r="K367" s="120"/>
      <c r="L367" s="124">
        <f>SUMIF(CE368:CE369, 1, L368:L369)</f>
        <v>300.54000000000002</v>
      </c>
      <c r="CE367">
        <v>1</v>
      </c>
    </row>
    <row r="368" spans="1:83" ht="51" x14ac:dyDescent="0.2">
      <c r="A368" s="107"/>
      <c r="B368" s="107" t="s">
        <v>944</v>
      </c>
      <c r="C368" s="107" t="s">
        <v>946</v>
      </c>
      <c r="D368" s="119" t="s">
        <v>926</v>
      </c>
      <c r="E368" s="120">
        <v>0.2</v>
      </c>
      <c r="F368" s="120"/>
      <c r="G368" s="120">
        <f>SmtRes!CX99</f>
        <v>0.76300000000000001</v>
      </c>
      <c r="H368" s="121"/>
      <c r="I368" s="119"/>
      <c r="J368" s="121">
        <f>SmtRes!CZ99</f>
        <v>404.41</v>
      </c>
      <c r="K368" s="119"/>
      <c r="L368" s="121">
        <f>SmtRes!DG99</f>
        <v>308.56</v>
      </c>
    </row>
    <row r="369" spans="1:83" x14ac:dyDescent="0.2">
      <c r="A369" s="107"/>
      <c r="B369" s="107" t="s">
        <v>947</v>
      </c>
      <c r="C369" s="125" t="s">
        <v>1603</v>
      </c>
      <c r="D369" s="126" t="s">
        <v>922</v>
      </c>
      <c r="E369" s="127">
        <f>SmtRes!DO99*SmtRes!AT99</f>
        <v>0.2</v>
      </c>
      <c r="F369" s="127"/>
      <c r="G369" s="127">
        <f>ROUND(E369*G362, 7)</f>
        <v>0.76300000000000001</v>
      </c>
      <c r="H369" s="128"/>
      <c r="I369" s="126"/>
      <c r="J369" s="128">
        <f>ROUND(SmtRes!AG99/SmtRes!DO99, 2)</f>
        <v>393.89</v>
      </c>
      <c r="K369" s="126"/>
      <c r="L369" s="128">
        <f>SmtRes!DH99</f>
        <v>300.54000000000002</v>
      </c>
      <c r="CE369">
        <v>1</v>
      </c>
    </row>
    <row r="370" spans="1:83" x14ac:dyDescent="0.2">
      <c r="A370" s="107"/>
      <c r="B370" s="107"/>
      <c r="C370" s="106" t="s">
        <v>832</v>
      </c>
      <c r="D370" s="119"/>
      <c r="E370" s="120"/>
      <c r="F370" s="120"/>
      <c r="G370" s="120"/>
      <c r="H370" s="121"/>
      <c r="I370" s="119"/>
      <c r="J370" s="121"/>
      <c r="K370" s="119"/>
      <c r="L370" s="121">
        <f>L364+L366+L367</f>
        <v>1225.2</v>
      </c>
    </row>
    <row r="371" spans="1:83" x14ac:dyDescent="0.2">
      <c r="A371" s="107"/>
      <c r="B371" s="107"/>
      <c r="C371" s="107" t="s">
        <v>1563</v>
      </c>
      <c r="D371" s="119"/>
      <c r="E371" s="120"/>
      <c r="F371" s="120"/>
      <c r="G371" s="120"/>
      <c r="H371" s="121"/>
      <c r="I371" s="119"/>
      <c r="J371" s="121"/>
      <c r="K371" s="119"/>
      <c r="L371" s="121">
        <f>SUM(AR362:AR374)+SUM(AS362:AS374)+SUM(AT362:AT374)+SUM(AU362:AU374)+SUM(AV362:AV374)</f>
        <v>916.6400000000001</v>
      </c>
    </row>
    <row r="372" spans="1:83" ht="38.25" x14ac:dyDescent="0.2">
      <c r="A372" s="107"/>
      <c r="B372" s="107" t="s">
        <v>108</v>
      </c>
      <c r="C372" s="107" t="s">
        <v>1605</v>
      </c>
      <c r="D372" s="119" t="s">
        <v>186</v>
      </c>
      <c r="E372" s="120">
        <f>Source!BZ99</f>
        <v>117</v>
      </c>
      <c r="F372" s="120"/>
      <c r="G372" s="120">
        <f>Source!AT99</f>
        <v>117</v>
      </c>
      <c r="H372" s="121"/>
      <c r="I372" s="119"/>
      <c r="J372" s="121"/>
      <c r="K372" s="119"/>
      <c r="L372" s="121">
        <f>SUM(AZ362:AZ374)</f>
        <v>1072.47</v>
      </c>
    </row>
    <row r="373" spans="1:83" ht="38.25" x14ac:dyDescent="0.2">
      <c r="A373" s="125"/>
      <c r="B373" s="125" t="s">
        <v>109</v>
      </c>
      <c r="C373" s="125" t="s">
        <v>1606</v>
      </c>
      <c r="D373" s="126" t="s">
        <v>186</v>
      </c>
      <c r="E373" s="127">
        <f>Source!CA99</f>
        <v>74</v>
      </c>
      <c r="F373" s="127"/>
      <c r="G373" s="127">
        <f>Source!AU99</f>
        <v>74</v>
      </c>
      <c r="H373" s="128"/>
      <c r="I373" s="126"/>
      <c r="J373" s="128"/>
      <c r="K373" s="126"/>
      <c r="L373" s="128">
        <f>SUM(BA362:BA374)</f>
        <v>678.31</v>
      </c>
    </row>
    <row r="374" spans="1:83" x14ac:dyDescent="0.2">
      <c r="A374" s="104"/>
      <c r="B374" s="104"/>
      <c r="C374" s="129" t="s">
        <v>1566</v>
      </c>
      <c r="D374" s="129"/>
      <c r="E374" s="129"/>
      <c r="F374" s="129"/>
      <c r="G374" s="129"/>
      <c r="H374" s="129"/>
      <c r="I374" s="130">
        <f>IF(E362&lt;&gt;0,K374/E362, 0)</f>
        <v>780.07339449541291</v>
      </c>
      <c r="J374" s="130"/>
      <c r="K374" s="130">
        <f>L364+L366+L372+L373+L367</f>
        <v>2975.98</v>
      </c>
      <c r="L374" s="130"/>
      <c r="AD374">
        <f>ROUND((Source!AT99/100)*((ROUND(SUMIF(SmtRes!AQ97:'SmtRes'!AQ99,"=1",SmtRes!AD97:'SmtRes'!AD99)*Source!I99, 2)+ROUND(SUMIF(SmtRes!AQ97:'SmtRes'!AQ99,"=1",SmtRes!AC97:'SmtRes'!AC99)*Source!I99, 2))), 2)</f>
        <v>3516.29</v>
      </c>
      <c r="AE374">
        <f>ROUND((Source!AU99/100)*((ROUND(SUMIF(SmtRes!AQ97:'SmtRes'!AQ99,"=1",SmtRes!AD97:'SmtRes'!AD99)*Source!I99, 2)+ROUND(SUMIF(SmtRes!AQ97:'SmtRes'!AQ99,"=1",SmtRes!AC97:'SmtRes'!AC99)*Source!I99, 2))), 2)</f>
        <v>2223.98</v>
      </c>
      <c r="AN374" s="24">
        <f>L364+L366+L372+L373+L367</f>
        <v>2975.98</v>
      </c>
      <c r="AO374" s="24">
        <f>L366</f>
        <v>308.56000000000006</v>
      </c>
      <c r="AQ374" t="s">
        <v>1567</v>
      </c>
      <c r="AR374" s="24">
        <f>L364</f>
        <v>616.1</v>
      </c>
      <c r="AT374" s="24">
        <f>L367</f>
        <v>300.54000000000002</v>
      </c>
      <c r="AV374" t="s">
        <v>1567</v>
      </c>
      <c r="AW374">
        <f>0</f>
        <v>0</v>
      </c>
      <c r="AZ374">
        <f>Source!X99</f>
        <v>1072.47</v>
      </c>
      <c r="BA374">
        <f>Source!Y99</f>
        <v>678.31</v>
      </c>
      <c r="CD374">
        <v>1</v>
      </c>
    </row>
    <row r="375" spans="1:83" ht="38.25" x14ac:dyDescent="0.2">
      <c r="A375" s="118" t="s">
        <v>246</v>
      </c>
      <c r="B375" s="107" t="s">
        <v>1631</v>
      </c>
      <c r="C375" s="107" t="str">
        <f>Source!G100</f>
        <v>Подъем давления при испытании воздухом газопроводов высокого давления (до 0,6 МПа) номинальным диаметром: 50 мм</v>
      </c>
      <c r="D375" s="119" t="str">
        <f>Source!H100</f>
        <v>100 м</v>
      </c>
      <c r="E375" s="120">
        <f>Source!K100</f>
        <v>2.5000000000000001E-2</v>
      </c>
      <c r="F375" s="120"/>
      <c r="G375" s="120">
        <f>Source!I100</f>
        <v>2.5000000000000001E-2</v>
      </c>
      <c r="H375" s="121"/>
      <c r="I375" s="119"/>
      <c r="J375" s="121"/>
      <c r="K375" s="119"/>
      <c r="L375" s="121"/>
    </row>
    <row r="376" spans="1:83" x14ac:dyDescent="0.2">
      <c r="A376" s="104"/>
      <c r="B376" s="104"/>
      <c r="C376" s="105" t="str">
        <f>"Объем: "&amp;Source!I100&amp;"=2,5/"&amp;"100"</f>
        <v>Объем: 0,025=2,5/100</v>
      </c>
      <c r="D376" s="104"/>
      <c r="E376" s="104"/>
      <c r="F376" s="104"/>
      <c r="G376" s="104"/>
      <c r="H376" s="104"/>
      <c r="I376" s="104"/>
      <c r="J376" s="104"/>
      <c r="K376" s="104"/>
      <c r="L376" s="104"/>
    </row>
    <row r="377" spans="1:83" x14ac:dyDescent="0.2">
      <c r="A377" s="122"/>
      <c r="B377" s="120">
        <v>1</v>
      </c>
      <c r="C377" s="122" t="s">
        <v>1569</v>
      </c>
      <c r="D377" s="119" t="s">
        <v>922</v>
      </c>
      <c r="E377" s="123"/>
      <c r="F377" s="120"/>
      <c r="G377" s="120">
        <f>Source!U100</f>
        <v>2E-3</v>
      </c>
      <c r="H377" s="120"/>
      <c r="I377" s="120"/>
      <c r="J377" s="120"/>
      <c r="K377" s="120"/>
      <c r="L377" s="124">
        <f>SUM(L378:L378)-SUMIF(CE378:CE378, 1, L378:L378)</f>
        <v>0.79</v>
      </c>
    </row>
    <row r="378" spans="1:83" x14ac:dyDescent="0.2">
      <c r="A378" s="107"/>
      <c r="B378" s="107" t="s">
        <v>1079</v>
      </c>
      <c r="C378" s="107" t="s">
        <v>1080</v>
      </c>
      <c r="D378" s="119" t="s">
        <v>922</v>
      </c>
      <c r="E378" s="120">
        <v>0.08</v>
      </c>
      <c r="F378" s="120"/>
      <c r="G378" s="120">
        <f>SmtRes!CX100</f>
        <v>2E-3</v>
      </c>
      <c r="H378" s="121"/>
      <c r="I378" s="119"/>
      <c r="J378" s="121">
        <f>SmtRes!CZ100</f>
        <v>393.89</v>
      </c>
      <c r="K378" s="119"/>
      <c r="L378" s="121">
        <f>SmtRes!DI100</f>
        <v>0.79</v>
      </c>
    </row>
    <row r="379" spans="1:83" x14ac:dyDescent="0.2">
      <c r="A379" s="122"/>
      <c r="B379" s="120">
        <v>2</v>
      </c>
      <c r="C379" s="122" t="s">
        <v>1560</v>
      </c>
      <c r="D379" s="119"/>
      <c r="E379" s="123"/>
      <c r="F379" s="120"/>
      <c r="G379" s="120"/>
      <c r="H379" s="120"/>
      <c r="I379" s="120"/>
      <c r="J379" s="120"/>
      <c r="K379" s="120"/>
      <c r="L379" s="124">
        <f>SUM(L380:L384)-SUMIF(CE380:CE384, 1, L380:L384)</f>
        <v>1.2000000000000004</v>
      </c>
    </row>
    <row r="380" spans="1:83" x14ac:dyDescent="0.2">
      <c r="A380" s="122"/>
      <c r="B380" s="120"/>
      <c r="C380" s="122" t="s">
        <v>1562</v>
      </c>
      <c r="D380" s="119" t="s">
        <v>922</v>
      </c>
      <c r="E380" s="123"/>
      <c r="F380" s="120"/>
      <c r="G380" s="120">
        <f>Source!V100</f>
        <v>1.5E-3</v>
      </c>
      <c r="H380" s="120"/>
      <c r="I380" s="120"/>
      <c r="J380" s="120"/>
      <c r="K380" s="120"/>
      <c r="L380" s="124">
        <f>SUMIF(CE381:CE384, 1, L381:L384)</f>
        <v>0.65</v>
      </c>
      <c r="CE380">
        <v>1</v>
      </c>
    </row>
    <row r="381" spans="1:83" ht="25.5" x14ac:dyDescent="0.2">
      <c r="A381" s="107"/>
      <c r="B381" s="107" t="s">
        <v>1081</v>
      </c>
      <c r="C381" s="107" t="s">
        <v>1083</v>
      </c>
      <c r="D381" s="119" t="s">
        <v>926</v>
      </c>
      <c r="E381" s="120">
        <v>0.02</v>
      </c>
      <c r="F381" s="120"/>
      <c r="G381" s="120">
        <f>SmtRes!CX102</f>
        <v>5.0000000000000001E-4</v>
      </c>
      <c r="H381" s="121"/>
      <c r="I381" s="119"/>
      <c r="J381" s="121">
        <f>SmtRes!CZ102</f>
        <v>1601.67</v>
      </c>
      <c r="K381" s="119"/>
      <c r="L381" s="121">
        <f>SmtRes!DG102</f>
        <v>0.8</v>
      </c>
    </row>
    <row r="382" spans="1:83" x14ac:dyDescent="0.2">
      <c r="A382" s="107"/>
      <c r="B382" s="107" t="s">
        <v>927</v>
      </c>
      <c r="C382" s="107" t="s">
        <v>1561</v>
      </c>
      <c r="D382" s="119" t="s">
        <v>922</v>
      </c>
      <c r="E382" s="120">
        <f>SmtRes!DO102*SmtRes!AT102</f>
        <v>0.02</v>
      </c>
      <c r="F382" s="120"/>
      <c r="G382" s="120">
        <f>ROUND(E382*G375, 7)</f>
        <v>5.0000000000000001E-4</v>
      </c>
      <c r="H382" s="121"/>
      <c r="I382" s="119"/>
      <c r="J382" s="121">
        <f>ROUND(SmtRes!AG102/SmtRes!DO102, 2)</f>
        <v>529.11</v>
      </c>
      <c r="K382" s="119"/>
      <c r="L382" s="121">
        <f>SmtRes!DH102</f>
        <v>0.26</v>
      </c>
      <c r="CE382">
        <v>1</v>
      </c>
    </row>
    <row r="383" spans="1:83" ht="51" x14ac:dyDescent="0.2">
      <c r="A383" s="107"/>
      <c r="B383" s="107" t="s">
        <v>944</v>
      </c>
      <c r="C383" s="107" t="s">
        <v>946</v>
      </c>
      <c r="D383" s="119" t="s">
        <v>926</v>
      </c>
      <c r="E383" s="120">
        <v>0.04</v>
      </c>
      <c r="F383" s="120"/>
      <c r="G383" s="120">
        <f>SmtRes!CX103</f>
        <v>1E-3</v>
      </c>
      <c r="H383" s="121"/>
      <c r="I383" s="119"/>
      <c r="J383" s="121">
        <f>SmtRes!CZ103</f>
        <v>404.41</v>
      </c>
      <c r="K383" s="119"/>
      <c r="L383" s="121">
        <f>SmtRes!DG103</f>
        <v>0.4</v>
      </c>
    </row>
    <row r="384" spans="1:83" x14ac:dyDescent="0.2">
      <c r="A384" s="107"/>
      <c r="B384" s="107" t="s">
        <v>947</v>
      </c>
      <c r="C384" s="125" t="s">
        <v>1603</v>
      </c>
      <c r="D384" s="126" t="s">
        <v>922</v>
      </c>
      <c r="E384" s="127">
        <f>SmtRes!DO103*SmtRes!AT103</f>
        <v>0.04</v>
      </c>
      <c r="F384" s="127"/>
      <c r="G384" s="127">
        <f>ROUND(E384*G375, 7)</f>
        <v>1E-3</v>
      </c>
      <c r="H384" s="128"/>
      <c r="I384" s="126"/>
      <c r="J384" s="128">
        <f>ROUND(SmtRes!AG103/SmtRes!DO103, 2)</f>
        <v>393.89</v>
      </c>
      <c r="K384" s="126"/>
      <c r="L384" s="128">
        <f>SmtRes!DH103</f>
        <v>0.39</v>
      </c>
      <c r="CE384">
        <v>1</v>
      </c>
    </row>
    <row r="385" spans="1:83" x14ac:dyDescent="0.2">
      <c r="A385" s="107"/>
      <c r="B385" s="107"/>
      <c r="C385" s="106" t="s">
        <v>832</v>
      </c>
      <c r="D385" s="119"/>
      <c r="E385" s="120"/>
      <c r="F385" s="120"/>
      <c r="G385" s="120"/>
      <c r="H385" s="121"/>
      <c r="I385" s="119"/>
      <c r="J385" s="121"/>
      <c r="K385" s="119"/>
      <c r="L385" s="121">
        <f>L377+L379+L380</f>
        <v>2.6400000000000006</v>
      </c>
    </row>
    <row r="386" spans="1:83" x14ac:dyDescent="0.2">
      <c r="A386" s="107"/>
      <c r="B386" s="107"/>
      <c r="C386" s="107" t="s">
        <v>1563</v>
      </c>
      <c r="D386" s="119"/>
      <c r="E386" s="120"/>
      <c r="F386" s="120"/>
      <c r="G386" s="120"/>
      <c r="H386" s="121"/>
      <c r="I386" s="119"/>
      <c r="J386" s="121"/>
      <c r="K386" s="119"/>
      <c r="L386" s="121">
        <f>SUM(AR375:AR389)+SUM(AS375:AS389)+SUM(AT375:AT389)+SUM(AU375:AU389)+SUM(AV375:AV389)</f>
        <v>1.44</v>
      </c>
    </row>
    <row r="387" spans="1:83" ht="38.25" x14ac:dyDescent="0.2">
      <c r="A387" s="107"/>
      <c r="B387" s="107" t="s">
        <v>108</v>
      </c>
      <c r="C387" s="107" t="s">
        <v>1605</v>
      </c>
      <c r="D387" s="119" t="s">
        <v>186</v>
      </c>
      <c r="E387" s="120">
        <f>Source!BZ100</f>
        <v>117</v>
      </c>
      <c r="F387" s="120"/>
      <c r="G387" s="120">
        <f>Source!AT100</f>
        <v>117</v>
      </c>
      <c r="H387" s="121"/>
      <c r="I387" s="119"/>
      <c r="J387" s="121"/>
      <c r="K387" s="119"/>
      <c r="L387" s="121">
        <f>SUM(AZ375:AZ389)</f>
        <v>1.68</v>
      </c>
    </row>
    <row r="388" spans="1:83" ht="38.25" x14ac:dyDescent="0.2">
      <c r="A388" s="125"/>
      <c r="B388" s="125" t="s">
        <v>109</v>
      </c>
      <c r="C388" s="125" t="s">
        <v>1606</v>
      </c>
      <c r="D388" s="126" t="s">
        <v>186</v>
      </c>
      <c r="E388" s="127">
        <f>Source!CA100</f>
        <v>74</v>
      </c>
      <c r="F388" s="127"/>
      <c r="G388" s="127">
        <f>Source!AU100</f>
        <v>74</v>
      </c>
      <c r="H388" s="128"/>
      <c r="I388" s="126"/>
      <c r="J388" s="128"/>
      <c r="K388" s="126"/>
      <c r="L388" s="128">
        <f>SUM(BA375:BA389)</f>
        <v>1.07</v>
      </c>
    </row>
    <row r="389" spans="1:83" x14ac:dyDescent="0.2">
      <c r="A389" s="104"/>
      <c r="B389" s="104"/>
      <c r="C389" s="129" t="s">
        <v>1566</v>
      </c>
      <c r="D389" s="129"/>
      <c r="E389" s="129"/>
      <c r="F389" s="129"/>
      <c r="G389" s="129"/>
      <c r="H389" s="129"/>
      <c r="I389" s="130">
        <f>IF(E375&lt;&gt;0,K389/E375, 0)</f>
        <v>215.60000000000002</v>
      </c>
      <c r="J389" s="130"/>
      <c r="K389" s="130">
        <f>L377+L379+L387+L388+L380</f>
        <v>5.3900000000000006</v>
      </c>
      <c r="L389" s="130"/>
      <c r="AD389">
        <f>ROUND((Source!AT100/100)*((ROUND(SUMIF(SmtRes!AQ100:'SmtRes'!AQ103,"=1",SmtRes!AD100:'SmtRes'!AD103)*Source!I100, 2)+ROUND(SUMIF(SmtRes!AQ100:'SmtRes'!AQ103,"=1",SmtRes!AC100:'SmtRes'!AC103)*Source!I100, 2))), 2)</f>
        <v>38.53</v>
      </c>
      <c r="AE389">
        <f>ROUND((Source!AU100/100)*((ROUND(SUMIF(SmtRes!AQ100:'SmtRes'!AQ103,"=1",SmtRes!AD100:'SmtRes'!AD103)*Source!I100, 2)+ROUND(SUMIF(SmtRes!AQ100:'SmtRes'!AQ103,"=1",SmtRes!AC100:'SmtRes'!AC103)*Source!I100, 2))), 2)</f>
        <v>24.37</v>
      </c>
      <c r="AN389" s="24">
        <f>L377+L379+L387+L388+L380</f>
        <v>5.3900000000000006</v>
      </c>
      <c r="AO389" s="24">
        <f>L379</f>
        <v>1.2000000000000004</v>
      </c>
      <c r="AQ389" t="s">
        <v>1567</v>
      </c>
      <c r="AR389" s="24">
        <f>L377</f>
        <v>0.79</v>
      </c>
      <c r="AT389" s="24">
        <f>L380</f>
        <v>0.65</v>
      </c>
      <c r="AV389" t="s">
        <v>1567</v>
      </c>
      <c r="AW389">
        <f>0</f>
        <v>0</v>
      </c>
      <c r="AZ389">
        <f>Source!X100</f>
        <v>1.68</v>
      </c>
      <c r="BA389">
        <f>Source!Y100</f>
        <v>1.07</v>
      </c>
      <c r="CD389">
        <v>1</v>
      </c>
    </row>
    <row r="390" spans="1:83" ht="25.5" x14ac:dyDescent="0.2">
      <c r="A390" s="118" t="s">
        <v>250</v>
      </c>
      <c r="B390" s="107" t="s">
        <v>1632</v>
      </c>
      <c r="C390" s="107" t="str">
        <f>Source!G101</f>
        <v>Опрессовка газопровода из полиэтиленовых труб, диаметром: 63 мм</v>
      </c>
      <c r="D390" s="119" t="str">
        <f>Source!H101</f>
        <v>км</v>
      </c>
      <c r="E390" s="120">
        <f>Source!K101</f>
        <v>0.379</v>
      </c>
      <c r="F390" s="120"/>
      <c r="G390" s="120">
        <f>Source!I101</f>
        <v>0.379</v>
      </c>
      <c r="H390" s="121"/>
      <c r="I390" s="119"/>
      <c r="J390" s="121"/>
      <c r="K390" s="119"/>
      <c r="L390" s="121"/>
    </row>
    <row r="391" spans="1:83" x14ac:dyDescent="0.2">
      <c r="A391" s="122"/>
      <c r="B391" s="120">
        <v>1</v>
      </c>
      <c r="C391" s="122" t="s">
        <v>1569</v>
      </c>
      <c r="D391" s="119" t="s">
        <v>922</v>
      </c>
      <c r="E391" s="123"/>
      <c r="F391" s="120"/>
      <c r="G391" s="120">
        <f>Source!U101</f>
        <v>15.084199999999999</v>
      </c>
      <c r="H391" s="120"/>
      <c r="I391" s="120"/>
      <c r="J391" s="120"/>
      <c r="K391" s="120"/>
      <c r="L391" s="124">
        <f>SUM(L392:L393)-SUMIF(CE392:CE393, 1, L392:L393)</f>
        <v>6384.92</v>
      </c>
    </row>
    <row r="392" spans="1:83" x14ac:dyDescent="0.2">
      <c r="A392" s="107"/>
      <c r="B392" s="107" t="s">
        <v>1038</v>
      </c>
      <c r="C392" s="107" t="s">
        <v>1039</v>
      </c>
      <c r="D392" s="119" t="s">
        <v>1037</v>
      </c>
      <c r="E392" s="120">
        <v>19.899999999999999</v>
      </c>
      <c r="F392" s="120"/>
      <c r="G392" s="120">
        <f>SmtRes!CX104</f>
        <v>7.5420999999999996</v>
      </c>
      <c r="H392" s="121"/>
      <c r="I392" s="119"/>
      <c r="J392" s="121">
        <f>SmtRes!CZ104</f>
        <v>393.89</v>
      </c>
      <c r="K392" s="119"/>
      <c r="L392" s="121">
        <f>SmtRes!DI104</f>
        <v>2970.76</v>
      </c>
    </row>
    <row r="393" spans="1:83" x14ac:dyDescent="0.2">
      <c r="A393" s="107"/>
      <c r="B393" s="107" t="s">
        <v>1084</v>
      </c>
      <c r="C393" s="107" t="s">
        <v>1085</v>
      </c>
      <c r="D393" s="119" t="s">
        <v>1037</v>
      </c>
      <c r="E393" s="120">
        <v>19.899999999999999</v>
      </c>
      <c r="F393" s="120"/>
      <c r="G393" s="120">
        <f>SmtRes!CX105</f>
        <v>7.5420999999999996</v>
      </c>
      <c r="H393" s="121"/>
      <c r="I393" s="119"/>
      <c r="J393" s="121">
        <f>SmtRes!CZ105</f>
        <v>452.68</v>
      </c>
      <c r="K393" s="119"/>
      <c r="L393" s="121">
        <f>SmtRes!DI105</f>
        <v>3414.16</v>
      </c>
    </row>
    <row r="394" spans="1:83" x14ac:dyDescent="0.2">
      <c r="A394" s="122"/>
      <c r="B394" s="120">
        <v>2</v>
      </c>
      <c r="C394" s="122" t="s">
        <v>1560</v>
      </c>
      <c r="D394" s="119"/>
      <c r="E394" s="123"/>
      <c r="F394" s="120"/>
      <c r="G394" s="120"/>
      <c r="H394" s="120"/>
      <c r="I394" s="120"/>
      <c r="J394" s="120"/>
      <c r="K394" s="120"/>
      <c r="L394" s="124">
        <f>SUM(L395:L397)-SUMIF(CE395:CE397, 1, L395:L397)</f>
        <v>16.309999999999995</v>
      </c>
    </row>
    <row r="395" spans="1:83" x14ac:dyDescent="0.2">
      <c r="A395" s="122"/>
      <c r="B395" s="120"/>
      <c r="C395" s="122" t="s">
        <v>1562</v>
      </c>
      <c r="D395" s="119" t="s">
        <v>922</v>
      </c>
      <c r="E395" s="123"/>
      <c r="F395" s="120"/>
      <c r="G395" s="120">
        <f>Source!V101</f>
        <v>3.79E-3</v>
      </c>
      <c r="H395" s="120"/>
      <c r="I395" s="120"/>
      <c r="J395" s="120"/>
      <c r="K395" s="120"/>
      <c r="L395" s="124">
        <f>SUMIF(CE396:CE397, 1, L396:L397)</f>
        <v>1.49</v>
      </c>
      <c r="CE395">
        <v>1</v>
      </c>
    </row>
    <row r="396" spans="1:83" ht="51" x14ac:dyDescent="0.2">
      <c r="A396" s="107"/>
      <c r="B396" s="107" t="s">
        <v>1086</v>
      </c>
      <c r="C396" s="107" t="s">
        <v>1088</v>
      </c>
      <c r="D396" s="119" t="s">
        <v>926</v>
      </c>
      <c r="E396" s="120">
        <v>0.01</v>
      </c>
      <c r="F396" s="120"/>
      <c r="G396" s="120">
        <f>SmtRes!CX107</f>
        <v>3.79E-3</v>
      </c>
      <c r="H396" s="121">
        <f>SmtRes!CZ107</f>
        <v>2445.0500000000002</v>
      </c>
      <c r="I396" s="119">
        <f>SmtRes!AJ107</f>
        <v>1.76</v>
      </c>
      <c r="J396" s="121">
        <f>ROUND(H396*I396, 2)</f>
        <v>4303.29</v>
      </c>
      <c r="K396" s="119"/>
      <c r="L396" s="121">
        <f>SmtRes!DG107</f>
        <v>16.309999999999999</v>
      </c>
    </row>
    <row r="397" spans="1:83" x14ac:dyDescent="0.2">
      <c r="A397" s="107"/>
      <c r="B397" s="107" t="s">
        <v>947</v>
      </c>
      <c r="C397" s="107" t="s">
        <v>1603</v>
      </c>
      <c r="D397" s="119" t="s">
        <v>922</v>
      </c>
      <c r="E397" s="120">
        <f>SmtRes!DO107*SmtRes!AT107</f>
        <v>0.01</v>
      </c>
      <c r="F397" s="120"/>
      <c r="G397" s="120">
        <f>ROUND(E397*G390, 7)</f>
        <v>3.79E-3</v>
      </c>
      <c r="H397" s="121"/>
      <c r="I397" s="119"/>
      <c r="J397" s="121">
        <f>ROUND(SmtRes!AG107/SmtRes!DO107, 2)</f>
        <v>393.89</v>
      </c>
      <c r="K397" s="119"/>
      <c r="L397" s="121">
        <f>SmtRes!DH107</f>
        <v>1.49</v>
      </c>
      <c r="CE397">
        <v>1</v>
      </c>
    </row>
    <row r="398" spans="1:83" x14ac:dyDescent="0.2">
      <c r="A398" s="122"/>
      <c r="B398" s="120">
        <v>4</v>
      </c>
      <c r="C398" s="122" t="s">
        <v>1604</v>
      </c>
      <c r="D398" s="119"/>
      <c r="E398" s="123"/>
      <c r="F398" s="120"/>
      <c r="G398" s="120"/>
      <c r="H398" s="120"/>
      <c r="I398" s="120"/>
      <c r="J398" s="120"/>
      <c r="K398" s="120"/>
      <c r="L398" s="124">
        <f>SUM(L399:L400)-SUMIF(CE399:CE400, 1, L399:L400)</f>
        <v>1.68</v>
      </c>
    </row>
    <row r="399" spans="1:83" x14ac:dyDescent="0.2">
      <c r="A399" s="107"/>
      <c r="B399" s="107" t="s">
        <v>1064</v>
      </c>
      <c r="C399" s="107" t="s">
        <v>1066</v>
      </c>
      <c r="D399" s="119" t="s">
        <v>231</v>
      </c>
      <c r="E399" s="120">
        <v>0.1</v>
      </c>
      <c r="F399" s="120"/>
      <c r="G399" s="120">
        <f>SmtRes!CX108</f>
        <v>3.7900000000000003E-2</v>
      </c>
      <c r="H399" s="121">
        <f>SmtRes!CZ108</f>
        <v>35.71</v>
      </c>
      <c r="I399" s="119">
        <f>SmtRes!AI108</f>
        <v>0.88</v>
      </c>
      <c r="J399" s="121">
        <f>ROUND(H399*I399, 2)</f>
        <v>31.42</v>
      </c>
      <c r="K399" s="119"/>
      <c r="L399" s="121">
        <f>SmtRes!DF108</f>
        <v>1.19</v>
      </c>
    </row>
    <row r="400" spans="1:83" x14ac:dyDescent="0.2">
      <c r="A400" s="107"/>
      <c r="B400" s="107" t="s">
        <v>1089</v>
      </c>
      <c r="C400" s="107" t="s">
        <v>1091</v>
      </c>
      <c r="D400" s="119" t="s">
        <v>443</v>
      </c>
      <c r="E400" s="120">
        <v>0.01</v>
      </c>
      <c r="F400" s="120"/>
      <c r="G400" s="120">
        <f>SmtRes!CX109</f>
        <v>3.79E-3</v>
      </c>
      <c r="H400" s="121">
        <f>SmtRes!CZ109</f>
        <v>92.16</v>
      </c>
      <c r="I400" s="119">
        <f>SmtRes!AI109</f>
        <v>1.4</v>
      </c>
      <c r="J400" s="121">
        <f>ROUND(H400*I400, 2)</f>
        <v>129.02000000000001</v>
      </c>
      <c r="K400" s="119"/>
      <c r="L400" s="121">
        <f>SmtRes!DF109</f>
        <v>0.49</v>
      </c>
    </row>
    <row r="401" spans="1:82" x14ac:dyDescent="0.2">
      <c r="A401" s="107"/>
      <c r="B401" s="107" t="str">
        <f>EtalonRes!I119</f>
        <v>24.3.05.02</v>
      </c>
      <c r="C401" s="125" t="str">
        <f>EtalonRes!K119</f>
        <v>Заглушки полиэтиленовые</v>
      </c>
      <c r="D401" s="126" t="str">
        <f>EtalonRes!O119</f>
        <v>ШТ</v>
      </c>
      <c r="E401" s="127">
        <f>EtalonRes!X119</f>
        <v>0</v>
      </c>
      <c r="F401" s="127"/>
      <c r="G401" s="127">
        <f>ROUND(EtalonRes!AG119*Source!I101, 7)</f>
        <v>0</v>
      </c>
      <c r="H401" s="128"/>
      <c r="I401" s="126"/>
      <c r="J401" s="128"/>
      <c r="K401" s="126"/>
      <c r="L401" s="128"/>
    </row>
    <row r="402" spans="1:82" x14ac:dyDescent="0.2">
      <c r="A402" s="107"/>
      <c r="B402" s="107"/>
      <c r="C402" s="106" t="s">
        <v>832</v>
      </c>
      <c r="D402" s="119"/>
      <c r="E402" s="120"/>
      <c r="F402" s="120"/>
      <c r="G402" s="120"/>
      <c r="H402" s="121"/>
      <c r="I402" s="119"/>
      <c r="J402" s="121"/>
      <c r="K402" s="119"/>
      <c r="L402" s="121">
        <f>L391+L394+L395+L398</f>
        <v>6404.4000000000005</v>
      </c>
    </row>
    <row r="403" spans="1:82" x14ac:dyDescent="0.2">
      <c r="A403" s="107"/>
      <c r="B403" s="107"/>
      <c r="C403" s="107" t="s">
        <v>1563</v>
      </c>
      <c r="D403" s="119"/>
      <c r="E403" s="120"/>
      <c r="F403" s="120"/>
      <c r="G403" s="120"/>
      <c r="H403" s="121"/>
      <c r="I403" s="119"/>
      <c r="J403" s="121"/>
      <c r="K403" s="119"/>
      <c r="L403" s="121">
        <f>SUM(AR390:AR406)+SUM(AS390:AS406)+SUM(AT390:AT406)+SUM(AU390:AU406)+SUM(AV390:AV406)</f>
        <v>6386.41</v>
      </c>
    </row>
    <row r="404" spans="1:82" ht="38.25" x14ac:dyDescent="0.2">
      <c r="A404" s="107"/>
      <c r="B404" s="107" t="s">
        <v>108</v>
      </c>
      <c r="C404" s="107" t="s">
        <v>1605</v>
      </c>
      <c r="D404" s="119" t="s">
        <v>186</v>
      </c>
      <c r="E404" s="120">
        <f>Source!BZ101</f>
        <v>117</v>
      </c>
      <c r="F404" s="120"/>
      <c r="G404" s="120">
        <f>Source!AT101</f>
        <v>117</v>
      </c>
      <c r="H404" s="121"/>
      <c r="I404" s="119"/>
      <c r="J404" s="121"/>
      <c r="K404" s="119"/>
      <c r="L404" s="121">
        <f>SUM(AZ390:AZ406)</f>
        <v>7472.1</v>
      </c>
    </row>
    <row r="405" spans="1:82" ht="38.25" x14ac:dyDescent="0.2">
      <c r="A405" s="125"/>
      <c r="B405" s="125" t="s">
        <v>109</v>
      </c>
      <c r="C405" s="125" t="s">
        <v>1606</v>
      </c>
      <c r="D405" s="126" t="s">
        <v>186</v>
      </c>
      <c r="E405" s="127">
        <f>Source!CA101</f>
        <v>74</v>
      </c>
      <c r="F405" s="127"/>
      <c r="G405" s="127">
        <f>Source!AU101</f>
        <v>74</v>
      </c>
      <c r="H405" s="128"/>
      <c r="I405" s="126"/>
      <c r="J405" s="128"/>
      <c r="K405" s="126"/>
      <c r="L405" s="128">
        <f>SUM(BA390:BA406)</f>
        <v>4725.9399999999996</v>
      </c>
    </row>
    <row r="406" spans="1:82" x14ac:dyDescent="0.2">
      <c r="A406" s="104"/>
      <c r="B406" s="104"/>
      <c r="C406" s="129" t="s">
        <v>1566</v>
      </c>
      <c r="D406" s="129"/>
      <c r="E406" s="129"/>
      <c r="F406" s="129"/>
      <c r="G406" s="129"/>
      <c r="H406" s="129"/>
      <c r="I406" s="130">
        <f>IF(E390&lt;&gt;0,K406/E390, 0)</f>
        <v>49082.955145118736</v>
      </c>
      <c r="J406" s="130"/>
      <c r="K406" s="130">
        <f>L391+L394+L398+L404+L405+L395</f>
        <v>18602.440000000002</v>
      </c>
      <c r="L406" s="130"/>
      <c r="AD406">
        <f>ROUND((Source!AT101/100)*((ROUND(SUMIF(SmtRes!AQ104:'SmtRes'!AQ109,"=1",SmtRes!AD104:'SmtRes'!AD109)*Source!I101, 2)+ROUND(SUMIF(SmtRes!AQ104:'SmtRes'!AQ109,"=1",SmtRes!AC104:'SmtRes'!AC109)*Source!I101, 2))), 2)</f>
        <v>550.04999999999995</v>
      </c>
      <c r="AE406">
        <f>ROUND((Source!AU101/100)*((ROUND(SUMIF(SmtRes!AQ104:'SmtRes'!AQ109,"=1",SmtRes!AD104:'SmtRes'!AD109)*Source!I101, 2)+ROUND(SUMIF(SmtRes!AQ104:'SmtRes'!AQ109,"=1",SmtRes!AC104:'SmtRes'!AC109)*Source!I101, 2))), 2)</f>
        <v>347.9</v>
      </c>
      <c r="AN406" s="24">
        <f>L391+L394+L398+L404+L405+L395</f>
        <v>18602.440000000002</v>
      </c>
      <c r="AO406" s="24">
        <f>L394</f>
        <v>16.309999999999995</v>
      </c>
      <c r="AQ406" t="s">
        <v>1567</v>
      </c>
      <c r="AR406" s="24">
        <f>L391</f>
        <v>6384.92</v>
      </c>
      <c r="AT406" s="24">
        <f>L395</f>
        <v>1.49</v>
      </c>
      <c r="AV406" t="s">
        <v>1567</v>
      </c>
      <c r="AW406" s="24">
        <f>L398</f>
        <v>1.68</v>
      </c>
      <c r="AZ406">
        <f>Source!X101</f>
        <v>7472.1</v>
      </c>
      <c r="BA406">
        <f>Source!Y101</f>
        <v>4725.9399999999996</v>
      </c>
      <c r="CD406">
        <v>1</v>
      </c>
    </row>
    <row r="407" spans="1:82" x14ac:dyDescent="0.2">
      <c r="A407" s="104"/>
      <c r="B407" s="104"/>
      <c r="C407" s="104"/>
      <c r="D407" s="104"/>
      <c r="E407" s="104"/>
      <c r="F407" s="104"/>
      <c r="G407" s="104"/>
      <c r="H407" s="104"/>
      <c r="I407" s="104"/>
      <c r="J407" s="104"/>
      <c r="K407" s="104"/>
      <c r="L407" s="104"/>
    </row>
    <row r="408" spans="1:82" x14ac:dyDescent="0.2">
      <c r="A408" s="131"/>
      <c r="B408" s="106"/>
      <c r="C408" s="117" t="s">
        <v>1575</v>
      </c>
      <c r="D408" s="117"/>
      <c r="E408" s="117"/>
      <c r="F408" s="117"/>
      <c r="G408" s="117"/>
      <c r="H408" s="117"/>
      <c r="I408" s="124"/>
      <c r="J408" s="131"/>
      <c r="K408" s="132"/>
      <c r="L408" s="124">
        <f>L410+L411+L417+L421</f>
        <v>192356.16</v>
      </c>
    </row>
    <row r="409" spans="1:82" x14ac:dyDescent="0.2">
      <c r="A409" s="133"/>
      <c r="B409" s="107"/>
      <c r="C409" s="134" t="s">
        <v>1576</v>
      </c>
      <c r="D409" s="134"/>
      <c r="E409" s="134"/>
      <c r="F409" s="134"/>
      <c r="G409" s="134"/>
      <c r="H409" s="134"/>
      <c r="I409" s="121"/>
      <c r="J409" s="133"/>
      <c r="K409" s="120"/>
      <c r="L409" s="121"/>
    </row>
    <row r="410" spans="1:82" x14ac:dyDescent="0.2">
      <c r="A410" s="133"/>
      <c r="B410" s="107"/>
      <c r="C410" s="134" t="s">
        <v>1577</v>
      </c>
      <c r="D410" s="134"/>
      <c r="E410" s="134"/>
      <c r="F410" s="134"/>
      <c r="G410" s="134"/>
      <c r="H410" s="134"/>
      <c r="I410" s="121"/>
      <c r="J410" s="133"/>
      <c r="K410" s="120"/>
      <c r="L410" s="121">
        <f>SUM(AR120:AR406)</f>
        <v>36334.199999999997</v>
      </c>
    </row>
    <row r="411" spans="1:82" hidden="1" x14ac:dyDescent="0.2">
      <c r="A411" s="133"/>
      <c r="B411" s="107"/>
      <c r="C411" s="134" t="s">
        <v>1578</v>
      </c>
      <c r="D411" s="134"/>
      <c r="E411" s="134"/>
      <c r="F411" s="134"/>
      <c r="G411" s="134"/>
      <c r="H411" s="134"/>
      <c r="I411" s="121"/>
      <c r="J411" s="133"/>
      <c r="K411" s="120"/>
      <c r="L411" s="121">
        <f>L413+L416+L415</f>
        <v>14361.46</v>
      </c>
    </row>
    <row r="412" spans="1:82" hidden="1" x14ac:dyDescent="0.2">
      <c r="A412" s="133"/>
      <c r="B412" s="107"/>
      <c r="C412" s="134" t="s">
        <v>1579</v>
      </c>
      <c r="D412" s="134"/>
      <c r="E412" s="134"/>
      <c r="F412" s="134"/>
      <c r="G412" s="134"/>
      <c r="H412" s="134"/>
      <c r="I412" s="121"/>
      <c r="J412" s="133"/>
      <c r="K412" s="120"/>
      <c r="L412" s="121"/>
    </row>
    <row r="413" spans="1:82" x14ac:dyDescent="0.2">
      <c r="A413" s="133"/>
      <c r="B413" s="107"/>
      <c r="C413" s="134" t="s">
        <v>1578</v>
      </c>
      <c r="D413" s="134"/>
      <c r="E413" s="134"/>
      <c r="F413" s="134"/>
      <c r="G413" s="134"/>
      <c r="H413" s="134"/>
      <c r="I413" s="121"/>
      <c r="J413" s="133"/>
      <c r="K413" s="120"/>
      <c r="L413" s="121">
        <f>SUM(AO120:AO406)</f>
        <v>11056</v>
      </c>
    </row>
    <row r="414" spans="1:82" hidden="1" x14ac:dyDescent="0.2">
      <c r="A414" s="133"/>
      <c r="B414" s="107"/>
      <c r="C414" s="134" t="s">
        <v>1580</v>
      </c>
      <c r="D414" s="134"/>
      <c r="E414" s="134"/>
      <c r="F414" s="134"/>
      <c r="G414" s="134"/>
      <c r="H414" s="134"/>
      <c r="I414" s="121"/>
      <c r="J414" s="133"/>
      <c r="K414" s="120"/>
      <c r="L414" s="121"/>
    </row>
    <row r="415" spans="1:82" x14ac:dyDescent="0.2">
      <c r="A415" s="133"/>
      <c r="B415" s="107"/>
      <c r="C415" s="134" t="s">
        <v>1600</v>
      </c>
      <c r="D415" s="134"/>
      <c r="E415" s="134"/>
      <c r="F415" s="134"/>
      <c r="G415" s="134"/>
      <c r="H415" s="134"/>
      <c r="I415" s="121"/>
      <c r="J415" s="133"/>
      <c r="K415" s="120"/>
      <c r="L415" s="121">
        <f>SUM(AT120:AT406)</f>
        <v>3305.46</v>
      </c>
    </row>
    <row r="416" spans="1:82" hidden="1" x14ac:dyDescent="0.2">
      <c r="A416" s="133"/>
      <c r="B416" s="107"/>
      <c r="C416" s="134" t="s">
        <v>1581</v>
      </c>
      <c r="D416" s="134"/>
      <c r="E416" s="134"/>
      <c r="F416" s="134"/>
      <c r="G416" s="134"/>
      <c r="H416" s="134"/>
      <c r="I416" s="121"/>
      <c r="J416" s="133"/>
      <c r="K416" s="120"/>
      <c r="L416" s="121">
        <f>SUM(AV120:AV406)</f>
        <v>0</v>
      </c>
    </row>
    <row r="417" spans="1:12" x14ac:dyDescent="0.2">
      <c r="A417" s="133"/>
      <c r="B417" s="107"/>
      <c r="C417" s="134" t="s">
        <v>1582</v>
      </c>
      <c r="D417" s="134"/>
      <c r="E417" s="134"/>
      <c r="F417" s="134"/>
      <c r="G417" s="134"/>
      <c r="H417" s="134"/>
      <c r="I417" s="121"/>
      <c r="J417" s="133"/>
      <c r="K417" s="120"/>
      <c r="L417" s="121">
        <f>L419+L420</f>
        <v>141660.5</v>
      </c>
    </row>
    <row r="418" spans="1:12" x14ac:dyDescent="0.2">
      <c r="A418" s="133"/>
      <c r="B418" s="107"/>
      <c r="C418" s="134" t="s">
        <v>1579</v>
      </c>
      <c r="D418" s="134"/>
      <c r="E418" s="134"/>
      <c r="F418" s="134"/>
      <c r="G418" s="134"/>
      <c r="H418" s="134"/>
      <c r="I418" s="121"/>
      <c r="J418" s="133"/>
      <c r="K418" s="120"/>
      <c r="L418" s="121"/>
    </row>
    <row r="419" spans="1:12" x14ac:dyDescent="0.2">
      <c r="A419" s="133"/>
      <c r="B419" s="107"/>
      <c r="C419" s="134" t="s">
        <v>1583</v>
      </c>
      <c r="D419" s="134"/>
      <c r="E419" s="134"/>
      <c r="F419" s="134"/>
      <c r="G419" s="134"/>
      <c r="H419" s="134"/>
      <c r="I419" s="121"/>
      <c r="J419" s="133"/>
      <c r="K419" s="120"/>
      <c r="L419" s="121">
        <f>SUM(AW120:AW406)-SUM(BK120:BK406)</f>
        <v>141660.5</v>
      </c>
    </row>
    <row r="420" spans="1:12" hidden="1" x14ac:dyDescent="0.2">
      <c r="A420" s="133"/>
      <c r="B420" s="107"/>
      <c r="C420" s="134" t="s">
        <v>1584</v>
      </c>
      <c r="D420" s="134"/>
      <c r="E420" s="134"/>
      <c r="F420" s="134"/>
      <c r="G420" s="134"/>
      <c r="H420" s="134"/>
      <c r="I420" s="121"/>
      <c r="J420" s="133"/>
      <c r="K420" s="120"/>
      <c r="L420" s="121">
        <f>SUM(BC120:BC406)</f>
        <v>0</v>
      </c>
    </row>
    <row r="421" spans="1:12" hidden="1" x14ac:dyDescent="0.2">
      <c r="A421" s="133"/>
      <c r="B421" s="107"/>
      <c r="C421" s="134" t="s">
        <v>1585</v>
      </c>
      <c r="D421" s="134"/>
      <c r="E421" s="134"/>
      <c r="F421" s="134"/>
      <c r="G421" s="134"/>
      <c r="H421" s="134"/>
      <c r="I421" s="121"/>
      <c r="J421" s="133"/>
      <c r="K421" s="120"/>
      <c r="L421" s="121">
        <f>SUM(BB120:BB406)</f>
        <v>0</v>
      </c>
    </row>
    <row r="422" spans="1:12" x14ac:dyDescent="0.2">
      <c r="A422" s="133"/>
      <c r="B422" s="107"/>
      <c r="C422" s="134" t="s">
        <v>1586</v>
      </c>
      <c r="D422" s="134"/>
      <c r="E422" s="134"/>
      <c r="F422" s="134"/>
      <c r="G422" s="134"/>
      <c r="H422" s="134"/>
      <c r="I422" s="121"/>
      <c r="J422" s="133"/>
      <c r="K422" s="120"/>
      <c r="L422" s="121">
        <f>SUM(AR120:AR406)+SUM(AT120:AT406)+SUM(AV120:AV406)</f>
        <v>39639.659999999996</v>
      </c>
    </row>
    <row r="423" spans="1:12" x14ac:dyDescent="0.2">
      <c r="A423" s="133"/>
      <c r="B423" s="107"/>
      <c r="C423" s="134" t="s">
        <v>1587</v>
      </c>
      <c r="D423" s="134"/>
      <c r="E423" s="134"/>
      <c r="F423" s="134"/>
      <c r="G423" s="134"/>
      <c r="H423" s="134"/>
      <c r="I423" s="121"/>
      <c r="J423" s="133"/>
      <c r="K423" s="120"/>
      <c r="L423" s="121">
        <f>SUM(AZ120:AZ406)</f>
        <v>45790.67</v>
      </c>
    </row>
    <row r="424" spans="1:12" x14ac:dyDescent="0.2">
      <c r="A424" s="133"/>
      <c r="B424" s="107"/>
      <c r="C424" s="134" t="s">
        <v>1588</v>
      </c>
      <c r="D424" s="134"/>
      <c r="E424" s="134"/>
      <c r="F424" s="134"/>
      <c r="G424" s="134"/>
      <c r="H424" s="134"/>
      <c r="I424" s="121"/>
      <c r="J424" s="133"/>
      <c r="K424" s="120"/>
      <c r="L424" s="121">
        <f>SUM(BA120:BA406)</f>
        <v>27157.96</v>
      </c>
    </row>
    <row r="425" spans="1:12" hidden="1" x14ac:dyDescent="0.2">
      <c r="A425" s="133"/>
      <c r="B425" s="107"/>
      <c r="C425" s="134" t="s">
        <v>1589</v>
      </c>
      <c r="D425" s="134"/>
      <c r="E425" s="134"/>
      <c r="F425" s="134"/>
      <c r="G425" s="134"/>
      <c r="H425" s="134"/>
      <c r="I425" s="121"/>
      <c r="J425" s="133"/>
      <c r="K425" s="120"/>
      <c r="L425" s="121">
        <f>L427+L428</f>
        <v>0</v>
      </c>
    </row>
    <row r="426" spans="1:12" hidden="1" x14ac:dyDescent="0.2">
      <c r="A426" s="133"/>
      <c r="B426" s="107"/>
      <c r="C426" s="134" t="s">
        <v>1576</v>
      </c>
      <c r="D426" s="134"/>
      <c r="E426" s="134"/>
      <c r="F426" s="134"/>
      <c r="G426" s="134"/>
      <c r="H426" s="134"/>
      <c r="I426" s="121"/>
      <c r="J426" s="133"/>
      <c r="K426" s="120"/>
      <c r="L426" s="121"/>
    </row>
    <row r="427" spans="1:12" hidden="1" x14ac:dyDescent="0.2">
      <c r="A427" s="133"/>
      <c r="B427" s="107"/>
      <c r="C427" s="134" t="s">
        <v>1590</v>
      </c>
      <c r="D427" s="134"/>
      <c r="E427" s="134"/>
      <c r="F427" s="134"/>
      <c r="G427" s="134"/>
      <c r="H427" s="134"/>
      <c r="I427" s="121"/>
      <c r="J427" s="133"/>
      <c r="K427" s="120"/>
      <c r="L427" s="121">
        <f>SUM(BK120:BK406)</f>
        <v>0</v>
      </c>
    </row>
    <row r="428" spans="1:12" hidden="1" x14ac:dyDescent="0.2">
      <c r="A428" s="133"/>
      <c r="B428" s="107"/>
      <c r="C428" s="134" t="s">
        <v>1591</v>
      </c>
      <c r="D428" s="134"/>
      <c r="E428" s="134"/>
      <c r="F428" s="134"/>
      <c r="G428" s="134"/>
      <c r="H428" s="134"/>
      <c r="I428" s="121"/>
      <c r="J428" s="133"/>
      <c r="K428" s="120"/>
      <c r="L428" s="121">
        <f>SUM(BD120:BD406)</f>
        <v>0</v>
      </c>
    </row>
    <row r="429" spans="1:12" hidden="1" x14ac:dyDescent="0.2">
      <c r="A429" s="133"/>
      <c r="B429" s="107"/>
      <c r="C429" s="134" t="s">
        <v>1592</v>
      </c>
      <c r="D429" s="134"/>
      <c r="E429" s="134"/>
      <c r="F429" s="134"/>
      <c r="G429" s="134"/>
      <c r="H429" s="134"/>
      <c r="I429" s="121"/>
      <c r="J429" s="133"/>
      <c r="K429" s="120"/>
      <c r="L429" s="121"/>
    </row>
    <row r="430" spans="1:12" hidden="1" x14ac:dyDescent="0.2">
      <c r="A430" s="133"/>
      <c r="B430" s="107"/>
      <c r="C430" s="134" t="s">
        <v>1592</v>
      </c>
      <c r="D430" s="134"/>
      <c r="E430" s="134"/>
      <c r="F430" s="134"/>
      <c r="G430" s="134"/>
      <c r="H430" s="134"/>
      <c r="I430" s="121"/>
      <c r="J430" s="133"/>
      <c r="K430" s="120"/>
      <c r="L430" s="121">
        <f>SUM(BQ120:BQ406)</f>
        <v>0</v>
      </c>
    </row>
    <row r="431" spans="1:12" hidden="1" x14ac:dyDescent="0.2">
      <c r="A431" s="133"/>
      <c r="B431" s="107"/>
      <c r="C431" s="134" t="s">
        <v>1593</v>
      </c>
      <c r="D431" s="134"/>
      <c r="E431" s="134"/>
      <c r="F431" s="134"/>
      <c r="G431" s="134"/>
      <c r="H431" s="134"/>
      <c r="I431" s="121"/>
      <c r="J431" s="133"/>
      <c r="K431" s="120"/>
      <c r="L431" s="121">
        <f>SUM(BO120:BO406)</f>
        <v>0</v>
      </c>
    </row>
    <row r="432" spans="1:12" x14ac:dyDescent="0.2">
      <c r="A432" s="131"/>
      <c r="B432" s="106"/>
      <c r="C432" s="117" t="s">
        <v>1819</v>
      </c>
      <c r="D432" s="117"/>
      <c r="E432" s="117"/>
      <c r="F432" s="117"/>
      <c r="G432" s="117"/>
      <c r="H432" s="117"/>
      <c r="I432" s="124"/>
      <c r="J432" s="131"/>
      <c r="K432" s="132"/>
      <c r="L432" s="124">
        <f>L408+L423+L424+L425+L430+L431</f>
        <v>265304.79000000004</v>
      </c>
    </row>
    <row r="433" spans="1:95" x14ac:dyDescent="0.2">
      <c r="A433" s="133"/>
      <c r="B433" s="107"/>
      <c r="C433" s="134" t="s">
        <v>1595</v>
      </c>
      <c r="D433" s="134"/>
      <c r="E433" s="134"/>
      <c r="F433" s="134"/>
      <c r="G433" s="134"/>
      <c r="H433" s="134"/>
      <c r="I433" s="121"/>
      <c r="J433" s="133"/>
      <c r="K433" s="120"/>
      <c r="L433" s="121"/>
    </row>
    <row r="434" spans="1:95" hidden="1" x14ac:dyDescent="0.2">
      <c r="A434" s="133"/>
      <c r="B434" s="107"/>
      <c r="C434" s="134" t="s">
        <v>1596</v>
      </c>
      <c r="D434" s="134"/>
      <c r="E434" s="134"/>
      <c r="F434" s="134"/>
      <c r="G434" s="134"/>
      <c r="H434" s="134"/>
      <c r="I434" s="121"/>
      <c r="J434" s="133"/>
      <c r="K434" s="120"/>
      <c r="L434" s="121">
        <f>SUM(AX120:AX406)</f>
        <v>0</v>
      </c>
    </row>
    <row r="435" spans="1:95" hidden="1" x14ac:dyDescent="0.2">
      <c r="A435" s="133"/>
      <c r="B435" s="107"/>
      <c r="C435" s="134" t="s">
        <v>1597</v>
      </c>
      <c r="D435" s="134"/>
      <c r="E435" s="134"/>
      <c r="F435" s="134"/>
      <c r="G435" s="134"/>
      <c r="H435" s="134"/>
      <c r="I435" s="121"/>
      <c r="J435" s="133"/>
      <c r="K435" s="120"/>
      <c r="L435" s="121">
        <f>SUM(AY120:AY406)</f>
        <v>0</v>
      </c>
    </row>
    <row r="436" spans="1:95" x14ac:dyDescent="0.2">
      <c r="A436" s="133"/>
      <c r="B436" s="107"/>
      <c r="C436" s="134" t="s">
        <v>1598</v>
      </c>
      <c r="D436" s="134"/>
      <c r="E436" s="134"/>
      <c r="F436" s="135"/>
      <c r="G436" s="123">
        <f>Source!F126</f>
        <v>89.296499999999995</v>
      </c>
      <c r="H436" s="133"/>
      <c r="I436" s="133"/>
      <c r="J436" s="133"/>
      <c r="K436" s="133"/>
      <c r="L436" s="133"/>
    </row>
    <row r="437" spans="1:95" x14ac:dyDescent="0.2">
      <c r="A437" s="133"/>
      <c r="B437" s="107"/>
      <c r="C437" s="134" t="s">
        <v>1599</v>
      </c>
      <c r="D437" s="134"/>
      <c r="E437" s="134"/>
      <c r="F437" s="135"/>
      <c r="G437" s="123">
        <f>Source!F127</f>
        <v>7.4437848000000004</v>
      </c>
      <c r="H437" s="133"/>
      <c r="I437" s="133"/>
      <c r="J437" s="133"/>
      <c r="K437" s="133"/>
      <c r="L437" s="133"/>
    </row>
    <row r="438" spans="1:95" x14ac:dyDescent="0.2">
      <c r="A438" s="104"/>
      <c r="B438" s="104"/>
      <c r="C438" s="104"/>
      <c r="D438" s="104"/>
      <c r="E438" s="104"/>
      <c r="F438" s="104"/>
      <c r="G438" s="104"/>
      <c r="H438" s="104"/>
      <c r="I438" s="104"/>
      <c r="J438" s="104"/>
      <c r="K438" s="104"/>
      <c r="L438" s="104"/>
    </row>
    <row r="439" spans="1:95" x14ac:dyDescent="0.2">
      <c r="A439" s="104"/>
      <c r="B439" s="104"/>
      <c r="C439" s="104"/>
      <c r="D439" s="104"/>
      <c r="E439" s="104"/>
      <c r="F439" s="104"/>
      <c r="G439" s="104"/>
      <c r="H439" s="104"/>
      <c r="I439" s="104"/>
      <c r="J439" s="104"/>
      <c r="K439" s="104"/>
      <c r="L439" s="104"/>
    </row>
    <row r="440" spans="1:95" ht="16.5" x14ac:dyDescent="0.2">
      <c r="A440" s="117" t="s">
        <v>1633</v>
      </c>
      <c r="B440" s="117"/>
      <c r="C440" s="117"/>
      <c r="D440" s="117"/>
      <c r="E440" s="117"/>
      <c r="F440" s="117"/>
      <c r="G440" s="117"/>
      <c r="H440" s="117"/>
      <c r="I440" s="117"/>
      <c r="J440" s="117"/>
      <c r="K440" s="117"/>
      <c r="L440" s="117"/>
      <c r="CQ440" s="25" t="s">
        <v>1633</v>
      </c>
    </row>
    <row r="441" spans="1:95" ht="38.25" x14ac:dyDescent="0.2">
      <c r="A441" s="118" t="s">
        <v>261</v>
      </c>
      <c r="B441" s="107" t="s">
        <v>1634</v>
      </c>
      <c r="C441" s="107" t="str">
        <f>Source!G138</f>
        <v>Укладка футляров из  полиэтиленовых труб газопроводов в траншею, диаметр газопровода: до 110 мм</v>
      </c>
      <c r="D441" s="119" t="str">
        <f>Source!H138</f>
        <v>100 м</v>
      </c>
      <c r="E441" s="120">
        <f>Source!K138</f>
        <v>0.2</v>
      </c>
      <c r="F441" s="120"/>
      <c r="G441" s="120">
        <f>Source!I138</f>
        <v>0.2</v>
      </c>
      <c r="H441" s="121"/>
      <c r="I441" s="119"/>
      <c r="J441" s="121"/>
      <c r="K441" s="119"/>
      <c r="L441" s="121"/>
    </row>
    <row r="442" spans="1:95" x14ac:dyDescent="0.2">
      <c r="A442" s="104"/>
      <c r="B442" s="104"/>
      <c r="C442" s="105" t="str">
        <f>"Объем: "&amp;Source!I138&amp;"=20/"&amp;"100"</f>
        <v>Объем: 0,2=20/100</v>
      </c>
      <c r="D442" s="104"/>
      <c r="E442" s="104"/>
      <c r="F442" s="104"/>
      <c r="G442" s="104"/>
      <c r="H442" s="104"/>
      <c r="I442" s="104"/>
      <c r="J442" s="104"/>
      <c r="K442" s="104"/>
      <c r="L442" s="104"/>
    </row>
    <row r="443" spans="1:95" x14ac:dyDescent="0.2">
      <c r="A443" s="122"/>
      <c r="B443" s="120">
        <v>1</v>
      </c>
      <c r="C443" s="122" t="s">
        <v>1569</v>
      </c>
      <c r="D443" s="119" t="s">
        <v>922</v>
      </c>
      <c r="E443" s="123"/>
      <c r="F443" s="120"/>
      <c r="G443" s="120">
        <f>Source!U138</f>
        <v>0.20399999999999999</v>
      </c>
      <c r="H443" s="120"/>
      <c r="I443" s="120"/>
      <c r="J443" s="120"/>
      <c r="K443" s="120"/>
      <c r="L443" s="124">
        <f>SUM(L444:L444)-SUMIF(CE444:CE444, 1, L444:L444)</f>
        <v>74.06</v>
      </c>
    </row>
    <row r="444" spans="1:95" x14ac:dyDescent="0.2">
      <c r="A444" s="107"/>
      <c r="B444" s="107" t="s">
        <v>1071</v>
      </c>
      <c r="C444" s="107" t="s">
        <v>1072</v>
      </c>
      <c r="D444" s="119" t="s">
        <v>922</v>
      </c>
      <c r="E444" s="120">
        <v>1.02</v>
      </c>
      <c r="F444" s="120"/>
      <c r="G444" s="120">
        <f>SmtRes!CX114</f>
        <v>0.20399999999999999</v>
      </c>
      <c r="H444" s="121"/>
      <c r="I444" s="119"/>
      <c r="J444" s="121">
        <f>SmtRes!CZ114</f>
        <v>363.03</v>
      </c>
      <c r="K444" s="119"/>
      <c r="L444" s="121">
        <f>SmtRes!DI114</f>
        <v>74.06</v>
      </c>
    </row>
    <row r="445" spans="1:95" x14ac:dyDescent="0.2">
      <c r="A445" s="107"/>
      <c r="B445" s="107" t="str">
        <f>EtalonRes!I125</f>
        <v>24.3.03.11</v>
      </c>
      <c r="C445" s="125" t="str">
        <f>EtalonRes!K125</f>
        <v>Трубы полиэтиленовые для газопроводов</v>
      </c>
      <c r="D445" s="126" t="str">
        <f>EtalonRes!O125</f>
        <v>м</v>
      </c>
      <c r="E445" s="127">
        <f>EtalonRes!X125</f>
        <v>102</v>
      </c>
      <c r="F445" s="127"/>
      <c r="G445" s="127">
        <f>ROUND(EtalonRes!AG125*Source!I138, 7)</f>
        <v>20.399999999999999</v>
      </c>
      <c r="H445" s="128"/>
      <c r="I445" s="126"/>
      <c r="J445" s="128"/>
      <c r="K445" s="126"/>
      <c r="L445" s="128"/>
    </row>
    <row r="446" spans="1:95" x14ac:dyDescent="0.2">
      <c r="A446" s="107"/>
      <c r="B446" s="107"/>
      <c r="C446" s="106" t="s">
        <v>832</v>
      </c>
      <c r="D446" s="119"/>
      <c r="E446" s="120"/>
      <c r="F446" s="120"/>
      <c r="G446" s="120"/>
      <c r="H446" s="121"/>
      <c r="I446" s="119"/>
      <c r="J446" s="121"/>
      <c r="K446" s="119"/>
      <c r="L446" s="121">
        <f>L443</f>
        <v>74.06</v>
      </c>
    </row>
    <row r="447" spans="1:95" ht="63.75" x14ac:dyDescent="0.2">
      <c r="A447" s="118" t="s">
        <v>1635</v>
      </c>
      <c r="B447" s="107" t="str">
        <f>Source!F139</f>
        <v>24.3.03.11-0027</v>
      </c>
      <c r="C447" s="107" t="str">
        <f>Source!G139</f>
        <v>Трубы напорные полиэтиленовые газопроводные ПЭ100, стандартное размерное отношение SDR11, номинальный наружный диаметр 110 мм, толщина стенки 10,0 мм</v>
      </c>
      <c r="D447" s="119" t="str">
        <f>Source!H139</f>
        <v>м</v>
      </c>
      <c r="E447" s="120">
        <f>SmtRes!AT115</f>
        <v>100</v>
      </c>
      <c r="F447" s="120"/>
      <c r="G447" s="120">
        <f>Source!I139</f>
        <v>20</v>
      </c>
      <c r="H447" s="121">
        <f>Source!AL139+Source!AO139+Source!AM139+Source!AN139</f>
        <v>588.41</v>
      </c>
      <c r="I447" s="119">
        <f>IF(Source!BC139&lt;&gt; 0, Source!BC139, 1)</f>
        <v>1.03</v>
      </c>
      <c r="J447" s="121">
        <f>ROUND(H447*I447, 2)</f>
        <v>606.05999999999995</v>
      </c>
      <c r="K447" s="119"/>
      <c r="L447" s="121">
        <f>Source!P139</f>
        <v>12121.2</v>
      </c>
      <c r="AD447">
        <f>ROUND((Source!AT139/100)*((ROUND(ROUND(Source!AO139,2)*Source!I139, 2)+ROUND(ROUND(Source!AN139,2)*Source!I139, 2))), 2)</f>
        <v>0</v>
      </c>
      <c r="AE447">
        <f>ROUND((Source!AU139/100)*((ROUND(ROUND(Source!AO139,2)*Source!I139, 2)+ROUND(ROUND(Source!AN139,2)*Source!I139, 2))), 2)</f>
        <v>0</v>
      </c>
      <c r="AN447">
        <f>L447</f>
        <v>12121.2</v>
      </c>
      <c r="AW447">
        <f>L447</f>
        <v>12121.2</v>
      </c>
      <c r="AZ447">
        <f>Source!X139</f>
        <v>0</v>
      </c>
      <c r="BA447">
        <f>Source!Y139</f>
        <v>0</v>
      </c>
      <c r="CD447">
        <v>1</v>
      </c>
    </row>
    <row r="448" spans="1:95" x14ac:dyDescent="0.2">
      <c r="A448" s="107"/>
      <c r="B448" s="107"/>
      <c r="C448" s="107" t="s">
        <v>1563</v>
      </c>
      <c r="D448" s="119"/>
      <c r="E448" s="120"/>
      <c r="F448" s="120"/>
      <c r="G448" s="120"/>
      <c r="H448" s="121"/>
      <c r="I448" s="119"/>
      <c r="J448" s="121"/>
      <c r="K448" s="119"/>
      <c r="L448" s="121">
        <f>SUM(AR441:AR451)+SUM(AS441:AS451)+SUM(AT441:AT451)+SUM(AU441:AU451)+SUM(AV441:AV451)</f>
        <v>74.06</v>
      </c>
    </row>
    <row r="449" spans="1:83" ht="38.25" x14ac:dyDescent="0.2">
      <c r="A449" s="107"/>
      <c r="B449" s="107" t="s">
        <v>108</v>
      </c>
      <c r="C449" s="107" t="s">
        <v>1605</v>
      </c>
      <c r="D449" s="119" t="s">
        <v>186</v>
      </c>
      <c r="E449" s="120">
        <f>Source!BZ138</f>
        <v>117</v>
      </c>
      <c r="F449" s="120"/>
      <c r="G449" s="120">
        <f>Source!AT138</f>
        <v>117</v>
      </c>
      <c r="H449" s="121"/>
      <c r="I449" s="119"/>
      <c r="J449" s="121"/>
      <c r="K449" s="119"/>
      <c r="L449" s="121">
        <f>SUM(AZ441:AZ451)</f>
        <v>86.65</v>
      </c>
    </row>
    <row r="450" spans="1:83" ht="38.25" x14ac:dyDescent="0.2">
      <c r="A450" s="125"/>
      <c r="B450" s="125" t="s">
        <v>109</v>
      </c>
      <c r="C450" s="125" t="s">
        <v>1606</v>
      </c>
      <c r="D450" s="126" t="s">
        <v>186</v>
      </c>
      <c r="E450" s="127">
        <f>Source!CA138</f>
        <v>74</v>
      </c>
      <c r="F450" s="127"/>
      <c r="G450" s="127">
        <f>Source!AU138</f>
        <v>74</v>
      </c>
      <c r="H450" s="128"/>
      <c r="I450" s="126"/>
      <c r="J450" s="128"/>
      <c r="K450" s="126"/>
      <c r="L450" s="128">
        <f>SUM(BA441:BA451)</f>
        <v>54.8</v>
      </c>
    </row>
    <row r="451" spans="1:83" x14ac:dyDescent="0.2">
      <c r="A451" s="104"/>
      <c r="B451" s="104"/>
      <c r="C451" s="129" t="s">
        <v>1566</v>
      </c>
      <c r="D451" s="129"/>
      <c r="E451" s="129"/>
      <c r="F451" s="129"/>
      <c r="G451" s="129"/>
      <c r="H451" s="129"/>
      <c r="I451" s="130">
        <f>IF(E441&lt;&gt;0,K451/E441, 0)</f>
        <v>61683.55</v>
      </c>
      <c r="J451" s="130"/>
      <c r="K451" s="130">
        <f>L443+L449+L450+SUM(L447:L447)</f>
        <v>12336.710000000001</v>
      </c>
      <c r="L451" s="130"/>
      <c r="AD451">
        <f>ROUND((Source!AT138/100)*((ROUND(SUMIF(SmtRes!AQ114:'SmtRes'!AQ115,"=1",SmtRes!AD114:'SmtRes'!AD115)*Source!I138, 2)+ROUND(SUMIF(SmtRes!AQ114:'SmtRes'!AQ115,"=1",SmtRes!AC114:'SmtRes'!AC115)*Source!I138, 2))), 2)</f>
        <v>84.95</v>
      </c>
      <c r="AE451">
        <f>ROUND((Source!AU138/100)*((ROUND(SUMIF(SmtRes!AQ114:'SmtRes'!AQ115,"=1",SmtRes!AD114:'SmtRes'!AD115)*Source!I138, 2)+ROUND(SUMIF(SmtRes!AQ114:'SmtRes'!AQ115,"=1",SmtRes!AC114:'SmtRes'!AC115)*Source!I138, 2))), 2)</f>
        <v>53.73</v>
      </c>
      <c r="AN451" s="24">
        <f>L443+L449+L450</f>
        <v>215.51</v>
      </c>
      <c r="AO451">
        <f>0</f>
        <v>0</v>
      </c>
      <c r="AQ451" t="s">
        <v>1567</v>
      </c>
      <c r="AR451" s="24">
        <f>L443</f>
        <v>74.06</v>
      </c>
      <c r="AT451">
        <f>0</f>
        <v>0</v>
      </c>
      <c r="AV451" t="s">
        <v>1567</v>
      </c>
      <c r="AW451">
        <f>0</f>
        <v>0</v>
      </c>
      <c r="AZ451">
        <f>Source!X138</f>
        <v>86.65</v>
      </c>
      <c r="BA451">
        <f>Source!Y138</f>
        <v>54.8</v>
      </c>
      <c r="CD451">
        <v>1</v>
      </c>
    </row>
    <row r="452" spans="1:83" ht="25.5" x14ac:dyDescent="0.2">
      <c r="A452" s="118" t="s">
        <v>274</v>
      </c>
      <c r="B452" s="107" t="s">
        <v>1636</v>
      </c>
      <c r="C452" s="107" t="str">
        <f>Source!G141</f>
        <v>Устройство контрольной трубки на кожухе перехода газопровода</v>
      </c>
      <c r="D452" s="119" t="str">
        <f>Source!H141</f>
        <v>установка</v>
      </c>
      <c r="E452" s="120">
        <f>Source!K141</f>
        <v>2</v>
      </c>
      <c r="F452" s="120"/>
      <c r="G452" s="120">
        <f>Source!I141</f>
        <v>2</v>
      </c>
      <c r="H452" s="121"/>
      <c r="I452" s="119"/>
      <c r="J452" s="121"/>
      <c r="K452" s="119"/>
      <c r="L452" s="121"/>
    </row>
    <row r="453" spans="1:83" x14ac:dyDescent="0.2">
      <c r="A453" s="122"/>
      <c r="B453" s="120">
        <v>1</v>
      </c>
      <c r="C453" s="122" t="s">
        <v>1569</v>
      </c>
      <c r="D453" s="119" t="s">
        <v>922</v>
      </c>
      <c r="E453" s="123"/>
      <c r="F453" s="120"/>
      <c r="G453" s="120">
        <f>Source!U141</f>
        <v>3.08</v>
      </c>
      <c r="H453" s="120"/>
      <c r="I453" s="120"/>
      <c r="J453" s="120"/>
      <c r="K453" s="120"/>
      <c r="L453" s="124">
        <f>SUM(L454:L454)-SUMIF(CE454:CE454, 1, L454:L454)</f>
        <v>1186.02</v>
      </c>
    </row>
    <row r="454" spans="1:83" x14ac:dyDescent="0.2">
      <c r="A454" s="107"/>
      <c r="B454" s="107" t="s">
        <v>1101</v>
      </c>
      <c r="C454" s="107" t="s">
        <v>1102</v>
      </c>
      <c r="D454" s="119" t="s">
        <v>922</v>
      </c>
      <c r="E454" s="120">
        <v>1.54</v>
      </c>
      <c r="F454" s="120"/>
      <c r="G454" s="120">
        <f>SmtRes!CX122</f>
        <v>3.08</v>
      </c>
      <c r="H454" s="121"/>
      <c r="I454" s="119"/>
      <c r="J454" s="121">
        <f>SmtRes!CZ122</f>
        <v>385.07</v>
      </c>
      <c r="K454" s="119"/>
      <c r="L454" s="121">
        <f>SmtRes!DI122</f>
        <v>1186.02</v>
      </c>
    </row>
    <row r="455" spans="1:83" x14ac:dyDescent="0.2">
      <c r="A455" s="122"/>
      <c r="B455" s="120">
        <v>2</v>
      </c>
      <c r="C455" s="122" t="s">
        <v>1560</v>
      </c>
      <c r="D455" s="119"/>
      <c r="E455" s="123"/>
      <c r="F455" s="120"/>
      <c r="G455" s="120"/>
      <c r="H455" s="120"/>
      <c r="I455" s="120"/>
      <c r="J455" s="120"/>
      <c r="K455" s="120"/>
      <c r="L455" s="124">
        <f>SUM(L456:L462)-SUMIF(CE456:CE462, 1, L456:L462)</f>
        <v>1142.9799999999998</v>
      </c>
    </row>
    <row r="456" spans="1:83" x14ac:dyDescent="0.2">
      <c r="A456" s="122"/>
      <c r="B456" s="120"/>
      <c r="C456" s="122" t="s">
        <v>1562</v>
      </c>
      <c r="D456" s="119" t="s">
        <v>922</v>
      </c>
      <c r="E456" s="123"/>
      <c r="F456" s="120"/>
      <c r="G456" s="120">
        <f>Source!V141</f>
        <v>0.96</v>
      </c>
      <c r="H456" s="120"/>
      <c r="I456" s="120"/>
      <c r="J456" s="120"/>
      <c r="K456" s="120"/>
      <c r="L456" s="124">
        <f>SUMIF(CE457:CE462, 1, L457:L462)</f>
        <v>445.75</v>
      </c>
      <c r="CE456">
        <v>1</v>
      </c>
    </row>
    <row r="457" spans="1:83" ht="25.5" x14ac:dyDescent="0.2">
      <c r="A457" s="107"/>
      <c r="B457" s="107" t="s">
        <v>1073</v>
      </c>
      <c r="C457" s="107" t="s">
        <v>1075</v>
      </c>
      <c r="D457" s="119" t="s">
        <v>926</v>
      </c>
      <c r="E457" s="120">
        <v>0.25</v>
      </c>
      <c r="F457" s="120"/>
      <c r="G457" s="120">
        <f>SmtRes!CX124</f>
        <v>0.5</v>
      </c>
      <c r="H457" s="121"/>
      <c r="I457" s="119"/>
      <c r="J457" s="121">
        <f>SmtRes!CZ124</f>
        <v>1682.51</v>
      </c>
      <c r="K457" s="119"/>
      <c r="L457" s="121">
        <f>SmtRes!DG124</f>
        <v>841.26</v>
      </c>
    </row>
    <row r="458" spans="1:83" x14ac:dyDescent="0.2">
      <c r="A458" s="107"/>
      <c r="B458" s="107" t="s">
        <v>927</v>
      </c>
      <c r="C458" s="107" t="s">
        <v>1561</v>
      </c>
      <c r="D458" s="119" t="s">
        <v>922</v>
      </c>
      <c r="E458" s="120">
        <f>SmtRes!DO124*SmtRes!AT124</f>
        <v>0.25</v>
      </c>
      <c r="F458" s="120"/>
      <c r="G458" s="120">
        <f>ROUND(E458*G452, 7)</f>
        <v>0.5</v>
      </c>
      <c r="H458" s="121"/>
      <c r="I458" s="119"/>
      <c r="J458" s="121">
        <f>ROUND(SmtRes!AG124/SmtRes!DO124, 2)</f>
        <v>529.11</v>
      </c>
      <c r="K458" s="119"/>
      <c r="L458" s="121">
        <f>SmtRes!DH124</f>
        <v>264.56</v>
      </c>
      <c r="CE458">
        <v>1</v>
      </c>
    </row>
    <row r="459" spans="1:83" ht="25.5" x14ac:dyDescent="0.2">
      <c r="A459" s="107"/>
      <c r="B459" s="107" t="s">
        <v>978</v>
      </c>
      <c r="C459" s="107" t="s">
        <v>980</v>
      </c>
      <c r="D459" s="119" t="s">
        <v>926</v>
      </c>
      <c r="E459" s="120">
        <v>0.23</v>
      </c>
      <c r="F459" s="120"/>
      <c r="G459" s="120">
        <f>SmtRes!CX125</f>
        <v>0.46</v>
      </c>
      <c r="H459" s="121"/>
      <c r="I459" s="119"/>
      <c r="J459" s="121">
        <f>SmtRes!CZ125</f>
        <v>579.09</v>
      </c>
      <c r="K459" s="119"/>
      <c r="L459" s="121">
        <f>SmtRes!DG125</f>
        <v>266.38</v>
      </c>
    </row>
    <row r="460" spans="1:83" x14ac:dyDescent="0.2">
      <c r="A460" s="107"/>
      <c r="B460" s="107" t="s">
        <v>947</v>
      </c>
      <c r="C460" s="107" t="s">
        <v>1603</v>
      </c>
      <c r="D460" s="119" t="s">
        <v>922</v>
      </c>
      <c r="E460" s="120">
        <f>SmtRes!DO125*SmtRes!AT125</f>
        <v>0.23</v>
      </c>
      <c r="F460" s="120"/>
      <c r="G460" s="120">
        <f>ROUND(E460*G452, 7)</f>
        <v>0.46</v>
      </c>
      <c r="H460" s="121"/>
      <c r="I460" s="119"/>
      <c r="J460" s="121">
        <f>ROUND(SmtRes!AG125/SmtRes!DO125, 2)</f>
        <v>393.89</v>
      </c>
      <c r="K460" s="119"/>
      <c r="L460" s="121">
        <f>SmtRes!DH125</f>
        <v>181.19</v>
      </c>
      <c r="CE460">
        <v>1</v>
      </c>
    </row>
    <row r="461" spans="1:83" x14ac:dyDescent="0.2">
      <c r="A461" s="107"/>
      <c r="B461" s="107" t="s">
        <v>981</v>
      </c>
      <c r="C461" s="107" t="s">
        <v>983</v>
      </c>
      <c r="D461" s="119" t="s">
        <v>926</v>
      </c>
      <c r="E461" s="120">
        <v>0.01</v>
      </c>
      <c r="F461" s="120"/>
      <c r="G461" s="120">
        <f>SmtRes!CX126</f>
        <v>0.02</v>
      </c>
      <c r="H461" s="121">
        <f>SmtRes!CZ126</f>
        <v>4.3499999999999996</v>
      </c>
      <c r="I461" s="119">
        <f>SmtRes!AJ126</f>
        <v>1.3</v>
      </c>
      <c r="J461" s="121">
        <f>ROUND(H461*I461, 2)</f>
        <v>5.66</v>
      </c>
      <c r="K461" s="119"/>
      <c r="L461" s="121">
        <f>SmtRes!DG126</f>
        <v>0.11</v>
      </c>
    </row>
    <row r="462" spans="1:83" ht="25.5" x14ac:dyDescent="0.2">
      <c r="A462" s="107"/>
      <c r="B462" s="107" t="s">
        <v>941</v>
      </c>
      <c r="C462" s="107" t="s">
        <v>943</v>
      </c>
      <c r="D462" s="119" t="s">
        <v>926</v>
      </c>
      <c r="E462" s="120">
        <v>0.41</v>
      </c>
      <c r="F462" s="120"/>
      <c r="G462" s="120">
        <f>SmtRes!CX127</f>
        <v>0.82</v>
      </c>
      <c r="H462" s="121"/>
      <c r="I462" s="119"/>
      <c r="J462" s="121">
        <f>SmtRes!CZ127</f>
        <v>42.96</v>
      </c>
      <c r="K462" s="119"/>
      <c r="L462" s="121">
        <f>SmtRes!DG127</f>
        <v>35.229999999999997</v>
      </c>
    </row>
    <row r="463" spans="1:83" x14ac:dyDescent="0.2">
      <c r="A463" s="122"/>
      <c r="B463" s="120">
        <v>4</v>
      </c>
      <c r="C463" s="122" t="s">
        <v>1604</v>
      </c>
      <c r="D463" s="119"/>
      <c r="E463" s="123"/>
      <c r="F463" s="120"/>
      <c r="G463" s="120"/>
      <c r="H463" s="120"/>
      <c r="I463" s="120"/>
      <c r="J463" s="120"/>
      <c r="K463" s="120"/>
      <c r="L463" s="124">
        <f>SUM(L464:L469)-SUMIF(CE464:CE469, 1, L464:L469)</f>
        <v>498.96000000000004</v>
      </c>
    </row>
    <row r="464" spans="1:83" x14ac:dyDescent="0.2">
      <c r="A464" s="107"/>
      <c r="B464" s="107" t="s">
        <v>984</v>
      </c>
      <c r="C464" s="107" t="s">
        <v>986</v>
      </c>
      <c r="D464" s="119" t="s">
        <v>231</v>
      </c>
      <c r="E464" s="120">
        <v>1.4999999999999999E-2</v>
      </c>
      <c r="F464" s="120"/>
      <c r="G464" s="120">
        <f>SmtRes!CX128</f>
        <v>0.03</v>
      </c>
      <c r="H464" s="121">
        <f>SmtRes!CZ128</f>
        <v>114.64</v>
      </c>
      <c r="I464" s="119">
        <f>SmtRes!AI128</f>
        <v>0.92</v>
      </c>
      <c r="J464" s="121">
        <f>ROUND(H464*I464, 2)</f>
        <v>105.47</v>
      </c>
      <c r="K464" s="119"/>
      <c r="L464" s="121">
        <f>SmtRes!DF128</f>
        <v>3.16</v>
      </c>
    </row>
    <row r="465" spans="1:82" x14ac:dyDescent="0.2">
      <c r="A465" s="107"/>
      <c r="B465" s="107" t="s">
        <v>987</v>
      </c>
      <c r="C465" s="107" t="s">
        <v>989</v>
      </c>
      <c r="D465" s="119" t="s">
        <v>443</v>
      </c>
      <c r="E465" s="120">
        <v>3.5</v>
      </c>
      <c r="F465" s="120"/>
      <c r="G465" s="120">
        <f>SmtRes!CX129</f>
        <v>7</v>
      </c>
      <c r="H465" s="121">
        <f>SmtRes!CZ129</f>
        <v>41.38</v>
      </c>
      <c r="I465" s="119">
        <f>SmtRes!AI129</f>
        <v>1.29</v>
      </c>
      <c r="J465" s="121">
        <f>ROUND(H465*I465, 2)</f>
        <v>53.38</v>
      </c>
      <c r="K465" s="119"/>
      <c r="L465" s="121">
        <f>SmtRes!DF129</f>
        <v>373.66</v>
      </c>
    </row>
    <row r="466" spans="1:82" x14ac:dyDescent="0.2">
      <c r="A466" s="107"/>
      <c r="B466" s="107" t="s">
        <v>951</v>
      </c>
      <c r="C466" s="107" t="s">
        <v>953</v>
      </c>
      <c r="D466" s="119" t="s">
        <v>954</v>
      </c>
      <c r="E466" s="120">
        <v>0.16200000000000001</v>
      </c>
      <c r="F466" s="120"/>
      <c r="G466" s="120">
        <f>SmtRes!CX130</f>
        <v>0.32400000000000001</v>
      </c>
      <c r="H466" s="121"/>
      <c r="I466" s="119"/>
      <c r="J466" s="121">
        <f>SmtRes!CZ130</f>
        <v>9.35</v>
      </c>
      <c r="K466" s="119"/>
      <c r="L466" s="121">
        <f>SmtRes!DF130</f>
        <v>3.03</v>
      </c>
    </row>
    <row r="467" spans="1:82" ht="38.25" x14ac:dyDescent="0.2">
      <c r="A467" s="107"/>
      <c r="B467" s="107" t="s">
        <v>955</v>
      </c>
      <c r="C467" s="107" t="s">
        <v>957</v>
      </c>
      <c r="D467" s="119" t="s">
        <v>443</v>
      </c>
      <c r="E467" s="120">
        <v>0.09</v>
      </c>
      <c r="F467" s="120"/>
      <c r="G467" s="120">
        <f>SmtRes!CX131</f>
        <v>0.18</v>
      </c>
      <c r="H467" s="121">
        <f>SmtRes!CZ131</f>
        <v>155.63</v>
      </c>
      <c r="I467" s="119">
        <f>SmtRes!AI131</f>
        <v>0.93</v>
      </c>
      <c r="J467" s="121">
        <f>ROUND(H467*I467, 2)</f>
        <v>144.74</v>
      </c>
      <c r="K467" s="119"/>
      <c r="L467" s="121">
        <f>SmtRes!DF131</f>
        <v>26.05</v>
      </c>
    </row>
    <row r="468" spans="1:82" ht="25.5" x14ac:dyDescent="0.2">
      <c r="A468" s="107"/>
      <c r="B468" s="107" t="s">
        <v>1103</v>
      </c>
      <c r="C468" s="107" t="s">
        <v>1105</v>
      </c>
      <c r="D468" s="119" t="s">
        <v>231</v>
      </c>
      <c r="E468" s="120">
        <v>0.02</v>
      </c>
      <c r="F468" s="120"/>
      <c r="G468" s="120">
        <f>SmtRes!CX132</f>
        <v>0.04</v>
      </c>
      <c r="H468" s="121">
        <f>SmtRes!CZ132</f>
        <v>565.20000000000005</v>
      </c>
      <c r="I468" s="119">
        <f>SmtRes!AI132</f>
        <v>3.55</v>
      </c>
      <c r="J468" s="121">
        <f>ROUND(H468*I468, 2)</f>
        <v>2006.46</v>
      </c>
      <c r="K468" s="119"/>
      <c r="L468" s="121">
        <f>SmtRes!DF132</f>
        <v>80.260000000000005</v>
      </c>
    </row>
    <row r="469" spans="1:82" ht="38.25" x14ac:dyDescent="0.2">
      <c r="A469" s="107"/>
      <c r="B469" s="107" t="s">
        <v>1106</v>
      </c>
      <c r="C469" s="107" t="s">
        <v>1108</v>
      </c>
      <c r="D469" s="119" t="s">
        <v>231</v>
      </c>
      <c r="E469" s="120">
        <v>1E-3</v>
      </c>
      <c r="F469" s="120"/>
      <c r="G469" s="120">
        <f>SmtRes!CX133</f>
        <v>2E-3</v>
      </c>
      <c r="H469" s="121">
        <f>SmtRes!CZ133</f>
        <v>4442.71</v>
      </c>
      <c r="I469" s="119">
        <f>SmtRes!AI133</f>
        <v>1.44</v>
      </c>
      <c r="J469" s="121">
        <f>ROUND(H469*I469, 2)</f>
        <v>6397.5</v>
      </c>
      <c r="K469" s="119"/>
      <c r="L469" s="121">
        <f>SmtRes!DF133</f>
        <v>12.8</v>
      </c>
    </row>
    <row r="470" spans="1:82" x14ac:dyDescent="0.2">
      <c r="A470" s="107"/>
      <c r="B470" s="107"/>
      <c r="C470" s="125"/>
      <c r="D470" s="126"/>
      <c r="E470" s="127"/>
      <c r="F470" s="127"/>
      <c r="G470" s="127"/>
      <c r="H470" s="128"/>
      <c r="I470" s="126"/>
      <c r="J470" s="128"/>
      <c r="K470" s="126"/>
      <c r="L470" s="128"/>
    </row>
    <row r="471" spans="1:82" x14ac:dyDescent="0.2">
      <c r="A471" s="107"/>
      <c r="B471" s="107"/>
      <c r="C471" s="106" t="s">
        <v>832</v>
      </c>
      <c r="D471" s="119"/>
      <c r="E471" s="120"/>
      <c r="F471" s="120"/>
      <c r="G471" s="120"/>
      <c r="H471" s="121"/>
      <c r="I471" s="119"/>
      <c r="J471" s="121"/>
      <c r="K471" s="119"/>
      <c r="L471" s="121">
        <f>L453+L455+L456+L463</f>
        <v>3273.71</v>
      </c>
    </row>
    <row r="472" spans="1:82" x14ac:dyDescent="0.2">
      <c r="A472" s="107"/>
      <c r="B472" s="107"/>
      <c r="C472" s="107" t="s">
        <v>1563</v>
      </c>
      <c r="D472" s="119"/>
      <c r="E472" s="120"/>
      <c r="F472" s="120"/>
      <c r="G472" s="120"/>
      <c r="H472" s="121"/>
      <c r="I472" s="119"/>
      <c r="J472" s="121"/>
      <c r="K472" s="119"/>
      <c r="L472" s="121">
        <f>SUM(AR452:AR475)+SUM(AS452:AS475)+SUM(AT452:AT475)+SUM(AU452:AU475)+SUM(AV452:AV475)</f>
        <v>1631.77</v>
      </c>
    </row>
    <row r="473" spans="1:82" ht="38.25" x14ac:dyDescent="0.2">
      <c r="A473" s="107"/>
      <c r="B473" s="107" t="s">
        <v>108</v>
      </c>
      <c r="C473" s="107" t="s">
        <v>1605</v>
      </c>
      <c r="D473" s="119" t="s">
        <v>186</v>
      </c>
      <c r="E473" s="120">
        <f>Source!BZ141</f>
        <v>117</v>
      </c>
      <c r="F473" s="120"/>
      <c r="G473" s="120">
        <f>Source!AT141</f>
        <v>117</v>
      </c>
      <c r="H473" s="121"/>
      <c r="I473" s="119"/>
      <c r="J473" s="121"/>
      <c r="K473" s="119"/>
      <c r="L473" s="121">
        <f>SUM(AZ452:AZ475)</f>
        <v>1909.17</v>
      </c>
    </row>
    <row r="474" spans="1:82" ht="38.25" x14ac:dyDescent="0.2">
      <c r="A474" s="125"/>
      <c r="B474" s="125" t="s">
        <v>109</v>
      </c>
      <c r="C474" s="125" t="s">
        <v>1606</v>
      </c>
      <c r="D474" s="126" t="s">
        <v>186</v>
      </c>
      <c r="E474" s="127">
        <f>Source!CA141</f>
        <v>74</v>
      </c>
      <c r="F474" s="127"/>
      <c r="G474" s="127">
        <f>Source!AU141</f>
        <v>74</v>
      </c>
      <c r="H474" s="128"/>
      <c r="I474" s="126"/>
      <c r="J474" s="128"/>
      <c r="K474" s="126"/>
      <c r="L474" s="128">
        <f>SUM(BA452:BA475)</f>
        <v>1207.51</v>
      </c>
    </row>
    <row r="475" spans="1:82" x14ac:dyDescent="0.2">
      <c r="A475" s="104"/>
      <c r="B475" s="104"/>
      <c r="C475" s="129" t="s">
        <v>1566</v>
      </c>
      <c r="D475" s="129"/>
      <c r="E475" s="129"/>
      <c r="F475" s="129"/>
      <c r="G475" s="129"/>
      <c r="H475" s="129"/>
      <c r="I475" s="130">
        <f>IF(E452&lt;&gt;0,K475/E452, 0)</f>
        <v>3195.1950000000002</v>
      </c>
      <c r="J475" s="130"/>
      <c r="K475" s="130">
        <f>L453+L455+L463+L473+L474+L456</f>
        <v>6390.39</v>
      </c>
      <c r="L475" s="130"/>
      <c r="AD475">
        <f>ROUND((Source!AT141/100)*((ROUND(SUMIF(SmtRes!AQ122:'SmtRes'!AQ133,"=1",SmtRes!AD122:'SmtRes'!AD133)*Source!I141, 2)+ROUND(SUMIF(SmtRes!AQ122:'SmtRes'!AQ133,"=1",SmtRes!AC122:'SmtRes'!AC133)*Source!I141, 2))), 2)</f>
        <v>3060.88</v>
      </c>
      <c r="AE475">
        <f>ROUND((Source!AU141/100)*((ROUND(SUMIF(SmtRes!AQ122:'SmtRes'!AQ133,"=1",SmtRes!AD122:'SmtRes'!AD133)*Source!I141, 2)+ROUND(SUMIF(SmtRes!AQ122:'SmtRes'!AQ133,"=1",SmtRes!AC122:'SmtRes'!AC133)*Source!I141, 2))), 2)</f>
        <v>1935.94</v>
      </c>
      <c r="AN475" s="24">
        <f>L453+L455+L463+L473+L474+L456</f>
        <v>6390.39</v>
      </c>
      <c r="AO475" s="24">
        <f>L455</f>
        <v>1142.9799999999998</v>
      </c>
      <c r="AQ475" t="s">
        <v>1567</v>
      </c>
      <c r="AR475" s="24">
        <f>L453</f>
        <v>1186.02</v>
      </c>
      <c r="AT475" s="24">
        <f>L456</f>
        <v>445.75</v>
      </c>
      <c r="AV475" t="s">
        <v>1567</v>
      </c>
      <c r="AW475" s="24">
        <f>L463</f>
        <v>498.96000000000004</v>
      </c>
      <c r="AZ475">
        <f>Source!X141</f>
        <v>1909.17</v>
      </c>
      <c r="BA475">
        <f>Source!Y141</f>
        <v>1207.51</v>
      </c>
      <c r="CD475">
        <v>1</v>
      </c>
    </row>
    <row r="476" spans="1:82" ht="51" x14ac:dyDescent="0.2">
      <c r="A476" s="136" t="s">
        <v>279</v>
      </c>
      <c r="B476" s="125" t="str">
        <f>Source!F142</f>
        <v>23.3.06.01-0004</v>
      </c>
      <c r="C476" s="125" t="str">
        <f>Source!G142</f>
        <v>Трубы стальные сварные оцинкованные водогазопроводные с резьбой, легкие, номинальный диаметр 32 мм, толщина стенки 2,8 мм</v>
      </c>
      <c r="D476" s="126" t="str">
        <f>Source!H142</f>
        <v>м</v>
      </c>
      <c r="E476" s="127">
        <f>Source!K142</f>
        <v>4</v>
      </c>
      <c r="F476" s="127"/>
      <c r="G476" s="127">
        <f>Source!I142</f>
        <v>4</v>
      </c>
      <c r="H476" s="128">
        <f>Source!AL142</f>
        <v>243.58</v>
      </c>
      <c r="I476" s="126">
        <f>IF(Source!BC142&lt;&gt; 0, Source!BC142, 1)</f>
        <v>0.77</v>
      </c>
      <c r="J476" s="128">
        <f>ROUND(H476*I476, 2)</f>
        <v>187.56</v>
      </c>
      <c r="K476" s="126"/>
      <c r="L476" s="128">
        <f>Source!P142</f>
        <v>750.24</v>
      </c>
    </row>
    <row r="477" spans="1:82" x14ac:dyDescent="0.2">
      <c r="A477" s="104"/>
      <c r="B477" s="104"/>
      <c r="C477" s="129" t="s">
        <v>1566</v>
      </c>
      <c r="D477" s="129"/>
      <c r="E477" s="129"/>
      <c r="F477" s="129"/>
      <c r="G477" s="129"/>
      <c r="H477" s="129"/>
      <c r="I477" s="130">
        <f>IF(E476&lt;&gt;0,K477/E476, 0)</f>
        <v>187.56</v>
      </c>
      <c r="J477" s="130"/>
      <c r="K477" s="130">
        <f>L476</f>
        <v>750.24</v>
      </c>
      <c r="L477" s="130"/>
      <c r="AD477">
        <f>ROUND((Source!AT142/100)*((ROUND(ROUND(Source!AO142,2)*Source!I142, 2)+ROUND(ROUND(Source!AN142,2)*Source!I142, 2))), 2)</f>
        <v>0</v>
      </c>
      <c r="AE477">
        <f>ROUND((Source!AU142/100)*((ROUND(ROUND(Source!AO142,2)*Source!I142, 2)+ROUND(ROUND(Source!AN142,2)*Source!I142, 2))), 2)</f>
        <v>0</v>
      </c>
      <c r="AN477" s="24">
        <f>L476</f>
        <v>750.24</v>
      </c>
      <c r="AO477">
        <f>0</f>
        <v>0</v>
      </c>
      <c r="AQ477" t="s">
        <v>1567</v>
      </c>
      <c r="AR477">
        <f>0</f>
        <v>0</v>
      </c>
      <c r="AT477">
        <f>0</f>
        <v>0</v>
      </c>
      <c r="AV477" t="s">
        <v>1567</v>
      </c>
      <c r="AW477" s="24">
        <f>L476</f>
        <v>750.24</v>
      </c>
      <c r="AZ477">
        <f>Source!X142</f>
        <v>0</v>
      </c>
      <c r="BA477">
        <f>Source!Y142</f>
        <v>0</v>
      </c>
      <c r="CD477">
        <v>1</v>
      </c>
    </row>
    <row r="478" spans="1:82" ht="51" x14ac:dyDescent="0.2">
      <c r="A478" s="118" t="s">
        <v>283</v>
      </c>
      <c r="B478" s="107" t="s">
        <v>1609</v>
      </c>
      <c r="C478" s="107" t="str">
        <f>Source!G143</f>
        <v>Укладка полиэтиленовых труб газопроводов в траншею со стационарно установленного барабана, диаметр труб: до 63 мм</v>
      </c>
      <c r="D478" s="119" t="str">
        <f>Source!H143</f>
        <v>100 м</v>
      </c>
      <c r="E478" s="120">
        <f>Source!K143</f>
        <v>0.02</v>
      </c>
      <c r="F478" s="120"/>
      <c r="G478" s="120">
        <f>Source!I143</f>
        <v>0.02</v>
      </c>
      <c r="H478" s="121"/>
      <c r="I478" s="119"/>
      <c r="J478" s="121"/>
      <c r="K478" s="119"/>
      <c r="L478" s="121"/>
    </row>
    <row r="479" spans="1:82" x14ac:dyDescent="0.2">
      <c r="A479" s="104"/>
      <c r="B479" s="104"/>
      <c r="C479" s="105" t="str">
        <f>"Объем: "&amp;Source!I143&amp;"=2/"&amp;"100"</f>
        <v>Объем: 0,02=2/100</v>
      </c>
      <c r="D479" s="104"/>
      <c r="E479" s="104"/>
      <c r="F479" s="104"/>
      <c r="G479" s="104"/>
      <c r="H479" s="104"/>
      <c r="I479" s="104"/>
      <c r="J479" s="104"/>
      <c r="K479" s="104"/>
      <c r="L479" s="104"/>
    </row>
    <row r="480" spans="1:82" x14ac:dyDescent="0.2">
      <c r="A480" s="122"/>
      <c r="B480" s="120">
        <v>1</v>
      </c>
      <c r="C480" s="122" t="s">
        <v>1569</v>
      </c>
      <c r="D480" s="119" t="s">
        <v>922</v>
      </c>
      <c r="E480" s="123"/>
      <c r="F480" s="120"/>
      <c r="G480" s="120">
        <f>Source!U143</f>
        <v>0.114</v>
      </c>
      <c r="H480" s="120"/>
      <c r="I480" s="120"/>
      <c r="J480" s="120"/>
      <c r="K480" s="120"/>
      <c r="L480" s="124">
        <f>SUM(L481:L481)-SUMIF(CE481:CE481, 1, L481:L481)</f>
        <v>49.6</v>
      </c>
    </row>
    <row r="481" spans="1:83" x14ac:dyDescent="0.2">
      <c r="A481" s="107"/>
      <c r="B481" s="107" t="s">
        <v>1010</v>
      </c>
      <c r="C481" s="107" t="s">
        <v>1011</v>
      </c>
      <c r="D481" s="119" t="s">
        <v>922</v>
      </c>
      <c r="E481" s="120">
        <v>5.7</v>
      </c>
      <c r="F481" s="120"/>
      <c r="G481" s="120">
        <f>SmtRes!CX134</f>
        <v>0.114</v>
      </c>
      <c r="H481" s="121"/>
      <c r="I481" s="119"/>
      <c r="J481" s="121">
        <f>SmtRes!CZ134</f>
        <v>435.05</v>
      </c>
      <c r="K481" s="119"/>
      <c r="L481" s="121">
        <f>SmtRes!DI134</f>
        <v>49.6</v>
      </c>
    </row>
    <row r="482" spans="1:83" x14ac:dyDescent="0.2">
      <c r="A482" s="122"/>
      <c r="B482" s="120">
        <v>2</v>
      </c>
      <c r="C482" s="122" t="s">
        <v>1560</v>
      </c>
      <c r="D482" s="119"/>
      <c r="E482" s="123"/>
      <c r="F482" s="120"/>
      <c r="G482" s="120"/>
      <c r="H482" s="120"/>
      <c r="I482" s="120"/>
      <c r="J482" s="120"/>
      <c r="K482" s="120"/>
      <c r="L482" s="124">
        <f>SUM(L483:L485)-SUMIF(CE483:CE485, 1, L483:L485)</f>
        <v>8.74</v>
      </c>
    </row>
    <row r="483" spans="1:83" hidden="1" x14ac:dyDescent="0.2">
      <c r="A483" s="122"/>
      <c r="B483" s="120"/>
      <c r="C483" s="122" t="s">
        <v>1562</v>
      </c>
      <c r="D483" s="119" t="s">
        <v>922</v>
      </c>
      <c r="E483" s="123"/>
      <c r="F483" s="120"/>
      <c r="G483" s="120">
        <f>Source!V143</f>
        <v>0</v>
      </c>
      <c r="H483" s="120"/>
      <c r="I483" s="120"/>
      <c r="J483" s="120"/>
      <c r="K483" s="120"/>
      <c r="L483" s="124">
        <f>SUMIF(CE484:CE485, 1, L484:L485)</f>
        <v>0</v>
      </c>
      <c r="CE483">
        <v>1</v>
      </c>
    </row>
    <row r="484" spans="1:83" ht="76.5" x14ac:dyDescent="0.2">
      <c r="A484" s="107"/>
      <c r="B484" s="107" t="s">
        <v>1012</v>
      </c>
      <c r="C484" s="107" t="s">
        <v>1014</v>
      </c>
      <c r="D484" s="119" t="s">
        <v>926</v>
      </c>
      <c r="E484" s="120">
        <v>0.9</v>
      </c>
      <c r="F484" s="120"/>
      <c r="G484" s="120">
        <f>SmtRes!CX135</f>
        <v>1.7999999999999999E-2</v>
      </c>
      <c r="H484" s="121">
        <f>SmtRes!CZ135</f>
        <v>345.9</v>
      </c>
      <c r="I484" s="119">
        <f>SmtRes!AJ135</f>
        <v>1.33</v>
      </c>
      <c r="J484" s="121">
        <f>ROUND(H484*I484, 2)</f>
        <v>460.05</v>
      </c>
      <c r="K484" s="119"/>
      <c r="L484" s="121">
        <f>SmtRes!DG135</f>
        <v>8.2799999999999994</v>
      </c>
    </row>
    <row r="485" spans="1:83" ht="25.5" x14ac:dyDescent="0.2">
      <c r="A485" s="107"/>
      <c r="B485" s="107" t="s">
        <v>1015</v>
      </c>
      <c r="C485" s="107" t="s">
        <v>1017</v>
      </c>
      <c r="D485" s="119" t="s">
        <v>926</v>
      </c>
      <c r="E485" s="120">
        <v>0.48</v>
      </c>
      <c r="F485" s="120"/>
      <c r="G485" s="120">
        <f>SmtRes!CX136</f>
        <v>9.5999999999999992E-3</v>
      </c>
      <c r="H485" s="121">
        <f>SmtRes!CZ136</f>
        <v>27.13</v>
      </c>
      <c r="I485" s="119">
        <f>SmtRes!AJ136</f>
        <v>1.75</v>
      </c>
      <c r="J485" s="121">
        <f>ROUND(H485*I485, 2)</f>
        <v>47.48</v>
      </c>
      <c r="K485" s="119"/>
      <c r="L485" s="121">
        <f>SmtRes!DG136</f>
        <v>0.46</v>
      </c>
    </row>
    <row r="486" spans="1:83" hidden="1" x14ac:dyDescent="0.2">
      <c r="A486" s="122"/>
      <c r="B486" s="120">
        <v>4</v>
      </c>
      <c r="C486" s="122" t="s">
        <v>1604</v>
      </c>
      <c r="D486" s="119"/>
      <c r="E486" s="123"/>
      <c r="F486" s="120"/>
      <c r="G486" s="120"/>
      <c r="H486" s="120"/>
      <c r="I486" s="120"/>
      <c r="J486" s="120"/>
      <c r="K486" s="120"/>
      <c r="L486" s="124">
        <f>SUM(L487:L487)-SUMIF(CE487:CE487, 1, L487:L487)</f>
        <v>0</v>
      </c>
    </row>
    <row r="487" spans="1:83" ht="51" x14ac:dyDescent="0.2">
      <c r="A487" s="107"/>
      <c r="B487" s="107" t="s">
        <v>1018</v>
      </c>
      <c r="C487" s="107" t="s">
        <v>1020</v>
      </c>
      <c r="D487" s="119" t="s">
        <v>118</v>
      </c>
      <c r="E487" s="120">
        <v>0</v>
      </c>
      <c r="F487" s="120"/>
      <c r="G487" s="120">
        <f>SmtRes!CX138</f>
        <v>0</v>
      </c>
      <c r="H487" s="121">
        <v>0</v>
      </c>
      <c r="I487" s="119">
        <v>0</v>
      </c>
      <c r="J487" s="121">
        <f>ROUND(H487*I487, 2)</f>
        <v>0</v>
      </c>
      <c r="K487" s="119"/>
      <c r="L487" s="121">
        <f>SmtRes!DF138</f>
        <v>0</v>
      </c>
    </row>
    <row r="488" spans="1:83" x14ac:dyDescent="0.2">
      <c r="A488" s="107"/>
      <c r="B488" s="107" t="str">
        <f>EtalonRes!I151</f>
        <v>24.3.03.11</v>
      </c>
      <c r="C488" s="125" t="str">
        <f>EtalonRes!K151</f>
        <v>Трубы полиэтиленовые для газопроводов</v>
      </c>
      <c r="D488" s="126" t="str">
        <f>EtalonRes!O151</f>
        <v>м</v>
      </c>
      <c r="E488" s="127">
        <f>EtalonRes!X151</f>
        <v>100</v>
      </c>
      <c r="F488" s="127"/>
      <c r="G488" s="127">
        <f>ROUND(EtalonRes!AG151*Source!I143, 7)</f>
        <v>2</v>
      </c>
      <c r="H488" s="128"/>
      <c r="I488" s="126"/>
      <c r="J488" s="128"/>
      <c r="K488" s="126"/>
      <c r="L488" s="128"/>
    </row>
    <row r="489" spans="1:83" x14ac:dyDescent="0.2">
      <c r="A489" s="107"/>
      <c r="B489" s="107"/>
      <c r="C489" s="106" t="s">
        <v>832</v>
      </c>
      <c r="D489" s="119"/>
      <c r="E489" s="120"/>
      <c r="F489" s="120"/>
      <c r="G489" s="120"/>
      <c r="H489" s="121"/>
      <c r="I489" s="119"/>
      <c r="J489" s="121"/>
      <c r="K489" s="119"/>
      <c r="L489" s="121">
        <f>L480+L482+L483+L486</f>
        <v>58.34</v>
      </c>
    </row>
    <row r="490" spans="1:83" ht="63.75" x14ac:dyDescent="0.2">
      <c r="A490" s="118" t="s">
        <v>1637</v>
      </c>
      <c r="B490" s="107" t="str">
        <f>Source!F144</f>
        <v>24.3.03.11-0021</v>
      </c>
      <c r="C490" s="107" t="str">
        <f>Source!G144</f>
        <v>Трубы напорные полиэтиленовые газопроводные ПЭ100, стандартное размерное отношение SDR11, номинальный наружный диаметр 32 мм, толщина стенки 3,0 мм</v>
      </c>
      <c r="D490" s="119" t="str">
        <f>Source!H144</f>
        <v>м</v>
      </c>
      <c r="E490" s="120">
        <f>SmtRes!AT137</f>
        <v>100</v>
      </c>
      <c r="F490" s="120"/>
      <c r="G490" s="120">
        <f>Source!I144</f>
        <v>2</v>
      </c>
      <c r="H490" s="121">
        <f>Source!AL144+Source!AO144+Source!AM144+Source!AN144</f>
        <v>56.15</v>
      </c>
      <c r="I490" s="119">
        <f>IF(Source!BC144&lt;&gt; 0, Source!BC144, 1)</f>
        <v>1.03</v>
      </c>
      <c r="J490" s="121">
        <f>ROUND(H490*I490, 2)</f>
        <v>57.83</v>
      </c>
      <c r="K490" s="119"/>
      <c r="L490" s="121">
        <f>Source!P144</f>
        <v>115.66</v>
      </c>
      <c r="AD490">
        <f>ROUND((Source!AT144/100)*((ROUND(ROUND(Source!AO144,2)*Source!I144, 2)+ROUND(ROUND(Source!AN144,2)*Source!I144, 2))), 2)</f>
        <v>0</v>
      </c>
      <c r="AE490">
        <f>ROUND((Source!AU144/100)*((ROUND(ROUND(Source!AO144,2)*Source!I144, 2)+ROUND(ROUND(Source!AN144,2)*Source!I144, 2))), 2)</f>
        <v>0</v>
      </c>
      <c r="AN490">
        <f>L490</f>
        <v>115.66</v>
      </c>
      <c r="AW490">
        <f>L490</f>
        <v>115.66</v>
      </c>
      <c r="AZ490">
        <f>Source!X144</f>
        <v>0</v>
      </c>
      <c r="BA490">
        <f>Source!Y144</f>
        <v>0</v>
      </c>
      <c r="CD490">
        <v>1</v>
      </c>
    </row>
    <row r="491" spans="1:83" x14ac:dyDescent="0.2">
      <c r="A491" s="107"/>
      <c r="B491" s="107"/>
      <c r="C491" s="107" t="s">
        <v>1563</v>
      </c>
      <c r="D491" s="119"/>
      <c r="E491" s="120"/>
      <c r="F491" s="120"/>
      <c r="G491" s="120"/>
      <c r="H491" s="121"/>
      <c r="I491" s="119"/>
      <c r="J491" s="121"/>
      <c r="K491" s="119"/>
      <c r="L491" s="121">
        <f>SUM(AR478:AR494)+SUM(AS478:AS494)+SUM(AT478:AT494)+SUM(AU478:AU494)+SUM(AV478:AV494)</f>
        <v>49.6</v>
      </c>
    </row>
    <row r="492" spans="1:83" ht="38.25" x14ac:dyDescent="0.2">
      <c r="A492" s="107"/>
      <c r="B492" s="107" t="s">
        <v>108</v>
      </c>
      <c r="C492" s="107" t="s">
        <v>1605</v>
      </c>
      <c r="D492" s="119" t="s">
        <v>186</v>
      </c>
      <c r="E492" s="120">
        <f>Source!BZ143</f>
        <v>117</v>
      </c>
      <c r="F492" s="120"/>
      <c r="G492" s="120">
        <f>Source!AT143</f>
        <v>117</v>
      </c>
      <c r="H492" s="121"/>
      <c r="I492" s="119"/>
      <c r="J492" s="121"/>
      <c r="K492" s="119"/>
      <c r="L492" s="121">
        <f>SUM(AZ478:AZ494)</f>
        <v>58.03</v>
      </c>
    </row>
    <row r="493" spans="1:83" ht="38.25" x14ac:dyDescent="0.2">
      <c r="A493" s="125"/>
      <c r="B493" s="125" t="s">
        <v>109</v>
      </c>
      <c r="C493" s="125" t="s">
        <v>1606</v>
      </c>
      <c r="D493" s="126" t="s">
        <v>186</v>
      </c>
      <c r="E493" s="127">
        <f>Source!CA143</f>
        <v>74</v>
      </c>
      <c r="F493" s="127"/>
      <c r="G493" s="127">
        <f>Source!AU143</f>
        <v>74</v>
      </c>
      <c r="H493" s="128"/>
      <c r="I493" s="126"/>
      <c r="J493" s="128"/>
      <c r="K493" s="126"/>
      <c r="L493" s="128">
        <f>SUM(BA478:BA494)</f>
        <v>36.700000000000003</v>
      </c>
    </row>
    <row r="494" spans="1:83" x14ac:dyDescent="0.2">
      <c r="A494" s="104"/>
      <c r="B494" s="104"/>
      <c r="C494" s="129" t="s">
        <v>1566</v>
      </c>
      <c r="D494" s="129"/>
      <c r="E494" s="129"/>
      <c r="F494" s="129"/>
      <c r="G494" s="129"/>
      <c r="H494" s="129"/>
      <c r="I494" s="130">
        <f>IF(E478&lt;&gt;0,K494/E478, 0)</f>
        <v>13436.5</v>
      </c>
      <c r="J494" s="130"/>
      <c r="K494" s="130">
        <f>L480+L482+L486+L492+L493+L483+SUM(L490:L490)</f>
        <v>268.73</v>
      </c>
      <c r="L494" s="130"/>
      <c r="AD494">
        <f>ROUND((Source!AT143/100)*((ROUND(SUMIF(SmtRes!AQ134:'SmtRes'!AQ138,"=1",SmtRes!AD134:'SmtRes'!AD138)*Source!I143, 2)+ROUND(SUMIF(SmtRes!AQ134:'SmtRes'!AQ138,"=1",SmtRes!AC134:'SmtRes'!AC138)*Source!I143, 2))), 2)</f>
        <v>10.18</v>
      </c>
      <c r="AE494">
        <f>ROUND((Source!AU143/100)*((ROUND(SUMIF(SmtRes!AQ134:'SmtRes'!AQ138,"=1",SmtRes!AD134:'SmtRes'!AD138)*Source!I143, 2)+ROUND(SUMIF(SmtRes!AQ134:'SmtRes'!AQ138,"=1",SmtRes!AC134:'SmtRes'!AC138)*Source!I143, 2))), 2)</f>
        <v>6.44</v>
      </c>
      <c r="AN494" s="24">
        <f>L480+L482+L486+L492+L493+L483</f>
        <v>153.07</v>
      </c>
      <c r="AO494" s="24">
        <f>L482</f>
        <v>8.74</v>
      </c>
      <c r="AQ494" t="s">
        <v>1567</v>
      </c>
      <c r="AR494" s="24">
        <f>L480</f>
        <v>49.6</v>
      </c>
      <c r="AT494" s="24">
        <f>L483</f>
        <v>0</v>
      </c>
      <c r="AV494" t="s">
        <v>1567</v>
      </c>
      <c r="AW494" s="24">
        <f>L486</f>
        <v>0</v>
      </c>
      <c r="AZ494">
        <f>Source!X143</f>
        <v>58.03</v>
      </c>
      <c r="BA494">
        <f>Source!Y143</f>
        <v>36.700000000000003</v>
      </c>
      <c r="CD494">
        <v>1</v>
      </c>
    </row>
    <row r="495" spans="1:83" ht="38.25" x14ac:dyDescent="0.2">
      <c r="A495" s="118" t="s">
        <v>288</v>
      </c>
      <c r="B495" s="107" t="s">
        <v>1638</v>
      </c>
      <c r="C495" s="107" t="str">
        <f>Source!G145</f>
        <v>Укладка  футляра из  стальных водопроводных труб диаметром:   до 100 мм(для контрольной трубки)</v>
      </c>
      <c r="D495" s="119" t="str">
        <f>Source!H145</f>
        <v>км</v>
      </c>
      <c r="E495" s="120">
        <f>Source!K145</f>
        <v>2E-3</v>
      </c>
      <c r="F495" s="120"/>
      <c r="G495" s="120">
        <f>Source!I145</f>
        <v>2E-3</v>
      </c>
      <c r="H495" s="121"/>
      <c r="I495" s="119"/>
      <c r="J495" s="121"/>
      <c r="K495" s="119"/>
      <c r="L495" s="121"/>
    </row>
    <row r="496" spans="1:83" x14ac:dyDescent="0.2">
      <c r="A496" s="122"/>
      <c r="B496" s="120">
        <v>1</v>
      </c>
      <c r="C496" s="122" t="s">
        <v>1569</v>
      </c>
      <c r="D496" s="119" t="s">
        <v>922</v>
      </c>
      <c r="E496" s="123"/>
      <c r="F496" s="120"/>
      <c r="G496" s="120">
        <f>Source!U145</f>
        <v>0.73558000000000001</v>
      </c>
      <c r="H496" s="120"/>
      <c r="I496" s="120"/>
      <c r="J496" s="120"/>
      <c r="K496" s="120"/>
      <c r="L496" s="124">
        <f>SUM(L497:L501)-SUMIF(CE497:CE501, 1, L497:L501)</f>
        <v>290.69</v>
      </c>
    </row>
    <row r="497" spans="1:83" x14ac:dyDescent="0.2">
      <c r="A497" s="107"/>
      <c r="B497" s="107" t="s">
        <v>1035</v>
      </c>
      <c r="C497" s="107" t="s">
        <v>1036</v>
      </c>
      <c r="D497" s="119" t="s">
        <v>1037</v>
      </c>
      <c r="E497" s="120">
        <v>45.66</v>
      </c>
      <c r="F497" s="120"/>
      <c r="G497" s="120">
        <f>SmtRes!CX139</f>
        <v>9.1319999999999998E-2</v>
      </c>
      <c r="H497" s="121"/>
      <c r="I497" s="119"/>
      <c r="J497" s="121">
        <f>SmtRes!CZ139</f>
        <v>320.41000000000003</v>
      </c>
      <c r="K497" s="119"/>
      <c r="L497" s="121">
        <f>SmtRes!DI139</f>
        <v>29.26</v>
      </c>
    </row>
    <row r="498" spans="1:83" x14ac:dyDescent="0.2">
      <c r="A498" s="107"/>
      <c r="B498" s="107" t="s">
        <v>1109</v>
      </c>
      <c r="C498" s="107" t="s">
        <v>1110</v>
      </c>
      <c r="D498" s="119" t="s">
        <v>1037</v>
      </c>
      <c r="E498" s="120">
        <v>135.96</v>
      </c>
      <c r="F498" s="120"/>
      <c r="G498" s="120">
        <f>SmtRes!CX140</f>
        <v>0.27192</v>
      </c>
      <c r="H498" s="121"/>
      <c r="I498" s="119"/>
      <c r="J498" s="121">
        <f>SmtRes!CZ140</f>
        <v>349.8</v>
      </c>
      <c r="K498" s="119"/>
      <c r="L498" s="121">
        <f>SmtRes!DI140</f>
        <v>95.12</v>
      </c>
    </row>
    <row r="499" spans="1:83" x14ac:dyDescent="0.2">
      <c r="A499" s="107"/>
      <c r="B499" s="107" t="s">
        <v>1038</v>
      </c>
      <c r="C499" s="107" t="s">
        <v>1039</v>
      </c>
      <c r="D499" s="119" t="s">
        <v>1037</v>
      </c>
      <c r="E499" s="120">
        <v>79.31</v>
      </c>
      <c r="F499" s="120"/>
      <c r="G499" s="120">
        <f>SmtRes!CX141</f>
        <v>0.15862000000000001</v>
      </c>
      <c r="H499" s="121"/>
      <c r="I499" s="119"/>
      <c r="J499" s="121">
        <f>SmtRes!CZ141</f>
        <v>393.89</v>
      </c>
      <c r="K499" s="119"/>
      <c r="L499" s="121">
        <f>SmtRes!DI141</f>
        <v>62.48</v>
      </c>
    </row>
    <row r="500" spans="1:83" x14ac:dyDescent="0.2">
      <c r="A500" s="107"/>
      <c r="B500" s="107" t="s">
        <v>1084</v>
      </c>
      <c r="C500" s="107" t="s">
        <v>1085</v>
      </c>
      <c r="D500" s="119" t="s">
        <v>1037</v>
      </c>
      <c r="E500" s="120">
        <v>60.51</v>
      </c>
      <c r="F500" s="120"/>
      <c r="G500" s="120">
        <f>SmtRes!CX142</f>
        <v>0.12102</v>
      </c>
      <c r="H500" s="121"/>
      <c r="I500" s="119"/>
      <c r="J500" s="121">
        <f>SmtRes!CZ142</f>
        <v>452.68</v>
      </c>
      <c r="K500" s="119"/>
      <c r="L500" s="121">
        <f>SmtRes!DI142</f>
        <v>54.78</v>
      </c>
    </row>
    <row r="501" spans="1:83" x14ac:dyDescent="0.2">
      <c r="A501" s="107"/>
      <c r="B501" s="107" t="s">
        <v>1111</v>
      </c>
      <c r="C501" s="107" t="s">
        <v>1112</v>
      </c>
      <c r="D501" s="119" t="s">
        <v>1037</v>
      </c>
      <c r="E501" s="120">
        <v>46.35</v>
      </c>
      <c r="F501" s="120"/>
      <c r="G501" s="120">
        <f>SmtRes!CX143</f>
        <v>9.2700000000000005E-2</v>
      </c>
      <c r="H501" s="121"/>
      <c r="I501" s="119"/>
      <c r="J501" s="121">
        <f>SmtRes!CZ143</f>
        <v>529.11</v>
      </c>
      <c r="K501" s="119"/>
      <c r="L501" s="121">
        <f>SmtRes!DI143</f>
        <v>49.05</v>
      </c>
    </row>
    <row r="502" spans="1:83" x14ac:dyDescent="0.2">
      <c r="A502" s="122"/>
      <c r="B502" s="120">
        <v>2</v>
      </c>
      <c r="C502" s="122" t="s">
        <v>1560</v>
      </c>
      <c r="D502" s="119"/>
      <c r="E502" s="123"/>
      <c r="F502" s="120"/>
      <c r="G502" s="120"/>
      <c r="H502" s="120"/>
      <c r="I502" s="120"/>
      <c r="J502" s="120"/>
      <c r="K502" s="120"/>
      <c r="L502" s="124">
        <f>SUM(L503:L509)-SUMIF(CE503:CE509, 1, L503:L509)</f>
        <v>132</v>
      </c>
    </row>
    <row r="503" spans="1:83" x14ac:dyDescent="0.2">
      <c r="A503" s="122"/>
      <c r="B503" s="120"/>
      <c r="C503" s="122" t="s">
        <v>1562</v>
      </c>
      <c r="D503" s="119" t="s">
        <v>922</v>
      </c>
      <c r="E503" s="123"/>
      <c r="F503" s="120"/>
      <c r="G503" s="120">
        <f>Source!V145</f>
        <v>0.15614</v>
      </c>
      <c r="H503" s="120"/>
      <c r="I503" s="120"/>
      <c r="J503" s="120"/>
      <c r="K503" s="120"/>
      <c r="L503" s="124">
        <f>SUMIF(CE504:CE509, 1, L504:L509)</f>
        <v>65.349999999999994</v>
      </c>
      <c r="CE503">
        <v>1</v>
      </c>
    </row>
    <row r="504" spans="1:83" ht="25.5" x14ac:dyDescent="0.2">
      <c r="A504" s="107"/>
      <c r="B504" s="107" t="s">
        <v>978</v>
      </c>
      <c r="C504" s="107" t="s">
        <v>980</v>
      </c>
      <c r="D504" s="119" t="s">
        <v>926</v>
      </c>
      <c r="E504" s="120">
        <v>0.32</v>
      </c>
      <c r="F504" s="120"/>
      <c r="G504" s="120">
        <f>SmtRes!CX145</f>
        <v>6.4000000000000005E-4</v>
      </c>
      <c r="H504" s="121"/>
      <c r="I504" s="119"/>
      <c r="J504" s="121">
        <f>SmtRes!CZ145</f>
        <v>579.09</v>
      </c>
      <c r="K504" s="119"/>
      <c r="L504" s="121">
        <f>SmtRes!DG145</f>
        <v>0.37</v>
      </c>
    </row>
    <row r="505" spans="1:83" x14ac:dyDescent="0.2">
      <c r="A505" s="107"/>
      <c r="B505" s="107" t="s">
        <v>947</v>
      </c>
      <c r="C505" s="107" t="s">
        <v>1603</v>
      </c>
      <c r="D505" s="119" t="s">
        <v>922</v>
      </c>
      <c r="E505" s="120">
        <f>SmtRes!DO145*SmtRes!AT145</f>
        <v>0.32</v>
      </c>
      <c r="F505" s="120"/>
      <c r="G505" s="120">
        <f>ROUND(E505*G495, 7)</f>
        <v>6.4000000000000005E-4</v>
      </c>
      <c r="H505" s="121"/>
      <c r="I505" s="119"/>
      <c r="J505" s="121">
        <f>ROUND(SmtRes!AG145/SmtRes!DO145, 2)</f>
        <v>393.89</v>
      </c>
      <c r="K505" s="119"/>
      <c r="L505" s="121">
        <f>SmtRes!DH145</f>
        <v>0.25</v>
      </c>
      <c r="CE505">
        <v>1</v>
      </c>
    </row>
    <row r="506" spans="1:83" ht="51" x14ac:dyDescent="0.2">
      <c r="A506" s="107"/>
      <c r="B506" s="107" t="s">
        <v>1007</v>
      </c>
      <c r="C506" s="107" t="s">
        <v>1009</v>
      </c>
      <c r="D506" s="119" t="s">
        <v>926</v>
      </c>
      <c r="E506" s="120">
        <v>32.75</v>
      </c>
      <c r="F506" s="120"/>
      <c r="G506" s="120">
        <f>SmtRes!CX146</f>
        <v>6.5500000000000003E-2</v>
      </c>
      <c r="H506" s="121">
        <f>SmtRes!CZ146</f>
        <v>1069.08</v>
      </c>
      <c r="I506" s="119">
        <f>SmtRes!AJ146</f>
        <v>1.36</v>
      </c>
      <c r="J506" s="121">
        <f>ROUND(H506*I506, 2)</f>
        <v>1453.95</v>
      </c>
      <c r="K506" s="119"/>
      <c r="L506" s="121">
        <f>SmtRes!DG146</f>
        <v>95.23</v>
      </c>
    </row>
    <row r="507" spans="1:83" x14ac:dyDescent="0.2">
      <c r="A507" s="107"/>
      <c r="B507" s="107" t="s">
        <v>933</v>
      </c>
      <c r="C507" s="107" t="s">
        <v>1573</v>
      </c>
      <c r="D507" s="119" t="s">
        <v>922</v>
      </c>
      <c r="E507" s="120">
        <f>SmtRes!DO146*SmtRes!AT146</f>
        <v>32.75</v>
      </c>
      <c r="F507" s="120"/>
      <c r="G507" s="120">
        <f>ROUND(E507*G495, 7)</f>
        <v>6.5500000000000003E-2</v>
      </c>
      <c r="H507" s="121"/>
      <c r="I507" s="119"/>
      <c r="J507" s="121">
        <f>ROUND(SmtRes!AG146/SmtRes!DO146, 2)</f>
        <v>452.68</v>
      </c>
      <c r="K507" s="119"/>
      <c r="L507" s="121">
        <f>SmtRes!DH146</f>
        <v>29.65</v>
      </c>
      <c r="CE507">
        <v>1</v>
      </c>
    </row>
    <row r="508" spans="1:83" ht="51" x14ac:dyDescent="0.2">
      <c r="A508" s="107"/>
      <c r="B508" s="107" t="s">
        <v>944</v>
      </c>
      <c r="C508" s="107" t="s">
        <v>946</v>
      </c>
      <c r="D508" s="119" t="s">
        <v>926</v>
      </c>
      <c r="E508" s="120">
        <v>45</v>
      </c>
      <c r="F508" s="120"/>
      <c r="G508" s="120">
        <f>SmtRes!CX147</f>
        <v>0.09</v>
      </c>
      <c r="H508" s="121"/>
      <c r="I508" s="119"/>
      <c r="J508" s="121">
        <f>SmtRes!CZ147</f>
        <v>404.41</v>
      </c>
      <c r="K508" s="119"/>
      <c r="L508" s="121">
        <f>SmtRes!DG147</f>
        <v>36.4</v>
      </c>
    </row>
    <row r="509" spans="1:83" x14ac:dyDescent="0.2">
      <c r="A509" s="107"/>
      <c r="B509" s="107" t="s">
        <v>947</v>
      </c>
      <c r="C509" s="107" t="s">
        <v>1603</v>
      </c>
      <c r="D509" s="119" t="s">
        <v>922</v>
      </c>
      <c r="E509" s="120">
        <f>SmtRes!DO147*SmtRes!AT147</f>
        <v>45</v>
      </c>
      <c r="F509" s="120"/>
      <c r="G509" s="120">
        <f>ROUND(E509*G495, 7)</f>
        <v>0.09</v>
      </c>
      <c r="H509" s="121"/>
      <c r="I509" s="119"/>
      <c r="J509" s="121">
        <f>ROUND(SmtRes!AG147/SmtRes!DO147, 2)</f>
        <v>393.89</v>
      </c>
      <c r="K509" s="119"/>
      <c r="L509" s="121">
        <f>SmtRes!DH147</f>
        <v>35.450000000000003</v>
      </c>
      <c r="CE509">
        <v>1</v>
      </c>
    </row>
    <row r="510" spans="1:83" x14ac:dyDescent="0.2">
      <c r="A510" s="122"/>
      <c r="B510" s="120">
        <v>4</v>
      </c>
      <c r="C510" s="122" t="s">
        <v>1604</v>
      </c>
      <c r="D510" s="119"/>
      <c r="E510" s="123"/>
      <c r="F510" s="120"/>
      <c r="G510" s="120"/>
      <c r="H510" s="120"/>
      <c r="I510" s="120"/>
      <c r="J510" s="120"/>
      <c r="K510" s="120"/>
      <c r="L510" s="124">
        <f>SUM(L511:L514)-SUMIF(CE511:CE514, 1, L511:L514)</f>
        <v>20.310000000000002</v>
      </c>
    </row>
    <row r="511" spans="1:83" x14ac:dyDescent="0.2">
      <c r="A511" s="107"/>
      <c r="B511" s="107" t="s">
        <v>951</v>
      </c>
      <c r="C511" s="107" t="s">
        <v>953</v>
      </c>
      <c r="D511" s="119" t="s">
        <v>954</v>
      </c>
      <c r="E511" s="120">
        <v>28.58</v>
      </c>
      <c r="F511" s="120"/>
      <c r="G511" s="120">
        <f>SmtRes!CX148</f>
        <v>5.7160000000000002E-2</v>
      </c>
      <c r="H511" s="121"/>
      <c r="I511" s="119"/>
      <c r="J511" s="121">
        <f>SmtRes!CZ148</f>
        <v>9.35</v>
      </c>
      <c r="K511" s="119"/>
      <c r="L511" s="121">
        <f>SmtRes!DF148</f>
        <v>0.53</v>
      </c>
    </row>
    <row r="512" spans="1:83" ht="38.25" x14ac:dyDescent="0.2">
      <c r="A512" s="107"/>
      <c r="B512" s="107" t="s">
        <v>955</v>
      </c>
      <c r="C512" s="107" t="s">
        <v>957</v>
      </c>
      <c r="D512" s="119" t="s">
        <v>443</v>
      </c>
      <c r="E512" s="120">
        <v>14.42</v>
      </c>
      <c r="F512" s="120"/>
      <c r="G512" s="120">
        <f>SmtRes!CX149</f>
        <v>2.8840000000000001E-2</v>
      </c>
      <c r="H512" s="121">
        <f>SmtRes!CZ149</f>
        <v>155.63</v>
      </c>
      <c r="I512" s="119">
        <f>SmtRes!AI149</f>
        <v>0.93</v>
      </c>
      <c r="J512" s="121">
        <f>ROUND(H512*I512, 2)</f>
        <v>144.74</v>
      </c>
      <c r="K512" s="119"/>
      <c r="L512" s="121">
        <f>SmtRes!DF149</f>
        <v>4.17</v>
      </c>
    </row>
    <row r="513" spans="1:83" ht="25.5" x14ac:dyDescent="0.2">
      <c r="A513" s="107"/>
      <c r="B513" s="107" t="s">
        <v>1113</v>
      </c>
      <c r="C513" s="107" t="s">
        <v>1115</v>
      </c>
      <c r="D513" s="119" t="s">
        <v>118</v>
      </c>
      <c r="E513" s="120">
        <v>0.52</v>
      </c>
      <c r="F513" s="120"/>
      <c r="G513" s="120">
        <f>SmtRes!CX150</f>
        <v>1.0399999999999999E-3</v>
      </c>
      <c r="H513" s="121">
        <f>SmtRes!CZ150</f>
        <v>104.63</v>
      </c>
      <c r="I513" s="119">
        <f>SmtRes!AI150</f>
        <v>1.22</v>
      </c>
      <c r="J513" s="121">
        <f>ROUND(H513*I513, 2)</f>
        <v>127.65</v>
      </c>
      <c r="K513" s="119"/>
      <c r="L513" s="121">
        <f>SmtRes!DF150</f>
        <v>0.13</v>
      </c>
    </row>
    <row r="514" spans="1:83" ht="51" x14ac:dyDescent="0.2">
      <c r="A514" s="107"/>
      <c r="B514" s="107" t="s">
        <v>1116</v>
      </c>
      <c r="C514" s="107" t="s">
        <v>1118</v>
      </c>
      <c r="D514" s="119" t="s">
        <v>231</v>
      </c>
      <c r="E514" s="120">
        <v>0.46</v>
      </c>
      <c r="F514" s="120"/>
      <c r="G514" s="120">
        <f>SmtRes!CX151</f>
        <v>9.2000000000000003E-4</v>
      </c>
      <c r="H514" s="121">
        <f>SmtRes!CZ151</f>
        <v>16655</v>
      </c>
      <c r="I514" s="119">
        <f>SmtRes!AI151</f>
        <v>1.01</v>
      </c>
      <c r="J514" s="121">
        <f>ROUND(H514*I514, 2)</f>
        <v>16821.55</v>
      </c>
      <c r="K514" s="119"/>
      <c r="L514" s="121">
        <f>SmtRes!DF151</f>
        <v>15.48</v>
      </c>
    </row>
    <row r="515" spans="1:83" x14ac:dyDescent="0.2">
      <c r="A515" s="107"/>
      <c r="B515" s="107" t="str">
        <f>EtalonRes!I166</f>
        <v>23.5.02.02</v>
      </c>
      <c r="C515" s="125" t="str">
        <f>EtalonRes!K166</f>
        <v>Трубы стальные</v>
      </c>
      <c r="D515" s="126" t="str">
        <f>EtalonRes!O166</f>
        <v>м</v>
      </c>
      <c r="E515" s="127">
        <f>EtalonRes!X166</f>
        <v>1010</v>
      </c>
      <c r="F515" s="127"/>
      <c r="G515" s="127">
        <f>ROUND(EtalonRes!AG166*Source!I145, 7)</f>
        <v>2.02</v>
      </c>
      <c r="H515" s="128"/>
      <c r="I515" s="126"/>
      <c r="J515" s="128"/>
      <c r="K515" s="126"/>
      <c r="L515" s="128"/>
    </row>
    <row r="516" spans="1:83" x14ac:dyDescent="0.2">
      <c r="A516" s="107"/>
      <c r="B516" s="107"/>
      <c r="C516" s="106" t="s">
        <v>832</v>
      </c>
      <c r="D516" s="119"/>
      <c r="E516" s="120"/>
      <c r="F516" s="120"/>
      <c r="G516" s="120"/>
      <c r="H516" s="121"/>
      <c r="I516" s="119"/>
      <c r="J516" s="121"/>
      <c r="K516" s="119"/>
      <c r="L516" s="121">
        <f>L496+L502+L503+L510</f>
        <v>508.34999999999997</v>
      </c>
    </row>
    <row r="517" spans="1:83" ht="51" x14ac:dyDescent="0.2">
      <c r="A517" s="118" t="s">
        <v>1639</v>
      </c>
      <c r="B517" s="107" t="str">
        <f>Source!F146</f>
        <v>23.5.02.02-1168</v>
      </c>
      <c r="C517" s="107" t="str">
        <f>Source!G146</f>
        <v>Трубы стальные электросварные прямошовные из стали марки 20, наружный диаметр 89 мм, толщина стенки 4 мм</v>
      </c>
      <c r="D517" s="119" t="str">
        <f>Source!H146</f>
        <v>м</v>
      </c>
      <c r="E517" s="120">
        <f>SmtRes!AT152</f>
        <v>1000</v>
      </c>
      <c r="F517" s="120"/>
      <c r="G517" s="120">
        <f>Source!I146</f>
        <v>2</v>
      </c>
      <c r="H517" s="121">
        <f>Source!AL146+Source!AO146+Source!AM146+Source!AN146</f>
        <v>576.54</v>
      </c>
      <c r="I517" s="119">
        <f>IF(Source!BC146&lt;&gt; 0, Source!BC146, 1)</f>
        <v>0.85</v>
      </c>
      <c r="J517" s="121">
        <f>ROUND(H517*I517, 2)</f>
        <v>490.06</v>
      </c>
      <c r="K517" s="119"/>
      <c r="L517" s="121">
        <f>Source!P146</f>
        <v>980.12</v>
      </c>
      <c r="AD517">
        <f>ROUND((Source!AT146/100)*((ROUND(ROUND(Source!AO146,2)*Source!I146, 2)+ROUND(ROUND(Source!AN146,2)*Source!I146, 2))), 2)</f>
        <v>0</v>
      </c>
      <c r="AE517">
        <f>ROUND((Source!AU146/100)*((ROUND(ROUND(Source!AO146,2)*Source!I146, 2)+ROUND(ROUND(Source!AN146,2)*Source!I146, 2))), 2)</f>
        <v>0</v>
      </c>
      <c r="AN517">
        <f>L517</f>
        <v>980.12</v>
      </c>
      <c r="AW517">
        <f>L517</f>
        <v>980.12</v>
      </c>
      <c r="AZ517">
        <f>Source!X146</f>
        <v>0</v>
      </c>
      <c r="BA517">
        <f>Source!Y146</f>
        <v>0</v>
      </c>
      <c r="CD517">
        <v>1</v>
      </c>
    </row>
    <row r="518" spans="1:83" x14ac:dyDescent="0.2">
      <c r="A518" s="107"/>
      <c r="B518" s="107"/>
      <c r="C518" s="107" t="s">
        <v>1563</v>
      </c>
      <c r="D518" s="119"/>
      <c r="E518" s="120"/>
      <c r="F518" s="120"/>
      <c r="G518" s="120"/>
      <c r="H518" s="121"/>
      <c r="I518" s="119"/>
      <c r="J518" s="121"/>
      <c r="K518" s="119"/>
      <c r="L518" s="121">
        <f>SUM(AR495:AR521)+SUM(AS495:AS521)+SUM(AT495:AT521)+SUM(AU495:AU521)+SUM(AV495:AV521)</f>
        <v>356.03999999999996</v>
      </c>
    </row>
    <row r="519" spans="1:83" ht="38.25" x14ac:dyDescent="0.2">
      <c r="A519" s="107"/>
      <c r="B519" s="107" t="s">
        <v>108</v>
      </c>
      <c r="C519" s="107" t="s">
        <v>1605</v>
      </c>
      <c r="D519" s="119" t="s">
        <v>186</v>
      </c>
      <c r="E519" s="120">
        <f>Source!BZ145</f>
        <v>117</v>
      </c>
      <c r="F519" s="120"/>
      <c r="G519" s="120">
        <f>Source!AT145</f>
        <v>117</v>
      </c>
      <c r="H519" s="121"/>
      <c r="I519" s="119"/>
      <c r="J519" s="121"/>
      <c r="K519" s="119"/>
      <c r="L519" s="121">
        <f>SUM(AZ495:AZ521)</f>
        <v>416.57</v>
      </c>
    </row>
    <row r="520" spans="1:83" ht="38.25" x14ac:dyDescent="0.2">
      <c r="A520" s="125"/>
      <c r="B520" s="125" t="s">
        <v>109</v>
      </c>
      <c r="C520" s="125" t="s">
        <v>1606</v>
      </c>
      <c r="D520" s="126" t="s">
        <v>186</v>
      </c>
      <c r="E520" s="127">
        <f>Source!CA145</f>
        <v>74</v>
      </c>
      <c r="F520" s="127"/>
      <c r="G520" s="127">
        <f>Source!AU145</f>
        <v>74</v>
      </c>
      <c r="H520" s="128"/>
      <c r="I520" s="126"/>
      <c r="J520" s="128"/>
      <c r="K520" s="126"/>
      <c r="L520" s="128">
        <f>SUM(BA495:BA521)</f>
        <v>263.47000000000003</v>
      </c>
    </row>
    <row r="521" spans="1:83" x14ac:dyDescent="0.2">
      <c r="A521" s="104"/>
      <c r="B521" s="104"/>
      <c r="C521" s="129" t="s">
        <v>1566</v>
      </c>
      <c r="D521" s="129"/>
      <c r="E521" s="129"/>
      <c r="F521" s="129"/>
      <c r="G521" s="129"/>
      <c r="H521" s="129"/>
      <c r="I521" s="130">
        <f>IF(E495&lt;&gt;0,K521/E495, 0)</f>
        <v>1084254.9999999998</v>
      </c>
      <c r="J521" s="130"/>
      <c r="K521" s="130">
        <f>L496+L502+L510+L519+L520+L503+SUM(L517:L517)</f>
        <v>2168.5099999999998</v>
      </c>
      <c r="L521" s="130"/>
      <c r="AD521">
        <f>ROUND((Source!AT145/100)*((ROUND(SUMIF(SmtRes!AQ139:'SmtRes'!AQ152,"=1",SmtRes!AD139:'SmtRes'!AD152)*Source!I145, 2)+ROUND(SUMIF(SmtRes!AQ139:'SmtRes'!AQ152,"=1",SmtRes!AC139:'SmtRes'!AC152)*Source!I145, 2))), 2)</f>
        <v>7.69</v>
      </c>
      <c r="AE521">
        <f>ROUND((Source!AU145/100)*((ROUND(SUMIF(SmtRes!AQ139:'SmtRes'!AQ152,"=1",SmtRes!AD139:'SmtRes'!AD152)*Source!I145, 2)+ROUND(SUMIF(SmtRes!AQ139:'SmtRes'!AQ152,"=1",SmtRes!AC139:'SmtRes'!AC152)*Source!I145, 2))), 2)</f>
        <v>4.8600000000000003</v>
      </c>
      <c r="AN521" s="24">
        <f>L496+L502+L510+L519+L520+L503</f>
        <v>1188.3899999999999</v>
      </c>
      <c r="AO521" s="24">
        <f>L502</f>
        <v>132</v>
      </c>
      <c r="AQ521" t="s">
        <v>1567</v>
      </c>
      <c r="AR521" s="24">
        <f>L496</f>
        <v>290.69</v>
      </c>
      <c r="AT521" s="24">
        <f>L503</f>
        <v>65.349999999999994</v>
      </c>
      <c r="AV521" t="s">
        <v>1567</v>
      </c>
      <c r="AW521" s="24">
        <f>L510</f>
        <v>20.310000000000002</v>
      </c>
      <c r="AZ521">
        <f>Source!X145</f>
        <v>416.57</v>
      </c>
      <c r="BA521">
        <f>Source!Y145</f>
        <v>263.47000000000003</v>
      </c>
      <c r="CD521">
        <v>1</v>
      </c>
    </row>
    <row r="522" spans="1:83" ht="38.25" x14ac:dyDescent="0.2">
      <c r="A522" s="118" t="s">
        <v>296</v>
      </c>
      <c r="B522" s="107" t="s">
        <v>1640</v>
      </c>
      <c r="C522" s="107" t="str">
        <f>Source!G147</f>
        <v>Установка неразъемного соединения "полиэтилен-сталь" на газопроводе, диаметр газопровода: до 32 мм</v>
      </c>
      <c r="D522" s="119" t="str">
        <f>Source!H147</f>
        <v>ШТ</v>
      </c>
      <c r="E522" s="120">
        <f>Source!K147</f>
        <v>2</v>
      </c>
      <c r="F522" s="120"/>
      <c r="G522" s="120">
        <f>Source!I147</f>
        <v>2</v>
      </c>
      <c r="H522" s="121"/>
      <c r="I522" s="119"/>
      <c r="J522" s="121"/>
      <c r="K522" s="119"/>
      <c r="L522" s="121"/>
    </row>
    <row r="523" spans="1:83" x14ac:dyDescent="0.2">
      <c r="A523" s="122"/>
      <c r="B523" s="120">
        <v>1</v>
      </c>
      <c r="C523" s="122" t="s">
        <v>1569</v>
      </c>
      <c r="D523" s="119" t="s">
        <v>922</v>
      </c>
      <c r="E523" s="123"/>
      <c r="F523" s="120"/>
      <c r="G523" s="120">
        <f>Source!U147</f>
        <v>0.78</v>
      </c>
      <c r="H523" s="120"/>
      <c r="I523" s="120"/>
      <c r="J523" s="120"/>
      <c r="K523" s="120"/>
      <c r="L523" s="124">
        <f>SUM(L524:L524)-SUMIF(CE524:CE524, 1, L524:L524)</f>
        <v>311.82</v>
      </c>
    </row>
    <row r="524" spans="1:83" x14ac:dyDescent="0.2">
      <c r="A524" s="107"/>
      <c r="B524" s="107" t="s">
        <v>1119</v>
      </c>
      <c r="C524" s="107" t="s">
        <v>1120</v>
      </c>
      <c r="D524" s="119" t="s">
        <v>922</v>
      </c>
      <c r="E524" s="120">
        <v>0.39</v>
      </c>
      <c r="F524" s="120"/>
      <c r="G524" s="120">
        <f>SmtRes!CX153</f>
        <v>0.78</v>
      </c>
      <c r="H524" s="121"/>
      <c r="I524" s="119"/>
      <c r="J524" s="121">
        <f>SmtRes!CZ153</f>
        <v>399.77</v>
      </c>
      <c r="K524" s="119"/>
      <c r="L524" s="121">
        <f>SmtRes!DI153</f>
        <v>311.82</v>
      </c>
    </row>
    <row r="525" spans="1:83" x14ac:dyDescent="0.2">
      <c r="A525" s="122"/>
      <c r="B525" s="120">
        <v>2</v>
      </c>
      <c r="C525" s="122" t="s">
        <v>1560</v>
      </c>
      <c r="D525" s="119"/>
      <c r="E525" s="123"/>
      <c r="F525" s="120"/>
      <c r="G525" s="120"/>
      <c r="H525" s="120"/>
      <c r="I525" s="120"/>
      <c r="J525" s="120"/>
      <c r="K525" s="120"/>
      <c r="L525" s="124">
        <f>SUM(L526:L529)-SUMIF(CE526:CE529, 1, L526:L529)</f>
        <v>32.08</v>
      </c>
    </row>
    <row r="526" spans="1:83" hidden="1" x14ac:dyDescent="0.2">
      <c r="A526" s="122"/>
      <c r="B526" s="120"/>
      <c r="C526" s="122" t="s">
        <v>1562</v>
      </c>
      <c r="D526" s="119" t="s">
        <v>922</v>
      </c>
      <c r="E526" s="123"/>
      <c r="F526" s="120"/>
      <c r="G526" s="120">
        <f>Source!V147</f>
        <v>0</v>
      </c>
      <c r="H526" s="120"/>
      <c r="I526" s="120"/>
      <c r="J526" s="120"/>
      <c r="K526" s="120"/>
      <c r="L526" s="124">
        <f>SUMIF(CE527:CE529, 1, L527:L529)</f>
        <v>0</v>
      </c>
      <c r="CE526">
        <v>1</v>
      </c>
    </row>
    <row r="527" spans="1:83" ht="51" x14ac:dyDescent="0.2">
      <c r="A527" s="107"/>
      <c r="B527" s="107" t="s">
        <v>1121</v>
      </c>
      <c r="C527" s="107" t="s">
        <v>1123</v>
      </c>
      <c r="D527" s="119" t="s">
        <v>926</v>
      </c>
      <c r="E527" s="120">
        <v>0.12</v>
      </c>
      <c r="F527" s="120"/>
      <c r="G527" s="120">
        <f>SmtRes!CX154</f>
        <v>0.24</v>
      </c>
      <c r="H527" s="121"/>
      <c r="I527" s="119"/>
      <c r="J527" s="121">
        <f>SmtRes!CZ154</f>
        <v>108.92</v>
      </c>
      <c r="K527" s="119"/>
      <c r="L527" s="121">
        <f>SmtRes!DG154</f>
        <v>26.14</v>
      </c>
    </row>
    <row r="528" spans="1:83" ht="38.25" x14ac:dyDescent="0.2">
      <c r="A528" s="107"/>
      <c r="B528" s="107" t="s">
        <v>1023</v>
      </c>
      <c r="C528" s="107" t="s">
        <v>1025</v>
      </c>
      <c r="D528" s="119" t="s">
        <v>926</v>
      </c>
      <c r="E528" s="120">
        <v>0.15</v>
      </c>
      <c r="F528" s="120"/>
      <c r="G528" s="120">
        <f>SmtRes!CX155</f>
        <v>0.3</v>
      </c>
      <c r="H528" s="121">
        <f>SmtRes!CZ155</f>
        <v>8.6300000000000008</v>
      </c>
      <c r="I528" s="119">
        <f>SmtRes!AJ155</f>
        <v>1.59</v>
      </c>
      <c r="J528" s="121">
        <f>ROUND(H528*I528, 2)</f>
        <v>13.72</v>
      </c>
      <c r="K528" s="119"/>
      <c r="L528" s="121">
        <f>SmtRes!DG155</f>
        <v>4.12</v>
      </c>
    </row>
    <row r="529" spans="1:82" ht="38.25" x14ac:dyDescent="0.2">
      <c r="A529" s="107"/>
      <c r="B529" s="107" t="s">
        <v>1026</v>
      </c>
      <c r="C529" s="107" t="s">
        <v>1028</v>
      </c>
      <c r="D529" s="119" t="s">
        <v>926</v>
      </c>
      <c r="E529" s="120">
        <v>0.21</v>
      </c>
      <c r="F529" s="120"/>
      <c r="G529" s="120">
        <f>SmtRes!CX156</f>
        <v>0.42</v>
      </c>
      <c r="H529" s="121">
        <f>SmtRes!CZ156</f>
        <v>3.34</v>
      </c>
      <c r="I529" s="119">
        <f>SmtRes!AJ156</f>
        <v>1.3</v>
      </c>
      <c r="J529" s="121">
        <f>ROUND(H529*I529, 2)</f>
        <v>4.34</v>
      </c>
      <c r="K529" s="119"/>
      <c r="L529" s="121">
        <f>SmtRes!DG156</f>
        <v>1.82</v>
      </c>
    </row>
    <row r="530" spans="1:82" x14ac:dyDescent="0.2">
      <c r="A530" s="122"/>
      <c r="B530" s="120">
        <v>4</v>
      </c>
      <c r="C530" s="122" t="s">
        <v>1604</v>
      </c>
      <c r="D530" s="119"/>
      <c r="E530" s="123"/>
      <c r="F530" s="120"/>
      <c r="G530" s="120"/>
      <c r="H530" s="120"/>
      <c r="I530" s="120"/>
      <c r="J530" s="120"/>
      <c r="K530" s="120"/>
      <c r="L530" s="124">
        <f>SUM(L531:L533)-SUMIF(CE531:CE533, 1, L531:L533)</f>
        <v>23.5</v>
      </c>
    </row>
    <row r="531" spans="1:82" ht="25.5" x14ac:dyDescent="0.2">
      <c r="A531" s="107"/>
      <c r="B531" s="107" t="s">
        <v>1029</v>
      </c>
      <c r="C531" s="107" t="s">
        <v>1031</v>
      </c>
      <c r="D531" s="119" t="s">
        <v>443</v>
      </c>
      <c r="E531" s="120">
        <v>6.0000000000000001E-3</v>
      </c>
      <c r="F531" s="120"/>
      <c r="G531" s="120">
        <f>SmtRes!CX157</f>
        <v>1.2E-2</v>
      </c>
      <c r="H531" s="121">
        <f>SmtRes!CZ157</f>
        <v>596.80999999999995</v>
      </c>
      <c r="I531" s="119">
        <f>SmtRes!AI157</f>
        <v>1.62</v>
      </c>
      <c r="J531" s="121">
        <f>ROUND(H531*I531, 2)</f>
        <v>966.83</v>
      </c>
      <c r="K531" s="119"/>
      <c r="L531" s="121">
        <f>SmtRes!DF157</f>
        <v>11.6</v>
      </c>
    </row>
    <row r="532" spans="1:82" ht="38.25" x14ac:dyDescent="0.2">
      <c r="A532" s="107"/>
      <c r="B532" s="107" t="s">
        <v>1124</v>
      </c>
      <c r="C532" s="107" t="s">
        <v>1126</v>
      </c>
      <c r="D532" s="119" t="s">
        <v>236</v>
      </c>
      <c r="E532" s="120">
        <v>4.0000000000000003E-5</v>
      </c>
      <c r="F532" s="120"/>
      <c r="G532" s="120">
        <f>SmtRes!CX158</f>
        <v>8.0000000000000007E-5</v>
      </c>
      <c r="H532" s="121">
        <f>SmtRes!CZ158</f>
        <v>157657.67000000001</v>
      </c>
      <c r="I532" s="119">
        <f>SmtRes!AI158</f>
        <v>0.93</v>
      </c>
      <c r="J532" s="121">
        <f>ROUND(H532*I532, 2)</f>
        <v>146621.63</v>
      </c>
      <c r="K532" s="119"/>
      <c r="L532" s="121">
        <f>SmtRes!DF158</f>
        <v>11.73</v>
      </c>
    </row>
    <row r="533" spans="1:82" x14ac:dyDescent="0.2">
      <c r="A533" s="107"/>
      <c r="B533" s="107" t="s">
        <v>1032</v>
      </c>
      <c r="C533" s="107" t="s">
        <v>1034</v>
      </c>
      <c r="D533" s="119" t="s">
        <v>443</v>
      </c>
      <c r="E533" s="120">
        <v>8.9999999999999998E-4</v>
      </c>
      <c r="F533" s="120"/>
      <c r="G533" s="120">
        <f>SmtRes!CX159</f>
        <v>1.8E-3</v>
      </c>
      <c r="H533" s="121">
        <f>SmtRes!CZ159</f>
        <v>56.11</v>
      </c>
      <c r="I533" s="119">
        <f>SmtRes!AI159</f>
        <v>1.64</v>
      </c>
      <c r="J533" s="121">
        <f>ROUND(H533*I533, 2)</f>
        <v>92.02</v>
      </c>
      <c r="K533" s="119"/>
      <c r="L533" s="121">
        <f>SmtRes!DF159</f>
        <v>0.17</v>
      </c>
    </row>
    <row r="534" spans="1:82" ht="25.5" x14ac:dyDescent="0.2">
      <c r="A534" s="107"/>
      <c r="B534" s="107" t="str">
        <f>EtalonRes!I174</f>
        <v>23.8.03.07</v>
      </c>
      <c r="C534" s="107" t="str">
        <f>EtalonRes!K174</f>
        <v>Соединительный элемент «сталь-полиэтилен»</v>
      </c>
      <c r="D534" s="119" t="str">
        <f>EtalonRes!O174</f>
        <v>ШТ</v>
      </c>
      <c r="E534" s="120">
        <f>EtalonRes!X174</f>
        <v>1</v>
      </c>
      <c r="F534" s="120"/>
      <c r="G534" s="120">
        <f>ROUND(EtalonRes!AG174*Source!I147, 7)</f>
        <v>2</v>
      </c>
      <c r="H534" s="121"/>
      <c r="I534" s="119"/>
      <c r="J534" s="121"/>
      <c r="K534" s="119"/>
      <c r="L534" s="121"/>
    </row>
    <row r="535" spans="1:82" ht="25.5" x14ac:dyDescent="0.2">
      <c r="A535" s="107"/>
      <c r="B535" s="107" t="str">
        <f>EtalonRes!I175</f>
        <v>24.3.05.07</v>
      </c>
      <c r="C535" s="125" t="str">
        <f>EtalonRes!K175</f>
        <v>Муфты полиэтиленовые с закладными электронагревателями</v>
      </c>
      <c r="D535" s="126" t="str">
        <f>EtalonRes!O175</f>
        <v>ШТ</v>
      </c>
      <c r="E535" s="127">
        <f>EtalonRes!X175</f>
        <v>1</v>
      </c>
      <c r="F535" s="127"/>
      <c r="G535" s="127">
        <f>ROUND(EtalonRes!AG175*Source!I147, 7)</f>
        <v>2</v>
      </c>
      <c r="H535" s="128"/>
      <c r="I535" s="126"/>
      <c r="J535" s="128"/>
      <c r="K535" s="126"/>
      <c r="L535" s="128"/>
    </row>
    <row r="536" spans="1:82" x14ac:dyDescent="0.2">
      <c r="A536" s="107"/>
      <c r="B536" s="107"/>
      <c r="C536" s="106" t="s">
        <v>832</v>
      </c>
      <c r="D536" s="119"/>
      <c r="E536" s="120"/>
      <c r="F536" s="120"/>
      <c r="G536" s="120"/>
      <c r="H536" s="121"/>
      <c r="I536" s="119"/>
      <c r="J536" s="121"/>
      <c r="K536" s="119"/>
      <c r="L536" s="121">
        <f>L523+L525+L526+L530</f>
        <v>367.4</v>
      </c>
    </row>
    <row r="537" spans="1:82" x14ac:dyDescent="0.2">
      <c r="A537" s="107"/>
      <c r="B537" s="107"/>
      <c r="C537" s="107" t="s">
        <v>1563</v>
      </c>
      <c r="D537" s="119"/>
      <c r="E537" s="120"/>
      <c r="F537" s="120"/>
      <c r="G537" s="120"/>
      <c r="H537" s="121"/>
      <c r="I537" s="119"/>
      <c r="J537" s="121"/>
      <c r="K537" s="119"/>
      <c r="L537" s="121">
        <f>SUM(AR522:AR540)+SUM(AS522:AS540)+SUM(AT522:AT540)+SUM(AU522:AU540)+SUM(AV522:AV540)</f>
        <v>311.82</v>
      </c>
    </row>
    <row r="538" spans="1:82" ht="38.25" x14ac:dyDescent="0.2">
      <c r="A538" s="107"/>
      <c r="B538" s="107" t="s">
        <v>108</v>
      </c>
      <c r="C538" s="107" t="s">
        <v>1605</v>
      </c>
      <c r="D538" s="119" t="s">
        <v>186</v>
      </c>
      <c r="E538" s="120">
        <f>Source!BZ147</f>
        <v>117</v>
      </c>
      <c r="F538" s="120"/>
      <c r="G538" s="120">
        <f>Source!AT147</f>
        <v>117</v>
      </c>
      <c r="H538" s="121"/>
      <c r="I538" s="119"/>
      <c r="J538" s="121"/>
      <c r="K538" s="119"/>
      <c r="L538" s="121">
        <f>SUM(AZ522:AZ540)</f>
        <v>364.83</v>
      </c>
    </row>
    <row r="539" spans="1:82" ht="38.25" x14ac:dyDescent="0.2">
      <c r="A539" s="125"/>
      <c r="B539" s="125" t="s">
        <v>109</v>
      </c>
      <c r="C539" s="125" t="s">
        <v>1606</v>
      </c>
      <c r="D539" s="126" t="s">
        <v>186</v>
      </c>
      <c r="E539" s="127">
        <f>Source!CA147</f>
        <v>74</v>
      </c>
      <c r="F539" s="127"/>
      <c r="G539" s="127">
        <f>Source!AU147</f>
        <v>74</v>
      </c>
      <c r="H539" s="128"/>
      <c r="I539" s="126"/>
      <c r="J539" s="128"/>
      <c r="K539" s="126"/>
      <c r="L539" s="128">
        <f>SUM(BA522:BA540)</f>
        <v>230.75</v>
      </c>
    </row>
    <row r="540" spans="1:82" x14ac:dyDescent="0.2">
      <c r="A540" s="104"/>
      <c r="B540" s="104"/>
      <c r="C540" s="129" t="s">
        <v>1566</v>
      </c>
      <c r="D540" s="129"/>
      <c r="E540" s="129"/>
      <c r="F540" s="129"/>
      <c r="G540" s="129"/>
      <c r="H540" s="129"/>
      <c r="I540" s="130">
        <f>IF(E522&lt;&gt;0,K540/E522, 0)</f>
        <v>481.49</v>
      </c>
      <c r="J540" s="130"/>
      <c r="K540" s="130">
        <f>L523+L525+L530+L538+L539+L526</f>
        <v>962.98</v>
      </c>
      <c r="L540" s="130"/>
      <c r="AD540">
        <f>ROUND((Source!AT147/100)*((ROUND(SUMIF(SmtRes!AQ153:'SmtRes'!AQ159,"=1",SmtRes!AD153:'SmtRes'!AD159)*Source!I147, 2)+ROUND(SUMIF(SmtRes!AQ153:'SmtRes'!AQ159,"=1",SmtRes!AC153:'SmtRes'!AC159)*Source!I147, 2))), 2)</f>
        <v>935.46</v>
      </c>
      <c r="AE540">
        <f>ROUND((Source!AU147/100)*((ROUND(SUMIF(SmtRes!AQ153:'SmtRes'!AQ159,"=1",SmtRes!AD153:'SmtRes'!AD159)*Source!I147, 2)+ROUND(SUMIF(SmtRes!AQ153:'SmtRes'!AQ159,"=1",SmtRes!AC153:'SmtRes'!AC159)*Source!I147, 2))), 2)</f>
        <v>591.66</v>
      </c>
      <c r="AN540" s="24">
        <f>L523+L525+L530+L538+L539+L526</f>
        <v>962.98</v>
      </c>
      <c r="AO540" s="24">
        <f>L525</f>
        <v>32.08</v>
      </c>
      <c r="AQ540" t="s">
        <v>1567</v>
      </c>
      <c r="AR540" s="24">
        <f>L523</f>
        <v>311.82</v>
      </c>
      <c r="AT540" s="24">
        <f>L526</f>
        <v>0</v>
      </c>
      <c r="AV540" t="s">
        <v>1567</v>
      </c>
      <c r="AW540" s="24">
        <f>L530</f>
        <v>23.5</v>
      </c>
      <c r="AZ540">
        <f>Source!X147</f>
        <v>364.83</v>
      </c>
      <c r="BA540">
        <f>Source!Y147</f>
        <v>230.75</v>
      </c>
      <c r="CD540">
        <v>1</v>
      </c>
    </row>
    <row r="541" spans="1:82" ht="51" x14ac:dyDescent="0.2">
      <c r="A541" s="136" t="s">
        <v>300</v>
      </c>
      <c r="B541" s="125" t="str">
        <f>Source!F148</f>
        <v>23.8.04.08-0011</v>
      </c>
      <c r="C541" s="125" t="str">
        <f>Source!G148</f>
        <v>Соединение неразъемное полиэтилен-сталь, стандартное размерное отношение SDR11, наружный диаметр 32х32 мм</v>
      </c>
      <c r="D541" s="126" t="str">
        <f>Source!H148</f>
        <v>ШТ</v>
      </c>
      <c r="E541" s="127">
        <f>Source!K148</f>
        <v>2</v>
      </c>
      <c r="F541" s="127"/>
      <c r="G541" s="127">
        <f>Source!I148</f>
        <v>2</v>
      </c>
      <c r="H541" s="128">
        <f>Source!AL148</f>
        <v>403.06</v>
      </c>
      <c r="I541" s="126">
        <f>IF(Source!BC148&lt;&gt; 0, Source!BC148, 1)</f>
        <v>1.06</v>
      </c>
      <c r="J541" s="128">
        <f>ROUND(H541*I541, 2)</f>
        <v>427.24</v>
      </c>
      <c r="K541" s="126"/>
      <c r="L541" s="128">
        <f>Source!P148</f>
        <v>854.48</v>
      </c>
    </row>
    <row r="542" spans="1:82" x14ac:dyDescent="0.2">
      <c r="A542" s="104"/>
      <c r="B542" s="104"/>
      <c r="C542" s="129" t="s">
        <v>1566</v>
      </c>
      <c r="D542" s="129"/>
      <c r="E542" s="129"/>
      <c r="F542" s="129"/>
      <c r="G542" s="129"/>
      <c r="H542" s="129"/>
      <c r="I542" s="130">
        <f>IF(E541&lt;&gt;0,K542/E541, 0)</f>
        <v>427.24</v>
      </c>
      <c r="J542" s="130"/>
      <c r="K542" s="130">
        <f>L541</f>
        <v>854.48</v>
      </c>
      <c r="L542" s="130"/>
      <c r="AD542">
        <f>ROUND((Source!AT148/100)*((ROUND(ROUND(Source!AO148,2)*Source!I148, 2)+ROUND(ROUND(Source!AN148,2)*Source!I148, 2))), 2)</f>
        <v>0</v>
      </c>
      <c r="AE542">
        <f>ROUND((Source!AU148/100)*((ROUND(ROUND(Source!AO148,2)*Source!I148, 2)+ROUND(ROUND(Source!AN148,2)*Source!I148, 2))), 2)</f>
        <v>0</v>
      </c>
      <c r="AN542" s="24">
        <f>L541</f>
        <v>854.48</v>
      </c>
      <c r="AO542">
        <f>0</f>
        <v>0</v>
      </c>
      <c r="AQ542" t="s">
        <v>1567</v>
      </c>
      <c r="AR542">
        <f>0</f>
        <v>0</v>
      </c>
      <c r="AT542">
        <f>0</f>
        <v>0</v>
      </c>
      <c r="AV542" t="s">
        <v>1567</v>
      </c>
      <c r="AW542" s="24">
        <f>L541</f>
        <v>854.48</v>
      </c>
      <c r="AZ542">
        <f>Source!X148</f>
        <v>0</v>
      </c>
      <c r="BA542">
        <f>Source!Y148</f>
        <v>0</v>
      </c>
      <c r="CD542">
        <v>1</v>
      </c>
    </row>
    <row r="543" spans="1:82" ht="51" x14ac:dyDescent="0.2">
      <c r="A543" s="118" t="s">
        <v>304</v>
      </c>
      <c r="B543" s="107" t="s">
        <v>1641</v>
      </c>
      <c r="C543" s="107" t="str">
        <f>Source!G149</f>
        <v>Сварка полиэтиленовых труб при помощи соединительных деталей с закладными электронагревателями, диаметр труб: до 32 мм</v>
      </c>
      <c r="D543" s="119" t="str">
        <f>Source!H149</f>
        <v>соединение</v>
      </c>
      <c r="E543" s="120">
        <f>Source!K149</f>
        <v>4</v>
      </c>
      <c r="F543" s="120"/>
      <c r="G543" s="120">
        <f>Source!I149</f>
        <v>4</v>
      </c>
      <c r="H543" s="121"/>
      <c r="I543" s="119"/>
      <c r="J543" s="121"/>
      <c r="K543" s="119"/>
      <c r="L543" s="121"/>
    </row>
    <row r="544" spans="1:82" x14ac:dyDescent="0.2">
      <c r="A544" s="122"/>
      <c r="B544" s="120">
        <v>1</v>
      </c>
      <c r="C544" s="122" t="s">
        <v>1569</v>
      </c>
      <c r="D544" s="119" t="s">
        <v>922</v>
      </c>
      <c r="E544" s="123"/>
      <c r="F544" s="120"/>
      <c r="G544" s="120">
        <f>Source!U149</f>
        <v>1.1200000000000001</v>
      </c>
      <c r="H544" s="120"/>
      <c r="I544" s="120"/>
      <c r="J544" s="120"/>
      <c r="K544" s="120"/>
      <c r="L544" s="124">
        <f>SUM(L545:L545)-SUMIF(CE545:CE545, 1, L545:L545)</f>
        <v>426.35</v>
      </c>
    </row>
    <row r="545" spans="1:83" x14ac:dyDescent="0.2">
      <c r="A545" s="107"/>
      <c r="B545" s="107" t="s">
        <v>1021</v>
      </c>
      <c r="C545" s="107" t="s">
        <v>1022</v>
      </c>
      <c r="D545" s="119" t="s">
        <v>922</v>
      </c>
      <c r="E545" s="120">
        <v>0.28000000000000003</v>
      </c>
      <c r="F545" s="120"/>
      <c r="G545" s="120">
        <f>SmtRes!CX160</f>
        <v>1.1200000000000001</v>
      </c>
      <c r="H545" s="121"/>
      <c r="I545" s="119"/>
      <c r="J545" s="121">
        <f>SmtRes!CZ160</f>
        <v>380.67</v>
      </c>
      <c r="K545" s="119"/>
      <c r="L545" s="121">
        <f>SmtRes!DI160</f>
        <v>426.35</v>
      </c>
    </row>
    <row r="546" spans="1:83" x14ac:dyDescent="0.2">
      <c r="A546" s="122"/>
      <c r="B546" s="120">
        <v>2</v>
      </c>
      <c r="C546" s="122" t="s">
        <v>1560</v>
      </c>
      <c r="D546" s="119"/>
      <c r="E546" s="123"/>
      <c r="F546" s="120"/>
      <c r="G546" s="120"/>
      <c r="H546" s="120"/>
      <c r="I546" s="120"/>
      <c r="J546" s="120"/>
      <c r="K546" s="120"/>
      <c r="L546" s="124">
        <f>SUM(L547:L549)-SUMIF(CE547:CE549, 1, L547:L549)</f>
        <v>13.260000000000002</v>
      </c>
    </row>
    <row r="547" spans="1:83" hidden="1" x14ac:dyDescent="0.2">
      <c r="A547" s="122"/>
      <c r="B547" s="120"/>
      <c r="C547" s="122" t="s">
        <v>1562</v>
      </c>
      <c r="D547" s="119" t="s">
        <v>922</v>
      </c>
      <c r="E547" s="123"/>
      <c r="F547" s="120"/>
      <c r="G547" s="120">
        <f>Source!V149</f>
        <v>0</v>
      </c>
      <c r="H547" s="120"/>
      <c r="I547" s="120"/>
      <c r="J547" s="120"/>
      <c r="K547" s="120"/>
      <c r="L547" s="124">
        <f>SUMIF(CE548:CE549, 1, L548:L549)</f>
        <v>0</v>
      </c>
      <c r="CE547">
        <v>1</v>
      </c>
    </row>
    <row r="548" spans="1:83" ht="38.25" x14ac:dyDescent="0.2">
      <c r="A548" s="107"/>
      <c r="B548" s="107" t="s">
        <v>1023</v>
      </c>
      <c r="C548" s="107" t="s">
        <v>1025</v>
      </c>
      <c r="D548" s="119" t="s">
        <v>926</v>
      </c>
      <c r="E548" s="120">
        <v>0.15</v>
      </c>
      <c r="F548" s="120"/>
      <c r="G548" s="120">
        <f>SmtRes!CX161</f>
        <v>0.6</v>
      </c>
      <c r="H548" s="121">
        <f>SmtRes!CZ161</f>
        <v>8.6300000000000008</v>
      </c>
      <c r="I548" s="119">
        <f>SmtRes!AJ161</f>
        <v>1.59</v>
      </c>
      <c r="J548" s="121">
        <f>ROUND(H548*I548, 2)</f>
        <v>13.72</v>
      </c>
      <c r="K548" s="119"/>
      <c r="L548" s="121">
        <f>SmtRes!DG161</f>
        <v>8.23</v>
      </c>
    </row>
    <row r="549" spans="1:83" ht="38.25" x14ac:dyDescent="0.2">
      <c r="A549" s="107"/>
      <c r="B549" s="107" t="s">
        <v>1026</v>
      </c>
      <c r="C549" s="107" t="s">
        <v>1028</v>
      </c>
      <c r="D549" s="119" t="s">
        <v>926</v>
      </c>
      <c r="E549" s="120">
        <v>0.28999999999999998</v>
      </c>
      <c r="F549" s="120"/>
      <c r="G549" s="120">
        <f>SmtRes!CX162</f>
        <v>1.1599999999999999</v>
      </c>
      <c r="H549" s="121">
        <f>SmtRes!CZ162</f>
        <v>3.34</v>
      </c>
      <c r="I549" s="119">
        <f>SmtRes!AJ162</f>
        <v>1.3</v>
      </c>
      <c r="J549" s="121">
        <f>ROUND(H549*I549, 2)</f>
        <v>4.34</v>
      </c>
      <c r="K549" s="119"/>
      <c r="L549" s="121">
        <f>SmtRes!DG162</f>
        <v>5.03</v>
      </c>
    </row>
    <row r="550" spans="1:83" x14ac:dyDescent="0.2">
      <c r="A550" s="122"/>
      <c r="B550" s="120">
        <v>4</v>
      </c>
      <c r="C550" s="122" t="s">
        <v>1604</v>
      </c>
      <c r="D550" s="119"/>
      <c r="E550" s="123"/>
      <c r="F550" s="120"/>
      <c r="G550" s="120"/>
      <c r="H550" s="120"/>
      <c r="I550" s="120"/>
      <c r="J550" s="120"/>
      <c r="K550" s="120"/>
      <c r="L550" s="124">
        <f>SUM(L551:L552)-SUMIF(CE551:CE552, 1, L551:L552)</f>
        <v>39.04</v>
      </c>
    </row>
    <row r="551" spans="1:83" ht="25.5" x14ac:dyDescent="0.2">
      <c r="A551" s="107"/>
      <c r="B551" s="107" t="s">
        <v>1029</v>
      </c>
      <c r="C551" s="107" t="s">
        <v>1031</v>
      </c>
      <c r="D551" s="119" t="s">
        <v>443</v>
      </c>
      <c r="E551" s="120">
        <v>0.01</v>
      </c>
      <c r="F551" s="120"/>
      <c r="G551" s="120">
        <f>SmtRes!CX163</f>
        <v>0.04</v>
      </c>
      <c r="H551" s="121">
        <f>SmtRes!CZ163</f>
        <v>596.80999999999995</v>
      </c>
      <c r="I551" s="119">
        <f>SmtRes!AI163</f>
        <v>1.62</v>
      </c>
      <c r="J551" s="121">
        <f>ROUND(H551*I551, 2)</f>
        <v>966.83</v>
      </c>
      <c r="K551" s="119"/>
      <c r="L551" s="121">
        <f>SmtRes!DF163</f>
        <v>38.67</v>
      </c>
    </row>
    <row r="552" spans="1:83" x14ac:dyDescent="0.2">
      <c r="A552" s="107"/>
      <c r="B552" s="107" t="s">
        <v>1032</v>
      </c>
      <c r="C552" s="107" t="s">
        <v>1034</v>
      </c>
      <c r="D552" s="119" t="s">
        <v>443</v>
      </c>
      <c r="E552" s="120">
        <v>1E-3</v>
      </c>
      <c r="F552" s="120"/>
      <c r="G552" s="120">
        <f>SmtRes!CX164</f>
        <v>4.0000000000000001E-3</v>
      </c>
      <c r="H552" s="121">
        <f>SmtRes!CZ164</f>
        <v>56.11</v>
      </c>
      <c r="I552" s="119">
        <f>SmtRes!AI164</f>
        <v>1.64</v>
      </c>
      <c r="J552" s="121">
        <f>ROUND(H552*I552, 2)</f>
        <v>92.02</v>
      </c>
      <c r="K552" s="119"/>
      <c r="L552" s="121">
        <f>SmtRes!DF164</f>
        <v>0.37</v>
      </c>
    </row>
    <row r="553" spans="1:83" ht="25.5" x14ac:dyDescent="0.2">
      <c r="A553" s="107"/>
      <c r="B553" s="107" t="str">
        <f>EtalonRes!I181</f>
        <v>24.3.05.07</v>
      </c>
      <c r="C553" s="125" t="str">
        <f>EtalonRes!K181</f>
        <v>Муфты полиэтиленовые с закладными электронагревателями</v>
      </c>
      <c r="D553" s="126" t="str">
        <f>EtalonRes!O181</f>
        <v>ШТ</v>
      </c>
      <c r="E553" s="127">
        <f>EtalonRes!X181</f>
        <v>1</v>
      </c>
      <c r="F553" s="127"/>
      <c r="G553" s="127">
        <f>ROUND(EtalonRes!AG181*Source!I149, 7)</f>
        <v>4</v>
      </c>
      <c r="H553" s="128"/>
      <c r="I553" s="126"/>
      <c r="J553" s="128"/>
      <c r="K553" s="126"/>
      <c r="L553" s="128"/>
    </row>
    <row r="554" spans="1:83" x14ac:dyDescent="0.2">
      <c r="A554" s="107"/>
      <c r="B554" s="107"/>
      <c r="C554" s="106" t="s">
        <v>832</v>
      </c>
      <c r="D554" s="119"/>
      <c r="E554" s="120"/>
      <c r="F554" s="120"/>
      <c r="G554" s="120"/>
      <c r="H554" s="121"/>
      <c r="I554" s="119"/>
      <c r="J554" s="121"/>
      <c r="K554" s="119"/>
      <c r="L554" s="121">
        <f>L544+L546+L547+L550</f>
        <v>478.65000000000003</v>
      </c>
    </row>
    <row r="555" spans="1:83" ht="25.5" x14ac:dyDescent="0.2">
      <c r="A555" s="118" t="s">
        <v>1642</v>
      </c>
      <c r="B555" s="107" t="str">
        <f>Source!F150</f>
        <v>24.3.05.07-0512</v>
      </c>
      <c r="C555" s="107" t="str">
        <f>Source!G150</f>
        <v>Муфта полиэтиленовая электросварная, ПЭ100, SDR11, диаметр 32 мм</v>
      </c>
      <c r="D555" s="119" t="str">
        <f>Source!H150</f>
        <v>ШТ</v>
      </c>
      <c r="E555" s="120">
        <f>SmtRes!AT165</f>
        <v>1</v>
      </c>
      <c r="F555" s="120"/>
      <c r="G555" s="120">
        <f>Source!I150</f>
        <v>4</v>
      </c>
      <c r="H555" s="121">
        <f>Source!AL150+Source!AO150+Source!AM150+Source!AN150</f>
        <v>120.79</v>
      </c>
      <c r="I555" s="119">
        <f>IF(Source!BC150&lt;&gt; 0, Source!BC150, 1)</f>
        <v>1.27</v>
      </c>
      <c r="J555" s="121">
        <f>ROUND(H555*I555, 2)</f>
        <v>153.4</v>
      </c>
      <c r="K555" s="119"/>
      <c r="L555" s="121">
        <f>Source!P150</f>
        <v>613.6</v>
      </c>
      <c r="AD555">
        <f>ROUND((Source!AT150/100)*((ROUND(ROUND(Source!AO150,2)*Source!I150, 2)+ROUND(ROUND(Source!AN150,2)*Source!I150, 2))), 2)</f>
        <v>0</v>
      </c>
      <c r="AE555">
        <f>ROUND((Source!AU150/100)*((ROUND(ROUND(Source!AO150,2)*Source!I150, 2)+ROUND(ROUND(Source!AN150,2)*Source!I150, 2))), 2)</f>
        <v>0</v>
      </c>
      <c r="AN555">
        <f>L555</f>
        <v>613.6</v>
      </c>
      <c r="AW555">
        <f>L555</f>
        <v>613.6</v>
      </c>
      <c r="AZ555">
        <f>Source!X150</f>
        <v>0</v>
      </c>
      <c r="BA555">
        <f>Source!Y150</f>
        <v>0</v>
      </c>
      <c r="CD555">
        <v>1</v>
      </c>
    </row>
    <row r="556" spans="1:83" x14ac:dyDescent="0.2">
      <c r="A556" s="107"/>
      <c r="B556" s="107"/>
      <c r="C556" s="107" t="s">
        <v>1563</v>
      </c>
      <c r="D556" s="119"/>
      <c r="E556" s="120"/>
      <c r="F556" s="120"/>
      <c r="G556" s="120"/>
      <c r="H556" s="121"/>
      <c r="I556" s="119"/>
      <c r="J556" s="121"/>
      <c r="K556" s="119"/>
      <c r="L556" s="121">
        <f>SUM(AR543:AR559)+SUM(AS543:AS559)+SUM(AT543:AT559)+SUM(AU543:AU559)+SUM(AV543:AV559)</f>
        <v>426.35</v>
      </c>
    </row>
    <row r="557" spans="1:83" ht="38.25" x14ac:dyDescent="0.2">
      <c r="A557" s="107"/>
      <c r="B557" s="107" t="s">
        <v>108</v>
      </c>
      <c r="C557" s="107" t="s">
        <v>1605</v>
      </c>
      <c r="D557" s="119" t="s">
        <v>186</v>
      </c>
      <c r="E557" s="120">
        <f>Source!BZ149</f>
        <v>117</v>
      </c>
      <c r="F557" s="120"/>
      <c r="G557" s="120">
        <f>Source!AT149</f>
        <v>117</v>
      </c>
      <c r="H557" s="121"/>
      <c r="I557" s="119"/>
      <c r="J557" s="121"/>
      <c r="K557" s="119"/>
      <c r="L557" s="121">
        <f>SUM(AZ543:AZ559)</f>
        <v>498.83</v>
      </c>
    </row>
    <row r="558" spans="1:83" ht="38.25" x14ac:dyDescent="0.2">
      <c r="A558" s="125"/>
      <c r="B558" s="125" t="s">
        <v>109</v>
      </c>
      <c r="C558" s="125" t="s">
        <v>1606</v>
      </c>
      <c r="D558" s="126" t="s">
        <v>186</v>
      </c>
      <c r="E558" s="127">
        <f>Source!CA149</f>
        <v>74</v>
      </c>
      <c r="F558" s="127"/>
      <c r="G558" s="127">
        <f>Source!AU149</f>
        <v>74</v>
      </c>
      <c r="H558" s="128"/>
      <c r="I558" s="126"/>
      <c r="J558" s="128"/>
      <c r="K558" s="126"/>
      <c r="L558" s="128">
        <f>SUM(BA543:BA559)</f>
        <v>315.5</v>
      </c>
    </row>
    <row r="559" spans="1:83" x14ac:dyDescent="0.2">
      <c r="A559" s="104"/>
      <c r="B559" s="104"/>
      <c r="C559" s="129" t="s">
        <v>1566</v>
      </c>
      <c r="D559" s="129"/>
      <c r="E559" s="129"/>
      <c r="F559" s="129"/>
      <c r="G559" s="129"/>
      <c r="H559" s="129"/>
      <c r="I559" s="130">
        <f>IF(E543&lt;&gt;0,K559/E543, 0)</f>
        <v>476.64499999999998</v>
      </c>
      <c r="J559" s="130"/>
      <c r="K559" s="130">
        <f>L544+L546+L550+L557+L558+L547+SUM(L555:L555)</f>
        <v>1906.58</v>
      </c>
      <c r="L559" s="130"/>
      <c r="AD559">
        <f>ROUND((Source!AT149/100)*((ROUND(SUMIF(SmtRes!AQ160:'SmtRes'!AQ165,"=1",SmtRes!AD160:'SmtRes'!AD165)*Source!I149, 2)+ROUND(SUMIF(SmtRes!AQ160:'SmtRes'!AQ165,"=1",SmtRes!AC160:'SmtRes'!AC165)*Source!I149, 2))), 2)</f>
        <v>1781.54</v>
      </c>
      <c r="AE559">
        <f>ROUND((Source!AU149/100)*((ROUND(SUMIF(SmtRes!AQ160:'SmtRes'!AQ165,"=1",SmtRes!AD160:'SmtRes'!AD165)*Source!I149, 2)+ROUND(SUMIF(SmtRes!AQ160:'SmtRes'!AQ165,"=1",SmtRes!AC160:'SmtRes'!AC165)*Source!I149, 2))), 2)</f>
        <v>1126.78</v>
      </c>
      <c r="AN559" s="24">
        <f>L544+L546+L550+L557+L558+L547</f>
        <v>1292.98</v>
      </c>
      <c r="AO559" s="24">
        <f>L546</f>
        <v>13.260000000000002</v>
      </c>
      <c r="AQ559" t="s">
        <v>1567</v>
      </c>
      <c r="AR559" s="24">
        <f>L544</f>
        <v>426.35</v>
      </c>
      <c r="AT559" s="24">
        <f>L547</f>
        <v>0</v>
      </c>
      <c r="AV559" t="s">
        <v>1567</v>
      </c>
      <c r="AW559" s="24">
        <f>L550</f>
        <v>39.04</v>
      </c>
      <c r="AZ559">
        <f>Source!X149</f>
        <v>498.83</v>
      </c>
      <c r="BA559">
        <f>Source!Y149</f>
        <v>315.5</v>
      </c>
      <c r="CD559">
        <v>1</v>
      </c>
    </row>
    <row r="560" spans="1:83" ht="63.75" x14ac:dyDescent="0.2">
      <c r="A560" s="118" t="s">
        <v>312</v>
      </c>
      <c r="B560" s="107" t="s">
        <v>1643</v>
      </c>
      <c r="C560" s="107" t="str">
        <f>Source!G151</f>
        <v>Установка седловых отводов полиэтиленовых с закладными нагревателями на газопроводе из полиэтиленовых труб диаметром: свыше 63 до 110 мм</v>
      </c>
      <c r="D560" s="119" t="str">
        <f>Source!H151</f>
        <v>соединение</v>
      </c>
      <c r="E560" s="120">
        <f>Source!K151</f>
        <v>2</v>
      </c>
      <c r="F560" s="120"/>
      <c r="G560" s="120">
        <f>Source!I151</f>
        <v>2</v>
      </c>
      <c r="H560" s="121"/>
      <c r="I560" s="119"/>
      <c r="J560" s="121"/>
      <c r="K560" s="119"/>
      <c r="L560" s="121"/>
    </row>
    <row r="561" spans="1:83" x14ac:dyDescent="0.2">
      <c r="A561" s="122"/>
      <c r="B561" s="120">
        <v>1</v>
      </c>
      <c r="C561" s="122" t="s">
        <v>1569</v>
      </c>
      <c r="D561" s="119" t="s">
        <v>922</v>
      </c>
      <c r="E561" s="123"/>
      <c r="F561" s="120"/>
      <c r="G561" s="120">
        <f>Source!U151</f>
        <v>2.8</v>
      </c>
      <c r="H561" s="120"/>
      <c r="I561" s="120"/>
      <c r="J561" s="120"/>
      <c r="K561" s="120"/>
      <c r="L561" s="124">
        <f>SUM(L562:L562)-SUMIF(CE562:CE562, 1, L562:L562)</f>
        <v>1185.21</v>
      </c>
    </row>
    <row r="562" spans="1:83" x14ac:dyDescent="0.2">
      <c r="A562" s="107"/>
      <c r="B562" s="107" t="s">
        <v>976</v>
      </c>
      <c r="C562" s="107" t="s">
        <v>977</v>
      </c>
      <c r="D562" s="119" t="s">
        <v>922</v>
      </c>
      <c r="E562" s="120">
        <v>1.4</v>
      </c>
      <c r="F562" s="120"/>
      <c r="G562" s="120">
        <f>SmtRes!CX166</f>
        <v>2.8</v>
      </c>
      <c r="H562" s="121"/>
      <c r="I562" s="119"/>
      <c r="J562" s="121">
        <f>SmtRes!CZ166</f>
        <v>423.29</v>
      </c>
      <c r="K562" s="119"/>
      <c r="L562" s="121">
        <f>SmtRes!DI166</f>
        <v>1185.21</v>
      </c>
    </row>
    <row r="563" spans="1:83" x14ac:dyDescent="0.2">
      <c r="A563" s="122"/>
      <c r="B563" s="120">
        <v>2</v>
      </c>
      <c r="C563" s="122" t="s">
        <v>1560</v>
      </c>
      <c r="D563" s="119"/>
      <c r="E563" s="123"/>
      <c r="F563" s="120"/>
      <c r="G563" s="120"/>
      <c r="H563" s="120"/>
      <c r="I563" s="120"/>
      <c r="J563" s="120"/>
      <c r="K563" s="120"/>
      <c r="L563" s="124">
        <f>SUM(L564:L565)-SUMIF(CE564:CE565, 1, L564:L565)</f>
        <v>10.43</v>
      </c>
    </row>
    <row r="564" spans="1:83" hidden="1" x14ac:dyDescent="0.2">
      <c r="A564" s="122"/>
      <c r="B564" s="120"/>
      <c r="C564" s="122" t="s">
        <v>1562</v>
      </c>
      <c r="D564" s="119" t="s">
        <v>922</v>
      </c>
      <c r="E564" s="123"/>
      <c r="F564" s="120"/>
      <c r="G564" s="120">
        <f>Source!V151</f>
        <v>0</v>
      </c>
      <c r="H564" s="120"/>
      <c r="I564" s="120"/>
      <c r="J564" s="120"/>
      <c r="K564" s="120"/>
      <c r="L564" s="124">
        <f>SUMIF(CE565:CE565, 1, L565:L565)</f>
        <v>0</v>
      </c>
      <c r="CE564">
        <v>1</v>
      </c>
    </row>
    <row r="565" spans="1:83" ht="38.25" x14ac:dyDescent="0.2">
      <c r="A565" s="107"/>
      <c r="B565" s="107" t="s">
        <v>1023</v>
      </c>
      <c r="C565" s="107" t="s">
        <v>1025</v>
      </c>
      <c r="D565" s="119" t="s">
        <v>926</v>
      </c>
      <c r="E565" s="120">
        <v>0.38</v>
      </c>
      <c r="F565" s="120"/>
      <c r="G565" s="120">
        <f>SmtRes!CX167</f>
        <v>0.76</v>
      </c>
      <c r="H565" s="121">
        <f>SmtRes!CZ167</f>
        <v>8.6300000000000008</v>
      </c>
      <c r="I565" s="119">
        <f>SmtRes!AJ167</f>
        <v>1.59</v>
      </c>
      <c r="J565" s="121">
        <f>ROUND(H565*I565, 2)</f>
        <v>13.72</v>
      </c>
      <c r="K565" s="119"/>
      <c r="L565" s="121">
        <f>SmtRes!DG167</f>
        <v>10.43</v>
      </c>
    </row>
    <row r="566" spans="1:83" x14ac:dyDescent="0.2">
      <c r="A566" s="122"/>
      <c r="B566" s="120">
        <v>4</v>
      </c>
      <c r="C566" s="122" t="s">
        <v>1604</v>
      </c>
      <c r="D566" s="119"/>
      <c r="E566" s="123"/>
      <c r="F566" s="120"/>
      <c r="G566" s="120"/>
      <c r="H566" s="120"/>
      <c r="I566" s="120"/>
      <c r="J566" s="120"/>
      <c r="K566" s="120"/>
      <c r="L566" s="124">
        <f>SUM(L567:L567)-SUMIF(CE567:CE567, 1, L567:L567)</f>
        <v>77.349999999999994</v>
      </c>
    </row>
    <row r="567" spans="1:83" ht="25.5" x14ac:dyDescent="0.2">
      <c r="A567" s="107"/>
      <c r="B567" s="107" t="s">
        <v>1029</v>
      </c>
      <c r="C567" s="107" t="s">
        <v>1031</v>
      </c>
      <c r="D567" s="119" t="s">
        <v>443</v>
      </c>
      <c r="E567" s="120">
        <v>0.04</v>
      </c>
      <c r="F567" s="120"/>
      <c r="G567" s="120">
        <f>SmtRes!CX168</f>
        <v>0.08</v>
      </c>
      <c r="H567" s="121">
        <f>SmtRes!CZ168</f>
        <v>596.80999999999995</v>
      </c>
      <c r="I567" s="119">
        <f>SmtRes!AI168</f>
        <v>1.62</v>
      </c>
      <c r="J567" s="121">
        <f>ROUND(H567*I567, 2)</f>
        <v>966.83</v>
      </c>
      <c r="K567" s="119"/>
      <c r="L567" s="121">
        <f>SmtRes!DF168</f>
        <v>77.349999999999994</v>
      </c>
    </row>
    <row r="568" spans="1:83" ht="25.5" x14ac:dyDescent="0.2">
      <c r="A568" s="107"/>
      <c r="B568" s="107" t="str">
        <f>EtalonRes!I185</f>
        <v>24.3.05.13</v>
      </c>
      <c r="C568" s="125" t="str">
        <f>EtalonRes!K185</f>
        <v>Седелка крановая полиэтиленовая с закладными электронагревателями</v>
      </c>
      <c r="D568" s="126" t="str">
        <f>EtalonRes!O185</f>
        <v>ШТ</v>
      </c>
      <c r="E568" s="127">
        <f>EtalonRes!X185</f>
        <v>1</v>
      </c>
      <c r="F568" s="127"/>
      <c r="G568" s="127">
        <f>ROUND(EtalonRes!AG185*Source!I151, 7)</f>
        <v>2</v>
      </c>
      <c r="H568" s="128"/>
      <c r="I568" s="126"/>
      <c r="J568" s="128"/>
      <c r="K568" s="126"/>
      <c r="L568" s="128"/>
    </row>
    <row r="569" spans="1:83" x14ac:dyDescent="0.2">
      <c r="A569" s="107"/>
      <c r="B569" s="107"/>
      <c r="C569" s="106" t="s">
        <v>832</v>
      </c>
      <c r="D569" s="119"/>
      <c r="E569" s="120"/>
      <c r="F569" s="120"/>
      <c r="G569" s="120"/>
      <c r="H569" s="121"/>
      <c r="I569" s="119"/>
      <c r="J569" s="121"/>
      <c r="K569" s="119"/>
      <c r="L569" s="121">
        <f>L561+L563+L564+L566</f>
        <v>1272.99</v>
      </c>
    </row>
    <row r="570" spans="1:83" ht="51" x14ac:dyDescent="0.2">
      <c r="A570" s="118" t="s">
        <v>1644</v>
      </c>
      <c r="B570" s="107" t="str">
        <f>Source!F152</f>
        <v>24.3.05.13-0002</v>
      </c>
      <c r="C570" s="107" t="str">
        <f>Source!G152</f>
        <v>Седелка крановая полиэтиленовая электросварная, стандартное размерное отношение SDR11, номинальный наружный диаметр 110х32 мм</v>
      </c>
      <c r="D570" s="119" t="str">
        <f>Source!H152</f>
        <v>ШТ</v>
      </c>
      <c r="E570" s="120">
        <f>SmtRes!AT169</f>
        <v>1</v>
      </c>
      <c r="F570" s="120"/>
      <c r="G570" s="120">
        <f>Source!I152</f>
        <v>2</v>
      </c>
      <c r="H570" s="121">
        <f>Source!AL152+Source!AO152+Source!AM152+Source!AN152</f>
        <v>3106.43</v>
      </c>
      <c r="I570" s="119">
        <f>IF(Source!BC152&lt;&gt; 0, Source!BC152, 1)</f>
        <v>1.01</v>
      </c>
      <c r="J570" s="121">
        <f>ROUND(H570*I570, 2)</f>
        <v>3137.49</v>
      </c>
      <c r="K570" s="119"/>
      <c r="L570" s="121">
        <f>Source!P152</f>
        <v>6274.98</v>
      </c>
      <c r="AD570">
        <f>ROUND((Source!AT152/100)*((ROUND(ROUND(Source!AO152,2)*Source!I152, 2)+ROUND(ROUND(Source!AN152,2)*Source!I152, 2))), 2)</f>
        <v>0</v>
      </c>
      <c r="AE570">
        <f>ROUND((Source!AU152/100)*((ROUND(ROUND(Source!AO152,2)*Source!I152, 2)+ROUND(ROUND(Source!AN152,2)*Source!I152, 2))), 2)</f>
        <v>0</v>
      </c>
      <c r="AN570">
        <f>L570</f>
        <v>6274.98</v>
      </c>
      <c r="AW570">
        <f>L570</f>
        <v>6274.98</v>
      </c>
      <c r="AZ570">
        <f>Source!X152</f>
        <v>0</v>
      </c>
      <c r="BA570">
        <f>Source!Y152</f>
        <v>0</v>
      </c>
      <c r="CD570">
        <v>1</v>
      </c>
    </row>
    <row r="571" spans="1:83" x14ac:dyDescent="0.2">
      <c r="A571" s="107"/>
      <c r="B571" s="107"/>
      <c r="C571" s="107" t="s">
        <v>1563</v>
      </c>
      <c r="D571" s="119"/>
      <c r="E571" s="120"/>
      <c r="F571" s="120"/>
      <c r="G571" s="120"/>
      <c r="H571" s="121"/>
      <c r="I571" s="119"/>
      <c r="J571" s="121"/>
      <c r="K571" s="119"/>
      <c r="L571" s="121">
        <f>SUM(AR560:AR574)+SUM(AS560:AS574)+SUM(AT560:AT574)+SUM(AU560:AU574)+SUM(AV560:AV574)</f>
        <v>1185.21</v>
      </c>
    </row>
    <row r="572" spans="1:83" ht="38.25" x14ac:dyDescent="0.2">
      <c r="A572" s="107"/>
      <c r="B572" s="107" t="s">
        <v>108</v>
      </c>
      <c r="C572" s="107" t="s">
        <v>1605</v>
      </c>
      <c r="D572" s="119" t="s">
        <v>186</v>
      </c>
      <c r="E572" s="120">
        <f>Source!BZ151</f>
        <v>117</v>
      </c>
      <c r="F572" s="120"/>
      <c r="G572" s="120">
        <f>Source!AT151</f>
        <v>117</v>
      </c>
      <c r="H572" s="121"/>
      <c r="I572" s="119"/>
      <c r="J572" s="121"/>
      <c r="K572" s="119"/>
      <c r="L572" s="121">
        <f>SUM(AZ560:AZ574)</f>
        <v>1386.7</v>
      </c>
    </row>
    <row r="573" spans="1:83" ht="38.25" x14ac:dyDescent="0.2">
      <c r="A573" s="125"/>
      <c r="B573" s="125" t="s">
        <v>109</v>
      </c>
      <c r="C573" s="125" t="s">
        <v>1606</v>
      </c>
      <c r="D573" s="126" t="s">
        <v>186</v>
      </c>
      <c r="E573" s="127">
        <f>Source!CA151</f>
        <v>74</v>
      </c>
      <c r="F573" s="127"/>
      <c r="G573" s="127">
        <f>Source!AU151</f>
        <v>74</v>
      </c>
      <c r="H573" s="128"/>
      <c r="I573" s="126"/>
      <c r="J573" s="128"/>
      <c r="K573" s="126"/>
      <c r="L573" s="128">
        <f>SUM(BA560:BA574)</f>
        <v>877.06</v>
      </c>
    </row>
    <row r="574" spans="1:83" x14ac:dyDescent="0.2">
      <c r="A574" s="104"/>
      <c r="B574" s="104"/>
      <c r="C574" s="129" t="s">
        <v>1566</v>
      </c>
      <c r="D574" s="129"/>
      <c r="E574" s="129"/>
      <c r="F574" s="129"/>
      <c r="G574" s="129"/>
      <c r="H574" s="129"/>
      <c r="I574" s="130">
        <f>IF(E560&lt;&gt;0,K574/E560, 0)</f>
        <v>4905.8649999999998</v>
      </c>
      <c r="J574" s="130"/>
      <c r="K574" s="130">
        <f>L561+L563+L566+L572+L573+L564+SUM(L570:L570)</f>
        <v>9811.73</v>
      </c>
      <c r="L574" s="130"/>
      <c r="AD574">
        <f>ROUND((Source!AT151/100)*((ROUND(SUMIF(SmtRes!AQ166:'SmtRes'!AQ169,"=1",SmtRes!AD166:'SmtRes'!AD169)*Source!I151, 2)+ROUND(SUMIF(SmtRes!AQ166:'SmtRes'!AQ169,"=1",SmtRes!AC166:'SmtRes'!AC169)*Source!I151, 2))), 2)</f>
        <v>990.5</v>
      </c>
      <c r="AE574">
        <f>ROUND((Source!AU151/100)*((ROUND(SUMIF(SmtRes!AQ166:'SmtRes'!AQ169,"=1",SmtRes!AD166:'SmtRes'!AD169)*Source!I151, 2)+ROUND(SUMIF(SmtRes!AQ166:'SmtRes'!AQ169,"=1",SmtRes!AC166:'SmtRes'!AC169)*Source!I151, 2))), 2)</f>
        <v>626.47</v>
      </c>
      <c r="AN574" s="24">
        <f>L561+L563+L566+L572+L573+L564</f>
        <v>3536.75</v>
      </c>
      <c r="AO574" s="24">
        <f>L563</f>
        <v>10.43</v>
      </c>
      <c r="AQ574" t="s">
        <v>1567</v>
      </c>
      <c r="AR574" s="24">
        <f>L561</f>
        <v>1185.21</v>
      </c>
      <c r="AT574" s="24">
        <f>L564</f>
        <v>0</v>
      </c>
      <c r="AV574" t="s">
        <v>1567</v>
      </c>
      <c r="AW574" s="24">
        <f>L566</f>
        <v>77.349999999999994</v>
      </c>
      <c r="AZ574">
        <f>Source!X151</f>
        <v>1386.7</v>
      </c>
      <c r="BA574">
        <f>Source!Y151</f>
        <v>877.06</v>
      </c>
      <c r="CD574">
        <v>1</v>
      </c>
    </row>
    <row r="575" spans="1:83" x14ac:dyDescent="0.2">
      <c r="A575" s="104"/>
      <c r="B575" s="104"/>
      <c r="C575" s="104"/>
      <c r="D575" s="104"/>
      <c r="E575" s="104"/>
      <c r="F575" s="104"/>
      <c r="G575" s="104"/>
      <c r="H575" s="104"/>
      <c r="I575" s="104"/>
      <c r="J575" s="104"/>
      <c r="K575" s="104"/>
      <c r="L575" s="104"/>
    </row>
    <row r="576" spans="1:83" x14ac:dyDescent="0.2">
      <c r="A576" s="131"/>
      <c r="B576" s="106"/>
      <c r="C576" s="117" t="s">
        <v>1575</v>
      </c>
      <c r="D576" s="117"/>
      <c r="E576" s="117"/>
      <c r="F576" s="117"/>
      <c r="G576" s="117"/>
      <c r="H576" s="117"/>
      <c r="I576" s="124"/>
      <c r="J576" s="131"/>
      <c r="K576" s="132"/>
      <c r="L576" s="124">
        <f>L578+L579+L585+L589</f>
        <v>27743.78</v>
      </c>
    </row>
    <row r="577" spans="1:12" x14ac:dyDescent="0.2">
      <c r="A577" s="133"/>
      <c r="B577" s="107"/>
      <c r="C577" s="134" t="s">
        <v>1576</v>
      </c>
      <c r="D577" s="134"/>
      <c r="E577" s="134"/>
      <c r="F577" s="134"/>
      <c r="G577" s="134"/>
      <c r="H577" s="134"/>
      <c r="I577" s="121"/>
      <c r="J577" s="133"/>
      <c r="K577" s="120"/>
      <c r="L577" s="121"/>
    </row>
    <row r="578" spans="1:12" x14ac:dyDescent="0.2">
      <c r="A578" s="133"/>
      <c r="B578" s="107"/>
      <c r="C578" s="134" t="s">
        <v>1577</v>
      </c>
      <c r="D578" s="134"/>
      <c r="E578" s="134"/>
      <c r="F578" s="134"/>
      <c r="G578" s="134"/>
      <c r="H578" s="134"/>
      <c r="I578" s="121"/>
      <c r="J578" s="133"/>
      <c r="K578" s="120"/>
      <c r="L578" s="121">
        <f>SUM(AR440:AR574)</f>
        <v>3523.75</v>
      </c>
    </row>
    <row r="579" spans="1:12" hidden="1" x14ac:dyDescent="0.2">
      <c r="A579" s="133"/>
      <c r="B579" s="107"/>
      <c r="C579" s="134" t="s">
        <v>1578</v>
      </c>
      <c r="D579" s="134"/>
      <c r="E579" s="134"/>
      <c r="F579" s="134"/>
      <c r="G579" s="134"/>
      <c r="H579" s="134"/>
      <c r="I579" s="121"/>
      <c r="J579" s="133"/>
      <c r="K579" s="120"/>
      <c r="L579" s="121">
        <f>L581+L584+L583</f>
        <v>1850.5899999999997</v>
      </c>
    </row>
    <row r="580" spans="1:12" hidden="1" x14ac:dyDescent="0.2">
      <c r="A580" s="133"/>
      <c r="B580" s="107"/>
      <c r="C580" s="134" t="s">
        <v>1579</v>
      </c>
      <c r="D580" s="134"/>
      <c r="E580" s="134"/>
      <c r="F580" s="134"/>
      <c r="G580" s="134"/>
      <c r="H580" s="134"/>
      <c r="I580" s="121"/>
      <c r="J580" s="133"/>
      <c r="K580" s="120"/>
      <c r="L580" s="121"/>
    </row>
    <row r="581" spans="1:12" x14ac:dyDescent="0.2">
      <c r="A581" s="133"/>
      <c r="B581" s="107"/>
      <c r="C581" s="134" t="s">
        <v>1578</v>
      </c>
      <c r="D581" s="134"/>
      <c r="E581" s="134"/>
      <c r="F581" s="134"/>
      <c r="G581" s="134"/>
      <c r="H581" s="134"/>
      <c r="I581" s="121"/>
      <c r="J581" s="133"/>
      <c r="K581" s="120"/>
      <c r="L581" s="121">
        <f>SUM(AO440:AO574)</f>
        <v>1339.4899999999998</v>
      </c>
    </row>
    <row r="582" spans="1:12" hidden="1" x14ac:dyDescent="0.2">
      <c r="A582" s="133"/>
      <c r="B582" s="107"/>
      <c r="C582" s="134" t="s">
        <v>1580</v>
      </c>
      <c r="D582" s="134"/>
      <c r="E582" s="134"/>
      <c r="F582" s="134"/>
      <c r="G582" s="134"/>
      <c r="H582" s="134"/>
      <c r="I582" s="121"/>
      <c r="J582" s="133"/>
      <c r="K582" s="120"/>
      <c r="L582" s="121"/>
    </row>
    <row r="583" spans="1:12" x14ac:dyDescent="0.2">
      <c r="A583" s="133"/>
      <c r="B583" s="107"/>
      <c r="C583" s="134" t="s">
        <v>1600</v>
      </c>
      <c r="D583" s="134"/>
      <c r="E583" s="134"/>
      <c r="F583" s="134"/>
      <c r="G583" s="134"/>
      <c r="H583" s="134"/>
      <c r="I583" s="121"/>
      <c r="J583" s="133"/>
      <c r="K583" s="120"/>
      <c r="L583" s="121">
        <f>SUM(AT440:AT574)</f>
        <v>511.1</v>
      </c>
    </row>
    <row r="584" spans="1:12" hidden="1" x14ac:dyDescent="0.2">
      <c r="A584" s="133"/>
      <c r="B584" s="107"/>
      <c r="C584" s="134" t="s">
        <v>1581</v>
      </c>
      <c r="D584" s="134"/>
      <c r="E584" s="134"/>
      <c r="F584" s="134"/>
      <c r="G584" s="134"/>
      <c r="H584" s="134"/>
      <c r="I584" s="121"/>
      <c r="J584" s="133"/>
      <c r="K584" s="120"/>
      <c r="L584" s="121">
        <f>SUM(AV440:AV574)</f>
        <v>0</v>
      </c>
    </row>
    <row r="585" spans="1:12" x14ac:dyDescent="0.2">
      <c r="A585" s="133"/>
      <c r="B585" s="107"/>
      <c r="C585" s="134" t="s">
        <v>1582</v>
      </c>
      <c r="D585" s="134"/>
      <c r="E585" s="134"/>
      <c r="F585" s="134"/>
      <c r="G585" s="134"/>
      <c r="H585" s="134"/>
      <c r="I585" s="121"/>
      <c r="J585" s="133"/>
      <c r="K585" s="120"/>
      <c r="L585" s="121">
        <f>L587+L588</f>
        <v>22369.439999999999</v>
      </c>
    </row>
    <row r="586" spans="1:12" x14ac:dyDescent="0.2">
      <c r="A586" s="133"/>
      <c r="B586" s="107"/>
      <c r="C586" s="134" t="s">
        <v>1579</v>
      </c>
      <c r="D586" s="134"/>
      <c r="E586" s="134"/>
      <c r="F586" s="134"/>
      <c r="G586" s="134"/>
      <c r="H586" s="134"/>
      <c r="I586" s="121"/>
      <c r="J586" s="133"/>
      <c r="K586" s="120"/>
      <c r="L586" s="121"/>
    </row>
    <row r="587" spans="1:12" x14ac:dyDescent="0.2">
      <c r="A587" s="133"/>
      <c r="B587" s="107"/>
      <c r="C587" s="134" t="s">
        <v>1583</v>
      </c>
      <c r="D587" s="134"/>
      <c r="E587" s="134"/>
      <c r="F587" s="134"/>
      <c r="G587" s="134"/>
      <c r="H587" s="134"/>
      <c r="I587" s="121"/>
      <c r="J587" s="133"/>
      <c r="K587" s="120"/>
      <c r="L587" s="121">
        <f>SUM(AW440:AW574)-SUM(BK440:BK574)</f>
        <v>22369.439999999999</v>
      </c>
    </row>
    <row r="588" spans="1:12" hidden="1" x14ac:dyDescent="0.2">
      <c r="A588" s="133"/>
      <c r="B588" s="107"/>
      <c r="C588" s="134" t="s">
        <v>1584</v>
      </c>
      <c r="D588" s="134"/>
      <c r="E588" s="134"/>
      <c r="F588" s="134"/>
      <c r="G588" s="134"/>
      <c r="H588" s="134"/>
      <c r="I588" s="121"/>
      <c r="J588" s="133"/>
      <c r="K588" s="120"/>
      <c r="L588" s="121">
        <f>SUM(BC440:BC574)</f>
        <v>0</v>
      </c>
    </row>
    <row r="589" spans="1:12" hidden="1" x14ac:dyDescent="0.2">
      <c r="A589" s="133"/>
      <c r="B589" s="107"/>
      <c r="C589" s="134" t="s">
        <v>1585</v>
      </c>
      <c r="D589" s="134"/>
      <c r="E589" s="134"/>
      <c r="F589" s="134"/>
      <c r="G589" s="134"/>
      <c r="H589" s="134"/>
      <c r="I589" s="121"/>
      <c r="J589" s="133"/>
      <c r="K589" s="120"/>
      <c r="L589" s="121">
        <f>SUM(BB440:BB574)</f>
        <v>0</v>
      </c>
    </row>
    <row r="590" spans="1:12" x14ac:dyDescent="0.2">
      <c r="A590" s="133"/>
      <c r="B590" s="107"/>
      <c r="C590" s="134" t="s">
        <v>1586</v>
      </c>
      <c r="D590" s="134"/>
      <c r="E590" s="134"/>
      <c r="F590" s="134"/>
      <c r="G590" s="134"/>
      <c r="H590" s="134"/>
      <c r="I590" s="121"/>
      <c r="J590" s="133"/>
      <c r="K590" s="120"/>
      <c r="L590" s="121">
        <f>SUM(AR440:AR574)+SUM(AT440:AT574)+SUM(AV440:AV574)</f>
        <v>4034.85</v>
      </c>
    </row>
    <row r="591" spans="1:12" x14ac:dyDescent="0.2">
      <c r="A591" s="133"/>
      <c r="B591" s="107"/>
      <c r="C591" s="134" t="s">
        <v>1587</v>
      </c>
      <c r="D591" s="134"/>
      <c r="E591" s="134"/>
      <c r="F591" s="134"/>
      <c r="G591" s="134"/>
      <c r="H591" s="134"/>
      <c r="I591" s="121"/>
      <c r="J591" s="133"/>
      <c r="K591" s="120"/>
      <c r="L591" s="121">
        <f>SUM(AZ440:AZ574)</f>
        <v>4720.7800000000007</v>
      </c>
    </row>
    <row r="592" spans="1:12" x14ac:dyDescent="0.2">
      <c r="A592" s="133"/>
      <c r="B592" s="107"/>
      <c r="C592" s="134" t="s">
        <v>1588</v>
      </c>
      <c r="D592" s="134"/>
      <c r="E592" s="134"/>
      <c r="F592" s="134"/>
      <c r="G592" s="134"/>
      <c r="H592" s="134"/>
      <c r="I592" s="121"/>
      <c r="J592" s="133"/>
      <c r="K592" s="120"/>
      <c r="L592" s="121">
        <f>SUM(BA440:BA574)</f>
        <v>2985.79</v>
      </c>
    </row>
    <row r="593" spans="1:12" hidden="1" x14ac:dyDescent="0.2">
      <c r="A593" s="133"/>
      <c r="B593" s="107"/>
      <c r="C593" s="134" t="s">
        <v>1589</v>
      </c>
      <c r="D593" s="134"/>
      <c r="E593" s="134"/>
      <c r="F593" s="134"/>
      <c r="G593" s="134"/>
      <c r="H593" s="134"/>
      <c r="I593" s="121"/>
      <c r="J593" s="133"/>
      <c r="K593" s="120"/>
      <c r="L593" s="121">
        <f>L595+L596</f>
        <v>0</v>
      </c>
    </row>
    <row r="594" spans="1:12" hidden="1" x14ac:dyDescent="0.2">
      <c r="A594" s="133"/>
      <c r="B594" s="107"/>
      <c r="C594" s="134" t="s">
        <v>1576</v>
      </c>
      <c r="D594" s="134"/>
      <c r="E594" s="134"/>
      <c r="F594" s="134"/>
      <c r="G594" s="134"/>
      <c r="H594" s="134"/>
      <c r="I594" s="121"/>
      <c r="J594" s="133"/>
      <c r="K594" s="120"/>
      <c r="L594" s="121"/>
    </row>
    <row r="595" spans="1:12" hidden="1" x14ac:dyDescent="0.2">
      <c r="A595" s="133"/>
      <c r="B595" s="107"/>
      <c r="C595" s="134" t="s">
        <v>1590</v>
      </c>
      <c r="D595" s="134"/>
      <c r="E595" s="134"/>
      <c r="F595" s="134"/>
      <c r="G595" s="134"/>
      <c r="H595" s="134"/>
      <c r="I595" s="121"/>
      <c r="J595" s="133"/>
      <c r="K595" s="120"/>
      <c r="L595" s="121">
        <f>SUM(BK440:BK574)</f>
        <v>0</v>
      </c>
    </row>
    <row r="596" spans="1:12" hidden="1" x14ac:dyDescent="0.2">
      <c r="A596" s="133"/>
      <c r="B596" s="107"/>
      <c r="C596" s="134" t="s">
        <v>1591</v>
      </c>
      <c r="D596" s="134"/>
      <c r="E596" s="134"/>
      <c r="F596" s="134"/>
      <c r="G596" s="134"/>
      <c r="H596" s="134"/>
      <c r="I596" s="121"/>
      <c r="J596" s="133"/>
      <c r="K596" s="120"/>
      <c r="L596" s="121">
        <f>SUM(BD440:BD574)</f>
        <v>0</v>
      </c>
    </row>
    <row r="597" spans="1:12" hidden="1" x14ac:dyDescent="0.2">
      <c r="A597" s="133"/>
      <c r="B597" s="107"/>
      <c r="C597" s="134" t="s">
        <v>1592</v>
      </c>
      <c r="D597" s="134"/>
      <c r="E597" s="134"/>
      <c r="F597" s="134"/>
      <c r="G597" s="134"/>
      <c r="H597" s="134"/>
      <c r="I597" s="121"/>
      <c r="J597" s="133"/>
      <c r="K597" s="120"/>
      <c r="L597" s="121"/>
    </row>
    <row r="598" spans="1:12" hidden="1" x14ac:dyDescent="0.2">
      <c r="A598" s="133"/>
      <c r="B598" s="107"/>
      <c r="C598" s="134" t="s">
        <v>1592</v>
      </c>
      <c r="D598" s="134"/>
      <c r="E598" s="134"/>
      <c r="F598" s="134"/>
      <c r="G598" s="134"/>
      <c r="H598" s="134"/>
      <c r="I598" s="121"/>
      <c r="J598" s="133"/>
      <c r="K598" s="120"/>
      <c r="L598" s="121">
        <f>SUM(BQ440:BQ574)</f>
        <v>0</v>
      </c>
    </row>
    <row r="599" spans="1:12" hidden="1" x14ac:dyDescent="0.2">
      <c r="A599" s="133"/>
      <c r="B599" s="107"/>
      <c r="C599" s="134" t="s">
        <v>1593</v>
      </c>
      <c r="D599" s="134"/>
      <c r="E599" s="134"/>
      <c r="F599" s="134"/>
      <c r="G599" s="134"/>
      <c r="H599" s="134"/>
      <c r="I599" s="121"/>
      <c r="J599" s="133"/>
      <c r="K599" s="120"/>
      <c r="L599" s="121">
        <f>SUM(BO440:BO574)</f>
        <v>0</v>
      </c>
    </row>
    <row r="600" spans="1:12" x14ac:dyDescent="0.2">
      <c r="A600" s="131"/>
      <c r="B600" s="106"/>
      <c r="C600" s="117" t="s">
        <v>1819</v>
      </c>
      <c r="D600" s="117"/>
      <c r="E600" s="117"/>
      <c r="F600" s="117"/>
      <c r="G600" s="117"/>
      <c r="H600" s="117"/>
      <c r="I600" s="124"/>
      <c r="J600" s="131"/>
      <c r="K600" s="132"/>
      <c r="L600" s="124">
        <f>L576+L591+L592+L593+L598+L599</f>
        <v>35450.35</v>
      </c>
    </row>
    <row r="601" spans="1:12" x14ac:dyDescent="0.2">
      <c r="A601" s="133"/>
      <c r="B601" s="107"/>
      <c r="C601" s="134" t="s">
        <v>1595</v>
      </c>
      <c r="D601" s="134"/>
      <c r="E601" s="134"/>
      <c r="F601" s="134"/>
      <c r="G601" s="134"/>
      <c r="H601" s="134"/>
      <c r="I601" s="121"/>
      <c r="J601" s="133"/>
      <c r="K601" s="120"/>
      <c r="L601" s="121"/>
    </row>
    <row r="602" spans="1:12" hidden="1" x14ac:dyDescent="0.2">
      <c r="A602" s="133"/>
      <c r="B602" s="107"/>
      <c r="C602" s="134" t="s">
        <v>1596</v>
      </c>
      <c r="D602" s="134"/>
      <c r="E602" s="134"/>
      <c r="F602" s="134"/>
      <c r="G602" s="134"/>
      <c r="H602" s="134"/>
      <c r="I602" s="121"/>
      <c r="J602" s="133"/>
      <c r="K602" s="120"/>
      <c r="L602" s="121">
        <f>SUM(AX440:AX574)</f>
        <v>0</v>
      </c>
    </row>
    <row r="603" spans="1:12" hidden="1" x14ac:dyDescent="0.2">
      <c r="A603" s="133"/>
      <c r="B603" s="107"/>
      <c r="C603" s="134" t="s">
        <v>1597</v>
      </c>
      <c r="D603" s="134"/>
      <c r="E603" s="134"/>
      <c r="F603" s="134"/>
      <c r="G603" s="134"/>
      <c r="H603" s="134"/>
      <c r="I603" s="121"/>
      <c r="J603" s="133"/>
      <c r="K603" s="120"/>
      <c r="L603" s="121">
        <f>SUM(AY440:AY574)</f>
        <v>0</v>
      </c>
    </row>
    <row r="604" spans="1:12" x14ac:dyDescent="0.2">
      <c r="A604" s="133"/>
      <c r="B604" s="107"/>
      <c r="C604" s="134" t="s">
        <v>1598</v>
      </c>
      <c r="D604" s="134"/>
      <c r="E604" s="134"/>
      <c r="F604" s="135"/>
      <c r="G604" s="123">
        <f>Source!F176</f>
        <v>8.8335799999999995</v>
      </c>
      <c r="H604" s="133"/>
      <c r="I604" s="133"/>
      <c r="J604" s="133"/>
      <c r="K604" s="133"/>
      <c r="L604" s="133"/>
    </row>
    <row r="605" spans="1:12" x14ac:dyDescent="0.2">
      <c r="A605" s="133"/>
      <c r="B605" s="107"/>
      <c r="C605" s="134" t="s">
        <v>1599</v>
      </c>
      <c r="D605" s="134"/>
      <c r="E605" s="134"/>
      <c r="F605" s="135"/>
      <c r="G605" s="123">
        <f>Source!F177</f>
        <v>1.1161399999999999</v>
      </c>
      <c r="H605" s="133"/>
      <c r="I605" s="133"/>
      <c r="J605" s="133"/>
      <c r="K605" s="133"/>
      <c r="L605" s="133"/>
    </row>
    <row r="606" spans="1:12" x14ac:dyDescent="0.2">
      <c r="A606" s="104"/>
      <c r="B606" s="104"/>
      <c r="C606" s="104"/>
      <c r="D606" s="104"/>
      <c r="E606" s="104"/>
      <c r="F606" s="104"/>
      <c r="G606" s="104"/>
      <c r="H606" s="104"/>
      <c r="I606" s="104"/>
      <c r="J606" s="104"/>
      <c r="K606" s="104"/>
      <c r="L606" s="104"/>
    </row>
    <row r="607" spans="1:12" x14ac:dyDescent="0.2">
      <c r="A607" s="104"/>
      <c r="B607" s="104"/>
      <c r="C607" s="104"/>
      <c r="D607" s="104"/>
      <c r="E607" s="104"/>
      <c r="F607" s="104"/>
      <c r="G607" s="104"/>
      <c r="H607" s="104"/>
      <c r="I607" s="104"/>
      <c r="J607" s="104"/>
      <c r="K607" s="104"/>
      <c r="L607" s="104"/>
    </row>
    <row r="608" spans="1:12" x14ac:dyDescent="0.2">
      <c r="A608" s="117" t="s">
        <v>1645</v>
      </c>
      <c r="B608" s="117"/>
      <c r="C608" s="117"/>
      <c r="D608" s="117"/>
      <c r="E608" s="117"/>
      <c r="F608" s="117"/>
      <c r="G608" s="117"/>
      <c r="H608" s="117"/>
      <c r="I608" s="117"/>
      <c r="J608" s="117"/>
      <c r="K608" s="117"/>
      <c r="L608" s="117"/>
    </row>
    <row r="609" spans="1:83" x14ac:dyDescent="0.2">
      <c r="A609" s="104"/>
      <c r="B609" s="104"/>
      <c r="C609" s="105" t="str">
        <f>Source!G188</f>
        <v>Колонка:</v>
      </c>
      <c r="D609" s="104"/>
      <c r="E609" s="104"/>
      <c r="F609" s="104"/>
      <c r="G609" s="104"/>
      <c r="H609" s="104"/>
      <c r="I609" s="104"/>
      <c r="J609" s="104"/>
      <c r="K609" s="104"/>
      <c r="L609" s="104"/>
    </row>
    <row r="610" spans="1:83" ht="38.25" x14ac:dyDescent="0.2">
      <c r="A610" s="118" t="s">
        <v>322</v>
      </c>
      <c r="B610" s="107" t="s">
        <v>1602</v>
      </c>
      <c r="C610" s="107" t="str">
        <f>Source!G189</f>
        <v>Надземная прокладка стальных газопроводов, диаметр газопровода:  до  50 мм</v>
      </c>
      <c r="D610" s="119" t="str">
        <f>Source!H189</f>
        <v>100 м</v>
      </c>
      <c r="E610" s="120">
        <f>Source!K189</f>
        <v>1.4999999999999999E-2</v>
      </c>
      <c r="F610" s="120"/>
      <c r="G610" s="120">
        <f>Source!I189</f>
        <v>1.4999999999999999E-2</v>
      </c>
      <c r="H610" s="121"/>
      <c r="I610" s="119"/>
      <c r="J610" s="121"/>
      <c r="K610" s="119"/>
      <c r="L610" s="121"/>
    </row>
    <row r="611" spans="1:83" x14ac:dyDescent="0.2">
      <c r="A611" s="104"/>
      <c r="B611" s="104"/>
      <c r="C611" s="105" t="str">
        <f>"Объем: "&amp;Source!I189&amp;"=1,5/"&amp;"100"</f>
        <v>Объем: 0,015=1,5/100</v>
      </c>
      <c r="D611" s="104"/>
      <c r="E611" s="104"/>
      <c r="F611" s="104"/>
      <c r="G611" s="104"/>
      <c r="H611" s="104"/>
      <c r="I611" s="104"/>
      <c r="J611" s="104"/>
      <c r="K611" s="104"/>
      <c r="L611" s="104"/>
    </row>
    <row r="612" spans="1:83" x14ac:dyDescent="0.2">
      <c r="A612" s="122"/>
      <c r="B612" s="120">
        <v>1</v>
      </c>
      <c r="C612" s="122" t="s">
        <v>1569</v>
      </c>
      <c r="D612" s="119" t="s">
        <v>922</v>
      </c>
      <c r="E612" s="123"/>
      <c r="F612" s="120"/>
      <c r="G612" s="120">
        <f>Source!U189</f>
        <v>0.30764999999999998</v>
      </c>
      <c r="H612" s="120"/>
      <c r="I612" s="120"/>
      <c r="J612" s="120"/>
      <c r="K612" s="120"/>
      <c r="L612" s="124">
        <f>SUM(L613:L613)-SUMIF(CE613:CE613, 1, L613:L613)</f>
        <v>113.04</v>
      </c>
    </row>
    <row r="613" spans="1:83" x14ac:dyDescent="0.2">
      <c r="A613" s="107"/>
      <c r="B613" s="107" t="s">
        <v>936</v>
      </c>
      <c r="C613" s="107" t="s">
        <v>937</v>
      </c>
      <c r="D613" s="119" t="s">
        <v>922</v>
      </c>
      <c r="E613" s="120">
        <v>20.51</v>
      </c>
      <c r="F613" s="120"/>
      <c r="G613" s="120">
        <f>SmtRes!CX170</f>
        <v>0.30764999999999998</v>
      </c>
      <c r="H613" s="121"/>
      <c r="I613" s="119"/>
      <c r="J613" s="121">
        <f>SmtRes!CZ170</f>
        <v>367.44</v>
      </c>
      <c r="K613" s="119"/>
      <c r="L613" s="121">
        <f>SmtRes!DI170</f>
        <v>113.04</v>
      </c>
    </row>
    <row r="614" spans="1:83" x14ac:dyDescent="0.2">
      <c r="A614" s="122"/>
      <c r="B614" s="120">
        <v>2</v>
      </c>
      <c r="C614" s="122" t="s">
        <v>1560</v>
      </c>
      <c r="D614" s="119"/>
      <c r="E614" s="123"/>
      <c r="F614" s="120"/>
      <c r="G614" s="120"/>
      <c r="H614" s="120"/>
      <c r="I614" s="120"/>
      <c r="J614" s="120"/>
      <c r="K614" s="120"/>
      <c r="L614" s="124">
        <f>SUM(L615:L621)-SUMIF(CE615:CE621, 1, L615:L621)</f>
        <v>204.09999999999997</v>
      </c>
    </row>
    <row r="615" spans="1:83" x14ac:dyDescent="0.2">
      <c r="A615" s="122"/>
      <c r="B615" s="120"/>
      <c r="C615" s="122" t="s">
        <v>1562</v>
      </c>
      <c r="D615" s="119" t="s">
        <v>922</v>
      </c>
      <c r="E615" s="123"/>
      <c r="F615" s="120"/>
      <c r="G615" s="120">
        <f>Source!V189</f>
        <v>0.1794</v>
      </c>
      <c r="H615" s="120"/>
      <c r="I615" s="120"/>
      <c r="J615" s="120"/>
      <c r="K615" s="120"/>
      <c r="L615" s="124">
        <f>SUMIF(CE616:CE621, 1, L616:L621)</f>
        <v>80.75</v>
      </c>
      <c r="CE615">
        <v>1</v>
      </c>
    </row>
    <row r="616" spans="1:83" ht="25.5" x14ac:dyDescent="0.2">
      <c r="A616" s="107"/>
      <c r="B616" s="107" t="s">
        <v>938</v>
      </c>
      <c r="C616" s="107" t="s">
        <v>940</v>
      </c>
      <c r="D616" s="119" t="s">
        <v>926</v>
      </c>
      <c r="E616" s="120">
        <v>11.44</v>
      </c>
      <c r="F616" s="120"/>
      <c r="G616" s="120">
        <f>SmtRes!CX172</f>
        <v>0.1716</v>
      </c>
      <c r="H616" s="121">
        <f>SmtRes!CZ172</f>
        <v>994.01</v>
      </c>
      <c r="I616" s="119">
        <f>SmtRes!AJ172</f>
        <v>1.17</v>
      </c>
      <c r="J616" s="121">
        <f>ROUND(H616*I616, 2)</f>
        <v>1162.99</v>
      </c>
      <c r="K616" s="119"/>
      <c r="L616" s="121">
        <f>SmtRes!DG172</f>
        <v>199.57</v>
      </c>
    </row>
    <row r="617" spans="1:83" x14ac:dyDescent="0.2">
      <c r="A617" s="107"/>
      <c r="B617" s="107" t="s">
        <v>933</v>
      </c>
      <c r="C617" s="107" t="s">
        <v>1573</v>
      </c>
      <c r="D617" s="119" t="s">
        <v>922</v>
      </c>
      <c r="E617" s="120">
        <f>SmtRes!DO172*SmtRes!AT172</f>
        <v>11.44</v>
      </c>
      <c r="F617" s="120"/>
      <c r="G617" s="120">
        <f>ROUND(E617*G610, 7)</f>
        <v>0.1716</v>
      </c>
      <c r="H617" s="121"/>
      <c r="I617" s="119"/>
      <c r="J617" s="121">
        <f>ROUND(SmtRes!AG172/SmtRes!DO172, 2)</f>
        <v>452.68</v>
      </c>
      <c r="K617" s="119"/>
      <c r="L617" s="121">
        <f>SmtRes!DH172</f>
        <v>77.680000000000007</v>
      </c>
      <c r="CE617">
        <v>1</v>
      </c>
    </row>
    <row r="618" spans="1:83" ht="25.5" x14ac:dyDescent="0.2">
      <c r="A618" s="107"/>
      <c r="B618" s="107" t="s">
        <v>941</v>
      </c>
      <c r="C618" s="107" t="s">
        <v>943</v>
      </c>
      <c r="D618" s="119" t="s">
        <v>926</v>
      </c>
      <c r="E618" s="120">
        <v>2.0699999999999998</v>
      </c>
      <c r="F618" s="120"/>
      <c r="G618" s="120">
        <f>SmtRes!CX173</f>
        <v>3.1050000000000001E-2</v>
      </c>
      <c r="H618" s="121"/>
      <c r="I618" s="119"/>
      <c r="J618" s="121">
        <f>SmtRes!CZ173</f>
        <v>42.96</v>
      </c>
      <c r="K618" s="119"/>
      <c r="L618" s="121">
        <f>SmtRes!DG173</f>
        <v>1.33</v>
      </c>
    </row>
    <row r="619" spans="1:83" ht="51" x14ac:dyDescent="0.2">
      <c r="A619" s="107"/>
      <c r="B619" s="107" t="s">
        <v>944</v>
      </c>
      <c r="C619" s="107" t="s">
        <v>946</v>
      </c>
      <c r="D619" s="119" t="s">
        <v>926</v>
      </c>
      <c r="E619" s="120">
        <v>0.52</v>
      </c>
      <c r="F619" s="120"/>
      <c r="G619" s="120">
        <f>SmtRes!CX174</f>
        <v>7.7999999999999996E-3</v>
      </c>
      <c r="H619" s="121"/>
      <c r="I619" s="119"/>
      <c r="J619" s="121">
        <f>SmtRes!CZ174</f>
        <v>404.41</v>
      </c>
      <c r="K619" s="119"/>
      <c r="L619" s="121">
        <f>SmtRes!DG174</f>
        <v>3.15</v>
      </c>
    </row>
    <row r="620" spans="1:83" x14ac:dyDescent="0.2">
      <c r="A620" s="107"/>
      <c r="B620" s="107" t="s">
        <v>947</v>
      </c>
      <c r="C620" s="107" t="s">
        <v>1603</v>
      </c>
      <c r="D620" s="119" t="s">
        <v>922</v>
      </c>
      <c r="E620" s="120">
        <f>SmtRes!DO174*SmtRes!AT174</f>
        <v>0.52</v>
      </c>
      <c r="F620" s="120"/>
      <c r="G620" s="120">
        <f>ROUND(E620*G610, 7)</f>
        <v>7.7999999999999996E-3</v>
      </c>
      <c r="H620" s="121"/>
      <c r="I620" s="119"/>
      <c r="J620" s="121">
        <f>ROUND(SmtRes!AG174/SmtRes!DO174, 2)</f>
        <v>393.89</v>
      </c>
      <c r="K620" s="119"/>
      <c r="L620" s="121">
        <f>SmtRes!DH174</f>
        <v>3.07</v>
      </c>
      <c r="CE620">
        <v>1</v>
      </c>
    </row>
    <row r="621" spans="1:83" ht="38.25" x14ac:dyDescent="0.2">
      <c r="A621" s="107"/>
      <c r="B621" s="107" t="s">
        <v>948</v>
      </c>
      <c r="C621" s="107" t="s">
        <v>950</v>
      </c>
      <c r="D621" s="119" t="s">
        <v>926</v>
      </c>
      <c r="E621" s="120">
        <v>0.52</v>
      </c>
      <c r="F621" s="120"/>
      <c r="G621" s="120">
        <f>SmtRes!CX175</f>
        <v>7.7999999999999996E-3</v>
      </c>
      <c r="H621" s="121">
        <f>SmtRes!CZ175</f>
        <v>4.5199999999999996</v>
      </c>
      <c r="I621" s="119">
        <f>SmtRes!AJ175</f>
        <v>1.47</v>
      </c>
      <c r="J621" s="121">
        <f>ROUND(H621*I621, 2)</f>
        <v>6.64</v>
      </c>
      <c r="K621" s="119"/>
      <c r="L621" s="121">
        <f>SmtRes!DG175</f>
        <v>0.05</v>
      </c>
    </row>
    <row r="622" spans="1:83" x14ac:dyDescent="0.2">
      <c r="A622" s="122"/>
      <c r="B622" s="120">
        <v>4</v>
      </c>
      <c r="C622" s="122" t="s">
        <v>1604</v>
      </c>
      <c r="D622" s="119"/>
      <c r="E622" s="123"/>
      <c r="F622" s="120"/>
      <c r="G622" s="120"/>
      <c r="H622" s="120"/>
      <c r="I622" s="120"/>
      <c r="J622" s="120"/>
      <c r="K622" s="120"/>
      <c r="L622" s="124">
        <f>SUM(L623:L630)-SUMIF(CE623:CE630, 1, L623:L630)</f>
        <v>28.87</v>
      </c>
    </row>
    <row r="623" spans="1:83" x14ac:dyDescent="0.2">
      <c r="A623" s="107"/>
      <c r="B623" s="107" t="s">
        <v>951</v>
      </c>
      <c r="C623" s="107" t="s">
        <v>953</v>
      </c>
      <c r="D623" s="119" t="s">
        <v>954</v>
      </c>
      <c r="E623" s="120">
        <v>1.3859999999999999</v>
      </c>
      <c r="F623" s="120"/>
      <c r="G623" s="120">
        <f>SmtRes!CX176</f>
        <v>2.0789999999999999E-2</v>
      </c>
      <c r="H623" s="121"/>
      <c r="I623" s="119"/>
      <c r="J623" s="121">
        <f>SmtRes!CZ176</f>
        <v>9.35</v>
      </c>
      <c r="K623" s="119"/>
      <c r="L623" s="121">
        <f>SmtRes!DF176</f>
        <v>0.19</v>
      </c>
    </row>
    <row r="624" spans="1:83" ht="38.25" x14ac:dyDescent="0.2">
      <c r="A624" s="107"/>
      <c r="B624" s="107" t="s">
        <v>955</v>
      </c>
      <c r="C624" s="107" t="s">
        <v>957</v>
      </c>
      <c r="D624" s="119" t="s">
        <v>443</v>
      </c>
      <c r="E624" s="120">
        <v>0.7</v>
      </c>
      <c r="F624" s="120"/>
      <c r="G624" s="120">
        <f>SmtRes!CX177</f>
        <v>1.0500000000000001E-2</v>
      </c>
      <c r="H624" s="121">
        <f>SmtRes!CZ177</f>
        <v>155.63</v>
      </c>
      <c r="I624" s="119">
        <f>SmtRes!AI177</f>
        <v>0.93</v>
      </c>
      <c r="J624" s="121">
        <f>ROUND(H624*I624, 2)</f>
        <v>144.74</v>
      </c>
      <c r="K624" s="119"/>
      <c r="L624" s="121">
        <f>SmtRes!DF177</f>
        <v>1.52</v>
      </c>
    </row>
    <row r="625" spans="1:82" ht="25.5" x14ac:dyDescent="0.2">
      <c r="A625" s="107"/>
      <c r="B625" s="107" t="s">
        <v>958</v>
      </c>
      <c r="C625" s="107" t="s">
        <v>960</v>
      </c>
      <c r="D625" s="119" t="s">
        <v>236</v>
      </c>
      <c r="E625" s="120">
        <v>4.0000000000000002E-4</v>
      </c>
      <c r="F625" s="120"/>
      <c r="G625" s="120">
        <f>SmtRes!CX178</f>
        <v>6.0000000000000002E-6</v>
      </c>
      <c r="H625" s="121">
        <f>SmtRes!CZ178</f>
        <v>108495.2</v>
      </c>
      <c r="I625" s="119">
        <f>SmtRes!AI178</f>
        <v>1.22</v>
      </c>
      <c r="J625" s="121">
        <f>ROUND(H625*I625, 2)</f>
        <v>132364.14000000001</v>
      </c>
      <c r="K625" s="119"/>
      <c r="L625" s="121">
        <f>SmtRes!DF178</f>
        <v>0.79</v>
      </c>
    </row>
    <row r="626" spans="1:82" x14ac:dyDescent="0.2">
      <c r="A626" s="107"/>
      <c r="B626" s="107" t="s">
        <v>961</v>
      </c>
      <c r="C626" s="107" t="s">
        <v>963</v>
      </c>
      <c r="D626" s="119" t="s">
        <v>443</v>
      </c>
      <c r="E626" s="120">
        <v>1</v>
      </c>
      <c r="F626" s="120"/>
      <c r="G626" s="120">
        <f>SmtRes!CX179</f>
        <v>1.4999999999999999E-2</v>
      </c>
      <c r="H626" s="121">
        <f>SmtRes!CZ179</f>
        <v>44.55</v>
      </c>
      <c r="I626" s="119">
        <f>SmtRes!AI179</f>
        <v>1.43</v>
      </c>
      <c r="J626" s="121">
        <f>ROUND(H626*I626, 2)</f>
        <v>63.71</v>
      </c>
      <c r="K626" s="119"/>
      <c r="L626" s="121">
        <f>SmtRes!DF179</f>
        <v>0.96</v>
      </c>
    </row>
    <row r="627" spans="1:82" x14ac:dyDescent="0.2">
      <c r="A627" s="107"/>
      <c r="B627" s="107" t="s">
        <v>964</v>
      </c>
      <c r="C627" s="107" t="s">
        <v>966</v>
      </c>
      <c r="D627" s="119" t="s">
        <v>236</v>
      </c>
      <c r="E627" s="120">
        <v>1.4E-3</v>
      </c>
      <c r="F627" s="120"/>
      <c r="G627" s="120">
        <f>SmtRes!CX180</f>
        <v>2.0999999999999999E-5</v>
      </c>
      <c r="H627" s="121">
        <f>SmtRes!CZ180</f>
        <v>74437.320000000007</v>
      </c>
      <c r="I627" s="119">
        <f>SmtRes!AI180</f>
        <v>1.41</v>
      </c>
      <c r="J627" s="121">
        <f>ROUND(H627*I627, 2)</f>
        <v>104956.62</v>
      </c>
      <c r="K627" s="119"/>
      <c r="L627" s="121">
        <f>SmtRes!DF180</f>
        <v>2.2000000000000002</v>
      </c>
    </row>
    <row r="628" spans="1:82" ht="25.5" x14ac:dyDescent="0.2">
      <c r="A628" s="107"/>
      <c r="B628" s="107" t="s">
        <v>967</v>
      </c>
      <c r="C628" s="107" t="s">
        <v>969</v>
      </c>
      <c r="D628" s="119" t="s">
        <v>236</v>
      </c>
      <c r="E628" s="120">
        <v>3.5999999999999999E-3</v>
      </c>
      <c r="F628" s="120"/>
      <c r="G628" s="120">
        <f>SmtRes!CX181</f>
        <v>5.3999999999999998E-5</v>
      </c>
      <c r="H628" s="121">
        <f>SmtRes!CZ181</f>
        <v>260763.78</v>
      </c>
      <c r="I628" s="119">
        <f>SmtRes!AI181</f>
        <v>1.33</v>
      </c>
      <c r="J628" s="121">
        <f>ROUND(H628*I628, 2)</f>
        <v>346815.83</v>
      </c>
      <c r="K628" s="119"/>
      <c r="L628" s="121">
        <f>SmtRes!DF181</f>
        <v>18.73</v>
      </c>
    </row>
    <row r="629" spans="1:82" x14ac:dyDescent="0.2">
      <c r="A629" s="107"/>
      <c r="B629" s="107" t="s">
        <v>970</v>
      </c>
      <c r="C629" s="107" t="s">
        <v>972</v>
      </c>
      <c r="D629" s="119" t="s">
        <v>236</v>
      </c>
      <c r="E629" s="120">
        <v>2.2000000000000001E-4</v>
      </c>
      <c r="F629" s="120"/>
      <c r="G629" s="120">
        <f>SmtRes!CX182</f>
        <v>3.3000000000000002E-6</v>
      </c>
      <c r="H629" s="121">
        <f>SmtRes!CZ182</f>
        <v>75885.63</v>
      </c>
      <c r="I629" s="119">
        <f>SmtRes!AI182</f>
        <v>1.62</v>
      </c>
      <c r="J629" s="121">
        <f>ROUND(H629*I629, 2)</f>
        <v>122934.72</v>
      </c>
      <c r="K629" s="119"/>
      <c r="L629" s="121">
        <f>SmtRes!DF182</f>
        <v>0.41</v>
      </c>
    </row>
    <row r="630" spans="1:82" x14ac:dyDescent="0.2">
      <c r="A630" s="107"/>
      <c r="B630" s="107" t="s">
        <v>973</v>
      </c>
      <c r="C630" s="107" t="s">
        <v>975</v>
      </c>
      <c r="D630" s="119" t="s">
        <v>236</v>
      </c>
      <c r="E630" s="120">
        <v>1.6999999999999999E-3</v>
      </c>
      <c r="F630" s="120"/>
      <c r="G630" s="120">
        <f>SmtRes!CX183</f>
        <v>2.55E-5</v>
      </c>
      <c r="H630" s="121">
        <f>SmtRes!CZ183</f>
        <v>98526.45</v>
      </c>
      <c r="I630" s="119">
        <f>SmtRes!AI183</f>
        <v>1.62</v>
      </c>
      <c r="J630" s="121">
        <f>ROUND(H630*I630, 2)</f>
        <v>159612.85</v>
      </c>
      <c r="K630" s="119"/>
      <c r="L630" s="121">
        <f>SmtRes!DF183</f>
        <v>4.07</v>
      </c>
    </row>
    <row r="631" spans="1:82" x14ac:dyDescent="0.2">
      <c r="A631" s="107"/>
      <c r="B631" s="107"/>
      <c r="C631" s="125"/>
      <c r="D631" s="126"/>
      <c r="E631" s="127"/>
      <c r="F631" s="127"/>
      <c r="G631" s="127"/>
      <c r="H631" s="128"/>
      <c r="I631" s="126"/>
      <c r="J631" s="128"/>
      <c r="K631" s="126"/>
      <c r="L631" s="128"/>
    </row>
    <row r="632" spans="1:82" x14ac:dyDescent="0.2">
      <c r="A632" s="107"/>
      <c r="B632" s="107"/>
      <c r="C632" s="106" t="s">
        <v>832</v>
      </c>
      <c r="D632" s="119"/>
      <c r="E632" s="120"/>
      <c r="F632" s="120"/>
      <c r="G632" s="120"/>
      <c r="H632" s="121"/>
      <c r="I632" s="119"/>
      <c r="J632" s="121"/>
      <c r="K632" s="119"/>
      <c r="L632" s="121">
        <f>L612+L614+L615+L622</f>
        <v>426.76</v>
      </c>
    </row>
    <row r="633" spans="1:82" x14ac:dyDescent="0.2">
      <c r="A633" s="107"/>
      <c r="B633" s="107"/>
      <c r="C633" s="107" t="s">
        <v>1563</v>
      </c>
      <c r="D633" s="119"/>
      <c r="E633" s="120"/>
      <c r="F633" s="120"/>
      <c r="G633" s="120"/>
      <c r="H633" s="121"/>
      <c r="I633" s="119"/>
      <c r="J633" s="121"/>
      <c r="K633" s="119"/>
      <c r="L633" s="121">
        <f>SUM(AR610:AR636)+SUM(AS610:AS636)+SUM(AT610:AT636)+SUM(AU610:AU636)+SUM(AV610:AV636)</f>
        <v>193.79000000000002</v>
      </c>
    </row>
    <row r="634" spans="1:82" ht="38.25" x14ac:dyDescent="0.2">
      <c r="A634" s="107"/>
      <c r="B634" s="107" t="s">
        <v>108</v>
      </c>
      <c r="C634" s="107" t="s">
        <v>1605</v>
      </c>
      <c r="D634" s="119" t="s">
        <v>186</v>
      </c>
      <c r="E634" s="120">
        <f>Source!BZ189</f>
        <v>117</v>
      </c>
      <c r="F634" s="120"/>
      <c r="G634" s="120">
        <f>Source!AT189</f>
        <v>117</v>
      </c>
      <c r="H634" s="121"/>
      <c r="I634" s="119"/>
      <c r="J634" s="121"/>
      <c r="K634" s="119"/>
      <c r="L634" s="121">
        <f>SUM(AZ610:AZ636)</f>
        <v>226.73</v>
      </c>
    </row>
    <row r="635" spans="1:82" ht="38.25" x14ac:dyDescent="0.2">
      <c r="A635" s="125"/>
      <c r="B635" s="125" t="s">
        <v>109</v>
      </c>
      <c r="C635" s="125" t="s">
        <v>1606</v>
      </c>
      <c r="D635" s="126" t="s">
        <v>186</v>
      </c>
      <c r="E635" s="127">
        <f>Source!CA189</f>
        <v>74</v>
      </c>
      <c r="F635" s="127"/>
      <c r="G635" s="127">
        <f>Source!AU189</f>
        <v>74</v>
      </c>
      <c r="H635" s="128"/>
      <c r="I635" s="126"/>
      <c r="J635" s="128"/>
      <c r="K635" s="126"/>
      <c r="L635" s="128">
        <f>SUM(BA610:BA636)</f>
        <v>143.4</v>
      </c>
    </row>
    <row r="636" spans="1:82" x14ac:dyDescent="0.2">
      <c r="A636" s="104"/>
      <c r="B636" s="104"/>
      <c r="C636" s="129" t="s">
        <v>1566</v>
      </c>
      <c r="D636" s="129"/>
      <c r="E636" s="129"/>
      <c r="F636" s="129"/>
      <c r="G636" s="129"/>
      <c r="H636" s="129"/>
      <c r="I636" s="130">
        <f>IF(E610&lt;&gt;0,K636/E610, 0)</f>
        <v>53126</v>
      </c>
      <c r="J636" s="130"/>
      <c r="K636" s="130">
        <f>L612+L614+L622+L634+L635+L615</f>
        <v>796.89</v>
      </c>
      <c r="L636" s="130"/>
      <c r="AD636">
        <f>ROUND((Source!AT189/100)*((ROUND(SUMIF(SmtRes!AQ170:'SmtRes'!AQ183,"=1",SmtRes!AD170:'SmtRes'!AD183)*Source!I189, 2)+ROUND(SUMIF(SmtRes!AQ170:'SmtRes'!AQ183,"=1",SmtRes!AC170:'SmtRes'!AC183)*Source!I189, 2))), 2)</f>
        <v>21.31</v>
      </c>
      <c r="AE636">
        <f>ROUND((Source!AU189/100)*((ROUND(SUMIF(SmtRes!AQ170:'SmtRes'!AQ183,"=1",SmtRes!AD170:'SmtRes'!AD183)*Source!I189, 2)+ROUND(SUMIF(SmtRes!AQ170:'SmtRes'!AQ183,"=1",SmtRes!AC170:'SmtRes'!AC183)*Source!I189, 2))), 2)</f>
        <v>13.48</v>
      </c>
      <c r="AN636" s="24">
        <f>L612+L614+L622+L634+L635+L615</f>
        <v>796.89</v>
      </c>
      <c r="AO636" s="24">
        <f>L614</f>
        <v>204.09999999999997</v>
      </c>
      <c r="AQ636" t="s">
        <v>1567</v>
      </c>
      <c r="AR636" s="24">
        <f>L612</f>
        <v>113.04</v>
      </c>
      <c r="AT636" s="24">
        <f>L615</f>
        <v>80.75</v>
      </c>
      <c r="AV636" t="s">
        <v>1567</v>
      </c>
      <c r="AW636" s="24">
        <f>L622</f>
        <v>28.87</v>
      </c>
      <c r="AZ636">
        <f>Source!X189</f>
        <v>226.73</v>
      </c>
      <c r="BA636">
        <f>Source!Y189</f>
        <v>143.4</v>
      </c>
      <c r="CD636">
        <v>1</v>
      </c>
    </row>
    <row r="637" spans="1:82" ht="51" x14ac:dyDescent="0.2">
      <c r="A637" s="136" t="s">
        <v>324</v>
      </c>
      <c r="B637" s="125" t="str">
        <f>Source!F190</f>
        <v>23.3.06.01-0004</v>
      </c>
      <c r="C637" s="125" t="str">
        <f>Source!G190</f>
        <v>Трубы стальные сварные оцинкованные водогазопроводные с резьбой, легкие, номинальный диаметр 32 мм, толщина стенки 2,8 мм</v>
      </c>
      <c r="D637" s="126" t="str">
        <f>Source!H190</f>
        <v>м</v>
      </c>
      <c r="E637" s="127">
        <f>Source!K190</f>
        <v>1.5</v>
      </c>
      <c r="F637" s="127"/>
      <c r="G637" s="127">
        <f>Source!I190</f>
        <v>1.5</v>
      </c>
      <c r="H637" s="128">
        <f>Source!AL190</f>
        <v>243.58</v>
      </c>
      <c r="I637" s="126">
        <f>IF(Source!BC190&lt;&gt; 0, Source!BC190, 1)</f>
        <v>0.77</v>
      </c>
      <c r="J637" s="128">
        <f>ROUND(H637*I637, 2)</f>
        <v>187.56</v>
      </c>
      <c r="K637" s="126"/>
      <c r="L637" s="128">
        <f>Source!P190</f>
        <v>281.33999999999997</v>
      </c>
    </row>
    <row r="638" spans="1:82" x14ac:dyDescent="0.2">
      <c r="A638" s="104"/>
      <c r="B638" s="104"/>
      <c r="C638" s="129" t="s">
        <v>1566</v>
      </c>
      <c r="D638" s="129"/>
      <c r="E638" s="129"/>
      <c r="F638" s="129"/>
      <c r="G638" s="129"/>
      <c r="H638" s="129"/>
      <c r="I638" s="130">
        <f>IF(E637&lt;&gt;0,K638/E637, 0)</f>
        <v>187.55999999999997</v>
      </c>
      <c r="J638" s="130"/>
      <c r="K638" s="130">
        <f>L637</f>
        <v>281.33999999999997</v>
      </c>
      <c r="L638" s="130"/>
      <c r="AD638">
        <f>ROUND((Source!AT190/100)*((ROUND(ROUND(Source!AO190,2)*Source!I190, 2)+ROUND(ROUND(Source!AN190,2)*Source!I190, 2))), 2)</f>
        <v>0</v>
      </c>
      <c r="AE638">
        <f>ROUND((Source!AU190/100)*((ROUND(ROUND(Source!AO190,2)*Source!I190, 2)+ROUND(ROUND(Source!AN190,2)*Source!I190, 2))), 2)</f>
        <v>0</v>
      </c>
      <c r="AN638" s="24">
        <f>L637</f>
        <v>281.33999999999997</v>
      </c>
      <c r="AO638">
        <f>0</f>
        <v>0</v>
      </c>
      <c r="AQ638" t="s">
        <v>1567</v>
      </c>
      <c r="AR638">
        <f>0</f>
        <v>0</v>
      </c>
      <c r="AT638">
        <f>0</f>
        <v>0</v>
      </c>
      <c r="AV638" t="s">
        <v>1567</v>
      </c>
      <c r="AW638" s="24">
        <f>L637</f>
        <v>281.33999999999997</v>
      </c>
      <c r="AZ638">
        <f>Source!X190</f>
        <v>0</v>
      </c>
      <c r="BA638">
        <f>Source!Y190</f>
        <v>0</v>
      </c>
      <c r="CD638">
        <v>1</v>
      </c>
    </row>
    <row r="639" spans="1:82" ht="25.5" x14ac:dyDescent="0.2">
      <c r="A639" s="118" t="s">
        <v>325</v>
      </c>
      <c r="B639" s="107" t="s">
        <v>1608</v>
      </c>
      <c r="C639" s="107" t="str">
        <f>Source!G191</f>
        <v>Приварка фланцев к стальным трубопроводам диаметром:    до 50 мм</v>
      </c>
      <c r="D639" s="119" t="str">
        <f>Source!H191</f>
        <v>ШТ</v>
      </c>
      <c r="E639" s="120">
        <f>Source!K191</f>
        <v>2</v>
      </c>
      <c r="F639" s="120"/>
      <c r="G639" s="120">
        <f>Source!I191</f>
        <v>2</v>
      </c>
      <c r="H639" s="121"/>
      <c r="I639" s="119"/>
      <c r="J639" s="121"/>
      <c r="K639" s="119"/>
      <c r="L639" s="121"/>
    </row>
    <row r="640" spans="1:82" x14ac:dyDescent="0.2">
      <c r="A640" s="122"/>
      <c r="B640" s="120">
        <v>1</v>
      </c>
      <c r="C640" s="122" t="s">
        <v>1569</v>
      </c>
      <c r="D640" s="119" t="s">
        <v>922</v>
      </c>
      <c r="E640" s="123"/>
      <c r="F640" s="120"/>
      <c r="G640" s="120">
        <f>Source!U191</f>
        <v>0.64</v>
      </c>
      <c r="H640" s="120"/>
      <c r="I640" s="120"/>
      <c r="J640" s="120"/>
      <c r="K640" s="120"/>
      <c r="L640" s="124">
        <f>SUM(L641:L641)-SUMIF(CE641:CE641, 1, L641:L641)</f>
        <v>289.72000000000003</v>
      </c>
    </row>
    <row r="641" spans="1:83" x14ac:dyDescent="0.2">
      <c r="A641" s="107"/>
      <c r="B641" s="107" t="s">
        <v>1005</v>
      </c>
      <c r="C641" s="107" t="s">
        <v>1006</v>
      </c>
      <c r="D641" s="119" t="s">
        <v>922</v>
      </c>
      <c r="E641" s="120">
        <v>0.32</v>
      </c>
      <c r="F641" s="120"/>
      <c r="G641" s="120">
        <f>SmtRes!CX184</f>
        <v>0.64</v>
      </c>
      <c r="H641" s="121"/>
      <c r="I641" s="119"/>
      <c r="J641" s="121">
        <f>SmtRes!CZ184</f>
        <v>452.68</v>
      </c>
      <c r="K641" s="119"/>
      <c r="L641" s="121">
        <f>SmtRes!DI184</f>
        <v>289.72000000000003</v>
      </c>
    </row>
    <row r="642" spans="1:83" x14ac:dyDescent="0.2">
      <c r="A642" s="122"/>
      <c r="B642" s="120">
        <v>2</v>
      </c>
      <c r="C642" s="122" t="s">
        <v>1560</v>
      </c>
      <c r="D642" s="119"/>
      <c r="E642" s="123"/>
      <c r="F642" s="120"/>
      <c r="G642" s="120"/>
      <c r="H642" s="120"/>
      <c r="I642" s="120"/>
      <c r="J642" s="120"/>
      <c r="K642" s="120"/>
      <c r="L642" s="124">
        <f>SUM(L643:L645)-SUMIF(CE643:CE645, 1, L643:L645)</f>
        <v>523.42000000000007</v>
      </c>
    </row>
    <row r="643" spans="1:83" x14ac:dyDescent="0.2">
      <c r="A643" s="122"/>
      <c r="B643" s="120"/>
      <c r="C643" s="122" t="s">
        <v>1562</v>
      </c>
      <c r="D643" s="119" t="s">
        <v>922</v>
      </c>
      <c r="E643" s="123"/>
      <c r="F643" s="120"/>
      <c r="G643" s="120">
        <f>Source!V191</f>
        <v>0.36</v>
      </c>
      <c r="H643" s="120"/>
      <c r="I643" s="120"/>
      <c r="J643" s="120"/>
      <c r="K643" s="120"/>
      <c r="L643" s="124">
        <f>SUMIF(CE644:CE645, 1, L644:L645)</f>
        <v>162.96</v>
      </c>
      <c r="CE643">
        <v>1</v>
      </c>
    </row>
    <row r="644" spans="1:83" ht="51" x14ac:dyDescent="0.2">
      <c r="A644" s="107"/>
      <c r="B644" s="107" t="s">
        <v>1007</v>
      </c>
      <c r="C644" s="107" t="s">
        <v>1009</v>
      </c>
      <c r="D644" s="119" t="s">
        <v>926</v>
      </c>
      <c r="E644" s="120">
        <v>0.18</v>
      </c>
      <c r="F644" s="120"/>
      <c r="G644" s="120">
        <f>SmtRes!CX186</f>
        <v>0.36</v>
      </c>
      <c r="H644" s="121">
        <f>SmtRes!CZ186</f>
        <v>1069.08</v>
      </c>
      <c r="I644" s="119">
        <f>SmtRes!AJ186</f>
        <v>1.36</v>
      </c>
      <c r="J644" s="121">
        <f>ROUND(H644*I644, 2)</f>
        <v>1453.95</v>
      </c>
      <c r="K644" s="119"/>
      <c r="L644" s="121">
        <f>SmtRes!DG186</f>
        <v>523.41999999999996</v>
      </c>
    </row>
    <row r="645" spans="1:83" x14ac:dyDescent="0.2">
      <c r="A645" s="107"/>
      <c r="B645" s="107" t="s">
        <v>933</v>
      </c>
      <c r="C645" s="107" t="s">
        <v>1573</v>
      </c>
      <c r="D645" s="119" t="s">
        <v>922</v>
      </c>
      <c r="E645" s="120">
        <f>SmtRes!DO186*SmtRes!AT186</f>
        <v>0.18</v>
      </c>
      <c r="F645" s="120"/>
      <c r="G645" s="120">
        <f>ROUND(E645*G639, 7)</f>
        <v>0.36</v>
      </c>
      <c r="H645" s="121"/>
      <c r="I645" s="119"/>
      <c r="J645" s="121">
        <f>ROUND(SmtRes!AG186/SmtRes!DO186, 2)</f>
        <v>452.68</v>
      </c>
      <c r="K645" s="119"/>
      <c r="L645" s="121">
        <f>SmtRes!DH186</f>
        <v>162.96</v>
      </c>
      <c r="CE645">
        <v>1</v>
      </c>
    </row>
    <row r="646" spans="1:83" x14ac:dyDescent="0.2">
      <c r="A646" s="122"/>
      <c r="B646" s="120">
        <v>4</v>
      </c>
      <c r="C646" s="122" t="s">
        <v>1604</v>
      </c>
      <c r="D646" s="119"/>
      <c r="E646" s="123"/>
      <c r="F646" s="120"/>
      <c r="G646" s="120"/>
      <c r="H646" s="120"/>
      <c r="I646" s="120"/>
      <c r="J646" s="120"/>
      <c r="K646" s="120"/>
      <c r="L646" s="124">
        <f>SUM(L647:L647)-SUMIF(CE647:CE647, 1, L647:L647)</f>
        <v>28.95</v>
      </c>
    </row>
    <row r="647" spans="1:83" ht="38.25" x14ac:dyDescent="0.2">
      <c r="A647" s="107"/>
      <c r="B647" s="107" t="s">
        <v>955</v>
      </c>
      <c r="C647" s="107" t="s">
        <v>957</v>
      </c>
      <c r="D647" s="119" t="s">
        <v>443</v>
      </c>
      <c r="E647" s="120">
        <v>0.1</v>
      </c>
      <c r="F647" s="120"/>
      <c r="G647" s="120">
        <f>SmtRes!CX187</f>
        <v>0.2</v>
      </c>
      <c r="H647" s="121">
        <f>SmtRes!CZ187</f>
        <v>155.63</v>
      </c>
      <c r="I647" s="119">
        <f>SmtRes!AI187</f>
        <v>0.93</v>
      </c>
      <c r="J647" s="121">
        <f>ROUND(H647*I647, 2)</f>
        <v>144.74</v>
      </c>
      <c r="K647" s="119"/>
      <c r="L647" s="121">
        <f>SmtRes!DF187</f>
        <v>28.95</v>
      </c>
    </row>
    <row r="648" spans="1:83" x14ac:dyDescent="0.2">
      <c r="A648" s="107"/>
      <c r="B648" s="107" t="str">
        <f>EtalonRes!I205</f>
        <v>23.8.03.11</v>
      </c>
      <c r="C648" s="125" t="str">
        <f>EtalonRes!K205</f>
        <v>Фланцы стальные плоские</v>
      </c>
      <c r="D648" s="126" t="str">
        <f>EtalonRes!O205</f>
        <v>ШТ</v>
      </c>
      <c r="E648" s="127">
        <f>EtalonRes!X205</f>
        <v>1</v>
      </c>
      <c r="F648" s="127"/>
      <c r="G648" s="127">
        <f>ROUND(EtalonRes!AG205*Source!I191, 7)</f>
        <v>2</v>
      </c>
      <c r="H648" s="128"/>
      <c r="I648" s="126"/>
      <c r="J648" s="128"/>
      <c r="K648" s="126"/>
      <c r="L648" s="128"/>
    </row>
    <row r="649" spans="1:83" x14ac:dyDescent="0.2">
      <c r="A649" s="107"/>
      <c r="B649" s="107"/>
      <c r="C649" s="106" t="s">
        <v>832</v>
      </c>
      <c r="D649" s="119"/>
      <c r="E649" s="120"/>
      <c r="F649" s="120"/>
      <c r="G649" s="120"/>
      <c r="H649" s="121"/>
      <c r="I649" s="119"/>
      <c r="J649" s="121"/>
      <c r="K649" s="119"/>
      <c r="L649" s="121">
        <f>L640+L642+L643+L646</f>
        <v>1005.0500000000002</v>
      </c>
    </row>
    <row r="650" spans="1:83" ht="38.25" x14ac:dyDescent="0.2">
      <c r="A650" s="118" t="s">
        <v>1646</v>
      </c>
      <c r="B650" s="107" t="str">
        <f>Source!F192</f>
        <v>23.8.03.11-0004</v>
      </c>
      <c r="C650" s="107" t="str">
        <f>Source!G192</f>
        <v>Фланец приварной встык, марка стали 20, номинальное давление 1,6 МПа, номинальный диаметр 32 мм</v>
      </c>
      <c r="D650" s="119" t="str">
        <f>Source!H192</f>
        <v>ШТ</v>
      </c>
      <c r="E650" s="120">
        <f>SmtRes!AT188</f>
        <v>1</v>
      </c>
      <c r="F650" s="120"/>
      <c r="G650" s="120">
        <f>Source!I192</f>
        <v>2</v>
      </c>
      <c r="H650" s="121">
        <f>Source!AL192+Source!AO192+Source!AM192+Source!AN192</f>
        <v>355.48</v>
      </c>
      <c r="I650" s="119">
        <f>IF(Source!BC192&lt;&gt; 0, Source!BC192, 1)</f>
        <v>1.06</v>
      </c>
      <c r="J650" s="121">
        <f>ROUND(H650*I650, 2)</f>
        <v>376.81</v>
      </c>
      <c r="K650" s="119"/>
      <c r="L650" s="121">
        <f>Source!P192</f>
        <v>753.62</v>
      </c>
      <c r="AD650">
        <f>ROUND((Source!AT192/100)*((ROUND(ROUND(Source!AO192,2)*Source!I192, 2)+ROUND(ROUND(Source!AN192,2)*Source!I192, 2))), 2)</f>
        <v>0</v>
      </c>
      <c r="AE650">
        <f>ROUND((Source!AU192/100)*((ROUND(ROUND(Source!AO192,2)*Source!I192, 2)+ROUND(ROUND(Source!AN192,2)*Source!I192, 2))), 2)</f>
        <v>0</v>
      </c>
      <c r="AN650">
        <f>L650</f>
        <v>753.62</v>
      </c>
      <c r="AW650">
        <f>L650</f>
        <v>753.62</v>
      </c>
      <c r="AZ650">
        <f>Source!X192</f>
        <v>0</v>
      </c>
      <c r="BA650">
        <f>Source!Y192</f>
        <v>0</v>
      </c>
      <c r="CD650">
        <v>1</v>
      </c>
    </row>
    <row r="651" spans="1:83" x14ac:dyDescent="0.2">
      <c r="A651" s="107"/>
      <c r="B651" s="107"/>
      <c r="C651" s="107" t="s">
        <v>1563</v>
      </c>
      <c r="D651" s="119"/>
      <c r="E651" s="120"/>
      <c r="F651" s="120"/>
      <c r="G651" s="120"/>
      <c r="H651" s="121"/>
      <c r="I651" s="119"/>
      <c r="J651" s="121"/>
      <c r="K651" s="119"/>
      <c r="L651" s="121">
        <f>SUM(AR639:AR654)+SUM(AS639:AS654)+SUM(AT639:AT654)+SUM(AU639:AU654)+SUM(AV639:AV654)</f>
        <v>452.68000000000006</v>
      </c>
    </row>
    <row r="652" spans="1:83" ht="38.25" x14ac:dyDescent="0.2">
      <c r="A652" s="107"/>
      <c r="B652" s="107" t="s">
        <v>108</v>
      </c>
      <c r="C652" s="107" t="s">
        <v>1605</v>
      </c>
      <c r="D652" s="119" t="s">
        <v>186</v>
      </c>
      <c r="E652" s="120">
        <f>Source!BZ191</f>
        <v>117</v>
      </c>
      <c r="F652" s="120"/>
      <c r="G652" s="120">
        <f>Source!AT191</f>
        <v>117</v>
      </c>
      <c r="H652" s="121"/>
      <c r="I652" s="119"/>
      <c r="J652" s="121"/>
      <c r="K652" s="119"/>
      <c r="L652" s="121">
        <f>SUM(AZ639:AZ654)</f>
        <v>529.64</v>
      </c>
    </row>
    <row r="653" spans="1:83" ht="38.25" x14ac:dyDescent="0.2">
      <c r="A653" s="125"/>
      <c r="B653" s="125" t="s">
        <v>109</v>
      </c>
      <c r="C653" s="125" t="s">
        <v>1606</v>
      </c>
      <c r="D653" s="126" t="s">
        <v>186</v>
      </c>
      <c r="E653" s="127">
        <f>Source!CA191</f>
        <v>74</v>
      </c>
      <c r="F653" s="127"/>
      <c r="G653" s="127">
        <f>Source!AU191</f>
        <v>74</v>
      </c>
      <c r="H653" s="128"/>
      <c r="I653" s="126"/>
      <c r="J653" s="128"/>
      <c r="K653" s="126"/>
      <c r="L653" s="128">
        <f>SUM(BA639:BA654)</f>
        <v>334.98</v>
      </c>
    </row>
    <row r="654" spans="1:83" x14ac:dyDescent="0.2">
      <c r="A654" s="104"/>
      <c r="B654" s="104"/>
      <c r="C654" s="129" t="s">
        <v>1566</v>
      </c>
      <c r="D654" s="129"/>
      <c r="E654" s="129"/>
      <c r="F654" s="129"/>
      <c r="G654" s="129"/>
      <c r="H654" s="129"/>
      <c r="I654" s="130">
        <f>IF(E639&lt;&gt;0,K654/E639, 0)</f>
        <v>1311.645</v>
      </c>
      <c r="J654" s="130"/>
      <c r="K654" s="130">
        <f>L640+L642+L646+L652+L653+L643+SUM(L650:L650)</f>
        <v>2623.29</v>
      </c>
      <c r="L654" s="130"/>
      <c r="AD654">
        <f>ROUND((Source!AT191/100)*((ROUND(SUMIF(SmtRes!AQ184:'SmtRes'!AQ188,"=1",SmtRes!AD184:'SmtRes'!AD188)*Source!I191, 2)+ROUND(SUMIF(SmtRes!AQ184:'SmtRes'!AQ188,"=1",SmtRes!AC184:'SmtRes'!AC188)*Source!I191, 2))), 2)</f>
        <v>2118.54</v>
      </c>
      <c r="AE654">
        <f>ROUND((Source!AU191/100)*((ROUND(SUMIF(SmtRes!AQ184:'SmtRes'!AQ188,"=1",SmtRes!AD184:'SmtRes'!AD188)*Source!I191, 2)+ROUND(SUMIF(SmtRes!AQ184:'SmtRes'!AQ188,"=1",SmtRes!AC184:'SmtRes'!AC188)*Source!I191, 2))), 2)</f>
        <v>1339.93</v>
      </c>
      <c r="AN654" s="24">
        <f>L640+L642+L646+L652+L653+L643</f>
        <v>1869.67</v>
      </c>
      <c r="AO654" s="24">
        <f>L642</f>
        <v>523.42000000000007</v>
      </c>
      <c r="AQ654" t="s">
        <v>1567</v>
      </c>
      <c r="AR654" s="24">
        <f>L640</f>
        <v>289.72000000000003</v>
      </c>
      <c r="AT654" s="24">
        <f>L643</f>
        <v>162.96</v>
      </c>
      <c r="AV654" t="s">
        <v>1567</v>
      </c>
      <c r="AW654" s="24">
        <f>L646</f>
        <v>28.95</v>
      </c>
      <c r="AZ654">
        <f>Source!X191</f>
        <v>529.64</v>
      </c>
      <c r="BA654">
        <f>Source!Y191</f>
        <v>334.98</v>
      </c>
      <c r="CD654">
        <v>1</v>
      </c>
    </row>
    <row r="655" spans="1:83" x14ac:dyDescent="0.2">
      <c r="A655" s="104"/>
      <c r="B655" s="104"/>
      <c r="C655" s="105" t="str">
        <f>Source!G193</f>
        <v>Крышка:</v>
      </c>
      <c r="D655" s="104"/>
      <c r="E655" s="104"/>
      <c r="F655" s="104"/>
      <c r="G655" s="104"/>
      <c r="H655" s="104"/>
      <c r="I655" s="104"/>
      <c r="J655" s="104"/>
      <c r="K655" s="104"/>
      <c r="L655" s="104"/>
    </row>
    <row r="656" spans="1:83" ht="25.5" x14ac:dyDescent="0.2">
      <c r="A656" s="118" t="s">
        <v>332</v>
      </c>
      <c r="B656" s="107" t="s">
        <v>1647</v>
      </c>
      <c r="C656" s="107" t="str">
        <f>Source!G194</f>
        <v>Укладка   стальных газопроводов диаметром: 50 мм</v>
      </c>
      <c r="D656" s="119" t="str">
        <f>Source!H194</f>
        <v>100 м</v>
      </c>
      <c r="E656" s="120">
        <f>Source!K194</f>
        <v>1.1999999999999999E-3</v>
      </c>
      <c r="F656" s="120"/>
      <c r="G656" s="120">
        <f>Source!I194</f>
        <v>1.1999999999999999E-3</v>
      </c>
      <c r="H656" s="121"/>
      <c r="I656" s="119"/>
      <c r="J656" s="121"/>
      <c r="K656" s="119"/>
      <c r="L656" s="121"/>
    </row>
    <row r="657" spans="1:83" x14ac:dyDescent="0.2">
      <c r="A657" s="104"/>
      <c r="B657" s="104"/>
      <c r="C657" s="105" t="str">
        <f>"Объем: "&amp;Source!I194&amp;"=0,12/"&amp;"100"</f>
        <v>Объем: 0,0012=0,12/100</v>
      </c>
      <c r="D657" s="104"/>
      <c r="E657" s="104"/>
      <c r="F657" s="104"/>
      <c r="G657" s="104"/>
      <c r="H657" s="104"/>
      <c r="I657" s="104"/>
      <c r="J657" s="104"/>
      <c r="K657" s="104"/>
      <c r="L657" s="104"/>
    </row>
    <row r="658" spans="1:83" x14ac:dyDescent="0.2">
      <c r="A658" s="122"/>
      <c r="B658" s="120">
        <v>1</v>
      </c>
      <c r="C658" s="122" t="s">
        <v>1569</v>
      </c>
      <c r="D658" s="119" t="s">
        <v>922</v>
      </c>
      <c r="E658" s="123"/>
      <c r="F658" s="120"/>
      <c r="G658" s="120">
        <f>Source!U194</f>
        <v>2.4119999999999999E-2</v>
      </c>
      <c r="H658" s="120"/>
      <c r="I658" s="120"/>
      <c r="J658" s="120"/>
      <c r="K658" s="120"/>
      <c r="L658" s="124">
        <f>SUM(L659:L659)-SUMIF(CE659:CE659, 1, L659:L659)</f>
        <v>8.86</v>
      </c>
    </row>
    <row r="659" spans="1:83" x14ac:dyDescent="0.2">
      <c r="A659" s="107"/>
      <c r="B659" s="107" t="s">
        <v>936</v>
      </c>
      <c r="C659" s="107" t="s">
        <v>937</v>
      </c>
      <c r="D659" s="119" t="s">
        <v>922</v>
      </c>
      <c r="E659" s="120">
        <v>20.100000000000001</v>
      </c>
      <c r="F659" s="120"/>
      <c r="G659" s="120">
        <f>SmtRes!CX189</f>
        <v>2.4119999999999999E-2</v>
      </c>
      <c r="H659" s="121"/>
      <c r="I659" s="119"/>
      <c r="J659" s="121">
        <f>SmtRes!CZ189</f>
        <v>367.44</v>
      </c>
      <c r="K659" s="119"/>
      <c r="L659" s="121">
        <f>SmtRes!DI189</f>
        <v>8.86</v>
      </c>
    </row>
    <row r="660" spans="1:83" x14ac:dyDescent="0.2">
      <c r="A660" s="122"/>
      <c r="B660" s="120">
        <v>2</v>
      </c>
      <c r="C660" s="122" t="s">
        <v>1560</v>
      </c>
      <c r="D660" s="119"/>
      <c r="E660" s="123"/>
      <c r="F660" s="120"/>
      <c r="G660" s="120"/>
      <c r="H660" s="120"/>
      <c r="I660" s="120"/>
      <c r="J660" s="120"/>
      <c r="K660" s="120"/>
      <c r="L660" s="124">
        <f>SUM(L661:L664)-SUMIF(CE661:CE664, 1, L661:L664)</f>
        <v>12.739999999999998</v>
      </c>
    </row>
    <row r="661" spans="1:83" x14ac:dyDescent="0.2">
      <c r="A661" s="122"/>
      <c r="B661" s="120"/>
      <c r="C661" s="122" t="s">
        <v>1562</v>
      </c>
      <c r="D661" s="119" t="s">
        <v>922</v>
      </c>
      <c r="E661" s="123"/>
      <c r="F661" s="120"/>
      <c r="G661" s="120">
        <f>Source!V194</f>
        <v>7.4999999999999997E-3</v>
      </c>
      <c r="H661" s="120"/>
      <c r="I661" s="120"/>
      <c r="J661" s="120"/>
      <c r="K661" s="120"/>
      <c r="L661" s="124">
        <f>SUMIF(CE662:CE664, 1, L662:L664)</f>
        <v>3.97</v>
      </c>
      <c r="CE661">
        <v>1</v>
      </c>
    </row>
    <row r="662" spans="1:83" ht="25.5" x14ac:dyDescent="0.2">
      <c r="A662" s="107"/>
      <c r="B662" s="107" t="s">
        <v>1073</v>
      </c>
      <c r="C662" s="107" t="s">
        <v>1075</v>
      </c>
      <c r="D662" s="119" t="s">
        <v>926</v>
      </c>
      <c r="E662" s="120">
        <v>6.25</v>
      </c>
      <c r="F662" s="120"/>
      <c r="G662" s="120">
        <f>SmtRes!CX191</f>
        <v>7.4999999999999997E-3</v>
      </c>
      <c r="H662" s="121"/>
      <c r="I662" s="119"/>
      <c r="J662" s="121">
        <f>SmtRes!CZ191</f>
        <v>1682.51</v>
      </c>
      <c r="K662" s="119"/>
      <c r="L662" s="121">
        <f>SmtRes!DG191</f>
        <v>12.62</v>
      </c>
    </row>
    <row r="663" spans="1:83" x14ac:dyDescent="0.2">
      <c r="A663" s="107"/>
      <c r="B663" s="107" t="s">
        <v>927</v>
      </c>
      <c r="C663" s="107" t="s">
        <v>1561</v>
      </c>
      <c r="D663" s="119" t="s">
        <v>922</v>
      </c>
      <c r="E663" s="120">
        <f>SmtRes!DO191*SmtRes!AT191</f>
        <v>6.25</v>
      </c>
      <c r="F663" s="120"/>
      <c r="G663" s="120">
        <f>ROUND(E663*G656, 7)</f>
        <v>7.4999999999999997E-3</v>
      </c>
      <c r="H663" s="121"/>
      <c r="I663" s="119"/>
      <c r="J663" s="121">
        <f>ROUND(SmtRes!AG191/SmtRes!DO191, 2)</f>
        <v>529.11</v>
      </c>
      <c r="K663" s="119"/>
      <c r="L663" s="121">
        <f>SmtRes!DH191</f>
        <v>3.97</v>
      </c>
      <c r="CE663">
        <v>1</v>
      </c>
    </row>
    <row r="664" spans="1:83" ht="25.5" x14ac:dyDescent="0.2">
      <c r="A664" s="107"/>
      <c r="B664" s="107" t="s">
        <v>941</v>
      </c>
      <c r="C664" s="107" t="s">
        <v>943</v>
      </c>
      <c r="D664" s="119" t="s">
        <v>926</v>
      </c>
      <c r="E664" s="120">
        <v>2.29</v>
      </c>
      <c r="F664" s="120"/>
      <c r="G664" s="120">
        <f>SmtRes!CX192</f>
        <v>2.748E-3</v>
      </c>
      <c r="H664" s="121"/>
      <c r="I664" s="119"/>
      <c r="J664" s="121">
        <f>SmtRes!CZ192</f>
        <v>42.96</v>
      </c>
      <c r="K664" s="119"/>
      <c r="L664" s="121">
        <f>SmtRes!DG192</f>
        <v>0.12</v>
      </c>
    </row>
    <row r="665" spans="1:83" x14ac:dyDescent="0.2">
      <c r="A665" s="122"/>
      <c r="B665" s="120">
        <v>4</v>
      </c>
      <c r="C665" s="122" t="s">
        <v>1604</v>
      </c>
      <c r="D665" s="119"/>
      <c r="E665" s="123"/>
      <c r="F665" s="120"/>
      <c r="G665" s="120"/>
      <c r="H665" s="120"/>
      <c r="I665" s="120"/>
      <c r="J665" s="120"/>
      <c r="K665" s="120"/>
      <c r="L665" s="124">
        <f>SUM(L666:L667)-SUMIF(CE666:CE667, 1, L666:L667)</f>
        <v>6.9999999999999993E-2</v>
      </c>
    </row>
    <row r="666" spans="1:83" x14ac:dyDescent="0.2">
      <c r="A666" s="107"/>
      <c r="B666" s="107" t="s">
        <v>951</v>
      </c>
      <c r="C666" s="107" t="s">
        <v>953</v>
      </c>
      <c r="D666" s="119" t="s">
        <v>954</v>
      </c>
      <c r="E666" s="120">
        <v>1.26</v>
      </c>
      <c r="F666" s="120"/>
      <c r="G666" s="120">
        <f>SmtRes!CX193</f>
        <v>1.5120000000000001E-3</v>
      </c>
      <c r="H666" s="121"/>
      <c r="I666" s="119"/>
      <c r="J666" s="121">
        <f>SmtRes!CZ193</f>
        <v>9.35</v>
      </c>
      <c r="K666" s="119"/>
      <c r="L666" s="121">
        <f>SmtRes!DF193</f>
        <v>0.01</v>
      </c>
    </row>
    <row r="667" spans="1:83" ht="38.25" x14ac:dyDescent="0.2">
      <c r="A667" s="107"/>
      <c r="B667" s="107" t="s">
        <v>955</v>
      </c>
      <c r="C667" s="107" t="s">
        <v>957</v>
      </c>
      <c r="D667" s="119" t="s">
        <v>443</v>
      </c>
      <c r="E667" s="120">
        <v>0.35</v>
      </c>
      <c r="F667" s="120"/>
      <c r="G667" s="120">
        <f>SmtRes!CX194</f>
        <v>4.2000000000000002E-4</v>
      </c>
      <c r="H667" s="121">
        <f>SmtRes!CZ194</f>
        <v>155.63</v>
      </c>
      <c r="I667" s="119">
        <f>SmtRes!AI194</f>
        <v>0.93</v>
      </c>
      <c r="J667" s="121">
        <f>ROUND(H667*I667, 2)</f>
        <v>144.74</v>
      </c>
      <c r="K667" s="119"/>
      <c r="L667" s="121">
        <f>SmtRes!DF194</f>
        <v>0.06</v>
      </c>
    </row>
    <row r="668" spans="1:83" x14ac:dyDescent="0.2">
      <c r="A668" s="107"/>
      <c r="B668" s="107"/>
      <c r="C668" s="125"/>
      <c r="D668" s="126"/>
      <c r="E668" s="127"/>
      <c r="F668" s="127"/>
      <c r="G668" s="127"/>
      <c r="H668" s="128"/>
      <c r="I668" s="126"/>
      <c r="J668" s="128"/>
      <c r="K668" s="126"/>
      <c r="L668" s="128"/>
    </row>
    <row r="669" spans="1:83" x14ac:dyDescent="0.2">
      <c r="A669" s="107"/>
      <c r="B669" s="107"/>
      <c r="C669" s="106" t="s">
        <v>832</v>
      </c>
      <c r="D669" s="119"/>
      <c r="E669" s="120"/>
      <c r="F669" s="120"/>
      <c r="G669" s="120"/>
      <c r="H669" s="121"/>
      <c r="I669" s="119"/>
      <c r="J669" s="121"/>
      <c r="K669" s="119"/>
      <c r="L669" s="121">
        <f>L658+L660+L661+L665</f>
        <v>25.639999999999997</v>
      </c>
    </row>
    <row r="670" spans="1:83" x14ac:dyDescent="0.2">
      <c r="A670" s="107"/>
      <c r="B670" s="107"/>
      <c r="C670" s="107" t="s">
        <v>1563</v>
      </c>
      <c r="D670" s="119"/>
      <c r="E670" s="120"/>
      <c r="F670" s="120"/>
      <c r="G670" s="120"/>
      <c r="H670" s="121"/>
      <c r="I670" s="119"/>
      <c r="J670" s="121"/>
      <c r="K670" s="119"/>
      <c r="L670" s="121">
        <f>SUM(AR656:AR673)+SUM(AS656:AS673)+SUM(AT656:AT673)+SUM(AU656:AU673)+SUM(AV656:AV673)</f>
        <v>12.83</v>
      </c>
    </row>
    <row r="671" spans="1:83" ht="38.25" x14ac:dyDescent="0.2">
      <c r="A671" s="107"/>
      <c r="B671" s="107" t="s">
        <v>108</v>
      </c>
      <c r="C671" s="107" t="s">
        <v>1605</v>
      </c>
      <c r="D671" s="119" t="s">
        <v>186</v>
      </c>
      <c r="E671" s="120">
        <f>Source!BZ194</f>
        <v>117</v>
      </c>
      <c r="F671" s="120"/>
      <c r="G671" s="120">
        <f>Source!AT194</f>
        <v>117</v>
      </c>
      <c r="H671" s="121"/>
      <c r="I671" s="119"/>
      <c r="J671" s="121"/>
      <c r="K671" s="119"/>
      <c r="L671" s="121">
        <f>SUM(AZ656:AZ673)</f>
        <v>15.01</v>
      </c>
    </row>
    <row r="672" spans="1:83" ht="38.25" x14ac:dyDescent="0.2">
      <c r="A672" s="125"/>
      <c r="B672" s="125" t="s">
        <v>109</v>
      </c>
      <c r="C672" s="125" t="s">
        <v>1606</v>
      </c>
      <c r="D672" s="126" t="s">
        <v>186</v>
      </c>
      <c r="E672" s="127">
        <f>Source!CA194</f>
        <v>74</v>
      </c>
      <c r="F672" s="127"/>
      <c r="G672" s="127">
        <f>Source!AU194</f>
        <v>74</v>
      </c>
      <c r="H672" s="128"/>
      <c r="I672" s="126"/>
      <c r="J672" s="128"/>
      <c r="K672" s="126"/>
      <c r="L672" s="128">
        <f>SUM(BA656:BA673)</f>
        <v>9.49</v>
      </c>
    </row>
    <row r="673" spans="1:83" x14ac:dyDescent="0.2">
      <c r="A673" s="104"/>
      <c r="B673" s="104"/>
      <c r="C673" s="129" t="s">
        <v>1566</v>
      </c>
      <c r="D673" s="129"/>
      <c r="E673" s="129"/>
      <c r="F673" s="129"/>
      <c r="G673" s="129"/>
      <c r="H673" s="129"/>
      <c r="I673" s="130">
        <f>IF(E656&lt;&gt;0,K673/E656, 0)</f>
        <v>41783.333333333336</v>
      </c>
      <c r="J673" s="130"/>
      <c r="K673" s="130">
        <f>L658+L660+L665+L671+L672+L661</f>
        <v>50.14</v>
      </c>
      <c r="L673" s="130"/>
      <c r="AD673">
        <f>ROUND((Source!AT194/100)*((ROUND(SUMIF(SmtRes!AQ189:'SmtRes'!AQ194,"=1",SmtRes!AD189:'SmtRes'!AD194)*Source!I194, 2)+ROUND(SUMIF(SmtRes!AQ189:'SmtRes'!AQ194,"=1",SmtRes!AC189:'SmtRes'!AC194)*Source!I194, 2))), 2)</f>
        <v>1.25</v>
      </c>
      <c r="AE673">
        <f>ROUND((Source!AU194/100)*((ROUND(SUMIF(SmtRes!AQ189:'SmtRes'!AQ194,"=1",SmtRes!AD189:'SmtRes'!AD194)*Source!I194, 2)+ROUND(SUMIF(SmtRes!AQ189:'SmtRes'!AQ194,"=1",SmtRes!AC189:'SmtRes'!AC194)*Source!I194, 2))), 2)</f>
        <v>0.79</v>
      </c>
      <c r="AN673" s="24">
        <f>L658+L660+L665+L671+L672+L661</f>
        <v>50.14</v>
      </c>
      <c r="AO673" s="24">
        <f>L660</f>
        <v>12.739999999999998</v>
      </c>
      <c r="AQ673" t="s">
        <v>1567</v>
      </c>
      <c r="AR673" s="24">
        <f>L658</f>
        <v>8.86</v>
      </c>
      <c r="AT673" s="24">
        <f>L661</f>
        <v>3.97</v>
      </c>
      <c r="AV673" t="s">
        <v>1567</v>
      </c>
      <c r="AW673" s="24">
        <f>L665</f>
        <v>6.9999999999999993E-2</v>
      </c>
      <c r="AZ673">
        <f>Source!X194</f>
        <v>15.01</v>
      </c>
      <c r="BA673">
        <f>Source!Y194</f>
        <v>9.49</v>
      </c>
      <c r="CD673">
        <v>1</v>
      </c>
    </row>
    <row r="674" spans="1:83" ht="51" x14ac:dyDescent="0.2">
      <c r="A674" s="136" t="s">
        <v>336</v>
      </c>
      <c r="B674" s="125" t="str">
        <f>Source!F195</f>
        <v>23.5.02.02-0033</v>
      </c>
      <c r="C674" s="125" t="str">
        <f>Source!G195</f>
        <v>Трубы стальные электросварные прямошовные из стали марок Ст2, 10, наружный диаметр 57 мм, толщина стенки 3 мм</v>
      </c>
      <c r="D674" s="126" t="str">
        <f>Source!H195</f>
        <v>м</v>
      </c>
      <c r="E674" s="127">
        <f>Source!K195</f>
        <v>0.12</v>
      </c>
      <c r="F674" s="127"/>
      <c r="G674" s="127">
        <f>Source!I195</f>
        <v>0.12</v>
      </c>
      <c r="H674" s="128"/>
      <c r="I674" s="126"/>
      <c r="J674" s="128">
        <f>Source!AL195</f>
        <v>199.13</v>
      </c>
      <c r="K674" s="126"/>
      <c r="L674" s="128">
        <f>Source!P195</f>
        <v>23.9</v>
      </c>
    </row>
    <row r="675" spans="1:83" x14ac:dyDescent="0.2">
      <c r="A675" s="104"/>
      <c r="B675" s="104"/>
      <c r="C675" s="129" t="s">
        <v>1566</v>
      </c>
      <c r="D675" s="129"/>
      <c r="E675" s="129"/>
      <c r="F675" s="129"/>
      <c r="G675" s="129"/>
      <c r="H675" s="129"/>
      <c r="I675" s="130">
        <f>IF(E674&lt;&gt;0,K675/E674, 0)</f>
        <v>199.16666666666666</v>
      </c>
      <c r="J675" s="130"/>
      <c r="K675" s="130">
        <f>L674</f>
        <v>23.9</v>
      </c>
      <c r="L675" s="130"/>
      <c r="AD675">
        <f>ROUND((Source!AT195/100)*((ROUND(ROUND(Source!AO195,2)*Source!I195, 2)+ROUND(ROUND(Source!AN195,2)*Source!I195, 2))), 2)</f>
        <v>0</v>
      </c>
      <c r="AE675">
        <f>ROUND((Source!AU195/100)*((ROUND(ROUND(Source!AO195,2)*Source!I195, 2)+ROUND(ROUND(Source!AN195,2)*Source!I195, 2))), 2)</f>
        <v>0</v>
      </c>
      <c r="AN675" s="24">
        <f>L674</f>
        <v>23.9</v>
      </c>
      <c r="AO675">
        <f>0</f>
        <v>0</v>
      </c>
      <c r="AQ675" t="s">
        <v>1567</v>
      </c>
      <c r="AR675">
        <f>0</f>
        <v>0</v>
      </c>
      <c r="AT675">
        <f>0</f>
        <v>0</v>
      </c>
      <c r="AV675" t="s">
        <v>1567</v>
      </c>
      <c r="AW675" s="24">
        <f>L674</f>
        <v>23.9</v>
      </c>
      <c r="AZ675">
        <f>Source!X195</f>
        <v>0</v>
      </c>
      <c r="BA675">
        <f>Source!Y195</f>
        <v>0</v>
      </c>
      <c r="CD675">
        <v>1</v>
      </c>
    </row>
    <row r="676" spans="1:83" ht="25.5" x14ac:dyDescent="0.2">
      <c r="A676" s="136" t="s">
        <v>337</v>
      </c>
      <c r="B676" s="125" t="str">
        <f>Source!F196</f>
        <v>23.8.03.01-0011</v>
      </c>
      <c r="C676" s="125" t="str">
        <f>Source!G196</f>
        <v>Заглушка стальная бесшовная приварная, номинальный диаметр 50 мм</v>
      </c>
      <c r="D676" s="126" t="str">
        <f>Source!H196</f>
        <v>ШТ</v>
      </c>
      <c r="E676" s="127">
        <f>Source!K196</f>
        <v>2</v>
      </c>
      <c r="F676" s="127"/>
      <c r="G676" s="127">
        <f>Source!I196</f>
        <v>2</v>
      </c>
      <c r="H676" s="128">
        <f>Source!AL196</f>
        <v>41.56</v>
      </c>
      <c r="I676" s="126">
        <f>IF(Source!BC196&lt;&gt; 0, Source!BC196, 1)</f>
        <v>1.06</v>
      </c>
      <c r="J676" s="128">
        <f>ROUND(H676*I676, 2)</f>
        <v>44.05</v>
      </c>
      <c r="K676" s="126"/>
      <c r="L676" s="128">
        <f>Source!P196</f>
        <v>88.1</v>
      </c>
    </row>
    <row r="677" spans="1:83" x14ac:dyDescent="0.2">
      <c r="A677" s="104"/>
      <c r="B677" s="104"/>
      <c r="C677" s="129" t="s">
        <v>1566</v>
      </c>
      <c r="D677" s="129"/>
      <c r="E677" s="129"/>
      <c r="F677" s="129"/>
      <c r="G677" s="129"/>
      <c r="H677" s="129"/>
      <c r="I677" s="130">
        <f>IF(E676&lt;&gt;0,K677/E676, 0)</f>
        <v>44.05</v>
      </c>
      <c r="J677" s="130"/>
      <c r="K677" s="130">
        <f>L676</f>
        <v>88.1</v>
      </c>
      <c r="L677" s="130"/>
      <c r="AD677">
        <f>ROUND((Source!AT196/100)*((ROUND(ROUND(Source!AO196,2)*Source!I196, 2)+ROUND(ROUND(Source!AN196,2)*Source!I196, 2))), 2)</f>
        <v>0</v>
      </c>
      <c r="AE677">
        <f>ROUND((Source!AU196/100)*((ROUND(ROUND(Source!AO196,2)*Source!I196, 2)+ROUND(ROUND(Source!AN196,2)*Source!I196, 2))), 2)</f>
        <v>0</v>
      </c>
      <c r="AN677" s="24">
        <f>L676</f>
        <v>88.1</v>
      </c>
      <c r="AO677">
        <f>0</f>
        <v>0</v>
      </c>
      <c r="AQ677" t="s">
        <v>1567</v>
      </c>
      <c r="AR677">
        <f>0</f>
        <v>0</v>
      </c>
      <c r="AT677">
        <f>0</f>
        <v>0</v>
      </c>
      <c r="AV677" t="s">
        <v>1567</v>
      </c>
      <c r="AW677" s="24">
        <f>L676</f>
        <v>88.1</v>
      </c>
      <c r="AZ677">
        <f>Source!X196</f>
        <v>0</v>
      </c>
      <c r="BA677">
        <f>Source!Y196</f>
        <v>0</v>
      </c>
      <c r="CD677">
        <v>1</v>
      </c>
    </row>
    <row r="678" spans="1:83" ht="25.5" x14ac:dyDescent="0.2">
      <c r="A678" s="118" t="s">
        <v>341</v>
      </c>
      <c r="B678" s="107" t="s">
        <v>1648</v>
      </c>
      <c r="C678" s="107" t="str">
        <f>Source!G197</f>
        <v>Устройство бетонных фундаментов общего назначения объемом: до 5 м3</v>
      </c>
      <c r="D678" s="119" t="str">
        <f>Source!H197</f>
        <v>100 м3</v>
      </c>
      <c r="E678" s="120">
        <f>Source!K197</f>
        <v>3.2000000000000003E-4</v>
      </c>
      <c r="F678" s="120"/>
      <c r="G678" s="120">
        <f>Source!I197</f>
        <v>3.2000000000000003E-4</v>
      </c>
      <c r="H678" s="121"/>
      <c r="I678" s="119"/>
      <c r="J678" s="121"/>
      <c r="K678" s="119"/>
      <c r="L678" s="121"/>
    </row>
    <row r="679" spans="1:83" x14ac:dyDescent="0.2">
      <c r="A679" s="104"/>
      <c r="B679" s="104"/>
      <c r="C679" s="105" t="str">
        <f>"Объем: "&amp;Source!I197&amp;"=0,032/"&amp;"100"</f>
        <v>Объем: 0,00032=0,032/100</v>
      </c>
      <c r="D679" s="104"/>
      <c r="E679" s="104"/>
      <c r="F679" s="104"/>
      <c r="G679" s="104"/>
      <c r="H679" s="104"/>
      <c r="I679" s="104"/>
      <c r="J679" s="104"/>
      <c r="K679" s="104"/>
      <c r="L679" s="104"/>
    </row>
    <row r="680" spans="1:83" x14ac:dyDescent="0.2">
      <c r="A680" s="122"/>
      <c r="B680" s="120">
        <v>1</v>
      </c>
      <c r="C680" s="122" t="s">
        <v>1569</v>
      </c>
      <c r="D680" s="119" t="s">
        <v>922</v>
      </c>
      <c r="E680" s="123"/>
      <c r="F680" s="120"/>
      <c r="G680" s="120">
        <f>Source!U197</f>
        <v>0.12608</v>
      </c>
      <c r="H680" s="120"/>
      <c r="I680" s="120"/>
      <c r="J680" s="120"/>
      <c r="K680" s="120"/>
      <c r="L680" s="124">
        <f>SUM(L681:L681)-SUMIF(CE681:CE681, 1, L681:L681)</f>
        <v>43.73</v>
      </c>
    </row>
    <row r="681" spans="1:83" x14ac:dyDescent="0.2">
      <c r="A681" s="107"/>
      <c r="B681" s="107" t="s">
        <v>1127</v>
      </c>
      <c r="C681" s="107" t="s">
        <v>1128</v>
      </c>
      <c r="D681" s="119" t="s">
        <v>922</v>
      </c>
      <c r="E681" s="120">
        <v>394</v>
      </c>
      <c r="F681" s="120"/>
      <c r="G681" s="120">
        <f>SmtRes!CX195</f>
        <v>0.12608</v>
      </c>
      <c r="H681" s="121"/>
      <c r="I681" s="119"/>
      <c r="J681" s="121">
        <f>SmtRes!CZ195</f>
        <v>346.86</v>
      </c>
      <c r="K681" s="119"/>
      <c r="L681" s="121">
        <f>SmtRes!DI195</f>
        <v>43.73</v>
      </c>
    </row>
    <row r="682" spans="1:83" x14ac:dyDescent="0.2">
      <c r="A682" s="122"/>
      <c r="B682" s="120">
        <v>2</v>
      </c>
      <c r="C682" s="122" t="s">
        <v>1560</v>
      </c>
      <c r="D682" s="119"/>
      <c r="E682" s="123"/>
      <c r="F682" s="120"/>
      <c r="G682" s="120"/>
      <c r="H682" s="120"/>
      <c r="I682" s="120"/>
      <c r="J682" s="120"/>
      <c r="K682" s="120"/>
      <c r="L682" s="124">
        <f>SUM(L683:L692)-SUMIF(CE683:CE692, 1, L683:L692)</f>
        <v>27.110000000000003</v>
      </c>
    </row>
    <row r="683" spans="1:83" x14ac:dyDescent="0.2">
      <c r="A683" s="122"/>
      <c r="B683" s="120"/>
      <c r="C683" s="122" t="s">
        <v>1562</v>
      </c>
      <c r="D683" s="119" t="s">
        <v>922</v>
      </c>
      <c r="E683" s="123"/>
      <c r="F683" s="120"/>
      <c r="G683" s="120">
        <f>Source!V197</f>
        <v>1.1478400000000001E-2</v>
      </c>
      <c r="H683" s="120"/>
      <c r="I683" s="120"/>
      <c r="J683" s="120"/>
      <c r="K683" s="120"/>
      <c r="L683" s="124">
        <f>SUMIF(CE684:CE692, 1, L684:L692)</f>
        <v>6.01</v>
      </c>
      <c r="CE683">
        <v>1</v>
      </c>
    </row>
    <row r="684" spans="1:83" ht="25.5" x14ac:dyDescent="0.2">
      <c r="A684" s="107"/>
      <c r="B684" s="107" t="s">
        <v>1073</v>
      </c>
      <c r="C684" s="107" t="s">
        <v>1075</v>
      </c>
      <c r="D684" s="119" t="s">
        <v>926</v>
      </c>
      <c r="E684" s="120">
        <v>0.96</v>
      </c>
      <c r="F684" s="120"/>
      <c r="G684" s="120">
        <f>SmtRes!CX197</f>
        <v>3.0719999999999999E-4</v>
      </c>
      <c r="H684" s="121"/>
      <c r="I684" s="119"/>
      <c r="J684" s="121">
        <f>SmtRes!CZ197</f>
        <v>1682.51</v>
      </c>
      <c r="K684" s="119"/>
      <c r="L684" s="121">
        <f>SmtRes!DG197</f>
        <v>0.52</v>
      </c>
    </row>
    <row r="685" spans="1:83" x14ac:dyDescent="0.2">
      <c r="A685" s="107"/>
      <c r="B685" s="107" t="s">
        <v>927</v>
      </c>
      <c r="C685" s="107" t="s">
        <v>1561</v>
      </c>
      <c r="D685" s="119" t="s">
        <v>922</v>
      </c>
      <c r="E685" s="120">
        <f>SmtRes!DO197*SmtRes!AT197</f>
        <v>0.96</v>
      </c>
      <c r="F685" s="120"/>
      <c r="G685" s="120">
        <f>ROUND(E685*G678, 7)</f>
        <v>3.0719999999999999E-4</v>
      </c>
      <c r="H685" s="121"/>
      <c r="I685" s="119"/>
      <c r="J685" s="121">
        <f>ROUND(SmtRes!AG197/SmtRes!DO197, 2)</f>
        <v>529.11</v>
      </c>
      <c r="K685" s="119"/>
      <c r="L685" s="121">
        <f>SmtRes!DH197</f>
        <v>0.16</v>
      </c>
      <c r="CE685">
        <v>1</v>
      </c>
    </row>
    <row r="686" spans="1:83" ht="25.5" x14ac:dyDescent="0.2">
      <c r="A686" s="107"/>
      <c r="B686" s="107" t="s">
        <v>1129</v>
      </c>
      <c r="C686" s="107" t="s">
        <v>1131</v>
      </c>
      <c r="D686" s="119" t="s">
        <v>926</v>
      </c>
      <c r="E686" s="120">
        <v>33.26</v>
      </c>
      <c r="F686" s="120"/>
      <c r="G686" s="120">
        <f>SmtRes!CX198</f>
        <v>1.06432E-2</v>
      </c>
      <c r="H686" s="121">
        <f>SmtRes!CZ198</f>
        <v>1703.3</v>
      </c>
      <c r="I686" s="119">
        <f>SmtRes!AJ198</f>
        <v>1.44</v>
      </c>
      <c r="J686" s="121">
        <f>ROUND(H686*I686, 2)</f>
        <v>2452.75</v>
      </c>
      <c r="K686" s="119"/>
      <c r="L686" s="121">
        <f>SmtRes!DG198</f>
        <v>26.11</v>
      </c>
    </row>
    <row r="687" spans="1:83" x14ac:dyDescent="0.2">
      <c r="A687" s="107"/>
      <c r="B687" s="107" t="s">
        <v>927</v>
      </c>
      <c r="C687" s="107" t="s">
        <v>1561</v>
      </c>
      <c r="D687" s="119" t="s">
        <v>922</v>
      </c>
      <c r="E687" s="120">
        <f>SmtRes!DO198*SmtRes!AT198</f>
        <v>33.26</v>
      </c>
      <c r="F687" s="120"/>
      <c r="G687" s="120">
        <f>ROUND(E687*G678, 7)</f>
        <v>1.06432E-2</v>
      </c>
      <c r="H687" s="121"/>
      <c r="I687" s="119"/>
      <c r="J687" s="121">
        <f>ROUND(SmtRes!AG198/SmtRes!DO198, 2)</f>
        <v>529.11</v>
      </c>
      <c r="K687" s="119"/>
      <c r="L687" s="121">
        <f>SmtRes!DH198</f>
        <v>5.63</v>
      </c>
      <c r="CE687">
        <v>1</v>
      </c>
    </row>
    <row r="688" spans="1:83" ht="51" x14ac:dyDescent="0.2">
      <c r="A688" s="107"/>
      <c r="B688" s="107" t="s">
        <v>1132</v>
      </c>
      <c r="C688" s="107" t="s">
        <v>1134</v>
      </c>
      <c r="D688" s="119" t="s">
        <v>926</v>
      </c>
      <c r="E688" s="120">
        <v>0.25</v>
      </c>
      <c r="F688" s="120"/>
      <c r="G688" s="120">
        <f>SmtRes!CX199</f>
        <v>8.0000000000000007E-5</v>
      </c>
      <c r="H688" s="121"/>
      <c r="I688" s="119"/>
      <c r="J688" s="121">
        <f>SmtRes!CZ199</f>
        <v>1647.51</v>
      </c>
      <c r="K688" s="119"/>
      <c r="L688" s="121">
        <f>SmtRes!DG199</f>
        <v>0.13</v>
      </c>
    </row>
    <row r="689" spans="1:83" x14ac:dyDescent="0.2">
      <c r="A689" s="107"/>
      <c r="B689" s="107" t="s">
        <v>933</v>
      </c>
      <c r="C689" s="107" t="s">
        <v>1573</v>
      </c>
      <c r="D689" s="119" t="s">
        <v>922</v>
      </c>
      <c r="E689" s="120">
        <f>SmtRes!DO199*SmtRes!AT199</f>
        <v>0.25</v>
      </c>
      <c r="F689" s="120"/>
      <c r="G689" s="120">
        <f>ROUND(E689*G678, 7)</f>
        <v>8.0000000000000007E-5</v>
      </c>
      <c r="H689" s="121"/>
      <c r="I689" s="119"/>
      <c r="J689" s="121">
        <f>ROUND(SmtRes!AG199/SmtRes!DO199, 2)</f>
        <v>452.68</v>
      </c>
      <c r="K689" s="119"/>
      <c r="L689" s="121">
        <f>SmtRes!DH199</f>
        <v>0.04</v>
      </c>
      <c r="CE689">
        <v>1</v>
      </c>
    </row>
    <row r="690" spans="1:83" x14ac:dyDescent="0.2">
      <c r="A690" s="107"/>
      <c r="B690" s="107" t="s">
        <v>1135</v>
      </c>
      <c r="C690" s="107" t="s">
        <v>1137</v>
      </c>
      <c r="D690" s="119" t="s">
        <v>926</v>
      </c>
      <c r="E690" s="120">
        <v>21</v>
      </c>
      <c r="F690" s="120"/>
      <c r="G690" s="120">
        <f>SmtRes!CX200</f>
        <v>6.7200000000000003E-3</v>
      </c>
      <c r="H690" s="121">
        <f>SmtRes!CZ200</f>
        <v>10.37</v>
      </c>
      <c r="I690" s="119">
        <f>SmtRes!AJ200</f>
        <v>1.29</v>
      </c>
      <c r="J690" s="121">
        <f>ROUND(H690*I690, 2)</f>
        <v>13.38</v>
      </c>
      <c r="K690" s="119"/>
      <c r="L690" s="121">
        <f>SmtRes!DG200</f>
        <v>0.09</v>
      </c>
    </row>
    <row r="691" spans="1:83" ht="25.5" x14ac:dyDescent="0.2">
      <c r="A691" s="107"/>
      <c r="B691" s="107" t="s">
        <v>978</v>
      </c>
      <c r="C691" s="107" t="s">
        <v>980</v>
      </c>
      <c r="D691" s="119" t="s">
        <v>926</v>
      </c>
      <c r="E691" s="120">
        <v>1.4</v>
      </c>
      <c r="F691" s="120"/>
      <c r="G691" s="120">
        <f>SmtRes!CX201</f>
        <v>4.4799999999999999E-4</v>
      </c>
      <c r="H691" s="121"/>
      <c r="I691" s="119"/>
      <c r="J691" s="121">
        <f>SmtRes!CZ201</f>
        <v>579.09</v>
      </c>
      <c r="K691" s="119"/>
      <c r="L691" s="121">
        <f>SmtRes!DG201</f>
        <v>0.26</v>
      </c>
    </row>
    <row r="692" spans="1:83" x14ac:dyDescent="0.2">
      <c r="A692" s="107"/>
      <c r="B692" s="107" t="s">
        <v>947</v>
      </c>
      <c r="C692" s="107" t="s">
        <v>1603</v>
      </c>
      <c r="D692" s="119" t="s">
        <v>922</v>
      </c>
      <c r="E692" s="120">
        <f>SmtRes!DO201*SmtRes!AT201</f>
        <v>1.4</v>
      </c>
      <c r="F692" s="120"/>
      <c r="G692" s="120">
        <f>ROUND(E692*G678, 7)</f>
        <v>4.4799999999999999E-4</v>
      </c>
      <c r="H692" s="121"/>
      <c r="I692" s="119"/>
      <c r="J692" s="121">
        <f>ROUND(SmtRes!AG201/SmtRes!DO201, 2)</f>
        <v>393.89</v>
      </c>
      <c r="K692" s="119"/>
      <c r="L692" s="121">
        <f>SmtRes!DH201</f>
        <v>0.18</v>
      </c>
      <c r="CE692">
        <v>1</v>
      </c>
    </row>
    <row r="693" spans="1:83" x14ac:dyDescent="0.2">
      <c r="A693" s="122"/>
      <c r="B693" s="120">
        <v>4</v>
      </c>
      <c r="C693" s="122" t="s">
        <v>1604</v>
      </c>
      <c r="D693" s="119"/>
      <c r="E693" s="123"/>
      <c r="F693" s="120"/>
      <c r="G693" s="120"/>
      <c r="H693" s="120"/>
      <c r="I693" s="120"/>
      <c r="J693" s="120"/>
      <c r="K693" s="120"/>
      <c r="L693" s="124">
        <f>SUM(L694:L703)-SUMIF(CE694:CE703, 1, L694:L703)</f>
        <v>6.12</v>
      </c>
    </row>
    <row r="694" spans="1:83" x14ac:dyDescent="0.2">
      <c r="A694" s="107"/>
      <c r="B694" s="107" t="s">
        <v>1064</v>
      </c>
      <c r="C694" s="107" t="s">
        <v>1066</v>
      </c>
      <c r="D694" s="119" t="s">
        <v>231</v>
      </c>
      <c r="E694" s="120">
        <v>1.75</v>
      </c>
      <c r="F694" s="120"/>
      <c r="G694" s="120">
        <f>SmtRes!CX202</f>
        <v>5.5999999999999995E-4</v>
      </c>
      <c r="H694" s="121">
        <f>SmtRes!CZ202</f>
        <v>35.71</v>
      </c>
      <c r="I694" s="119">
        <f>SmtRes!AI202</f>
        <v>0.88</v>
      </c>
      <c r="J694" s="121">
        <f>ROUND(H694*I694, 2)</f>
        <v>31.42</v>
      </c>
      <c r="K694" s="119"/>
      <c r="L694" s="121">
        <f>SmtRes!DF202</f>
        <v>0.02</v>
      </c>
    </row>
    <row r="695" spans="1:83" x14ac:dyDescent="0.2">
      <c r="A695" s="107"/>
      <c r="B695" s="107" t="s">
        <v>951</v>
      </c>
      <c r="C695" s="107" t="s">
        <v>953</v>
      </c>
      <c r="D695" s="119" t="s">
        <v>954</v>
      </c>
      <c r="E695" s="120">
        <v>2.64</v>
      </c>
      <c r="F695" s="120"/>
      <c r="G695" s="120">
        <f>SmtRes!CX203</f>
        <v>8.4480000000000004E-4</v>
      </c>
      <c r="H695" s="121"/>
      <c r="I695" s="119"/>
      <c r="J695" s="121">
        <f>SmtRes!CZ203</f>
        <v>9.35</v>
      </c>
      <c r="K695" s="119"/>
      <c r="L695" s="121">
        <f>SmtRes!DF203</f>
        <v>0.01</v>
      </c>
    </row>
    <row r="696" spans="1:83" x14ac:dyDescent="0.2">
      <c r="A696" s="107"/>
      <c r="B696" s="107" t="s">
        <v>1067</v>
      </c>
      <c r="C696" s="107" t="s">
        <v>1069</v>
      </c>
      <c r="D696" s="119" t="s">
        <v>1070</v>
      </c>
      <c r="E696" s="120">
        <v>5.6</v>
      </c>
      <c r="F696" s="120"/>
      <c r="G696" s="120">
        <f>SmtRes!CX204</f>
        <v>1.792E-3</v>
      </c>
      <c r="H696" s="121">
        <f>SmtRes!CZ204</f>
        <v>12.83</v>
      </c>
      <c r="I696" s="119">
        <f>SmtRes!AI204</f>
        <v>1.1100000000000001</v>
      </c>
      <c r="J696" s="121">
        <f>ROUND(H696*I696, 2)</f>
        <v>14.24</v>
      </c>
      <c r="K696" s="119"/>
      <c r="L696" s="121">
        <f>SmtRes!DF204</f>
        <v>0.03</v>
      </c>
    </row>
    <row r="697" spans="1:83" x14ac:dyDescent="0.2">
      <c r="A697" s="107"/>
      <c r="B697" s="107" t="s">
        <v>1138</v>
      </c>
      <c r="C697" s="107" t="s">
        <v>1140</v>
      </c>
      <c r="D697" s="119" t="s">
        <v>236</v>
      </c>
      <c r="E697" s="120">
        <v>3.6999999999999998E-2</v>
      </c>
      <c r="F697" s="120"/>
      <c r="G697" s="120">
        <f>SmtRes!CX205</f>
        <v>1.1800000000000001E-5</v>
      </c>
      <c r="H697" s="121">
        <f>SmtRes!CZ205</f>
        <v>70296.2</v>
      </c>
      <c r="I697" s="119">
        <f>SmtRes!AI205</f>
        <v>1.22</v>
      </c>
      <c r="J697" s="121">
        <f>ROUND(H697*I697, 2)</f>
        <v>85761.36</v>
      </c>
      <c r="K697" s="119"/>
      <c r="L697" s="121">
        <f>SmtRes!DF205</f>
        <v>1.01</v>
      </c>
    </row>
    <row r="698" spans="1:83" ht="25.5" x14ac:dyDescent="0.2">
      <c r="A698" s="107"/>
      <c r="B698" s="107" t="s">
        <v>1141</v>
      </c>
      <c r="C698" s="107" t="s">
        <v>1143</v>
      </c>
      <c r="D698" s="119" t="s">
        <v>236</v>
      </c>
      <c r="E698" s="120">
        <v>0.05</v>
      </c>
      <c r="F698" s="120"/>
      <c r="G698" s="120">
        <f>SmtRes!CX206</f>
        <v>1.5999999999999999E-5</v>
      </c>
      <c r="H698" s="121">
        <f>SmtRes!CZ206</f>
        <v>5275.05</v>
      </c>
      <c r="I698" s="119">
        <f>SmtRes!AI206</f>
        <v>1.34</v>
      </c>
      <c r="J698" s="121">
        <f>ROUND(H698*I698, 2)</f>
        <v>7068.57</v>
      </c>
      <c r="K698" s="119"/>
      <c r="L698" s="121">
        <f>SmtRes!DF206</f>
        <v>0.11</v>
      </c>
    </row>
    <row r="699" spans="1:83" ht="25.5" x14ac:dyDescent="0.2">
      <c r="A699" s="107"/>
      <c r="B699" s="107" t="s">
        <v>1144</v>
      </c>
      <c r="C699" s="107" t="s">
        <v>1146</v>
      </c>
      <c r="D699" s="119" t="s">
        <v>236</v>
      </c>
      <c r="E699" s="120">
        <v>0.04</v>
      </c>
      <c r="F699" s="120"/>
      <c r="G699" s="120">
        <f>SmtRes!CX208</f>
        <v>1.2799999999999999E-5</v>
      </c>
      <c r="H699" s="121">
        <f>SmtRes!CZ208</f>
        <v>60258.2</v>
      </c>
      <c r="I699" s="119">
        <f>SmtRes!AI208</f>
        <v>0.89</v>
      </c>
      <c r="J699" s="121">
        <f>ROUND(H699*I699, 2)</f>
        <v>53629.8</v>
      </c>
      <c r="K699" s="119"/>
      <c r="L699" s="121">
        <f>SmtRes!DF208</f>
        <v>0.69</v>
      </c>
    </row>
    <row r="700" spans="1:83" ht="38.25" x14ac:dyDescent="0.2">
      <c r="A700" s="107"/>
      <c r="B700" s="107" t="s">
        <v>1147</v>
      </c>
      <c r="C700" s="107" t="s">
        <v>1149</v>
      </c>
      <c r="D700" s="119" t="s">
        <v>231</v>
      </c>
      <c r="E700" s="120">
        <v>0.69</v>
      </c>
      <c r="F700" s="120"/>
      <c r="G700" s="120">
        <f>SmtRes!CX209</f>
        <v>2.208E-4</v>
      </c>
      <c r="H700" s="121">
        <f>SmtRes!CZ209</f>
        <v>6442.06</v>
      </c>
      <c r="I700" s="119">
        <f>SmtRes!AI209</f>
        <v>0.9</v>
      </c>
      <c r="J700" s="121">
        <f>ROUND(H700*I700, 2)</f>
        <v>5797.85</v>
      </c>
      <c r="K700" s="119"/>
      <c r="L700" s="121">
        <f>SmtRes!DF209</f>
        <v>1.28</v>
      </c>
    </row>
    <row r="701" spans="1:83" ht="51" x14ac:dyDescent="0.2">
      <c r="A701" s="107"/>
      <c r="B701" s="107" t="s">
        <v>1150</v>
      </c>
      <c r="C701" s="107" t="s">
        <v>1152</v>
      </c>
      <c r="D701" s="119" t="s">
        <v>231</v>
      </c>
      <c r="E701" s="120">
        <v>0.08</v>
      </c>
      <c r="F701" s="120"/>
      <c r="G701" s="120">
        <f>SmtRes!CX210</f>
        <v>2.5599999999999999E-5</v>
      </c>
      <c r="H701" s="121">
        <f>SmtRes!CZ210</f>
        <v>16496.03</v>
      </c>
      <c r="I701" s="119">
        <f>SmtRes!AI210</f>
        <v>1.01</v>
      </c>
      <c r="J701" s="121">
        <f>ROUND(H701*I701, 2)</f>
        <v>16660.990000000002</v>
      </c>
      <c r="K701" s="119"/>
      <c r="L701" s="121">
        <f>SmtRes!DF210</f>
        <v>0.43</v>
      </c>
    </row>
    <row r="702" spans="1:83" ht="51" x14ac:dyDescent="0.2">
      <c r="A702" s="107"/>
      <c r="B702" s="107" t="s">
        <v>1153</v>
      </c>
      <c r="C702" s="107" t="s">
        <v>1155</v>
      </c>
      <c r="D702" s="119" t="s">
        <v>231</v>
      </c>
      <c r="E702" s="120">
        <v>0.2</v>
      </c>
      <c r="F702" s="120"/>
      <c r="G702" s="120">
        <f>SmtRes!CX211</f>
        <v>6.3999999999999997E-5</v>
      </c>
      <c r="H702" s="121">
        <f>SmtRes!CZ211</f>
        <v>5764.42</v>
      </c>
      <c r="I702" s="119">
        <f>SmtRes!AI211</f>
        <v>1.55</v>
      </c>
      <c r="J702" s="121">
        <f>ROUND(H702*I702, 2)</f>
        <v>8934.85</v>
      </c>
      <c r="K702" s="119"/>
      <c r="L702" s="121">
        <f>SmtRes!DF211</f>
        <v>0.56999999999999995</v>
      </c>
    </row>
    <row r="703" spans="1:83" ht="51" x14ac:dyDescent="0.2">
      <c r="A703" s="107"/>
      <c r="B703" s="107" t="s">
        <v>1156</v>
      </c>
      <c r="C703" s="107" t="s">
        <v>1158</v>
      </c>
      <c r="D703" s="119" t="s">
        <v>231</v>
      </c>
      <c r="E703" s="120">
        <v>0.69</v>
      </c>
      <c r="F703" s="120"/>
      <c r="G703" s="120">
        <f>SmtRes!CX212</f>
        <v>2.208E-4</v>
      </c>
      <c r="H703" s="121">
        <f>SmtRes!CZ212</f>
        <v>5764.42</v>
      </c>
      <c r="I703" s="119">
        <f>SmtRes!AI212</f>
        <v>1.55</v>
      </c>
      <c r="J703" s="121">
        <f>ROUND(H703*I703, 2)</f>
        <v>8934.85</v>
      </c>
      <c r="K703" s="119"/>
      <c r="L703" s="121">
        <f>SmtRes!DF212</f>
        <v>1.97</v>
      </c>
    </row>
    <row r="704" spans="1:83" x14ac:dyDescent="0.2">
      <c r="A704" s="107"/>
      <c r="B704" s="107"/>
      <c r="C704" s="107"/>
      <c r="D704" s="119"/>
      <c r="E704" s="120"/>
      <c r="F704" s="120"/>
      <c r="G704" s="120"/>
      <c r="H704" s="121"/>
      <c r="I704" s="119"/>
      <c r="J704" s="121"/>
      <c r="K704" s="119"/>
      <c r="L704" s="121"/>
    </row>
    <row r="705" spans="1:83" x14ac:dyDescent="0.2">
      <c r="A705" s="107"/>
      <c r="B705" s="107"/>
      <c r="C705" s="125"/>
      <c r="D705" s="126"/>
      <c r="E705" s="127"/>
      <c r="F705" s="127"/>
      <c r="G705" s="127"/>
      <c r="H705" s="128"/>
      <c r="I705" s="126"/>
      <c r="J705" s="128"/>
      <c r="K705" s="126"/>
      <c r="L705" s="128"/>
    </row>
    <row r="706" spans="1:83" x14ac:dyDescent="0.2">
      <c r="A706" s="107"/>
      <c r="B706" s="107"/>
      <c r="C706" s="106" t="s">
        <v>832</v>
      </c>
      <c r="D706" s="119"/>
      <c r="E706" s="120"/>
      <c r="F706" s="120"/>
      <c r="G706" s="120"/>
      <c r="H706" s="121"/>
      <c r="I706" s="119"/>
      <c r="J706" s="121"/>
      <c r="K706" s="119"/>
      <c r="L706" s="121">
        <f>L680+L682+L683+L693</f>
        <v>82.970000000000013</v>
      </c>
    </row>
    <row r="707" spans="1:83" ht="38.25" x14ac:dyDescent="0.2">
      <c r="A707" s="118" t="s">
        <v>1649</v>
      </c>
      <c r="B707" s="107" t="str">
        <f>Source!F198</f>
        <v>04.1.02.05-0390</v>
      </c>
      <c r="C707" s="107" t="str">
        <f>Source!G198</f>
        <v>Смеси бетонные тяжелого бетона (БСТ) на гранитном щебне, класс В15, F(1)200, W6</v>
      </c>
      <c r="D707" s="119" t="str">
        <f>Source!H198</f>
        <v>м3</v>
      </c>
      <c r="E707" s="120">
        <f>SmtRes!AT207</f>
        <v>12.5</v>
      </c>
      <c r="F707" s="120"/>
      <c r="G707" s="120">
        <f>Source!I198</f>
        <v>4.0000000000000001E-3</v>
      </c>
      <c r="H707" s="121">
        <f>Source!AL198+Source!AO198+Source!AM198+Source!AN198</f>
        <v>5444.61</v>
      </c>
      <c r="I707" s="119">
        <f>IF(Source!BC198&lt;&gt; 0, Source!BC198, 1)</f>
        <v>1.44</v>
      </c>
      <c r="J707" s="121">
        <f>ROUND(H707*I707, 2)</f>
        <v>7840.24</v>
      </c>
      <c r="K707" s="119"/>
      <c r="L707" s="121">
        <f>Source!P198</f>
        <v>31.36</v>
      </c>
      <c r="AD707">
        <f>ROUND((Source!AT198/100)*((ROUND(ROUND(Source!AO198,2)*Source!I198, 2)+ROUND(ROUND(Source!AN198,2)*Source!I198, 2))), 2)</f>
        <v>0</v>
      </c>
      <c r="AE707">
        <f>ROUND((Source!AU198/100)*((ROUND(ROUND(Source!AO198,2)*Source!I198, 2)+ROUND(ROUND(Source!AN198,2)*Source!I198, 2))), 2)</f>
        <v>0</v>
      </c>
      <c r="AN707">
        <f>L707</f>
        <v>31.36</v>
      </c>
      <c r="AW707">
        <f>L707</f>
        <v>31.36</v>
      </c>
      <c r="AZ707">
        <f>Source!X198</f>
        <v>0</v>
      </c>
      <c r="BA707">
        <f>Source!Y198</f>
        <v>0</v>
      </c>
      <c r="CD707">
        <v>1</v>
      </c>
    </row>
    <row r="708" spans="1:83" x14ac:dyDescent="0.2">
      <c r="A708" s="107"/>
      <c r="B708" s="107"/>
      <c r="C708" s="107" t="s">
        <v>1563</v>
      </c>
      <c r="D708" s="119"/>
      <c r="E708" s="120"/>
      <c r="F708" s="120"/>
      <c r="G708" s="120"/>
      <c r="H708" s="121"/>
      <c r="I708" s="119"/>
      <c r="J708" s="121"/>
      <c r="K708" s="119"/>
      <c r="L708" s="121">
        <f>SUM(AR678:AR711)+SUM(AS678:AS711)+SUM(AT678:AT711)+SUM(AU678:AU711)+SUM(AV678:AV711)</f>
        <v>49.739999999999995</v>
      </c>
    </row>
    <row r="709" spans="1:83" ht="38.25" x14ac:dyDescent="0.2">
      <c r="A709" s="107"/>
      <c r="B709" s="107" t="s">
        <v>226</v>
      </c>
      <c r="C709" s="107" t="s">
        <v>1626</v>
      </c>
      <c r="D709" s="119" t="s">
        <v>186</v>
      </c>
      <c r="E709" s="120">
        <f>Source!BZ197</f>
        <v>102</v>
      </c>
      <c r="F709" s="120"/>
      <c r="G709" s="120">
        <f>Source!AT197</f>
        <v>102</v>
      </c>
      <c r="H709" s="121"/>
      <c r="I709" s="119"/>
      <c r="J709" s="121"/>
      <c r="K709" s="119"/>
      <c r="L709" s="121">
        <f>SUM(AZ678:AZ711)</f>
        <v>50.73</v>
      </c>
    </row>
    <row r="710" spans="1:83" ht="38.25" x14ac:dyDescent="0.2">
      <c r="A710" s="125"/>
      <c r="B710" s="125" t="s">
        <v>227</v>
      </c>
      <c r="C710" s="125" t="s">
        <v>1627</v>
      </c>
      <c r="D710" s="126" t="s">
        <v>186</v>
      </c>
      <c r="E710" s="127">
        <f>Source!CA197</f>
        <v>58</v>
      </c>
      <c r="F710" s="127"/>
      <c r="G710" s="127">
        <f>Source!AU197</f>
        <v>58</v>
      </c>
      <c r="H710" s="128"/>
      <c r="I710" s="126"/>
      <c r="J710" s="128"/>
      <c r="K710" s="126"/>
      <c r="L710" s="128">
        <f>SUM(BA678:BA711)</f>
        <v>28.85</v>
      </c>
    </row>
    <row r="711" spans="1:83" x14ac:dyDescent="0.2">
      <c r="A711" s="104"/>
      <c r="B711" s="104"/>
      <c r="C711" s="129" t="s">
        <v>1566</v>
      </c>
      <c r="D711" s="129"/>
      <c r="E711" s="129"/>
      <c r="F711" s="129"/>
      <c r="G711" s="129"/>
      <c r="H711" s="129"/>
      <c r="I711" s="130">
        <f>IF(E678&lt;&gt;0,K711/E678, 0)</f>
        <v>605968.74999999988</v>
      </c>
      <c r="J711" s="130"/>
      <c r="K711" s="130">
        <f>L680+L682+L693+L709+L710+L683+SUM(L707:L707)</f>
        <v>193.90999999999997</v>
      </c>
      <c r="L711" s="130"/>
      <c r="AD711">
        <f>ROUND((Source!AT197/100)*((ROUND(SUMIF(SmtRes!AQ195:'SmtRes'!AQ212,"=1",SmtRes!AD195:'SmtRes'!AD212)*Source!I197, 2)+ROUND(SUMIF(SmtRes!AQ195:'SmtRes'!AQ212,"=1",SmtRes!AC195:'SmtRes'!AC212)*Source!I197, 2))), 2)</f>
        <v>0.73</v>
      </c>
      <c r="AE711">
        <f>ROUND((Source!AU197/100)*((ROUND(SUMIF(SmtRes!AQ195:'SmtRes'!AQ212,"=1",SmtRes!AD195:'SmtRes'!AD212)*Source!I197, 2)+ROUND(SUMIF(SmtRes!AQ195:'SmtRes'!AQ212,"=1",SmtRes!AC195:'SmtRes'!AC212)*Source!I197, 2))), 2)</f>
        <v>0.42</v>
      </c>
      <c r="AN711" s="24">
        <f>L680+L682+L693+L709+L710+L683</f>
        <v>162.54999999999998</v>
      </c>
      <c r="AO711" s="24">
        <f>L682</f>
        <v>27.110000000000003</v>
      </c>
      <c r="AQ711" t="s">
        <v>1567</v>
      </c>
      <c r="AR711" s="24">
        <f>L680</f>
        <v>43.73</v>
      </c>
      <c r="AT711" s="24">
        <f>L683</f>
        <v>6.01</v>
      </c>
      <c r="AV711" t="s">
        <v>1567</v>
      </c>
      <c r="AW711" s="24">
        <f>L693</f>
        <v>6.12</v>
      </c>
      <c r="AZ711">
        <f>Source!X197</f>
        <v>50.73</v>
      </c>
      <c r="BA711">
        <f>Source!Y197</f>
        <v>28.85</v>
      </c>
      <c r="CD711">
        <v>1</v>
      </c>
    </row>
    <row r="712" spans="1:83" ht="38.25" x14ac:dyDescent="0.2">
      <c r="A712" s="136" t="s">
        <v>349</v>
      </c>
      <c r="B712" s="125" t="str">
        <f>Source!F199</f>
        <v>05.1.08.09-0001</v>
      </c>
      <c r="C712" s="125" t="str">
        <f>Source!G199</f>
        <v>Подушки опорные железобетонные, объем от 0,003 до 0,006 м3, бетон В15, расход арматуры от 150 до 200 кг/м3</v>
      </c>
      <c r="D712" s="126" t="str">
        <f>Source!H199</f>
        <v>м3</v>
      </c>
      <c r="E712" s="127">
        <f>Source!K199</f>
        <v>2.8000000000000001E-2</v>
      </c>
      <c r="F712" s="127"/>
      <c r="G712" s="127">
        <f>Source!I199</f>
        <v>2.8000000000000001E-2</v>
      </c>
      <c r="H712" s="128">
        <f>Source!AL199</f>
        <v>34837.5</v>
      </c>
      <c r="I712" s="126">
        <f>IF(Source!BC199&lt;&gt; 0, Source!BC199, 1)</f>
        <v>1.42</v>
      </c>
      <c r="J712" s="128">
        <f>ROUND(H712*I712, 2)</f>
        <v>49469.25</v>
      </c>
      <c r="K712" s="126"/>
      <c r="L712" s="128">
        <f>Source!P199</f>
        <v>1385.14</v>
      </c>
    </row>
    <row r="713" spans="1:83" x14ac:dyDescent="0.2">
      <c r="A713" s="104"/>
      <c r="B713" s="104"/>
      <c r="C713" s="129" t="s">
        <v>1566</v>
      </c>
      <c r="D713" s="129"/>
      <c r="E713" s="129"/>
      <c r="F713" s="129"/>
      <c r="G713" s="129"/>
      <c r="H713" s="129"/>
      <c r="I713" s="130">
        <f>IF(E712&lt;&gt;0,K713/E712, 0)</f>
        <v>49469.285714285717</v>
      </c>
      <c r="J713" s="130"/>
      <c r="K713" s="130">
        <f>L712</f>
        <v>1385.14</v>
      </c>
      <c r="L713" s="130"/>
      <c r="AD713">
        <f>ROUND((Source!AT199/100)*((ROUND(ROUND(Source!AO199,2)*Source!I199, 2)+ROUND(ROUND(Source!AN199,2)*Source!I199, 2))), 2)</f>
        <v>0</v>
      </c>
      <c r="AE713">
        <f>ROUND((Source!AU199/100)*((ROUND(ROUND(Source!AO199,2)*Source!I199, 2)+ROUND(ROUND(Source!AN199,2)*Source!I199, 2))), 2)</f>
        <v>0</v>
      </c>
      <c r="AN713" s="24">
        <f>L712</f>
        <v>1385.14</v>
      </c>
      <c r="AO713">
        <f>0</f>
        <v>0</v>
      </c>
      <c r="AQ713" t="s">
        <v>1567</v>
      </c>
      <c r="AR713">
        <f>0</f>
        <v>0</v>
      </c>
      <c r="AT713">
        <f>0</f>
        <v>0</v>
      </c>
      <c r="AV713" t="s">
        <v>1567</v>
      </c>
      <c r="AW713" s="24">
        <f>L712</f>
        <v>1385.14</v>
      </c>
      <c r="AZ713">
        <f>Source!X199</f>
        <v>0</v>
      </c>
      <c r="BA713">
        <f>Source!Y199</f>
        <v>0</v>
      </c>
      <c r="CD713">
        <v>1</v>
      </c>
    </row>
    <row r="714" spans="1:83" ht="63.75" x14ac:dyDescent="0.2">
      <c r="A714" s="118" t="s">
        <v>353</v>
      </c>
      <c r="B714" s="107" t="s">
        <v>1650</v>
      </c>
      <c r="C714" s="107" t="str">
        <f>Source!G200</f>
        <v>Нанесение весьма усиленной антикоррозионной битумно-резиновой или битумно-полимерной изоляции на стальные трубопроводы диаметром: 50 мм</v>
      </c>
      <c r="D714" s="119" t="str">
        <f>Source!H200</f>
        <v>км</v>
      </c>
      <c r="E714" s="120">
        <f>Source!K200</f>
        <v>1.2E-4</v>
      </c>
      <c r="F714" s="120"/>
      <c r="G714" s="120">
        <f>Source!I200</f>
        <v>1.2E-4</v>
      </c>
      <c r="H714" s="121"/>
      <c r="I714" s="119"/>
      <c r="J714" s="121"/>
      <c r="K714" s="119"/>
      <c r="L714" s="121"/>
    </row>
    <row r="715" spans="1:83" x14ac:dyDescent="0.2">
      <c r="A715" s="122"/>
      <c r="B715" s="120">
        <v>1</v>
      </c>
      <c r="C715" s="122" t="s">
        <v>1569</v>
      </c>
      <c r="D715" s="119" t="s">
        <v>922</v>
      </c>
      <c r="E715" s="123"/>
      <c r="F715" s="120"/>
      <c r="G715" s="120">
        <f>Source!U200</f>
        <v>2.436E-2</v>
      </c>
      <c r="H715" s="120"/>
      <c r="I715" s="120"/>
      <c r="J715" s="120"/>
      <c r="K715" s="120"/>
      <c r="L715" s="124">
        <f>SUM(L716:L716)-SUMIF(CE716:CE716, 1, L716:L716)</f>
        <v>9.3800000000000008</v>
      </c>
    </row>
    <row r="716" spans="1:83" x14ac:dyDescent="0.2">
      <c r="A716" s="107"/>
      <c r="B716" s="107" t="s">
        <v>1101</v>
      </c>
      <c r="C716" s="107" t="s">
        <v>1102</v>
      </c>
      <c r="D716" s="119" t="s">
        <v>922</v>
      </c>
      <c r="E716" s="120">
        <v>203</v>
      </c>
      <c r="F716" s="120"/>
      <c r="G716" s="120">
        <f>SmtRes!CX213</f>
        <v>2.436E-2</v>
      </c>
      <c r="H716" s="121"/>
      <c r="I716" s="119"/>
      <c r="J716" s="121">
        <f>SmtRes!CZ213</f>
        <v>385.07</v>
      </c>
      <c r="K716" s="119"/>
      <c r="L716" s="121">
        <f>SmtRes!DI213</f>
        <v>9.3800000000000008</v>
      </c>
    </row>
    <row r="717" spans="1:83" x14ac:dyDescent="0.2">
      <c r="A717" s="122"/>
      <c r="B717" s="120">
        <v>2</v>
      </c>
      <c r="C717" s="122" t="s">
        <v>1560</v>
      </c>
      <c r="D717" s="119"/>
      <c r="E717" s="123"/>
      <c r="F717" s="120"/>
      <c r="G717" s="120"/>
      <c r="H717" s="120"/>
      <c r="I717" s="120"/>
      <c r="J717" s="120"/>
      <c r="K717" s="120"/>
      <c r="L717" s="124">
        <f>SUM(L718:L722)-SUMIF(CE718:CE722, 1, L718:L722)</f>
        <v>0.75</v>
      </c>
    </row>
    <row r="718" spans="1:83" hidden="1" x14ac:dyDescent="0.2">
      <c r="A718" s="122"/>
      <c r="B718" s="120"/>
      <c r="C718" s="122" t="s">
        <v>1562</v>
      </c>
      <c r="D718" s="119" t="s">
        <v>922</v>
      </c>
      <c r="E718" s="123"/>
      <c r="F718" s="120"/>
      <c r="G718" s="120">
        <f>Source!V200</f>
        <v>1.08E-5</v>
      </c>
      <c r="H718" s="120"/>
      <c r="I718" s="120"/>
      <c r="J718" s="120"/>
      <c r="K718" s="120"/>
      <c r="L718" s="124">
        <f>SUMIF(CE719:CE722, 1, L719:L722)</f>
        <v>0</v>
      </c>
      <c r="CE718">
        <v>1</v>
      </c>
    </row>
    <row r="719" spans="1:83" ht="25.5" x14ac:dyDescent="0.2">
      <c r="A719" s="107"/>
      <c r="B719" s="107" t="s">
        <v>1159</v>
      </c>
      <c r="C719" s="107" t="s">
        <v>1161</v>
      </c>
      <c r="D719" s="119" t="s">
        <v>926</v>
      </c>
      <c r="E719" s="120">
        <v>69.099999999999994</v>
      </c>
      <c r="F719" s="120"/>
      <c r="G719" s="120">
        <f>SmtRes!CX215</f>
        <v>8.2920000000000008E-3</v>
      </c>
      <c r="H719" s="121"/>
      <c r="I719" s="119"/>
      <c r="J719" s="121">
        <f>SmtRes!CZ215</f>
        <v>2.57</v>
      </c>
      <c r="K719" s="119"/>
      <c r="L719" s="121">
        <f>SmtRes!DG215</f>
        <v>0.02</v>
      </c>
    </row>
    <row r="720" spans="1:83" ht="51" x14ac:dyDescent="0.2">
      <c r="A720" s="107"/>
      <c r="B720" s="107" t="s">
        <v>1132</v>
      </c>
      <c r="C720" s="107" t="s">
        <v>1134</v>
      </c>
      <c r="D720" s="119" t="s">
        <v>926</v>
      </c>
      <c r="E720" s="120">
        <v>0.09</v>
      </c>
      <c r="F720" s="120"/>
      <c r="G720" s="120">
        <f>SmtRes!CX216</f>
        <v>1.08E-5</v>
      </c>
      <c r="H720" s="121"/>
      <c r="I720" s="119"/>
      <c r="J720" s="121">
        <f>SmtRes!CZ216</f>
        <v>1647.51</v>
      </c>
      <c r="K720" s="119"/>
      <c r="L720" s="121">
        <f>SmtRes!DG216</f>
        <v>0.02</v>
      </c>
    </row>
    <row r="721" spans="1:83" x14ac:dyDescent="0.2">
      <c r="A721" s="107"/>
      <c r="B721" s="107" t="s">
        <v>933</v>
      </c>
      <c r="C721" s="107" t="s">
        <v>1573</v>
      </c>
      <c r="D721" s="119" t="s">
        <v>922</v>
      </c>
      <c r="E721" s="120">
        <f>SmtRes!DO216*SmtRes!AT216</f>
        <v>0.09</v>
      </c>
      <c r="F721" s="120"/>
      <c r="G721" s="120">
        <f>ROUND(E721*G714, 7)</f>
        <v>1.08E-5</v>
      </c>
      <c r="H721" s="121"/>
      <c r="I721" s="119"/>
      <c r="J721" s="121">
        <f>ROUND(SmtRes!AG216/SmtRes!DO216, 2)</f>
        <v>452.68</v>
      </c>
      <c r="K721" s="119"/>
      <c r="L721" s="121">
        <f>SmtRes!DH216</f>
        <v>0</v>
      </c>
      <c r="CE721">
        <v>1</v>
      </c>
    </row>
    <row r="722" spans="1:83" ht="38.25" x14ac:dyDescent="0.2">
      <c r="A722" s="107"/>
      <c r="B722" s="107" t="s">
        <v>1162</v>
      </c>
      <c r="C722" s="107" t="s">
        <v>1164</v>
      </c>
      <c r="D722" s="119" t="s">
        <v>926</v>
      </c>
      <c r="E722" s="120">
        <v>29.84</v>
      </c>
      <c r="F722" s="120"/>
      <c r="G722" s="120">
        <f>SmtRes!CX217</f>
        <v>3.5807999999999999E-3</v>
      </c>
      <c r="H722" s="121">
        <f>SmtRes!CZ217</f>
        <v>119.89</v>
      </c>
      <c r="I722" s="119">
        <f>SmtRes!AJ217</f>
        <v>1.66</v>
      </c>
      <c r="J722" s="121">
        <f>ROUND(H722*I722, 2)</f>
        <v>199.02</v>
      </c>
      <c r="K722" s="119"/>
      <c r="L722" s="121">
        <f>SmtRes!DG217</f>
        <v>0.71</v>
      </c>
    </row>
    <row r="723" spans="1:83" x14ac:dyDescent="0.2">
      <c r="A723" s="122"/>
      <c r="B723" s="120">
        <v>4</v>
      </c>
      <c r="C723" s="122" t="s">
        <v>1604</v>
      </c>
      <c r="D723" s="119"/>
      <c r="E723" s="123"/>
      <c r="F723" s="120"/>
      <c r="G723" s="120"/>
      <c r="H723" s="120"/>
      <c r="I723" s="120"/>
      <c r="J723" s="120"/>
      <c r="K723" s="120"/>
      <c r="L723" s="124">
        <f>SUM(L724:L729)-SUMIF(CE724:CE729, 1, L724:L729)</f>
        <v>3.1799999999999997</v>
      </c>
    </row>
    <row r="724" spans="1:83" x14ac:dyDescent="0.2">
      <c r="A724" s="107"/>
      <c r="B724" s="107" t="s">
        <v>1165</v>
      </c>
      <c r="C724" s="107" t="s">
        <v>1167</v>
      </c>
      <c r="D724" s="119" t="s">
        <v>1168</v>
      </c>
      <c r="E724" s="120">
        <v>0.37</v>
      </c>
      <c r="F724" s="120"/>
      <c r="G724" s="120">
        <f>SmtRes!CX220</f>
        <v>4.4400000000000002E-5</v>
      </c>
      <c r="H724" s="121">
        <f>SmtRes!CZ220</f>
        <v>7186.29</v>
      </c>
      <c r="I724" s="119">
        <f>SmtRes!AI220</f>
        <v>0.85</v>
      </c>
      <c r="J724" s="121">
        <f>ROUND(H724*I724, 2)</f>
        <v>6108.35</v>
      </c>
      <c r="K724" s="119"/>
      <c r="L724" s="121">
        <f>SmtRes!DF220</f>
        <v>0.27</v>
      </c>
    </row>
    <row r="725" spans="1:83" x14ac:dyDescent="0.2">
      <c r="A725" s="107"/>
      <c r="B725" s="107" t="s">
        <v>951</v>
      </c>
      <c r="C725" s="107" t="s">
        <v>953</v>
      </c>
      <c r="D725" s="119" t="s">
        <v>954</v>
      </c>
      <c r="E725" s="120">
        <v>49.761000000000003</v>
      </c>
      <c r="F725" s="120"/>
      <c r="G725" s="120">
        <f>SmtRes!CX221</f>
        <v>5.9712999999999997E-3</v>
      </c>
      <c r="H725" s="121"/>
      <c r="I725" s="119"/>
      <c r="J725" s="121">
        <f>SmtRes!CZ221</f>
        <v>9.35</v>
      </c>
      <c r="K725" s="119"/>
      <c r="L725" s="121">
        <f>SmtRes!DF221</f>
        <v>0.06</v>
      </c>
    </row>
    <row r="726" spans="1:83" x14ac:dyDescent="0.2">
      <c r="A726" s="107"/>
      <c r="B726" s="107" t="s">
        <v>1169</v>
      </c>
      <c r="C726" s="107" t="s">
        <v>1171</v>
      </c>
      <c r="D726" s="119" t="s">
        <v>1070</v>
      </c>
      <c r="E726" s="120">
        <v>1.2</v>
      </c>
      <c r="F726" s="120"/>
      <c r="G726" s="120">
        <f>SmtRes!CX222</f>
        <v>1.44E-4</v>
      </c>
      <c r="H726" s="121">
        <f>SmtRes!CZ222</f>
        <v>108.68</v>
      </c>
      <c r="I726" s="119">
        <f>SmtRes!AI222</f>
        <v>1.64</v>
      </c>
      <c r="J726" s="121">
        <f>ROUND(H726*I726, 2)</f>
        <v>178.24</v>
      </c>
      <c r="K726" s="119"/>
      <c r="L726" s="121">
        <f>SmtRes!DF222</f>
        <v>0.03</v>
      </c>
    </row>
    <row r="727" spans="1:83" ht="25.5" x14ac:dyDescent="0.2">
      <c r="A727" s="107"/>
      <c r="B727" s="107" t="s">
        <v>1172</v>
      </c>
      <c r="C727" s="107" t="s">
        <v>1174</v>
      </c>
      <c r="D727" s="119" t="s">
        <v>1175</v>
      </c>
      <c r="E727" s="120">
        <v>0.31</v>
      </c>
      <c r="F727" s="120"/>
      <c r="G727" s="120">
        <f>SmtRes!CX223</f>
        <v>3.7200000000000003E-5</v>
      </c>
      <c r="H727" s="121">
        <f>SmtRes!CZ223</f>
        <v>592.04</v>
      </c>
      <c r="I727" s="119">
        <f>SmtRes!AI223</f>
        <v>1.64</v>
      </c>
      <c r="J727" s="121">
        <f>ROUND(H727*I727, 2)</f>
        <v>970.95</v>
      </c>
      <c r="K727" s="119"/>
      <c r="L727" s="121">
        <f>SmtRes!DF223</f>
        <v>0.04</v>
      </c>
    </row>
    <row r="728" spans="1:83" ht="38.25" x14ac:dyDescent="0.2">
      <c r="A728" s="107"/>
      <c r="B728" s="107" t="s">
        <v>1147</v>
      </c>
      <c r="C728" s="107" t="s">
        <v>1149</v>
      </c>
      <c r="D728" s="119" t="s">
        <v>231</v>
      </c>
      <c r="E728" s="120">
        <v>0.25</v>
      </c>
      <c r="F728" s="120"/>
      <c r="G728" s="120">
        <f>SmtRes!CX224</f>
        <v>3.0000000000000001E-5</v>
      </c>
      <c r="H728" s="121">
        <f>SmtRes!CZ224</f>
        <v>6442.06</v>
      </c>
      <c r="I728" s="119">
        <f>SmtRes!AI224</f>
        <v>0.9</v>
      </c>
      <c r="J728" s="121">
        <f>ROUND(H728*I728, 2)</f>
        <v>5797.85</v>
      </c>
      <c r="K728" s="119"/>
      <c r="L728" s="121">
        <f>SmtRes!DF224</f>
        <v>0.17</v>
      </c>
    </row>
    <row r="729" spans="1:83" ht="38.25" x14ac:dyDescent="0.2">
      <c r="A729" s="107"/>
      <c r="B729" s="107" t="s">
        <v>1176</v>
      </c>
      <c r="C729" s="107" t="s">
        <v>1178</v>
      </c>
      <c r="D729" s="119" t="s">
        <v>1175</v>
      </c>
      <c r="E729" s="120">
        <v>43</v>
      </c>
      <c r="F729" s="120"/>
      <c r="G729" s="120">
        <f>SmtRes!CX225</f>
        <v>5.1599999999999997E-3</v>
      </c>
      <c r="H729" s="121">
        <f>SmtRes!CZ225</f>
        <v>574.19000000000005</v>
      </c>
      <c r="I729" s="119">
        <f>SmtRes!AI225</f>
        <v>0.88</v>
      </c>
      <c r="J729" s="121">
        <f>ROUND(H729*I729, 2)</f>
        <v>505.29</v>
      </c>
      <c r="K729" s="119"/>
      <c r="L729" s="121">
        <f>SmtRes!DF225</f>
        <v>2.61</v>
      </c>
    </row>
    <row r="730" spans="1:83" x14ac:dyDescent="0.2">
      <c r="A730" s="107"/>
      <c r="B730" s="107"/>
      <c r="C730" s="107"/>
      <c r="D730" s="119"/>
      <c r="E730" s="120"/>
      <c r="F730" s="120"/>
      <c r="G730" s="120"/>
      <c r="H730" s="121"/>
      <c r="I730" s="119"/>
      <c r="J730" s="121"/>
      <c r="K730" s="119"/>
      <c r="L730" s="121"/>
    </row>
    <row r="731" spans="1:83" x14ac:dyDescent="0.2">
      <c r="A731" s="107"/>
      <c r="B731" s="107"/>
      <c r="C731" s="125"/>
      <c r="D731" s="126"/>
      <c r="E731" s="127"/>
      <c r="F731" s="127"/>
      <c r="G731" s="127"/>
      <c r="H731" s="128"/>
      <c r="I731" s="126"/>
      <c r="J731" s="128"/>
      <c r="K731" s="126"/>
      <c r="L731" s="128"/>
    </row>
    <row r="732" spans="1:83" x14ac:dyDescent="0.2">
      <c r="A732" s="107"/>
      <c r="B732" s="107"/>
      <c r="C732" s="106" t="s">
        <v>832</v>
      </c>
      <c r="D732" s="119"/>
      <c r="E732" s="120"/>
      <c r="F732" s="120"/>
      <c r="G732" s="120"/>
      <c r="H732" s="121"/>
      <c r="I732" s="119"/>
      <c r="J732" s="121"/>
      <c r="K732" s="119"/>
      <c r="L732" s="121">
        <f>L715+L717+L718+L723</f>
        <v>13.31</v>
      </c>
    </row>
    <row r="733" spans="1:83" ht="51" x14ac:dyDescent="0.2">
      <c r="A733" s="118" t="s">
        <v>1651</v>
      </c>
      <c r="B733" s="107" t="str">
        <f>Source!F201</f>
        <v>01.2.03.02-0005</v>
      </c>
      <c r="C733" s="107" t="str">
        <f>Source!G201</f>
        <v>Грунтовка (праймер) битумно-полимерная для нанесения на наружную поверхность подземных стальных трубопроводов, расход 0,1 кг/м2</v>
      </c>
      <c r="D733" s="119" t="str">
        <f>Source!H201</f>
        <v>т</v>
      </c>
      <c r="E733" s="120">
        <f>SmtRes!AT218</f>
        <v>8.3333332999999996</v>
      </c>
      <c r="F733" s="120"/>
      <c r="G733" s="120">
        <f>Source!I201</f>
        <v>1E-3</v>
      </c>
      <c r="H733" s="121">
        <f>Source!AL201+Source!AO201+Source!AM201+Source!AN201</f>
        <v>112746.82</v>
      </c>
      <c r="I733" s="119">
        <f>IF(Source!BC201&lt;&gt; 0, Source!BC201, 1)</f>
        <v>1.69</v>
      </c>
      <c r="J733" s="121">
        <f>ROUND(H733*I733, 2)</f>
        <v>190542.13</v>
      </c>
      <c r="K733" s="119"/>
      <c r="L733" s="121">
        <f>Source!P201</f>
        <v>190.54</v>
      </c>
      <c r="AD733">
        <f>ROUND((Source!AT201/100)*((ROUND(ROUND(Source!AO201,2)*Source!I201, 2)+ROUND(ROUND(Source!AN201,2)*Source!I201, 2))), 2)</f>
        <v>0</v>
      </c>
      <c r="AE733">
        <f>ROUND((Source!AU201/100)*((ROUND(ROUND(Source!AO201,2)*Source!I201, 2)+ROUND(ROUND(Source!AN201,2)*Source!I201, 2))), 2)</f>
        <v>0</v>
      </c>
      <c r="AN733">
        <f>L733</f>
        <v>190.54</v>
      </c>
      <c r="AW733">
        <f>L733</f>
        <v>190.54</v>
      </c>
      <c r="AZ733">
        <f>Source!X201</f>
        <v>0</v>
      </c>
      <c r="BA733">
        <f>Source!Y201</f>
        <v>0</v>
      </c>
      <c r="CD733">
        <v>1</v>
      </c>
    </row>
    <row r="734" spans="1:83" ht="25.5" x14ac:dyDescent="0.2">
      <c r="A734" s="118" t="s">
        <v>1652</v>
      </c>
      <c r="B734" s="107" t="str">
        <f>Source!F202</f>
        <v>01.2.03.03-0063</v>
      </c>
      <c r="C734" s="107" t="str">
        <f>Source!G202</f>
        <v>Мастика битумно-резиновая изоляционная МБР-65</v>
      </c>
      <c r="D734" s="119" t="str">
        <f>Source!H202</f>
        <v>т</v>
      </c>
      <c r="E734" s="120">
        <f>SmtRes!AT219</f>
        <v>1.73</v>
      </c>
      <c r="F734" s="120"/>
      <c r="G734" s="120">
        <f>Source!I202</f>
        <v>2.076E-4</v>
      </c>
      <c r="H734" s="121">
        <f>Source!AL202+Source!AO202+Source!AM202+Source!AN202</f>
        <v>19145.349999999999</v>
      </c>
      <c r="I734" s="119">
        <f>IF(Source!BC202&lt;&gt; 0, Source!BC202, 1)</f>
        <v>1.69</v>
      </c>
      <c r="J734" s="121">
        <f>ROUND(H734*I734, 2)</f>
        <v>32355.64</v>
      </c>
      <c r="K734" s="119"/>
      <c r="L734" s="121">
        <f>Source!P202</f>
        <v>6.72</v>
      </c>
      <c r="AD734">
        <f>ROUND((Source!AT202/100)*((ROUND(ROUND(Source!AO202,2)*Source!I202, 2)+ROUND(ROUND(Source!AN202,2)*Source!I202, 2))), 2)</f>
        <v>0</v>
      </c>
      <c r="AE734">
        <f>ROUND((Source!AU202/100)*((ROUND(ROUND(Source!AO202,2)*Source!I202, 2)+ROUND(ROUND(Source!AN202,2)*Source!I202, 2))), 2)</f>
        <v>0</v>
      </c>
      <c r="AN734">
        <f>L734</f>
        <v>6.72</v>
      </c>
      <c r="AW734">
        <f>L734</f>
        <v>6.72</v>
      </c>
      <c r="AZ734">
        <f>Source!X202</f>
        <v>0</v>
      </c>
      <c r="BA734">
        <f>Source!Y202</f>
        <v>0</v>
      </c>
      <c r="CD734">
        <v>1</v>
      </c>
    </row>
    <row r="735" spans="1:83" x14ac:dyDescent="0.2">
      <c r="A735" s="107"/>
      <c r="B735" s="107"/>
      <c r="C735" s="107" t="s">
        <v>1563</v>
      </c>
      <c r="D735" s="119"/>
      <c r="E735" s="120"/>
      <c r="F735" s="120"/>
      <c r="G735" s="120"/>
      <c r="H735" s="121"/>
      <c r="I735" s="119"/>
      <c r="J735" s="121"/>
      <c r="K735" s="119"/>
      <c r="L735" s="121">
        <f>SUM(AR714:AR738)+SUM(AS714:AS738)+SUM(AT714:AT738)+SUM(AU714:AU738)+SUM(AV714:AV738)</f>
        <v>9.3800000000000008</v>
      </c>
    </row>
    <row r="736" spans="1:83" ht="38.25" x14ac:dyDescent="0.2">
      <c r="A736" s="107"/>
      <c r="B736" s="107" t="s">
        <v>108</v>
      </c>
      <c r="C736" s="107" t="s">
        <v>1605</v>
      </c>
      <c r="D736" s="119" t="s">
        <v>186</v>
      </c>
      <c r="E736" s="120">
        <f>Source!BZ200</f>
        <v>117</v>
      </c>
      <c r="F736" s="120"/>
      <c r="G736" s="120">
        <f>Source!AT200</f>
        <v>117</v>
      </c>
      <c r="H736" s="121"/>
      <c r="I736" s="119"/>
      <c r="J736" s="121"/>
      <c r="K736" s="119"/>
      <c r="L736" s="121">
        <f>SUM(AZ714:AZ738)</f>
        <v>10.97</v>
      </c>
    </row>
    <row r="737" spans="1:82" ht="38.25" x14ac:dyDescent="0.2">
      <c r="A737" s="125"/>
      <c r="B737" s="125" t="s">
        <v>109</v>
      </c>
      <c r="C737" s="125" t="s">
        <v>1606</v>
      </c>
      <c r="D737" s="126" t="s">
        <v>186</v>
      </c>
      <c r="E737" s="127">
        <f>Source!CA200</f>
        <v>74</v>
      </c>
      <c r="F737" s="127"/>
      <c r="G737" s="127">
        <f>Source!AU200</f>
        <v>74</v>
      </c>
      <c r="H737" s="128"/>
      <c r="I737" s="126"/>
      <c r="J737" s="128"/>
      <c r="K737" s="126"/>
      <c r="L737" s="128">
        <f>SUM(BA714:BA738)</f>
        <v>6.94</v>
      </c>
    </row>
    <row r="738" spans="1:82" x14ac:dyDescent="0.2">
      <c r="A738" s="104"/>
      <c r="B738" s="104"/>
      <c r="C738" s="129" t="s">
        <v>1566</v>
      </c>
      <c r="D738" s="129"/>
      <c r="E738" s="129"/>
      <c r="F738" s="129"/>
      <c r="G738" s="129"/>
      <c r="H738" s="129"/>
      <c r="I738" s="130">
        <f>IF(E714&lt;&gt;0,K738/E714, 0)</f>
        <v>1903999.9999999998</v>
      </c>
      <c r="J738" s="130"/>
      <c r="K738" s="130">
        <f>L715+L717+L723+L736+L737+L718+SUM(L733:L734)</f>
        <v>228.48</v>
      </c>
      <c r="L738" s="130"/>
      <c r="AD738">
        <f>ROUND((Source!AT200/100)*((ROUND(SUMIF(SmtRes!AQ213:'SmtRes'!AQ225,"=1",SmtRes!AD213:'SmtRes'!AD225)*Source!I200, 2)+ROUND(SUMIF(SmtRes!AQ213:'SmtRes'!AQ225,"=1",SmtRes!AC213:'SmtRes'!AC225)*Source!I200, 2))), 2)</f>
        <v>0.12</v>
      </c>
      <c r="AE738">
        <f>ROUND((Source!AU200/100)*((ROUND(SUMIF(SmtRes!AQ213:'SmtRes'!AQ225,"=1",SmtRes!AD213:'SmtRes'!AD225)*Source!I200, 2)+ROUND(SUMIF(SmtRes!AQ213:'SmtRes'!AQ225,"=1",SmtRes!AC213:'SmtRes'!AC225)*Source!I200, 2))), 2)</f>
        <v>7.0000000000000007E-2</v>
      </c>
      <c r="AN738" s="24">
        <f>L715+L717+L723+L736+L737+L718</f>
        <v>31.220000000000002</v>
      </c>
      <c r="AO738" s="24">
        <f>L717</f>
        <v>0.75</v>
      </c>
      <c r="AQ738" t="s">
        <v>1567</v>
      </c>
      <c r="AR738" s="24">
        <f>L715</f>
        <v>9.3800000000000008</v>
      </c>
      <c r="AT738" s="24">
        <f>L718</f>
        <v>0</v>
      </c>
      <c r="AV738" t="s">
        <v>1567</v>
      </c>
      <c r="AW738" s="24">
        <f>L723</f>
        <v>3.1799999999999997</v>
      </c>
      <c r="AZ738">
        <f>Source!X200</f>
        <v>10.97</v>
      </c>
      <c r="BA738">
        <f>Source!Y200</f>
        <v>6.94</v>
      </c>
      <c r="CD738">
        <v>1</v>
      </c>
    </row>
    <row r="739" spans="1:82" x14ac:dyDescent="0.2">
      <c r="A739" s="104"/>
      <c r="B739" s="104"/>
      <c r="C739" s="104"/>
      <c r="D739" s="104"/>
      <c r="E739" s="104"/>
      <c r="F739" s="104"/>
      <c r="G739" s="104"/>
      <c r="H739" s="104"/>
      <c r="I739" s="104"/>
      <c r="J739" s="104"/>
      <c r="K739" s="104"/>
      <c r="L739" s="104"/>
    </row>
    <row r="740" spans="1:82" x14ac:dyDescent="0.2">
      <c r="A740" s="131"/>
      <c r="B740" s="106"/>
      <c r="C740" s="117" t="s">
        <v>1575</v>
      </c>
      <c r="D740" s="117"/>
      <c r="E740" s="117"/>
      <c r="F740" s="117"/>
      <c r="G740" s="117"/>
      <c r="H740" s="117"/>
      <c r="I740" s="124"/>
      <c r="J740" s="131"/>
      <c r="K740" s="132"/>
      <c r="L740" s="124">
        <f>L742+L743+L749+L753</f>
        <v>4314.4499999999989</v>
      </c>
    </row>
    <row r="741" spans="1:82" x14ac:dyDescent="0.2">
      <c r="A741" s="133"/>
      <c r="B741" s="107"/>
      <c r="C741" s="134" t="s">
        <v>1576</v>
      </c>
      <c r="D741" s="134"/>
      <c r="E741" s="134"/>
      <c r="F741" s="134"/>
      <c r="G741" s="134"/>
      <c r="H741" s="134"/>
      <c r="I741" s="121"/>
      <c r="J741" s="133"/>
      <c r="K741" s="120"/>
      <c r="L741" s="121"/>
    </row>
    <row r="742" spans="1:82" x14ac:dyDescent="0.2">
      <c r="A742" s="133"/>
      <c r="B742" s="107"/>
      <c r="C742" s="134" t="s">
        <v>1577</v>
      </c>
      <c r="D742" s="134"/>
      <c r="E742" s="134"/>
      <c r="F742" s="134"/>
      <c r="G742" s="134"/>
      <c r="H742" s="134"/>
      <c r="I742" s="121"/>
      <c r="J742" s="133"/>
      <c r="K742" s="120"/>
      <c r="L742" s="121">
        <f>SUM(AR608:AR738)</f>
        <v>464.73000000000008</v>
      </c>
    </row>
    <row r="743" spans="1:82" hidden="1" x14ac:dyDescent="0.2">
      <c r="A743" s="133"/>
      <c r="B743" s="107"/>
      <c r="C743" s="134" t="s">
        <v>1578</v>
      </c>
      <c r="D743" s="134"/>
      <c r="E743" s="134"/>
      <c r="F743" s="134"/>
      <c r="G743" s="134"/>
      <c r="H743" s="134"/>
      <c r="I743" s="121"/>
      <c r="J743" s="133"/>
      <c r="K743" s="120"/>
      <c r="L743" s="121">
        <f>L745+L748+L747</f>
        <v>1021.81</v>
      </c>
    </row>
    <row r="744" spans="1:82" hidden="1" x14ac:dyDescent="0.2">
      <c r="A744" s="133"/>
      <c r="B744" s="107"/>
      <c r="C744" s="134" t="s">
        <v>1579</v>
      </c>
      <c r="D744" s="134"/>
      <c r="E744" s="134"/>
      <c r="F744" s="134"/>
      <c r="G744" s="134"/>
      <c r="H744" s="134"/>
      <c r="I744" s="121"/>
      <c r="J744" s="133"/>
      <c r="K744" s="120"/>
      <c r="L744" s="121"/>
    </row>
    <row r="745" spans="1:82" x14ac:dyDescent="0.2">
      <c r="A745" s="133"/>
      <c r="B745" s="107"/>
      <c r="C745" s="134" t="s">
        <v>1578</v>
      </c>
      <c r="D745" s="134"/>
      <c r="E745" s="134"/>
      <c r="F745" s="134"/>
      <c r="G745" s="134"/>
      <c r="H745" s="134"/>
      <c r="I745" s="121"/>
      <c r="J745" s="133"/>
      <c r="K745" s="120"/>
      <c r="L745" s="121">
        <f>SUM(AO608:AO738)</f>
        <v>768.12</v>
      </c>
    </row>
    <row r="746" spans="1:82" hidden="1" x14ac:dyDescent="0.2">
      <c r="A746" s="133"/>
      <c r="B746" s="107"/>
      <c r="C746" s="134" t="s">
        <v>1580</v>
      </c>
      <c r="D746" s="134"/>
      <c r="E746" s="134"/>
      <c r="F746" s="134"/>
      <c r="G746" s="134"/>
      <c r="H746" s="134"/>
      <c r="I746" s="121"/>
      <c r="J746" s="133"/>
      <c r="K746" s="120"/>
      <c r="L746" s="121"/>
    </row>
    <row r="747" spans="1:82" x14ac:dyDescent="0.2">
      <c r="A747" s="133"/>
      <c r="B747" s="107"/>
      <c r="C747" s="134" t="s">
        <v>1600</v>
      </c>
      <c r="D747" s="134"/>
      <c r="E747" s="134"/>
      <c r="F747" s="134"/>
      <c r="G747" s="134"/>
      <c r="H747" s="134"/>
      <c r="I747" s="121"/>
      <c r="J747" s="133"/>
      <c r="K747" s="120"/>
      <c r="L747" s="121">
        <f>SUM(AT608:AT738)</f>
        <v>253.69</v>
      </c>
    </row>
    <row r="748" spans="1:82" hidden="1" x14ac:dyDescent="0.2">
      <c r="A748" s="133"/>
      <c r="B748" s="107"/>
      <c r="C748" s="134" t="s">
        <v>1581</v>
      </c>
      <c r="D748" s="134"/>
      <c r="E748" s="134"/>
      <c r="F748" s="134"/>
      <c r="G748" s="134"/>
      <c r="H748" s="134"/>
      <c r="I748" s="121"/>
      <c r="J748" s="133"/>
      <c r="K748" s="120"/>
      <c r="L748" s="121">
        <f>SUM(AV608:AV738)</f>
        <v>0</v>
      </c>
    </row>
    <row r="749" spans="1:82" x14ac:dyDescent="0.2">
      <c r="A749" s="133"/>
      <c r="B749" s="107"/>
      <c r="C749" s="134" t="s">
        <v>1582</v>
      </c>
      <c r="D749" s="134"/>
      <c r="E749" s="134"/>
      <c r="F749" s="134"/>
      <c r="G749" s="134"/>
      <c r="H749" s="134"/>
      <c r="I749" s="121"/>
      <c r="J749" s="133"/>
      <c r="K749" s="120"/>
      <c r="L749" s="121">
        <f>L751+L752</f>
        <v>2827.9099999999994</v>
      </c>
    </row>
    <row r="750" spans="1:82" x14ac:dyDescent="0.2">
      <c r="A750" s="133"/>
      <c r="B750" s="107"/>
      <c r="C750" s="134" t="s">
        <v>1579</v>
      </c>
      <c r="D750" s="134"/>
      <c r="E750" s="134"/>
      <c r="F750" s="134"/>
      <c r="G750" s="134"/>
      <c r="H750" s="134"/>
      <c r="I750" s="121"/>
      <c r="J750" s="133"/>
      <c r="K750" s="120"/>
      <c r="L750" s="121"/>
    </row>
    <row r="751" spans="1:82" x14ac:dyDescent="0.2">
      <c r="A751" s="133"/>
      <c r="B751" s="107"/>
      <c r="C751" s="134" t="s">
        <v>1583</v>
      </c>
      <c r="D751" s="134"/>
      <c r="E751" s="134"/>
      <c r="F751" s="134"/>
      <c r="G751" s="134"/>
      <c r="H751" s="134"/>
      <c r="I751" s="121"/>
      <c r="J751" s="133"/>
      <c r="K751" s="120"/>
      <c r="L751" s="121">
        <f>SUM(AW608:AW738)-SUM(BK608:BK738)</f>
        <v>2827.9099999999994</v>
      </c>
    </row>
    <row r="752" spans="1:82" hidden="1" x14ac:dyDescent="0.2">
      <c r="A752" s="133"/>
      <c r="B752" s="107"/>
      <c r="C752" s="134" t="s">
        <v>1584</v>
      </c>
      <c r="D752" s="134"/>
      <c r="E752" s="134"/>
      <c r="F752" s="134"/>
      <c r="G752" s="134"/>
      <c r="H752" s="134"/>
      <c r="I752" s="121"/>
      <c r="J752" s="133"/>
      <c r="K752" s="120"/>
      <c r="L752" s="121">
        <f>SUM(BC608:BC738)</f>
        <v>0</v>
      </c>
    </row>
    <row r="753" spans="1:12" hidden="1" x14ac:dyDescent="0.2">
      <c r="A753" s="133"/>
      <c r="B753" s="107"/>
      <c r="C753" s="134" t="s">
        <v>1585</v>
      </c>
      <c r="D753" s="134"/>
      <c r="E753" s="134"/>
      <c r="F753" s="134"/>
      <c r="G753" s="134"/>
      <c r="H753" s="134"/>
      <c r="I753" s="121"/>
      <c r="J753" s="133"/>
      <c r="K753" s="120"/>
      <c r="L753" s="121">
        <f>SUM(BB608:BB738)</f>
        <v>0</v>
      </c>
    </row>
    <row r="754" spans="1:12" x14ac:dyDescent="0.2">
      <c r="A754" s="133"/>
      <c r="B754" s="107"/>
      <c r="C754" s="134" t="s">
        <v>1586</v>
      </c>
      <c r="D754" s="134"/>
      <c r="E754" s="134"/>
      <c r="F754" s="134"/>
      <c r="G754" s="134"/>
      <c r="H754" s="134"/>
      <c r="I754" s="121"/>
      <c r="J754" s="133"/>
      <c r="K754" s="120"/>
      <c r="L754" s="121">
        <f>SUM(AR608:AR738)+SUM(AT608:AT738)+SUM(AV608:AV738)</f>
        <v>718.42000000000007</v>
      </c>
    </row>
    <row r="755" spans="1:12" x14ac:dyDescent="0.2">
      <c r="A755" s="133"/>
      <c r="B755" s="107"/>
      <c r="C755" s="134" t="s">
        <v>1587</v>
      </c>
      <c r="D755" s="134"/>
      <c r="E755" s="134"/>
      <c r="F755" s="134"/>
      <c r="G755" s="134"/>
      <c r="H755" s="134"/>
      <c r="I755" s="121"/>
      <c r="J755" s="133"/>
      <c r="K755" s="120"/>
      <c r="L755" s="121">
        <f>SUM(AZ608:AZ738)</f>
        <v>833.08</v>
      </c>
    </row>
    <row r="756" spans="1:12" x14ac:dyDescent="0.2">
      <c r="A756" s="133"/>
      <c r="B756" s="107"/>
      <c r="C756" s="134" t="s">
        <v>1588</v>
      </c>
      <c r="D756" s="134"/>
      <c r="E756" s="134"/>
      <c r="F756" s="134"/>
      <c r="G756" s="134"/>
      <c r="H756" s="134"/>
      <c r="I756" s="121"/>
      <c r="J756" s="133"/>
      <c r="K756" s="120"/>
      <c r="L756" s="121">
        <f>SUM(BA608:BA738)</f>
        <v>523.66000000000008</v>
      </c>
    </row>
    <row r="757" spans="1:12" hidden="1" x14ac:dyDescent="0.2">
      <c r="A757" s="133"/>
      <c r="B757" s="107"/>
      <c r="C757" s="134" t="s">
        <v>1589</v>
      </c>
      <c r="D757" s="134"/>
      <c r="E757" s="134"/>
      <c r="F757" s="134"/>
      <c r="G757" s="134"/>
      <c r="H757" s="134"/>
      <c r="I757" s="121"/>
      <c r="J757" s="133"/>
      <c r="K757" s="120"/>
      <c r="L757" s="121">
        <f>L759+L760</f>
        <v>0</v>
      </c>
    </row>
    <row r="758" spans="1:12" hidden="1" x14ac:dyDescent="0.2">
      <c r="A758" s="133"/>
      <c r="B758" s="107"/>
      <c r="C758" s="134" t="s">
        <v>1576</v>
      </c>
      <c r="D758" s="134"/>
      <c r="E758" s="134"/>
      <c r="F758" s="134"/>
      <c r="G758" s="134"/>
      <c r="H758" s="134"/>
      <c r="I758" s="121"/>
      <c r="J758" s="133"/>
      <c r="K758" s="120"/>
      <c r="L758" s="121"/>
    </row>
    <row r="759" spans="1:12" hidden="1" x14ac:dyDescent="0.2">
      <c r="A759" s="133"/>
      <c r="B759" s="107"/>
      <c r="C759" s="134" t="s">
        <v>1590</v>
      </c>
      <c r="D759" s="134"/>
      <c r="E759" s="134"/>
      <c r="F759" s="134"/>
      <c r="G759" s="134"/>
      <c r="H759" s="134"/>
      <c r="I759" s="121"/>
      <c r="J759" s="133"/>
      <c r="K759" s="120"/>
      <c r="L759" s="121">
        <f>SUM(BK608:BK738)</f>
        <v>0</v>
      </c>
    </row>
    <row r="760" spans="1:12" hidden="1" x14ac:dyDescent="0.2">
      <c r="A760" s="133"/>
      <c r="B760" s="107"/>
      <c r="C760" s="134" t="s">
        <v>1591</v>
      </c>
      <c r="D760" s="134"/>
      <c r="E760" s="134"/>
      <c r="F760" s="134"/>
      <c r="G760" s="134"/>
      <c r="H760" s="134"/>
      <c r="I760" s="121"/>
      <c r="J760" s="133"/>
      <c r="K760" s="120"/>
      <c r="L760" s="121">
        <f>SUM(BD608:BD738)</f>
        <v>0</v>
      </c>
    </row>
    <row r="761" spans="1:12" hidden="1" x14ac:dyDescent="0.2">
      <c r="A761" s="133"/>
      <c r="B761" s="107"/>
      <c r="C761" s="134" t="s">
        <v>1592</v>
      </c>
      <c r="D761" s="134"/>
      <c r="E761" s="134"/>
      <c r="F761" s="134"/>
      <c r="G761" s="134"/>
      <c r="H761" s="134"/>
      <c r="I761" s="121"/>
      <c r="J761" s="133"/>
      <c r="K761" s="120"/>
      <c r="L761" s="121"/>
    </row>
    <row r="762" spans="1:12" hidden="1" x14ac:dyDescent="0.2">
      <c r="A762" s="133"/>
      <c r="B762" s="107"/>
      <c r="C762" s="134" t="s">
        <v>1592</v>
      </c>
      <c r="D762" s="134"/>
      <c r="E762" s="134"/>
      <c r="F762" s="134"/>
      <c r="G762" s="134"/>
      <c r="H762" s="134"/>
      <c r="I762" s="121"/>
      <c r="J762" s="133"/>
      <c r="K762" s="120"/>
      <c r="L762" s="121">
        <f>SUM(BQ608:BQ738)</f>
        <v>0</v>
      </c>
    </row>
    <row r="763" spans="1:12" hidden="1" x14ac:dyDescent="0.2">
      <c r="A763" s="133"/>
      <c r="B763" s="107"/>
      <c r="C763" s="134" t="s">
        <v>1593</v>
      </c>
      <c r="D763" s="134"/>
      <c r="E763" s="134"/>
      <c r="F763" s="134"/>
      <c r="G763" s="134"/>
      <c r="H763" s="134"/>
      <c r="I763" s="121"/>
      <c r="J763" s="133"/>
      <c r="K763" s="120"/>
      <c r="L763" s="121">
        <f>SUM(BO608:BO738)</f>
        <v>0</v>
      </c>
    </row>
    <row r="764" spans="1:12" x14ac:dyDescent="0.2">
      <c r="A764" s="131"/>
      <c r="B764" s="106"/>
      <c r="C764" s="117" t="s">
        <v>1594</v>
      </c>
      <c r="D764" s="117"/>
      <c r="E764" s="117"/>
      <c r="F764" s="117"/>
      <c r="G764" s="117"/>
      <c r="H764" s="117"/>
      <c r="I764" s="124"/>
      <c r="J764" s="131"/>
      <c r="K764" s="132"/>
      <c r="L764" s="124">
        <f>L740+L755+L756+L757+L762+L763</f>
        <v>5671.1899999999987</v>
      </c>
    </row>
    <row r="765" spans="1:12" x14ac:dyDescent="0.2">
      <c r="A765" s="133"/>
      <c r="B765" s="107"/>
      <c r="C765" s="134" t="s">
        <v>1595</v>
      </c>
      <c r="D765" s="134"/>
      <c r="E765" s="134"/>
      <c r="F765" s="134"/>
      <c r="G765" s="134"/>
      <c r="H765" s="134"/>
      <c r="I765" s="121"/>
      <c r="J765" s="133"/>
      <c r="K765" s="120"/>
      <c r="L765" s="121"/>
    </row>
    <row r="766" spans="1:12" hidden="1" x14ac:dyDescent="0.2">
      <c r="A766" s="133"/>
      <c r="B766" s="107"/>
      <c r="C766" s="134" t="s">
        <v>1596</v>
      </c>
      <c r="D766" s="134"/>
      <c r="E766" s="134"/>
      <c r="F766" s="134"/>
      <c r="G766" s="134"/>
      <c r="H766" s="134"/>
      <c r="I766" s="121"/>
      <c r="J766" s="133"/>
      <c r="K766" s="120"/>
      <c r="L766" s="121">
        <f>SUM(AX608:AX738)</f>
        <v>0</v>
      </c>
    </row>
    <row r="767" spans="1:12" hidden="1" x14ac:dyDescent="0.2">
      <c r="A767" s="133"/>
      <c r="B767" s="107"/>
      <c r="C767" s="134" t="s">
        <v>1597</v>
      </c>
      <c r="D767" s="134"/>
      <c r="E767" s="134"/>
      <c r="F767" s="134"/>
      <c r="G767" s="134"/>
      <c r="H767" s="134"/>
      <c r="I767" s="121"/>
      <c r="J767" s="133"/>
      <c r="K767" s="120"/>
      <c r="L767" s="121">
        <f>SUM(AY608:AY738)</f>
        <v>0</v>
      </c>
    </row>
    <row r="768" spans="1:12" x14ac:dyDescent="0.2">
      <c r="A768" s="133"/>
      <c r="B768" s="107"/>
      <c r="C768" s="134" t="s">
        <v>1598</v>
      </c>
      <c r="D768" s="134"/>
      <c r="E768" s="134"/>
      <c r="F768" s="135"/>
      <c r="G768" s="123">
        <f>Source!F226</f>
        <v>1.1222099999999999</v>
      </c>
      <c r="H768" s="133"/>
      <c r="I768" s="133"/>
      <c r="J768" s="133"/>
      <c r="K768" s="133"/>
      <c r="L768" s="133"/>
    </row>
    <row r="769" spans="1:12" x14ac:dyDescent="0.2">
      <c r="A769" s="133"/>
      <c r="B769" s="107"/>
      <c r="C769" s="134" t="s">
        <v>1599</v>
      </c>
      <c r="D769" s="134"/>
      <c r="E769" s="134"/>
      <c r="F769" s="135"/>
      <c r="G769" s="123">
        <f>Source!F227</f>
        <v>0.55838920000000003</v>
      </c>
      <c r="H769" s="133"/>
      <c r="I769" s="133"/>
      <c r="J769" s="133"/>
      <c r="K769" s="133"/>
      <c r="L769" s="133"/>
    </row>
    <row r="770" spans="1:12" x14ac:dyDescent="0.2">
      <c r="A770" s="104"/>
      <c r="B770" s="104"/>
      <c r="C770" s="104"/>
      <c r="D770" s="104"/>
      <c r="E770" s="104"/>
      <c r="F770" s="104"/>
      <c r="G770" s="104"/>
      <c r="H770" s="104"/>
      <c r="I770" s="104"/>
      <c r="J770" s="104"/>
      <c r="K770" s="104"/>
      <c r="L770" s="104"/>
    </row>
    <row r="771" spans="1:12" x14ac:dyDescent="0.2">
      <c r="A771" s="104"/>
      <c r="B771" s="104"/>
      <c r="C771" s="104"/>
      <c r="D771" s="104"/>
      <c r="E771" s="104"/>
      <c r="F771" s="104"/>
      <c r="G771" s="104"/>
      <c r="H771" s="104"/>
      <c r="I771" s="104"/>
      <c r="J771" s="104"/>
      <c r="K771" s="104"/>
      <c r="L771" s="104"/>
    </row>
    <row r="772" spans="1:12" x14ac:dyDescent="0.2">
      <c r="A772" s="131"/>
      <c r="B772" s="106"/>
      <c r="C772" s="117" t="s">
        <v>1653</v>
      </c>
      <c r="D772" s="117"/>
      <c r="E772" s="117"/>
      <c r="F772" s="117"/>
      <c r="G772" s="117"/>
      <c r="H772" s="117"/>
      <c r="I772" s="124"/>
      <c r="J772" s="131"/>
      <c r="K772" s="132"/>
      <c r="L772" s="124">
        <f>L774+L775+L781+L785</f>
        <v>265632.38</v>
      </c>
    </row>
    <row r="773" spans="1:12" x14ac:dyDescent="0.2">
      <c r="A773" s="133"/>
      <c r="B773" s="107"/>
      <c r="C773" s="134" t="s">
        <v>1576</v>
      </c>
      <c r="D773" s="134"/>
      <c r="E773" s="134"/>
      <c r="F773" s="134"/>
      <c r="G773" s="134"/>
      <c r="H773" s="134"/>
      <c r="I773" s="121"/>
      <c r="J773" s="133"/>
      <c r="K773" s="120"/>
      <c r="L773" s="121"/>
    </row>
    <row r="774" spans="1:12" x14ac:dyDescent="0.2">
      <c r="A774" s="133"/>
      <c r="B774" s="107"/>
      <c r="C774" s="134" t="s">
        <v>1577</v>
      </c>
      <c r="D774" s="134"/>
      <c r="E774" s="134"/>
      <c r="F774" s="134"/>
      <c r="G774" s="134"/>
      <c r="H774" s="134"/>
      <c r="I774" s="121"/>
      <c r="J774" s="133"/>
      <c r="K774" s="120"/>
      <c r="L774" s="121">
        <f>SUM(AR44:AR770)</f>
        <v>58409.990000000005</v>
      </c>
    </row>
    <row r="775" spans="1:12" hidden="1" x14ac:dyDescent="0.2">
      <c r="A775" s="133"/>
      <c r="B775" s="107"/>
      <c r="C775" s="134" t="s">
        <v>1578</v>
      </c>
      <c r="D775" s="134"/>
      <c r="E775" s="134"/>
      <c r="F775" s="134"/>
      <c r="G775" s="134"/>
      <c r="H775" s="134"/>
      <c r="I775" s="121"/>
      <c r="J775" s="133"/>
      <c r="K775" s="120"/>
      <c r="L775" s="121">
        <f>L777+L780+L779</f>
        <v>40364.54</v>
      </c>
    </row>
    <row r="776" spans="1:12" hidden="1" x14ac:dyDescent="0.2">
      <c r="A776" s="133"/>
      <c r="B776" s="107"/>
      <c r="C776" s="134" t="s">
        <v>1579</v>
      </c>
      <c r="D776" s="134"/>
      <c r="E776" s="134"/>
      <c r="F776" s="134"/>
      <c r="G776" s="134"/>
      <c r="H776" s="134"/>
      <c r="I776" s="121"/>
      <c r="J776" s="133"/>
      <c r="K776" s="120"/>
      <c r="L776" s="121"/>
    </row>
    <row r="777" spans="1:12" x14ac:dyDescent="0.2">
      <c r="A777" s="133"/>
      <c r="B777" s="107"/>
      <c r="C777" s="134" t="s">
        <v>1578</v>
      </c>
      <c r="D777" s="134"/>
      <c r="E777" s="134"/>
      <c r="F777" s="134"/>
      <c r="G777" s="134"/>
      <c r="H777" s="134"/>
      <c r="I777" s="121"/>
      <c r="J777" s="133"/>
      <c r="K777" s="120"/>
      <c r="L777" s="121">
        <f>SUM(AO44:AO770)</f>
        <v>29949.95</v>
      </c>
    </row>
    <row r="778" spans="1:12" hidden="1" x14ac:dyDescent="0.2">
      <c r="A778" s="133"/>
      <c r="B778" s="107"/>
      <c r="C778" s="134" t="s">
        <v>1580</v>
      </c>
      <c r="D778" s="134"/>
      <c r="E778" s="134"/>
      <c r="F778" s="134"/>
      <c r="G778" s="134"/>
      <c r="H778" s="134"/>
      <c r="I778" s="121"/>
      <c r="J778" s="133"/>
      <c r="K778" s="120"/>
      <c r="L778" s="121"/>
    </row>
    <row r="779" spans="1:12" x14ac:dyDescent="0.2">
      <c r="A779" s="133"/>
      <c r="B779" s="107"/>
      <c r="C779" s="134" t="s">
        <v>1600</v>
      </c>
      <c r="D779" s="134"/>
      <c r="E779" s="134"/>
      <c r="F779" s="134"/>
      <c r="G779" s="134"/>
      <c r="H779" s="134"/>
      <c r="I779" s="121"/>
      <c r="J779" s="133"/>
      <c r="K779" s="120"/>
      <c r="L779" s="121">
        <f>SUM(AT44:AT770)</f>
        <v>10414.59</v>
      </c>
    </row>
    <row r="780" spans="1:12" hidden="1" x14ac:dyDescent="0.2">
      <c r="A780" s="133"/>
      <c r="B780" s="107"/>
      <c r="C780" s="134" t="s">
        <v>1581</v>
      </c>
      <c r="D780" s="134"/>
      <c r="E780" s="134"/>
      <c r="F780" s="134"/>
      <c r="G780" s="134"/>
      <c r="H780" s="134"/>
      <c r="I780" s="121"/>
      <c r="J780" s="133"/>
      <c r="K780" s="120"/>
      <c r="L780" s="121">
        <f>SUM(AV44:AV770)</f>
        <v>0</v>
      </c>
    </row>
    <row r="781" spans="1:12" x14ac:dyDescent="0.2">
      <c r="A781" s="133"/>
      <c r="B781" s="107"/>
      <c r="C781" s="134" t="s">
        <v>1582</v>
      </c>
      <c r="D781" s="134"/>
      <c r="E781" s="134"/>
      <c r="F781" s="134"/>
      <c r="G781" s="134"/>
      <c r="H781" s="134"/>
      <c r="I781" s="121"/>
      <c r="J781" s="133"/>
      <c r="K781" s="120"/>
      <c r="L781" s="121">
        <f>L783+L784</f>
        <v>166857.85000000003</v>
      </c>
    </row>
    <row r="782" spans="1:12" x14ac:dyDescent="0.2">
      <c r="A782" s="133"/>
      <c r="B782" s="107"/>
      <c r="C782" s="134" t="s">
        <v>1579</v>
      </c>
      <c r="D782" s="134"/>
      <c r="E782" s="134"/>
      <c r="F782" s="134"/>
      <c r="G782" s="134"/>
      <c r="H782" s="134"/>
      <c r="I782" s="121"/>
      <c r="J782" s="133"/>
      <c r="K782" s="120"/>
      <c r="L782" s="121"/>
    </row>
    <row r="783" spans="1:12" x14ac:dyDescent="0.2">
      <c r="A783" s="133"/>
      <c r="B783" s="107"/>
      <c r="C783" s="134" t="s">
        <v>1583</v>
      </c>
      <c r="D783" s="134"/>
      <c r="E783" s="134"/>
      <c r="F783" s="134"/>
      <c r="G783" s="134"/>
      <c r="H783" s="134"/>
      <c r="I783" s="121"/>
      <c r="J783" s="133"/>
      <c r="K783" s="120"/>
      <c r="L783" s="121">
        <f>SUM(AW44:AW770)-SUM(BK44:BK770)</f>
        <v>166857.85000000003</v>
      </c>
    </row>
    <row r="784" spans="1:12" hidden="1" x14ac:dyDescent="0.2">
      <c r="A784" s="133"/>
      <c r="B784" s="107"/>
      <c r="C784" s="134" t="s">
        <v>1584</v>
      </c>
      <c r="D784" s="134"/>
      <c r="E784" s="134"/>
      <c r="F784" s="134"/>
      <c r="G784" s="134"/>
      <c r="H784" s="134"/>
      <c r="I784" s="121"/>
      <c r="J784" s="133"/>
      <c r="K784" s="120"/>
      <c r="L784" s="121">
        <f>SUM(BC44:BC770)</f>
        <v>0</v>
      </c>
    </row>
    <row r="785" spans="1:12" hidden="1" x14ac:dyDescent="0.2">
      <c r="A785" s="133"/>
      <c r="B785" s="107"/>
      <c r="C785" s="134" t="s">
        <v>1585</v>
      </c>
      <c r="D785" s="134"/>
      <c r="E785" s="134"/>
      <c r="F785" s="134"/>
      <c r="G785" s="134"/>
      <c r="H785" s="134"/>
      <c r="I785" s="121"/>
      <c r="J785" s="133"/>
      <c r="K785" s="120"/>
      <c r="L785" s="121">
        <f>SUM(BB44:BB770)</f>
        <v>0</v>
      </c>
    </row>
    <row r="786" spans="1:12" x14ac:dyDescent="0.2">
      <c r="A786" s="133"/>
      <c r="B786" s="107"/>
      <c r="C786" s="134" t="s">
        <v>1586</v>
      </c>
      <c r="D786" s="134"/>
      <c r="E786" s="134"/>
      <c r="F786" s="134"/>
      <c r="G786" s="134"/>
      <c r="H786" s="134"/>
      <c r="I786" s="121"/>
      <c r="J786" s="133"/>
      <c r="K786" s="120"/>
      <c r="L786" s="121">
        <f>SUM(AR44:AR770)+SUM(AT44:AT770)+SUM(AV44:AV770)</f>
        <v>68824.58</v>
      </c>
    </row>
    <row r="787" spans="1:12" x14ac:dyDescent="0.2">
      <c r="A787" s="133"/>
      <c r="B787" s="107"/>
      <c r="C787" s="134" t="s">
        <v>1587</v>
      </c>
      <c r="D787" s="134"/>
      <c r="E787" s="134"/>
      <c r="F787" s="134"/>
      <c r="G787" s="134"/>
      <c r="H787" s="134"/>
      <c r="I787" s="121"/>
      <c r="J787" s="133"/>
      <c r="K787" s="120"/>
      <c r="L787" s="121">
        <f>SUM(AZ44:AZ770)</f>
        <v>73279.039999999994</v>
      </c>
    </row>
    <row r="788" spans="1:12" x14ac:dyDescent="0.2">
      <c r="A788" s="133"/>
      <c r="B788" s="107"/>
      <c r="C788" s="134" t="s">
        <v>1588</v>
      </c>
      <c r="D788" s="134"/>
      <c r="E788" s="134"/>
      <c r="F788" s="134"/>
      <c r="G788" s="134"/>
      <c r="H788" s="134"/>
      <c r="I788" s="121"/>
      <c r="J788" s="133"/>
      <c r="K788" s="120"/>
      <c r="L788" s="121">
        <f>SUM(BA44:BA770)</f>
        <v>40820.74</v>
      </c>
    </row>
    <row r="789" spans="1:12" hidden="1" x14ac:dyDescent="0.2">
      <c r="A789" s="133"/>
      <c r="B789" s="107"/>
      <c r="C789" s="134" t="s">
        <v>1589</v>
      </c>
      <c r="D789" s="134"/>
      <c r="E789" s="134"/>
      <c r="F789" s="134"/>
      <c r="G789" s="134"/>
      <c r="H789" s="134"/>
      <c r="I789" s="121"/>
      <c r="J789" s="133"/>
      <c r="K789" s="120"/>
      <c r="L789" s="121">
        <f>L791+L792</f>
        <v>0</v>
      </c>
    </row>
    <row r="790" spans="1:12" hidden="1" x14ac:dyDescent="0.2">
      <c r="A790" s="133"/>
      <c r="B790" s="107"/>
      <c r="C790" s="134" t="s">
        <v>1576</v>
      </c>
      <c r="D790" s="134"/>
      <c r="E790" s="134"/>
      <c r="F790" s="134"/>
      <c r="G790" s="134"/>
      <c r="H790" s="134"/>
      <c r="I790" s="121"/>
      <c r="J790" s="133"/>
      <c r="K790" s="120"/>
      <c r="L790" s="121"/>
    </row>
    <row r="791" spans="1:12" hidden="1" x14ac:dyDescent="0.2">
      <c r="A791" s="133"/>
      <c r="B791" s="107"/>
      <c r="C791" s="134" t="s">
        <v>1590</v>
      </c>
      <c r="D791" s="134"/>
      <c r="E791" s="134"/>
      <c r="F791" s="134"/>
      <c r="G791" s="134"/>
      <c r="H791" s="134"/>
      <c r="I791" s="121"/>
      <c r="J791" s="133"/>
      <c r="K791" s="120"/>
      <c r="L791" s="121">
        <f>SUM(BK44:BK770)</f>
        <v>0</v>
      </c>
    </row>
    <row r="792" spans="1:12" hidden="1" x14ac:dyDescent="0.2">
      <c r="A792" s="133"/>
      <c r="B792" s="107"/>
      <c r="C792" s="134" t="s">
        <v>1591</v>
      </c>
      <c r="D792" s="134"/>
      <c r="E792" s="134"/>
      <c r="F792" s="134"/>
      <c r="G792" s="134"/>
      <c r="H792" s="134"/>
      <c r="I792" s="121"/>
      <c r="J792" s="133"/>
      <c r="K792" s="120"/>
      <c r="L792" s="121">
        <f>SUM(BD44:BD770)</f>
        <v>0</v>
      </c>
    </row>
    <row r="793" spans="1:12" hidden="1" x14ac:dyDescent="0.2">
      <c r="A793" s="133"/>
      <c r="B793" s="107"/>
      <c r="C793" s="134" t="s">
        <v>1592</v>
      </c>
      <c r="D793" s="134"/>
      <c r="E793" s="134"/>
      <c r="F793" s="134"/>
      <c r="G793" s="134"/>
      <c r="H793" s="134"/>
      <c r="I793" s="121"/>
      <c r="J793" s="133"/>
      <c r="K793" s="120"/>
      <c r="L793" s="121"/>
    </row>
    <row r="794" spans="1:12" hidden="1" x14ac:dyDescent="0.2">
      <c r="A794" s="133"/>
      <c r="B794" s="107"/>
      <c r="C794" s="134" t="s">
        <v>1592</v>
      </c>
      <c r="D794" s="134"/>
      <c r="E794" s="134"/>
      <c r="F794" s="134"/>
      <c r="G794" s="134"/>
      <c r="H794" s="134"/>
      <c r="I794" s="121"/>
      <c r="J794" s="133"/>
      <c r="K794" s="120"/>
      <c r="L794" s="121">
        <f>SUM(BQ44:BQ770)</f>
        <v>0</v>
      </c>
    </row>
    <row r="795" spans="1:12" hidden="1" x14ac:dyDescent="0.2">
      <c r="A795" s="133"/>
      <c r="B795" s="107"/>
      <c r="C795" s="134" t="s">
        <v>1593</v>
      </c>
      <c r="D795" s="134"/>
      <c r="E795" s="134"/>
      <c r="F795" s="134"/>
      <c r="G795" s="134"/>
      <c r="H795" s="134"/>
      <c r="I795" s="121"/>
      <c r="J795" s="133"/>
      <c r="K795" s="120"/>
      <c r="L795" s="121">
        <f>SUM(BO44:BO770)</f>
        <v>0</v>
      </c>
    </row>
    <row r="796" spans="1:12" x14ac:dyDescent="0.2">
      <c r="A796" s="131"/>
      <c r="B796" s="106"/>
      <c r="C796" s="117" t="s">
        <v>1819</v>
      </c>
      <c r="D796" s="117"/>
      <c r="E796" s="117"/>
      <c r="F796" s="117"/>
      <c r="G796" s="117"/>
      <c r="H796" s="117"/>
      <c r="I796" s="124"/>
      <c r="J796" s="131"/>
      <c r="K796" s="132"/>
      <c r="L796" s="124">
        <f>L772+L787+L788+L789+L794+L795</f>
        <v>379732.16</v>
      </c>
    </row>
    <row r="797" spans="1:12" x14ac:dyDescent="0.2">
      <c r="A797" s="133"/>
      <c r="B797" s="107"/>
      <c r="C797" s="134" t="s">
        <v>1595</v>
      </c>
      <c r="D797" s="134"/>
      <c r="E797" s="134"/>
      <c r="F797" s="134"/>
      <c r="G797" s="134"/>
      <c r="H797" s="134"/>
      <c r="I797" s="121"/>
      <c r="J797" s="133"/>
      <c r="K797" s="120"/>
      <c r="L797" s="121"/>
    </row>
    <row r="798" spans="1:12" hidden="1" x14ac:dyDescent="0.2">
      <c r="A798" s="133"/>
      <c r="B798" s="107"/>
      <c r="C798" s="134" t="s">
        <v>1596</v>
      </c>
      <c r="D798" s="134"/>
      <c r="E798" s="134"/>
      <c r="F798" s="134"/>
      <c r="G798" s="134"/>
      <c r="H798" s="134"/>
      <c r="I798" s="121"/>
      <c r="J798" s="133"/>
      <c r="K798" s="120"/>
      <c r="L798" s="121">
        <f>SUM(AX44:AX770)</f>
        <v>0</v>
      </c>
    </row>
    <row r="799" spans="1:12" hidden="1" x14ac:dyDescent="0.2">
      <c r="A799" s="133"/>
      <c r="B799" s="107"/>
      <c r="C799" s="134" t="s">
        <v>1597</v>
      </c>
      <c r="D799" s="134"/>
      <c r="E799" s="134"/>
      <c r="F799" s="134"/>
      <c r="G799" s="134"/>
      <c r="H799" s="134"/>
      <c r="I799" s="121"/>
      <c r="J799" s="133"/>
      <c r="K799" s="120"/>
      <c r="L799" s="121">
        <f>SUM(AY44:AY770)</f>
        <v>0</v>
      </c>
    </row>
    <row r="800" spans="1:12" x14ac:dyDescent="0.2">
      <c r="A800" s="133"/>
      <c r="B800" s="107"/>
      <c r="C800" s="134" t="s">
        <v>1598</v>
      </c>
      <c r="D800" s="134"/>
      <c r="E800" s="134"/>
      <c r="F800" s="135"/>
      <c r="G800" s="123">
        <f>Source!F256</f>
        <v>156.14429000000001</v>
      </c>
      <c r="H800" s="133"/>
      <c r="I800" s="133"/>
      <c r="J800" s="133"/>
      <c r="K800" s="133"/>
      <c r="L800" s="133"/>
    </row>
    <row r="801" spans="1:95" x14ac:dyDescent="0.2">
      <c r="A801" s="133"/>
      <c r="B801" s="107"/>
      <c r="C801" s="134" t="s">
        <v>1599</v>
      </c>
      <c r="D801" s="134"/>
      <c r="E801" s="134"/>
      <c r="F801" s="135"/>
      <c r="G801" s="123">
        <f>Source!F257</f>
        <v>21.548994</v>
      </c>
      <c r="H801" s="133"/>
      <c r="I801" s="133"/>
      <c r="J801" s="133"/>
      <c r="K801" s="133"/>
      <c r="L801" s="133"/>
    </row>
    <row r="802" spans="1:95" x14ac:dyDescent="0.2">
      <c r="A802" s="104"/>
      <c r="B802" s="104"/>
      <c r="C802" s="104"/>
      <c r="D802" s="104"/>
      <c r="E802" s="104"/>
      <c r="F802" s="104"/>
      <c r="G802" s="104"/>
      <c r="H802" s="104"/>
      <c r="I802" s="104"/>
      <c r="J802" s="104"/>
      <c r="K802" s="104"/>
      <c r="L802" s="104"/>
    </row>
    <row r="803" spans="1:95" x14ac:dyDescent="0.2">
      <c r="A803" s="104"/>
      <c r="B803" s="104"/>
      <c r="C803" s="104"/>
      <c r="D803" s="104"/>
      <c r="E803" s="104"/>
      <c r="F803" s="104"/>
      <c r="G803" s="104"/>
      <c r="H803" s="104"/>
      <c r="I803" s="104"/>
      <c r="J803" s="104"/>
      <c r="K803" s="104"/>
      <c r="L803" s="104"/>
    </row>
    <row r="804" spans="1:95" ht="16.5" x14ac:dyDescent="0.2">
      <c r="A804" s="117" t="s">
        <v>1654</v>
      </c>
      <c r="B804" s="117"/>
      <c r="C804" s="117"/>
      <c r="D804" s="117"/>
      <c r="E804" s="117"/>
      <c r="F804" s="117"/>
      <c r="G804" s="117"/>
      <c r="H804" s="117"/>
      <c r="I804" s="117"/>
      <c r="J804" s="117"/>
      <c r="K804" s="117"/>
      <c r="L804" s="117"/>
      <c r="CQ804" s="25" t="s">
        <v>1654</v>
      </c>
    </row>
    <row r="805" spans="1:95" x14ac:dyDescent="0.2">
      <c r="A805" s="104"/>
      <c r="B805" s="104"/>
      <c r="C805" s="104"/>
      <c r="D805" s="104"/>
      <c r="E805" s="104"/>
      <c r="F805" s="104"/>
      <c r="G805" s="104"/>
      <c r="H805" s="104"/>
      <c r="I805" s="104"/>
      <c r="J805" s="104"/>
      <c r="K805" s="104"/>
      <c r="L805" s="104"/>
    </row>
    <row r="806" spans="1:95" x14ac:dyDescent="0.2">
      <c r="A806" s="117" t="s">
        <v>1655</v>
      </c>
      <c r="B806" s="117"/>
      <c r="C806" s="117"/>
      <c r="D806" s="117"/>
      <c r="E806" s="117"/>
      <c r="F806" s="117"/>
      <c r="G806" s="117"/>
      <c r="H806" s="117"/>
      <c r="I806" s="117"/>
      <c r="J806" s="117"/>
      <c r="K806" s="117"/>
      <c r="L806" s="117"/>
    </row>
    <row r="807" spans="1:95" ht="25.5" x14ac:dyDescent="0.2">
      <c r="A807" s="118" t="s">
        <v>367</v>
      </c>
      <c r="B807" s="107" t="s">
        <v>1656</v>
      </c>
      <c r="C807" s="107" t="str">
        <f>Source!G272</f>
        <v>Устройство установки для редуцирования давления газа</v>
      </c>
      <c r="D807" s="119" t="str">
        <f>Source!H272</f>
        <v>ШТ</v>
      </c>
      <c r="E807" s="120">
        <f>Source!K272</f>
        <v>1</v>
      </c>
      <c r="F807" s="120"/>
      <c r="G807" s="120">
        <f>Source!I272</f>
        <v>1</v>
      </c>
      <c r="H807" s="121"/>
      <c r="I807" s="119"/>
      <c r="J807" s="121"/>
      <c r="K807" s="119"/>
      <c r="L807" s="121"/>
    </row>
    <row r="808" spans="1:95" x14ac:dyDescent="0.2">
      <c r="A808" s="122"/>
      <c r="B808" s="120">
        <v>1</v>
      </c>
      <c r="C808" s="122" t="s">
        <v>1569</v>
      </c>
      <c r="D808" s="119" t="s">
        <v>922</v>
      </c>
      <c r="E808" s="123"/>
      <c r="F808" s="120"/>
      <c r="G808" s="120">
        <f>Source!U272</f>
        <v>11.2</v>
      </c>
      <c r="H808" s="120"/>
      <c r="I808" s="120"/>
      <c r="J808" s="120"/>
      <c r="K808" s="120"/>
      <c r="L808" s="124">
        <f>SUM(L809:L809)-SUMIF(CE809:CE809, 1, L809:L809)</f>
        <v>4263.5</v>
      </c>
    </row>
    <row r="809" spans="1:95" x14ac:dyDescent="0.2">
      <c r="A809" s="107"/>
      <c r="B809" s="107" t="s">
        <v>1021</v>
      </c>
      <c r="C809" s="107" t="s">
        <v>1022</v>
      </c>
      <c r="D809" s="119" t="s">
        <v>922</v>
      </c>
      <c r="E809" s="120">
        <v>11.2</v>
      </c>
      <c r="F809" s="120"/>
      <c r="G809" s="120">
        <f>SmtRes!CX226</f>
        <v>11.2</v>
      </c>
      <c r="H809" s="121"/>
      <c r="I809" s="119"/>
      <c r="J809" s="121">
        <f>SmtRes!CZ226</f>
        <v>380.67</v>
      </c>
      <c r="K809" s="119"/>
      <c r="L809" s="121">
        <f>SmtRes!DI226</f>
        <v>4263.5</v>
      </c>
    </row>
    <row r="810" spans="1:95" x14ac:dyDescent="0.2">
      <c r="A810" s="122"/>
      <c r="B810" s="120">
        <v>2</v>
      </c>
      <c r="C810" s="122" t="s">
        <v>1560</v>
      </c>
      <c r="D810" s="119"/>
      <c r="E810" s="123"/>
      <c r="F810" s="120"/>
      <c r="G810" s="120"/>
      <c r="H810" s="120"/>
      <c r="I810" s="120"/>
      <c r="J810" s="120"/>
      <c r="K810" s="120"/>
      <c r="L810" s="124">
        <f>SUM(L811:L817)-SUMIF(CE811:CE817, 1, L811:L817)</f>
        <v>177.65</v>
      </c>
    </row>
    <row r="811" spans="1:95" x14ac:dyDescent="0.2">
      <c r="A811" s="122"/>
      <c r="B811" s="120"/>
      <c r="C811" s="122" t="s">
        <v>1562</v>
      </c>
      <c r="D811" s="119" t="s">
        <v>922</v>
      </c>
      <c r="E811" s="123"/>
      <c r="F811" s="120"/>
      <c r="G811" s="120">
        <f>Source!V272</f>
        <v>0.16</v>
      </c>
      <c r="H811" s="120"/>
      <c r="I811" s="120"/>
      <c r="J811" s="120"/>
      <c r="K811" s="120"/>
      <c r="L811" s="124">
        <f>SUMIF(CE812:CE817, 1, L812:L817)</f>
        <v>67.08</v>
      </c>
      <c r="CE811">
        <v>1</v>
      </c>
    </row>
    <row r="812" spans="1:95" ht="25.5" x14ac:dyDescent="0.2">
      <c r="A812" s="107"/>
      <c r="B812" s="107" t="s">
        <v>1073</v>
      </c>
      <c r="C812" s="107" t="s">
        <v>1075</v>
      </c>
      <c r="D812" s="119" t="s">
        <v>926</v>
      </c>
      <c r="E812" s="120">
        <v>0.03</v>
      </c>
      <c r="F812" s="120"/>
      <c r="G812" s="120">
        <f>SmtRes!CX228</f>
        <v>0.03</v>
      </c>
      <c r="H812" s="121"/>
      <c r="I812" s="119"/>
      <c r="J812" s="121">
        <f>SmtRes!CZ228</f>
        <v>1682.51</v>
      </c>
      <c r="K812" s="119"/>
      <c r="L812" s="121">
        <f>SmtRes!DG228</f>
        <v>50.48</v>
      </c>
    </row>
    <row r="813" spans="1:95" x14ac:dyDescent="0.2">
      <c r="A813" s="107"/>
      <c r="B813" s="107" t="s">
        <v>927</v>
      </c>
      <c r="C813" s="107" t="s">
        <v>1561</v>
      </c>
      <c r="D813" s="119" t="s">
        <v>922</v>
      </c>
      <c r="E813" s="120">
        <f>SmtRes!DO228*SmtRes!AT228</f>
        <v>0.03</v>
      </c>
      <c r="F813" s="120"/>
      <c r="G813" s="120">
        <f>ROUND(E813*G807, 7)</f>
        <v>0.03</v>
      </c>
      <c r="H813" s="121"/>
      <c r="I813" s="119"/>
      <c r="J813" s="121">
        <f>ROUND(SmtRes!AG228/SmtRes!DO228, 2)</f>
        <v>529.11</v>
      </c>
      <c r="K813" s="119"/>
      <c r="L813" s="121">
        <f>SmtRes!DH228</f>
        <v>15.87</v>
      </c>
      <c r="CE813">
        <v>1</v>
      </c>
    </row>
    <row r="814" spans="1:95" ht="25.5" x14ac:dyDescent="0.2">
      <c r="A814" s="107"/>
      <c r="B814" s="107" t="s">
        <v>978</v>
      </c>
      <c r="C814" s="107" t="s">
        <v>980</v>
      </c>
      <c r="D814" s="119" t="s">
        <v>926</v>
      </c>
      <c r="E814" s="120">
        <v>0.13</v>
      </c>
      <c r="F814" s="120"/>
      <c r="G814" s="120">
        <f>SmtRes!CX229</f>
        <v>0.13</v>
      </c>
      <c r="H814" s="121"/>
      <c r="I814" s="119"/>
      <c r="J814" s="121">
        <f>SmtRes!CZ229</f>
        <v>579.09</v>
      </c>
      <c r="K814" s="119"/>
      <c r="L814" s="121">
        <f>SmtRes!DG229</f>
        <v>75.28</v>
      </c>
    </row>
    <row r="815" spans="1:95" x14ac:dyDescent="0.2">
      <c r="A815" s="107"/>
      <c r="B815" s="107" t="s">
        <v>947</v>
      </c>
      <c r="C815" s="107" t="s">
        <v>1603</v>
      </c>
      <c r="D815" s="119" t="s">
        <v>922</v>
      </c>
      <c r="E815" s="120">
        <f>SmtRes!DO229*SmtRes!AT229</f>
        <v>0.13</v>
      </c>
      <c r="F815" s="120"/>
      <c r="G815" s="120">
        <f>ROUND(E815*G807, 7)</f>
        <v>0.13</v>
      </c>
      <c r="H815" s="121"/>
      <c r="I815" s="119"/>
      <c r="J815" s="121">
        <f>ROUND(SmtRes!AG229/SmtRes!DO229, 2)</f>
        <v>393.89</v>
      </c>
      <c r="K815" s="119"/>
      <c r="L815" s="121">
        <f>SmtRes!DH229</f>
        <v>51.21</v>
      </c>
      <c r="CE815">
        <v>1</v>
      </c>
    </row>
    <row r="816" spans="1:95" x14ac:dyDescent="0.2">
      <c r="A816" s="107"/>
      <c r="B816" s="107" t="s">
        <v>981</v>
      </c>
      <c r="C816" s="107" t="s">
        <v>983</v>
      </c>
      <c r="D816" s="119" t="s">
        <v>926</v>
      </c>
      <c r="E816" s="120">
        <v>0.06</v>
      </c>
      <c r="F816" s="120"/>
      <c r="G816" s="120">
        <f>SmtRes!CX230</f>
        <v>0.06</v>
      </c>
      <c r="H816" s="121">
        <f>SmtRes!CZ230</f>
        <v>4.3499999999999996</v>
      </c>
      <c r="I816" s="119">
        <f>SmtRes!AJ230</f>
        <v>1.3</v>
      </c>
      <c r="J816" s="121">
        <f>ROUND(H816*I816, 2)</f>
        <v>5.66</v>
      </c>
      <c r="K816" s="119"/>
      <c r="L816" s="121">
        <f>SmtRes!DG230</f>
        <v>0.34</v>
      </c>
    </row>
    <row r="817" spans="1:12" ht="25.5" x14ac:dyDescent="0.2">
      <c r="A817" s="107"/>
      <c r="B817" s="107" t="s">
        <v>941</v>
      </c>
      <c r="C817" s="107" t="s">
        <v>943</v>
      </c>
      <c r="D817" s="119" t="s">
        <v>926</v>
      </c>
      <c r="E817" s="120">
        <v>1.2</v>
      </c>
      <c r="F817" s="120"/>
      <c r="G817" s="120">
        <f>SmtRes!CX231</f>
        <v>1.2</v>
      </c>
      <c r="H817" s="121"/>
      <c r="I817" s="119"/>
      <c r="J817" s="121">
        <f>SmtRes!CZ231</f>
        <v>42.96</v>
      </c>
      <c r="K817" s="119"/>
      <c r="L817" s="121">
        <f>SmtRes!DG231</f>
        <v>51.55</v>
      </c>
    </row>
    <row r="818" spans="1:12" x14ac:dyDescent="0.2">
      <c r="A818" s="122"/>
      <c r="B818" s="120">
        <v>4</v>
      </c>
      <c r="C818" s="122" t="s">
        <v>1604</v>
      </c>
      <c r="D818" s="119"/>
      <c r="E818" s="123"/>
      <c r="F818" s="120"/>
      <c r="G818" s="120"/>
      <c r="H818" s="120"/>
      <c r="I818" s="120"/>
      <c r="J818" s="120"/>
      <c r="K818" s="120"/>
      <c r="L818" s="124">
        <f>SUM(L819:L838)-SUMIF(CE819:CE838, 1, L819:L838)</f>
        <v>8810.69</v>
      </c>
    </row>
    <row r="819" spans="1:12" ht="25.5" x14ac:dyDescent="0.2">
      <c r="A819" s="107"/>
      <c r="B819" s="107" t="s">
        <v>1179</v>
      </c>
      <c r="C819" s="107" t="s">
        <v>1181</v>
      </c>
      <c r="D819" s="119" t="s">
        <v>1182</v>
      </c>
      <c r="E819" s="120">
        <v>1E-3</v>
      </c>
      <c r="F819" s="120"/>
      <c r="G819" s="120">
        <f>SmtRes!CX232</f>
        <v>1E-3</v>
      </c>
      <c r="H819" s="121">
        <f>SmtRes!CZ232</f>
        <v>7023.63</v>
      </c>
      <c r="I819" s="119">
        <f>SmtRes!AI232</f>
        <v>1.1200000000000001</v>
      </c>
      <c r="J819" s="121">
        <f>ROUND(H819*I819, 2)</f>
        <v>7866.47</v>
      </c>
      <c r="K819" s="119"/>
      <c r="L819" s="121">
        <f>SmtRes!DF232</f>
        <v>7.87</v>
      </c>
    </row>
    <row r="820" spans="1:12" x14ac:dyDescent="0.2">
      <c r="A820" s="107"/>
      <c r="B820" s="107" t="s">
        <v>1183</v>
      </c>
      <c r="C820" s="107" t="s">
        <v>1185</v>
      </c>
      <c r="D820" s="119" t="s">
        <v>231</v>
      </c>
      <c r="E820" s="120">
        <v>7.0000000000000001E-3</v>
      </c>
      <c r="F820" s="120"/>
      <c r="G820" s="120">
        <f>SmtRes!CX233</f>
        <v>7.0000000000000001E-3</v>
      </c>
      <c r="H820" s="121">
        <f>SmtRes!CZ233</f>
        <v>340.41</v>
      </c>
      <c r="I820" s="119">
        <f>SmtRes!AI233</f>
        <v>1.8</v>
      </c>
      <c r="J820" s="121">
        <f>ROUND(H820*I820, 2)</f>
        <v>612.74</v>
      </c>
      <c r="K820" s="119"/>
      <c r="L820" s="121">
        <f>SmtRes!DF233</f>
        <v>4.29</v>
      </c>
    </row>
    <row r="821" spans="1:12" x14ac:dyDescent="0.2">
      <c r="A821" s="107"/>
      <c r="B821" s="107" t="s">
        <v>984</v>
      </c>
      <c r="C821" s="107" t="s">
        <v>986</v>
      </c>
      <c r="D821" s="119" t="s">
        <v>231</v>
      </c>
      <c r="E821" s="120">
        <v>0.05</v>
      </c>
      <c r="F821" s="120"/>
      <c r="G821" s="120">
        <f>SmtRes!CX234</f>
        <v>0.05</v>
      </c>
      <c r="H821" s="121">
        <f>SmtRes!CZ234</f>
        <v>114.64</v>
      </c>
      <c r="I821" s="119">
        <f>SmtRes!AI234</f>
        <v>0.92</v>
      </c>
      <c r="J821" s="121">
        <f>ROUND(H821*I821, 2)</f>
        <v>105.47</v>
      </c>
      <c r="K821" s="119"/>
      <c r="L821" s="121">
        <f>SmtRes!DF234</f>
        <v>5.27</v>
      </c>
    </row>
    <row r="822" spans="1:12" ht="38.25" x14ac:dyDescent="0.2">
      <c r="A822" s="107"/>
      <c r="B822" s="107" t="s">
        <v>955</v>
      </c>
      <c r="C822" s="107" t="s">
        <v>957</v>
      </c>
      <c r="D822" s="119" t="s">
        <v>443</v>
      </c>
      <c r="E822" s="120">
        <v>0.13</v>
      </c>
      <c r="F822" s="120"/>
      <c r="G822" s="120">
        <f>SmtRes!CX235</f>
        <v>0.13</v>
      </c>
      <c r="H822" s="121">
        <f>SmtRes!CZ235</f>
        <v>155.63</v>
      </c>
      <c r="I822" s="119">
        <f>SmtRes!AI235</f>
        <v>0.93</v>
      </c>
      <c r="J822" s="121">
        <f>ROUND(H822*I822, 2)</f>
        <v>144.74</v>
      </c>
      <c r="K822" s="119"/>
      <c r="L822" s="121">
        <f>SmtRes!DF235</f>
        <v>18.82</v>
      </c>
    </row>
    <row r="823" spans="1:12" ht="51" x14ac:dyDescent="0.2">
      <c r="A823" s="107"/>
      <c r="B823" s="107" t="s">
        <v>1186</v>
      </c>
      <c r="C823" s="107" t="s">
        <v>1188</v>
      </c>
      <c r="D823" s="119" t="s">
        <v>236</v>
      </c>
      <c r="E823" s="120">
        <v>6.4000000000000005E-4</v>
      </c>
      <c r="F823" s="120"/>
      <c r="G823" s="120">
        <f>SmtRes!CX236</f>
        <v>6.4000000000000005E-4</v>
      </c>
      <c r="H823" s="121">
        <f>SmtRes!CZ236</f>
        <v>135460.68</v>
      </c>
      <c r="I823" s="119">
        <f>SmtRes!AI236</f>
        <v>1.1299999999999999</v>
      </c>
      <c r="J823" s="121">
        <f>ROUND(H823*I823, 2)</f>
        <v>153070.57</v>
      </c>
      <c r="K823" s="119"/>
      <c r="L823" s="121">
        <f>SmtRes!DF236</f>
        <v>97.97</v>
      </c>
    </row>
    <row r="824" spans="1:12" x14ac:dyDescent="0.2">
      <c r="A824" s="107"/>
      <c r="B824" s="107" t="s">
        <v>1032</v>
      </c>
      <c r="C824" s="107" t="s">
        <v>1034</v>
      </c>
      <c r="D824" s="119" t="s">
        <v>443</v>
      </c>
      <c r="E824" s="120">
        <v>2E-3</v>
      </c>
      <c r="F824" s="120"/>
      <c r="G824" s="120">
        <f>SmtRes!CX237</f>
        <v>2E-3</v>
      </c>
      <c r="H824" s="121">
        <f>SmtRes!CZ237</f>
        <v>56.11</v>
      </c>
      <c r="I824" s="119">
        <f>SmtRes!AI237</f>
        <v>1.64</v>
      </c>
      <c r="J824" s="121">
        <f>ROUND(H824*I824, 2)</f>
        <v>92.02</v>
      </c>
      <c r="K824" s="119"/>
      <c r="L824" s="121">
        <f>SmtRes!DF237</f>
        <v>0.18</v>
      </c>
    </row>
    <row r="825" spans="1:12" ht="25.5" x14ac:dyDescent="0.2">
      <c r="A825" s="107"/>
      <c r="B825" s="107" t="s">
        <v>1189</v>
      </c>
      <c r="C825" s="107" t="s">
        <v>1191</v>
      </c>
      <c r="D825" s="119" t="s">
        <v>231</v>
      </c>
      <c r="E825" s="120">
        <v>0.59</v>
      </c>
      <c r="F825" s="120"/>
      <c r="G825" s="120">
        <f>SmtRes!CX238</f>
        <v>0.59</v>
      </c>
      <c r="H825" s="121">
        <f>SmtRes!CZ238</f>
        <v>911.57</v>
      </c>
      <c r="I825" s="119">
        <f>SmtRes!AI238</f>
        <v>2.2400000000000002</v>
      </c>
      <c r="J825" s="121">
        <f>ROUND(H825*I825, 2)</f>
        <v>2041.92</v>
      </c>
      <c r="K825" s="119"/>
      <c r="L825" s="121">
        <f>SmtRes!DF238</f>
        <v>1204.73</v>
      </c>
    </row>
    <row r="826" spans="1:12" ht="25.5" x14ac:dyDescent="0.2">
      <c r="A826" s="107"/>
      <c r="B826" s="107" t="s">
        <v>1192</v>
      </c>
      <c r="C826" s="107" t="s">
        <v>1194</v>
      </c>
      <c r="D826" s="119" t="s">
        <v>231</v>
      </c>
      <c r="E826" s="120">
        <v>5.0000000000000001E-3</v>
      </c>
      <c r="F826" s="120"/>
      <c r="G826" s="120">
        <f>SmtRes!CX239</f>
        <v>5.0000000000000001E-3</v>
      </c>
      <c r="H826" s="121"/>
      <c r="I826" s="119"/>
      <c r="J826" s="121">
        <f>SmtRes!CZ239</f>
        <v>6115.78</v>
      </c>
      <c r="K826" s="119"/>
      <c r="L826" s="121">
        <f>SmtRes!DF239</f>
        <v>30.58</v>
      </c>
    </row>
    <row r="827" spans="1:12" ht="51" x14ac:dyDescent="0.2">
      <c r="A827" s="107"/>
      <c r="B827" s="107" t="s">
        <v>551</v>
      </c>
      <c r="C827" s="107" t="s">
        <v>552</v>
      </c>
      <c r="D827" s="119" t="s">
        <v>236</v>
      </c>
      <c r="E827" s="120">
        <v>1E-3</v>
      </c>
      <c r="F827" s="120"/>
      <c r="G827" s="120">
        <f>SmtRes!CX240</f>
        <v>1E-3</v>
      </c>
      <c r="H827" s="121">
        <f>SmtRes!CZ240</f>
        <v>105278.81</v>
      </c>
      <c r="I827" s="119">
        <f>SmtRes!AI240</f>
        <v>1.34</v>
      </c>
      <c r="J827" s="121">
        <f>ROUND(H827*I827, 2)</f>
        <v>141073.60999999999</v>
      </c>
      <c r="K827" s="119"/>
      <c r="L827" s="121">
        <f>SmtRes!DF240</f>
        <v>141.07</v>
      </c>
    </row>
    <row r="828" spans="1:12" ht="25.5" x14ac:dyDescent="0.2">
      <c r="A828" s="107"/>
      <c r="B828" s="107" t="s">
        <v>1195</v>
      </c>
      <c r="C828" s="107" t="s">
        <v>1197</v>
      </c>
      <c r="D828" s="119" t="s">
        <v>443</v>
      </c>
      <c r="E828" s="120">
        <v>0.08</v>
      </c>
      <c r="F828" s="120"/>
      <c r="G828" s="120">
        <f>SmtRes!CX241</f>
        <v>0.08</v>
      </c>
      <c r="H828" s="121">
        <f>SmtRes!CZ241</f>
        <v>77.22</v>
      </c>
      <c r="I828" s="119">
        <f>SmtRes!AI241</f>
        <v>1.78</v>
      </c>
      <c r="J828" s="121">
        <f>ROUND(H828*I828, 2)</f>
        <v>137.44999999999999</v>
      </c>
      <c r="K828" s="119"/>
      <c r="L828" s="121">
        <f>SmtRes!DF241</f>
        <v>11</v>
      </c>
    </row>
    <row r="829" spans="1:12" x14ac:dyDescent="0.2">
      <c r="A829" s="107"/>
      <c r="B829" s="107" t="s">
        <v>1198</v>
      </c>
      <c r="C829" s="107" t="s">
        <v>1200</v>
      </c>
      <c r="D829" s="119" t="s">
        <v>443</v>
      </c>
      <c r="E829" s="120">
        <v>0.05</v>
      </c>
      <c r="F829" s="120"/>
      <c r="G829" s="120">
        <f>SmtRes!CX242</f>
        <v>0.05</v>
      </c>
      <c r="H829" s="121">
        <f>SmtRes!CZ242</f>
        <v>133.31</v>
      </c>
      <c r="I829" s="119">
        <f>SmtRes!AI242</f>
        <v>1.22</v>
      </c>
      <c r="J829" s="121">
        <f>ROUND(H829*I829, 2)</f>
        <v>162.63999999999999</v>
      </c>
      <c r="K829" s="119"/>
      <c r="L829" s="121">
        <f>SmtRes!DF242</f>
        <v>8.1300000000000008</v>
      </c>
    </row>
    <row r="830" spans="1:12" x14ac:dyDescent="0.2">
      <c r="A830" s="107"/>
      <c r="B830" s="107" t="s">
        <v>1201</v>
      </c>
      <c r="C830" s="107" t="s">
        <v>1203</v>
      </c>
      <c r="D830" s="119" t="s">
        <v>113</v>
      </c>
      <c r="E830" s="120">
        <v>0.107</v>
      </c>
      <c r="F830" s="120"/>
      <c r="G830" s="120">
        <f>SmtRes!CX243</f>
        <v>0.107</v>
      </c>
      <c r="H830" s="121">
        <f>SmtRes!CZ243</f>
        <v>272.01</v>
      </c>
      <c r="I830" s="119">
        <f>SmtRes!AI243</f>
        <v>0.77</v>
      </c>
      <c r="J830" s="121">
        <f>ROUND(H830*I830, 2)</f>
        <v>209.45</v>
      </c>
      <c r="K830" s="119"/>
      <c r="L830" s="121">
        <f>SmtRes!DF243</f>
        <v>22.41</v>
      </c>
    </row>
    <row r="831" spans="1:12" ht="51" x14ac:dyDescent="0.2">
      <c r="A831" s="107"/>
      <c r="B831" s="107" t="s">
        <v>1204</v>
      </c>
      <c r="C831" s="107" t="s">
        <v>1206</v>
      </c>
      <c r="D831" s="119" t="s">
        <v>113</v>
      </c>
      <c r="E831" s="120">
        <v>0.61</v>
      </c>
      <c r="F831" s="120"/>
      <c r="G831" s="120">
        <f>SmtRes!CX244</f>
        <v>0.61</v>
      </c>
      <c r="H831" s="121">
        <f>SmtRes!CZ244</f>
        <v>101.3</v>
      </c>
      <c r="I831" s="119">
        <f>SmtRes!AI244</f>
        <v>0.77</v>
      </c>
      <c r="J831" s="121">
        <f>ROUND(H831*I831, 2)</f>
        <v>78</v>
      </c>
      <c r="K831" s="119"/>
      <c r="L831" s="121">
        <f>SmtRes!DF244</f>
        <v>47.58</v>
      </c>
    </row>
    <row r="832" spans="1:12" ht="51" x14ac:dyDescent="0.2">
      <c r="A832" s="107"/>
      <c r="B832" s="107" t="s">
        <v>1207</v>
      </c>
      <c r="C832" s="107" t="s">
        <v>1209</v>
      </c>
      <c r="D832" s="119" t="s">
        <v>113</v>
      </c>
      <c r="E832" s="120">
        <v>1.85</v>
      </c>
      <c r="F832" s="120"/>
      <c r="G832" s="120">
        <f>SmtRes!CX245</f>
        <v>1.85</v>
      </c>
      <c r="H832" s="121">
        <f>SmtRes!CZ245</f>
        <v>135.06</v>
      </c>
      <c r="I832" s="119">
        <f>SmtRes!AI245</f>
        <v>0.77</v>
      </c>
      <c r="J832" s="121">
        <f>ROUND(H832*I832, 2)</f>
        <v>104</v>
      </c>
      <c r="K832" s="119"/>
      <c r="L832" s="121">
        <f>SmtRes!DF245</f>
        <v>192.4</v>
      </c>
    </row>
    <row r="833" spans="1:82" ht="51" x14ac:dyDescent="0.2">
      <c r="A833" s="107"/>
      <c r="B833" s="107" t="s">
        <v>1210</v>
      </c>
      <c r="C833" s="107" t="s">
        <v>1212</v>
      </c>
      <c r="D833" s="119" t="s">
        <v>113</v>
      </c>
      <c r="E833" s="120">
        <v>1.33</v>
      </c>
      <c r="F833" s="120"/>
      <c r="G833" s="120">
        <f>SmtRes!CX246</f>
        <v>1.33</v>
      </c>
      <c r="H833" s="121">
        <f>SmtRes!CZ246</f>
        <v>718.86</v>
      </c>
      <c r="I833" s="119">
        <f>SmtRes!AI246</f>
        <v>0.77</v>
      </c>
      <c r="J833" s="121">
        <f>ROUND(H833*I833, 2)</f>
        <v>553.52</v>
      </c>
      <c r="K833" s="119"/>
      <c r="L833" s="121">
        <f>SmtRes!DF246</f>
        <v>736.18</v>
      </c>
    </row>
    <row r="834" spans="1:82" ht="25.5" x14ac:dyDescent="0.2">
      <c r="A834" s="107"/>
      <c r="B834" s="107" t="s">
        <v>1213</v>
      </c>
      <c r="C834" s="107" t="s">
        <v>1215</v>
      </c>
      <c r="D834" s="119" t="s">
        <v>113</v>
      </c>
      <c r="E834" s="120">
        <v>2.0299999999999998</v>
      </c>
      <c r="F834" s="120"/>
      <c r="G834" s="120">
        <f>SmtRes!CX247</f>
        <v>2.0299999999999998</v>
      </c>
      <c r="H834" s="121">
        <f>SmtRes!CZ247</f>
        <v>413.6</v>
      </c>
      <c r="I834" s="119">
        <f>SmtRes!AI247</f>
        <v>1.1399999999999999</v>
      </c>
      <c r="J834" s="121">
        <f>ROUND(H834*I834, 2)</f>
        <v>471.5</v>
      </c>
      <c r="K834" s="119"/>
      <c r="L834" s="121">
        <f>SmtRes!DF247</f>
        <v>957.15</v>
      </c>
    </row>
    <row r="835" spans="1:82" ht="38.25" x14ac:dyDescent="0.2">
      <c r="A835" s="107"/>
      <c r="B835" s="107" t="s">
        <v>1216</v>
      </c>
      <c r="C835" s="107" t="s">
        <v>1218</v>
      </c>
      <c r="D835" s="119" t="s">
        <v>118</v>
      </c>
      <c r="E835" s="120">
        <v>1</v>
      </c>
      <c r="F835" s="120"/>
      <c r="G835" s="120">
        <f>SmtRes!CX248</f>
        <v>1</v>
      </c>
      <c r="H835" s="121">
        <f>SmtRes!CZ248</f>
        <v>85.09</v>
      </c>
      <c r="I835" s="119">
        <f>SmtRes!AI248</f>
        <v>1.06</v>
      </c>
      <c r="J835" s="121">
        <f>ROUND(H835*I835, 2)</f>
        <v>90.2</v>
      </c>
      <c r="K835" s="119"/>
      <c r="L835" s="121">
        <f>SmtRes!DF248</f>
        <v>90.2</v>
      </c>
    </row>
    <row r="836" spans="1:82" ht="38.25" x14ac:dyDescent="0.2">
      <c r="A836" s="107"/>
      <c r="B836" s="107" t="s">
        <v>1219</v>
      </c>
      <c r="C836" s="107" t="s">
        <v>1221</v>
      </c>
      <c r="D836" s="119" t="s">
        <v>118</v>
      </c>
      <c r="E836" s="120">
        <v>1</v>
      </c>
      <c r="F836" s="120"/>
      <c r="G836" s="120">
        <f>SmtRes!CX249</f>
        <v>1</v>
      </c>
      <c r="H836" s="121">
        <f>SmtRes!CZ249</f>
        <v>332</v>
      </c>
      <c r="I836" s="119">
        <f>SmtRes!AI249</f>
        <v>1.06</v>
      </c>
      <c r="J836" s="121">
        <f>ROUND(H836*I836, 2)</f>
        <v>351.92</v>
      </c>
      <c r="K836" s="119"/>
      <c r="L836" s="121">
        <f>SmtRes!DF249</f>
        <v>351.92</v>
      </c>
    </row>
    <row r="837" spans="1:82" ht="51" x14ac:dyDescent="0.2">
      <c r="A837" s="107"/>
      <c r="B837" s="107" t="s">
        <v>1222</v>
      </c>
      <c r="C837" s="107" t="s">
        <v>1224</v>
      </c>
      <c r="D837" s="119" t="s">
        <v>118</v>
      </c>
      <c r="E837" s="120">
        <v>1</v>
      </c>
      <c r="F837" s="120"/>
      <c r="G837" s="120">
        <f>SmtRes!CX250</f>
        <v>1</v>
      </c>
      <c r="H837" s="121">
        <f>SmtRes!CZ250</f>
        <v>215.7</v>
      </c>
      <c r="I837" s="119">
        <f>SmtRes!AI250</f>
        <v>1.06</v>
      </c>
      <c r="J837" s="121">
        <f>ROUND(H837*I837, 2)</f>
        <v>228.64</v>
      </c>
      <c r="K837" s="119"/>
      <c r="L837" s="121">
        <f>SmtRes!DF250</f>
        <v>228.64</v>
      </c>
    </row>
    <row r="838" spans="1:82" ht="25.5" x14ac:dyDescent="0.2">
      <c r="A838" s="107"/>
      <c r="B838" s="107" t="s">
        <v>1225</v>
      </c>
      <c r="C838" s="107" t="s">
        <v>1227</v>
      </c>
      <c r="D838" s="119" t="s">
        <v>118</v>
      </c>
      <c r="E838" s="120">
        <v>1</v>
      </c>
      <c r="F838" s="120"/>
      <c r="G838" s="120">
        <f>SmtRes!CX251</f>
        <v>1</v>
      </c>
      <c r="H838" s="121">
        <f>SmtRes!CZ251</f>
        <v>3978.03</v>
      </c>
      <c r="I838" s="119">
        <f>SmtRes!AI251</f>
        <v>1.17</v>
      </c>
      <c r="J838" s="121">
        <f>ROUND(H838*I838, 2)</f>
        <v>4654.3</v>
      </c>
      <c r="K838" s="119"/>
      <c r="L838" s="121">
        <f>SmtRes!DF251</f>
        <v>4654.3</v>
      </c>
    </row>
    <row r="839" spans="1:82" x14ac:dyDescent="0.2">
      <c r="A839" s="107"/>
      <c r="B839" s="107"/>
      <c r="C839" s="125"/>
      <c r="D839" s="126"/>
      <c r="E839" s="127"/>
      <c r="F839" s="127"/>
      <c r="G839" s="127"/>
      <c r="H839" s="128"/>
      <c r="I839" s="126"/>
      <c r="J839" s="128"/>
      <c r="K839" s="126"/>
      <c r="L839" s="128"/>
    </row>
    <row r="840" spans="1:82" x14ac:dyDescent="0.2">
      <c r="A840" s="107"/>
      <c r="B840" s="107"/>
      <c r="C840" s="106" t="s">
        <v>832</v>
      </c>
      <c r="D840" s="119"/>
      <c r="E840" s="120"/>
      <c r="F840" s="120"/>
      <c r="G840" s="120"/>
      <c r="H840" s="121"/>
      <c r="I840" s="119"/>
      <c r="J840" s="121"/>
      <c r="K840" s="119"/>
      <c r="L840" s="121">
        <f>L808+L810+L811+L818</f>
        <v>13318.92</v>
      </c>
    </row>
    <row r="841" spans="1:82" x14ac:dyDescent="0.2">
      <c r="A841" s="107"/>
      <c r="B841" s="107"/>
      <c r="C841" s="107" t="s">
        <v>1563</v>
      </c>
      <c r="D841" s="119"/>
      <c r="E841" s="120"/>
      <c r="F841" s="120"/>
      <c r="G841" s="120"/>
      <c r="H841" s="121"/>
      <c r="I841" s="119"/>
      <c r="J841" s="121"/>
      <c r="K841" s="119"/>
      <c r="L841" s="121">
        <f>SUM(AR807:AR844)+SUM(AS807:AS844)+SUM(AT807:AT844)+SUM(AU807:AU844)+SUM(AV807:AV844)</f>
        <v>4330.58</v>
      </c>
    </row>
    <row r="842" spans="1:82" ht="63.75" x14ac:dyDescent="0.2">
      <c r="A842" s="107"/>
      <c r="B842" s="107" t="s">
        <v>374</v>
      </c>
      <c r="C842" s="107" t="s">
        <v>1657</v>
      </c>
      <c r="D842" s="119" t="s">
        <v>186</v>
      </c>
      <c r="E842" s="120">
        <f>Source!BZ272</f>
        <v>121</v>
      </c>
      <c r="F842" s="120"/>
      <c r="G842" s="120">
        <f>Source!AT272</f>
        <v>121</v>
      </c>
      <c r="H842" s="121"/>
      <c r="I842" s="119"/>
      <c r="J842" s="121"/>
      <c r="K842" s="119"/>
      <c r="L842" s="121">
        <f>SUM(AZ807:AZ844)</f>
        <v>5240</v>
      </c>
    </row>
    <row r="843" spans="1:82" ht="63.75" x14ac:dyDescent="0.2">
      <c r="A843" s="125"/>
      <c r="B843" s="125" t="s">
        <v>375</v>
      </c>
      <c r="C843" s="125" t="s">
        <v>1658</v>
      </c>
      <c r="D843" s="126" t="s">
        <v>186</v>
      </c>
      <c r="E843" s="127">
        <f>Source!CA272</f>
        <v>72</v>
      </c>
      <c r="F843" s="127"/>
      <c r="G843" s="127">
        <f>Source!AU272</f>
        <v>72</v>
      </c>
      <c r="H843" s="128"/>
      <c r="I843" s="126"/>
      <c r="J843" s="128"/>
      <c r="K843" s="126"/>
      <c r="L843" s="128">
        <f>SUM(BA807:BA844)</f>
        <v>3118.02</v>
      </c>
    </row>
    <row r="844" spans="1:82" x14ac:dyDescent="0.2">
      <c r="A844" s="104"/>
      <c r="B844" s="104"/>
      <c r="C844" s="129" t="s">
        <v>1566</v>
      </c>
      <c r="D844" s="129"/>
      <c r="E844" s="129"/>
      <c r="F844" s="129"/>
      <c r="G844" s="129"/>
      <c r="H844" s="129"/>
      <c r="I844" s="130">
        <f>IF(E807&lt;&gt;0,K844/E807, 0)</f>
        <v>21676.940000000002</v>
      </c>
      <c r="J844" s="130"/>
      <c r="K844" s="130">
        <f>L808+L810+L818+L842+L843+L811</f>
        <v>21676.940000000002</v>
      </c>
      <c r="L844" s="130"/>
      <c r="AD844">
        <f>ROUND((Source!AT272/100)*((ROUND(SUMIF(SmtRes!AQ226:'SmtRes'!AQ251,"=1",SmtRes!AD226:'SmtRes'!AD251)*Source!I272, 2)+ROUND(SUMIF(SmtRes!AQ226:'SmtRes'!AQ251,"=1",SmtRes!AC226:'SmtRes'!AC251)*Source!I272, 2))), 2)</f>
        <v>1577.44</v>
      </c>
      <c r="AE844">
        <f>ROUND((Source!AU272/100)*((ROUND(SUMIF(SmtRes!AQ226:'SmtRes'!AQ251,"=1",SmtRes!AD226:'SmtRes'!AD251)*Source!I272, 2)+ROUND(SUMIF(SmtRes!AQ226:'SmtRes'!AQ251,"=1",SmtRes!AC226:'SmtRes'!AC251)*Source!I272, 2))), 2)</f>
        <v>938.64</v>
      </c>
      <c r="AN844" s="24">
        <f>L808+L810+L818+L842+L843+L811</f>
        <v>21676.940000000002</v>
      </c>
      <c r="AO844" s="24">
        <f>L810</f>
        <v>177.65</v>
      </c>
      <c r="AQ844" t="s">
        <v>1567</v>
      </c>
      <c r="AR844" s="24">
        <f>L808</f>
        <v>4263.5</v>
      </c>
      <c r="AT844" s="24">
        <f>L811</f>
        <v>67.08</v>
      </c>
      <c r="AV844" t="s">
        <v>1567</v>
      </c>
      <c r="AW844" s="24">
        <f>L818</f>
        <v>8810.69</v>
      </c>
      <c r="AZ844">
        <f>Source!X272</f>
        <v>5240</v>
      </c>
      <c r="BA844">
        <f>Source!Y272</f>
        <v>3118.02</v>
      </c>
      <c r="CD844">
        <v>1</v>
      </c>
    </row>
    <row r="845" spans="1:82" ht="51" x14ac:dyDescent="0.2">
      <c r="A845" s="137" t="s">
        <v>376</v>
      </c>
      <c r="B845" s="138" t="str">
        <f>Source!F273</f>
        <v>ТЦ_66.00.00.00_64_6454104668_13.07.2026_01_1.1</v>
      </c>
      <c r="C845" s="138" t="s">
        <v>1659</v>
      </c>
      <c r="D845" s="139" t="str">
        <f>Source!H273</f>
        <v>ШТ</v>
      </c>
      <c r="E845" s="140">
        <f>Source!K273</f>
        <v>1</v>
      </c>
      <c r="F845" s="140"/>
      <c r="G845" s="140">
        <f>Source!I273</f>
        <v>1</v>
      </c>
      <c r="H845" s="141"/>
      <c r="I845" s="139"/>
      <c r="J845" s="141">
        <f>Source!AL273</f>
        <v>122131.15</v>
      </c>
      <c r="K845" s="139"/>
      <c r="L845" s="141">
        <f>Source!HH273</f>
        <v>122131.15</v>
      </c>
    </row>
    <row r="846" spans="1:82" x14ac:dyDescent="0.2">
      <c r="A846" s="110"/>
      <c r="B846" s="110"/>
      <c r="C846" s="142" t="s">
        <v>1566</v>
      </c>
      <c r="D846" s="142"/>
      <c r="E846" s="142"/>
      <c r="F846" s="142"/>
      <c r="G846" s="142"/>
      <c r="H846" s="142"/>
      <c r="I846" s="143">
        <f>IF(E845&lt;&gt;0,K846/E845, 0)</f>
        <v>122131.15</v>
      </c>
      <c r="J846" s="143"/>
      <c r="K846" s="143">
        <f>L845</f>
        <v>122131.15</v>
      </c>
      <c r="L846" s="143"/>
      <c r="AD846">
        <f>ROUND((Source!AT273/100)*((ROUND(ROUND(Source!AO273,2)*Source!I273, 2)+ROUND(ROUND(Source!AN273,2)*Source!I273, 2))), 2)</f>
        <v>0</v>
      </c>
      <c r="AE846">
        <f>ROUND((Source!AU273/100)*((ROUND(ROUND(Source!AO273,2)*Source!I273, 2)+ROUND(ROUND(Source!AN273,2)*Source!I273, 2))), 2)</f>
        <v>0</v>
      </c>
      <c r="AN846" s="24">
        <f>L845</f>
        <v>122131.15</v>
      </c>
      <c r="AO846">
        <f>0</f>
        <v>0</v>
      </c>
      <c r="AQ846" t="s">
        <v>1567</v>
      </c>
      <c r="AR846">
        <f>0</f>
        <v>0</v>
      </c>
      <c r="AT846">
        <f>0</f>
        <v>0</v>
      </c>
      <c r="AV846" t="s">
        <v>1567</v>
      </c>
      <c r="AW846" s="24">
        <f>L845</f>
        <v>122131.15</v>
      </c>
      <c r="AY846" s="24">
        <f>L845</f>
        <v>122131.15</v>
      </c>
      <c r="AZ846">
        <f>Source!X273</f>
        <v>0</v>
      </c>
      <c r="BA846">
        <f>Source!Y273</f>
        <v>0</v>
      </c>
      <c r="BK846" s="24">
        <f>L845</f>
        <v>122131.15</v>
      </c>
      <c r="CD846">
        <v>3</v>
      </c>
    </row>
    <row r="847" spans="1:82" ht="25.5" x14ac:dyDescent="0.2">
      <c r="A847" s="118" t="s">
        <v>381</v>
      </c>
      <c r="B847" s="107" t="s">
        <v>1660</v>
      </c>
      <c r="C847" s="107" t="str">
        <f>Source!G274</f>
        <v>Установка газовых свечей из готовых деталей условным диаметром: до 40 мм</v>
      </c>
      <c r="D847" s="119" t="str">
        <f>Source!H274</f>
        <v>ШТ</v>
      </c>
      <c r="E847" s="120">
        <f>Source!K274</f>
        <v>3</v>
      </c>
      <c r="F847" s="120"/>
      <c r="G847" s="120">
        <f>Source!I274</f>
        <v>3</v>
      </c>
      <c r="H847" s="121"/>
      <c r="I847" s="119"/>
      <c r="J847" s="121"/>
      <c r="K847" s="119"/>
      <c r="L847" s="121"/>
    </row>
    <row r="848" spans="1:82" x14ac:dyDescent="0.2">
      <c r="A848" s="122"/>
      <c r="B848" s="120">
        <v>1</v>
      </c>
      <c r="C848" s="122" t="s">
        <v>1569</v>
      </c>
      <c r="D848" s="119" t="s">
        <v>922</v>
      </c>
      <c r="E848" s="123"/>
      <c r="F848" s="120"/>
      <c r="G848" s="120">
        <f>Source!U274</f>
        <v>2.0699999999999998</v>
      </c>
      <c r="H848" s="120"/>
      <c r="I848" s="120"/>
      <c r="J848" s="120"/>
      <c r="K848" s="120"/>
      <c r="L848" s="124">
        <f>SUM(L849:L849)-SUMIF(CE849:CE849, 1, L849:L849)</f>
        <v>806.22</v>
      </c>
    </row>
    <row r="849" spans="1:83" x14ac:dyDescent="0.2">
      <c r="A849" s="107"/>
      <c r="B849" s="107" t="s">
        <v>1228</v>
      </c>
      <c r="C849" s="107" t="s">
        <v>1229</v>
      </c>
      <c r="D849" s="119" t="s">
        <v>922</v>
      </c>
      <c r="E849" s="120">
        <v>0.69</v>
      </c>
      <c r="F849" s="120"/>
      <c r="G849" s="120">
        <f>SmtRes!CX252</f>
        <v>2.0699999999999998</v>
      </c>
      <c r="H849" s="121"/>
      <c r="I849" s="119"/>
      <c r="J849" s="121">
        <f>SmtRes!CZ252</f>
        <v>389.48</v>
      </c>
      <c r="K849" s="119"/>
      <c r="L849" s="121">
        <f>SmtRes!DI252</f>
        <v>806.22</v>
      </c>
    </row>
    <row r="850" spans="1:83" x14ac:dyDescent="0.2">
      <c r="A850" s="122"/>
      <c r="B850" s="120">
        <v>2</v>
      </c>
      <c r="C850" s="122" t="s">
        <v>1560</v>
      </c>
      <c r="D850" s="119"/>
      <c r="E850" s="123"/>
      <c r="F850" s="120"/>
      <c r="G850" s="120"/>
      <c r="H850" s="120"/>
      <c r="I850" s="120"/>
      <c r="J850" s="120"/>
      <c r="K850" s="120"/>
      <c r="L850" s="124">
        <f>SUM(L851:L855)-SUMIF(CE851:CE855, 1, L851:L855)</f>
        <v>59.48</v>
      </c>
    </row>
    <row r="851" spans="1:83" x14ac:dyDescent="0.2">
      <c r="A851" s="122"/>
      <c r="B851" s="120"/>
      <c r="C851" s="122" t="s">
        <v>1562</v>
      </c>
      <c r="D851" s="119" t="s">
        <v>922</v>
      </c>
      <c r="E851" s="123"/>
      <c r="F851" s="120"/>
      <c r="G851" s="120">
        <f>Source!V274</f>
        <v>0.06</v>
      </c>
      <c r="H851" s="120"/>
      <c r="I851" s="120"/>
      <c r="J851" s="120"/>
      <c r="K851" s="120"/>
      <c r="L851" s="124">
        <f>SUMIF(CE852:CE855, 1, L852:L855)</f>
        <v>23.63</v>
      </c>
      <c r="CE851">
        <v>1</v>
      </c>
    </row>
    <row r="852" spans="1:83" ht="25.5" x14ac:dyDescent="0.2">
      <c r="A852" s="107"/>
      <c r="B852" s="107" t="s">
        <v>978</v>
      </c>
      <c r="C852" s="107" t="s">
        <v>980</v>
      </c>
      <c r="D852" s="119" t="s">
        <v>926</v>
      </c>
      <c r="E852" s="120">
        <v>0.02</v>
      </c>
      <c r="F852" s="120"/>
      <c r="G852" s="120">
        <f>SmtRes!CX254</f>
        <v>0.06</v>
      </c>
      <c r="H852" s="121"/>
      <c r="I852" s="119"/>
      <c r="J852" s="121">
        <f>SmtRes!CZ254</f>
        <v>579.09</v>
      </c>
      <c r="K852" s="119"/>
      <c r="L852" s="121">
        <f>SmtRes!DG254</f>
        <v>34.75</v>
      </c>
    </row>
    <row r="853" spans="1:83" x14ac:dyDescent="0.2">
      <c r="A853" s="107"/>
      <c r="B853" s="107" t="s">
        <v>947</v>
      </c>
      <c r="C853" s="107" t="s">
        <v>1603</v>
      </c>
      <c r="D853" s="119" t="s">
        <v>922</v>
      </c>
      <c r="E853" s="120">
        <f>SmtRes!DO254*SmtRes!AT254</f>
        <v>0.02</v>
      </c>
      <c r="F853" s="120"/>
      <c r="G853" s="120">
        <f>ROUND(E853*G847, 7)</f>
        <v>0.06</v>
      </c>
      <c r="H853" s="121"/>
      <c r="I853" s="119"/>
      <c r="J853" s="121">
        <f>ROUND(SmtRes!AG254/SmtRes!DO254, 2)</f>
        <v>393.89</v>
      </c>
      <c r="K853" s="119"/>
      <c r="L853" s="121">
        <f>SmtRes!DH254</f>
        <v>23.63</v>
      </c>
      <c r="CE853">
        <v>1</v>
      </c>
    </row>
    <row r="854" spans="1:83" x14ac:dyDescent="0.2">
      <c r="A854" s="107"/>
      <c r="B854" s="107" t="s">
        <v>981</v>
      </c>
      <c r="C854" s="107" t="s">
        <v>983</v>
      </c>
      <c r="D854" s="119" t="s">
        <v>926</v>
      </c>
      <c r="E854" s="120">
        <v>0.09</v>
      </c>
      <c r="F854" s="120"/>
      <c r="G854" s="120">
        <f>SmtRes!CX255</f>
        <v>0.27</v>
      </c>
      <c r="H854" s="121">
        <f>SmtRes!CZ255</f>
        <v>4.3499999999999996</v>
      </c>
      <c r="I854" s="119">
        <f>SmtRes!AJ255</f>
        <v>1.3</v>
      </c>
      <c r="J854" s="121">
        <f>ROUND(H854*I854, 2)</f>
        <v>5.66</v>
      </c>
      <c r="K854" s="119"/>
      <c r="L854" s="121">
        <f>SmtRes!DG255</f>
        <v>1.53</v>
      </c>
    </row>
    <row r="855" spans="1:83" ht="25.5" x14ac:dyDescent="0.2">
      <c r="A855" s="107"/>
      <c r="B855" s="107" t="s">
        <v>941</v>
      </c>
      <c r="C855" s="107" t="s">
        <v>943</v>
      </c>
      <c r="D855" s="119" t="s">
        <v>926</v>
      </c>
      <c r="E855" s="120">
        <v>0.18</v>
      </c>
      <c r="F855" s="120"/>
      <c r="G855" s="120">
        <f>SmtRes!CX256</f>
        <v>0.54</v>
      </c>
      <c r="H855" s="121"/>
      <c r="I855" s="119"/>
      <c r="J855" s="121">
        <f>SmtRes!CZ256</f>
        <v>42.96</v>
      </c>
      <c r="K855" s="119"/>
      <c r="L855" s="121">
        <f>SmtRes!DG256</f>
        <v>23.2</v>
      </c>
    </row>
    <row r="856" spans="1:83" x14ac:dyDescent="0.2">
      <c r="A856" s="122"/>
      <c r="B856" s="120">
        <v>4</v>
      </c>
      <c r="C856" s="122" t="s">
        <v>1604</v>
      </c>
      <c r="D856" s="119"/>
      <c r="E856" s="123"/>
      <c r="F856" s="120"/>
      <c r="G856" s="120"/>
      <c r="H856" s="120"/>
      <c r="I856" s="120"/>
      <c r="J856" s="120"/>
      <c r="K856" s="120"/>
      <c r="L856" s="124">
        <f>SUM(L857:L863)-SUMIF(CE857:CE863, 1, L857:L863)</f>
        <v>30.09</v>
      </c>
    </row>
    <row r="857" spans="1:83" x14ac:dyDescent="0.2">
      <c r="A857" s="107"/>
      <c r="B857" s="107" t="s">
        <v>984</v>
      </c>
      <c r="C857" s="107" t="s">
        <v>986</v>
      </c>
      <c r="D857" s="119" t="s">
        <v>231</v>
      </c>
      <c r="E857" s="120">
        <v>1.2E-2</v>
      </c>
      <c r="F857" s="120"/>
      <c r="G857" s="120">
        <f>SmtRes!CX257</f>
        <v>3.5999999999999997E-2</v>
      </c>
      <c r="H857" s="121">
        <f>SmtRes!CZ257</f>
        <v>114.64</v>
      </c>
      <c r="I857" s="119">
        <f>SmtRes!AI257</f>
        <v>0.92</v>
      </c>
      <c r="J857" s="121">
        <f>ROUND(H857*I857, 2)</f>
        <v>105.47</v>
      </c>
      <c r="K857" s="119"/>
      <c r="L857" s="121">
        <f>SmtRes!DF257</f>
        <v>3.8</v>
      </c>
    </row>
    <row r="858" spans="1:83" x14ac:dyDescent="0.2">
      <c r="A858" s="107"/>
      <c r="B858" s="107" t="s">
        <v>987</v>
      </c>
      <c r="C858" s="107" t="s">
        <v>989</v>
      </c>
      <c r="D858" s="119" t="s">
        <v>443</v>
      </c>
      <c r="E858" s="120">
        <v>3.8999999999999998E-3</v>
      </c>
      <c r="F858" s="120"/>
      <c r="G858" s="120">
        <f>SmtRes!CX258</f>
        <v>1.17E-2</v>
      </c>
      <c r="H858" s="121">
        <f>SmtRes!CZ258</f>
        <v>41.38</v>
      </c>
      <c r="I858" s="119">
        <f>SmtRes!AI258</f>
        <v>1.29</v>
      </c>
      <c r="J858" s="121">
        <f>ROUND(H858*I858, 2)</f>
        <v>53.38</v>
      </c>
      <c r="K858" s="119"/>
      <c r="L858" s="121">
        <f>SmtRes!DF258</f>
        <v>0.62</v>
      </c>
    </row>
    <row r="859" spans="1:83" ht="38.25" x14ac:dyDescent="0.2">
      <c r="A859" s="107"/>
      <c r="B859" s="107" t="s">
        <v>955</v>
      </c>
      <c r="C859" s="107" t="s">
        <v>957</v>
      </c>
      <c r="D859" s="119" t="s">
        <v>443</v>
      </c>
      <c r="E859" s="120">
        <v>0.02</v>
      </c>
      <c r="F859" s="120"/>
      <c r="G859" s="120">
        <f>SmtRes!CX259</f>
        <v>0.06</v>
      </c>
      <c r="H859" s="121">
        <f>SmtRes!CZ259</f>
        <v>155.63</v>
      </c>
      <c r="I859" s="119">
        <f>SmtRes!AI259</f>
        <v>0.93</v>
      </c>
      <c r="J859" s="121">
        <f>ROUND(H859*I859, 2)</f>
        <v>144.74</v>
      </c>
      <c r="K859" s="119"/>
      <c r="L859" s="121">
        <f>SmtRes!DF259</f>
        <v>8.68</v>
      </c>
    </row>
    <row r="860" spans="1:83" x14ac:dyDescent="0.2">
      <c r="A860" s="107"/>
      <c r="B860" s="107" t="s">
        <v>1032</v>
      </c>
      <c r="C860" s="107" t="s">
        <v>1034</v>
      </c>
      <c r="D860" s="119" t="s">
        <v>443</v>
      </c>
      <c r="E860" s="120">
        <v>8.0000000000000002E-3</v>
      </c>
      <c r="F860" s="120"/>
      <c r="G860" s="120">
        <f>SmtRes!CX260</f>
        <v>2.4E-2</v>
      </c>
      <c r="H860" s="121">
        <f>SmtRes!CZ260</f>
        <v>56.11</v>
      </c>
      <c r="I860" s="119">
        <f>SmtRes!AI260</f>
        <v>1.64</v>
      </c>
      <c r="J860" s="121">
        <f>ROUND(H860*I860, 2)</f>
        <v>92.02</v>
      </c>
      <c r="K860" s="119"/>
      <c r="L860" s="121">
        <f>SmtRes!DF260</f>
        <v>2.21</v>
      </c>
    </row>
    <row r="861" spans="1:83" x14ac:dyDescent="0.2">
      <c r="A861" s="107"/>
      <c r="B861" s="107" t="s">
        <v>1230</v>
      </c>
      <c r="C861" s="107" t="s">
        <v>1232</v>
      </c>
      <c r="D861" s="119" t="s">
        <v>443</v>
      </c>
      <c r="E861" s="120">
        <v>0.04</v>
      </c>
      <c r="F861" s="120"/>
      <c r="G861" s="120">
        <f>SmtRes!CX261</f>
        <v>0.12</v>
      </c>
      <c r="H861" s="121">
        <f>SmtRes!CZ261</f>
        <v>57.21</v>
      </c>
      <c r="I861" s="119">
        <f>SmtRes!AI261</f>
        <v>1.78</v>
      </c>
      <c r="J861" s="121">
        <f>ROUND(H861*I861, 2)</f>
        <v>101.83</v>
      </c>
      <c r="K861" s="119"/>
      <c r="L861" s="121">
        <f>SmtRes!DF261</f>
        <v>12.22</v>
      </c>
    </row>
    <row r="862" spans="1:83" x14ac:dyDescent="0.2">
      <c r="A862" s="107"/>
      <c r="B862" s="107" t="s">
        <v>1233</v>
      </c>
      <c r="C862" s="107" t="s">
        <v>1235</v>
      </c>
      <c r="D862" s="119" t="s">
        <v>236</v>
      </c>
      <c r="E862" s="120">
        <v>1.0000000000000001E-5</v>
      </c>
      <c r="F862" s="120"/>
      <c r="G862" s="120">
        <f>SmtRes!CX262</f>
        <v>3.0000000000000001E-5</v>
      </c>
      <c r="H862" s="121">
        <f>SmtRes!CZ262</f>
        <v>69924.7</v>
      </c>
      <c r="I862" s="119">
        <f>SmtRes!AI262</f>
        <v>1.22</v>
      </c>
      <c r="J862" s="121">
        <f>ROUND(H862*I862, 2)</f>
        <v>85308.13</v>
      </c>
      <c r="K862" s="119"/>
      <c r="L862" s="121">
        <f>SmtRes!DF262</f>
        <v>2.56</v>
      </c>
    </row>
    <row r="863" spans="1:83" ht="25.5" x14ac:dyDescent="0.2">
      <c r="A863" s="107"/>
      <c r="B863" s="107" t="s">
        <v>1239</v>
      </c>
      <c r="C863" s="107" t="s">
        <v>1241</v>
      </c>
      <c r="D863" s="119" t="s">
        <v>118</v>
      </c>
      <c r="E863" s="120">
        <v>0</v>
      </c>
      <c r="F863" s="120"/>
      <c r="G863" s="120">
        <f>SmtRes!CX264</f>
        <v>0</v>
      </c>
      <c r="H863" s="121">
        <f>SmtRes!CZ264</f>
        <v>24.11</v>
      </c>
      <c r="I863" s="119">
        <f>SmtRes!AI264</f>
        <v>1.06</v>
      </c>
      <c r="J863" s="121">
        <f>ROUND(H863*I863, 2)</f>
        <v>25.56</v>
      </c>
      <c r="K863" s="119"/>
      <c r="L863" s="121">
        <f>SmtRes!DF264</f>
        <v>0</v>
      </c>
    </row>
    <row r="864" spans="1:83" x14ac:dyDescent="0.2">
      <c r="A864" s="107"/>
      <c r="B864" s="107"/>
      <c r="C864" s="125"/>
      <c r="D864" s="126"/>
      <c r="E864" s="127"/>
      <c r="F864" s="127"/>
      <c r="G864" s="127"/>
      <c r="H864" s="128"/>
      <c r="I864" s="126"/>
      <c r="J864" s="128"/>
      <c r="K864" s="126"/>
      <c r="L864" s="128"/>
    </row>
    <row r="865" spans="1:82" x14ac:dyDescent="0.2">
      <c r="A865" s="107"/>
      <c r="B865" s="107"/>
      <c r="C865" s="106" t="s">
        <v>832</v>
      </c>
      <c r="D865" s="119"/>
      <c r="E865" s="120"/>
      <c r="F865" s="120"/>
      <c r="G865" s="120"/>
      <c r="H865" s="121"/>
      <c r="I865" s="119"/>
      <c r="J865" s="121"/>
      <c r="K865" s="119"/>
      <c r="L865" s="121">
        <f>L848+L850+L851+L856</f>
        <v>919.42000000000007</v>
      </c>
    </row>
    <row r="866" spans="1:82" x14ac:dyDescent="0.2">
      <c r="A866" s="107"/>
      <c r="B866" s="107"/>
      <c r="C866" s="107" t="s">
        <v>1563</v>
      </c>
      <c r="D866" s="119"/>
      <c r="E866" s="120"/>
      <c r="F866" s="120"/>
      <c r="G866" s="120"/>
      <c r="H866" s="121"/>
      <c r="I866" s="119"/>
      <c r="J866" s="121"/>
      <c r="K866" s="119"/>
      <c r="L866" s="121">
        <f>SUM(AR847:AR869)+SUM(AS847:AS869)+SUM(AT847:AT869)+SUM(AU847:AU869)+SUM(AV847:AV869)</f>
        <v>829.85</v>
      </c>
    </row>
    <row r="867" spans="1:82" ht="38.25" x14ac:dyDescent="0.2">
      <c r="A867" s="107"/>
      <c r="B867" s="107" t="s">
        <v>108</v>
      </c>
      <c r="C867" s="107" t="s">
        <v>1605</v>
      </c>
      <c r="D867" s="119" t="s">
        <v>186</v>
      </c>
      <c r="E867" s="120">
        <f>Source!BZ274</f>
        <v>117</v>
      </c>
      <c r="F867" s="120"/>
      <c r="G867" s="120">
        <f>Source!AT274</f>
        <v>117</v>
      </c>
      <c r="H867" s="121"/>
      <c r="I867" s="119"/>
      <c r="J867" s="121"/>
      <c r="K867" s="119"/>
      <c r="L867" s="121">
        <f>SUM(AZ847:AZ869)</f>
        <v>970.92</v>
      </c>
    </row>
    <row r="868" spans="1:82" ht="38.25" x14ac:dyDescent="0.2">
      <c r="A868" s="125"/>
      <c r="B868" s="125" t="s">
        <v>109</v>
      </c>
      <c r="C868" s="125" t="s">
        <v>1606</v>
      </c>
      <c r="D868" s="126" t="s">
        <v>186</v>
      </c>
      <c r="E868" s="127">
        <f>Source!CA274</f>
        <v>74</v>
      </c>
      <c r="F868" s="127"/>
      <c r="G868" s="127">
        <f>Source!AU274</f>
        <v>74</v>
      </c>
      <c r="H868" s="128"/>
      <c r="I868" s="126"/>
      <c r="J868" s="128"/>
      <c r="K868" s="126"/>
      <c r="L868" s="128">
        <f>SUM(BA847:BA869)</f>
        <v>614.09</v>
      </c>
    </row>
    <row r="869" spans="1:82" x14ac:dyDescent="0.2">
      <c r="A869" s="104"/>
      <c r="B869" s="104"/>
      <c r="C869" s="129" t="s">
        <v>1566</v>
      </c>
      <c r="D869" s="129"/>
      <c r="E869" s="129"/>
      <c r="F869" s="129"/>
      <c r="G869" s="129"/>
      <c r="H869" s="129"/>
      <c r="I869" s="130">
        <f>IF(E847&lt;&gt;0,K869/E847, 0)</f>
        <v>834.81000000000006</v>
      </c>
      <c r="J869" s="130"/>
      <c r="K869" s="130">
        <f>L848+L850+L856+L867+L868+L851</f>
        <v>2504.4300000000003</v>
      </c>
      <c r="L869" s="130"/>
      <c r="AD869">
        <f>ROUND((Source!AT274/100)*((ROUND(SUMIF(SmtRes!AQ252:'SmtRes'!AQ264,"=1",SmtRes!AD252:'SmtRes'!AD264)*Source!I274, 2)+ROUND(SUMIF(SmtRes!AQ252:'SmtRes'!AQ264,"=1",SmtRes!AC252:'SmtRes'!AC264)*Source!I274, 2))), 2)</f>
        <v>2749.63</v>
      </c>
      <c r="AE869">
        <f>ROUND((Source!AU274/100)*((ROUND(SUMIF(SmtRes!AQ252:'SmtRes'!AQ264,"=1",SmtRes!AD252:'SmtRes'!AD264)*Source!I274, 2)+ROUND(SUMIF(SmtRes!AQ252:'SmtRes'!AQ264,"=1",SmtRes!AC252:'SmtRes'!AC264)*Source!I274, 2))), 2)</f>
        <v>1739.08</v>
      </c>
      <c r="AN869" s="24">
        <f>L848+L850+L856+L867+L868+L851</f>
        <v>2504.4300000000003</v>
      </c>
      <c r="AO869" s="24">
        <f>L850</f>
        <v>59.48</v>
      </c>
      <c r="AQ869" t="s">
        <v>1567</v>
      </c>
      <c r="AR869" s="24">
        <f>L848</f>
        <v>806.22</v>
      </c>
      <c r="AT869" s="24">
        <f>L851</f>
        <v>23.63</v>
      </c>
      <c r="AV869" t="s">
        <v>1567</v>
      </c>
      <c r="AW869" s="24">
        <f>L856</f>
        <v>30.09</v>
      </c>
      <c r="AZ869">
        <f>Source!X274</f>
        <v>970.92</v>
      </c>
      <c r="BA869">
        <f>Source!Y274</f>
        <v>614.09</v>
      </c>
      <c r="CD869">
        <v>1</v>
      </c>
    </row>
    <row r="870" spans="1:82" ht="51" x14ac:dyDescent="0.2">
      <c r="A870" s="136" t="s">
        <v>385</v>
      </c>
      <c r="B870" s="125" t="str">
        <f>Source!F275</f>
        <v>23.3.06.01-0001</v>
      </c>
      <c r="C870" s="125" t="str">
        <f>Source!G275</f>
        <v>Трубы стальные сварные оцинкованные водогазопроводные с резьбой, легкие, номинальный диаметр 15 мм, толщина стенки 2,5 мм</v>
      </c>
      <c r="D870" s="126" t="str">
        <f>Source!H275</f>
        <v>м</v>
      </c>
      <c r="E870" s="127">
        <f>Source!K275</f>
        <v>1</v>
      </c>
      <c r="F870" s="127"/>
      <c r="G870" s="127">
        <f>Source!I275</f>
        <v>1</v>
      </c>
      <c r="H870" s="128">
        <f>Source!AL275</f>
        <v>113.47</v>
      </c>
      <c r="I870" s="126">
        <f>IF(Source!BC275&lt;&gt; 0, Source!BC275, 1)</f>
        <v>0.77</v>
      </c>
      <c r="J870" s="128">
        <f>ROUND(H870*I870, 2)</f>
        <v>87.37</v>
      </c>
      <c r="K870" s="126"/>
      <c r="L870" s="128">
        <f>Source!P275</f>
        <v>87.37</v>
      </c>
    </row>
    <row r="871" spans="1:82" x14ac:dyDescent="0.2">
      <c r="A871" s="104"/>
      <c r="B871" s="104"/>
      <c r="C871" s="129" t="s">
        <v>1566</v>
      </c>
      <c r="D871" s="129"/>
      <c r="E871" s="129"/>
      <c r="F871" s="129"/>
      <c r="G871" s="129"/>
      <c r="H871" s="129"/>
      <c r="I871" s="130">
        <f>IF(E870&lt;&gt;0,K871/E870, 0)</f>
        <v>87.37</v>
      </c>
      <c r="J871" s="130"/>
      <c r="K871" s="130">
        <f>L870</f>
        <v>87.37</v>
      </c>
      <c r="L871" s="130"/>
      <c r="AD871">
        <f>ROUND((Source!AT275/100)*((ROUND(ROUND(Source!AO275,2)*Source!I275, 2)+ROUND(ROUND(Source!AN275,2)*Source!I275, 2))), 2)</f>
        <v>0</v>
      </c>
      <c r="AE871">
        <f>ROUND((Source!AU275/100)*((ROUND(ROUND(Source!AO275,2)*Source!I275, 2)+ROUND(ROUND(Source!AN275,2)*Source!I275, 2))), 2)</f>
        <v>0</v>
      </c>
      <c r="AN871" s="24">
        <f>L870</f>
        <v>87.37</v>
      </c>
      <c r="AO871">
        <f>0</f>
        <v>0</v>
      </c>
      <c r="AQ871" t="s">
        <v>1567</v>
      </c>
      <c r="AR871">
        <f>0</f>
        <v>0</v>
      </c>
      <c r="AT871">
        <f>0</f>
        <v>0</v>
      </c>
      <c r="AV871" t="s">
        <v>1567</v>
      </c>
      <c r="AW871" s="24">
        <f>L870</f>
        <v>87.37</v>
      </c>
      <c r="AZ871">
        <f>Source!X275</f>
        <v>0</v>
      </c>
      <c r="BA871">
        <f>Source!Y275</f>
        <v>0</v>
      </c>
      <c r="CD871">
        <v>1</v>
      </c>
    </row>
    <row r="872" spans="1:82" ht="51" x14ac:dyDescent="0.2">
      <c r="A872" s="136" t="s">
        <v>389</v>
      </c>
      <c r="B872" s="125" t="str">
        <f>Source!F276</f>
        <v>23.3.06.01-0002</v>
      </c>
      <c r="C872" s="125" t="str">
        <f>Source!G276</f>
        <v>Трубы стальные сварные оцинкованные водогазопроводные с резьбой, легкие, номинальный диаметр 20 мм, толщина стенки 2,5 мм</v>
      </c>
      <c r="D872" s="126" t="str">
        <f>Source!H276</f>
        <v>м</v>
      </c>
      <c r="E872" s="127">
        <f>Source!K276</f>
        <v>9</v>
      </c>
      <c r="F872" s="127"/>
      <c r="G872" s="127">
        <f>Source!I276</f>
        <v>9</v>
      </c>
      <c r="H872" s="128">
        <f>Source!AL276</f>
        <v>142.53</v>
      </c>
      <c r="I872" s="126">
        <f>IF(Source!BC276&lt;&gt; 0, Source!BC276, 1)</f>
        <v>0.77</v>
      </c>
      <c r="J872" s="128">
        <f>ROUND(H872*I872, 2)</f>
        <v>109.75</v>
      </c>
      <c r="K872" s="126"/>
      <c r="L872" s="128">
        <f>Source!P276</f>
        <v>987.75</v>
      </c>
    </row>
    <row r="873" spans="1:82" x14ac:dyDescent="0.2">
      <c r="A873" s="104"/>
      <c r="B873" s="104"/>
      <c r="C873" s="129" t="s">
        <v>1566</v>
      </c>
      <c r="D873" s="129"/>
      <c r="E873" s="129"/>
      <c r="F873" s="129"/>
      <c r="G873" s="129"/>
      <c r="H873" s="129"/>
      <c r="I873" s="130">
        <f>IF(E872&lt;&gt;0,K873/E872, 0)</f>
        <v>109.75</v>
      </c>
      <c r="J873" s="130"/>
      <c r="K873" s="130">
        <f>L872</f>
        <v>987.75</v>
      </c>
      <c r="L873" s="130"/>
      <c r="AD873">
        <f>ROUND((Source!AT276/100)*((ROUND(ROUND(Source!AO276,2)*Source!I276, 2)+ROUND(ROUND(Source!AN276,2)*Source!I276, 2))), 2)</f>
        <v>0</v>
      </c>
      <c r="AE873">
        <f>ROUND((Source!AU276/100)*((ROUND(ROUND(Source!AO276,2)*Source!I276, 2)+ROUND(ROUND(Source!AN276,2)*Source!I276, 2))), 2)</f>
        <v>0</v>
      </c>
      <c r="AN873" s="24">
        <f>L872</f>
        <v>987.75</v>
      </c>
      <c r="AO873">
        <f>0</f>
        <v>0</v>
      </c>
      <c r="AQ873" t="s">
        <v>1567</v>
      </c>
      <c r="AR873">
        <f>0</f>
        <v>0</v>
      </c>
      <c r="AT873">
        <f>0</f>
        <v>0</v>
      </c>
      <c r="AV873" t="s">
        <v>1567</v>
      </c>
      <c r="AW873" s="24">
        <f>L872</f>
        <v>987.75</v>
      </c>
      <c r="AZ873">
        <f>Source!X276</f>
        <v>0</v>
      </c>
      <c r="BA873">
        <f>Source!Y276</f>
        <v>0</v>
      </c>
      <c r="CD873">
        <v>1</v>
      </c>
    </row>
    <row r="874" spans="1:82" x14ac:dyDescent="0.2">
      <c r="A874" s="104"/>
      <c r="B874" s="104"/>
      <c r="C874" s="104"/>
      <c r="D874" s="104"/>
      <c r="E874" s="104"/>
      <c r="F874" s="104"/>
      <c r="G874" s="104"/>
      <c r="H874" s="104"/>
      <c r="I874" s="104"/>
      <c r="J874" s="104"/>
      <c r="K874" s="104"/>
      <c r="L874" s="104"/>
    </row>
    <row r="875" spans="1:82" x14ac:dyDescent="0.2">
      <c r="A875" s="131"/>
      <c r="B875" s="106"/>
      <c r="C875" s="117" t="s">
        <v>1575</v>
      </c>
      <c r="D875" s="117"/>
      <c r="E875" s="117"/>
      <c r="F875" s="117"/>
      <c r="G875" s="117"/>
      <c r="H875" s="117"/>
      <c r="I875" s="124"/>
      <c r="J875" s="131"/>
      <c r="K875" s="132"/>
      <c r="L875" s="124">
        <f>L877+L878+L884+L888</f>
        <v>15313.459999999995</v>
      </c>
    </row>
    <row r="876" spans="1:82" x14ac:dyDescent="0.2">
      <c r="A876" s="133"/>
      <c r="B876" s="107"/>
      <c r="C876" s="134" t="s">
        <v>1576</v>
      </c>
      <c r="D876" s="134"/>
      <c r="E876" s="134"/>
      <c r="F876" s="134"/>
      <c r="G876" s="134"/>
      <c r="H876" s="134"/>
      <c r="I876" s="121"/>
      <c r="J876" s="133"/>
      <c r="K876" s="120"/>
      <c r="L876" s="121"/>
    </row>
    <row r="877" spans="1:82" x14ac:dyDescent="0.2">
      <c r="A877" s="133"/>
      <c r="B877" s="107"/>
      <c r="C877" s="134" t="s">
        <v>1577</v>
      </c>
      <c r="D877" s="134"/>
      <c r="E877" s="134"/>
      <c r="F877" s="134"/>
      <c r="G877" s="134"/>
      <c r="H877" s="134"/>
      <c r="I877" s="121"/>
      <c r="J877" s="133"/>
      <c r="K877" s="120"/>
      <c r="L877" s="121">
        <f>SUM(AR806:AR873)</f>
        <v>5069.72</v>
      </c>
    </row>
    <row r="878" spans="1:82" hidden="1" x14ac:dyDescent="0.2">
      <c r="A878" s="133"/>
      <c r="B878" s="107"/>
      <c r="C878" s="134" t="s">
        <v>1578</v>
      </c>
      <c r="D878" s="134"/>
      <c r="E878" s="134"/>
      <c r="F878" s="134"/>
      <c r="G878" s="134"/>
      <c r="H878" s="134"/>
      <c r="I878" s="121"/>
      <c r="J878" s="133"/>
      <c r="K878" s="120"/>
      <c r="L878" s="121">
        <f>L880+L883+L882</f>
        <v>327.84</v>
      </c>
    </row>
    <row r="879" spans="1:82" hidden="1" x14ac:dyDescent="0.2">
      <c r="A879" s="133"/>
      <c r="B879" s="107"/>
      <c r="C879" s="134" t="s">
        <v>1579</v>
      </c>
      <c r="D879" s="134"/>
      <c r="E879" s="134"/>
      <c r="F879" s="134"/>
      <c r="G879" s="134"/>
      <c r="H879" s="134"/>
      <c r="I879" s="121"/>
      <c r="J879" s="133"/>
      <c r="K879" s="120"/>
      <c r="L879" s="121"/>
    </row>
    <row r="880" spans="1:82" x14ac:dyDescent="0.2">
      <c r="A880" s="133"/>
      <c r="B880" s="107"/>
      <c r="C880" s="134" t="s">
        <v>1578</v>
      </c>
      <c r="D880" s="134"/>
      <c r="E880" s="134"/>
      <c r="F880" s="134"/>
      <c r="G880" s="134"/>
      <c r="H880" s="134"/>
      <c r="I880" s="121"/>
      <c r="J880" s="133"/>
      <c r="K880" s="120"/>
      <c r="L880" s="121">
        <f>SUM(AO806:AO873)</f>
        <v>237.13</v>
      </c>
    </row>
    <row r="881" spans="1:12" hidden="1" x14ac:dyDescent="0.2">
      <c r="A881" s="133"/>
      <c r="B881" s="107"/>
      <c r="C881" s="134" t="s">
        <v>1580</v>
      </c>
      <c r="D881" s="134"/>
      <c r="E881" s="134"/>
      <c r="F881" s="134"/>
      <c r="G881" s="134"/>
      <c r="H881" s="134"/>
      <c r="I881" s="121"/>
      <c r="J881" s="133"/>
      <c r="K881" s="120"/>
      <c r="L881" s="121"/>
    </row>
    <row r="882" spans="1:12" x14ac:dyDescent="0.2">
      <c r="A882" s="133"/>
      <c r="B882" s="107"/>
      <c r="C882" s="134" t="s">
        <v>1600</v>
      </c>
      <c r="D882" s="134"/>
      <c r="E882" s="134"/>
      <c r="F882" s="134"/>
      <c r="G882" s="134"/>
      <c r="H882" s="134"/>
      <c r="I882" s="121"/>
      <c r="J882" s="133"/>
      <c r="K882" s="120"/>
      <c r="L882" s="121">
        <f>SUM(AT806:AT873)</f>
        <v>90.71</v>
      </c>
    </row>
    <row r="883" spans="1:12" hidden="1" x14ac:dyDescent="0.2">
      <c r="A883" s="133"/>
      <c r="B883" s="107"/>
      <c r="C883" s="134" t="s">
        <v>1581</v>
      </c>
      <c r="D883" s="134"/>
      <c r="E883" s="134"/>
      <c r="F883" s="134"/>
      <c r="G883" s="134"/>
      <c r="H883" s="134"/>
      <c r="I883" s="121"/>
      <c r="J883" s="133"/>
      <c r="K883" s="120"/>
      <c r="L883" s="121">
        <f>SUM(AV806:AV873)</f>
        <v>0</v>
      </c>
    </row>
    <row r="884" spans="1:12" x14ac:dyDescent="0.2">
      <c r="A884" s="133"/>
      <c r="B884" s="107"/>
      <c r="C884" s="134" t="s">
        <v>1582</v>
      </c>
      <c r="D884" s="134"/>
      <c r="E884" s="134"/>
      <c r="F884" s="134"/>
      <c r="G884" s="134"/>
      <c r="H884" s="134"/>
      <c r="I884" s="121"/>
      <c r="J884" s="133"/>
      <c r="K884" s="120"/>
      <c r="L884" s="121">
        <f>L886+L887</f>
        <v>9915.8999999999942</v>
      </c>
    </row>
    <row r="885" spans="1:12" x14ac:dyDescent="0.2">
      <c r="A885" s="133"/>
      <c r="B885" s="107"/>
      <c r="C885" s="134" t="s">
        <v>1579</v>
      </c>
      <c r="D885" s="134"/>
      <c r="E885" s="134"/>
      <c r="F885" s="134"/>
      <c r="G885" s="134"/>
      <c r="H885" s="134"/>
      <c r="I885" s="121"/>
      <c r="J885" s="133"/>
      <c r="K885" s="120"/>
      <c r="L885" s="121"/>
    </row>
    <row r="886" spans="1:12" x14ac:dyDescent="0.2">
      <c r="A886" s="133"/>
      <c r="B886" s="107"/>
      <c r="C886" s="134" t="s">
        <v>1583</v>
      </c>
      <c r="D886" s="134"/>
      <c r="E886" s="134"/>
      <c r="F886" s="134"/>
      <c r="G886" s="134"/>
      <c r="H886" s="134"/>
      <c r="I886" s="121"/>
      <c r="J886" s="133"/>
      <c r="K886" s="120"/>
      <c r="L886" s="121">
        <f>SUM(AW806:AW873)-SUM(BK806:BK873)</f>
        <v>9915.8999999999942</v>
      </c>
    </row>
    <row r="887" spans="1:12" hidden="1" x14ac:dyDescent="0.2">
      <c r="A887" s="133"/>
      <c r="B887" s="107"/>
      <c r="C887" s="134" t="s">
        <v>1584</v>
      </c>
      <c r="D887" s="134"/>
      <c r="E887" s="134"/>
      <c r="F887" s="134"/>
      <c r="G887" s="134"/>
      <c r="H887" s="134"/>
      <c r="I887" s="121"/>
      <c r="J887" s="133"/>
      <c r="K887" s="120"/>
      <c r="L887" s="121">
        <f>SUM(BC806:BC873)</f>
        <v>0</v>
      </c>
    </row>
    <row r="888" spans="1:12" hidden="1" x14ac:dyDescent="0.2">
      <c r="A888" s="133"/>
      <c r="B888" s="107"/>
      <c r="C888" s="134" t="s">
        <v>1585</v>
      </c>
      <c r="D888" s="134"/>
      <c r="E888" s="134"/>
      <c r="F888" s="134"/>
      <c r="G888" s="134"/>
      <c r="H888" s="134"/>
      <c r="I888" s="121"/>
      <c r="J888" s="133"/>
      <c r="K888" s="120"/>
      <c r="L888" s="121">
        <f>SUM(BB806:BB873)</f>
        <v>0</v>
      </c>
    </row>
    <row r="889" spans="1:12" x14ac:dyDescent="0.2">
      <c r="A889" s="133"/>
      <c r="B889" s="107"/>
      <c r="C889" s="134" t="s">
        <v>1586</v>
      </c>
      <c r="D889" s="134"/>
      <c r="E889" s="134"/>
      <c r="F889" s="134"/>
      <c r="G889" s="134"/>
      <c r="H889" s="134"/>
      <c r="I889" s="121"/>
      <c r="J889" s="133"/>
      <c r="K889" s="120"/>
      <c r="L889" s="121">
        <f>SUM(AR806:AR873)+SUM(AT806:AT873)+SUM(AV806:AV873)</f>
        <v>5160.43</v>
      </c>
    </row>
    <row r="890" spans="1:12" x14ac:dyDescent="0.2">
      <c r="A890" s="133"/>
      <c r="B890" s="107"/>
      <c r="C890" s="134" t="s">
        <v>1587</v>
      </c>
      <c r="D890" s="134"/>
      <c r="E890" s="134"/>
      <c r="F890" s="134"/>
      <c r="G890" s="134"/>
      <c r="H890" s="134"/>
      <c r="I890" s="121"/>
      <c r="J890" s="133"/>
      <c r="K890" s="120"/>
      <c r="L890" s="121">
        <f>SUM(AZ806:AZ873)</f>
        <v>6210.92</v>
      </c>
    </row>
    <row r="891" spans="1:12" x14ac:dyDescent="0.2">
      <c r="A891" s="133"/>
      <c r="B891" s="107"/>
      <c r="C891" s="134" t="s">
        <v>1588</v>
      </c>
      <c r="D891" s="134"/>
      <c r="E891" s="134"/>
      <c r="F891" s="134"/>
      <c r="G891" s="134"/>
      <c r="H891" s="134"/>
      <c r="I891" s="121"/>
      <c r="J891" s="133"/>
      <c r="K891" s="120"/>
      <c r="L891" s="121">
        <f>SUM(BA806:BA873)</f>
        <v>3732.11</v>
      </c>
    </row>
    <row r="892" spans="1:12" x14ac:dyDescent="0.2">
      <c r="A892" s="133"/>
      <c r="B892" s="107"/>
      <c r="C892" s="134" t="s">
        <v>1589</v>
      </c>
      <c r="D892" s="134"/>
      <c r="E892" s="134"/>
      <c r="F892" s="134"/>
      <c r="G892" s="134"/>
      <c r="H892" s="134"/>
      <c r="I892" s="121"/>
      <c r="J892" s="133"/>
      <c r="K892" s="120"/>
      <c r="L892" s="121">
        <f>L894+L895</f>
        <v>122131.15</v>
      </c>
    </row>
    <row r="893" spans="1:12" x14ac:dyDescent="0.2">
      <c r="A893" s="133"/>
      <c r="B893" s="107"/>
      <c r="C893" s="134" t="s">
        <v>1576</v>
      </c>
      <c r="D893" s="134"/>
      <c r="E893" s="134"/>
      <c r="F893" s="134"/>
      <c r="G893" s="134"/>
      <c r="H893" s="134"/>
      <c r="I893" s="121"/>
      <c r="J893" s="133"/>
      <c r="K893" s="120"/>
      <c r="L893" s="121"/>
    </row>
    <row r="894" spans="1:12" x14ac:dyDescent="0.2">
      <c r="A894" s="133"/>
      <c r="B894" s="107"/>
      <c r="C894" s="134" t="s">
        <v>1590</v>
      </c>
      <c r="D894" s="134"/>
      <c r="E894" s="134"/>
      <c r="F894" s="134"/>
      <c r="G894" s="134"/>
      <c r="H894" s="134"/>
      <c r="I894" s="121"/>
      <c r="J894" s="133"/>
      <c r="K894" s="120"/>
      <c r="L894" s="121">
        <f>SUM(BK806:BK873)</f>
        <v>122131.15</v>
      </c>
    </row>
    <row r="895" spans="1:12" hidden="1" x14ac:dyDescent="0.2">
      <c r="A895" s="133"/>
      <c r="B895" s="107"/>
      <c r="C895" s="134" t="s">
        <v>1591</v>
      </c>
      <c r="D895" s="134"/>
      <c r="E895" s="134"/>
      <c r="F895" s="134"/>
      <c r="G895" s="134"/>
      <c r="H895" s="134"/>
      <c r="I895" s="121"/>
      <c r="J895" s="133"/>
      <c r="K895" s="120"/>
      <c r="L895" s="121">
        <f>SUM(BD806:BD873)</f>
        <v>0</v>
      </c>
    </row>
    <row r="896" spans="1:12" hidden="1" x14ac:dyDescent="0.2">
      <c r="A896" s="133"/>
      <c r="B896" s="107"/>
      <c r="C896" s="134" t="s">
        <v>1592</v>
      </c>
      <c r="D896" s="134"/>
      <c r="E896" s="134"/>
      <c r="F896" s="134"/>
      <c r="G896" s="134"/>
      <c r="H896" s="134"/>
      <c r="I896" s="121"/>
      <c r="J896" s="133"/>
      <c r="K896" s="120"/>
      <c r="L896" s="121"/>
    </row>
    <row r="897" spans="1:83" hidden="1" x14ac:dyDescent="0.2">
      <c r="A897" s="133"/>
      <c r="B897" s="107"/>
      <c r="C897" s="134" t="s">
        <v>1592</v>
      </c>
      <c r="D897" s="134"/>
      <c r="E897" s="134"/>
      <c r="F897" s="134"/>
      <c r="G897" s="134"/>
      <c r="H897" s="134"/>
      <c r="I897" s="121"/>
      <c r="J897" s="133"/>
      <c r="K897" s="120"/>
      <c r="L897" s="121">
        <f>SUM(BQ806:BQ873)</f>
        <v>0</v>
      </c>
    </row>
    <row r="898" spans="1:83" hidden="1" x14ac:dyDescent="0.2">
      <c r="A898" s="133"/>
      <c r="B898" s="107"/>
      <c r="C898" s="134" t="s">
        <v>1593</v>
      </c>
      <c r="D898" s="134"/>
      <c r="E898" s="134"/>
      <c r="F898" s="134"/>
      <c r="G898" s="134"/>
      <c r="H898" s="134"/>
      <c r="I898" s="121"/>
      <c r="J898" s="133"/>
      <c r="K898" s="120"/>
      <c r="L898" s="121">
        <f>SUM(BO806:BO873)</f>
        <v>0</v>
      </c>
    </row>
    <row r="899" spans="1:83" x14ac:dyDescent="0.2">
      <c r="A899" s="131"/>
      <c r="B899" s="106"/>
      <c r="C899" s="117" t="s">
        <v>1819</v>
      </c>
      <c r="D899" s="117"/>
      <c r="E899" s="117"/>
      <c r="F899" s="117"/>
      <c r="G899" s="117"/>
      <c r="H899" s="117"/>
      <c r="I899" s="124"/>
      <c r="J899" s="131"/>
      <c r="K899" s="132"/>
      <c r="L899" s="124">
        <f>L875+L890+L891+L892+L897+L898</f>
        <v>147387.63999999998</v>
      </c>
    </row>
    <row r="900" spans="1:83" x14ac:dyDescent="0.2">
      <c r="A900" s="133"/>
      <c r="B900" s="107"/>
      <c r="C900" s="134" t="s">
        <v>1595</v>
      </c>
      <c r="D900" s="134"/>
      <c r="E900" s="134"/>
      <c r="F900" s="134"/>
      <c r="G900" s="134"/>
      <c r="H900" s="134"/>
      <c r="I900" s="121"/>
      <c r="J900" s="133"/>
      <c r="K900" s="120"/>
      <c r="L900" s="121"/>
    </row>
    <row r="901" spans="1:83" hidden="1" x14ac:dyDescent="0.2">
      <c r="A901" s="133"/>
      <c r="B901" s="107"/>
      <c r="C901" s="134" t="s">
        <v>1596</v>
      </c>
      <c r="D901" s="134"/>
      <c r="E901" s="134"/>
      <c r="F901" s="134"/>
      <c r="G901" s="134"/>
      <c r="H901" s="134"/>
      <c r="I901" s="121"/>
      <c r="J901" s="133"/>
      <c r="K901" s="120"/>
      <c r="L901" s="121">
        <f>SUM(AX806:AX873)</f>
        <v>0</v>
      </c>
    </row>
    <row r="902" spans="1:83" x14ac:dyDescent="0.2">
      <c r="A902" s="133"/>
      <c r="B902" s="107"/>
      <c r="C902" s="134" t="s">
        <v>1597</v>
      </c>
      <c r="D902" s="134"/>
      <c r="E902" s="134"/>
      <c r="F902" s="134"/>
      <c r="G902" s="134"/>
      <c r="H902" s="134"/>
      <c r="I902" s="121"/>
      <c r="J902" s="133"/>
      <c r="K902" s="120"/>
      <c r="L902" s="121">
        <f>SUM(AY806:AY873)</f>
        <v>122131.15</v>
      </c>
    </row>
    <row r="903" spans="1:83" x14ac:dyDescent="0.2">
      <c r="A903" s="133"/>
      <c r="B903" s="107"/>
      <c r="C903" s="134" t="s">
        <v>1598</v>
      </c>
      <c r="D903" s="134"/>
      <c r="E903" s="134"/>
      <c r="F903" s="135"/>
      <c r="G903" s="123">
        <f>Source!F301</f>
        <v>13.27</v>
      </c>
      <c r="H903" s="133"/>
      <c r="I903" s="133"/>
      <c r="J903" s="133"/>
      <c r="K903" s="133"/>
      <c r="L903" s="133"/>
    </row>
    <row r="904" spans="1:83" x14ac:dyDescent="0.2">
      <c r="A904" s="133"/>
      <c r="B904" s="107"/>
      <c r="C904" s="134" t="s">
        <v>1599</v>
      </c>
      <c r="D904" s="134"/>
      <c r="E904" s="134"/>
      <c r="F904" s="135"/>
      <c r="G904" s="123">
        <f>Source!F302</f>
        <v>0.22</v>
      </c>
      <c r="H904" s="133"/>
      <c r="I904" s="133"/>
      <c r="J904" s="133"/>
      <c r="K904" s="133"/>
      <c r="L904" s="133"/>
    </row>
    <row r="905" spans="1:83" x14ac:dyDescent="0.2">
      <c r="A905" s="104"/>
      <c r="B905" s="104"/>
      <c r="C905" s="104"/>
      <c r="D905" s="104"/>
      <c r="E905" s="104"/>
      <c r="F905" s="104"/>
      <c r="G905" s="104"/>
      <c r="H905" s="104"/>
      <c r="I905" s="104"/>
      <c r="J905" s="104"/>
      <c r="K905" s="104"/>
      <c r="L905" s="104"/>
    </row>
    <row r="906" spans="1:83" x14ac:dyDescent="0.2">
      <c r="A906" s="104"/>
      <c r="B906" s="104"/>
      <c r="C906" s="104"/>
      <c r="D906" s="104"/>
      <c r="E906" s="104"/>
      <c r="F906" s="104"/>
      <c r="G906" s="104"/>
      <c r="H906" s="104"/>
      <c r="I906" s="104"/>
      <c r="J906" s="104"/>
      <c r="K906" s="104"/>
      <c r="L906" s="104"/>
    </row>
    <row r="907" spans="1:83" x14ac:dyDescent="0.2">
      <c r="A907" s="117" t="s">
        <v>1661</v>
      </c>
      <c r="B907" s="117"/>
      <c r="C907" s="117"/>
      <c r="D907" s="117"/>
      <c r="E907" s="117"/>
      <c r="F907" s="117"/>
      <c r="G907" s="117"/>
      <c r="H907" s="117"/>
      <c r="I907" s="117"/>
      <c r="J907" s="117"/>
      <c r="K907" s="117"/>
      <c r="L907" s="117"/>
    </row>
    <row r="908" spans="1:83" ht="25.5" x14ac:dyDescent="0.2">
      <c r="A908" s="118" t="s">
        <v>398</v>
      </c>
      <c r="B908" s="107" t="s">
        <v>1662</v>
      </c>
      <c r="C908" s="107" t="str">
        <f>Source!G313</f>
        <v>Устройство основания под фундаменты: песчаного</v>
      </c>
      <c r="D908" s="119" t="str">
        <f>Source!H313</f>
        <v>м3</v>
      </c>
      <c r="E908" s="120">
        <f>Source!K313</f>
        <v>0.32</v>
      </c>
      <c r="F908" s="120"/>
      <c r="G908" s="120">
        <f>Source!I313</f>
        <v>0.32</v>
      </c>
      <c r="H908" s="121"/>
      <c r="I908" s="119"/>
      <c r="J908" s="121"/>
      <c r="K908" s="119"/>
      <c r="L908" s="121"/>
    </row>
    <row r="909" spans="1:83" x14ac:dyDescent="0.2">
      <c r="A909" s="122"/>
      <c r="B909" s="120">
        <v>1</v>
      </c>
      <c r="C909" s="122" t="s">
        <v>1569</v>
      </c>
      <c r="D909" s="119" t="s">
        <v>922</v>
      </c>
      <c r="E909" s="123"/>
      <c r="F909" s="120"/>
      <c r="G909" s="120">
        <f>Source!U313</f>
        <v>0.24959999999999999</v>
      </c>
      <c r="H909" s="120"/>
      <c r="I909" s="120"/>
      <c r="J909" s="120"/>
      <c r="K909" s="120"/>
      <c r="L909" s="124">
        <f>SUM(L910:L910)-SUMIF(CE910:CE910, 1, L910:L910)</f>
        <v>81.44</v>
      </c>
    </row>
    <row r="910" spans="1:83" x14ac:dyDescent="0.2">
      <c r="A910" s="107"/>
      <c r="B910" s="107" t="s">
        <v>1248</v>
      </c>
      <c r="C910" s="107" t="s">
        <v>1249</v>
      </c>
      <c r="D910" s="119" t="s">
        <v>922</v>
      </c>
      <c r="E910" s="120">
        <v>0.78</v>
      </c>
      <c r="F910" s="120"/>
      <c r="G910" s="120">
        <f>SmtRes!CX273</f>
        <v>0.24959999999999999</v>
      </c>
      <c r="H910" s="121"/>
      <c r="I910" s="119"/>
      <c r="J910" s="121">
        <f>SmtRes!CZ273</f>
        <v>326.27999999999997</v>
      </c>
      <c r="K910" s="119"/>
      <c r="L910" s="121">
        <f>SmtRes!DI273</f>
        <v>81.44</v>
      </c>
    </row>
    <row r="911" spans="1:83" x14ac:dyDescent="0.2">
      <c r="A911" s="122"/>
      <c r="B911" s="120">
        <v>2</v>
      </c>
      <c r="C911" s="122" t="s">
        <v>1560</v>
      </c>
      <c r="D911" s="119"/>
      <c r="E911" s="123"/>
      <c r="F911" s="120"/>
      <c r="G911" s="120"/>
      <c r="H911" s="120"/>
      <c r="I911" s="120"/>
      <c r="J911" s="120"/>
      <c r="K911" s="120"/>
      <c r="L911" s="124">
        <f>SUM(L912:L915)-SUMIF(CE912:CE915, 1, L912:L915)</f>
        <v>32.089999999999996</v>
      </c>
    </row>
    <row r="912" spans="1:83" x14ac:dyDescent="0.2">
      <c r="A912" s="122"/>
      <c r="B912" s="120"/>
      <c r="C912" s="122" t="s">
        <v>1562</v>
      </c>
      <c r="D912" s="119" t="s">
        <v>922</v>
      </c>
      <c r="E912" s="123"/>
      <c r="F912" s="120"/>
      <c r="G912" s="120">
        <f>Source!V313</f>
        <v>2.24E-2</v>
      </c>
      <c r="H912" s="120"/>
      <c r="I912" s="120"/>
      <c r="J912" s="120"/>
      <c r="K912" s="120"/>
      <c r="L912" s="124">
        <f>SUMIF(CE913:CE915, 1, L913:L915)</f>
        <v>10.14</v>
      </c>
      <c r="CE912">
        <v>1</v>
      </c>
    </row>
    <row r="913" spans="1:83" ht="51" x14ac:dyDescent="0.2">
      <c r="A913" s="107"/>
      <c r="B913" s="107" t="s">
        <v>1250</v>
      </c>
      <c r="C913" s="107" t="s">
        <v>1252</v>
      </c>
      <c r="D913" s="119" t="s">
        <v>926</v>
      </c>
      <c r="E913" s="120">
        <v>7.0000000000000007E-2</v>
      </c>
      <c r="F913" s="120"/>
      <c r="G913" s="120">
        <f>SmtRes!CX275</f>
        <v>2.24E-2</v>
      </c>
      <c r="H913" s="121"/>
      <c r="I913" s="119"/>
      <c r="J913" s="121">
        <f>SmtRes!CZ275</f>
        <v>1340.19</v>
      </c>
      <c r="K913" s="119"/>
      <c r="L913" s="121">
        <f>SmtRes!DG275</f>
        <v>30.02</v>
      </c>
    </row>
    <row r="914" spans="1:83" x14ac:dyDescent="0.2">
      <c r="A914" s="107"/>
      <c r="B914" s="107" t="s">
        <v>933</v>
      </c>
      <c r="C914" s="107" t="s">
        <v>1573</v>
      </c>
      <c r="D914" s="119" t="s">
        <v>922</v>
      </c>
      <c r="E914" s="120">
        <f>SmtRes!DO275*SmtRes!AT275</f>
        <v>7.0000000000000007E-2</v>
      </c>
      <c r="F914" s="120"/>
      <c r="G914" s="120">
        <f>ROUND(E914*G908, 7)</f>
        <v>2.24E-2</v>
      </c>
      <c r="H914" s="121"/>
      <c r="I914" s="119"/>
      <c r="J914" s="121">
        <f>ROUND(SmtRes!AG275/SmtRes!DO275, 2)</f>
        <v>452.68</v>
      </c>
      <c r="K914" s="119"/>
      <c r="L914" s="121">
        <f>SmtRes!DH275</f>
        <v>10.14</v>
      </c>
      <c r="CE914">
        <v>1</v>
      </c>
    </row>
    <row r="915" spans="1:83" ht="25.5" x14ac:dyDescent="0.2">
      <c r="A915" s="107"/>
      <c r="B915" s="107" t="s">
        <v>1253</v>
      </c>
      <c r="C915" s="107" t="s">
        <v>1255</v>
      </c>
      <c r="D915" s="119" t="s">
        <v>926</v>
      </c>
      <c r="E915" s="120">
        <v>0.36</v>
      </c>
      <c r="F915" s="120"/>
      <c r="G915" s="120">
        <f>SmtRes!CX276</f>
        <v>0.1152</v>
      </c>
      <c r="H915" s="121"/>
      <c r="I915" s="119"/>
      <c r="J915" s="121">
        <f>SmtRes!CZ276</f>
        <v>17.989999999999998</v>
      </c>
      <c r="K915" s="119"/>
      <c r="L915" s="121">
        <f>SmtRes!DG276</f>
        <v>2.0699999999999998</v>
      </c>
    </row>
    <row r="916" spans="1:83" x14ac:dyDescent="0.2">
      <c r="A916" s="122"/>
      <c r="B916" s="120">
        <v>4</v>
      </c>
      <c r="C916" s="122" t="s">
        <v>1604</v>
      </c>
      <c r="D916" s="119"/>
      <c r="E916" s="123"/>
      <c r="F916" s="120"/>
      <c r="G916" s="120"/>
      <c r="H916" s="120"/>
      <c r="I916" s="120"/>
      <c r="J916" s="120"/>
      <c r="K916" s="120"/>
      <c r="L916" s="124">
        <f>SUM(L917:L917)-SUMIF(CE917:CE917, 1, L917:L917)</f>
        <v>1.51</v>
      </c>
    </row>
    <row r="917" spans="1:83" x14ac:dyDescent="0.2">
      <c r="A917" s="107"/>
      <c r="B917" s="107" t="s">
        <v>1064</v>
      </c>
      <c r="C917" s="107" t="s">
        <v>1066</v>
      </c>
      <c r="D917" s="119" t="s">
        <v>231</v>
      </c>
      <c r="E917" s="120">
        <v>0.15</v>
      </c>
      <c r="F917" s="120"/>
      <c r="G917" s="120">
        <f>SmtRes!CX277</f>
        <v>4.8000000000000001E-2</v>
      </c>
      <c r="H917" s="121">
        <f>SmtRes!CZ277</f>
        <v>35.71</v>
      </c>
      <c r="I917" s="119">
        <f>SmtRes!AI277</f>
        <v>0.88</v>
      </c>
      <c r="J917" s="121">
        <f>ROUND(H917*I917, 2)</f>
        <v>31.42</v>
      </c>
      <c r="K917" s="119"/>
      <c r="L917" s="121">
        <f>SmtRes!DF277</f>
        <v>1.51</v>
      </c>
    </row>
    <row r="918" spans="1:83" x14ac:dyDescent="0.2">
      <c r="A918" s="107"/>
      <c r="B918" s="107"/>
      <c r="C918" s="125"/>
      <c r="D918" s="126"/>
      <c r="E918" s="127"/>
      <c r="F918" s="127"/>
      <c r="G918" s="127"/>
      <c r="H918" s="128"/>
      <c r="I918" s="126"/>
      <c r="J918" s="128"/>
      <c r="K918" s="126"/>
      <c r="L918" s="128"/>
    </row>
    <row r="919" spans="1:83" x14ac:dyDescent="0.2">
      <c r="A919" s="107"/>
      <c r="B919" s="107"/>
      <c r="C919" s="106" t="s">
        <v>832</v>
      </c>
      <c r="D919" s="119"/>
      <c r="E919" s="120"/>
      <c r="F919" s="120"/>
      <c r="G919" s="120"/>
      <c r="H919" s="121"/>
      <c r="I919" s="119"/>
      <c r="J919" s="121"/>
      <c r="K919" s="119"/>
      <c r="L919" s="121">
        <f>L909+L911+L912+L916</f>
        <v>125.18</v>
      </c>
    </row>
    <row r="920" spans="1:83" ht="25.5" x14ac:dyDescent="0.2">
      <c r="A920" s="118" t="s">
        <v>1663</v>
      </c>
      <c r="B920" s="107" t="str">
        <f>Source!F314</f>
        <v>02.3.01.02-1104</v>
      </c>
      <c r="C920" s="107" t="str">
        <f>Source!G314</f>
        <v>Песок природный для строительных работ I класс, средний</v>
      </c>
      <c r="D920" s="119" t="str">
        <f>Source!H314</f>
        <v>м3</v>
      </c>
      <c r="E920" s="120">
        <f>SmtRes!AT278</f>
        <v>1</v>
      </c>
      <c r="F920" s="120"/>
      <c r="G920" s="120">
        <f>Source!I314</f>
        <v>0.32</v>
      </c>
      <c r="H920" s="121">
        <f>Source!AL314+Source!AO314+Source!AM314+Source!AN314</f>
        <v>573.70000000000005</v>
      </c>
      <c r="I920" s="119">
        <f>IF(Source!BC314&lt;&gt; 0, Source!BC314, 1)</f>
        <v>3.55</v>
      </c>
      <c r="J920" s="121">
        <f>ROUND(H920*I920, 2)</f>
        <v>2036.64</v>
      </c>
      <c r="K920" s="119"/>
      <c r="L920" s="121">
        <f>Source!P314</f>
        <v>651.72</v>
      </c>
      <c r="AD920">
        <f>ROUND((Source!AT314/100)*((ROUND(ROUND(Source!AO314,2)*Source!I314, 2)+ROUND(ROUND(Source!AN314,2)*Source!I314, 2))), 2)</f>
        <v>0</v>
      </c>
      <c r="AE920">
        <f>ROUND((Source!AU314/100)*((ROUND(ROUND(Source!AO314,2)*Source!I314, 2)+ROUND(ROUND(Source!AN314,2)*Source!I314, 2))), 2)</f>
        <v>0</v>
      </c>
      <c r="AN920">
        <f>L920</f>
        <v>651.72</v>
      </c>
      <c r="AW920">
        <f>L920</f>
        <v>651.72</v>
      </c>
      <c r="AZ920">
        <f>Source!X314</f>
        <v>0</v>
      </c>
      <c r="BA920">
        <f>Source!Y314</f>
        <v>0</v>
      </c>
      <c r="CD920">
        <v>1</v>
      </c>
    </row>
    <row r="921" spans="1:83" x14ac:dyDescent="0.2">
      <c r="A921" s="107"/>
      <c r="B921" s="107"/>
      <c r="C921" s="107" t="s">
        <v>1563</v>
      </c>
      <c r="D921" s="119"/>
      <c r="E921" s="120"/>
      <c r="F921" s="120"/>
      <c r="G921" s="120"/>
      <c r="H921" s="121"/>
      <c r="I921" s="119"/>
      <c r="J921" s="121"/>
      <c r="K921" s="119"/>
      <c r="L921" s="121">
        <f>SUM(AR908:AR924)+SUM(AS908:AS924)+SUM(AT908:AT924)+SUM(AU908:AU924)+SUM(AV908:AV924)</f>
        <v>91.58</v>
      </c>
    </row>
    <row r="922" spans="1:83" x14ac:dyDescent="0.2">
      <c r="A922" s="107"/>
      <c r="B922" s="107" t="s">
        <v>404</v>
      </c>
      <c r="C922" s="107" t="s">
        <v>1664</v>
      </c>
      <c r="D922" s="119" t="s">
        <v>186</v>
      </c>
      <c r="E922" s="120">
        <f>Source!BZ313</f>
        <v>110</v>
      </c>
      <c r="F922" s="120"/>
      <c r="G922" s="120">
        <f>Source!AT313</f>
        <v>110</v>
      </c>
      <c r="H922" s="121"/>
      <c r="I922" s="119"/>
      <c r="J922" s="121"/>
      <c r="K922" s="119"/>
      <c r="L922" s="121">
        <f>SUM(AZ908:AZ924)</f>
        <v>100.74</v>
      </c>
    </row>
    <row r="923" spans="1:83" x14ac:dyDescent="0.2">
      <c r="A923" s="125"/>
      <c r="B923" s="125" t="s">
        <v>405</v>
      </c>
      <c r="C923" s="125" t="s">
        <v>1665</v>
      </c>
      <c r="D923" s="126" t="s">
        <v>186</v>
      </c>
      <c r="E923" s="127">
        <f>Source!CA313</f>
        <v>69</v>
      </c>
      <c r="F923" s="127"/>
      <c r="G923" s="127">
        <f>Source!AU313</f>
        <v>69</v>
      </c>
      <c r="H923" s="128"/>
      <c r="I923" s="126"/>
      <c r="J923" s="128"/>
      <c r="K923" s="126"/>
      <c r="L923" s="128">
        <f>SUM(BA908:BA924)</f>
        <v>63.19</v>
      </c>
    </row>
    <row r="924" spans="1:83" x14ac:dyDescent="0.2">
      <c r="A924" s="104"/>
      <c r="B924" s="104"/>
      <c r="C924" s="129" t="s">
        <v>1566</v>
      </c>
      <c r="D924" s="129"/>
      <c r="E924" s="129"/>
      <c r="F924" s="129"/>
      <c r="G924" s="129"/>
      <c r="H924" s="129"/>
      <c r="I924" s="130">
        <f>IF(E908&lt;&gt;0,K924/E908, 0)</f>
        <v>2940.09375</v>
      </c>
      <c r="J924" s="130"/>
      <c r="K924" s="130">
        <f>L909+L911+L916+L922+L923+L912+SUM(L920:L920)</f>
        <v>940.83</v>
      </c>
      <c r="L924" s="130"/>
      <c r="AD924">
        <f>ROUND((Source!AT313/100)*((ROUND(SUMIF(SmtRes!AQ273:'SmtRes'!AQ278,"=1",SmtRes!AD273:'SmtRes'!AD278)*Source!I313, 2)+ROUND(SUMIF(SmtRes!AQ273:'SmtRes'!AQ278,"=1",SmtRes!AC273:'SmtRes'!AC278)*Source!I313, 2))), 2)</f>
        <v>274.2</v>
      </c>
      <c r="AE924">
        <f>ROUND((Source!AU313/100)*((ROUND(SUMIF(SmtRes!AQ273:'SmtRes'!AQ278,"=1",SmtRes!AD273:'SmtRes'!AD278)*Source!I313, 2)+ROUND(SUMIF(SmtRes!AQ273:'SmtRes'!AQ278,"=1",SmtRes!AC273:'SmtRes'!AC278)*Source!I313, 2))), 2)</f>
        <v>172</v>
      </c>
      <c r="AN924" s="24">
        <f>L909+L911+L916+L922+L923+L912</f>
        <v>289.11</v>
      </c>
      <c r="AO924" s="24">
        <f>L911</f>
        <v>32.089999999999996</v>
      </c>
      <c r="AQ924" t="s">
        <v>1567</v>
      </c>
      <c r="AR924" s="24">
        <f>L909</f>
        <v>81.44</v>
      </c>
      <c r="AT924" s="24">
        <f>L912</f>
        <v>10.14</v>
      </c>
      <c r="AV924" t="s">
        <v>1567</v>
      </c>
      <c r="AW924" s="24">
        <f>L916</f>
        <v>1.51</v>
      </c>
      <c r="AZ924">
        <f>Source!X313</f>
        <v>100.74</v>
      </c>
      <c r="BA924">
        <f>Source!Y313</f>
        <v>63.19</v>
      </c>
      <c r="CD924">
        <v>1</v>
      </c>
    </row>
    <row r="925" spans="1:83" x14ac:dyDescent="0.2">
      <c r="A925" s="118" t="s">
        <v>410</v>
      </c>
      <c r="B925" s="107" t="s">
        <v>1624</v>
      </c>
      <c r="C925" s="107" t="str">
        <f>Source!G315</f>
        <v>Устройство бетонной подготовки</v>
      </c>
      <c r="D925" s="119" t="str">
        <f>Source!H315</f>
        <v>100 м3</v>
      </c>
      <c r="E925" s="120">
        <f>Source!K315</f>
        <v>1.24E-2</v>
      </c>
      <c r="F925" s="120"/>
      <c r="G925" s="120">
        <f>Source!I315</f>
        <v>1.24E-2</v>
      </c>
      <c r="H925" s="121"/>
      <c r="I925" s="119"/>
      <c r="J925" s="121"/>
      <c r="K925" s="119"/>
      <c r="L925" s="121"/>
    </row>
    <row r="926" spans="1:83" x14ac:dyDescent="0.2">
      <c r="A926" s="104"/>
      <c r="B926" s="104"/>
      <c r="C926" s="105" t="str">
        <f>"Объем: "&amp;Source!I315&amp;"=1,24/"&amp;"100"</f>
        <v>Объем: 0,0124=1,24/100</v>
      </c>
      <c r="D926" s="104"/>
      <c r="E926" s="104"/>
      <c r="F926" s="104"/>
      <c r="G926" s="104"/>
      <c r="H926" s="104"/>
      <c r="I926" s="104"/>
      <c r="J926" s="104"/>
      <c r="K926" s="104"/>
      <c r="L926" s="104"/>
    </row>
    <row r="927" spans="1:83" x14ac:dyDescent="0.2">
      <c r="A927" s="122"/>
      <c r="B927" s="120">
        <v>1</v>
      </c>
      <c r="C927" s="122" t="s">
        <v>1569</v>
      </c>
      <c r="D927" s="119" t="s">
        <v>922</v>
      </c>
      <c r="E927" s="123"/>
      <c r="F927" s="120"/>
      <c r="G927" s="120">
        <f>Source!U315</f>
        <v>1.6739999999999999</v>
      </c>
      <c r="H927" s="120"/>
      <c r="I927" s="120"/>
      <c r="J927" s="120"/>
      <c r="K927" s="120"/>
      <c r="L927" s="124">
        <f>SUM(L928:L928)-SUMIF(CE928:CE928, 1, L928:L928)</f>
        <v>536.37</v>
      </c>
    </row>
    <row r="928" spans="1:83" x14ac:dyDescent="0.2">
      <c r="A928" s="107"/>
      <c r="B928" s="107" t="s">
        <v>928</v>
      </c>
      <c r="C928" s="107" t="s">
        <v>929</v>
      </c>
      <c r="D928" s="119" t="s">
        <v>922</v>
      </c>
      <c r="E928" s="120">
        <v>135</v>
      </c>
      <c r="F928" s="120"/>
      <c r="G928" s="120">
        <f>SmtRes!CX279</f>
        <v>1.6739999999999999</v>
      </c>
      <c r="H928" s="121"/>
      <c r="I928" s="119"/>
      <c r="J928" s="121">
        <f>SmtRes!CZ279</f>
        <v>320.41000000000003</v>
      </c>
      <c r="K928" s="119"/>
      <c r="L928" s="121">
        <f>SmtRes!DI279</f>
        <v>536.37</v>
      </c>
    </row>
    <row r="929" spans="1:83" x14ac:dyDescent="0.2">
      <c r="A929" s="122"/>
      <c r="B929" s="120">
        <v>2</v>
      </c>
      <c r="C929" s="122" t="s">
        <v>1560</v>
      </c>
      <c r="D929" s="119"/>
      <c r="E929" s="123"/>
      <c r="F929" s="120"/>
      <c r="G929" s="120"/>
      <c r="H929" s="120"/>
      <c r="I929" s="120"/>
      <c r="J929" s="120"/>
      <c r="K929" s="120"/>
      <c r="L929" s="124">
        <f>SUM(L930:L935)-SUMIF(CE930:CE935, 1, L930:L935)</f>
        <v>248.83999999999997</v>
      </c>
    </row>
    <row r="930" spans="1:83" x14ac:dyDescent="0.2">
      <c r="A930" s="122"/>
      <c r="B930" s="120"/>
      <c r="C930" s="122" t="s">
        <v>1562</v>
      </c>
      <c r="D930" s="119" t="s">
        <v>922</v>
      </c>
      <c r="E930" s="123"/>
      <c r="F930" s="120"/>
      <c r="G930" s="120">
        <f>Source!V315</f>
        <v>0.224688</v>
      </c>
      <c r="H930" s="120"/>
      <c r="I930" s="120"/>
      <c r="J930" s="120"/>
      <c r="K930" s="120"/>
      <c r="L930" s="124">
        <f>SUMIF(CE931:CE935, 1, L931:L935)</f>
        <v>118.69</v>
      </c>
      <c r="CE930">
        <v>1</v>
      </c>
    </row>
    <row r="931" spans="1:83" x14ac:dyDescent="0.2">
      <c r="A931" s="107"/>
      <c r="B931" s="107" t="s">
        <v>1058</v>
      </c>
      <c r="C931" s="107" t="s">
        <v>1060</v>
      </c>
      <c r="D931" s="119" t="s">
        <v>926</v>
      </c>
      <c r="E931" s="120">
        <v>18</v>
      </c>
      <c r="F931" s="120"/>
      <c r="G931" s="120">
        <f>SmtRes!CX281</f>
        <v>0.22320000000000001</v>
      </c>
      <c r="H931" s="121"/>
      <c r="I931" s="119"/>
      <c r="J931" s="121">
        <f>SmtRes!CZ281</f>
        <v>1105.93</v>
      </c>
      <c r="K931" s="119"/>
      <c r="L931" s="121">
        <f>SmtRes!DG281</f>
        <v>246.84</v>
      </c>
    </row>
    <row r="932" spans="1:83" x14ac:dyDescent="0.2">
      <c r="A932" s="107"/>
      <c r="B932" s="107" t="s">
        <v>927</v>
      </c>
      <c r="C932" s="107" t="s">
        <v>1561</v>
      </c>
      <c r="D932" s="119" t="s">
        <v>922</v>
      </c>
      <c r="E932" s="120">
        <f>SmtRes!DO281*SmtRes!AT281</f>
        <v>18</v>
      </c>
      <c r="F932" s="120"/>
      <c r="G932" s="120">
        <f>ROUND(E932*G925, 7)</f>
        <v>0.22320000000000001</v>
      </c>
      <c r="H932" s="121"/>
      <c r="I932" s="119"/>
      <c r="J932" s="121">
        <f>ROUND(SmtRes!AG281/SmtRes!DO281, 2)</f>
        <v>529.11</v>
      </c>
      <c r="K932" s="119"/>
      <c r="L932" s="121">
        <f>SmtRes!DH281</f>
        <v>118.1</v>
      </c>
      <c r="CE932">
        <v>1</v>
      </c>
    </row>
    <row r="933" spans="1:83" x14ac:dyDescent="0.2">
      <c r="A933" s="107"/>
      <c r="B933" s="107" t="s">
        <v>1061</v>
      </c>
      <c r="C933" s="107" t="s">
        <v>1063</v>
      </c>
      <c r="D933" s="119" t="s">
        <v>926</v>
      </c>
      <c r="E933" s="120">
        <v>5.93</v>
      </c>
      <c r="F933" s="120"/>
      <c r="G933" s="120">
        <f>SmtRes!CX282</f>
        <v>7.3532E-2</v>
      </c>
      <c r="H933" s="121">
        <f>SmtRes!CZ282</f>
        <v>8.5399999999999991</v>
      </c>
      <c r="I933" s="119">
        <f>SmtRes!AJ282</f>
        <v>1.81</v>
      </c>
      <c r="J933" s="121">
        <f>ROUND(H933*I933, 2)</f>
        <v>15.46</v>
      </c>
      <c r="K933" s="119"/>
      <c r="L933" s="121">
        <f>SmtRes!DG282</f>
        <v>1.1399999999999999</v>
      </c>
    </row>
    <row r="934" spans="1:83" ht="25.5" x14ac:dyDescent="0.2">
      <c r="A934" s="107"/>
      <c r="B934" s="107" t="s">
        <v>978</v>
      </c>
      <c r="C934" s="107" t="s">
        <v>980</v>
      </c>
      <c r="D934" s="119" t="s">
        <v>926</v>
      </c>
      <c r="E934" s="120">
        <v>0.12</v>
      </c>
      <c r="F934" s="120"/>
      <c r="G934" s="120">
        <f>SmtRes!CX283</f>
        <v>1.488E-3</v>
      </c>
      <c r="H934" s="121"/>
      <c r="I934" s="119"/>
      <c r="J934" s="121">
        <f>SmtRes!CZ283</f>
        <v>579.09</v>
      </c>
      <c r="K934" s="119"/>
      <c r="L934" s="121">
        <f>SmtRes!DG283</f>
        <v>0.86</v>
      </c>
    </row>
    <row r="935" spans="1:83" x14ac:dyDescent="0.2">
      <c r="A935" s="107"/>
      <c r="B935" s="107" t="s">
        <v>947</v>
      </c>
      <c r="C935" s="107" t="s">
        <v>1603</v>
      </c>
      <c r="D935" s="119" t="s">
        <v>922</v>
      </c>
      <c r="E935" s="120">
        <f>SmtRes!DO283*SmtRes!AT283</f>
        <v>0.12</v>
      </c>
      <c r="F935" s="120"/>
      <c r="G935" s="120">
        <f>ROUND(E935*G925, 7)</f>
        <v>1.488E-3</v>
      </c>
      <c r="H935" s="121"/>
      <c r="I935" s="119"/>
      <c r="J935" s="121">
        <f>ROUND(SmtRes!AG283/SmtRes!DO283, 2)</f>
        <v>393.89</v>
      </c>
      <c r="K935" s="119"/>
      <c r="L935" s="121">
        <f>SmtRes!DH283</f>
        <v>0.59</v>
      </c>
      <c r="CE935">
        <v>1</v>
      </c>
    </row>
    <row r="936" spans="1:83" x14ac:dyDescent="0.2">
      <c r="A936" s="122"/>
      <c r="B936" s="120">
        <v>4</v>
      </c>
      <c r="C936" s="122" t="s">
        <v>1604</v>
      </c>
      <c r="D936" s="119"/>
      <c r="E936" s="123"/>
      <c r="F936" s="120"/>
      <c r="G936" s="120"/>
      <c r="H936" s="120"/>
      <c r="I936" s="120"/>
      <c r="J936" s="120"/>
      <c r="K936" s="120"/>
      <c r="L936" s="124">
        <f>SUM(L937:L938)-SUMIF(CE937:CE938, 1, L937:L938)</f>
        <v>44.82</v>
      </c>
    </row>
    <row r="937" spans="1:83" x14ac:dyDescent="0.2">
      <c r="A937" s="107"/>
      <c r="B937" s="107" t="s">
        <v>1064</v>
      </c>
      <c r="C937" s="107" t="s">
        <v>1066</v>
      </c>
      <c r="D937" s="119" t="s">
        <v>231</v>
      </c>
      <c r="E937" s="120">
        <v>1.75</v>
      </c>
      <c r="F937" s="120"/>
      <c r="G937" s="120">
        <f>SmtRes!CX284</f>
        <v>2.1700000000000001E-2</v>
      </c>
      <c r="H937" s="121">
        <f>SmtRes!CZ284</f>
        <v>35.71</v>
      </c>
      <c r="I937" s="119">
        <f>SmtRes!AI284</f>
        <v>0.88</v>
      </c>
      <c r="J937" s="121">
        <f>ROUND(H937*I937, 2)</f>
        <v>31.42</v>
      </c>
      <c r="K937" s="119"/>
      <c r="L937" s="121">
        <f>SmtRes!DF284</f>
        <v>0.68</v>
      </c>
    </row>
    <row r="938" spans="1:83" x14ac:dyDescent="0.2">
      <c r="A938" s="107"/>
      <c r="B938" s="107" t="s">
        <v>1067</v>
      </c>
      <c r="C938" s="107" t="s">
        <v>1069</v>
      </c>
      <c r="D938" s="119" t="s">
        <v>1070</v>
      </c>
      <c r="E938" s="120">
        <v>250</v>
      </c>
      <c r="F938" s="120"/>
      <c r="G938" s="120">
        <f>SmtRes!CX285</f>
        <v>3.1</v>
      </c>
      <c r="H938" s="121">
        <f>SmtRes!CZ285</f>
        <v>12.83</v>
      </c>
      <c r="I938" s="119">
        <f>SmtRes!AI285</f>
        <v>1.1100000000000001</v>
      </c>
      <c r="J938" s="121">
        <f>ROUND(H938*I938, 2)</f>
        <v>14.24</v>
      </c>
      <c r="K938" s="119"/>
      <c r="L938" s="121">
        <f>SmtRes!DF285</f>
        <v>44.14</v>
      </c>
    </row>
    <row r="939" spans="1:83" x14ac:dyDescent="0.2">
      <c r="A939" s="107"/>
      <c r="B939" s="107"/>
      <c r="C939" s="125"/>
      <c r="D939" s="126"/>
      <c r="E939" s="127"/>
      <c r="F939" s="127"/>
      <c r="G939" s="127"/>
      <c r="H939" s="128"/>
      <c r="I939" s="126"/>
      <c r="J939" s="128"/>
      <c r="K939" s="126"/>
      <c r="L939" s="128"/>
    </row>
    <row r="940" spans="1:83" x14ac:dyDescent="0.2">
      <c r="A940" s="107"/>
      <c r="B940" s="107"/>
      <c r="C940" s="106" t="s">
        <v>832</v>
      </c>
      <c r="D940" s="119"/>
      <c r="E940" s="120"/>
      <c r="F940" s="120"/>
      <c r="G940" s="120"/>
      <c r="H940" s="121"/>
      <c r="I940" s="119"/>
      <c r="J940" s="121"/>
      <c r="K940" s="119"/>
      <c r="L940" s="121">
        <f>L927+L929+L930+L936</f>
        <v>948.72000000000014</v>
      </c>
    </row>
    <row r="941" spans="1:83" ht="25.5" x14ac:dyDescent="0.2">
      <c r="A941" s="118" t="s">
        <v>1666</v>
      </c>
      <c r="B941" s="107" t="str">
        <f>Source!F316</f>
        <v>04.1.02.05-0132</v>
      </c>
      <c r="C941" s="107" t="str">
        <f>Source!G316</f>
        <v>Смеси бетонные тяжелого бетона (БСТ) на щебне из гравия, класс В15, F(1)150, W4</v>
      </c>
      <c r="D941" s="119" t="str">
        <f>Source!H316</f>
        <v>м3</v>
      </c>
      <c r="E941" s="120">
        <f>SmtRes!AT286</f>
        <v>100</v>
      </c>
      <c r="F941" s="120"/>
      <c r="G941" s="120">
        <f>Source!I316</f>
        <v>1.24</v>
      </c>
      <c r="H941" s="121">
        <f>Source!AL316+Source!AO316+Source!AM316+Source!AN316</f>
        <v>4680.55</v>
      </c>
      <c r="I941" s="119">
        <f>IF(Source!BC316&lt;&gt; 0, Source!BC316, 1)</f>
        <v>1.44</v>
      </c>
      <c r="J941" s="121">
        <f>ROUND(H941*I941, 2)</f>
        <v>6739.99</v>
      </c>
      <c r="K941" s="119"/>
      <c r="L941" s="121">
        <f>Source!P316</f>
        <v>8357.59</v>
      </c>
      <c r="AD941">
        <f>ROUND((Source!AT316/100)*((ROUND(ROUND(Source!AO316,2)*Source!I316, 2)+ROUND(ROUND(Source!AN316,2)*Source!I316, 2))), 2)</f>
        <v>0</v>
      </c>
      <c r="AE941">
        <f>ROUND((Source!AU316/100)*((ROUND(ROUND(Source!AO316,2)*Source!I316, 2)+ROUND(ROUND(Source!AN316,2)*Source!I316, 2))), 2)</f>
        <v>0</v>
      </c>
      <c r="AN941">
        <f>L941</f>
        <v>8357.59</v>
      </c>
      <c r="AW941">
        <f>L941</f>
        <v>8357.59</v>
      </c>
      <c r="AZ941">
        <f>Source!X316</f>
        <v>0</v>
      </c>
      <c r="BA941">
        <f>Source!Y316</f>
        <v>0</v>
      </c>
      <c r="CD941">
        <v>1</v>
      </c>
    </row>
    <row r="942" spans="1:83" x14ac:dyDescent="0.2">
      <c r="A942" s="107"/>
      <c r="B942" s="107"/>
      <c r="C942" s="107" t="s">
        <v>1563</v>
      </c>
      <c r="D942" s="119"/>
      <c r="E942" s="120"/>
      <c r="F942" s="120"/>
      <c r="G942" s="120"/>
      <c r="H942" s="121"/>
      <c r="I942" s="119"/>
      <c r="J942" s="121"/>
      <c r="K942" s="119"/>
      <c r="L942" s="121">
        <f>SUM(AR925:AR945)+SUM(AS925:AS945)+SUM(AT925:AT945)+SUM(AU925:AU945)+SUM(AV925:AV945)</f>
        <v>655.05999999999995</v>
      </c>
    </row>
    <row r="943" spans="1:83" ht="38.25" x14ac:dyDescent="0.2">
      <c r="A943" s="107"/>
      <c r="B943" s="107" t="s">
        <v>226</v>
      </c>
      <c r="C943" s="107" t="s">
        <v>1626</v>
      </c>
      <c r="D943" s="119" t="s">
        <v>186</v>
      </c>
      <c r="E943" s="120">
        <f>Source!BZ315</f>
        <v>102</v>
      </c>
      <c r="F943" s="120"/>
      <c r="G943" s="120">
        <f>Source!AT315</f>
        <v>102</v>
      </c>
      <c r="H943" s="121"/>
      <c r="I943" s="119"/>
      <c r="J943" s="121"/>
      <c r="K943" s="119"/>
      <c r="L943" s="121">
        <f>SUM(AZ925:AZ945)</f>
        <v>668.16</v>
      </c>
    </row>
    <row r="944" spans="1:83" ht="38.25" x14ac:dyDescent="0.2">
      <c r="A944" s="125"/>
      <c r="B944" s="125" t="s">
        <v>227</v>
      </c>
      <c r="C944" s="125" t="s">
        <v>1627</v>
      </c>
      <c r="D944" s="126" t="s">
        <v>186</v>
      </c>
      <c r="E944" s="127">
        <f>Source!CA315</f>
        <v>58</v>
      </c>
      <c r="F944" s="127"/>
      <c r="G944" s="127">
        <f>Source!AU315</f>
        <v>58</v>
      </c>
      <c r="H944" s="128"/>
      <c r="I944" s="126"/>
      <c r="J944" s="128"/>
      <c r="K944" s="126"/>
      <c r="L944" s="128">
        <f>SUM(BA925:BA945)</f>
        <v>379.93</v>
      </c>
    </row>
    <row r="945" spans="1:83" x14ac:dyDescent="0.2">
      <c r="A945" s="104"/>
      <c r="B945" s="104"/>
      <c r="C945" s="129" t="s">
        <v>1566</v>
      </c>
      <c r="D945" s="129"/>
      <c r="E945" s="129"/>
      <c r="F945" s="129"/>
      <c r="G945" s="129"/>
      <c r="H945" s="129"/>
      <c r="I945" s="130">
        <f>IF(E925&lt;&gt;0,K945/E925, 0)</f>
        <v>835032.25806451612</v>
      </c>
      <c r="J945" s="130"/>
      <c r="K945" s="130">
        <f>L927+L929+L936+L943+L944+L930+SUM(L941:L941)</f>
        <v>10354.4</v>
      </c>
      <c r="L945" s="130"/>
      <c r="AD945">
        <f>ROUND((Source!AT315/100)*((ROUND(SUMIF(SmtRes!AQ279:'SmtRes'!AQ286,"=1",SmtRes!AD279:'SmtRes'!AD286)*Source!I315, 2)+ROUND(SUMIF(SmtRes!AQ279:'SmtRes'!AQ286,"=1",SmtRes!AC279:'SmtRes'!AC286)*Source!I315, 2))), 2)</f>
        <v>15.73</v>
      </c>
      <c r="AE945">
        <f>ROUND((Source!AU315/100)*((ROUND(SUMIF(SmtRes!AQ279:'SmtRes'!AQ286,"=1",SmtRes!AD279:'SmtRes'!AD286)*Source!I315, 2)+ROUND(SUMIF(SmtRes!AQ279:'SmtRes'!AQ286,"=1",SmtRes!AC279:'SmtRes'!AC286)*Source!I315, 2))), 2)</f>
        <v>8.94</v>
      </c>
      <c r="AN945" s="24">
        <f>L927+L929+L936+L943+L944+L930</f>
        <v>1996.8100000000002</v>
      </c>
      <c r="AO945" s="24">
        <f>L929</f>
        <v>248.83999999999997</v>
      </c>
      <c r="AQ945" t="s">
        <v>1567</v>
      </c>
      <c r="AR945" s="24">
        <f>L927</f>
        <v>536.37</v>
      </c>
      <c r="AT945" s="24">
        <f>L930</f>
        <v>118.69</v>
      </c>
      <c r="AV945" t="s">
        <v>1567</v>
      </c>
      <c r="AW945" s="24">
        <f>L936</f>
        <v>44.82</v>
      </c>
      <c r="AZ945">
        <f>Source!X315</f>
        <v>668.16</v>
      </c>
      <c r="BA945">
        <f>Source!Y315</f>
        <v>379.93</v>
      </c>
      <c r="CD945">
        <v>1</v>
      </c>
    </row>
    <row r="946" spans="1:83" ht="25.5" x14ac:dyDescent="0.2">
      <c r="A946" s="118" t="s">
        <v>416</v>
      </c>
      <c r="B946" s="107" t="s">
        <v>1667</v>
      </c>
      <c r="C946" s="107" t="str">
        <f>Source!G317</f>
        <v>Металлические конструкции(рама под ГРПШ)</v>
      </c>
      <c r="D946" s="119" t="str">
        <f>Source!H317</f>
        <v>т</v>
      </c>
      <c r="E946" s="120">
        <f>Source!K317</f>
        <v>0.15162</v>
      </c>
      <c r="F946" s="120"/>
      <c r="G946" s="120">
        <f>Source!I317</f>
        <v>0.15162</v>
      </c>
      <c r="H946" s="121"/>
      <c r="I946" s="119"/>
      <c r="J946" s="121"/>
      <c r="K946" s="119"/>
      <c r="L946" s="121"/>
    </row>
    <row r="947" spans="1:83" x14ac:dyDescent="0.2">
      <c r="A947" s="122"/>
      <c r="B947" s="120">
        <v>1</v>
      </c>
      <c r="C947" s="122" t="s">
        <v>1569</v>
      </c>
      <c r="D947" s="119" t="s">
        <v>922</v>
      </c>
      <c r="E947" s="123"/>
      <c r="F947" s="120"/>
      <c r="G947" s="120">
        <f>Source!U317</f>
        <v>8.1268320000000003</v>
      </c>
      <c r="H947" s="120"/>
      <c r="I947" s="120"/>
      <c r="J947" s="120"/>
      <c r="K947" s="120"/>
      <c r="L947" s="124">
        <f>SUM(L948:L948)-SUMIF(CE948:CE948, 1, L948:L948)</f>
        <v>3201.08</v>
      </c>
    </row>
    <row r="948" spans="1:83" x14ac:dyDescent="0.2">
      <c r="A948" s="107"/>
      <c r="B948" s="107" t="s">
        <v>1079</v>
      </c>
      <c r="C948" s="107" t="s">
        <v>1080</v>
      </c>
      <c r="D948" s="119" t="s">
        <v>922</v>
      </c>
      <c r="E948" s="120">
        <v>53.6</v>
      </c>
      <c r="F948" s="120"/>
      <c r="G948" s="120">
        <f>SmtRes!CX287</f>
        <v>8.1268320000000003</v>
      </c>
      <c r="H948" s="121"/>
      <c r="I948" s="119"/>
      <c r="J948" s="121">
        <f>SmtRes!CZ287</f>
        <v>393.89</v>
      </c>
      <c r="K948" s="119"/>
      <c r="L948" s="121">
        <f>SmtRes!DI287</f>
        <v>3201.08</v>
      </c>
    </row>
    <row r="949" spans="1:83" x14ac:dyDescent="0.2">
      <c r="A949" s="122"/>
      <c r="B949" s="120">
        <v>2</v>
      </c>
      <c r="C949" s="122" t="s">
        <v>1560</v>
      </c>
      <c r="D949" s="119"/>
      <c r="E949" s="123"/>
      <c r="F949" s="120"/>
      <c r="G949" s="120"/>
      <c r="H949" s="120"/>
      <c r="I949" s="120"/>
      <c r="J949" s="120"/>
      <c r="K949" s="120"/>
      <c r="L949" s="124">
        <f>SUM(L950:L955)-SUMIF(CE950:CE955, 1, L950:L955)</f>
        <v>633.7700000000001</v>
      </c>
    </row>
    <row r="950" spans="1:83" x14ac:dyDescent="0.2">
      <c r="A950" s="122"/>
      <c r="B950" s="120"/>
      <c r="C950" s="122" t="s">
        <v>1562</v>
      </c>
      <c r="D950" s="119" t="s">
        <v>922</v>
      </c>
      <c r="E950" s="123"/>
      <c r="F950" s="120"/>
      <c r="G950" s="120">
        <f>Source!V317</f>
        <v>0.485184</v>
      </c>
      <c r="H950" s="120"/>
      <c r="I950" s="120"/>
      <c r="J950" s="120"/>
      <c r="K950" s="120"/>
      <c r="L950" s="124">
        <f>SUMIF(CE951:CE955, 1, L951:L955)</f>
        <v>223.91000000000003</v>
      </c>
      <c r="CE950">
        <v>1</v>
      </c>
    </row>
    <row r="951" spans="1:83" ht="25.5" x14ac:dyDescent="0.2">
      <c r="A951" s="107"/>
      <c r="B951" s="107" t="s">
        <v>1073</v>
      </c>
      <c r="C951" s="107" t="s">
        <v>1075</v>
      </c>
      <c r="D951" s="119" t="s">
        <v>926</v>
      </c>
      <c r="E951" s="120">
        <v>1.6</v>
      </c>
      <c r="F951" s="120"/>
      <c r="G951" s="120">
        <f>SmtRes!CX289</f>
        <v>0.242592</v>
      </c>
      <c r="H951" s="121"/>
      <c r="I951" s="119"/>
      <c r="J951" s="121">
        <f>SmtRes!CZ289</f>
        <v>1682.51</v>
      </c>
      <c r="K951" s="119"/>
      <c r="L951" s="121">
        <f>SmtRes!DG289</f>
        <v>408.16</v>
      </c>
    </row>
    <row r="952" spans="1:83" x14ac:dyDescent="0.2">
      <c r="A952" s="107"/>
      <c r="B952" s="107" t="s">
        <v>927</v>
      </c>
      <c r="C952" s="107" t="s">
        <v>1561</v>
      </c>
      <c r="D952" s="119" t="s">
        <v>922</v>
      </c>
      <c r="E952" s="120">
        <f>SmtRes!DO289*SmtRes!AT289</f>
        <v>1.6</v>
      </c>
      <c r="F952" s="120"/>
      <c r="G952" s="120">
        <f>ROUND(E952*G946, 7)</f>
        <v>0.242592</v>
      </c>
      <c r="H952" s="121"/>
      <c r="I952" s="119"/>
      <c r="J952" s="121">
        <f>ROUND(SmtRes!AG289/SmtRes!DO289, 2)</f>
        <v>529.11</v>
      </c>
      <c r="K952" s="119"/>
      <c r="L952" s="121">
        <f>SmtRes!DH289</f>
        <v>128.36000000000001</v>
      </c>
      <c r="CE952">
        <v>1</v>
      </c>
    </row>
    <row r="953" spans="1:83" ht="25.5" x14ac:dyDescent="0.2">
      <c r="A953" s="107"/>
      <c r="B953" s="107" t="s">
        <v>978</v>
      </c>
      <c r="C953" s="107" t="s">
        <v>980</v>
      </c>
      <c r="D953" s="119" t="s">
        <v>926</v>
      </c>
      <c r="E953" s="120">
        <v>1.6</v>
      </c>
      <c r="F953" s="120"/>
      <c r="G953" s="120">
        <f>SmtRes!CX290</f>
        <v>0.242592</v>
      </c>
      <c r="H953" s="121"/>
      <c r="I953" s="119"/>
      <c r="J953" s="121">
        <f>SmtRes!CZ290</f>
        <v>579.09</v>
      </c>
      <c r="K953" s="119"/>
      <c r="L953" s="121">
        <f>SmtRes!DG290</f>
        <v>140.47999999999999</v>
      </c>
    </row>
    <row r="954" spans="1:83" x14ac:dyDescent="0.2">
      <c r="A954" s="107"/>
      <c r="B954" s="107" t="s">
        <v>947</v>
      </c>
      <c r="C954" s="107" t="s">
        <v>1603</v>
      </c>
      <c r="D954" s="119" t="s">
        <v>922</v>
      </c>
      <c r="E954" s="120">
        <f>SmtRes!DO290*SmtRes!AT290</f>
        <v>1.6</v>
      </c>
      <c r="F954" s="120"/>
      <c r="G954" s="120">
        <f>ROUND(E954*G946, 7)</f>
        <v>0.242592</v>
      </c>
      <c r="H954" s="121"/>
      <c r="I954" s="119"/>
      <c r="J954" s="121">
        <f>ROUND(SmtRes!AG290/SmtRes!DO290, 2)</f>
        <v>393.89</v>
      </c>
      <c r="K954" s="119"/>
      <c r="L954" s="121">
        <f>SmtRes!DH290</f>
        <v>95.55</v>
      </c>
      <c r="CE954">
        <v>1</v>
      </c>
    </row>
    <row r="955" spans="1:83" ht="25.5" x14ac:dyDescent="0.2">
      <c r="A955" s="107"/>
      <c r="B955" s="107" t="s">
        <v>941</v>
      </c>
      <c r="C955" s="107" t="s">
        <v>943</v>
      </c>
      <c r="D955" s="119" t="s">
        <v>926</v>
      </c>
      <c r="E955" s="120">
        <v>13.07</v>
      </c>
      <c r="F955" s="120"/>
      <c r="G955" s="120">
        <f>SmtRes!CX291</f>
        <v>1.9816734</v>
      </c>
      <c r="H955" s="121"/>
      <c r="I955" s="119"/>
      <c r="J955" s="121">
        <f>SmtRes!CZ291</f>
        <v>42.96</v>
      </c>
      <c r="K955" s="119"/>
      <c r="L955" s="121">
        <f>SmtRes!DG291</f>
        <v>85.13</v>
      </c>
    </row>
    <row r="956" spans="1:83" x14ac:dyDescent="0.2">
      <c r="A956" s="122"/>
      <c r="B956" s="120">
        <v>4</v>
      </c>
      <c r="C956" s="122" t="s">
        <v>1604</v>
      </c>
      <c r="D956" s="119"/>
      <c r="E956" s="123"/>
      <c r="F956" s="120"/>
      <c r="G956" s="120"/>
      <c r="H956" s="120"/>
      <c r="I956" s="120"/>
      <c r="J956" s="120"/>
      <c r="K956" s="120"/>
      <c r="L956" s="124">
        <f>SUM(L957:L962)-SUMIF(CE957:CE962, 1, L957:L962)</f>
        <v>22542.460000000003</v>
      </c>
    </row>
    <row r="957" spans="1:83" ht="38.25" x14ac:dyDescent="0.2">
      <c r="A957" s="107"/>
      <c r="B957" s="107" t="s">
        <v>955</v>
      </c>
      <c r="C957" s="107" t="s">
        <v>957</v>
      </c>
      <c r="D957" s="119" t="s">
        <v>443</v>
      </c>
      <c r="E957" s="120">
        <v>4.2</v>
      </c>
      <c r="F957" s="120"/>
      <c r="G957" s="120">
        <f>SmtRes!CX292</f>
        <v>0.63680400000000004</v>
      </c>
      <c r="H957" s="121">
        <f>SmtRes!CZ292</f>
        <v>155.63</v>
      </c>
      <c r="I957" s="119">
        <f>SmtRes!AI292</f>
        <v>0.93</v>
      </c>
      <c r="J957" s="121">
        <f>ROUND(H957*I957, 2)</f>
        <v>144.74</v>
      </c>
      <c r="K957" s="119"/>
      <c r="L957" s="121">
        <f>SmtRes!DF292</f>
        <v>92.17</v>
      </c>
    </row>
    <row r="958" spans="1:83" ht="25.5" x14ac:dyDescent="0.2">
      <c r="A958" s="107"/>
      <c r="B958" s="107" t="s">
        <v>990</v>
      </c>
      <c r="C958" s="107" t="s">
        <v>992</v>
      </c>
      <c r="D958" s="119" t="s">
        <v>443</v>
      </c>
      <c r="E958" s="120">
        <v>27</v>
      </c>
      <c r="F958" s="120"/>
      <c r="G958" s="120">
        <f>SmtRes!CX293</f>
        <v>4.0937400000000004</v>
      </c>
      <c r="H958" s="121">
        <f>SmtRes!CZ293</f>
        <v>174.93</v>
      </c>
      <c r="I958" s="119">
        <f>SmtRes!AI293</f>
        <v>1.1299999999999999</v>
      </c>
      <c r="J958" s="121">
        <f>ROUND(H958*I958, 2)</f>
        <v>197.67</v>
      </c>
      <c r="K958" s="119"/>
      <c r="L958" s="121">
        <f>SmtRes!DF293</f>
        <v>809.21</v>
      </c>
    </row>
    <row r="959" spans="1:83" x14ac:dyDescent="0.2">
      <c r="A959" s="107"/>
      <c r="B959" s="107" t="s">
        <v>1256</v>
      </c>
      <c r="C959" s="107" t="s">
        <v>1258</v>
      </c>
      <c r="D959" s="119" t="s">
        <v>206</v>
      </c>
      <c r="E959" s="120">
        <v>0.8</v>
      </c>
      <c r="F959" s="120"/>
      <c r="G959" s="120">
        <f>SmtRes!CX294</f>
        <v>0.121296</v>
      </c>
      <c r="H959" s="121">
        <f>SmtRes!CZ294</f>
        <v>237.77</v>
      </c>
      <c r="I959" s="119">
        <f>SmtRes!AI294</f>
        <v>1.22</v>
      </c>
      <c r="J959" s="121">
        <f>ROUND(H959*I959, 2)</f>
        <v>290.08</v>
      </c>
      <c r="K959" s="119"/>
      <c r="L959" s="121">
        <f>SmtRes!DF294</f>
        <v>35.19</v>
      </c>
    </row>
    <row r="960" spans="1:83" ht="25.5" x14ac:dyDescent="0.2">
      <c r="A960" s="107"/>
      <c r="B960" s="107" t="s">
        <v>1103</v>
      </c>
      <c r="C960" s="107" t="s">
        <v>1105</v>
      </c>
      <c r="D960" s="119" t="s">
        <v>231</v>
      </c>
      <c r="E960" s="120">
        <v>0.15</v>
      </c>
      <c r="F960" s="120"/>
      <c r="G960" s="120">
        <f>SmtRes!CX295</f>
        <v>2.2742999999999999E-2</v>
      </c>
      <c r="H960" s="121">
        <f>SmtRes!CZ295</f>
        <v>565.20000000000005</v>
      </c>
      <c r="I960" s="119">
        <f>SmtRes!AI295</f>
        <v>3.55</v>
      </c>
      <c r="J960" s="121">
        <f>ROUND(H960*I960, 2)</f>
        <v>2006.46</v>
      </c>
      <c r="K960" s="119"/>
      <c r="L960" s="121">
        <f>SmtRes!DF295</f>
        <v>45.63</v>
      </c>
    </row>
    <row r="961" spans="1:83" ht="25.5" x14ac:dyDescent="0.2">
      <c r="A961" s="107"/>
      <c r="B961" s="107" t="s">
        <v>1259</v>
      </c>
      <c r="C961" s="107" t="s">
        <v>1261</v>
      </c>
      <c r="D961" s="119" t="s">
        <v>236</v>
      </c>
      <c r="E961" s="120">
        <v>0.18</v>
      </c>
      <c r="F961" s="120"/>
      <c r="G961" s="120">
        <f>SmtRes!CX296</f>
        <v>2.7291599999999999E-2</v>
      </c>
      <c r="H961" s="121">
        <f>SmtRes!CZ296</f>
        <v>4885.8500000000004</v>
      </c>
      <c r="I961" s="119">
        <f>SmtRes!AI296</f>
        <v>1.28</v>
      </c>
      <c r="J961" s="121">
        <f>ROUND(H961*I961, 2)</f>
        <v>6253.89</v>
      </c>
      <c r="K961" s="119"/>
      <c r="L961" s="121">
        <f>SmtRes!DF296</f>
        <v>170.68</v>
      </c>
    </row>
    <row r="962" spans="1:83" ht="25.5" x14ac:dyDescent="0.2">
      <c r="A962" s="107"/>
      <c r="B962" s="107" t="s">
        <v>1262</v>
      </c>
      <c r="C962" s="125" t="s">
        <v>1264</v>
      </c>
      <c r="D962" s="126" t="s">
        <v>236</v>
      </c>
      <c r="E962" s="127">
        <v>1</v>
      </c>
      <c r="F962" s="127"/>
      <c r="G962" s="127">
        <f>SmtRes!CX297</f>
        <v>0.15162</v>
      </c>
      <c r="H962" s="128">
        <f>SmtRes!CZ297</f>
        <v>105278.81</v>
      </c>
      <c r="I962" s="126">
        <f>SmtRes!AI297</f>
        <v>1.34</v>
      </c>
      <c r="J962" s="128">
        <f>ROUND(H962*I962, 2)</f>
        <v>141073.60999999999</v>
      </c>
      <c r="K962" s="126"/>
      <c r="L962" s="128">
        <f>SmtRes!DF297</f>
        <v>21389.58</v>
      </c>
    </row>
    <row r="963" spans="1:83" x14ac:dyDescent="0.2">
      <c r="A963" s="107"/>
      <c r="B963" s="107"/>
      <c r="C963" s="106" t="s">
        <v>832</v>
      </c>
      <c r="D963" s="119"/>
      <c r="E963" s="120"/>
      <c r="F963" s="120"/>
      <c r="G963" s="120"/>
      <c r="H963" s="121"/>
      <c r="I963" s="119"/>
      <c r="J963" s="121"/>
      <c r="K963" s="119"/>
      <c r="L963" s="121">
        <f>L947+L949+L950+L956</f>
        <v>26601.22</v>
      </c>
    </row>
    <row r="964" spans="1:83" ht="38.25" x14ac:dyDescent="0.2">
      <c r="A964" s="118" t="s">
        <v>1668</v>
      </c>
      <c r="B964" s="107" t="str">
        <f>Source!F318</f>
        <v>421/пр_2020_п.75_пп.а</v>
      </c>
      <c r="C964" s="107" t="str">
        <f>Source!G318</f>
        <v>Сметная стоимость вспомогательных ненормируемых материальных ресурсов, не учтенная в сметной норме, 2%</v>
      </c>
      <c r="D964" s="119" t="str">
        <f>Source!H318</f>
        <v>%</v>
      </c>
      <c r="E964" s="120">
        <f>SmtRes!AT298</f>
        <v>2</v>
      </c>
      <c r="F964" s="120"/>
      <c r="G964" s="120">
        <f>Source!I318</f>
        <v>2</v>
      </c>
      <c r="H964" s="121"/>
      <c r="I964" s="119"/>
      <c r="J964" s="121"/>
      <c r="K964" s="119"/>
      <c r="L964" s="121">
        <f>Source!P318</f>
        <v>64.02</v>
      </c>
      <c r="AD964">
        <f>ROUND((Source!AT318/100)*((ROUND(0*Source!I318, 2)+ROUND(0*Source!I318, 2))), 2)</f>
        <v>0</v>
      </c>
      <c r="AE964">
        <f>ROUND((Source!AU318/100)*((ROUND(0*Source!I318, 2)+ROUND(0*Source!I318, 2))), 2)</f>
        <v>0</v>
      </c>
      <c r="AN964">
        <f>L964</f>
        <v>64.02</v>
      </c>
      <c r="AW964">
        <f>L964</f>
        <v>64.02</v>
      </c>
      <c r="AZ964">
        <f>Source!X318</f>
        <v>0</v>
      </c>
      <c r="BA964">
        <f>Source!Y318</f>
        <v>0</v>
      </c>
      <c r="CD964">
        <v>2</v>
      </c>
    </row>
    <row r="965" spans="1:83" x14ac:dyDescent="0.2">
      <c r="A965" s="107"/>
      <c r="B965" s="107"/>
      <c r="C965" s="107" t="s">
        <v>1563</v>
      </c>
      <c r="D965" s="119"/>
      <c r="E965" s="120"/>
      <c r="F965" s="120"/>
      <c r="G965" s="120"/>
      <c r="H965" s="121"/>
      <c r="I965" s="119"/>
      <c r="J965" s="121"/>
      <c r="K965" s="119"/>
      <c r="L965" s="121">
        <f>SUM(AR946:AR968)+SUM(AS946:AS968)+SUM(AT946:AT968)+SUM(AU946:AU968)+SUM(AV946:AV968)</f>
        <v>3424.99</v>
      </c>
    </row>
    <row r="966" spans="1:83" ht="25.5" x14ac:dyDescent="0.2">
      <c r="A966" s="107"/>
      <c r="B966" s="107" t="s">
        <v>422</v>
      </c>
      <c r="C966" s="107" t="s">
        <v>1669</v>
      </c>
      <c r="D966" s="119" t="s">
        <v>186</v>
      </c>
      <c r="E966" s="120">
        <f>Source!BZ317</f>
        <v>97</v>
      </c>
      <c r="F966" s="120"/>
      <c r="G966" s="120">
        <f>Source!AT317</f>
        <v>97</v>
      </c>
      <c r="H966" s="121"/>
      <c r="I966" s="119"/>
      <c r="J966" s="121"/>
      <c r="K966" s="119"/>
      <c r="L966" s="121">
        <f>SUM(AZ946:AZ968)</f>
        <v>3322.24</v>
      </c>
    </row>
    <row r="967" spans="1:83" ht="25.5" x14ac:dyDescent="0.2">
      <c r="A967" s="125"/>
      <c r="B967" s="125" t="s">
        <v>423</v>
      </c>
      <c r="C967" s="125" t="s">
        <v>1670</v>
      </c>
      <c r="D967" s="126" t="s">
        <v>186</v>
      </c>
      <c r="E967" s="127">
        <f>Source!CA317</f>
        <v>51</v>
      </c>
      <c r="F967" s="127"/>
      <c r="G967" s="127">
        <f>Source!AU317</f>
        <v>51</v>
      </c>
      <c r="H967" s="128"/>
      <c r="I967" s="126"/>
      <c r="J967" s="128"/>
      <c r="K967" s="126"/>
      <c r="L967" s="128">
        <f>SUM(BA946:BA968)</f>
        <v>1746.74</v>
      </c>
    </row>
    <row r="968" spans="1:83" x14ac:dyDescent="0.2">
      <c r="A968" s="104"/>
      <c r="B968" s="104"/>
      <c r="C968" s="129" t="s">
        <v>1566</v>
      </c>
      <c r="D968" s="129"/>
      <c r="E968" s="129"/>
      <c r="F968" s="129"/>
      <c r="G968" s="129"/>
      <c r="H968" s="129"/>
      <c r="I968" s="130">
        <f>IF(E946&lt;&gt;0,K968/E946, 0)</f>
        <v>209301.0156971376</v>
      </c>
      <c r="J968" s="130"/>
      <c r="K968" s="130">
        <f>L947+L949+L956+L966+L967+L950+SUM(L964:L964)</f>
        <v>31734.220000000005</v>
      </c>
      <c r="L968" s="130"/>
      <c r="AD968">
        <f>ROUND((Source!AT317/100)*((ROUND(SUMIF(SmtRes!AQ287:'SmtRes'!AQ298,"=1",SmtRes!AD287:'SmtRes'!AD298)*Source!I317, 2)+ROUND(SUMIF(SmtRes!AQ287:'SmtRes'!AQ298,"=1",SmtRes!AC287:'SmtRes'!AC298)*Source!I317, 2))), 2)</f>
        <v>193.68</v>
      </c>
      <c r="AE968">
        <f>ROUND((Source!AU317/100)*((ROUND(SUMIF(SmtRes!AQ287:'SmtRes'!AQ298,"=1",SmtRes!AD287:'SmtRes'!AD298)*Source!I317, 2)+ROUND(SUMIF(SmtRes!AQ287:'SmtRes'!AQ298,"=1",SmtRes!AC287:'SmtRes'!AC298)*Source!I317, 2))), 2)</f>
        <v>101.83</v>
      </c>
      <c r="AN968" s="24">
        <f>L947+L949+L956+L966+L967+L950</f>
        <v>31670.200000000004</v>
      </c>
      <c r="AO968" s="24">
        <f>L949</f>
        <v>633.7700000000001</v>
      </c>
      <c r="AQ968" t="s">
        <v>1567</v>
      </c>
      <c r="AR968" s="24">
        <f>L947</f>
        <v>3201.08</v>
      </c>
      <c r="AT968" s="24">
        <f>L950</f>
        <v>223.91000000000003</v>
      </c>
      <c r="AV968" t="s">
        <v>1567</v>
      </c>
      <c r="AW968" s="24">
        <f>L956</f>
        <v>22542.460000000003</v>
      </c>
      <c r="AZ968">
        <f>Source!X317</f>
        <v>3322.24</v>
      </c>
      <c r="BA968">
        <f>Source!Y317</f>
        <v>1746.74</v>
      </c>
      <c r="CD968">
        <v>2</v>
      </c>
    </row>
    <row r="969" spans="1:83" ht="76.5" x14ac:dyDescent="0.2">
      <c r="A969" s="118" t="s">
        <v>425</v>
      </c>
      <c r="B969" s="107" t="s">
        <v>1671</v>
      </c>
      <c r="C969" s="107" t="s">
        <v>1672</v>
      </c>
      <c r="D969" s="119" t="str">
        <f>Source!H319</f>
        <v>100 м2</v>
      </c>
      <c r="E969" s="120">
        <f>Source!K319</f>
        <v>0.18</v>
      </c>
      <c r="F969" s="120"/>
      <c r="G969" s="120">
        <f>Source!I319</f>
        <v>0.18</v>
      </c>
      <c r="H969" s="121"/>
      <c r="I969" s="119"/>
      <c r="J969" s="121"/>
      <c r="K969" s="119"/>
      <c r="L969" s="121"/>
    </row>
    <row r="970" spans="1:83" x14ac:dyDescent="0.2">
      <c r="A970" s="104"/>
      <c r="B970" s="104"/>
      <c r="C970" s="105" t="str">
        <f>"Объем: "&amp;Source!I319&amp;"=18/"&amp;"100"</f>
        <v>Объем: 0,18=18/100</v>
      </c>
      <c r="D970" s="104"/>
      <c r="E970" s="104"/>
      <c r="F970" s="104"/>
      <c r="G970" s="104"/>
      <c r="H970" s="104"/>
      <c r="I970" s="104"/>
      <c r="J970" s="104"/>
      <c r="K970" s="104"/>
      <c r="L970" s="104"/>
    </row>
    <row r="971" spans="1:83" x14ac:dyDescent="0.2">
      <c r="A971" s="122"/>
      <c r="B971" s="120">
        <v>1</v>
      </c>
      <c r="C971" s="122" t="s">
        <v>1569</v>
      </c>
      <c r="D971" s="119" t="s">
        <v>922</v>
      </c>
      <c r="E971" s="123"/>
      <c r="F971" s="120"/>
      <c r="G971" s="120">
        <f>Source!U319</f>
        <v>0.95579999999999998</v>
      </c>
      <c r="H971" s="120"/>
      <c r="I971" s="120"/>
      <c r="J971" s="120"/>
      <c r="K971" s="120"/>
      <c r="L971" s="124">
        <f>SUM(L972:L972)-SUMIF(CE972:CE972, 1, L972:L972)</f>
        <v>415.82</v>
      </c>
    </row>
    <row r="972" spans="1:83" x14ac:dyDescent="0.2">
      <c r="A972" s="107"/>
      <c r="B972" s="107" t="s">
        <v>1010</v>
      </c>
      <c r="C972" s="107" t="s">
        <v>1011</v>
      </c>
      <c r="D972" s="119" t="s">
        <v>922</v>
      </c>
      <c r="E972" s="120">
        <v>5.31</v>
      </c>
      <c r="F972" s="120"/>
      <c r="G972" s="120">
        <f>SmtRes!CX299</f>
        <v>0.95579999999999998</v>
      </c>
      <c r="H972" s="121"/>
      <c r="I972" s="119"/>
      <c r="J972" s="121">
        <f>SmtRes!CZ299</f>
        <v>435.05</v>
      </c>
      <c r="K972" s="119"/>
      <c r="L972" s="121">
        <f>SmtRes!DI299</f>
        <v>415.82</v>
      </c>
    </row>
    <row r="973" spans="1:83" x14ac:dyDescent="0.2">
      <c r="A973" s="122"/>
      <c r="B973" s="120">
        <v>2</v>
      </c>
      <c r="C973" s="122" t="s">
        <v>1560</v>
      </c>
      <c r="D973" s="119"/>
      <c r="E973" s="123"/>
      <c r="F973" s="120"/>
      <c r="G973" s="120"/>
      <c r="H973" s="120"/>
      <c r="I973" s="120"/>
      <c r="J973" s="120"/>
      <c r="K973" s="120"/>
      <c r="L973" s="124">
        <f>SUM(L974:L980)-SUMIF(CE974:CE980, 1, L974:L980)</f>
        <v>10.729999999999999</v>
      </c>
    </row>
    <row r="974" spans="1:83" x14ac:dyDescent="0.2">
      <c r="A974" s="122"/>
      <c r="B974" s="120"/>
      <c r="C974" s="122" t="s">
        <v>1562</v>
      </c>
      <c r="D974" s="119" t="s">
        <v>922</v>
      </c>
      <c r="E974" s="123"/>
      <c r="F974" s="120"/>
      <c r="G974" s="120">
        <f>Source!V319</f>
        <v>7.1999999999999998E-3</v>
      </c>
      <c r="H974" s="120"/>
      <c r="I974" s="120"/>
      <c r="J974" s="120"/>
      <c r="K974" s="120"/>
      <c r="L974" s="124">
        <f>SUMIF(CE975:CE980, 1, L975:L980)</f>
        <v>3.05</v>
      </c>
      <c r="CE974">
        <v>1</v>
      </c>
    </row>
    <row r="975" spans="1:83" ht="25.5" x14ac:dyDescent="0.2">
      <c r="A975" s="107"/>
      <c r="B975" s="107" t="s">
        <v>1265</v>
      </c>
      <c r="C975" s="107" t="s">
        <v>1267</v>
      </c>
      <c r="D975" s="119" t="s">
        <v>926</v>
      </c>
      <c r="E975" s="120">
        <v>0.01</v>
      </c>
      <c r="F975" s="120">
        <f>ROUND(2,7)</f>
        <v>2</v>
      </c>
      <c r="G975" s="120">
        <f>SmtRes!CX301</f>
        <v>3.5999999999999999E-3</v>
      </c>
      <c r="H975" s="121">
        <f>SmtRes!CZ301</f>
        <v>6.62</v>
      </c>
      <c r="I975" s="119">
        <f>SmtRes!AJ301</f>
        <v>1.6</v>
      </c>
      <c r="J975" s="121">
        <f>ROUND(H975*I975, 2)</f>
        <v>10.59</v>
      </c>
      <c r="K975" s="119"/>
      <c r="L975" s="121">
        <f>SmtRes!DG301</f>
        <v>0.04</v>
      </c>
    </row>
    <row r="976" spans="1:83" ht="51" x14ac:dyDescent="0.2">
      <c r="A976" s="107"/>
      <c r="B976" s="107" t="s">
        <v>1132</v>
      </c>
      <c r="C976" s="107" t="s">
        <v>1134</v>
      </c>
      <c r="D976" s="119" t="s">
        <v>926</v>
      </c>
      <c r="E976" s="120">
        <v>0.01</v>
      </c>
      <c r="F976" s="120">
        <f>ROUND(2,7)</f>
        <v>2</v>
      </c>
      <c r="G976" s="120">
        <f>SmtRes!CX302</f>
        <v>3.5999999999999999E-3</v>
      </c>
      <c r="H976" s="121"/>
      <c r="I976" s="119"/>
      <c r="J976" s="121">
        <f>SmtRes!CZ302</f>
        <v>1647.51</v>
      </c>
      <c r="K976" s="119"/>
      <c r="L976" s="121">
        <f>SmtRes!DG302</f>
        <v>5.93</v>
      </c>
    </row>
    <row r="977" spans="1:83" x14ac:dyDescent="0.2">
      <c r="A977" s="107"/>
      <c r="B977" s="107" t="s">
        <v>933</v>
      </c>
      <c r="C977" s="107" t="s">
        <v>1573</v>
      </c>
      <c r="D977" s="119" t="s">
        <v>922</v>
      </c>
      <c r="E977" s="120">
        <f>SmtRes!DO302*SmtRes!AT302</f>
        <v>0.01</v>
      </c>
      <c r="F977" s="120">
        <f>ROUND(2,7)</f>
        <v>2</v>
      </c>
      <c r="G977" s="120">
        <f>ROUND(E977*F977*G969, 7)</f>
        <v>3.5999999999999999E-3</v>
      </c>
      <c r="H977" s="121"/>
      <c r="I977" s="119"/>
      <c r="J977" s="121">
        <f>ROUND(SmtRes!AG302/SmtRes!DO302, 2)</f>
        <v>452.68</v>
      </c>
      <c r="K977" s="119"/>
      <c r="L977" s="121">
        <f>SmtRes!DH302</f>
        <v>1.63</v>
      </c>
      <c r="CE977">
        <v>1</v>
      </c>
    </row>
    <row r="978" spans="1:83" ht="25.5" x14ac:dyDescent="0.2">
      <c r="A978" s="107"/>
      <c r="B978" s="107" t="s">
        <v>978</v>
      </c>
      <c r="C978" s="107" t="s">
        <v>980</v>
      </c>
      <c r="D978" s="119" t="s">
        <v>926</v>
      </c>
      <c r="E978" s="120">
        <v>0.01</v>
      </c>
      <c r="F978" s="120">
        <f>ROUND(2,7)</f>
        <v>2</v>
      </c>
      <c r="G978" s="120">
        <f>SmtRes!CX303</f>
        <v>3.5999999999999999E-3</v>
      </c>
      <c r="H978" s="121"/>
      <c r="I978" s="119"/>
      <c r="J978" s="121">
        <f>SmtRes!CZ303</f>
        <v>579.09</v>
      </c>
      <c r="K978" s="119"/>
      <c r="L978" s="121">
        <f>SmtRes!DG303</f>
        <v>2.08</v>
      </c>
    </row>
    <row r="979" spans="1:83" x14ac:dyDescent="0.2">
      <c r="A979" s="107"/>
      <c r="B979" s="107" t="s">
        <v>947</v>
      </c>
      <c r="C979" s="107" t="s">
        <v>1603</v>
      </c>
      <c r="D979" s="119" t="s">
        <v>922</v>
      </c>
      <c r="E979" s="120">
        <f>SmtRes!DO303*SmtRes!AT303</f>
        <v>0.01</v>
      </c>
      <c r="F979" s="120">
        <f>ROUND(2,7)</f>
        <v>2</v>
      </c>
      <c r="G979" s="120">
        <f>ROUND(E979*F979*G969, 7)</f>
        <v>3.5999999999999999E-3</v>
      </c>
      <c r="H979" s="121"/>
      <c r="I979" s="119"/>
      <c r="J979" s="121">
        <f>ROUND(SmtRes!AG303/SmtRes!DO303, 2)</f>
        <v>393.89</v>
      </c>
      <c r="K979" s="119"/>
      <c r="L979" s="121">
        <f>SmtRes!DH303</f>
        <v>1.42</v>
      </c>
      <c r="CE979">
        <v>1</v>
      </c>
    </row>
    <row r="980" spans="1:83" ht="38.25" x14ac:dyDescent="0.2">
      <c r="A980" s="107"/>
      <c r="B980" s="107" t="s">
        <v>948</v>
      </c>
      <c r="C980" s="107" t="s">
        <v>950</v>
      </c>
      <c r="D980" s="119" t="s">
        <v>926</v>
      </c>
      <c r="E980" s="120">
        <v>1.1200000000000001</v>
      </c>
      <c r="F980" s="120">
        <f>ROUND(2,7)</f>
        <v>2</v>
      </c>
      <c r="G980" s="120">
        <f>SmtRes!CX304</f>
        <v>0.4032</v>
      </c>
      <c r="H980" s="121">
        <f>SmtRes!CZ304</f>
        <v>4.5199999999999996</v>
      </c>
      <c r="I980" s="119">
        <f>SmtRes!AJ304</f>
        <v>1.47</v>
      </c>
      <c r="J980" s="121">
        <f>ROUND(H980*I980, 2)</f>
        <v>6.64</v>
      </c>
      <c r="K980" s="119"/>
      <c r="L980" s="121">
        <f>SmtRes!DG304</f>
        <v>2.68</v>
      </c>
    </row>
    <row r="981" spans="1:83" x14ac:dyDescent="0.2">
      <c r="A981" s="107"/>
      <c r="B981" s="107"/>
      <c r="C981" s="125"/>
      <c r="D981" s="126"/>
      <c r="E981" s="127"/>
      <c r="F981" s="127"/>
      <c r="G981" s="127"/>
      <c r="H981" s="128"/>
      <c r="I981" s="126"/>
      <c r="J981" s="128"/>
      <c r="K981" s="126"/>
      <c r="L981" s="128"/>
    </row>
    <row r="982" spans="1:83" x14ac:dyDescent="0.2">
      <c r="A982" s="107"/>
      <c r="B982" s="107"/>
      <c r="C982" s="106" t="s">
        <v>832</v>
      </c>
      <c r="D982" s="119"/>
      <c r="E982" s="120"/>
      <c r="F982" s="120"/>
      <c r="G982" s="120"/>
      <c r="H982" s="121"/>
      <c r="I982" s="119"/>
      <c r="J982" s="121"/>
      <c r="K982" s="119"/>
      <c r="L982" s="121">
        <f>L971+L973+L974</f>
        <v>429.6</v>
      </c>
    </row>
    <row r="983" spans="1:83" x14ac:dyDescent="0.2">
      <c r="A983" s="118" t="s">
        <v>1673</v>
      </c>
      <c r="B983" s="107" t="str">
        <f>Source!F320</f>
        <v>14.4.01.01-0003</v>
      </c>
      <c r="C983" s="107" t="str">
        <f>Source!G320</f>
        <v>Грунтовка ГФ-021</v>
      </c>
      <c r="D983" s="119" t="str">
        <f>Source!H320</f>
        <v>т</v>
      </c>
      <c r="E983" s="120">
        <f>SmtRes!AT305</f>
        <v>0.01</v>
      </c>
      <c r="F983" s="120">
        <f>ROUND(2,7)</f>
        <v>2</v>
      </c>
      <c r="G983" s="120">
        <f>Source!I320</f>
        <v>3.5999999999999999E-3</v>
      </c>
      <c r="H983" s="121"/>
      <c r="I983" s="119"/>
      <c r="J983" s="121">
        <f>Source!AK320</f>
        <v>96725.29</v>
      </c>
      <c r="K983" s="119"/>
      <c r="L983" s="121">
        <f>Source!P320</f>
        <v>348.21</v>
      </c>
      <c r="AD983">
        <f>ROUND((Source!AT320/100)*((ROUND(ROUND(Source!AO320,2)*Source!I320, 2)+ROUND(ROUND(Source!AN320,2)*Source!I320, 2))), 2)</f>
        <v>0</v>
      </c>
      <c r="AE983">
        <f>ROUND((Source!AU320/100)*((ROUND(ROUND(Source!AO320,2)*Source!I320, 2)+ROUND(ROUND(Source!AN320,2)*Source!I320, 2))), 2)</f>
        <v>0</v>
      </c>
      <c r="AN983">
        <f>L983</f>
        <v>348.21</v>
      </c>
      <c r="AW983">
        <f>L983</f>
        <v>348.21</v>
      </c>
      <c r="AZ983">
        <f>Source!X320</f>
        <v>0</v>
      </c>
      <c r="BA983">
        <f>Source!Y320</f>
        <v>0</v>
      </c>
      <c r="CD983">
        <v>1</v>
      </c>
    </row>
    <row r="984" spans="1:83" x14ac:dyDescent="0.2">
      <c r="A984" s="118" t="s">
        <v>1674</v>
      </c>
      <c r="B984" s="107" t="str">
        <f>Source!F321</f>
        <v>14.5.09.11-0102</v>
      </c>
      <c r="C984" s="107" t="str">
        <f>Source!G321</f>
        <v>Уайт-спирит</v>
      </c>
      <c r="D984" s="119" t="str">
        <f>Source!H321</f>
        <v>кг</v>
      </c>
      <c r="E984" s="120">
        <f>SmtRes!AT306</f>
        <v>2</v>
      </c>
      <c r="F984" s="120">
        <f>ROUND(2,7)</f>
        <v>2</v>
      </c>
      <c r="G984" s="120">
        <f>Source!I321</f>
        <v>0.72</v>
      </c>
      <c r="H984" s="121">
        <f>Source!AL321+Source!AO321+Source!AM321+Source!AN321</f>
        <v>60.6</v>
      </c>
      <c r="I984" s="119">
        <f>IF(Source!BC321&lt;&gt; 0, Source!BC321, 1)</f>
        <v>1.62</v>
      </c>
      <c r="J984" s="121">
        <f>ROUND(H984*I984, 2)</f>
        <v>98.17</v>
      </c>
      <c r="K984" s="119"/>
      <c r="L984" s="121">
        <f>Source!P321</f>
        <v>70.680000000000007</v>
      </c>
      <c r="AD984">
        <f>ROUND((Source!AT321/100)*((ROUND(ROUND(Source!AO321,2)*Source!I321, 2)+ROUND(ROUND(Source!AN321,2)*Source!I321, 2))), 2)</f>
        <v>0</v>
      </c>
      <c r="AE984">
        <f>ROUND((Source!AU321/100)*((ROUND(ROUND(Source!AO321,2)*Source!I321, 2)+ROUND(ROUND(Source!AN321,2)*Source!I321, 2))), 2)</f>
        <v>0</v>
      </c>
      <c r="AN984">
        <f>L984</f>
        <v>70.680000000000007</v>
      </c>
      <c r="AW984">
        <f>L984</f>
        <v>70.680000000000007</v>
      </c>
      <c r="AZ984">
        <f>Source!X321</f>
        <v>0</v>
      </c>
      <c r="BA984">
        <f>Source!Y321</f>
        <v>0</v>
      </c>
      <c r="CD984">
        <v>1</v>
      </c>
    </row>
    <row r="985" spans="1:83" x14ac:dyDescent="0.2">
      <c r="A985" s="107"/>
      <c r="B985" s="107"/>
      <c r="C985" s="107" t="s">
        <v>1563</v>
      </c>
      <c r="D985" s="119"/>
      <c r="E985" s="120"/>
      <c r="F985" s="120"/>
      <c r="G985" s="120"/>
      <c r="H985" s="121"/>
      <c r="I985" s="119"/>
      <c r="J985" s="121"/>
      <c r="K985" s="119"/>
      <c r="L985" s="121">
        <f>SUM(AR969:AR988)+SUM(AS969:AS988)+SUM(AT969:AT988)+SUM(AU969:AU988)+SUM(AV969:AV988)</f>
        <v>418.87</v>
      </c>
    </row>
    <row r="986" spans="1:83" ht="25.5" x14ac:dyDescent="0.2">
      <c r="A986" s="107"/>
      <c r="B986" s="107" t="s">
        <v>434</v>
      </c>
      <c r="C986" s="107" t="s">
        <v>1675</v>
      </c>
      <c r="D986" s="119" t="s">
        <v>186</v>
      </c>
      <c r="E986" s="120">
        <f>Source!BZ319</f>
        <v>94</v>
      </c>
      <c r="F986" s="120"/>
      <c r="G986" s="120">
        <f>Source!AT319</f>
        <v>94</v>
      </c>
      <c r="H986" s="121"/>
      <c r="I986" s="119"/>
      <c r="J986" s="121"/>
      <c r="K986" s="119"/>
      <c r="L986" s="121">
        <f>SUM(AZ969:AZ988)</f>
        <v>393.74</v>
      </c>
    </row>
    <row r="987" spans="1:83" ht="25.5" x14ac:dyDescent="0.2">
      <c r="A987" s="125"/>
      <c r="B987" s="125" t="s">
        <v>435</v>
      </c>
      <c r="C987" s="125" t="s">
        <v>1676</v>
      </c>
      <c r="D987" s="126" t="s">
        <v>186</v>
      </c>
      <c r="E987" s="127">
        <f>Source!CA319</f>
        <v>51</v>
      </c>
      <c r="F987" s="127"/>
      <c r="G987" s="127">
        <f>Source!AU319</f>
        <v>51</v>
      </c>
      <c r="H987" s="128"/>
      <c r="I987" s="126"/>
      <c r="J987" s="128"/>
      <c r="K987" s="126"/>
      <c r="L987" s="128">
        <f>SUM(BA969:BA988)</f>
        <v>213.62</v>
      </c>
    </row>
    <row r="988" spans="1:83" x14ac:dyDescent="0.2">
      <c r="A988" s="104"/>
      <c r="B988" s="104"/>
      <c r="C988" s="129" t="s">
        <v>1566</v>
      </c>
      <c r="D988" s="129"/>
      <c r="E988" s="129"/>
      <c r="F988" s="129"/>
      <c r="G988" s="129"/>
      <c r="H988" s="129"/>
      <c r="I988" s="130">
        <f>IF(E969&lt;&gt;0,K988/E969, 0)</f>
        <v>8088.0555555555557</v>
      </c>
      <c r="J988" s="130"/>
      <c r="K988" s="130">
        <f>L971+L973+L986+L987+L974+SUM(L983:L984)</f>
        <v>1455.85</v>
      </c>
      <c r="L988" s="130"/>
      <c r="AD988">
        <f>ROUND((Source!AT319/100)*((ROUND(SUMIF(SmtRes!AQ299:'SmtRes'!AQ306,"=1",SmtRes!AD299:'SmtRes'!AD306)*Source!I319, 2)+ROUND(SUMIF(SmtRes!AQ299:'SmtRes'!AQ306,"=1",SmtRes!AC299:'SmtRes'!AC306)*Source!I319, 2))), 2)</f>
        <v>216.85</v>
      </c>
      <c r="AE988">
        <f>ROUND((Source!AU319/100)*((ROUND(SUMIF(SmtRes!AQ299:'SmtRes'!AQ306,"=1",SmtRes!AD299:'SmtRes'!AD306)*Source!I319, 2)+ROUND(SUMIF(SmtRes!AQ299:'SmtRes'!AQ306,"=1",SmtRes!AC299:'SmtRes'!AC306)*Source!I319, 2))), 2)</f>
        <v>117.65</v>
      </c>
      <c r="AN988" s="24">
        <f>L971+L973+L986+L987+L974</f>
        <v>1036.9599999999998</v>
      </c>
      <c r="AO988" s="24">
        <f>L973</f>
        <v>10.729999999999999</v>
      </c>
      <c r="AQ988" t="s">
        <v>1567</v>
      </c>
      <c r="AR988" s="24">
        <f>L971</f>
        <v>415.82</v>
      </c>
      <c r="AT988" s="24">
        <f>L974</f>
        <v>3.05</v>
      </c>
      <c r="AV988" t="s">
        <v>1567</v>
      </c>
      <c r="AW988">
        <f>0</f>
        <v>0</v>
      </c>
      <c r="AZ988">
        <f>Source!X319</f>
        <v>393.74</v>
      </c>
      <c r="BA988">
        <f>Source!Y319</f>
        <v>213.62</v>
      </c>
      <c r="CD988">
        <v>1</v>
      </c>
    </row>
    <row r="989" spans="1:83" ht="89.25" x14ac:dyDescent="0.2">
      <c r="A989" s="118" t="s">
        <v>445</v>
      </c>
      <c r="B989" s="107" t="s">
        <v>1677</v>
      </c>
      <c r="C989" s="107" t="s">
        <v>1678</v>
      </c>
      <c r="D989" s="119" t="str">
        <f>Source!H322</f>
        <v>100 м2</v>
      </c>
      <c r="E989" s="120">
        <f>Source!K322</f>
        <v>0.18</v>
      </c>
      <c r="F989" s="120"/>
      <c r="G989" s="120">
        <f>Source!I322</f>
        <v>0.18</v>
      </c>
      <c r="H989" s="121"/>
      <c r="I989" s="119"/>
      <c r="J989" s="121"/>
      <c r="K989" s="119"/>
      <c r="L989" s="121"/>
    </row>
    <row r="990" spans="1:83" x14ac:dyDescent="0.2">
      <c r="A990" s="104"/>
      <c r="B990" s="104"/>
      <c r="C990" s="105" t="str">
        <f>"Объем: "&amp;Source!I322&amp;"=18/"&amp;"100"</f>
        <v>Объем: 0,18=18/100</v>
      </c>
      <c r="D990" s="104"/>
      <c r="E990" s="104"/>
      <c r="F990" s="104"/>
      <c r="G990" s="104"/>
      <c r="H990" s="104"/>
      <c r="I990" s="104"/>
      <c r="J990" s="104"/>
      <c r="K990" s="104"/>
      <c r="L990" s="104"/>
    </row>
    <row r="991" spans="1:83" x14ac:dyDescent="0.2">
      <c r="A991" s="122"/>
      <c r="B991" s="120">
        <v>1</v>
      </c>
      <c r="C991" s="122" t="s">
        <v>1569</v>
      </c>
      <c r="D991" s="119" t="s">
        <v>922</v>
      </c>
      <c r="E991" s="123"/>
      <c r="F991" s="120"/>
      <c r="G991" s="120">
        <f>Source!U322</f>
        <v>0.38340000000000002</v>
      </c>
      <c r="H991" s="120"/>
      <c r="I991" s="120"/>
      <c r="J991" s="120"/>
      <c r="K991" s="120"/>
      <c r="L991" s="124">
        <f>SUM(L992:L992)-SUMIF(CE992:CE992, 1, L992:L992)</f>
        <v>142.57</v>
      </c>
    </row>
    <row r="992" spans="1:83" x14ac:dyDescent="0.2">
      <c r="A992" s="107"/>
      <c r="B992" s="107" t="s">
        <v>1042</v>
      </c>
      <c r="C992" s="107" t="s">
        <v>1043</v>
      </c>
      <c r="D992" s="119" t="s">
        <v>922</v>
      </c>
      <c r="E992" s="120">
        <v>2.13</v>
      </c>
      <c r="F992" s="120"/>
      <c r="G992" s="120">
        <f>SmtRes!CX307</f>
        <v>0.38340000000000002</v>
      </c>
      <c r="H992" s="121"/>
      <c r="I992" s="119"/>
      <c r="J992" s="121">
        <f>SmtRes!CZ307</f>
        <v>371.85</v>
      </c>
      <c r="K992" s="119"/>
      <c r="L992" s="121">
        <f>SmtRes!DI307</f>
        <v>142.57</v>
      </c>
    </row>
    <row r="993" spans="1:83" x14ac:dyDescent="0.2">
      <c r="A993" s="122"/>
      <c r="B993" s="120">
        <v>2</v>
      </c>
      <c r="C993" s="122" t="s">
        <v>1560</v>
      </c>
      <c r="D993" s="119"/>
      <c r="E993" s="123"/>
      <c r="F993" s="120"/>
      <c r="G993" s="120"/>
      <c r="H993" s="120"/>
      <c r="I993" s="120"/>
      <c r="J993" s="120"/>
      <c r="K993" s="120"/>
      <c r="L993" s="124">
        <f>SUM(L994:L1000)-SUMIF(CE994:CE1000, 1, L994:L1000)</f>
        <v>9.6</v>
      </c>
    </row>
    <row r="994" spans="1:83" x14ac:dyDescent="0.2">
      <c r="A994" s="122"/>
      <c r="B994" s="120"/>
      <c r="C994" s="122" t="s">
        <v>1562</v>
      </c>
      <c r="D994" s="119" t="s">
        <v>922</v>
      </c>
      <c r="E994" s="123"/>
      <c r="F994" s="120"/>
      <c r="G994" s="120">
        <f>Source!V322</f>
        <v>7.1999999999999998E-3</v>
      </c>
      <c r="H994" s="120"/>
      <c r="I994" s="120"/>
      <c r="J994" s="120"/>
      <c r="K994" s="120"/>
      <c r="L994" s="124">
        <f>SUMIF(CE995:CE1000, 1, L995:L1000)</f>
        <v>3.05</v>
      </c>
      <c r="CE994">
        <v>1</v>
      </c>
    </row>
    <row r="995" spans="1:83" ht="25.5" x14ac:dyDescent="0.2">
      <c r="A995" s="107"/>
      <c r="B995" s="107" t="s">
        <v>1265</v>
      </c>
      <c r="C995" s="107" t="s">
        <v>1267</v>
      </c>
      <c r="D995" s="119" t="s">
        <v>926</v>
      </c>
      <c r="E995" s="120">
        <v>0.01</v>
      </c>
      <c r="F995" s="120">
        <f>ROUND(2,7)</f>
        <v>2</v>
      </c>
      <c r="G995" s="120">
        <f>SmtRes!CX309</f>
        <v>3.5999999999999999E-3</v>
      </c>
      <c r="H995" s="121">
        <f>SmtRes!CZ309</f>
        <v>6.62</v>
      </c>
      <c r="I995" s="119">
        <f>SmtRes!AJ309</f>
        <v>1.6</v>
      </c>
      <c r="J995" s="121">
        <f>ROUND(H995*I995, 2)</f>
        <v>10.59</v>
      </c>
      <c r="K995" s="119"/>
      <c r="L995" s="121">
        <f>SmtRes!DG309</f>
        <v>0.04</v>
      </c>
    </row>
    <row r="996" spans="1:83" ht="51" x14ac:dyDescent="0.2">
      <c r="A996" s="107"/>
      <c r="B996" s="107" t="s">
        <v>1132</v>
      </c>
      <c r="C996" s="107" t="s">
        <v>1134</v>
      </c>
      <c r="D996" s="119" t="s">
        <v>926</v>
      </c>
      <c r="E996" s="120">
        <v>0.01</v>
      </c>
      <c r="F996" s="120">
        <f>ROUND(2,7)</f>
        <v>2</v>
      </c>
      <c r="G996" s="120">
        <f>SmtRes!CX310</f>
        <v>3.5999999999999999E-3</v>
      </c>
      <c r="H996" s="121"/>
      <c r="I996" s="119"/>
      <c r="J996" s="121">
        <f>SmtRes!CZ310</f>
        <v>1647.51</v>
      </c>
      <c r="K996" s="119"/>
      <c r="L996" s="121">
        <f>SmtRes!DG310</f>
        <v>5.93</v>
      </c>
    </row>
    <row r="997" spans="1:83" x14ac:dyDescent="0.2">
      <c r="A997" s="107"/>
      <c r="B997" s="107" t="s">
        <v>933</v>
      </c>
      <c r="C997" s="107" t="s">
        <v>1573</v>
      </c>
      <c r="D997" s="119" t="s">
        <v>922</v>
      </c>
      <c r="E997" s="120">
        <f>SmtRes!DO310*SmtRes!AT310</f>
        <v>0.01</v>
      </c>
      <c r="F997" s="120">
        <f>ROUND(2,7)</f>
        <v>2</v>
      </c>
      <c r="G997" s="120">
        <f>ROUND(E997*F997*G989, 7)</f>
        <v>3.5999999999999999E-3</v>
      </c>
      <c r="H997" s="121"/>
      <c r="I997" s="119"/>
      <c r="J997" s="121">
        <f>ROUND(SmtRes!AG310/SmtRes!DO310, 2)</f>
        <v>452.68</v>
      </c>
      <c r="K997" s="119"/>
      <c r="L997" s="121">
        <f>SmtRes!DH310</f>
        <v>1.63</v>
      </c>
      <c r="CE997">
        <v>1</v>
      </c>
    </row>
    <row r="998" spans="1:83" ht="25.5" x14ac:dyDescent="0.2">
      <c r="A998" s="107"/>
      <c r="B998" s="107" t="s">
        <v>978</v>
      </c>
      <c r="C998" s="107" t="s">
        <v>980</v>
      </c>
      <c r="D998" s="119" t="s">
        <v>926</v>
      </c>
      <c r="E998" s="120">
        <v>0.01</v>
      </c>
      <c r="F998" s="120">
        <f>ROUND(2,7)</f>
        <v>2</v>
      </c>
      <c r="G998" s="120">
        <f>SmtRes!CX311</f>
        <v>3.5999999999999999E-3</v>
      </c>
      <c r="H998" s="121"/>
      <c r="I998" s="119"/>
      <c r="J998" s="121">
        <f>SmtRes!CZ311</f>
        <v>579.09</v>
      </c>
      <c r="K998" s="119"/>
      <c r="L998" s="121">
        <f>SmtRes!DG311</f>
        <v>2.08</v>
      </c>
    </row>
    <row r="999" spans="1:83" x14ac:dyDescent="0.2">
      <c r="A999" s="107"/>
      <c r="B999" s="107" t="s">
        <v>947</v>
      </c>
      <c r="C999" s="107" t="s">
        <v>1603</v>
      </c>
      <c r="D999" s="119" t="s">
        <v>922</v>
      </c>
      <c r="E999" s="120">
        <f>SmtRes!DO311*SmtRes!AT311</f>
        <v>0.01</v>
      </c>
      <c r="F999" s="120">
        <f>ROUND(2,7)</f>
        <v>2</v>
      </c>
      <c r="G999" s="120">
        <f>ROUND(E999*F999*G989, 7)</f>
        <v>3.5999999999999999E-3</v>
      </c>
      <c r="H999" s="121"/>
      <c r="I999" s="119"/>
      <c r="J999" s="121">
        <f>ROUND(SmtRes!AG311/SmtRes!DO311, 2)</f>
        <v>393.89</v>
      </c>
      <c r="K999" s="119"/>
      <c r="L999" s="121">
        <f>SmtRes!DH311</f>
        <v>1.42</v>
      </c>
      <c r="CE999">
        <v>1</v>
      </c>
    </row>
    <row r="1000" spans="1:83" ht="38.25" x14ac:dyDescent="0.2">
      <c r="A1000" s="107"/>
      <c r="B1000" s="107" t="s">
        <v>948</v>
      </c>
      <c r="C1000" s="107" t="s">
        <v>950</v>
      </c>
      <c r="D1000" s="119" t="s">
        <v>926</v>
      </c>
      <c r="E1000" s="120">
        <v>0.65</v>
      </c>
      <c r="F1000" s="120">
        <f>ROUND(2,7)</f>
        <v>2</v>
      </c>
      <c r="G1000" s="120">
        <f>SmtRes!CX312</f>
        <v>0.23400000000000001</v>
      </c>
      <c r="H1000" s="121">
        <f>SmtRes!CZ312</f>
        <v>4.5199999999999996</v>
      </c>
      <c r="I1000" s="119">
        <f>SmtRes!AJ312</f>
        <v>1.47</v>
      </c>
      <c r="J1000" s="121">
        <f>ROUND(H1000*I1000, 2)</f>
        <v>6.64</v>
      </c>
      <c r="K1000" s="119"/>
      <c r="L1000" s="121">
        <f>SmtRes!DG312</f>
        <v>1.55</v>
      </c>
    </row>
    <row r="1001" spans="1:83" x14ac:dyDescent="0.2">
      <c r="A1001" s="107"/>
      <c r="B1001" s="107"/>
      <c r="C1001" s="125"/>
      <c r="D1001" s="126"/>
      <c r="E1001" s="127"/>
      <c r="F1001" s="127"/>
      <c r="G1001" s="127"/>
      <c r="H1001" s="128"/>
      <c r="I1001" s="126"/>
      <c r="J1001" s="128"/>
      <c r="K1001" s="126"/>
      <c r="L1001" s="128"/>
    </row>
    <row r="1002" spans="1:83" x14ac:dyDescent="0.2">
      <c r="A1002" s="107"/>
      <c r="B1002" s="107"/>
      <c r="C1002" s="106" t="s">
        <v>832</v>
      </c>
      <c r="D1002" s="119"/>
      <c r="E1002" s="120"/>
      <c r="F1002" s="120"/>
      <c r="G1002" s="120"/>
      <c r="H1002" s="121"/>
      <c r="I1002" s="119"/>
      <c r="J1002" s="121"/>
      <c r="K1002" s="119"/>
      <c r="L1002" s="121">
        <f>L991+L993+L994</f>
        <v>155.22</v>
      </c>
    </row>
    <row r="1003" spans="1:83" x14ac:dyDescent="0.2">
      <c r="A1003" s="118" t="s">
        <v>1679</v>
      </c>
      <c r="B1003" s="107" t="str">
        <f>Source!F323</f>
        <v>14.4.04.08-0001</v>
      </c>
      <c r="C1003" s="107" t="str">
        <f>Source!G323</f>
        <v>Эмаль ПФ-115</v>
      </c>
      <c r="D1003" s="119" t="str">
        <f>Source!H323</f>
        <v>т</v>
      </c>
      <c r="E1003" s="120">
        <f>SmtRes!AT313</f>
        <v>8.9999999999999993E-3</v>
      </c>
      <c r="F1003" s="120">
        <f>ROUND(2,7)</f>
        <v>2</v>
      </c>
      <c r="G1003" s="120">
        <f>Source!I323</f>
        <v>3.2399999999999998E-3</v>
      </c>
      <c r="H1003" s="121">
        <f>Source!AL323+Source!AO323+Source!AM323+Source!AN323</f>
        <v>80322.25</v>
      </c>
      <c r="I1003" s="119">
        <f>IF(Source!BC323&lt;&gt; 0, Source!BC323, 1)</f>
        <v>1.33</v>
      </c>
      <c r="J1003" s="121">
        <f>ROUND(H1003*I1003, 2)</f>
        <v>106828.59</v>
      </c>
      <c r="K1003" s="119"/>
      <c r="L1003" s="121">
        <f>Source!P323</f>
        <v>346.12</v>
      </c>
      <c r="AD1003">
        <f>ROUND((Source!AT323/100)*((ROUND(ROUND(Source!AO323,2)*Source!I323, 2)+ROUND(ROUND(Source!AN323,2)*Source!I323, 2))), 2)</f>
        <v>0</v>
      </c>
      <c r="AE1003">
        <f>ROUND((Source!AU323/100)*((ROUND(ROUND(Source!AO323,2)*Source!I323, 2)+ROUND(ROUND(Source!AN323,2)*Source!I323, 2))), 2)</f>
        <v>0</v>
      </c>
      <c r="AN1003">
        <f>L1003</f>
        <v>346.12</v>
      </c>
      <c r="AW1003">
        <f>L1003</f>
        <v>346.12</v>
      </c>
      <c r="AZ1003">
        <f>Source!X323</f>
        <v>0</v>
      </c>
      <c r="BA1003">
        <f>Source!Y323</f>
        <v>0</v>
      </c>
      <c r="CD1003">
        <v>1</v>
      </c>
    </row>
    <row r="1004" spans="1:83" x14ac:dyDescent="0.2">
      <c r="A1004" s="118" t="s">
        <v>1680</v>
      </c>
      <c r="B1004" s="107" t="str">
        <f>Source!F324</f>
        <v>14.5.09.11-0001</v>
      </c>
      <c r="C1004" s="107" t="str">
        <f>Source!G324</f>
        <v>Нефрас С4-150/200</v>
      </c>
      <c r="D1004" s="119" t="str">
        <f>Source!H324</f>
        <v>т</v>
      </c>
      <c r="E1004" s="120">
        <f>SmtRes!AT314</f>
        <v>1.4E-3</v>
      </c>
      <c r="F1004" s="120">
        <f>ROUND(2,7)</f>
        <v>2</v>
      </c>
      <c r="G1004" s="120">
        <f>Source!I324</f>
        <v>5.04E-4</v>
      </c>
      <c r="H1004" s="121">
        <f>Source!AL324+Source!AO324+Source!AM324+Source!AN324</f>
        <v>58516.73</v>
      </c>
      <c r="I1004" s="119">
        <f>IF(Source!BC324&lt;&gt; 0, Source!BC324, 1)</f>
        <v>1.62</v>
      </c>
      <c r="J1004" s="121">
        <f>ROUND(H1004*I1004, 2)</f>
        <v>94797.1</v>
      </c>
      <c r="K1004" s="119"/>
      <c r="L1004" s="121">
        <f>Source!P324</f>
        <v>47.78</v>
      </c>
      <c r="AD1004">
        <f>ROUND((Source!AT324/100)*((ROUND(ROUND(Source!AO324,2)*Source!I324, 2)+ROUND(ROUND(Source!AN324,2)*Source!I324, 2))), 2)</f>
        <v>0</v>
      </c>
      <c r="AE1004">
        <f>ROUND((Source!AU324/100)*((ROUND(ROUND(Source!AO324,2)*Source!I324, 2)+ROUND(ROUND(Source!AN324,2)*Source!I324, 2))), 2)</f>
        <v>0</v>
      </c>
      <c r="AN1004">
        <f>L1004</f>
        <v>47.78</v>
      </c>
      <c r="AW1004">
        <f>L1004</f>
        <v>47.78</v>
      </c>
      <c r="AZ1004">
        <f>Source!X324</f>
        <v>0</v>
      </c>
      <c r="BA1004">
        <f>Source!Y324</f>
        <v>0</v>
      </c>
      <c r="CD1004">
        <v>1</v>
      </c>
    </row>
    <row r="1005" spans="1:83" x14ac:dyDescent="0.2">
      <c r="A1005" s="107"/>
      <c r="B1005" s="107"/>
      <c r="C1005" s="107" t="s">
        <v>1563</v>
      </c>
      <c r="D1005" s="119"/>
      <c r="E1005" s="120"/>
      <c r="F1005" s="120"/>
      <c r="G1005" s="120"/>
      <c r="H1005" s="121"/>
      <c r="I1005" s="119"/>
      <c r="J1005" s="121"/>
      <c r="K1005" s="119"/>
      <c r="L1005" s="121">
        <f>SUM(AR989:AR1008)+SUM(AS989:AS1008)+SUM(AT989:AT1008)+SUM(AU989:AU1008)+SUM(AV989:AV1008)</f>
        <v>145.62</v>
      </c>
    </row>
    <row r="1006" spans="1:83" ht="25.5" x14ac:dyDescent="0.2">
      <c r="A1006" s="107"/>
      <c r="B1006" s="107" t="s">
        <v>434</v>
      </c>
      <c r="C1006" s="107" t="s">
        <v>1675</v>
      </c>
      <c r="D1006" s="119" t="s">
        <v>186</v>
      </c>
      <c r="E1006" s="120">
        <f>Source!BZ322</f>
        <v>94</v>
      </c>
      <c r="F1006" s="120"/>
      <c r="G1006" s="120">
        <f>Source!AT322</f>
        <v>94</v>
      </c>
      <c r="H1006" s="121"/>
      <c r="I1006" s="119"/>
      <c r="J1006" s="121"/>
      <c r="K1006" s="119"/>
      <c r="L1006" s="121">
        <f>SUM(AZ989:AZ1008)</f>
        <v>136.88</v>
      </c>
    </row>
    <row r="1007" spans="1:83" ht="25.5" x14ac:dyDescent="0.2">
      <c r="A1007" s="125"/>
      <c r="B1007" s="125" t="s">
        <v>435</v>
      </c>
      <c r="C1007" s="125" t="s">
        <v>1676</v>
      </c>
      <c r="D1007" s="126" t="s">
        <v>186</v>
      </c>
      <c r="E1007" s="127">
        <f>Source!CA322</f>
        <v>51</v>
      </c>
      <c r="F1007" s="127"/>
      <c r="G1007" s="127">
        <f>Source!AU322</f>
        <v>51</v>
      </c>
      <c r="H1007" s="128"/>
      <c r="I1007" s="126"/>
      <c r="J1007" s="128"/>
      <c r="K1007" s="126"/>
      <c r="L1007" s="128">
        <f>SUM(BA989:BA1008)</f>
        <v>74.27</v>
      </c>
    </row>
    <row r="1008" spans="1:83" x14ac:dyDescent="0.2">
      <c r="A1008" s="104"/>
      <c r="B1008" s="104"/>
      <c r="C1008" s="129" t="s">
        <v>1566</v>
      </c>
      <c r="D1008" s="129"/>
      <c r="E1008" s="129"/>
      <c r="F1008" s="129"/>
      <c r="G1008" s="129"/>
      <c r="H1008" s="129"/>
      <c r="I1008" s="130">
        <f>IF(E989&lt;&gt;0,K1008/E989, 0)</f>
        <v>4223.7222222222226</v>
      </c>
      <c r="J1008" s="130"/>
      <c r="K1008" s="130">
        <f>L991+L993+L1006+L1007+L994+SUM(L1003:L1004)</f>
        <v>760.27</v>
      </c>
      <c r="L1008" s="130"/>
      <c r="AD1008">
        <f>ROUND((Source!AT322/100)*((ROUND(SUMIF(SmtRes!AQ307:'SmtRes'!AQ314,"=1",SmtRes!AD307:'SmtRes'!AD314)*Source!I322, 2)+ROUND(SUMIF(SmtRes!AQ307:'SmtRes'!AQ314,"=1",SmtRes!AC307:'SmtRes'!AC314)*Source!I322, 2))), 2)</f>
        <v>206.15</v>
      </c>
      <c r="AE1008">
        <f>ROUND((Source!AU322/100)*((ROUND(SUMIF(SmtRes!AQ307:'SmtRes'!AQ314,"=1",SmtRes!AD307:'SmtRes'!AD314)*Source!I322, 2)+ROUND(SUMIF(SmtRes!AQ307:'SmtRes'!AQ314,"=1",SmtRes!AC307:'SmtRes'!AC314)*Source!I322, 2))), 2)</f>
        <v>111.85</v>
      </c>
      <c r="AN1008" s="24">
        <f>L991+L993+L1006+L1007+L994</f>
        <v>366.36999999999995</v>
      </c>
      <c r="AO1008" s="24">
        <f>L993</f>
        <v>9.6</v>
      </c>
      <c r="AQ1008" t="s">
        <v>1567</v>
      </c>
      <c r="AR1008" s="24">
        <f>L991</f>
        <v>142.57</v>
      </c>
      <c r="AT1008" s="24">
        <f>L994</f>
        <v>3.05</v>
      </c>
      <c r="AV1008" t="s">
        <v>1567</v>
      </c>
      <c r="AW1008">
        <f>0</f>
        <v>0</v>
      </c>
      <c r="AZ1008">
        <f>Source!X322</f>
        <v>136.88</v>
      </c>
      <c r="BA1008">
        <f>Source!Y322</f>
        <v>74.27</v>
      </c>
      <c r="CD1008">
        <v>1</v>
      </c>
    </row>
    <row r="1009" spans="1:12" x14ac:dyDescent="0.2">
      <c r="A1009" s="104"/>
      <c r="B1009" s="104"/>
      <c r="C1009" s="104"/>
      <c r="D1009" s="104"/>
      <c r="E1009" s="104"/>
      <c r="F1009" s="104"/>
      <c r="G1009" s="104"/>
      <c r="H1009" s="104"/>
      <c r="I1009" s="104"/>
      <c r="J1009" s="104"/>
      <c r="K1009" s="104"/>
      <c r="L1009" s="104"/>
    </row>
    <row r="1010" spans="1:12" x14ac:dyDescent="0.2">
      <c r="A1010" s="131"/>
      <c r="B1010" s="106"/>
      <c r="C1010" s="117" t="s">
        <v>1575</v>
      </c>
      <c r="D1010" s="117"/>
      <c r="E1010" s="117"/>
      <c r="F1010" s="117"/>
      <c r="G1010" s="117"/>
      <c r="H1010" s="117"/>
      <c r="I1010" s="124"/>
      <c r="J1010" s="131"/>
      <c r="K1010" s="132"/>
      <c r="L1010" s="124">
        <f>L1012+L1013+L1019+L1023</f>
        <v>38146.06</v>
      </c>
    </row>
    <row r="1011" spans="1:12" x14ac:dyDescent="0.2">
      <c r="A1011" s="133"/>
      <c r="B1011" s="107"/>
      <c r="C1011" s="134" t="s">
        <v>1576</v>
      </c>
      <c r="D1011" s="134"/>
      <c r="E1011" s="134"/>
      <c r="F1011" s="134"/>
      <c r="G1011" s="134"/>
      <c r="H1011" s="134"/>
      <c r="I1011" s="121"/>
      <c r="J1011" s="133"/>
      <c r="K1011" s="120"/>
      <c r="L1011" s="121"/>
    </row>
    <row r="1012" spans="1:12" x14ac:dyDescent="0.2">
      <c r="A1012" s="133"/>
      <c r="B1012" s="107"/>
      <c r="C1012" s="134" t="s">
        <v>1577</v>
      </c>
      <c r="D1012" s="134"/>
      <c r="E1012" s="134"/>
      <c r="F1012" s="134"/>
      <c r="G1012" s="134"/>
      <c r="H1012" s="134"/>
      <c r="I1012" s="121"/>
      <c r="J1012" s="133"/>
      <c r="K1012" s="120"/>
      <c r="L1012" s="121">
        <f>SUM(AR907:AR1008)</f>
        <v>4377.28</v>
      </c>
    </row>
    <row r="1013" spans="1:12" hidden="1" x14ac:dyDescent="0.2">
      <c r="A1013" s="133"/>
      <c r="B1013" s="107"/>
      <c r="C1013" s="134" t="s">
        <v>1578</v>
      </c>
      <c r="D1013" s="134"/>
      <c r="E1013" s="134"/>
      <c r="F1013" s="134"/>
      <c r="G1013" s="134"/>
      <c r="H1013" s="134"/>
      <c r="I1013" s="121"/>
      <c r="J1013" s="133"/>
      <c r="K1013" s="120"/>
      <c r="L1013" s="121">
        <f>L1015+L1018+L1017</f>
        <v>1293.8700000000001</v>
      </c>
    </row>
    <row r="1014" spans="1:12" hidden="1" x14ac:dyDescent="0.2">
      <c r="A1014" s="133"/>
      <c r="B1014" s="107"/>
      <c r="C1014" s="134" t="s">
        <v>1579</v>
      </c>
      <c r="D1014" s="134"/>
      <c r="E1014" s="134"/>
      <c r="F1014" s="134"/>
      <c r="G1014" s="134"/>
      <c r="H1014" s="134"/>
      <c r="I1014" s="121"/>
      <c r="J1014" s="133"/>
      <c r="K1014" s="120"/>
      <c r="L1014" s="121"/>
    </row>
    <row r="1015" spans="1:12" x14ac:dyDescent="0.2">
      <c r="A1015" s="133"/>
      <c r="B1015" s="107"/>
      <c r="C1015" s="134" t="s">
        <v>1578</v>
      </c>
      <c r="D1015" s="134"/>
      <c r="E1015" s="134"/>
      <c r="F1015" s="134"/>
      <c r="G1015" s="134"/>
      <c r="H1015" s="134"/>
      <c r="I1015" s="121"/>
      <c r="J1015" s="133"/>
      <c r="K1015" s="120"/>
      <c r="L1015" s="121">
        <f>SUM(AO907:AO1008)</f>
        <v>935.03000000000009</v>
      </c>
    </row>
    <row r="1016" spans="1:12" hidden="1" x14ac:dyDescent="0.2">
      <c r="A1016" s="133"/>
      <c r="B1016" s="107"/>
      <c r="C1016" s="134" t="s">
        <v>1580</v>
      </c>
      <c r="D1016" s="134"/>
      <c r="E1016" s="134"/>
      <c r="F1016" s="134"/>
      <c r="G1016" s="134"/>
      <c r="H1016" s="134"/>
      <c r="I1016" s="121"/>
      <c r="J1016" s="133"/>
      <c r="K1016" s="120"/>
      <c r="L1016" s="121"/>
    </row>
    <row r="1017" spans="1:12" x14ac:dyDescent="0.2">
      <c r="A1017" s="133"/>
      <c r="B1017" s="107"/>
      <c r="C1017" s="134" t="s">
        <v>1600</v>
      </c>
      <c r="D1017" s="134"/>
      <c r="E1017" s="134"/>
      <c r="F1017" s="134"/>
      <c r="G1017" s="134"/>
      <c r="H1017" s="134"/>
      <c r="I1017" s="121"/>
      <c r="J1017" s="133"/>
      <c r="K1017" s="120"/>
      <c r="L1017" s="121">
        <f>SUM(AT907:AT1008)</f>
        <v>358.84000000000003</v>
      </c>
    </row>
    <row r="1018" spans="1:12" hidden="1" x14ac:dyDescent="0.2">
      <c r="A1018" s="133"/>
      <c r="B1018" s="107"/>
      <c r="C1018" s="134" t="s">
        <v>1581</v>
      </c>
      <c r="D1018" s="134"/>
      <c r="E1018" s="134"/>
      <c r="F1018" s="134"/>
      <c r="G1018" s="134"/>
      <c r="H1018" s="134"/>
      <c r="I1018" s="121"/>
      <c r="J1018" s="133"/>
      <c r="K1018" s="120"/>
      <c r="L1018" s="121">
        <f>SUM(AV907:AV1008)</f>
        <v>0</v>
      </c>
    </row>
    <row r="1019" spans="1:12" x14ac:dyDescent="0.2">
      <c r="A1019" s="133"/>
      <c r="B1019" s="107"/>
      <c r="C1019" s="134" t="s">
        <v>1582</v>
      </c>
      <c r="D1019" s="134"/>
      <c r="E1019" s="134"/>
      <c r="F1019" s="134"/>
      <c r="G1019" s="134"/>
      <c r="H1019" s="134"/>
      <c r="I1019" s="121"/>
      <c r="J1019" s="133"/>
      <c r="K1019" s="120"/>
      <c r="L1019" s="121">
        <f>L1021+L1022</f>
        <v>32474.91</v>
      </c>
    </row>
    <row r="1020" spans="1:12" x14ac:dyDescent="0.2">
      <c r="A1020" s="133"/>
      <c r="B1020" s="107"/>
      <c r="C1020" s="134" t="s">
        <v>1579</v>
      </c>
      <c r="D1020" s="134"/>
      <c r="E1020" s="134"/>
      <c r="F1020" s="134"/>
      <c r="G1020" s="134"/>
      <c r="H1020" s="134"/>
      <c r="I1020" s="121"/>
      <c r="J1020" s="133"/>
      <c r="K1020" s="120"/>
      <c r="L1020" s="121"/>
    </row>
    <row r="1021" spans="1:12" x14ac:dyDescent="0.2">
      <c r="A1021" s="133"/>
      <c r="B1021" s="107"/>
      <c r="C1021" s="134" t="s">
        <v>1583</v>
      </c>
      <c r="D1021" s="134"/>
      <c r="E1021" s="134"/>
      <c r="F1021" s="134"/>
      <c r="G1021" s="134"/>
      <c r="H1021" s="134"/>
      <c r="I1021" s="121"/>
      <c r="J1021" s="133"/>
      <c r="K1021" s="120"/>
      <c r="L1021" s="121">
        <f>SUM(AW907:AW1008)-SUM(BK907:BK1008)</f>
        <v>32474.91</v>
      </c>
    </row>
    <row r="1022" spans="1:12" hidden="1" x14ac:dyDescent="0.2">
      <c r="A1022" s="133"/>
      <c r="B1022" s="107"/>
      <c r="C1022" s="134" t="s">
        <v>1584</v>
      </c>
      <c r="D1022" s="134"/>
      <c r="E1022" s="134"/>
      <c r="F1022" s="134"/>
      <c r="G1022" s="134"/>
      <c r="H1022" s="134"/>
      <c r="I1022" s="121"/>
      <c r="J1022" s="133"/>
      <c r="K1022" s="120"/>
      <c r="L1022" s="121">
        <f>SUM(BC907:BC1008)</f>
        <v>0</v>
      </c>
    </row>
    <row r="1023" spans="1:12" hidden="1" x14ac:dyDescent="0.2">
      <c r="A1023" s="133"/>
      <c r="B1023" s="107"/>
      <c r="C1023" s="134" t="s">
        <v>1585</v>
      </c>
      <c r="D1023" s="134"/>
      <c r="E1023" s="134"/>
      <c r="F1023" s="134"/>
      <c r="G1023" s="134"/>
      <c r="H1023" s="134"/>
      <c r="I1023" s="121"/>
      <c r="J1023" s="133"/>
      <c r="K1023" s="120"/>
      <c r="L1023" s="121">
        <f>SUM(BB907:BB1008)</f>
        <v>0</v>
      </c>
    </row>
    <row r="1024" spans="1:12" x14ac:dyDescent="0.2">
      <c r="A1024" s="133"/>
      <c r="B1024" s="107"/>
      <c r="C1024" s="134" t="s">
        <v>1586</v>
      </c>
      <c r="D1024" s="134"/>
      <c r="E1024" s="134"/>
      <c r="F1024" s="134"/>
      <c r="G1024" s="134"/>
      <c r="H1024" s="134"/>
      <c r="I1024" s="121"/>
      <c r="J1024" s="133"/>
      <c r="K1024" s="120"/>
      <c r="L1024" s="121">
        <f>SUM(AR907:AR1008)+SUM(AT907:AT1008)+SUM(AV907:AV1008)</f>
        <v>4736.12</v>
      </c>
    </row>
    <row r="1025" spans="1:12" x14ac:dyDescent="0.2">
      <c r="A1025" s="133"/>
      <c r="B1025" s="107"/>
      <c r="C1025" s="134" t="s">
        <v>1587</v>
      </c>
      <c r="D1025" s="134"/>
      <c r="E1025" s="134"/>
      <c r="F1025" s="134"/>
      <c r="G1025" s="134"/>
      <c r="H1025" s="134"/>
      <c r="I1025" s="121"/>
      <c r="J1025" s="133"/>
      <c r="K1025" s="120"/>
      <c r="L1025" s="121">
        <f>SUM(AZ907:AZ1008)</f>
        <v>4621.76</v>
      </c>
    </row>
    <row r="1026" spans="1:12" x14ac:dyDescent="0.2">
      <c r="A1026" s="133"/>
      <c r="B1026" s="107"/>
      <c r="C1026" s="134" t="s">
        <v>1588</v>
      </c>
      <c r="D1026" s="134"/>
      <c r="E1026" s="134"/>
      <c r="F1026" s="134"/>
      <c r="G1026" s="134"/>
      <c r="H1026" s="134"/>
      <c r="I1026" s="121"/>
      <c r="J1026" s="133"/>
      <c r="K1026" s="120"/>
      <c r="L1026" s="121">
        <f>SUM(BA907:BA1008)</f>
        <v>2477.75</v>
      </c>
    </row>
    <row r="1027" spans="1:12" hidden="1" x14ac:dyDescent="0.2">
      <c r="A1027" s="133"/>
      <c r="B1027" s="107"/>
      <c r="C1027" s="134" t="s">
        <v>1589</v>
      </c>
      <c r="D1027" s="134"/>
      <c r="E1027" s="134"/>
      <c r="F1027" s="134"/>
      <c r="G1027" s="134"/>
      <c r="H1027" s="134"/>
      <c r="I1027" s="121"/>
      <c r="J1027" s="133"/>
      <c r="K1027" s="120"/>
      <c r="L1027" s="121">
        <f>L1029+L1030</f>
        <v>0</v>
      </c>
    </row>
    <row r="1028" spans="1:12" hidden="1" x14ac:dyDescent="0.2">
      <c r="A1028" s="133"/>
      <c r="B1028" s="107"/>
      <c r="C1028" s="134" t="s">
        <v>1576</v>
      </c>
      <c r="D1028" s="134"/>
      <c r="E1028" s="134"/>
      <c r="F1028" s="134"/>
      <c r="G1028" s="134"/>
      <c r="H1028" s="134"/>
      <c r="I1028" s="121"/>
      <c r="J1028" s="133"/>
      <c r="K1028" s="120"/>
      <c r="L1028" s="121"/>
    </row>
    <row r="1029" spans="1:12" hidden="1" x14ac:dyDescent="0.2">
      <c r="A1029" s="133"/>
      <c r="B1029" s="107"/>
      <c r="C1029" s="134" t="s">
        <v>1590</v>
      </c>
      <c r="D1029" s="134"/>
      <c r="E1029" s="134"/>
      <c r="F1029" s="134"/>
      <c r="G1029" s="134"/>
      <c r="H1029" s="134"/>
      <c r="I1029" s="121"/>
      <c r="J1029" s="133"/>
      <c r="K1029" s="120"/>
      <c r="L1029" s="121">
        <f>SUM(BK907:BK1008)</f>
        <v>0</v>
      </c>
    </row>
    <row r="1030" spans="1:12" hidden="1" x14ac:dyDescent="0.2">
      <c r="A1030" s="133"/>
      <c r="B1030" s="107"/>
      <c r="C1030" s="134" t="s">
        <v>1591</v>
      </c>
      <c r="D1030" s="134"/>
      <c r="E1030" s="134"/>
      <c r="F1030" s="134"/>
      <c r="G1030" s="134"/>
      <c r="H1030" s="134"/>
      <c r="I1030" s="121"/>
      <c r="J1030" s="133"/>
      <c r="K1030" s="120"/>
      <c r="L1030" s="121">
        <f>SUM(BD907:BD1008)</f>
        <v>0</v>
      </c>
    </row>
    <row r="1031" spans="1:12" hidden="1" x14ac:dyDescent="0.2">
      <c r="A1031" s="133"/>
      <c r="B1031" s="107"/>
      <c r="C1031" s="134" t="s">
        <v>1592</v>
      </c>
      <c r="D1031" s="134"/>
      <c r="E1031" s="134"/>
      <c r="F1031" s="134"/>
      <c r="G1031" s="134"/>
      <c r="H1031" s="134"/>
      <c r="I1031" s="121"/>
      <c r="J1031" s="133"/>
      <c r="K1031" s="120"/>
      <c r="L1031" s="121"/>
    </row>
    <row r="1032" spans="1:12" hidden="1" x14ac:dyDescent="0.2">
      <c r="A1032" s="133"/>
      <c r="B1032" s="107"/>
      <c r="C1032" s="134" t="s">
        <v>1592</v>
      </c>
      <c r="D1032" s="134"/>
      <c r="E1032" s="134"/>
      <c r="F1032" s="134"/>
      <c r="G1032" s="134"/>
      <c r="H1032" s="134"/>
      <c r="I1032" s="121"/>
      <c r="J1032" s="133"/>
      <c r="K1032" s="120"/>
      <c r="L1032" s="121">
        <f>SUM(BQ907:BQ1008)</f>
        <v>0</v>
      </c>
    </row>
    <row r="1033" spans="1:12" hidden="1" x14ac:dyDescent="0.2">
      <c r="A1033" s="133"/>
      <c r="B1033" s="107"/>
      <c r="C1033" s="134" t="s">
        <v>1593</v>
      </c>
      <c r="D1033" s="134"/>
      <c r="E1033" s="134"/>
      <c r="F1033" s="134"/>
      <c r="G1033" s="134"/>
      <c r="H1033" s="134"/>
      <c r="I1033" s="121"/>
      <c r="J1033" s="133"/>
      <c r="K1033" s="120"/>
      <c r="L1033" s="121">
        <f>SUM(BO907:BO1008)</f>
        <v>0</v>
      </c>
    </row>
    <row r="1034" spans="1:12" x14ac:dyDescent="0.2">
      <c r="A1034" s="131"/>
      <c r="B1034" s="106"/>
      <c r="C1034" s="117" t="s">
        <v>1819</v>
      </c>
      <c r="D1034" s="117"/>
      <c r="E1034" s="117"/>
      <c r="F1034" s="117"/>
      <c r="G1034" s="117"/>
      <c r="H1034" s="117"/>
      <c r="I1034" s="124"/>
      <c r="J1034" s="131"/>
      <c r="K1034" s="132"/>
      <c r="L1034" s="124">
        <f>L1010+L1025+L1026+L1027+L1032+L1033</f>
        <v>45245.57</v>
      </c>
    </row>
    <row r="1035" spans="1:12" x14ac:dyDescent="0.2">
      <c r="A1035" s="133"/>
      <c r="B1035" s="107"/>
      <c r="C1035" s="134" t="s">
        <v>1595</v>
      </c>
      <c r="D1035" s="134"/>
      <c r="E1035" s="134"/>
      <c r="F1035" s="134"/>
      <c r="G1035" s="134"/>
      <c r="H1035" s="134"/>
      <c r="I1035" s="121"/>
      <c r="J1035" s="133"/>
      <c r="K1035" s="120"/>
      <c r="L1035" s="121"/>
    </row>
    <row r="1036" spans="1:12" hidden="1" x14ac:dyDescent="0.2">
      <c r="A1036" s="133"/>
      <c r="B1036" s="107"/>
      <c r="C1036" s="134" t="s">
        <v>1596</v>
      </c>
      <c r="D1036" s="134"/>
      <c r="E1036" s="134"/>
      <c r="F1036" s="134"/>
      <c r="G1036" s="134"/>
      <c r="H1036" s="134"/>
      <c r="I1036" s="121"/>
      <c r="J1036" s="133"/>
      <c r="K1036" s="120"/>
      <c r="L1036" s="121">
        <f>SUM(AX907:AX1008)</f>
        <v>0</v>
      </c>
    </row>
    <row r="1037" spans="1:12" hidden="1" x14ac:dyDescent="0.2">
      <c r="A1037" s="133"/>
      <c r="B1037" s="107"/>
      <c r="C1037" s="134" t="s">
        <v>1597</v>
      </c>
      <c r="D1037" s="134"/>
      <c r="E1037" s="134"/>
      <c r="F1037" s="134"/>
      <c r="G1037" s="134"/>
      <c r="H1037" s="134"/>
      <c r="I1037" s="121"/>
      <c r="J1037" s="133"/>
      <c r="K1037" s="120"/>
      <c r="L1037" s="121">
        <f>SUM(AY907:AY1008)</f>
        <v>0</v>
      </c>
    </row>
    <row r="1038" spans="1:12" x14ac:dyDescent="0.2">
      <c r="A1038" s="133"/>
      <c r="B1038" s="107"/>
      <c r="C1038" s="134" t="s">
        <v>1598</v>
      </c>
      <c r="D1038" s="134"/>
      <c r="E1038" s="134"/>
      <c r="F1038" s="135"/>
      <c r="G1038" s="123">
        <f>Source!F348</f>
        <v>11.389632000000001</v>
      </c>
      <c r="H1038" s="133"/>
      <c r="I1038" s="133"/>
      <c r="J1038" s="133"/>
      <c r="K1038" s="133"/>
      <c r="L1038" s="133"/>
    </row>
    <row r="1039" spans="1:12" x14ac:dyDescent="0.2">
      <c r="A1039" s="133"/>
      <c r="B1039" s="107"/>
      <c r="C1039" s="134" t="s">
        <v>1599</v>
      </c>
      <c r="D1039" s="134"/>
      <c r="E1039" s="134"/>
      <c r="F1039" s="135"/>
      <c r="G1039" s="123">
        <f>Source!F349</f>
        <v>0.746672</v>
      </c>
      <c r="H1039" s="133"/>
      <c r="I1039" s="133"/>
      <c r="J1039" s="133"/>
      <c r="K1039" s="133"/>
      <c r="L1039" s="133"/>
    </row>
    <row r="1040" spans="1:12" x14ac:dyDescent="0.2">
      <c r="A1040" s="104"/>
      <c r="B1040" s="104"/>
      <c r="C1040" s="104"/>
      <c r="D1040" s="104"/>
      <c r="E1040" s="104"/>
      <c r="F1040" s="104"/>
      <c r="G1040" s="104"/>
      <c r="H1040" s="104"/>
      <c r="I1040" s="104"/>
      <c r="J1040" s="104"/>
      <c r="K1040" s="104"/>
      <c r="L1040" s="104"/>
    </row>
    <row r="1041" spans="1:82" x14ac:dyDescent="0.2">
      <c r="A1041" s="104"/>
      <c r="B1041" s="104"/>
      <c r="C1041" s="104"/>
      <c r="D1041" s="104"/>
      <c r="E1041" s="104"/>
      <c r="F1041" s="104"/>
      <c r="G1041" s="104"/>
      <c r="H1041" s="104"/>
      <c r="I1041" s="104"/>
      <c r="J1041" s="104"/>
      <c r="K1041" s="104"/>
      <c r="L1041" s="104"/>
    </row>
    <row r="1042" spans="1:82" x14ac:dyDescent="0.2">
      <c r="A1042" s="117" t="s">
        <v>1681</v>
      </c>
      <c r="B1042" s="117"/>
      <c r="C1042" s="117"/>
      <c r="D1042" s="117"/>
      <c r="E1042" s="117"/>
      <c r="F1042" s="117"/>
      <c r="G1042" s="117"/>
      <c r="H1042" s="117"/>
      <c r="I1042" s="117"/>
      <c r="J1042" s="117"/>
      <c r="K1042" s="117"/>
      <c r="L1042" s="117"/>
    </row>
    <row r="1043" spans="1:82" ht="38.25" x14ac:dyDescent="0.2">
      <c r="A1043" s="118" t="s">
        <v>458</v>
      </c>
      <c r="B1043" s="107" t="s">
        <v>1682</v>
      </c>
      <c r="C1043" s="107" t="str">
        <f>Source!G360</f>
        <v>Разработка грунта вручную с креплениями в траншеях шириной до 2 м, глубиной: до 2 м, группа грунтов 1</v>
      </c>
      <c r="D1043" s="119" t="str">
        <f>Source!H360</f>
        <v>100 м3</v>
      </c>
      <c r="E1043" s="120">
        <f>Source!K360</f>
        <v>1.9E-3</v>
      </c>
      <c r="F1043" s="120"/>
      <c r="G1043" s="120">
        <f>Source!I360</f>
        <v>1.9E-3</v>
      </c>
      <c r="H1043" s="121"/>
      <c r="I1043" s="119"/>
      <c r="J1043" s="121"/>
      <c r="K1043" s="119"/>
      <c r="L1043" s="121"/>
    </row>
    <row r="1044" spans="1:82" x14ac:dyDescent="0.2">
      <c r="A1044" s="104"/>
      <c r="B1044" s="104"/>
      <c r="C1044" s="105" t="str">
        <f>"Объем: "&amp;Source!I360&amp;"=0,19/"&amp;"100"</f>
        <v>Объем: 0,0019=0,19/100</v>
      </c>
      <c r="D1044" s="104"/>
      <c r="E1044" s="104"/>
      <c r="F1044" s="104"/>
      <c r="G1044" s="104"/>
      <c r="H1044" s="104"/>
      <c r="I1044" s="104"/>
      <c r="J1044" s="104"/>
      <c r="K1044" s="104"/>
      <c r="L1044" s="104"/>
    </row>
    <row r="1045" spans="1:82" x14ac:dyDescent="0.2">
      <c r="A1045" s="122"/>
      <c r="B1045" s="120">
        <v>1</v>
      </c>
      <c r="C1045" s="122" t="s">
        <v>1569</v>
      </c>
      <c r="D1045" s="119" t="s">
        <v>922</v>
      </c>
      <c r="E1045" s="123"/>
      <c r="F1045" s="120"/>
      <c r="G1045" s="120">
        <f>Source!U360</f>
        <v>0.23749999999999999</v>
      </c>
      <c r="H1045" s="120"/>
      <c r="I1045" s="120"/>
      <c r="J1045" s="120"/>
      <c r="K1045" s="120"/>
      <c r="L1045" s="124">
        <f>SUM(L1046:L1046)-SUMIF(CE1046:CE1046, 1, L1046:L1046)</f>
        <v>81.680000000000007</v>
      </c>
    </row>
    <row r="1046" spans="1:82" x14ac:dyDescent="0.2">
      <c r="A1046" s="107"/>
      <c r="B1046" s="107" t="s">
        <v>1268</v>
      </c>
      <c r="C1046" s="125" t="s">
        <v>1269</v>
      </c>
      <c r="D1046" s="126" t="s">
        <v>922</v>
      </c>
      <c r="E1046" s="127">
        <v>125</v>
      </c>
      <c r="F1046" s="127"/>
      <c r="G1046" s="127">
        <f>SmtRes!CX315</f>
        <v>0.23749999999999999</v>
      </c>
      <c r="H1046" s="128"/>
      <c r="I1046" s="126"/>
      <c r="J1046" s="128">
        <f>SmtRes!CZ315</f>
        <v>343.92</v>
      </c>
      <c r="K1046" s="126"/>
      <c r="L1046" s="128">
        <f>SmtRes!DI315</f>
        <v>81.680000000000007</v>
      </c>
    </row>
    <row r="1047" spans="1:82" x14ac:dyDescent="0.2">
      <c r="A1047" s="107"/>
      <c r="B1047" s="107"/>
      <c r="C1047" s="106" t="s">
        <v>832</v>
      </c>
      <c r="D1047" s="119"/>
      <c r="E1047" s="120"/>
      <c r="F1047" s="120"/>
      <c r="G1047" s="120"/>
      <c r="H1047" s="121"/>
      <c r="I1047" s="119"/>
      <c r="J1047" s="121"/>
      <c r="K1047" s="119"/>
      <c r="L1047" s="121">
        <f>L1045</f>
        <v>81.680000000000007</v>
      </c>
    </row>
    <row r="1048" spans="1:82" x14ac:dyDescent="0.2">
      <c r="A1048" s="107"/>
      <c r="B1048" s="107"/>
      <c r="C1048" s="107" t="s">
        <v>1563</v>
      </c>
      <c r="D1048" s="119"/>
      <c r="E1048" s="120"/>
      <c r="F1048" s="120"/>
      <c r="G1048" s="120"/>
      <c r="H1048" s="121"/>
      <c r="I1048" s="119"/>
      <c r="J1048" s="121"/>
      <c r="K1048" s="119"/>
      <c r="L1048" s="121">
        <f>SUM(AR1043:AR1051)+SUM(AS1043:AS1051)+SUM(AT1043:AT1051)+SUM(AU1043:AU1051)+SUM(AV1043:AV1051)</f>
        <v>81.680000000000007</v>
      </c>
    </row>
    <row r="1049" spans="1:82" ht="25.5" x14ac:dyDescent="0.2">
      <c r="A1049" s="107"/>
      <c r="B1049" s="107" t="s">
        <v>36</v>
      </c>
      <c r="C1049" s="107" t="s">
        <v>1570</v>
      </c>
      <c r="D1049" s="119" t="s">
        <v>186</v>
      </c>
      <c r="E1049" s="120">
        <f>Source!BZ360</f>
        <v>89</v>
      </c>
      <c r="F1049" s="120"/>
      <c r="G1049" s="120">
        <f>Source!AT360</f>
        <v>89</v>
      </c>
      <c r="H1049" s="121"/>
      <c r="I1049" s="119"/>
      <c r="J1049" s="121"/>
      <c r="K1049" s="119"/>
      <c r="L1049" s="121">
        <f>SUM(AZ1043:AZ1051)</f>
        <v>72.7</v>
      </c>
    </row>
    <row r="1050" spans="1:82" ht="25.5" x14ac:dyDescent="0.2">
      <c r="A1050" s="125"/>
      <c r="B1050" s="125" t="s">
        <v>37</v>
      </c>
      <c r="C1050" s="125" t="s">
        <v>1571</v>
      </c>
      <c r="D1050" s="126" t="s">
        <v>186</v>
      </c>
      <c r="E1050" s="127">
        <f>Source!CA360</f>
        <v>40</v>
      </c>
      <c r="F1050" s="127"/>
      <c r="G1050" s="127">
        <f>Source!AU360</f>
        <v>40</v>
      </c>
      <c r="H1050" s="128"/>
      <c r="I1050" s="126"/>
      <c r="J1050" s="128"/>
      <c r="K1050" s="126"/>
      <c r="L1050" s="128">
        <f>SUM(BA1043:BA1051)</f>
        <v>32.67</v>
      </c>
    </row>
    <row r="1051" spans="1:82" x14ac:dyDescent="0.2">
      <c r="A1051" s="104"/>
      <c r="B1051" s="104"/>
      <c r="C1051" s="129" t="s">
        <v>1566</v>
      </c>
      <c r="D1051" s="129"/>
      <c r="E1051" s="129"/>
      <c r="F1051" s="129"/>
      <c r="G1051" s="129"/>
      <c r="H1051" s="129"/>
      <c r="I1051" s="130">
        <f>IF(E1043&lt;&gt;0,K1051/E1043, 0)</f>
        <v>98447.368421052641</v>
      </c>
      <c r="J1051" s="130"/>
      <c r="K1051" s="130">
        <f>L1045+L1049+L1050</f>
        <v>187.05</v>
      </c>
      <c r="L1051" s="130"/>
      <c r="AD1051">
        <f>ROUND((Source!AT360/100)*((ROUND(SUMIF(SmtRes!AQ315:'SmtRes'!AQ315,"=1",SmtRes!AD315:'SmtRes'!AD315)*Source!I360, 2)+ROUND(SUMIF(SmtRes!AQ315:'SmtRes'!AQ315,"=1",SmtRes!AC315:'SmtRes'!AC315)*Source!I360, 2))), 2)</f>
        <v>0.57999999999999996</v>
      </c>
      <c r="AE1051">
        <f>ROUND((Source!AU360/100)*((ROUND(SUMIF(SmtRes!AQ315:'SmtRes'!AQ315,"=1",SmtRes!AD315:'SmtRes'!AD315)*Source!I360, 2)+ROUND(SUMIF(SmtRes!AQ315:'SmtRes'!AQ315,"=1",SmtRes!AC315:'SmtRes'!AC315)*Source!I360, 2))), 2)</f>
        <v>0.26</v>
      </c>
      <c r="AN1051" s="24">
        <f>L1045+L1049+L1050</f>
        <v>187.05</v>
      </c>
      <c r="AO1051">
        <f>0</f>
        <v>0</v>
      </c>
      <c r="AQ1051" t="s">
        <v>1567</v>
      </c>
      <c r="AR1051" s="24">
        <f>L1045</f>
        <v>81.680000000000007</v>
      </c>
      <c r="AT1051">
        <f>0</f>
        <v>0</v>
      </c>
      <c r="AV1051" t="s">
        <v>1567</v>
      </c>
      <c r="AW1051">
        <f>0</f>
        <v>0</v>
      </c>
      <c r="AZ1051">
        <f>Source!X360</f>
        <v>72.7</v>
      </c>
      <c r="BA1051">
        <f>Source!Y360</f>
        <v>32.67</v>
      </c>
      <c r="CD1051">
        <v>1</v>
      </c>
    </row>
    <row r="1052" spans="1:82" x14ac:dyDescent="0.2">
      <c r="A1052" s="118" t="s">
        <v>462</v>
      </c>
      <c r="B1052" s="107" t="s">
        <v>1683</v>
      </c>
      <c r="C1052" s="107" t="str">
        <f>Source!G361</f>
        <v>Устройство основания : песчаного</v>
      </c>
      <c r="D1052" s="119" t="str">
        <f>Source!H361</f>
        <v>10 м3</v>
      </c>
      <c r="E1052" s="120">
        <f>Source!K361</f>
        <v>0.34</v>
      </c>
      <c r="F1052" s="120"/>
      <c r="G1052" s="120">
        <f>Source!I361</f>
        <v>0.34</v>
      </c>
      <c r="H1052" s="121"/>
      <c r="I1052" s="119"/>
      <c r="J1052" s="121"/>
      <c r="K1052" s="119"/>
      <c r="L1052" s="121"/>
    </row>
    <row r="1053" spans="1:82" x14ac:dyDescent="0.2">
      <c r="A1053" s="104"/>
      <c r="B1053" s="104"/>
      <c r="C1053" s="105" t="str">
        <f>"Объем: "&amp;Source!I361&amp;"=3,4/"&amp;"10"</f>
        <v>Объем: 0,34=3,4/10</v>
      </c>
      <c r="D1053" s="104"/>
      <c r="E1053" s="104"/>
      <c r="F1053" s="104"/>
      <c r="G1053" s="104"/>
      <c r="H1053" s="104"/>
      <c r="I1053" s="104"/>
      <c r="J1053" s="104"/>
      <c r="K1053" s="104"/>
      <c r="L1053" s="104"/>
    </row>
    <row r="1054" spans="1:82" x14ac:dyDescent="0.2">
      <c r="A1054" s="122"/>
      <c r="B1054" s="120">
        <v>1</v>
      </c>
      <c r="C1054" s="122" t="s">
        <v>1569</v>
      </c>
      <c r="D1054" s="119" t="s">
        <v>922</v>
      </c>
      <c r="E1054" s="123"/>
      <c r="F1054" s="120"/>
      <c r="G1054" s="120">
        <f>Source!U361</f>
        <v>3.468</v>
      </c>
      <c r="H1054" s="120"/>
      <c r="I1054" s="120"/>
      <c r="J1054" s="120"/>
      <c r="K1054" s="120"/>
      <c r="L1054" s="124">
        <f>SUM(L1055:L1055)-SUMIF(CE1055:CE1055, 1, L1055:L1055)</f>
        <v>1162.1300000000001</v>
      </c>
    </row>
    <row r="1055" spans="1:82" x14ac:dyDescent="0.2">
      <c r="A1055" s="107"/>
      <c r="B1055" s="107" t="s">
        <v>1270</v>
      </c>
      <c r="C1055" s="107" t="s">
        <v>1271</v>
      </c>
      <c r="D1055" s="119" t="s">
        <v>922</v>
      </c>
      <c r="E1055" s="120">
        <v>10.199999999999999</v>
      </c>
      <c r="F1055" s="120"/>
      <c r="G1055" s="120">
        <f>SmtRes!CX316</f>
        <v>3.468</v>
      </c>
      <c r="H1055" s="121"/>
      <c r="I1055" s="119"/>
      <c r="J1055" s="121">
        <f>SmtRes!CZ316</f>
        <v>335.1</v>
      </c>
      <c r="K1055" s="119"/>
      <c r="L1055" s="121">
        <f>SmtRes!DI316</f>
        <v>1162.1300000000001</v>
      </c>
    </row>
    <row r="1056" spans="1:82" x14ac:dyDescent="0.2">
      <c r="A1056" s="122"/>
      <c r="B1056" s="120">
        <v>2</v>
      </c>
      <c r="C1056" s="122" t="s">
        <v>1560</v>
      </c>
      <c r="D1056" s="119"/>
      <c r="E1056" s="123"/>
      <c r="F1056" s="120"/>
      <c r="G1056" s="120"/>
      <c r="H1056" s="120"/>
      <c r="I1056" s="120"/>
      <c r="J1056" s="120"/>
      <c r="K1056" s="120"/>
      <c r="L1056" s="124">
        <f>SUM(L1057:L1059)-SUMIF(CE1057:CE1059, 1, L1057:L1059)</f>
        <v>179.25</v>
      </c>
    </row>
    <row r="1057" spans="1:83" x14ac:dyDescent="0.2">
      <c r="A1057" s="122"/>
      <c r="B1057" s="120"/>
      <c r="C1057" s="122" t="s">
        <v>1562</v>
      </c>
      <c r="D1057" s="119" t="s">
        <v>922</v>
      </c>
      <c r="E1057" s="123"/>
      <c r="F1057" s="120"/>
      <c r="G1057" s="120">
        <f>Source!V361</f>
        <v>0.10879999999999999</v>
      </c>
      <c r="H1057" s="120"/>
      <c r="I1057" s="120"/>
      <c r="J1057" s="120"/>
      <c r="K1057" s="120"/>
      <c r="L1057" s="124">
        <f>SUMIF(CE1058:CE1059, 1, L1058:L1059)</f>
        <v>49.25</v>
      </c>
      <c r="CE1057">
        <v>1</v>
      </c>
    </row>
    <row r="1058" spans="1:83" ht="51" x14ac:dyDescent="0.2">
      <c r="A1058" s="107"/>
      <c r="B1058" s="107" t="s">
        <v>1132</v>
      </c>
      <c r="C1058" s="107" t="s">
        <v>1134</v>
      </c>
      <c r="D1058" s="119" t="s">
        <v>926</v>
      </c>
      <c r="E1058" s="120">
        <v>0.32</v>
      </c>
      <c r="F1058" s="120"/>
      <c r="G1058" s="120">
        <f>SmtRes!CX318</f>
        <v>0.10879999999999999</v>
      </c>
      <c r="H1058" s="121"/>
      <c r="I1058" s="119"/>
      <c r="J1058" s="121">
        <f>SmtRes!CZ318</f>
        <v>1647.51</v>
      </c>
      <c r="K1058" s="119"/>
      <c r="L1058" s="121">
        <f>SmtRes!DG318</f>
        <v>179.25</v>
      </c>
    </row>
    <row r="1059" spans="1:83" x14ac:dyDescent="0.2">
      <c r="A1059" s="107"/>
      <c r="B1059" s="107" t="s">
        <v>933</v>
      </c>
      <c r="C1059" s="107" t="s">
        <v>1573</v>
      </c>
      <c r="D1059" s="119" t="s">
        <v>922</v>
      </c>
      <c r="E1059" s="120">
        <f>SmtRes!DO318*SmtRes!AT318</f>
        <v>0.32</v>
      </c>
      <c r="F1059" s="120"/>
      <c r="G1059" s="120">
        <f>ROUND(E1059*G1052, 7)</f>
        <v>0.10879999999999999</v>
      </c>
      <c r="H1059" s="121"/>
      <c r="I1059" s="119"/>
      <c r="J1059" s="121">
        <f>ROUND(SmtRes!AG318/SmtRes!DO318, 2)</f>
        <v>452.68</v>
      </c>
      <c r="K1059" s="119"/>
      <c r="L1059" s="121">
        <f>SmtRes!DH318</f>
        <v>49.25</v>
      </c>
      <c r="CE1059">
        <v>1</v>
      </c>
    </row>
    <row r="1060" spans="1:83" x14ac:dyDescent="0.2">
      <c r="A1060" s="107"/>
      <c r="B1060" s="107"/>
      <c r="C1060" s="125"/>
      <c r="D1060" s="126"/>
      <c r="E1060" s="127"/>
      <c r="F1060" s="127"/>
      <c r="G1060" s="127"/>
      <c r="H1060" s="128"/>
      <c r="I1060" s="126"/>
      <c r="J1060" s="128"/>
      <c r="K1060" s="126"/>
      <c r="L1060" s="128"/>
    </row>
    <row r="1061" spans="1:83" x14ac:dyDescent="0.2">
      <c r="A1061" s="107"/>
      <c r="B1061" s="107"/>
      <c r="C1061" s="106" t="s">
        <v>832</v>
      </c>
      <c r="D1061" s="119"/>
      <c r="E1061" s="120"/>
      <c r="F1061" s="120"/>
      <c r="G1061" s="120"/>
      <c r="H1061" s="121"/>
      <c r="I1061" s="119"/>
      <c r="J1061" s="121"/>
      <c r="K1061" s="119"/>
      <c r="L1061" s="121">
        <f>L1054+L1056+L1057</f>
        <v>1390.63</v>
      </c>
    </row>
    <row r="1062" spans="1:83" ht="25.5" x14ac:dyDescent="0.2">
      <c r="A1062" s="118" t="s">
        <v>1684</v>
      </c>
      <c r="B1062" s="107" t="str">
        <f>Source!F362</f>
        <v>02.3.01.02-1104</v>
      </c>
      <c r="C1062" s="107" t="str">
        <f>Source!G362</f>
        <v>Песок природный для строительных работ I класс, средний</v>
      </c>
      <c r="D1062" s="119" t="str">
        <f>Source!H362</f>
        <v>м3</v>
      </c>
      <c r="E1062" s="120">
        <f>SmtRes!AT319</f>
        <v>1</v>
      </c>
      <c r="F1062" s="120"/>
      <c r="G1062" s="120">
        <f>Source!I362</f>
        <v>0.34</v>
      </c>
      <c r="H1062" s="121">
        <f>Source!AL362+Source!AO362+Source!AM362+Source!AN362</f>
        <v>573.70000000000005</v>
      </c>
      <c r="I1062" s="119">
        <f>IF(Source!BC362&lt;&gt; 0, Source!BC362, 1)</f>
        <v>3.55</v>
      </c>
      <c r="J1062" s="121">
        <f>ROUND(H1062*I1062, 2)</f>
        <v>2036.64</v>
      </c>
      <c r="K1062" s="119"/>
      <c r="L1062" s="121">
        <f>Source!P362</f>
        <v>692.46</v>
      </c>
      <c r="AD1062">
        <f>ROUND((Source!AT362/100)*((ROUND(ROUND(Source!AO362,2)*Source!I362, 2)+ROUND(ROUND(Source!AN362,2)*Source!I362, 2))), 2)</f>
        <v>0</v>
      </c>
      <c r="AE1062">
        <f>ROUND((Source!AU362/100)*((ROUND(ROUND(Source!AO362,2)*Source!I362, 2)+ROUND(ROUND(Source!AN362,2)*Source!I362, 2))), 2)</f>
        <v>0</v>
      </c>
      <c r="AN1062">
        <f>L1062</f>
        <v>692.46</v>
      </c>
      <c r="AW1062">
        <f>L1062</f>
        <v>692.46</v>
      </c>
      <c r="AZ1062">
        <f>Source!X362</f>
        <v>0</v>
      </c>
      <c r="BA1062">
        <f>Source!Y362</f>
        <v>0</v>
      </c>
      <c r="CD1062">
        <v>1</v>
      </c>
    </row>
    <row r="1063" spans="1:83" x14ac:dyDescent="0.2">
      <c r="A1063" s="107"/>
      <c r="B1063" s="107"/>
      <c r="C1063" s="107" t="s">
        <v>1563</v>
      </c>
      <c r="D1063" s="119"/>
      <c r="E1063" s="120"/>
      <c r="F1063" s="120"/>
      <c r="G1063" s="120"/>
      <c r="H1063" s="121"/>
      <c r="I1063" s="119"/>
      <c r="J1063" s="121"/>
      <c r="K1063" s="119"/>
      <c r="L1063" s="121">
        <f>SUM(AR1052:AR1066)+SUM(AS1052:AS1066)+SUM(AT1052:AT1066)+SUM(AU1052:AU1066)+SUM(AV1052:AV1066)</f>
        <v>1211.3800000000001</v>
      </c>
    </row>
    <row r="1064" spans="1:83" ht="38.25" x14ac:dyDescent="0.2">
      <c r="A1064" s="107"/>
      <c r="B1064" s="107" t="s">
        <v>108</v>
      </c>
      <c r="C1064" s="107" t="s">
        <v>1605</v>
      </c>
      <c r="D1064" s="119" t="s">
        <v>186</v>
      </c>
      <c r="E1064" s="120">
        <f>Source!BZ361</f>
        <v>117</v>
      </c>
      <c r="F1064" s="120"/>
      <c r="G1064" s="120">
        <f>Source!AT361</f>
        <v>117</v>
      </c>
      <c r="H1064" s="121"/>
      <c r="I1064" s="119"/>
      <c r="J1064" s="121"/>
      <c r="K1064" s="119"/>
      <c r="L1064" s="121">
        <f>SUM(AZ1052:AZ1066)</f>
        <v>1417.31</v>
      </c>
    </row>
    <row r="1065" spans="1:83" ht="38.25" x14ac:dyDescent="0.2">
      <c r="A1065" s="125"/>
      <c r="B1065" s="125" t="s">
        <v>109</v>
      </c>
      <c r="C1065" s="125" t="s">
        <v>1606</v>
      </c>
      <c r="D1065" s="126" t="s">
        <v>186</v>
      </c>
      <c r="E1065" s="127">
        <f>Source!CA361</f>
        <v>74</v>
      </c>
      <c r="F1065" s="127"/>
      <c r="G1065" s="127">
        <f>Source!AU361</f>
        <v>74</v>
      </c>
      <c r="H1065" s="128"/>
      <c r="I1065" s="126"/>
      <c r="J1065" s="128"/>
      <c r="K1065" s="126"/>
      <c r="L1065" s="128">
        <f>SUM(BA1052:BA1066)</f>
        <v>896.42</v>
      </c>
    </row>
    <row r="1066" spans="1:83" x14ac:dyDescent="0.2">
      <c r="A1066" s="104"/>
      <c r="B1066" s="104"/>
      <c r="C1066" s="129" t="s">
        <v>1566</v>
      </c>
      <c r="D1066" s="129"/>
      <c r="E1066" s="129"/>
      <c r="F1066" s="129"/>
      <c r="G1066" s="129"/>
      <c r="H1066" s="129"/>
      <c r="I1066" s="130">
        <f>IF(E1052&lt;&gt;0,K1066/E1052, 0)</f>
        <v>12931.823529411762</v>
      </c>
      <c r="J1066" s="130"/>
      <c r="K1066" s="130">
        <f>L1054+L1056+L1064+L1065+L1057+SUM(L1062:L1062)</f>
        <v>4396.82</v>
      </c>
      <c r="L1066" s="130"/>
      <c r="AD1066">
        <f>ROUND((Source!AT361/100)*((ROUND(SUMIF(SmtRes!AQ316:'SmtRes'!AQ319,"=1",SmtRes!AD316:'SmtRes'!AD319)*Source!I361, 2)+ROUND(SUMIF(SmtRes!AQ316:'SmtRes'!AQ319,"=1",SmtRes!AC316:'SmtRes'!AC319)*Source!I361, 2))), 2)</f>
        <v>313.37</v>
      </c>
      <c r="AE1066">
        <f>ROUND((Source!AU361/100)*((ROUND(SUMIF(SmtRes!AQ316:'SmtRes'!AQ319,"=1",SmtRes!AD316:'SmtRes'!AD319)*Source!I361, 2)+ROUND(SUMIF(SmtRes!AQ316:'SmtRes'!AQ319,"=1",SmtRes!AC316:'SmtRes'!AC319)*Source!I361, 2))), 2)</f>
        <v>198.2</v>
      </c>
      <c r="AN1066" s="24">
        <f>L1054+L1056+L1064+L1065+L1057</f>
        <v>3704.36</v>
      </c>
      <c r="AO1066" s="24">
        <f>L1056</f>
        <v>179.25</v>
      </c>
      <c r="AQ1066" t="s">
        <v>1567</v>
      </c>
      <c r="AR1066" s="24">
        <f>L1054</f>
        <v>1162.1300000000001</v>
      </c>
      <c r="AT1066" s="24">
        <f>L1057</f>
        <v>49.25</v>
      </c>
      <c r="AV1066" t="s">
        <v>1567</v>
      </c>
      <c r="AW1066">
        <f>0</f>
        <v>0</v>
      </c>
      <c r="AZ1066">
        <f>Source!X361</f>
        <v>1417.31</v>
      </c>
      <c r="BA1066">
        <f>Source!Y361</f>
        <v>896.42</v>
      </c>
      <c r="CD1066">
        <v>1</v>
      </c>
    </row>
    <row r="1067" spans="1:83" ht="25.5" x14ac:dyDescent="0.2">
      <c r="A1067" s="118" t="s">
        <v>469</v>
      </c>
      <c r="B1067" s="107" t="s">
        <v>1685</v>
      </c>
      <c r="C1067" s="107" t="str">
        <f>Source!G363</f>
        <v>Устройство молниеотвода к опорам высотой: до 8,5 м</v>
      </c>
      <c r="D1067" s="119" t="str">
        <f>Source!H363</f>
        <v>ШТ</v>
      </c>
      <c r="E1067" s="120">
        <f>Source!K363</f>
        <v>1</v>
      </c>
      <c r="F1067" s="120"/>
      <c r="G1067" s="120">
        <f>Source!I363</f>
        <v>1</v>
      </c>
      <c r="H1067" s="121"/>
      <c r="I1067" s="119"/>
      <c r="J1067" s="121"/>
      <c r="K1067" s="119"/>
      <c r="L1067" s="121"/>
    </row>
    <row r="1068" spans="1:83" x14ac:dyDescent="0.2">
      <c r="A1068" s="122"/>
      <c r="B1068" s="120">
        <v>1</v>
      </c>
      <c r="C1068" s="122" t="s">
        <v>1569</v>
      </c>
      <c r="D1068" s="119" t="s">
        <v>922</v>
      </c>
      <c r="E1068" s="123"/>
      <c r="F1068" s="120"/>
      <c r="G1068" s="120">
        <f>Source!U363</f>
        <v>0.7</v>
      </c>
      <c r="H1068" s="120"/>
      <c r="I1068" s="120"/>
      <c r="J1068" s="120"/>
      <c r="K1068" s="120"/>
      <c r="L1068" s="124">
        <f>SUM(L1069:L1069)-SUMIF(CE1069:CE1069, 1, L1069:L1069)</f>
        <v>244.86</v>
      </c>
    </row>
    <row r="1069" spans="1:83" x14ac:dyDescent="0.2">
      <c r="A1069" s="107"/>
      <c r="B1069" s="107" t="s">
        <v>1272</v>
      </c>
      <c r="C1069" s="107" t="s">
        <v>1273</v>
      </c>
      <c r="D1069" s="119" t="s">
        <v>922</v>
      </c>
      <c r="E1069" s="120">
        <v>0.7</v>
      </c>
      <c r="F1069" s="120"/>
      <c r="G1069" s="120">
        <f>SmtRes!CX320</f>
        <v>0.7</v>
      </c>
      <c r="H1069" s="121"/>
      <c r="I1069" s="119"/>
      <c r="J1069" s="121">
        <f>SmtRes!CZ320</f>
        <v>349.8</v>
      </c>
      <c r="K1069" s="119"/>
      <c r="L1069" s="121">
        <f>SmtRes!DI320</f>
        <v>244.86</v>
      </c>
    </row>
    <row r="1070" spans="1:83" hidden="1" x14ac:dyDescent="0.2">
      <c r="A1070" s="122"/>
      <c r="B1070" s="120">
        <v>4</v>
      </c>
      <c r="C1070" s="144" t="s">
        <v>1604</v>
      </c>
      <c r="D1070" s="126"/>
      <c r="E1070" s="145"/>
      <c r="F1070" s="127"/>
      <c r="G1070" s="127"/>
      <c r="H1070" s="127"/>
      <c r="I1070" s="127"/>
      <c r="J1070" s="127"/>
      <c r="K1070" s="127"/>
      <c r="L1070" s="146">
        <f>0</f>
        <v>0</v>
      </c>
    </row>
    <row r="1071" spans="1:83" x14ac:dyDescent="0.2">
      <c r="A1071" s="107"/>
      <c r="B1071" s="107"/>
      <c r="C1071" s="106" t="s">
        <v>832</v>
      </c>
      <c r="D1071" s="119"/>
      <c r="E1071" s="120"/>
      <c r="F1071" s="120"/>
      <c r="G1071" s="120"/>
      <c r="H1071" s="121"/>
      <c r="I1071" s="119"/>
      <c r="J1071" s="121"/>
      <c r="K1071" s="119"/>
      <c r="L1071" s="121">
        <f>L1068+L1070</f>
        <v>244.86</v>
      </c>
    </row>
    <row r="1072" spans="1:83" x14ac:dyDescent="0.2">
      <c r="A1072" s="107"/>
      <c r="B1072" s="107"/>
      <c r="C1072" s="107" t="s">
        <v>1563</v>
      </c>
      <c r="D1072" s="119"/>
      <c r="E1072" s="120"/>
      <c r="F1072" s="120"/>
      <c r="G1072" s="120"/>
      <c r="H1072" s="121"/>
      <c r="I1072" s="119"/>
      <c r="J1072" s="121"/>
      <c r="K1072" s="119"/>
      <c r="L1072" s="121">
        <f>SUM(AR1067:AR1075)+SUM(AS1067:AS1075)+SUM(AT1067:AT1075)+SUM(AU1067:AU1075)+SUM(AV1067:AV1075)</f>
        <v>244.86</v>
      </c>
    </row>
    <row r="1073" spans="1:82" ht="38.25" x14ac:dyDescent="0.2">
      <c r="A1073" s="107"/>
      <c r="B1073" s="107" t="s">
        <v>476</v>
      </c>
      <c r="C1073" s="107" t="s">
        <v>1686</v>
      </c>
      <c r="D1073" s="119" t="s">
        <v>186</v>
      </c>
      <c r="E1073" s="120">
        <f>Source!BZ363</f>
        <v>98</v>
      </c>
      <c r="F1073" s="120"/>
      <c r="G1073" s="120">
        <f>Source!AT363</f>
        <v>98</v>
      </c>
      <c r="H1073" s="121"/>
      <c r="I1073" s="119"/>
      <c r="J1073" s="121"/>
      <c r="K1073" s="119"/>
      <c r="L1073" s="121">
        <f>SUM(AZ1067:AZ1075)</f>
        <v>239.96</v>
      </c>
    </row>
    <row r="1074" spans="1:82" ht="38.25" x14ac:dyDescent="0.2">
      <c r="A1074" s="125"/>
      <c r="B1074" s="125" t="s">
        <v>477</v>
      </c>
      <c r="C1074" s="125" t="s">
        <v>1687</v>
      </c>
      <c r="D1074" s="126" t="s">
        <v>186</v>
      </c>
      <c r="E1074" s="127">
        <f>Source!CA363</f>
        <v>58</v>
      </c>
      <c r="F1074" s="127"/>
      <c r="G1074" s="127">
        <f>Source!AU363</f>
        <v>58</v>
      </c>
      <c r="H1074" s="128"/>
      <c r="I1074" s="126"/>
      <c r="J1074" s="128"/>
      <c r="K1074" s="126"/>
      <c r="L1074" s="128">
        <f>SUM(BA1067:BA1075)</f>
        <v>142.02000000000001</v>
      </c>
    </row>
    <row r="1075" spans="1:82" x14ac:dyDescent="0.2">
      <c r="A1075" s="104"/>
      <c r="B1075" s="104"/>
      <c r="C1075" s="129" t="s">
        <v>1566</v>
      </c>
      <c r="D1075" s="129"/>
      <c r="E1075" s="129"/>
      <c r="F1075" s="129"/>
      <c r="G1075" s="129"/>
      <c r="H1075" s="129"/>
      <c r="I1075" s="130">
        <f>IF(E1067&lt;&gt;0,K1075/E1067, 0)</f>
        <v>626.84</v>
      </c>
      <c r="J1075" s="130"/>
      <c r="K1075" s="130">
        <f>L1068+L1070+L1073+L1074</f>
        <v>626.84</v>
      </c>
      <c r="L1075" s="130"/>
      <c r="AD1075">
        <f>ROUND((Source!AT363/100)*((ROUND(SUMIF(SmtRes!AQ320:'SmtRes'!AQ321,"=1",SmtRes!AD320:'SmtRes'!AD321)*Source!I363, 2)+ROUND(SUMIF(SmtRes!AQ320:'SmtRes'!AQ321,"=1",SmtRes!AC320:'SmtRes'!AC321)*Source!I363, 2))), 2)</f>
        <v>342.8</v>
      </c>
      <c r="AE1075">
        <f>ROUND((Source!AU363/100)*((ROUND(SUMIF(SmtRes!AQ320:'SmtRes'!AQ321,"=1",SmtRes!AD320:'SmtRes'!AD321)*Source!I363, 2)+ROUND(SUMIF(SmtRes!AQ320:'SmtRes'!AQ321,"=1",SmtRes!AC320:'SmtRes'!AC321)*Source!I363, 2))), 2)</f>
        <v>202.88</v>
      </c>
      <c r="AN1075" s="24">
        <f>L1068+L1070+L1073+L1074</f>
        <v>626.84</v>
      </c>
      <c r="AO1075">
        <f>0</f>
        <v>0</v>
      </c>
      <c r="AQ1075" t="s">
        <v>1567</v>
      </c>
      <c r="AR1075" s="24">
        <f>L1068</f>
        <v>244.86</v>
      </c>
      <c r="AT1075">
        <f>0</f>
        <v>0</v>
      </c>
      <c r="AV1075" t="s">
        <v>1567</v>
      </c>
      <c r="AW1075" s="24">
        <f>L1070</f>
        <v>0</v>
      </c>
      <c r="AZ1075">
        <f>Source!X363</f>
        <v>239.96</v>
      </c>
      <c r="BA1075">
        <f>Source!Y363</f>
        <v>142.02000000000001</v>
      </c>
      <c r="CD1075">
        <v>1</v>
      </c>
    </row>
    <row r="1076" spans="1:82" ht="51" x14ac:dyDescent="0.2">
      <c r="A1076" s="136" t="s">
        <v>479</v>
      </c>
      <c r="B1076" s="125" t="str">
        <f>Source!F364</f>
        <v>23.5.02.02-0036</v>
      </c>
      <c r="C1076" s="125" t="str">
        <f>Source!G364</f>
        <v>Трубы стальные электросварные прямошовные из стали марок Ст2, 10, наружный диаметр 76 мм, толщина стенки 3 мм</v>
      </c>
      <c r="D1076" s="126" t="str">
        <f>Source!H364</f>
        <v>м</v>
      </c>
      <c r="E1076" s="127">
        <f>Source!K364</f>
        <v>2.5</v>
      </c>
      <c r="F1076" s="127"/>
      <c r="G1076" s="127">
        <f>Source!I364</f>
        <v>2.5</v>
      </c>
      <c r="H1076" s="128">
        <f>Source!AL364</f>
        <v>274.95</v>
      </c>
      <c r="I1076" s="126">
        <f>IF(Source!BC364&lt;&gt; 0, Source!BC364, 1)</f>
        <v>0.85</v>
      </c>
      <c r="J1076" s="128">
        <f>ROUND(H1076*I1076, 2)</f>
        <v>233.71</v>
      </c>
      <c r="K1076" s="126"/>
      <c r="L1076" s="128">
        <f>Source!P364</f>
        <v>584.28</v>
      </c>
    </row>
    <row r="1077" spans="1:82" x14ac:dyDescent="0.2">
      <c r="A1077" s="104"/>
      <c r="B1077" s="104"/>
      <c r="C1077" s="129" t="s">
        <v>1566</v>
      </c>
      <c r="D1077" s="129"/>
      <c r="E1077" s="129"/>
      <c r="F1077" s="129"/>
      <c r="G1077" s="129"/>
      <c r="H1077" s="129"/>
      <c r="I1077" s="130">
        <f>IF(E1076&lt;&gt;0,K1077/E1076, 0)</f>
        <v>233.71199999999999</v>
      </c>
      <c r="J1077" s="130"/>
      <c r="K1077" s="130">
        <f>L1076</f>
        <v>584.28</v>
      </c>
      <c r="L1077" s="130"/>
      <c r="AD1077">
        <f>ROUND((Source!AT364/100)*((ROUND(ROUND(Source!AO364,2)*Source!I364, 2)+ROUND(ROUND(Source!AN364,2)*Source!I364, 2))), 2)</f>
        <v>0</v>
      </c>
      <c r="AE1077">
        <f>ROUND((Source!AU364/100)*((ROUND(ROUND(Source!AO364,2)*Source!I364, 2)+ROUND(ROUND(Source!AN364,2)*Source!I364, 2))), 2)</f>
        <v>0</v>
      </c>
      <c r="AN1077" s="24">
        <f>L1076</f>
        <v>584.28</v>
      </c>
      <c r="AO1077">
        <f>0</f>
        <v>0</v>
      </c>
      <c r="AQ1077" t="s">
        <v>1567</v>
      </c>
      <c r="AR1077">
        <f>0</f>
        <v>0</v>
      </c>
      <c r="AT1077">
        <f>0</f>
        <v>0</v>
      </c>
      <c r="AV1077" t="s">
        <v>1567</v>
      </c>
      <c r="AW1077" s="24">
        <f>L1076</f>
        <v>584.28</v>
      </c>
      <c r="AZ1077">
        <f>Source!X364</f>
        <v>0</v>
      </c>
      <c r="BA1077">
        <f>Source!Y364</f>
        <v>0</v>
      </c>
      <c r="CD1077">
        <v>1</v>
      </c>
    </row>
    <row r="1078" spans="1:82" ht="51" x14ac:dyDescent="0.2">
      <c r="A1078" s="136" t="s">
        <v>483</v>
      </c>
      <c r="B1078" s="125" t="str">
        <f>Source!F365</f>
        <v>23.5.02.02-0033</v>
      </c>
      <c r="C1078" s="125" t="str">
        <f>Source!G365</f>
        <v>Трубы стальные электросварные прямошовные из стали марок Ст2, 10, наружный диаметр 57 мм, толщина стенки 3 мм</v>
      </c>
      <c r="D1078" s="126" t="str">
        <f>Source!H365</f>
        <v>м</v>
      </c>
      <c r="E1078" s="127">
        <f>Source!K365</f>
        <v>2</v>
      </c>
      <c r="F1078" s="127"/>
      <c r="G1078" s="127">
        <f>Source!I365</f>
        <v>2</v>
      </c>
      <c r="H1078" s="128"/>
      <c r="I1078" s="126"/>
      <c r="J1078" s="128">
        <f>Source!AL365</f>
        <v>199.13</v>
      </c>
      <c r="K1078" s="126"/>
      <c r="L1078" s="128">
        <f>Source!P365</f>
        <v>398.26</v>
      </c>
    </row>
    <row r="1079" spans="1:82" x14ac:dyDescent="0.2">
      <c r="A1079" s="104"/>
      <c r="B1079" s="104"/>
      <c r="C1079" s="129" t="s">
        <v>1566</v>
      </c>
      <c r="D1079" s="129"/>
      <c r="E1079" s="129"/>
      <c r="F1079" s="129"/>
      <c r="G1079" s="129"/>
      <c r="H1079" s="129"/>
      <c r="I1079" s="130">
        <f>IF(E1078&lt;&gt;0,K1079/E1078, 0)</f>
        <v>199.13</v>
      </c>
      <c r="J1079" s="130"/>
      <c r="K1079" s="130">
        <f>L1078</f>
        <v>398.26</v>
      </c>
      <c r="L1079" s="130"/>
      <c r="AD1079">
        <f>ROUND((Source!AT365/100)*((ROUND(ROUND(Source!AO365,2)*Source!I365, 2)+ROUND(ROUND(Source!AN365,2)*Source!I365, 2))), 2)</f>
        <v>0</v>
      </c>
      <c r="AE1079">
        <f>ROUND((Source!AU365/100)*((ROUND(ROUND(Source!AO365,2)*Source!I365, 2)+ROUND(ROUND(Source!AN365,2)*Source!I365, 2))), 2)</f>
        <v>0</v>
      </c>
      <c r="AN1079" s="24">
        <f>L1078</f>
        <v>398.26</v>
      </c>
      <c r="AO1079">
        <f>0</f>
        <v>0</v>
      </c>
      <c r="AQ1079" t="s">
        <v>1567</v>
      </c>
      <c r="AR1079">
        <f>0</f>
        <v>0</v>
      </c>
      <c r="AT1079">
        <f>0</f>
        <v>0</v>
      </c>
      <c r="AV1079" t="s">
        <v>1567</v>
      </c>
      <c r="AW1079" s="24">
        <f>L1078</f>
        <v>398.26</v>
      </c>
      <c r="AZ1079">
        <f>Source!X365</f>
        <v>0</v>
      </c>
      <c r="BA1079">
        <f>Source!Y365</f>
        <v>0</v>
      </c>
      <c r="CD1079">
        <v>1</v>
      </c>
    </row>
    <row r="1080" spans="1:82" ht="51" x14ac:dyDescent="0.2">
      <c r="A1080" s="136" t="s">
        <v>484</v>
      </c>
      <c r="B1080" s="125" t="str">
        <f>Source!F366</f>
        <v>23.5.02.02-0055</v>
      </c>
      <c r="C1080" s="125" t="str">
        <f>Source!G366</f>
        <v>Трубы стальные электросварные прямошовные из стали марок Ст2, 10, наружный диаметр 108 мм, толщина стенки 4 мм</v>
      </c>
      <c r="D1080" s="126" t="str">
        <f>Source!H366</f>
        <v>м</v>
      </c>
      <c r="E1080" s="127">
        <f>Source!K366</f>
        <v>4</v>
      </c>
      <c r="F1080" s="127"/>
      <c r="G1080" s="127">
        <f>Source!I366</f>
        <v>4</v>
      </c>
      <c r="H1080" s="128">
        <f>Source!AL366</f>
        <v>517.88</v>
      </c>
      <c r="I1080" s="126">
        <f>IF(Source!BC366&lt;&gt; 0, Source!BC366, 1)</f>
        <v>0.85</v>
      </c>
      <c r="J1080" s="128">
        <f>ROUND(H1080*I1080, 2)</f>
        <v>440.2</v>
      </c>
      <c r="K1080" s="126"/>
      <c r="L1080" s="128">
        <f>Source!P366</f>
        <v>1760.8</v>
      </c>
    </row>
    <row r="1081" spans="1:82" x14ac:dyDescent="0.2">
      <c r="A1081" s="104"/>
      <c r="B1081" s="104"/>
      <c r="C1081" s="129" t="s">
        <v>1566</v>
      </c>
      <c r="D1081" s="129"/>
      <c r="E1081" s="129"/>
      <c r="F1081" s="129"/>
      <c r="G1081" s="129"/>
      <c r="H1081" s="129"/>
      <c r="I1081" s="130">
        <f>IF(E1080&lt;&gt;0,K1081/E1080, 0)</f>
        <v>440.2</v>
      </c>
      <c r="J1081" s="130"/>
      <c r="K1081" s="130">
        <f>L1080</f>
        <v>1760.8</v>
      </c>
      <c r="L1081" s="130"/>
      <c r="AD1081">
        <f>ROUND((Source!AT366/100)*((ROUND(ROUND(Source!AO366,2)*Source!I366, 2)+ROUND(ROUND(Source!AN366,2)*Source!I366, 2))), 2)</f>
        <v>0</v>
      </c>
      <c r="AE1081">
        <f>ROUND((Source!AU366/100)*((ROUND(ROUND(Source!AO366,2)*Source!I366, 2)+ROUND(ROUND(Source!AN366,2)*Source!I366, 2))), 2)</f>
        <v>0</v>
      </c>
      <c r="AN1081" s="24">
        <f>L1080</f>
        <v>1760.8</v>
      </c>
      <c r="AO1081">
        <f>0</f>
        <v>0</v>
      </c>
      <c r="AQ1081" t="s">
        <v>1567</v>
      </c>
      <c r="AR1081">
        <f>0</f>
        <v>0</v>
      </c>
      <c r="AT1081">
        <f>0</f>
        <v>0</v>
      </c>
      <c r="AV1081" t="s">
        <v>1567</v>
      </c>
      <c r="AW1081" s="24">
        <f>L1080</f>
        <v>1760.8</v>
      </c>
      <c r="AZ1081">
        <f>Source!X366</f>
        <v>0</v>
      </c>
      <c r="BA1081">
        <f>Source!Y366</f>
        <v>0</v>
      </c>
      <c r="CD1081">
        <v>1</v>
      </c>
    </row>
    <row r="1082" spans="1:82" ht="51" x14ac:dyDescent="0.2">
      <c r="A1082" s="136" t="s">
        <v>488</v>
      </c>
      <c r="B1082" s="125" t="str">
        <f>Source!F367</f>
        <v>23.8.04.08-0057</v>
      </c>
      <c r="C1082" s="125" t="str">
        <f>Source!G367</f>
        <v>Переход концентрический бесшовный приварной, номинальное давление 16 МПа, наружный диаметр и толщина стенки 76х3,5-57х3 мм</v>
      </c>
      <c r="D1082" s="126" t="str">
        <f>Source!H367</f>
        <v>ШТ</v>
      </c>
      <c r="E1082" s="127">
        <f>Source!K367</f>
        <v>1</v>
      </c>
      <c r="F1082" s="127"/>
      <c r="G1082" s="127">
        <f>Source!I367</f>
        <v>1</v>
      </c>
      <c r="H1082" s="128">
        <f>Source!AL367</f>
        <v>65.11</v>
      </c>
      <c r="I1082" s="126">
        <f>IF(Source!BC367&lt;&gt; 0, Source!BC367, 1)</f>
        <v>1.33</v>
      </c>
      <c r="J1082" s="128">
        <f>ROUND(H1082*I1082, 2)</f>
        <v>86.6</v>
      </c>
      <c r="K1082" s="126"/>
      <c r="L1082" s="128">
        <f>Source!P367</f>
        <v>86.6</v>
      </c>
    </row>
    <row r="1083" spans="1:82" x14ac:dyDescent="0.2">
      <c r="A1083" s="104"/>
      <c r="B1083" s="104"/>
      <c r="C1083" s="129" t="s">
        <v>1566</v>
      </c>
      <c r="D1083" s="129"/>
      <c r="E1083" s="129"/>
      <c r="F1083" s="129"/>
      <c r="G1083" s="129"/>
      <c r="H1083" s="129"/>
      <c r="I1083" s="130">
        <f>IF(E1082&lt;&gt;0,K1083/E1082, 0)</f>
        <v>86.6</v>
      </c>
      <c r="J1083" s="130"/>
      <c r="K1083" s="130">
        <f>L1082</f>
        <v>86.6</v>
      </c>
      <c r="L1083" s="130"/>
      <c r="AD1083">
        <f>ROUND((Source!AT367/100)*((ROUND(ROUND(Source!AO367,2)*Source!I367, 2)+ROUND(ROUND(Source!AN367,2)*Source!I367, 2))), 2)</f>
        <v>0</v>
      </c>
      <c r="AE1083">
        <f>ROUND((Source!AU367/100)*((ROUND(ROUND(Source!AO367,2)*Source!I367, 2)+ROUND(ROUND(Source!AN367,2)*Source!I367, 2))), 2)</f>
        <v>0</v>
      </c>
      <c r="AN1083" s="24">
        <f>L1082</f>
        <v>86.6</v>
      </c>
      <c r="AO1083">
        <f>0</f>
        <v>0</v>
      </c>
      <c r="AQ1083" t="s">
        <v>1567</v>
      </c>
      <c r="AR1083">
        <f>0</f>
        <v>0</v>
      </c>
      <c r="AT1083">
        <f>0</f>
        <v>0</v>
      </c>
      <c r="AV1083" t="s">
        <v>1567</v>
      </c>
      <c r="AW1083" s="24">
        <f>L1082</f>
        <v>86.6</v>
      </c>
      <c r="AZ1083">
        <f>Source!X367</f>
        <v>0</v>
      </c>
      <c r="BA1083">
        <f>Source!Y367</f>
        <v>0</v>
      </c>
      <c r="CD1083">
        <v>1</v>
      </c>
    </row>
    <row r="1084" spans="1:82" ht="51" x14ac:dyDescent="0.2">
      <c r="A1084" s="136" t="s">
        <v>492</v>
      </c>
      <c r="B1084" s="125" t="str">
        <f>Source!F368</f>
        <v>23.8.04.08-0069</v>
      </c>
      <c r="C1084" s="125" t="str">
        <f>Source!G368</f>
        <v>Переход концентрический бесшовный приварной, номинальное давление 16 МПа, наружный диаметр и толщина стенки 108х4-76х3,5 мм</v>
      </c>
      <c r="D1084" s="126" t="str">
        <f>Source!H368</f>
        <v>ШТ</v>
      </c>
      <c r="E1084" s="127">
        <f>Source!K368</f>
        <v>1</v>
      </c>
      <c r="F1084" s="127"/>
      <c r="G1084" s="127">
        <f>Source!I368</f>
        <v>1</v>
      </c>
      <c r="H1084" s="128">
        <f>Source!AL368</f>
        <v>121.26</v>
      </c>
      <c r="I1084" s="126">
        <f>IF(Source!BC368&lt;&gt; 0, Source!BC368, 1)</f>
        <v>1.33</v>
      </c>
      <c r="J1084" s="128">
        <f>ROUND(H1084*I1084, 2)</f>
        <v>161.28</v>
      </c>
      <c r="K1084" s="126"/>
      <c r="L1084" s="128">
        <f>Source!P368</f>
        <v>161.28</v>
      </c>
    </row>
    <row r="1085" spans="1:82" x14ac:dyDescent="0.2">
      <c r="A1085" s="104"/>
      <c r="B1085" s="104"/>
      <c r="C1085" s="129" t="s">
        <v>1566</v>
      </c>
      <c r="D1085" s="129"/>
      <c r="E1085" s="129"/>
      <c r="F1085" s="129"/>
      <c r="G1085" s="129"/>
      <c r="H1085" s="129"/>
      <c r="I1085" s="130">
        <f>IF(E1084&lt;&gt;0,K1085/E1084, 0)</f>
        <v>161.28</v>
      </c>
      <c r="J1085" s="130"/>
      <c r="K1085" s="130">
        <f>L1084</f>
        <v>161.28</v>
      </c>
      <c r="L1085" s="130"/>
      <c r="AD1085">
        <f>ROUND((Source!AT368/100)*((ROUND(ROUND(Source!AO368,2)*Source!I368, 2)+ROUND(ROUND(Source!AN368,2)*Source!I368, 2))), 2)</f>
        <v>0</v>
      </c>
      <c r="AE1085">
        <f>ROUND((Source!AU368/100)*((ROUND(ROUND(Source!AO368,2)*Source!I368, 2)+ROUND(ROUND(Source!AN368,2)*Source!I368, 2))), 2)</f>
        <v>0</v>
      </c>
      <c r="AN1085" s="24">
        <f>L1084</f>
        <v>161.28</v>
      </c>
      <c r="AO1085">
        <f>0</f>
        <v>0</v>
      </c>
      <c r="AQ1085" t="s">
        <v>1567</v>
      </c>
      <c r="AR1085">
        <f>0</f>
        <v>0</v>
      </c>
      <c r="AT1085">
        <f>0</f>
        <v>0</v>
      </c>
      <c r="AV1085" t="s">
        <v>1567</v>
      </c>
      <c r="AW1085" s="24">
        <f>L1084</f>
        <v>161.28</v>
      </c>
      <c r="AZ1085">
        <f>Source!X368</f>
        <v>0</v>
      </c>
      <c r="BA1085">
        <f>Source!Y368</f>
        <v>0</v>
      </c>
      <c r="CD1085">
        <v>1</v>
      </c>
    </row>
    <row r="1086" spans="1:82" ht="38.25" x14ac:dyDescent="0.2">
      <c r="A1086" s="136" t="s">
        <v>496</v>
      </c>
      <c r="B1086" s="125" t="str">
        <f>Source!F369</f>
        <v>08.3.04.02-0063</v>
      </c>
      <c r="C1086" s="125" t="str">
        <f>Source!G369</f>
        <v>Прокат стальной горячекатаный круглый, марки стали Ст3сп, Ст3пс, диаметр 5-12 мм</v>
      </c>
      <c r="D1086" s="126" t="str">
        <f>Source!H369</f>
        <v>т</v>
      </c>
      <c r="E1086" s="127">
        <f>Source!K369</f>
        <v>1E-3</v>
      </c>
      <c r="F1086" s="127"/>
      <c r="G1086" s="127">
        <f>Source!I369</f>
        <v>1E-3</v>
      </c>
      <c r="H1086" s="128"/>
      <c r="I1086" s="126"/>
      <c r="J1086" s="128">
        <f>Source!AL369</f>
        <v>45094.23</v>
      </c>
      <c r="K1086" s="126"/>
      <c r="L1086" s="128">
        <f>Source!P369</f>
        <v>45.09</v>
      </c>
    </row>
    <row r="1087" spans="1:82" x14ac:dyDescent="0.2">
      <c r="A1087" s="104"/>
      <c r="B1087" s="104"/>
      <c r="C1087" s="129" t="s">
        <v>1566</v>
      </c>
      <c r="D1087" s="129"/>
      <c r="E1087" s="129"/>
      <c r="F1087" s="129"/>
      <c r="G1087" s="129"/>
      <c r="H1087" s="129"/>
      <c r="I1087" s="130">
        <f>IF(E1086&lt;&gt;0,K1087/E1086, 0)</f>
        <v>45090</v>
      </c>
      <c r="J1087" s="130"/>
      <c r="K1087" s="130">
        <f>L1086</f>
        <v>45.09</v>
      </c>
      <c r="L1087" s="130"/>
      <c r="AD1087">
        <f>ROUND((Source!AT369/100)*((ROUND(ROUND(Source!AO369,2)*Source!I369, 2)+ROUND(ROUND(Source!AN369,2)*Source!I369, 2))), 2)</f>
        <v>0</v>
      </c>
      <c r="AE1087">
        <f>ROUND((Source!AU369/100)*((ROUND(ROUND(Source!AO369,2)*Source!I369, 2)+ROUND(ROUND(Source!AN369,2)*Source!I369, 2))), 2)</f>
        <v>0</v>
      </c>
      <c r="AN1087" s="24">
        <f>L1086</f>
        <v>45.09</v>
      </c>
      <c r="AO1087">
        <f>0</f>
        <v>0</v>
      </c>
      <c r="AQ1087" t="s">
        <v>1567</v>
      </c>
      <c r="AR1087">
        <f>0</f>
        <v>0</v>
      </c>
      <c r="AT1087">
        <f>0</f>
        <v>0</v>
      </c>
      <c r="AV1087" t="s">
        <v>1567</v>
      </c>
      <c r="AW1087" s="24">
        <f>L1086</f>
        <v>45.09</v>
      </c>
      <c r="AZ1087">
        <f>Source!X369</f>
        <v>0</v>
      </c>
      <c r="BA1087">
        <f>Source!Y369</f>
        <v>0</v>
      </c>
      <c r="CD1087">
        <v>1</v>
      </c>
    </row>
    <row r="1088" spans="1:82" ht="25.5" x14ac:dyDescent="0.2">
      <c r="A1088" s="118" t="s">
        <v>500</v>
      </c>
      <c r="B1088" s="107" t="s">
        <v>1688</v>
      </c>
      <c r="C1088" s="107" t="str">
        <f>Source!G370</f>
        <v>Заземлитель горизонтальный из стали: полосовой сечением 160 мм2</v>
      </c>
      <c r="D1088" s="119" t="str">
        <f>Source!H370</f>
        <v>100 м</v>
      </c>
      <c r="E1088" s="120">
        <f>Source!K370</f>
        <v>0.13</v>
      </c>
      <c r="F1088" s="120"/>
      <c r="G1088" s="120">
        <f>Source!I370</f>
        <v>0.13</v>
      </c>
      <c r="H1088" s="121"/>
      <c r="I1088" s="119"/>
      <c r="J1088" s="121"/>
      <c r="K1088" s="119"/>
      <c r="L1088" s="121"/>
    </row>
    <row r="1089" spans="1:83" x14ac:dyDescent="0.2">
      <c r="A1089" s="104"/>
      <c r="B1089" s="104"/>
      <c r="C1089" s="105" t="str">
        <f>"Объем: "&amp;Source!I370&amp;"=13/"&amp;"100"</f>
        <v>Объем: 0,13=13/100</v>
      </c>
      <c r="D1089" s="104"/>
      <c r="E1089" s="104"/>
      <c r="F1089" s="104"/>
      <c r="G1089" s="104"/>
      <c r="H1089" s="104"/>
      <c r="I1089" s="104"/>
      <c r="J1089" s="104"/>
      <c r="K1089" s="104"/>
      <c r="L1089" s="104"/>
    </row>
    <row r="1090" spans="1:83" x14ac:dyDescent="0.2">
      <c r="A1090" s="122"/>
      <c r="B1090" s="120">
        <v>1</v>
      </c>
      <c r="C1090" s="122" t="s">
        <v>1569</v>
      </c>
      <c r="D1090" s="119" t="s">
        <v>922</v>
      </c>
      <c r="E1090" s="123"/>
      <c r="F1090" s="120"/>
      <c r="G1090" s="120">
        <f>Source!U370</f>
        <v>1.8720000000000001</v>
      </c>
      <c r="H1090" s="120"/>
      <c r="I1090" s="120"/>
      <c r="J1090" s="120"/>
      <c r="K1090" s="120"/>
      <c r="L1090" s="124">
        <f>SUM(L1091:L1091)-SUMIF(CE1091:CE1091, 1, L1091:L1091)</f>
        <v>720.85</v>
      </c>
    </row>
    <row r="1091" spans="1:83" x14ac:dyDescent="0.2">
      <c r="A1091" s="107"/>
      <c r="B1091" s="107" t="s">
        <v>1101</v>
      </c>
      <c r="C1091" s="107" t="s">
        <v>1102</v>
      </c>
      <c r="D1091" s="119" t="s">
        <v>922</v>
      </c>
      <c r="E1091" s="120">
        <v>14.4</v>
      </c>
      <c r="F1091" s="120"/>
      <c r="G1091" s="120">
        <f>SmtRes!CX322</f>
        <v>1.8720000000000001</v>
      </c>
      <c r="H1091" s="121"/>
      <c r="I1091" s="119"/>
      <c r="J1091" s="121">
        <f>SmtRes!CZ322</f>
        <v>385.07</v>
      </c>
      <c r="K1091" s="119"/>
      <c r="L1091" s="121">
        <f>SmtRes!DI322</f>
        <v>720.85</v>
      </c>
    </row>
    <row r="1092" spans="1:83" x14ac:dyDescent="0.2">
      <c r="A1092" s="122"/>
      <c r="B1092" s="120">
        <v>2</v>
      </c>
      <c r="C1092" s="122" t="s">
        <v>1560</v>
      </c>
      <c r="D1092" s="119"/>
      <c r="E1092" s="123"/>
      <c r="F1092" s="120"/>
      <c r="G1092" s="120"/>
      <c r="H1092" s="120"/>
      <c r="I1092" s="120"/>
      <c r="J1092" s="120"/>
      <c r="K1092" s="120"/>
      <c r="L1092" s="124">
        <f>SUM(L1093:L1098)-SUMIF(CE1093:CE1098, 1, L1093:L1098)</f>
        <v>73.89</v>
      </c>
    </row>
    <row r="1093" spans="1:83" x14ac:dyDescent="0.2">
      <c r="A1093" s="122"/>
      <c r="B1093" s="120"/>
      <c r="C1093" s="122" t="s">
        <v>1562</v>
      </c>
      <c r="D1093" s="119" t="s">
        <v>922</v>
      </c>
      <c r="E1093" s="123"/>
      <c r="F1093" s="120"/>
      <c r="G1093" s="120">
        <f>Source!V370</f>
        <v>5.1999999999999998E-2</v>
      </c>
      <c r="H1093" s="120"/>
      <c r="I1093" s="120"/>
      <c r="J1093" s="120"/>
      <c r="K1093" s="120"/>
      <c r="L1093" s="124">
        <f>SUMIF(CE1094:CE1098, 1, L1094:L1098)</f>
        <v>24</v>
      </c>
      <c r="CE1093">
        <v>1</v>
      </c>
    </row>
    <row r="1094" spans="1:83" ht="25.5" x14ac:dyDescent="0.2">
      <c r="A1094" s="107"/>
      <c r="B1094" s="107" t="s">
        <v>1073</v>
      </c>
      <c r="C1094" s="107" t="s">
        <v>1075</v>
      </c>
      <c r="D1094" s="119" t="s">
        <v>926</v>
      </c>
      <c r="E1094" s="120">
        <v>0.2</v>
      </c>
      <c r="F1094" s="120"/>
      <c r="G1094" s="120">
        <f>SmtRes!CX324</f>
        <v>2.5999999999999999E-2</v>
      </c>
      <c r="H1094" s="121"/>
      <c r="I1094" s="119"/>
      <c r="J1094" s="121">
        <f>SmtRes!CZ324</f>
        <v>1682.51</v>
      </c>
      <c r="K1094" s="119"/>
      <c r="L1094" s="121">
        <f>SmtRes!DG324</f>
        <v>43.75</v>
      </c>
    </row>
    <row r="1095" spans="1:83" x14ac:dyDescent="0.2">
      <c r="A1095" s="107"/>
      <c r="B1095" s="107" t="s">
        <v>927</v>
      </c>
      <c r="C1095" s="107" t="s">
        <v>1561</v>
      </c>
      <c r="D1095" s="119" t="s">
        <v>922</v>
      </c>
      <c r="E1095" s="120">
        <f>SmtRes!DO324*SmtRes!AT324</f>
        <v>0.2</v>
      </c>
      <c r="F1095" s="120"/>
      <c r="G1095" s="120">
        <f>ROUND(E1095*G1088, 7)</f>
        <v>2.5999999999999999E-2</v>
      </c>
      <c r="H1095" s="121"/>
      <c r="I1095" s="119"/>
      <c r="J1095" s="121">
        <f>ROUND(SmtRes!AG324/SmtRes!DO324, 2)</f>
        <v>529.11</v>
      </c>
      <c r="K1095" s="119"/>
      <c r="L1095" s="121">
        <f>SmtRes!DH324</f>
        <v>13.76</v>
      </c>
      <c r="CE1095">
        <v>1</v>
      </c>
    </row>
    <row r="1096" spans="1:83" ht="25.5" x14ac:dyDescent="0.2">
      <c r="A1096" s="107"/>
      <c r="B1096" s="107" t="s">
        <v>978</v>
      </c>
      <c r="C1096" s="107" t="s">
        <v>980</v>
      </c>
      <c r="D1096" s="119" t="s">
        <v>926</v>
      </c>
      <c r="E1096" s="120">
        <v>0.2</v>
      </c>
      <c r="F1096" s="120"/>
      <c r="G1096" s="120">
        <f>SmtRes!CX325</f>
        <v>2.5999999999999999E-2</v>
      </c>
      <c r="H1096" s="121"/>
      <c r="I1096" s="119"/>
      <c r="J1096" s="121">
        <f>SmtRes!CZ325</f>
        <v>579.09</v>
      </c>
      <c r="K1096" s="119"/>
      <c r="L1096" s="121">
        <f>SmtRes!DG325</f>
        <v>15.06</v>
      </c>
    </row>
    <row r="1097" spans="1:83" x14ac:dyDescent="0.2">
      <c r="A1097" s="107"/>
      <c r="B1097" s="107" t="s">
        <v>947</v>
      </c>
      <c r="C1097" s="107" t="s">
        <v>1603</v>
      </c>
      <c r="D1097" s="119" t="s">
        <v>922</v>
      </c>
      <c r="E1097" s="120">
        <f>SmtRes!DO325*SmtRes!AT325</f>
        <v>0.2</v>
      </c>
      <c r="F1097" s="120"/>
      <c r="G1097" s="120">
        <f>ROUND(E1097*G1088, 7)</f>
        <v>2.5999999999999999E-2</v>
      </c>
      <c r="H1097" s="121"/>
      <c r="I1097" s="119"/>
      <c r="J1097" s="121">
        <f>ROUND(SmtRes!AG325/SmtRes!DO325, 2)</f>
        <v>393.89</v>
      </c>
      <c r="K1097" s="119"/>
      <c r="L1097" s="121">
        <f>SmtRes!DH325</f>
        <v>10.24</v>
      </c>
      <c r="CE1097">
        <v>1</v>
      </c>
    </row>
    <row r="1098" spans="1:83" ht="25.5" x14ac:dyDescent="0.2">
      <c r="A1098" s="107"/>
      <c r="B1098" s="107" t="s">
        <v>941</v>
      </c>
      <c r="C1098" s="107" t="s">
        <v>943</v>
      </c>
      <c r="D1098" s="119" t="s">
        <v>926</v>
      </c>
      <c r="E1098" s="120">
        <v>2.7</v>
      </c>
      <c r="F1098" s="120"/>
      <c r="G1098" s="120">
        <f>SmtRes!CX326</f>
        <v>0.35099999999999998</v>
      </c>
      <c r="H1098" s="121"/>
      <c r="I1098" s="119"/>
      <c r="J1098" s="121">
        <f>SmtRes!CZ326</f>
        <v>42.96</v>
      </c>
      <c r="K1098" s="119"/>
      <c r="L1098" s="121">
        <f>SmtRes!DG326</f>
        <v>15.08</v>
      </c>
    </row>
    <row r="1099" spans="1:83" x14ac:dyDescent="0.2">
      <c r="A1099" s="122"/>
      <c r="B1099" s="120">
        <v>4</v>
      </c>
      <c r="C1099" s="122" t="s">
        <v>1604</v>
      </c>
      <c r="D1099" s="119"/>
      <c r="E1099" s="123"/>
      <c r="F1099" s="120"/>
      <c r="G1099" s="120"/>
      <c r="H1099" s="120"/>
      <c r="I1099" s="120"/>
      <c r="J1099" s="120"/>
      <c r="K1099" s="120"/>
      <c r="L1099" s="124">
        <f>SUM(L1100:L1101)-SUMIF(CE1100:CE1101, 1, L1100:L1101)</f>
        <v>635.16</v>
      </c>
    </row>
    <row r="1100" spans="1:83" ht="38.25" x14ac:dyDescent="0.2">
      <c r="A1100" s="107"/>
      <c r="B1100" s="107" t="s">
        <v>955</v>
      </c>
      <c r="C1100" s="107" t="s">
        <v>957</v>
      </c>
      <c r="D1100" s="119" t="s">
        <v>443</v>
      </c>
      <c r="E1100" s="120">
        <v>0.9</v>
      </c>
      <c r="F1100" s="120"/>
      <c r="G1100" s="120">
        <f>SmtRes!CX327</f>
        <v>0.11700000000000001</v>
      </c>
      <c r="H1100" s="121">
        <f>SmtRes!CZ327</f>
        <v>155.63</v>
      </c>
      <c r="I1100" s="119">
        <f>SmtRes!AI327</f>
        <v>0.93</v>
      </c>
      <c r="J1100" s="121">
        <f>ROUND(H1100*I1100, 2)</f>
        <v>144.74</v>
      </c>
      <c r="K1100" s="119"/>
      <c r="L1100" s="121">
        <f>SmtRes!DF327</f>
        <v>16.93</v>
      </c>
    </row>
    <row r="1101" spans="1:83" ht="51" x14ac:dyDescent="0.2">
      <c r="A1101" s="107"/>
      <c r="B1101" s="107" t="s">
        <v>1277</v>
      </c>
      <c r="C1101" s="125" t="s">
        <v>1279</v>
      </c>
      <c r="D1101" s="126" t="s">
        <v>443</v>
      </c>
      <c r="E1101" s="127">
        <v>3.7</v>
      </c>
      <c r="F1101" s="127"/>
      <c r="G1101" s="127">
        <f>SmtRes!CX328</f>
        <v>0.48099999999999998</v>
      </c>
      <c r="H1101" s="128">
        <f>SmtRes!CZ328</f>
        <v>911.56</v>
      </c>
      <c r="I1101" s="126">
        <f>SmtRes!AI328</f>
        <v>1.41</v>
      </c>
      <c r="J1101" s="128">
        <f>ROUND(H1101*I1101, 2)</f>
        <v>1285.3</v>
      </c>
      <c r="K1101" s="126"/>
      <c r="L1101" s="128">
        <f>SmtRes!DF328</f>
        <v>618.23</v>
      </c>
    </row>
    <row r="1102" spans="1:83" x14ac:dyDescent="0.2">
      <c r="A1102" s="107"/>
      <c r="B1102" s="107"/>
      <c r="C1102" s="106" t="s">
        <v>832</v>
      </c>
      <c r="D1102" s="119"/>
      <c r="E1102" s="120"/>
      <c r="F1102" s="120"/>
      <c r="G1102" s="120"/>
      <c r="H1102" s="121"/>
      <c r="I1102" s="119"/>
      <c r="J1102" s="121"/>
      <c r="K1102" s="119"/>
      <c r="L1102" s="121">
        <f>L1090+L1092+L1093+L1099</f>
        <v>1453.9</v>
      </c>
    </row>
    <row r="1103" spans="1:83" ht="38.25" x14ac:dyDescent="0.2">
      <c r="A1103" s="118" t="s">
        <v>1689</v>
      </c>
      <c r="B1103" s="107" t="str">
        <f>Source!F371</f>
        <v>421/пр_2020_п.75_пп.а</v>
      </c>
      <c r="C1103" s="107" t="str">
        <f>Source!G371</f>
        <v>Сметная стоимость вспомогательных ненормируемых материальных ресурсов, не учтенная в сметной норме, 2%</v>
      </c>
      <c r="D1103" s="119" t="str">
        <f>Source!H371</f>
        <v>%</v>
      </c>
      <c r="E1103" s="120">
        <f>SmtRes!AT329</f>
        <v>2</v>
      </c>
      <c r="F1103" s="120"/>
      <c r="G1103" s="120">
        <f>Source!I371</f>
        <v>2</v>
      </c>
      <c r="H1103" s="121"/>
      <c r="I1103" s="119"/>
      <c r="J1103" s="121"/>
      <c r="K1103" s="119"/>
      <c r="L1103" s="121">
        <f>Source!P371</f>
        <v>14.42</v>
      </c>
      <c r="AD1103">
        <f>ROUND((Source!AT371/100)*((ROUND(0*Source!I371, 2)+ROUND(0*Source!I371, 2))), 2)</f>
        <v>0</v>
      </c>
      <c r="AE1103">
        <f>ROUND((Source!AU371/100)*((ROUND(0*Source!I371, 2)+ROUND(0*Source!I371, 2))), 2)</f>
        <v>0</v>
      </c>
      <c r="AN1103">
        <f>L1103</f>
        <v>14.42</v>
      </c>
      <c r="AW1103">
        <f>L1103</f>
        <v>14.42</v>
      </c>
      <c r="AZ1103">
        <f>Source!X371</f>
        <v>0</v>
      </c>
      <c r="BA1103">
        <f>Source!Y371</f>
        <v>0</v>
      </c>
      <c r="CD1103">
        <v>2</v>
      </c>
    </row>
    <row r="1104" spans="1:83" x14ac:dyDescent="0.2">
      <c r="A1104" s="107"/>
      <c r="B1104" s="107"/>
      <c r="C1104" s="107" t="s">
        <v>1563</v>
      </c>
      <c r="D1104" s="119"/>
      <c r="E1104" s="120"/>
      <c r="F1104" s="120"/>
      <c r="G1104" s="120"/>
      <c r="H1104" s="121"/>
      <c r="I1104" s="119"/>
      <c r="J1104" s="121"/>
      <c r="K1104" s="119"/>
      <c r="L1104" s="121">
        <f>SUM(AR1088:AR1107)+SUM(AS1088:AS1107)+SUM(AT1088:AT1107)+SUM(AU1088:AU1107)+SUM(AV1088:AV1107)</f>
        <v>744.85</v>
      </c>
    </row>
    <row r="1105" spans="1:83" ht="25.5" x14ac:dyDescent="0.2">
      <c r="A1105" s="107"/>
      <c r="B1105" s="107" t="s">
        <v>422</v>
      </c>
      <c r="C1105" s="107" t="s">
        <v>1669</v>
      </c>
      <c r="D1105" s="119" t="s">
        <v>186</v>
      </c>
      <c r="E1105" s="120">
        <f>Source!BZ370</f>
        <v>97</v>
      </c>
      <c r="F1105" s="120"/>
      <c r="G1105" s="120">
        <f>Source!AT370</f>
        <v>97</v>
      </c>
      <c r="H1105" s="121"/>
      <c r="I1105" s="119"/>
      <c r="J1105" s="121"/>
      <c r="K1105" s="119"/>
      <c r="L1105" s="121">
        <f>SUM(AZ1088:AZ1107)</f>
        <v>722.5</v>
      </c>
    </row>
    <row r="1106" spans="1:83" ht="25.5" x14ac:dyDescent="0.2">
      <c r="A1106" s="125"/>
      <c r="B1106" s="125" t="s">
        <v>423</v>
      </c>
      <c r="C1106" s="125" t="s">
        <v>1670</v>
      </c>
      <c r="D1106" s="126" t="s">
        <v>186</v>
      </c>
      <c r="E1106" s="127">
        <f>Source!CA370</f>
        <v>51</v>
      </c>
      <c r="F1106" s="127"/>
      <c r="G1106" s="127">
        <f>Source!AU370</f>
        <v>51</v>
      </c>
      <c r="H1106" s="128"/>
      <c r="I1106" s="126"/>
      <c r="J1106" s="128"/>
      <c r="K1106" s="126"/>
      <c r="L1106" s="128">
        <f>SUM(BA1088:BA1107)</f>
        <v>379.87</v>
      </c>
    </row>
    <row r="1107" spans="1:83" x14ac:dyDescent="0.2">
      <c r="A1107" s="104"/>
      <c r="B1107" s="104"/>
      <c r="C1107" s="129" t="s">
        <v>1566</v>
      </c>
      <c r="D1107" s="129"/>
      <c r="E1107" s="129"/>
      <c r="F1107" s="129"/>
      <c r="G1107" s="129"/>
      <c r="H1107" s="129"/>
      <c r="I1107" s="130">
        <f>IF(E1088&lt;&gt;0,K1107/E1088, 0)</f>
        <v>19774.538461538461</v>
      </c>
      <c r="J1107" s="130"/>
      <c r="K1107" s="130">
        <f>L1090+L1092+L1099+L1105+L1106+L1093+SUM(L1103:L1103)</f>
        <v>2570.69</v>
      </c>
      <c r="L1107" s="130"/>
      <c r="AD1107">
        <f>ROUND((Source!AT370/100)*((ROUND(SUMIF(SmtRes!AQ322:'SmtRes'!AQ329,"=1",SmtRes!AD322:'SmtRes'!AD329)*Source!I370, 2)+ROUND(SUMIF(SmtRes!AQ322:'SmtRes'!AQ329,"=1",SmtRes!AC322:'SmtRes'!AC329)*Source!I370, 2))), 2)</f>
        <v>164.95</v>
      </c>
      <c r="AE1107">
        <f>ROUND((Source!AU370/100)*((ROUND(SUMIF(SmtRes!AQ322:'SmtRes'!AQ329,"=1",SmtRes!AD322:'SmtRes'!AD329)*Source!I370, 2)+ROUND(SUMIF(SmtRes!AQ322:'SmtRes'!AQ329,"=1",SmtRes!AC322:'SmtRes'!AC329)*Source!I370, 2))), 2)</f>
        <v>86.73</v>
      </c>
      <c r="AN1107" s="24">
        <f>L1090+L1092+L1099+L1105+L1106+L1093</f>
        <v>2556.27</v>
      </c>
      <c r="AO1107" s="24">
        <f>L1092</f>
        <v>73.89</v>
      </c>
      <c r="AQ1107" t="s">
        <v>1567</v>
      </c>
      <c r="AR1107" s="24">
        <f>L1090</f>
        <v>720.85</v>
      </c>
      <c r="AT1107" s="24">
        <f>L1093</f>
        <v>24</v>
      </c>
      <c r="AV1107" t="s">
        <v>1567</v>
      </c>
      <c r="AW1107" s="24">
        <f>L1099</f>
        <v>635.16</v>
      </c>
      <c r="AZ1107">
        <f>Source!X370</f>
        <v>722.5</v>
      </c>
      <c r="BA1107">
        <f>Source!Y370</f>
        <v>379.87</v>
      </c>
      <c r="CD1107">
        <v>2</v>
      </c>
    </row>
    <row r="1108" spans="1:83" ht="38.25" x14ac:dyDescent="0.2">
      <c r="A1108" s="136" t="s">
        <v>505</v>
      </c>
      <c r="B1108" s="125" t="str">
        <f>Source!F372</f>
        <v>20.1.02.23-0111</v>
      </c>
      <c r="C1108" s="125" t="str">
        <f>Source!G372</f>
        <v>Полоса горячеоцинкованная для заземления, толщина 4 мм, ширина 40 мм, длина 850 мм</v>
      </c>
      <c r="D1108" s="126" t="str">
        <f>Source!H372</f>
        <v>ШТ</v>
      </c>
      <c r="E1108" s="127">
        <f>Source!K372</f>
        <v>1</v>
      </c>
      <c r="F1108" s="127"/>
      <c r="G1108" s="127">
        <f>Source!I372</f>
        <v>1</v>
      </c>
      <c r="H1108" s="128">
        <f>Source!AL372</f>
        <v>322.86</v>
      </c>
      <c r="I1108" s="126">
        <f>IF(Source!BC372&lt;&gt; 0, Source!BC372, 1)</f>
        <v>1.39</v>
      </c>
      <c r="J1108" s="128">
        <f>ROUND(H1108*I1108, 2)</f>
        <v>448.78</v>
      </c>
      <c r="K1108" s="126"/>
      <c r="L1108" s="128">
        <f>Source!P372</f>
        <v>448.78</v>
      </c>
    </row>
    <row r="1109" spans="1:83" x14ac:dyDescent="0.2">
      <c r="A1109" s="104"/>
      <c r="B1109" s="104"/>
      <c r="C1109" s="129" t="s">
        <v>1566</v>
      </c>
      <c r="D1109" s="129"/>
      <c r="E1109" s="129"/>
      <c r="F1109" s="129"/>
      <c r="G1109" s="129"/>
      <c r="H1109" s="129"/>
      <c r="I1109" s="130">
        <f>IF(E1108&lt;&gt;0,K1109/E1108, 0)</f>
        <v>448.78</v>
      </c>
      <c r="J1109" s="130"/>
      <c r="K1109" s="130">
        <f>L1108</f>
        <v>448.78</v>
      </c>
      <c r="L1109" s="130"/>
      <c r="AD1109">
        <f>ROUND((Source!AT372/100)*((ROUND(ROUND(Source!AO372,2)*Source!I372, 2)+ROUND(ROUND(Source!AN372,2)*Source!I372, 2))), 2)</f>
        <v>0</v>
      </c>
      <c r="AE1109">
        <f>ROUND((Source!AU372/100)*((ROUND(ROUND(Source!AO372,2)*Source!I372, 2)+ROUND(ROUND(Source!AN372,2)*Source!I372, 2))), 2)</f>
        <v>0</v>
      </c>
      <c r="AN1109" s="24">
        <f>L1108</f>
        <v>448.78</v>
      </c>
      <c r="AO1109">
        <f>0</f>
        <v>0</v>
      </c>
      <c r="AQ1109" t="s">
        <v>1567</v>
      </c>
      <c r="AR1109">
        <f>0</f>
        <v>0</v>
      </c>
      <c r="AT1109">
        <f>0</f>
        <v>0</v>
      </c>
      <c r="AV1109" t="s">
        <v>1567</v>
      </c>
      <c r="AW1109" s="24">
        <f>L1108</f>
        <v>448.78</v>
      </c>
      <c r="AZ1109">
        <f>Source!X372</f>
        <v>0</v>
      </c>
      <c r="BA1109">
        <f>Source!Y372</f>
        <v>0</v>
      </c>
      <c r="CD1109">
        <v>2</v>
      </c>
    </row>
    <row r="1110" spans="1:83" ht="25.5" x14ac:dyDescent="0.2">
      <c r="A1110" s="118" t="s">
        <v>509</v>
      </c>
      <c r="B1110" s="107" t="s">
        <v>1690</v>
      </c>
      <c r="C1110" s="107" t="str">
        <f>Source!G373</f>
        <v>Заземлитель вертикальный из угловой стали размером: 50х50х5 мм</v>
      </c>
      <c r="D1110" s="119" t="str">
        <f>Source!H373</f>
        <v>10 ШТ</v>
      </c>
      <c r="E1110" s="120">
        <f>Source!K373</f>
        <v>0.6</v>
      </c>
      <c r="F1110" s="120"/>
      <c r="G1110" s="120">
        <f>Source!I373</f>
        <v>0.6</v>
      </c>
      <c r="H1110" s="121"/>
      <c r="I1110" s="119"/>
      <c r="J1110" s="121"/>
      <c r="K1110" s="119"/>
      <c r="L1110" s="121"/>
    </row>
    <row r="1111" spans="1:83" x14ac:dyDescent="0.2">
      <c r="A1111" s="104"/>
      <c r="B1111" s="104"/>
      <c r="C1111" s="105" t="str">
        <f>"Объем: "&amp;Source!I373&amp;"=6/"&amp;"10"</f>
        <v>Объем: 0,6=6/10</v>
      </c>
      <c r="D1111" s="104"/>
      <c r="E1111" s="104"/>
      <c r="F1111" s="104"/>
      <c r="G1111" s="104"/>
      <c r="H1111" s="104"/>
      <c r="I1111" s="104"/>
      <c r="J1111" s="104"/>
      <c r="K1111" s="104"/>
      <c r="L1111" s="104"/>
    </row>
    <row r="1112" spans="1:83" x14ac:dyDescent="0.2">
      <c r="A1112" s="122"/>
      <c r="B1112" s="120">
        <v>1</v>
      </c>
      <c r="C1112" s="122" t="s">
        <v>1569</v>
      </c>
      <c r="D1112" s="119" t="s">
        <v>922</v>
      </c>
      <c r="E1112" s="123"/>
      <c r="F1112" s="120"/>
      <c r="G1112" s="120">
        <f>Source!U373</f>
        <v>5.5620000000000003</v>
      </c>
      <c r="H1112" s="120"/>
      <c r="I1112" s="120"/>
      <c r="J1112" s="120"/>
      <c r="K1112" s="120"/>
      <c r="L1112" s="124">
        <f>SUM(L1113:L1113)-SUMIF(CE1113:CE1113, 1, L1113:L1113)</f>
        <v>2141.7600000000002</v>
      </c>
    </row>
    <row r="1113" spans="1:83" x14ac:dyDescent="0.2">
      <c r="A1113" s="107"/>
      <c r="B1113" s="107" t="s">
        <v>1101</v>
      </c>
      <c r="C1113" s="107" t="s">
        <v>1102</v>
      </c>
      <c r="D1113" s="119" t="s">
        <v>922</v>
      </c>
      <c r="E1113" s="120">
        <v>9.27</v>
      </c>
      <c r="F1113" s="120"/>
      <c r="G1113" s="120">
        <f>SmtRes!CX330</f>
        <v>5.5620000000000003</v>
      </c>
      <c r="H1113" s="121"/>
      <c r="I1113" s="119"/>
      <c r="J1113" s="121">
        <f>SmtRes!CZ330</f>
        <v>385.07</v>
      </c>
      <c r="K1113" s="119"/>
      <c r="L1113" s="121">
        <f>SmtRes!DI330</f>
        <v>2141.7600000000002</v>
      </c>
    </row>
    <row r="1114" spans="1:83" x14ac:dyDescent="0.2">
      <c r="A1114" s="122"/>
      <c r="B1114" s="120">
        <v>2</v>
      </c>
      <c r="C1114" s="122" t="s">
        <v>1560</v>
      </c>
      <c r="D1114" s="119"/>
      <c r="E1114" s="123"/>
      <c r="F1114" s="120"/>
      <c r="G1114" s="120"/>
      <c r="H1114" s="120"/>
      <c r="I1114" s="120"/>
      <c r="J1114" s="120"/>
      <c r="K1114" s="120"/>
      <c r="L1114" s="124">
        <f>SUM(L1115:L1120)-SUMIF(CE1115:CE1120, 1, L1115:L1120)</f>
        <v>269.61</v>
      </c>
    </row>
    <row r="1115" spans="1:83" x14ac:dyDescent="0.2">
      <c r="A1115" s="122"/>
      <c r="B1115" s="120"/>
      <c r="C1115" s="122" t="s">
        <v>1562</v>
      </c>
      <c r="D1115" s="119" t="s">
        <v>922</v>
      </c>
      <c r="E1115" s="123"/>
      <c r="F1115" s="120"/>
      <c r="G1115" s="120">
        <f>Source!V373</f>
        <v>0.20399999999999999</v>
      </c>
      <c r="H1115" s="120"/>
      <c r="I1115" s="120"/>
      <c r="J1115" s="120"/>
      <c r="K1115" s="120"/>
      <c r="L1115" s="124">
        <f>SUMIF(CE1116:CE1120, 1, L1116:L1120)</f>
        <v>94.15</v>
      </c>
      <c r="CE1115">
        <v>1</v>
      </c>
    </row>
    <row r="1116" spans="1:83" ht="25.5" x14ac:dyDescent="0.2">
      <c r="A1116" s="107"/>
      <c r="B1116" s="107" t="s">
        <v>1073</v>
      </c>
      <c r="C1116" s="107" t="s">
        <v>1075</v>
      </c>
      <c r="D1116" s="119" t="s">
        <v>926</v>
      </c>
      <c r="E1116" s="120">
        <v>0.17</v>
      </c>
      <c r="F1116" s="120"/>
      <c r="G1116" s="120">
        <f>SmtRes!CX332</f>
        <v>0.10199999999999999</v>
      </c>
      <c r="H1116" s="121"/>
      <c r="I1116" s="119"/>
      <c r="J1116" s="121">
        <f>SmtRes!CZ332</f>
        <v>1682.51</v>
      </c>
      <c r="K1116" s="119"/>
      <c r="L1116" s="121">
        <f>SmtRes!DG332</f>
        <v>171.62</v>
      </c>
    </row>
    <row r="1117" spans="1:83" x14ac:dyDescent="0.2">
      <c r="A1117" s="107"/>
      <c r="B1117" s="107" t="s">
        <v>927</v>
      </c>
      <c r="C1117" s="107" t="s">
        <v>1561</v>
      </c>
      <c r="D1117" s="119" t="s">
        <v>922</v>
      </c>
      <c r="E1117" s="120">
        <f>SmtRes!DO332*SmtRes!AT332</f>
        <v>0.17</v>
      </c>
      <c r="F1117" s="120"/>
      <c r="G1117" s="120">
        <f>ROUND(E1117*G1110, 7)</f>
        <v>0.10199999999999999</v>
      </c>
      <c r="H1117" s="121"/>
      <c r="I1117" s="119"/>
      <c r="J1117" s="121">
        <f>ROUND(SmtRes!AG332/SmtRes!DO332, 2)</f>
        <v>529.11</v>
      </c>
      <c r="K1117" s="119"/>
      <c r="L1117" s="121">
        <f>SmtRes!DH332</f>
        <v>53.97</v>
      </c>
      <c r="CE1117">
        <v>1</v>
      </c>
    </row>
    <row r="1118" spans="1:83" ht="25.5" x14ac:dyDescent="0.2">
      <c r="A1118" s="107"/>
      <c r="B1118" s="107" t="s">
        <v>978</v>
      </c>
      <c r="C1118" s="107" t="s">
        <v>980</v>
      </c>
      <c r="D1118" s="119" t="s">
        <v>926</v>
      </c>
      <c r="E1118" s="120">
        <v>0.17</v>
      </c>
      <c r="F1118" s="120"/>
      <c r="G1118" s="120">
        <f>SmtRes!CX333</f>
        <v>0.10199999999999999</v>
      </c>
      <c r="H1118" s="121"/>
      <c r="I1118" s="119"/>
      <c r="J1118" s="121">
        <f>SmtRes!CZ333</f>
        <v>579.09</v>
      </c>
      <c r="K1118" s="119"/>
      <c r="L1118" s="121">
        <f>SmtRes!DG333</f>
        <v>59.07</v>
      </c>
    </row>
    <row r="1119" spans="1:83" x14ac:dyDescent="0.2">
      <c r="A1119" s="107"/>
      <c r="B1119" s="107" t="s">
        <v>947</v>
      </c>
      <c r="C1119" s="107" t="s">
        <v>1603</v>
      </c>
      <c r="D1119" s="119" t="s">
        <v>922</v>
      </c>
      <c r="E1119" s="120">
        <f>SmtRes!DO333*SmtRes!AT333</f>
        <v>0.17</v>
      </c>
      <c r="F1119" s="120"/>
      <c r="G1119" s="120">
        <f>ROUND(E1119*G1110, 7)</f>
        <v>0.10199999999999999</v>
      </c>
      <c r="H1119" s="121"/>
      <c r="I1119" s="119"/>
      <c r="J1119" s="121">
        <f>ROUND(SmtRes!AG333/SmtRes!DO333, 2)</f>
        <v>393.89</v>
      </c>
      <c r="K1119" s="119"/>
      <c r="L1119" s="121">
        <f>SmtRes!DH333</f>
        <v>40.18</v>
      </c>
      <c r="CE1119">
        <v>1</v>
      </c>
    </row>
    <row r="1120" spans="1:83" ht="25.5" x14ac:dyDescent="0.2">
      <c r="A1120" s="107"/>
      <c r="B1120" s="107" t="s">
        <v>941</v>
      </c>
      <c r="C1120" s="107" t="s">
        <v>943</v>
      </c>
      <c r="D1120" s="119" t="s">
        <v>926</v>
      </c>
      <c r="E1120" s="120">
        <v>1.51</v>
      </c>
      <c r="F1120" s="120"/>
      <c r="G1120" s="120">
        <f>SmtRes!CX334</f>
        <v>0.90600000000000003</v>
      </c>
      <c r="H1120" s="121"/>
      <c r="I1120" s="119"/>
      <c r="J1120" s="121">
        <f>SmtRes!CZ334</f>
        <v>42.96</v>
      </c>
      <c r="K1120" s="119"/>
      <c r="L1120" s="121">
        <f>SmtRes!DG334</f>
        <v>38.92</v>
      </c>
    </row>
    <row r="1121" spans="1:82" x14ac:dyDescent="0.2">
      <c r="A1121" s="122"/>
      <c r="B1121" s="120">
        <v>4</v>
      </c>
      <c r="C1121" s="122" t="s">
        <v>1604</v>
      </c>
      <c r="D1121" s="119"/>
      <c r="E1121" s="123"/>
      <c r="F1121" s="120"/>
      <c r="G1121" s="120"/>
      <c r="H1121" s="120"/>
      <c r="I1121" s="120"/>
      <c r="J1121" s="120"/>
      <c r="K1121" s="120"/>
      <c r="L1121" s="124">
        <f>SUM(L1122:L1123)-SUMIF(CE1122:CE1123, 1, L1122:L1123)</f>
        <v>1598.81</v>
      </c>
    </row>
    <row r="1122" spans="1:82" ht="38.25" x14ac:dyDescent="0.2">
      <c r="A1122" s="107"/>
      <c r="B1122" s="107" t="s">
        <v>955</v>
      </c>
      <c r="C1122" s="107" t="s">
        <v>957</v>
      </c>
      <c r="D1122" s="119" t="s">
        <v>443</v>
      </c>
      <c r="E1122" s="120">
        <v>0.65</v>
      </c>
      <c r="F1122" s="120"/>
      <c r="G1122" s="120">
        <f>SmtRes!CX335</f>
        <v>0.39</v>
      </c>
      <c r="H1122" s="121">
        <f>SmtRes!CZ335</f>
        <v>155.63</v>
      </c>
      <c r="I1122" s="119">
        <f>SmtRes!AI335</f>
        <v>0.93</v>
      </c>
      <c r="J1122" s="121">
        <f>ROUND(H1122*I1122, 2)</f>
        <v>144.74</v>
      </c>
      <c r="K1122" s="119"/>
      <c r="L1122" s="121">
        <f>SmtRes!DF335</f>
        <v>56.45</v>
      </c>
    </row>
    <row r="1123" spans="1:82" ht="51" x14ac:dyDescent="0.2">
      <c r="A1123" s="107"/>
      <c r="B1123" s="107" t="s">
        <v>1277</v>
      </c>
      <c r="C1123" s="125" t="s">
        <v>1279</v>
      </c>
      <c r="D1123" s="126" t="s">
        <v>443</v>
      </c>
      <c r="E1123" s="127">
        <v>2</v>
      </c>
      <c r="F1123" s="127"/>
      <c r="G1123" s="127">
        <f>SmtRes!CX336</f>
        <v>1.2</v>
      </c>
      <c r="H1123" s="128">
        <f>SmtRes!CZ336</f>
        <v>911.56</v>
      </c>
      <c r="I1123" s="126">
        <f>SmtRes!AI336</f>
        <v>1.41</v>
      </c>
      <c r="J1123" s="128">
        <f>ROUND(H1123*I1123, 2)</f>
        <v>1285.3</v>
      </c>
      <c r="K1123" s="126"/>
      <c r="L1123" s="128">
        <f>SmtRes!DF336</f>
        <v>1542.36</v>
      </c>
    </row>
    <row r="1124" spans="1:82" x14ac:dyDescent="0.2">
      <c r="A1124" s="107"/>
      <c r="B1124" s="107"/>
      <c r="C1124" s="106" t="s">
        <v>832</v>
      </c>
      <c r="D1124" s="119"/>
      <c r="E1124" s="120"/>
      <c r="F1124" s="120"/>
      <c r="G1124" s="120"/>
      <c r="H1124" s="121"/>
      <c r="I1124" s="119"/>
      <c r="J1124" s="121"/>
      <c r="K1124" s="119"/>
      <c r="L1124" s="121">
        <f>L1112+L1114+L1115+L1121</f>
        <v>4104.33</v>
      </c>
    </row>
    <row r="1125" spans="1:82" ht="38.25" x14ac:dyDescent="0.2">
      <c r="A1125" s="118" t="s">
        <v>1691</v>
      </c>
      <c r="B1125" s="107" t="str">
        <f>Source!F374</f>
        <v>421/пр_2020_п.75_пп.а</v>
      </c>
      <c r="C1125" s="107" t="str">
        <f>Source!G374</f>
        <v>Сметная стоимость вспомогательных ненормируемых материальных ресурсов, не учтенная в сметной норме, 2%</v>
      </c>
      <c r="D1125" s="119" t="str">
        <f>Source!H374</f>
        <v>%</v>
      </c>
      <c r="E1125" s="120">
        <f>SmtRes!AT337</f>
        <v>2</v>
      </c>
      <c r="F1125" s="120"/>
      <c r="G1125" s="120">
        <f>Source!I374</f>
        <v>2</v>
      </c>
      <c r="H1125" s="121"/>
      <c r="I1125" s="119"/>
      <c r="J1125" s="121"/>
      <c r="K1125" s="119"/>
      <c r="L1125" s="121">
        <f>Source!P374</f>
        <v>42.84</v>
      </c>
      <c r="AD1125">
        <f>ROUND((Source!AT374/100)*((ROUND(0*Source!I374, 2)+ROUND(0*Source!I374, 2))), 2)</f>
        <v>0</v>
      </c>
      <c r="AE1125">
        <f>ROUND((Source!AU374/100)*((ROUND(0*Source!I374, 2)+ROUND(0*Source!I374, 2))), 2)</f>
        <v>0</v>
      </c>
      <c r="AN1125">
        <f>L1125</f>
        <v>42.84</v>
      </c>
      <c r="AW1125">
        <f>L1125</f>
        <v>42.84</v>
      </c>
      <c r="AZ1125">
        <f>Source!X374</f>
        <v>0</v>
      </c>
      <c r="BA1125">
        <f>Source!Y374</f>
        <v>0</v>
      </c>
      <c r="CD1125">
        <v>2</v>
      </c>
    </row>
    <row r="1126" spans="1:82" x14ac:dyDescent="0.2">
      <c r="A1126" s="107"/>
      <c r="B1126" s="107"/>
      <c r="C1126" s="107" t="s">
        <v>1563</v>
      </c>
      <c r="D1126" s="119"/>
      <c r="E1126" s="120"/>
      <c r="F1126" s="120"/>
      <c r="G1126" s="120"/>
      <c r="H1126" s="121"/>
      <c r="I1126" s="119"/>
      <c r="J1126" s="121"/>
      <c r="K1126" s="119"/>
      <c r="L1126" s="121">
        <f>SUM(AR1110:AR1129)+SUM(AS1110:AS1129)+SUM(AT1110:AT1129)+SUM(AU1110:AU1129)+SUM(AV1110:AV1129)</f>
        <v>2235.9100000000003</v>
      </c>
    </row>
    <row r="1127" spans="1:82" ht="25.5" x14ac:dyDescent="0.2">
      <c r="A1127" s="107"/>
      <c r="B1127" s="107" t="s">
        <v>422</v>
      </c>
      <c r="C1127" s="107" t="s">
        <v>1669</v>
      </c>
      <c r="D1127" s="119" t="s">
        <v>186</v>
      </c>
      <c r="E1127" s="120">
        <f>Source!BZ373</f>
        <v>97</v>
      </c>
      <c r="F1127" s="120"/>
      <c r="G1127" s="120">
        <f>Source!AT373</f>
        <v>97</v>
      </c>
      <c r="H1127" s="121"/>
      <c r="I1127" s="119"/>
      <c r="J1127" s="121"/>
      <c r="K1127" s="119"/>
      <c r="L1127" s="121">
        <f>SUM(AZ1110:AZ1129)</f>
        <v>2168.83</v>
      </c>
    </row>
    <row r="1128" spans="1:82" ht="25.5" x14ac:dyDescent="0.2">
      <c r="A1128" s="125"/>
      <c r="B1128" s="125" t="s">
        <v>423</v>
      </c>
      <c r="C1128" s="125" t="s">
        <v>1670</v>
      </c>
      <c r="D1128" s="126" t="s">
        <v>186</v>
      </c>
      <c r="E1128" s="127">
        <f>Source!CA373</f>
        <v>51</v>
      </c>
      <c r="F1128" s="127"/>
      <c r="G1128" s="127">
        <f>Source!AU373</f>
        <v>51</v>
      </c>
      <c r="H1128" s="128"/>
      <c r="I1128" s="126"/>
      <c r="J1128" s="128"/>
      <c r="K1128" s="126"/>
      <c r="L1128" s="128">
        <f>SUM(BA1110:BA1129)</f>
        <v>1140.31</v>
      </c>
    </row>
    <row r="1129" spans="1:82" x14ac:dyDescent="0.2">
      <c r="A1129" s="104"/>
      <c r="B1129" s="104"/>
      <c r="C1129" s="129" t="s">
        <v>1566</v>
      </c>
      <c r="D1129" s="129"/>
      <c r="E1129" s="129"/>
      <c r="F1129" s="129"/>
      <c r="G1129" s="129"/>
      <c r="H1129" s="129"/>
      <c r="I1129" s="130">
        <f>IF(E1110&lt;&gt;0,K1129/E1110, 0)</f>
        <v>12427.183333333332</v>
      </c>
      <c r="J1129" s="130"/>
      <c r="K1129" s="130">
        <f>L1112+L1114+L1121+L1127+L1128+L1115+SUM(L1125:L1125)</f>
        <v>7456.3099999999995</v>
      </c>
      <c r="L1129" s="130"/>
      <c r="AD1129">
        <f>ROUND((Source!AT373/100)*((ROUND(SUMIF(SmtRes!AQ330:'SmtRes'!AQ337,"=1",SmtRes!AD330:'SmtRes'!AD337)*Source!I373, 2)+ROUND(SUMIF(SmtRes!AQ330:'SmtRes'!AQ337,"=1",SmtRes!AC330:'SmtRes'!AC337)*Source!I373, 2))), 2)</f>
        <v>761.29</v>
      </c>
      <c r="AE1129">
        <f>ROUND((Source!AU373/100)*((ROUND(SUMIF(SmtRes!AQ330:'SmtRes'!AQ337,"=1",SmtRes!AD330:'SmtRes'!AD337)*Source!I373, 2)+ROUND(SUMIF(SmtRes!AQ330:'SmtRes'!AQ337,"=1",SmtRes!AC330:'SmtRes'!AC337)*Source!I373, 2))), 2)</f>
        <v>400.27</v>
      </c>
      <c r="AN1129" s="24">
        <f>L1112+L1114+L1121+L1127+L1128+L1115</f>
        <v>7413.4699999999993</v>
      </c>
      <c r="AO1129" s="24">
        <f>L1114</f>
        <v>269.61</v>
      </c>
      <c r="AQ1129" t="s">
        <v>1567</v>
      </c>
      <c r="AR1129" s="24">
        <f>L1112</f>
        <v>2141.7600000000002</v>
      </c>
      <c r="AT1129" s="24">
        <f>L1115</f>
        <v>94.15</v>
      </c>
      <c r="AV1129" t="s">
        <v>1567</v>
      </c>
      <c r="AW1129" s="24">
        <f>L1121</f>
        <v>1598.81</v>
      </c>
      <c r="AZ1129">
        <f>Source!X373</f>
        <v>2168.83</v>
      </c>
      <c r="BA1129">
        <f>Source!Y373</f>
        <v>1140.31</v>
      </c>
      <c r="CD1129">
        <v>2</v>
      </c>
    </row>
    <row r="1130" spans="1:82" ht="51" x14ac:dyDescent="0.2">
      <c r="A1130" s="136" t="s">
        <v>515</v>
      </c>
      <c r="B1130" s="125" t="str">
        <f>Source!F375</f>
        <v>08.3.08.02-1096</v>
      </c>
      <c r="C1130" s="125" t="str">
        <f>Source!G375</f>
        <v>Уголок стальной горячекатаный равнополочный, марка стали 09Г2С, 12Г2С, ширина полок 50-90 мм, толщина полки 3-9 мм</v>
      </c>
      <c r="D1130" s="126" t="str">
        <f>Source!H375</f>
        <v>т</v>
      </c>
      <c r="E1130" s="127">
        <f>Source!K375</f>
        <v>6.0000000000000001E-3</v>
      </c>
      <c r="F1130" s="127"/>
      <c r="G1130" s="127">
        <f>Source!I375</f>
        <v>6.0000000000000001E-3</v>
      </c>
      <c r="H1130" s="128">
        <f>Source!AL375</f>
        <v>73435</v>
      </c>
      <c r="I1130" s="126">
        <f>IF(Source!BC375&lt;&gt; 0, Source!BC375, 1)</f>
        <v>0.55000000000000004</v>
      </c>
      <c r="J1130" s="128">
        <f>ROUND(H1130*I1130, 2)</f>
        <v>40389.25</v>
      </c>
      <c r="K1130" s="126"/>
      <c r="L1130" s="128">
        <f>Source!P375</f>
        <v>242.34</v>
      </c>
    </row>
    <row r="1131" spans="1:82" x14ac:dyDescent="0.2">
      <c r="A1131" s="104"/>
      <c r="B1131" s="104"/>
      <c r="C1131" s="129" t="s">
        <v>1566</v>
      </c>
      <c r="D1131" s="129"/>
      <c r="E1131" s="129"/>
      <c r="F1131" s="129"/>
      <c r="G1131" s="129"/>
      <c r="H1131" s="129"/>
      <c r="I1131" s="130">
        <f>IF(E1130&lt;&gt;0,K1131/E1130, 0)</f>
        <v>40390</v>
      </c>
      <c r="J1131" s="130"/>
      <c r="K1131" s="130">
        <f>L1130</f>
        <v>242.34</v>
      </c>
      <c r="L1131" s="130"/>
      <c r="AD1131">
        <f>ROUND((Source!AT375/100)*((ROUND(ROUND(Source!AO375,2)*Source!I375, 2)+ROUND(ROUND(Source!AN375,2)*Source!I375, 2))), 2)</f>
        <v>0</v>
      </c>
      <c r="AE1131">
        <f>ROUND((Source!AU375/100)*((ROUND(ROUND(Source!AO375,2)*Source!I375, 2)+ROUND(ROUND(Source!AN375,2)*Source!I375, 2))), 2)</f>
        <v>0</v>
      </c>
      <c r="AN1131" s="24">
        <f>L1130</f>
        <v>242.34</v>
      </c>
      <c r="AO1131">
        <f>0</f>
        <v>0</v>
      </c>
      <c r="AQ1131" t="s">
        <v>1567</v>
      </c>
      <c r="AR1131">
        <f>0</f>
        <v>0</v>
      </c>
      <c r="AT1131">
        <f>0</f>
        <v>0</v>
      </c>
      <c r="AV1131" t="s">
        <v>1567</v>
      </c>
      <c r="AW1131" s="24">
        <f>L1130</f>
        <v>242.34</v>
      </c>
      <c r="AZ1131">
        <f>Source!X375</f>
        <v>0</v>
      </c>
      <c r="BA1131">
        <f>Source!Y375</f>
        <v>0</v>
      </c>
      <c r="CD1131">
        <v>1</v>
      </c>
    </row>
    <row r="1132" spans="1:82" ht="38.25" x14ac:dyDescent="0.2">
      <c r="A1132" s="118" t="s">
        <v>519</v>
      </c>
      <c r="B1132" s="107" t="s">
        <v>1692</v>
      </c>
      <c r="C1132" s="107" t="str">
        <f>Source!G376</f>
        <v>Проводник заземляющий открыто по строительным основаниям: из круглой стали диаметром 12 мм</v>
      </c>
      <c r="D1132" s="119" t="str">
        <f>Source!H376</f>
        <v>100 м</v>
      </c>
      <c r="E1132" s="120">
        <f>Source!K376</f>
        <v>0.11</v>
      </c>
      <c r="F1132" s="120"/>
      <c r="G1132" s="120">
        <f>Source!I376</f>
        <v>0.11</v>
      </c>
      <c r="H1132" s="121"/>
      <c r="I1132" s="119"/>
      <c r="J1132" s="121"/>
      <c r="K1132" s="119"/>
      <c r="L1132" s="121"/>
    </row>
    <row r="1133" spans="1:82" x14ac:dyDescent="0.2">
      <c r="A1133" s="104"/>
      <c r="B1133" s="104"/>
      <c r="C1133" s="105" t="str">
        <f>"Объем: "&amp;Source!I376&amp;"=11/"&amp;"100"</f>
        <v>Объем: 0,11=11/100</v>
      </c>
      <c r="D1133" s="104"/>
      <c r="E1133" s="104"/>
      <c r="F1133" s="104"/>
      <c r="G1133" s="104"/>
      <c r="H1133" s="104"/>
      <c r="I1133" s="104"/>
      <c r="J1133" s="104"/>
      <c r="K1133" s="104"/>
      <c r="L1133" s="104"/>
    </row>
    <row r="1134" spans="1:82" x14ac:dyDescent="0.2">
      <c r="A1134" s="122"/>
      <c r="B1134" s="120">
        <v>1</v>
      </c>
      <c r="C1134" s="122" t="s">
        <v>1569</v>
      </c>
      <c r="D1134" s="119" t="s">
        <v>922</v>
      </c>
      <c r="E1134" s="123"/>
      <c r="F1134" s="120"/>
      <c r="G1134" s="120">
        <f>Source!U376</f>
        <v>2.0350000000000001</v>
      </c>
      <c r="H1134" s="120"/>
      <c r="I1134" s="120"/>
      <c r="J1134" s="120"/>
      <c r="K1134" s="120"/>
      <c r="L1134" s="124">
        <f>SUM(L1135:L1135)-SUMIF(CE1135:CE1135, 1, L1135:L1135)</f>
        <v>783.62</v>
      </c>
    </row>
    <row r="1135" spans="1:82" x14ac:dyDescent="0.2">
      <c r="A1135" s="107"/>
      <c r="B1135" s="107" t="s">
        <v>1101</v>
      </c>
      <c r="C1135" s="107" t="s">
        <v>1102</v>
      </c>
      <c r="D1135" s="119" t="s">
        <v>922</v>
      </c>
      <c r="E1135" s="120">
        <v>18.5</v>
      </c>
      <c r="F1135" s="120"/>
      <c r="G1135" s="120">
        <f>SmtRes!CX338</f>
        <v>2.0350000000000001</v>
      </c>
      <c r="H1135" s="121"/>
      <c r="I1135" s="119"/>
      <c r="J1135" s="121">
        <f>SmtRes!CZ338</f>
        <v>385.07</v>
      </c>
      <c r="K1135" s="119"/>
      <c r="L1135" s="121">
        <f>SmtRes!DI338</f>
        <v>783.62</v>
      </c>
    </row>
    <row r="1136" spans="1:82" x14ac:dyDescent="0.2">
      <c r="A1136" s="122"/>
      <c r="B1136" s="120">
        <v>2</v>
      </c>
      <c r="C1136" s="122" t="s">
        <v>1560</v>
      </c>
      <c r="D1136" s="119"/>
      <c r="E1136" s="123"/>
      <c r="F1136" s="120"/>
      <c r="G1136" s="120"/>
      <c r="H1136" s="120"/>
      <c r="I1136" s="120"/>
      <c r="J1136" s="120"/>
      <c r="K1136" s="120"/>
      <c r="L1136" s="124">
        <f>SUM(L1137:L1142)-SUMIF(CE1137:CE1142, 1, L1137:L1142)</f>
        <v>55.99</v>
      </c>
    </row>
    <row r="1137" spans="1:83" x14ac:dyDescent="0.2">
      <c r="A1137" s="122"/>
      <c r="B1137" s="120"/>
      <c r="C1137" s="122" t="s">
        <v>1562</v>
      </c>
      <c r="D1137" s="119" t="s">
        <v>922</v>
      </c>
      <c r="E1137" s="123"/>
      <c r="F1137" s="120"/>
      <c r="G1137" s="120">
        <f>Source!V376</f>
        <v>3.7400000000000003E-2</v>
      </c>
      <c r="H1137" s="120"/>
      <c r="I1137" s="120"/>
      <c r="J1137" s="120"/>
      <c r="K1137" s="120"/>
      <c r="L1137" s="124">
        <f>SUMIF(CE1138:CE1142, 1, L1138:L1142)</f>
        <v>17.260000000000002</v>
      </c>
      <c r="CE1137">
        <v>1</v>
      </c>
    </row>
    <row r="1138" spans="1:83" ht="25.5" x14ac:dyDescent="0.2">
      <c r="A1138" s="107"/>
      <c r="B1138" s="107" t="s">
        <v>1073</v>
      </c>
      <c r="C1138" s="107" t="s">
        <v>1075</v>
      </c>
      <c r="D1138" s="119" t="s">
        <v>926</v>
      </c>
      <c r="E1138" s="120">
        <v>0.17</v>
      </c>
      <c r="F1138" s="120"/>
      <c r="G1138" s="120">
        <f>SmtRes!CX340</f>
        <v>1.8700000000000001E-2</v>
      </c>
      <c r="H1138" s="121"/>
      <c r="I1138" s="119"/>
      <c r="J1138" s="121">
        <f>SmtRes!CZ340</f>
        <v>1682.51</v>
      </c>
      <c r="K1138" s="119"/>
      <c r="L1138" s="121">
        <f>SmtRes!DG340</f>
        <v>31.46</v>
      </c>
    </row>
    <row r="1139" spans="1:83" x14ac:dyDescent="0.2">
      <c r="A1139" s="107"/>
      <c r="B1139" s="107" t="s">
        <v>927</v>
      </c>
      <c r="C1139" s="107" t="s">
        <v>1561</v>
      </c>
      <c r="D1139" s="119" t="s">
        <v>922</v>
      </c>
      <c r="E1139" s="120">
        <f>SmtRes!DO340*SmtRes!AT340</f>
        <v>0.17</v>
      </c>
      <c r="F1139" s="120"/>
      <c r="G1139" s="120">
        <f>ROUND(E1139*G1132, 7)</f>
        <v>1.8700000000000001E-2</v>
      </c>
      <c r="H1139" s="121"/>
      <c r="I1139" s="119"/>
      <c r="J1139" s="121">
        <f>ROUND(SmtRes!AG340/SmtRes!DO340, 2)</f>
        <v>529.11</v>
      </c>
      <c r="K1139" s="119"/>
      <c r="L1139" s="121">
        <f>SmtRes!DH340</f>
        <v>9.89</v>
      </c>
      <c r="CE1139">
        <v>1</v>
      </c>
    </row>
    <row r="1140" spans="1:83" ht="25.5" x14ac:dyDescent="0.2">
      <c r="A1140" s="107"/>
      <c r="B1140" s="107" t="s">
        <v>978</v>
      </c>
      <c r="C1140" s="107" t="s">
        <v>980</v>
      </c>
      <c r="D1140" s="119" t="s">
        <v>926</v>
      </c>
      <c r="E1140" s="120">
        <v>0.17</v>
      </c>
      <c r="F1140" s="120"/>
      <c r="G1140" s="120">
        <f>SmtRes!CX341</f>
        <v>1.8700000000000001E-2</v>
      </c>
      <c r="H1140" s="121"/>
      <c r="I1140" s="119"/>
      <c r="J1140" s="121">
        <f>SmtRes!CZ341</f>
        <v>579.09</v>
      </c>
      <c r="K1140" s="119"/>
      <c r="L1140" s="121">
        <f>SmtRes!DG341</f>
        <v>10.83</v>
      </c>
    </row>
    <row r="1141" spans="1:83" x14ac:dyDescent="0.2">
      <c r="A1141" s="107"/>
      <c r="B1141" s="107" t="s">
        <v>947</v>
      </c>
      <c r="C1141" s="107" t="s">
        <v>1603</v>
      </c>
      <c r="D1141" s="119" t="s">
        <v>922</v>
      </c>
      <c r="E1141" s="120">
        <f>SmtRes!DO341*SmtRes!AT341</f>
        <v>0.17</v>
      </c>
      <c r="F1141" s="120"/>
      <c r="G1141" s="120">
        <f>ROUND(E1141*G1132, 7)</f>
        <v>1.8700000000000001E-2</v>
      </c>
      <c r="H1141" s="121"/>
      <c r="I1141" s="119"/>
      <c r="J1141" s="121">
        <f>ROUND(SmtRes!AG341/SmtRes!DO341, 2)</f>
        <v>393.89</v>
      </c>
      <c r="K1141" s="119"/>
      <c r="L1141" s="121">
        <f>SmtRes!DH341</f>
        <v>7.37</v>
      </c>
      <c r="CE1141">
        <v>1</v>
      </c>
    </row>
    <row r="1142" spans="1:83" ht="25.5" x14ac:dyDescent="0.2">
      <c r="A1142" s="107"/>
      <c r="B1142" s="107" t="s">
        <v>941</v>
      </c>
      <c r="C1142" s="107" t="s">
        <v>943</v>
      </c>
      <c r="D1142" s="119" t="s">
        <v>926</v>
      </c>
      <c r="E1142" s="120">
        <v>2.9</v>
      </c>
      <c r="F1142" s="120"/>
      <c r="G1142" s="120">
        <f>SmtRes!CX342</f>
        <v>0.31900000000000001</v>
      </c>
      <c r="H1142" s="121"/>
      <c r="I1142" s="119"/>
      <c r="J1142" s="121">
        <f>SmtRes!CZ342</f>
        <v>42.96</v>
      </c>
      <c r="K1142" s="119"/>
      <c r="L1142" s="121">
        <f>SmtRes!DG342</f>
        <v>13.7</v>
      </c>
    </row>
    <row r="1143" spans="1:83" x14ac:dyDescent="0.2">
      <c r="A1143" s="122"/>
      <c r="B1143" s="120">
        <v>4</v>
      </c>
      <c r="C1143" s="122" t="s">
        <v>1604</v>
      </c>
      <c r="D1143" s="119"/>
      <c r="E1143" s="123"/>
      <c r="F1143" s="120"/>
      <c r="G1143" s="120"/>
      <c r="H1143" s="120"/>
      <c r="I1143" s="120"/>
      <c r="J1143" s="120"/>
      <c r="K1143" s="120"/>
      <c r="L1143" s="124">
        <f>SUM(L1144:L1146)-SUMIF(CE1144:CE1146, 1, L1144:L1146)</f>
        <v>375.33</v>
      </c>
    </row>
    <row r="1144" spans="1:83" ht="38.25" x14ac:dyDescent="0.2">
      <c r="A1144" s="107"/>
      <c r="B1144" s="107" t="s">
        <v>955</v>
      </c>
      <c r="C1144" s="107" t="s">
        <v>957</v>
      </c>
      <c r="D1144" s="119" t="s">
        <v>443</v>
      </c>
      <c r="E1144" s="120">
        <v>0.9</v>
      </c>
      <c r="F1144" s="120"/>
      <c r="G1144" s="120">
        <f>SmtRes!CX343</f>
        <v>9.9000000000000005E-2</v>
      </c>
      <c r="H1144" s="121">
        <f>SmtRes!CZ343</f>
        <v>155.63</v>
      </c>
      <c r="I1144" s="119">
        <f>SmtRes!AI343</f>
        <v>0.93</v>
      </c>
      <c r="J1144" s="121">
        <f>ROUND(H1144*I1144, 2)</f>
        <v>144.74</v>
      </c>
      <c r="K1144" s="119"/>
      <c r="L1144" s="121">
        <f>SmtRes!DF343</f>
        <v>14.33</v>
      </c>
    </row>
    <row r="1145" spans="1:83" ht="38.25" x14ac:dyDescent="0.2">
      <c r="A1145" s="107"/>
      <c r="B1145" s="107" t="s">
        <v>1280</v>
      </c>
      <c r="C1145" s="107" t="s">
        <v>1282</v>
      </c>
      <c r="D1145" s="119" t="s">
        <v>236</v>
      </c>
      <c r="E1145" s="120">
        <v>4.0000000000000001E-3</v>
      </c>
      <c r="F1145" s="120"/>
      <c r="G1145" s="120">
        <f>SmtRes!CX344</f>
        <v>4.4000000000000002E-4</v>
      </c>
      <c r="H1145" s="121"/>
      <c r="I1145" s="119"/>
      <c r="J1145" s="121">
        <f>SmtRes!CZ344</f>
        <v>49270.68</v>
      </c>
      <c r="K1145" s="119"/>
      <c r="L1145" s="121">
        <f>SmtRes!DF344</f>
        <v>21.68</v>
      </c>
    </row>
    <row r="1146" spans="1:83" ht="51" x14ac:dyDescent="0.2">
      <c r="A1146" s="107"/>
      <c r="B1146" s="107" t="s">
        <v>1277</v>
      </c>
      <c r="C1146" s="125" t="s">
        <v>1279</v>
      </c>
      <c r="D1146" s="126" t="s">
        <v>443</v>
      </c>
      <c r="E1146" s="127">
        <v>2.4</v>
      </c>
      <c r="F1146" s="127"/>
      <c r="G1146" s="127">
        <f>SmtRes!CX345</f>
        <v>0.26400000000000001</v>
      </c>
      <c r="H1146" s="128">
        <f>SmtRes!CZ345</f>
        <v>911.56</v>
      </c>
      <c r="I1146" s="126">
        <f>SmtRes!AI345</f>
        <v>1.41</v>
      </c>
      <c r="J1146" s="128">
        <f>ROUND(H1146*I1146, 2)</f>
        <v>1285.3</v>
      </c>
      <c r="K1146" s="126"/>
      <c r="L1146" s="128">
        <f>SmtRes!DF345</f>
        <v>339.32</v>
      </c>
    </row>
    <row r="1147" spans="1:83" x14ac:dyDescent="0.2">
      <c r="A1147" s="107"/>
      <c r="B1147" s="107"/>
      <c r="C1147" s="106" t="s">
        <v>832</v>
      </c>
      <c r="D1147" s="119"/>
      <c r="E1147" s="120"/>
      <c r="F1147" s="120"/>
      <c r="G1147" s="120"/>
      <c r="H1147" s="121"/>
      <c r="I1147" s="119"/>
      <c r="J1147" s="121"/>
      <c r="K1147" s="119"/>
      <c r="L1147" s="121">
        <f>L1134+L1136+L1137+L1143</f>
        <v>1232.2</v>
      </c>
    </row>
    <row r="1148" spans="1:83" ht="38.25" x14ac:dyDescent="0.2">
      <c r="A1148" s="118" t="s">
        <v>1693</v>
      </c>
      <c r="B1148" s="107" t="str">
        <f>Source!F377</f>
        <v>421/пр_2020_п.75_пп.а</v>
      </c>
      <c r="C1148" s="107" t="str">
        <f>Source!G377</f>
        <v>Сметная стоимость вспомогательных ненормируемых материальных ресурсов, не учтенная в сметной норме, 2%</v>
      </c>
      <c r="D1148" s="119" t="str">
        <f>Source!H377</f>
        <v>%</v>
      </c>
      <c r="E1148" s="120">
        <f>SmtRes!AT346</f>
        <v>2</v>
      </c>
      <c r="F1148" s="120"/>
      <c r="G1148" s="120">
        <f>Source!I377</f>
        <v>2</v>
      </c>
      <c r="H1148" s="121"/>
      <c r="I1148" s="119"/>
      <c r="J1148" s="121"/>
      <c r="K1148" s="119"/>
      <c r="L1148" s="121">
        <f>Source!P377</f>
        <v>15.67</v>
      </c>
      <c r="AD1148">
        <f>ROUND((Source!AT377/100)*((ROUND(0*Source!I377, 2)+ROUND(0*Source!I377, 2))), 2)</f>
        <v>0</v>
      </c>
      <c r="AE1148">
        <f>ROUND((Source!AU377/100)*((ROUND(0*Source!I377, 2)+ROUND(0*Source!I377, 2))), 2)</f>
        <v>0</v>
      </c>
      <c r="AN1148">
        <f>L1148</f>
        <v>15.67</v>
      </c>
      <c r="AW1148">
        <f>L1148</f>
        <v>15.67</v>
      </c>
      <c r="AZ1148">
        <f>Source!X377</f>
        <v>0</v>
      </c>
      <c r="BA1148">
        <f>Source!Y377</f>
        <v>0</v>
      </c>
      <c r="CD1148">
        <v>2</v>
      </c>
    </row>
    <row r="1149" spans="1:83" x14ac:dyDescent="0.2">
      <c r="A1149" s="107"/>
      <c r="B1149" s="107"/>
      <c r="C1149" s="107" t="s">
        <v>1563</v>
      </c>
      <c r="D1149" s="119"/>
      <c r="E1149" s="120"/>
      <c r="F1149" s="120"/>
      <c r="G1149" s="120"/>
      <c r="H1149" s="121"/>
      <c r="I1149" s="119"/>
      <c r="J1149" s="121"/>
      <c r="K1149" s="119"/>
      <c r="L1149" s="121">
        <f>SUM(AR1132:AR1152)+SUM(AS1132:AS1152)+SUM(AT1132:AT1152)+SUM(AU1132:AU1152)+SUM(AV1132:AV1152)</f>
        <v>800.88</v>
      </c>
    </row>
    <row r="1150" spans="1:83" ht="25.5" x14ac:dyDescent="0.2">
      <c r="A1150" s="107"/>
      <c r="B1150" s="107" t="s">
        <v>422</v>
      </c>
      <c r="C1150" s="107" t="s">
        <v>1669</v>
      </c>
      <c r="D1150" s="119" t="s">
        <v>186</v>
      </c>
      <c r="E1150" s="120">
        <f>Source!BZ376</f>
        <v>97</v>
      </c>
      <c r="F1150" s="120"/>
      <c r="G1150" s="120">
        <f>Source!AT376</f>
        <v>97</v>
      </c>
      <c r="H1150" s="121"/>
      <c r="I1150" s="119"/>
      <c r="J1150" s="121"/>
      <c r="K1150" s="119"/>
      <c r="L1150" s="121">
        <f>SUM(AZ1132:AZ1152)</f>
        <v>776.85</v>
      </c>
    </row>
    <row r="1151" spans="1:83" ht="25.5" x14ac:dyDescent="0.2">
      <c r="A1151" s="125"/>
      <c r="B1151" s="125" t="s">
        <v>423</v>
      </c>
      <c r="C1151" s="125" t="s">
        <v>1670</v>
      </c>
      <c r="D1151" s="126" t="s">
        <v>186</v>
      </c>
      <c r="E1151" s="127">
        <f>Source!CA376</f>
        <v>51</v>
      </c>
      <c r="F1151" s="127"/>
      <c r="G1151" s="127">
        <f>Source!AU376</f>
        <v>51</v>
      </c>
      <c r="H1151" s="128"/>
      <c r="I1151" s="126"/>
      <c r="J1151" s="128"/>
      <c r="K1151" s="126"/>
      <c r="L1151" s="128">
        <f>SUM(BA1132:BA1152)</f>
        <v>408.45</v>
      </c>
    </row>
    <row r="1152" spans="1:83" x14ac:dyDescent="0.2">
      <c r="A1152" s="104"/>
      <c r="B1152" s="104"/>
      <c r="C1152" s="129" t="s">
        <v>1566</v>
      </c>
      <c r="D1152" s="129"/>
      <c r="E1152" s="129"/>
      <c r="F1152" s="129"/>
      <c r="G1152" s="129"/>
      <c r="H1152" s="129"/>
      <c r="I1152" s="130">
        <f>IF(E1132&lt;&gt;0,K1152/E1132, 0)</f>
        <v>22119.727272727272</v>
      </c>
      <c r="J1152" s="130"/>
      <c r="K1152" s="130">
        <f>L1134+L1136+L1143+L1150+L1151+L1137+SUM(L1148:L1148)</f>
        <v>2433.17</v>
      </c>
      <c r="L1152" s="130"/>
      <c r="AD1152">
        <f>ROUND((Source!AT376/100)*((ROUND(SUMIF(SmtRes!AQ338:'SmtRes'!AQ346,"=1",SmtRes!AD338:'SmtRes'!AD346)*Source!I376, 2)+ROUND(SUMIF(SmtRes!AQ338:'SmtRes'!AQ346,"=1",SmtRes!AC338:'SmtRes'!AC346)*Source!I376, 2))), 2)</f>
        <v>139.57</v>
      </c>
      <c r="AE1152">
        <f>ROUND((Source!AU376/100)*((ROUND(SUMIF(SmtRes!AQ338:'SmtRes'!AQ346,"=1",SmtRes!AD338:'SmtRes'!AD346)*Source!I376, 2)+ROUND(SUMIF(SmtRes!AQ338:'SmtRes'!AQ346,"=1",SmtRes!AC338:'SmtRes'!AC346)*Source!I376, 2))), 2)</f>
        <v>73.38</v>
      </c>
      <c r="AN1152" s="24">
        <f>L1134+L1136+L1143+L1150+L1151+L1137</f>
        <v>2417.5</v>
      </c>
      <c r="AO1152" s="24">
        <f>L1136</f>
        <v>55.99</v>
      </c>
      <c r="AQ1152" t="s">
        <v>1567</v>
      </c>
      <c r="AR1152" s="24">
        <f>L1134</f>
        <v>783.62</v>
      </c>
      <c r="AT1152" s="24">
        <f>L1137</f>
        <v>17.260000000000002</v>
      </c>
      <c r="AV1152" t="s">
        <v>1567</v>
      </c>
      <c r="AW1152" s="24">
        <f>L1143</f>
        <v>375.33</v>
      </c>
      <c r="AZ1152">
        <f>Source!X376</f>
        <v>776.85</v>
      </c>
      <c r="BA1152">
        <f>Source!Y376</f>
        <v>408.45</v>
      </c>
      <c r="CD1152">
        <v>2</v>
      </c>
    </row>
    <row r="1153" spans="1:82" ht="38.25" x14ac:dyDescent="0.2">
      <c r="A1153" s="136" t="s">
        <v>524</v>
      </c>
      <c r="B1153" s="125" t="str">
        <f>Source!F378</f>
        <v>08.3.04.02-0063</v>
      </c>
      <c r="C1153" s="125" t="str">
        <f>Source!G378</f>
        <v>Прокат стальной горячекатаный круглый, марки стали Ст3сп, Ст3пс, диаметр 5-12 мм</v>
      </c>
      <c r="D1153" s="126" t="str">
        <f>Source!H378</f>
        <v>т</v>
      </c>
      <c r="E1153" s="127">
        <f>Source!K378</f>
        <v>3.0000000000000001E-3</v>
      </c>
      <c r="F1153" s="127"/>
      <c r="G1153" s="127">
        <f>Source!I378</f>
        <v>3.0000000000000001E-3</v>
      </c>
      <c r="H1153" s="128"/>
      <c r="I1153" s="126"/>
      <c r="J1153" s="128">
        <f>Source!AL378</f>
        <v>45094.23</v>
      </c>
      <c r="K1153" s="126"/>
      <c r="L1153" s="128">
        <f>Source!P378</f>
        <v>135.28</v>
      </c>
    </row>
    <row r="1154" spans="1:82" x14ac:dyDescent="0.2">
      <c r="A1154" s="104"/>
      <c r="B1154" s="104"/>
      <c r="C1154" s="129" t="s">
        <v>1566</v>
      </c>
      <c r="D1154" s="129"/>
      <c r="E1154" s="129"/>
      <c r="F1154" s="129"/>
      <c r="G1154" s="129"/>
      <c r="H1154" s="129"/>
      <c r="I1154" s="130">
        <f>IF(E1153&lt;&gt;0,K1154/E1153, 0)</f>
        <v>45093.333333333336</v>
      </c>
      <c r="J1154" s="130"/>
      <c r="K1154" s="130">
        <f>L1153</f>
        <v>135.28</v>
      </c>
      <c r="L1154" s="130"/>
      <c r="AD1154">
        <f>ROUND((Source!AT378/100)*((ROUND(ROUND(Source!AO378,2)*Source!I378, 2)+ROUND(ROUND(Source!AN378,2)*Source!I378, 2))), 2)</f>
        <v>0</v>
      </c>
      <c r="AE1154">
        <f>ROUND((Source!AU378/100)*((ROUND(ROUND(Source!AO378,2)*Source!I378, 2)+ROUND(ROUND(Source!AN378,2)*Source!I378, 2))), 2)</f>
        <v>0</v>
      </c>
      <c r="AN1154" s="24">
        <f>L1153</f>
        <v>135.28</v>
      </c>
      <c r="AO1154">
        <f>0</f>
        <v>0</v>
      </c>
      <c r="AQ1154" t="s">
        <v>1567</v>
      </c>
      <c r="AR1154">
        <f>0</f>
        <v>0</v>
      </c>
      <c r="AT1154">
        <f>0</f>
        <v>0</v>
      </c>
      <c r="AV1154" t="s">
        <v>1567</v>
      </c>
      <c r="AW1154" s="24">
        <f>L1153</f>
        <v>135.28</v>
      </c>
      <c r="AZ1154">
        <f>Source!X378</f>
        <v>0</v>
      </c>
      <c r="BA1154">
        <f>Source!Y378</f>
        <v>0</v>
      </c>
      <c r="CD1154">
        <v>1</v>
      </c>
    </row>
    <row r="1155" spans="1:82" x14ac:dyDescent="0.2">
      <c r="A1155" s="104"/>
      <c r="B1155" s="104"/>
      <c r="C1155" s="104"/>
      <c r="D1155" s="104"/>
      <c r="E1155" s="104"/>
      <c r="F1155" s="104"/>
      <c r="G1155" s="104"/>
      <c r="H1155" s="104"/>
      <c r="I1155" s="104"/>
      <c r="J1155" s="104"/>
      <c r="K1155" s="104"/>
      <c r="L1155" s="104"/>
    </row>
    <row r="1156" spans="1:82" x14ac:dyDescent="0.2">
      <c r="A1156" s="131"/>
      <c r="B1156" s="106"/>
      <c r="C1156" s="117" t="s">
        <v>1575</v>
      </c>
      <c r="D1156" s="117"/>
      <c r="E1156" s="117"/>
      <c r="F1156" s="117"/>
      <c r="G1156" s="117"/>
      <c r="H1156" s="117"/>
      <c r="I1156" s="124"/>
      <c r="J1156" s="131"/>
      <c r="K1156" s="132"/>
      <c r="L1156" s="124">
        <f>L1158+L1159+L1165+L1169</f>
        <v>13135.7</v>
      </c>
    </row>
    <row r="1157" spans="1:82" x14ac:dyDescent="0.2">
      <c r="A1157" s="133"/>
      <c r="B1157" s="107"/>
      <c r="C1157" s="134" t="s">
        <v>1576</v>
      </c>
      <c r="D1157" s="134"/>
      <c r="E1157" s="134"/>
      <c r="F1157" s="134"/>
      <c r="G1157" s="134"/>
      <c r="H1157" s="134"/>
      <c r="I1157" s="121"/>
      <c r="J1157" s="133"/>
      <c r="K1157" s="120"/>
      <c r="L1157" s="121"/>
    </row>
    <row r="1158" spans="1:82" x14ac:dyDescent="0.2">
      <c r="A1158" s="133"/>
      <c r="B1158" s="107"/>
      <c r="C1158" s="134" t="s">
        <v>1577</v>
      </c>
      <c r="D1158" s="134"/>
      <c r="E1158" s="134"/>
      <c r="F1158" s="134"/>
      <c r="G1158" s="134"/>
      <c r="H1158" s="134"/>
      <c r="I1158" s="121"/>
      <c r="J1158" s="133"/>
      <c r="K1158" s="120"/>
      <c r="L1158" s="121">
        <f>SUM(AR1042:AR1154)</f>
        <v>5134.9000000000005</v>
      </c>
    </row>
    <row r="1159" spans="1:82" hidden="1" x14ac:dyDescent="0.2">
      <c r="A1159" s="133"/>
      <c r="B1159" s="107"/>
      <c r="C1159" s="134" t="s">
        <v>1578</v>
      </c>
      <c r="D1159" s="134"/>
      <c r="E1159" s="134"/>
      <c r="F1159" s="134"/>
      <c r="G1159" s="134"/>
      <c r="H1159" s="134"/>
      <c r="I1159" s="121"/>
      <c r="J1159" s="133"/>
      <c r="K1159" s="120"/>
      <c r="L1159" s="121">
        <f>L1161+L1164+L1163</f>
        <v>763.4</v>
      </c>
    </row>
    <row r="1160" spans="1:82" hidden="1" x14ac:dyDescent="0.2">
      <c r="A1160" s="133"/>
      <c r="B1160" s="107"/>
      <c r="C1160" s="134" t="s">
        <v>1579</v>
      </c>
      <c r="D1160" s="134"/>
      <c r="E1160" s="134"/>
      <c r="F1160" s="134"/>
      <c r="G1160" s="134"/>
      <c r="H1160" s="134"/>
      <c r="I1160" s="121"/>
      <c r="J1160" s="133"/>
      <c r="K1160" s="120"/>
      <c r="L1160" s="121"/>
    </row>
    <row r="1161" spans="1:82" x14ac:dyDescent="0.2">
      <c r="A1161" s="133"/>
      <c r="B1161" s="107"/>
      <c r="C1161" s="134" t="s">
        <v>1578</v>
      </c>
      <c r="D1161" s="134"/>
      <c r="E1161" s="134"/>
      <c r="F1161" s="134"/>
      <c r="G1161" s="134"/>
      <c r="H1161" s="134"/>
      <c r="I1161" s="121"/>
      <c r="J1161" s="133"/>
      <c r="K1161" s="120"/>
      <c r="L1161" s="121">
        <f>SUM(AO1042:AO1154)</f>
        <v>578.74</v>
      </c>
    </row>
    <row r="1162" spans="1:82" hidden="1" x14ac:dyDescent="0.2">
      <c r="A1162" s="133"/>
      <c r="B1162" s="107"/>
      <c r="C1162" s="134" t="s">
        <v>1580</v>
      </c>
      <c r="D1162" s="134"/>
      <c r="E1162" s="134"/>
      <c r="F1162" s="134"/>
      <c r="G1162" s="134"/>
      <c r="H1162" s="134"/>
      <c r="I1162" s="121"/>
      <c r="J1162" s="133"/>
      <c r="K1162" s="120"/>
      <c r="L1162" s="121"/>
    </row>
    <row r="1163" spans="1:82" x14ac:dyDescent="0.2">
      <c r="A1163" s="133"/>
      <c r="B1163" s="107"/>
      <c r="C1163" s="134" t="s">
        <v>1600</v>
      </c>
      <c r="D1163" s="134"/>
      <c r="E1163" s="134"/>
      <c r="F1163" s="134"/>
      <c r="G1163" s="134"/>
      <c r="H1163" s="134"/>
      <c r="I1163" s="121"/>
      <c r="J1163" s="133"/>
      <c r="K1163" s="120"/>
      <c r="L1163" s="121">
        <f>SUM(AT1042:AT1154)</f>
        <v>184.66</v>
      </c>
    </row>
    <row r="1164" spans="1:82" hidden="1" x14ac:dyDescent="0.2">
      <c r="A1164" s="133"/>
      <c r="B1164" s="107"/>
      <c r="C1164" s="134" t="s">
        <v>1581</v>
      </c>
      <c r="D1164" s="134"/>
      <c r="E1164" s="134"/>
      <c r="F1164" s="134"/>
      <c r="G1164" s="134"/>
      <c r="H1164" s="134"/>
      <c r="I1164" s="121"/>
      <c r="J1164" s="133"/>
      <c r="K1164" s="120"/>
      <c r="L1164" s="121">
        <f>SUM(AV1042:AV1154)</f>
        <v>0</v>
      </c>
    </row>
    <row r="1165" spans="1:82" x14ac:dyDescent="0.2">
      <c r="A1165" s="133"/>
      <c r="B1165" s="107"/>
      <c r="C1165" s="134" t="s">
        <v>1582</v>
      </c>
      <c r="D1165" s="134"/>
      <c r="E1165" s="134"/>
      <c r="F1165" s="134"/>
      <c r="G1165" s="134"/>
      <c r="H1165" s="134"/>
      <c r="I1165" s="121"/>
      <c r="J1165" s="133"/>
      <c r="K1165" s="120"/>
      <c r="L1165" s="121">
        <f>L1167+L1168</f>
        <v>7237.4000000000005</v>
      </c>
    </row>
    <row r="1166" spans="1:82" x14ac:dyDescent="0.2">
      <c r="A1166" s="133"/>
      <c r="B1166" s="107"/>
      <c r="C1166" s="134" t="s">
        <v>1579</v>
      </c>
      <c r="D1166" s="134"/>
      <c r="E1166" s="134"/>
      <c r="F1166" s="134"/>
      <c r="G1166" s="134"/>
      <c r="H1166" s="134"/>
      <c r="I1166" s="121"/>
      <c r="J1166" s="133"/>
      <c r="K1166" s="120"/>
      <c r="L1166" s="121"/>
    </row>
    <row r="1167" spans="1:82" x14ac:dyDescent="0.2">
      <c r="A1167" s="133"/>
      <c r="B1167" s="107"/>
      <c r="C1167" s="134" t="s">
        <v>1583</v>
      </c>
      <c r="D1167" s="134"/>
      <c r="E1167" s="134"/>
      <c r="F1167" s="134"/>
      <c r="G1167" s="134"/>
      <c r="H1167" s="134"/>
      <c r="I1167" s="121"/>
      <c r="J1167" s="133"/>
      <c r="K1167" s="120"/>
      <c r="L1167" s="121">
        <f>SUM(AW1042:AW1154)-SUM(BK1042:BK1154)</f>
        <v>7237.4000000000005</v>
      </c>
    </row>
    <row r="1168" spans="1:82" hidden="1" x14ac:dyDescent="0.2">
      <c r="A1168" s="133"/>
      <c r="B1168" s="107"/>
      <c r="C1168" s="134" t="s">
        <v>1584</v>
      </c>
      <c r="D1168" s="134"/>
      <c r="E1168" s="134"/>
      <c r="F1168" s="134"/>
      <c r="G1168" s="134"/>
      <c r="H1168" s="134"/>
      <c r="I1168" s="121"/>
      <c r="J1168" s="133"/>
      <c r="K1168" s="120"/>
      <c r="L1168" s="121">
        <f>SUM(BC1042:BC1154)</f>
        <v>0</v>
      </c>
    </row>
    <row r="1169" spans="1:12" hidden="1" x14ac:dyDescent="0.2">
      <c r="A1169" s="133"/>
      <c r="B1169" s="107"/>
      <c r="C1169" s="134" t="s">
        <v>1585</v>
      </c>
      <c r="D1169" s="134"/>
      <c r="E1169" s="134"/>
      <c r="F1169" s="134"/>
      <c r="G1169" s="134"/>
      <c r="H1169" s="134"/>
      <c r="I1169" s="121"/>
      <c r="J1169" s="133"/>
      <c r="K1169" s="120"/>
      <c r="L1169" s="121">
        <f>SUM(BB1042:BB1154)</f>
        <v>0</v>
      </c>
    </row>
    <row r="1170" spans="1:12" x14ac:dyDescent="0.2">
      <c r="A1170" s="133"/>
      <c r="B1170" s="107"/>
      <c r="C1170" s="134" t="s">
        <v>1586</v>
      </c>
      <c r="D1170" s="134"/>
      <c r="E1170" s="134"/>
      <c r="F1170" s="134"/>
      <c r="G1170" s="134"/>
      <c r="H1170" s="134"/>
      <c r="I1170" s="121"/>
      <c r="J1170" s="133"/>
      <c r="K1170" s="120"/>
      <c r="L1170" s="121">
        <f>SUM(AR1042:AR1154)+SUM(AT1042:AT1154)+SUM(AV1042:AV1154)</f>
        <v>5319.56</v>
      </c>
    </row>
    <row r="1171" spans="1:12" x14ac:dyDescent="0.2">
      <c r="A1171" s="133"/>
      <c r="B1171" s="107"/>
      <c r="C1171" s="134" t="s">
        <v>1587</v>
      </c>
      <c r="D1171" s="134"/>
      <c r="E1171" s="134"/>
      <c r="F1171" s="134"/>
      <c r="G1171" s="134"/>
      <c r="H1171" s="134"/>
      <c r="I1171" s="121"/>
      <c r="J1171" s="133"/>
      <c r="K1171" s="120"/>
      <c r="L1171" s="121">
        <f>SUM(AZ1042:AZ1154)</f>
        <v>5398.1500000000005</v>
      </c>
    </row>
    <row r="1172" spans="1:12" x14ac:dyDescent="0.2">
      <c r="A1172" s="133"/>
      <c r="B1172" s="107"/>
      <c r="C1172" s="134" t="s">
        <v>1588</v>
      </c>
      <c r="D1172" s="134"/>
      <c r="E1172" s="134"/>
      <c r="F1172" s="134"/>
      <c r="G1172" s="134"/>
      <c r="H1172" s="134"/>
      <c r="I1172" s="121"/>
      <c r="J1172" s="133"/>
      <c r="K1172" s="120"/>
      <c r="L1172" s="121">
        <f>SUM(BA1042:BA1154)</f>
        <v>2999.74</v>
      </c>
    </row>
    <row r="1173" spans="1:12" hidden="1" x14ac:dyDescent="0.2">
      <c r="A1173" s="133"/>
      <c r="B1173" s="107"/>
      <c r="C1173" s="134" t="s">
        <v>1589</v>
      </c>
      <c r="D1173" s="134"/>
      <c r="E1173" s="134"/>
      <c r="F1173" s="134"/>
      <c r="G1173" s="134"/>
      <c r="H1173" s="134"/>
      <c r="I1173" s="121"/>
      <c r="J1173" s="133"/>
      <c r="K1173" s="120"/>
      <c r="L1173" s="121">
        <f>L1175+L1176</f>
        <v>0</v>
      </c>
    </row>
    <row r="1174" spans="1:12" hidden="1" x14ac:dyDescent="0.2">
      <c r="A1174" s="133"/>
      <c r="B1174" s="107"/>
      <c r="C1174" s="134" t="s">
        <v>1576</v>
      </c>
      <c r="D1174" s="134"/>
      <c r="E1174" s="134"/>
      <c r="F1174" s="134"/>
      <c r="G1174" s="134"/>
      <c r="H1174" s="134"/>
      <c r="I1174" s="121"/>
      <c r="J1174" s="133"/>
      <c r="K1174" s="120"/>
      <c r="L1174" s="121"/>
    </row>
    <row r="1175" spans="1:12" hidden="1" x14ac:dyDescent="0.2">
      <c r="A1175" s="133"/>
      <c r="B1175" s="107"/>
      <c r="C1175" s="134" t="s">
        <v>1590</v>
      </c>
      <c r="D1175" s="134"/>
      <c r="E1175" s="134"/>
      <c r="F1175" s="134"/>
      <c r="G1175" s="134"/>
      <c r="H1175" s="134"/>
      <c r="I1175" s="121"/>
      <c r="J1175" s="133"/>
      <c r="K1175" s="120"/>
      <c r="L1175" s="121">
        <f>SUM(BK1042:BK1154)</f>
        <v>0</v>
      </c>
    </row>
    <row r="1176" spans="1:12" hidden="1" x14ac:dyDescent="0.2">
      <c r="A1176" s="133"/>
      <c r="B1176" s="107"/>
      <c r="C1176" s="134" t="s">
        <v>1591</v>
      </c>
      <c r="D1176" s="134"/>
      <c r="E1176" s="134"/>
      <c r="F1176" s="134"/>
      <c r="G1176" s="134"/>
      <c r="H1176" s="134"/>
      <c r="I1176" s="121"/>
      <c r="J1176" s="133"/>
      <c r="K1176" s="120"/>
      <c r="L1176" s="121">
        <f>SUM(BD1042:BD1154)</f>
        <v>0</v>
      </c>
    </row>
    <row r="1177" spans="1:12" hidden="1" x14ac:dyDescent="0.2">
      <c r="A1177" s="133"/>
      <c r="B1177" s="107"/>
      <c r="C1177" s="134" t="s">
        <v>1592</v>
      </c>
      <c r="D1177" s="134"/>
      <c r="E1177" s="134"/>
      <c r="F1177" s="134"/>
      <c r="G1177" s="134"/>
      <c r="H1177" s="134"/>
      <c r="I1177" s="121"/>
      <c r="J1177" s="133"/>
      <c r="K1177" s="120"/>
      <c r="L1177" s="121"/>
    </row>
    <row r="1178" spans="1:12" hidden="1" x14ac:dyDescent="0.2">
      <c r="A1178" s="133"/>
      <c r="B1178" s="107"/>
      <c r="C1178" s="134" t="s">
        <v>1592</v>
      </c>
      <c r="D1178" s="134"/>
      <c r="E1178" s="134"/>
      <c r="F1178" s="134"/>
      <c r="G1178" s="134"/>
      <c r="H1178" s="134"/>
      <c r="I1178" s="121"/>
      <c r="J1178" s="133"/>
      <c r="K1178" s="120"/>
      <c r="L1178" s="121">
        <f>SUM(BQ1042:BQ1154)</f>
        <v>0</v>
      </c>
    </row>
    <row r="1179" spans="1:12" hidden="1" x14ac:dyDescent="0.2">
      <c r="A1179" s="133"/>
      <c r="B1179" s="107"/>
      <c r="C1179" s="134" t="s">
        <v>1593</v>
      </c>
      <c r="D1179" s="134"/>
      <c r="E1179" s="134"/>
      <c r="F1179" s="134"/>
      <c r="G1179" s="134"/>
      <c r="H1179" s="134"/>
      <c r="I1179" s="121"/>
      <c r="J1179" s="133"/>
      <c r="K1179" s="120"/>
      <c r="L1179" s="121">
        <f>SUM(BO1042:BO1154)</f>
        <v>0</v>
      </c>
    </row>
    <row r="1180" spans="1:12" x14ac:dyDescent="0.2">
      <c r="A1180" s="131"/>
      <c r="B1180" s="106"/>
      <c r="C1180" s="117" t="s">
        <v>1819</v>
      </c>
      <c r="D1180" s="117"/>
      <c r="E1180" s="117"/>
      <c r="F1180" s="117"/>
      <c r="G1180" s="117"/>
      <c r="H1180" s="117"/>
      <c r="I1180" s="124"/>
      <c r="J1180" s="131"/>
      <c r="K1180" s="132"/>
      <c r="L1180" s="124">
        <f>L1156+L1171+L1172+L1173+L1178+L1179</f>
        <v>21533.590000000004</v>
      </c>
    </row>
    <row r="1181" spans="1:12" x14ac:dyDescent="0.2">
      <c r="A1181" s="133"/>
      <c r="B1181" s="107"/>
      <c r="C1181" s="134" t="s">
        <v>1595</v>
      </c>
      <c r="D1181" s="134"/>
      <c r="E1181" s="134"/>
      <c r="F1181" s="134"/>
      <c r="G1181" s="134"/>
      <c r="H1181" s="134"/>
      <c r="I1181" s="121"/>
      <c r="J1181" s="133"/>
      <c r="K1181" s="120"/>
      <c r="L1181" s="121"/>
    </row>
    <row r="1182" spans="1:12" hidden="1" x14ac:dyDescent="0.2">
      <c r="A1182" s="133"/>
      <c r="B1182" s="107"/>
      <c r="C1182" s="134" t="s">
        <v>1596</v>
      </c>
      <c r="D1182" s="134"/>
      <c r="E1182" s="134"/>
      <c r="F1182" s="134"/>
      <c r="G1182" s="134"/>
      <c r="H1182" s="134"/>
      <c r="I1182" s="121"/>
      <c r="J1182" s="133"/>
      <c r="K1182" s="120"/>
      <c r="L1182" s="121">
        <f>SUM(AX1042:AX1154)</f>
        <v>0</v>
      </c>
    </row>
    <row r="1183" spans="1:12" hidden="1" x14ac:dyDescent="0.2">
      <c r="A1183" s="133"/>
      <c r="B1183" s="107"/>
      <c r="C1183" s="134" t="s">
        <v>1597</v>
      </c>
      <c r="D1183" s="134"/>
      <c r="E1183" s="134"/>
      <c r="F1183" s="134"/>
      <c r="G1183" s="134"/>
      <c r="H1183" s="134"/>
      <c r="I1183" s="121"/>
      <c r="J1183" s="133"/>
      <c r="K1183" s="120"/>
      <c r="L1183" s="121">
        <f>SUM(AY1042:AY1154)</f>
        <v>0</v>
      </c>
    </row>
    <row r="1184" spans="1:12" x14ac:dyDescent="0.2">
      <c r="A1184" s="133"/>
      <c r="B1184" s="107"/>
      <c r="C1184" s="134" t="s">
        <v>1598</v>
      </c>
      <c r="D1184" s="134"/>
      <c r="E1184" s="134"/>
      <c r="F1184" s="135"/>
      <c r="G1184" s="123">
        <f>Source!F402</f>
        <v>13.874499999999999</v>
      </c>
      <c r="H1184" s="133"/>
      <c r="I1184" s="133"/>
      <c r="J1184" s="133"/>
      <c r="K1184" s="133"/>
      <c r="L1184" s="133"/>
    </row>
    <row r="1185" spans="1:83" x14ac:dyDescent="0.2">
      <c r="A1185" s="133"/>
      <c r="B1185" s="107"/>
      <c r="C1185" s="134" t="s">
        <v>1599</v>
      </c>
      <c r="D1185" s="134"/>
      <c r="E1185" s="134"/>
      <c r="F1185" s="135"/>
      <c r="G1185" s="123">
        <f>Source!F403</f>
        <v>0.4022</v>
      </c>
      <c r="H1185" s="133"/>
      <c r="I1185" s="133"/>
      <c r="J1185" s="133"/>
      <c r="K1185" s="133"/>
      <c r="L1185" s="133"/>
    </row>
    <row r="1186" spans="1:83" x14ac:dyDescent="0.2">
      <c r="A1186" s="104"/>
      <c r="B1186" s="104"/>
      <c r="C1186" s="104"/>
      <c r="D1186" s="104"/>
      <c r="E1186" s="104"/>
      <c r="F1186" s="104"/>
      <c r="G1186" s="104"/>
      <c r="H1186" s="104"/>
      <c r="I1186" s="104"/>
      <c r="J1186" s="104"/>
      <c r="K1186" s="104"/>
      <c r="L1186" s="104"/>
    </row>
    <row r="1187" spans="1:83" x14ac:dyDescent="0.2">
      <c r="A1187" s="104"/>
      <c r="B1187" s="104"/>
      <c r="C1187" s="104"/>
      <c r="D1187" s="104"/>
      <c r="E1187" s="104"/>
      <c r="F1187" s="104"/>
      <c r="G1187" s="104"/>
      <c r="H1187" s="104"/>
      <c r="I1187" s="104"/>
      <c r="J1187" s="104"/>
      <c r="K1187" s="104"/>
      <c r="L1187" s="104"/>
    </row>
    <row r="1188" spans="1:83" x14ac:dyDescent="0.2">
      <c r="A1188" s="117" t="s">
        <v>1694</v>
      </c>
      <c r="B1188" s="117"/>
      <c r="C1188" s="117"/>
      <c r="D1188" s="117"/>
      <c r="E1188" s="117"/>
      <c r="F1188" s="117"/>
      <c r="G1188" s="117"/>
      <c r="H1188" s="117"/>
      <c r="I1188" s="117"/>
      <c r="J1188" s="117"/>
      <c r="K1188" s="117"/>
      <c r="L1188" s="117"/>
    </row>
    <row r="1189" spans="1:83" ht="38.25" x14ac:dyDescent="0.2">
      <c r="A1189" s="118" t="s">
        <v>526</v>
      </c>
      <c r="B1189" s="107" t="s">
        <v>1695</v>
      </c>
      <c r="C1189" s="107" t="str">
        <f>Source!G414</f>
        <v>Устройство подстилающих и выравнивающих слоев оснований: из песчано-гравийной смеси, дресвы</v>
      </c>
      <c r="D1189" s="119" t="str">
        <f>Source!H414</f>
        <v>100 м3</v>
      </c>
      <c r="E1189" s="120">
        <f>Source!K414</f>
        <v>2.3800000000000002E-2</v>
      </c>
      <c r="F1189" s="120"/>
      <c r="G1189" s="120">
        <f>Source!I414</f>
        <v>2.3800000000000002E-2</v>
      </c>
      <c r="H1189" s="121"/>
      <c r="I1189" s="119"/>
      <c r="J1189" s="121"/>
      <c r="K1189" s="119"/>
      <c r="L1189" s="121"/>
    </row>
    <row r="1190" spans="1:83" x14ac:dyDescent="0.2">
      <c r="A1190" s="104"/>
      <c r="B1190" s="104"/>
      <c r="C1190" s="105" t="str">
        <f>"Объем: "&amp;Source!I414&amp;"=2,38/"&amp;"100"</f>
        <v>Объем: 0,0238=2,38/100</v>
      </c>
      <c r="D1190" s="104"/>
      <c r="E1190" s="104"/>
      <c r="F1190" s="104"/>
      <c r="G1190" s="104"/>
      <c r="H1190" s="104"/>
      <c r="I1190" s="104"/>
      <c r="J1190" s="104"/>
      <c r="K1190" s="104"/>
      <c r="L1190" s="104"/>
    </row>
    <row r="1191" spans="1:83" x14ac:dyDescent="0.2">
      <c r="A1191" s="122"/>
      <c r="B1191" s="120">
        <v>1</v>
      </c>
      <c r="C1191" s="122" t="s">
        <v>1569</v>
      </c>
      <c r="D1191" s="119" t="s">
        <v>922</v>
      </c>
      <c r="E1191" s="123"/>
      <c r="F1191" s="120"/>
      <c r="G1191" s="120">
        <f>Source!U414</f>
        <v>0.34272000000000002</v>
      </c>
      <c r="H1191" s="120"/>
      <c r="I1191" s="120"/>
      <c r="J1191" s="120"/>
      <c r="K1191" s="120"/>
      <c r="L1191" s="124">
        <f>SUM(L1192:L1192)-SUMIF(CE1192:CE1192, 1, L1192:L1192)</f>
        <v>112.83</v>
      </c>
    </row>
    <row r="1192" spans="1:83" x14ac:dyDescent="0.2">
      <c r="A1192" s="107"/>
      <c r="B1192" s="107" t="s">
        <v>1283</v>
      </c>
      <c r="C1192" s="107" t="s">
        <v>1284</v>
      </c>
      <c r="D1192" s="119" t="s">
        <v>922</v>
      </c>
      <c r="E1192" s="120">
        <v>14.4</v>
      </c>
      <c r="F1192" s="120"/>
      <c r="G1192" s="120">
        <f>SmtRes!CX347</f>
        <v>0.34272000000000002</v>
      </c>
      <c r="H1192" s="121"/>
      <c r="I1192" s="119"/>
      <c r="J1192" s="121">
        <f>SmtRes!CZ347</f>
        <v>329.22</v>
      </c>
      <c r="K1192" s="119"/>
      <c r="L1192" s="121">
        <f>SmtRes!DI347</f>
        <v>112.83</v>
      </c>
    </row>
    <row r="1193" spans="1:83" x14ac:dyDescent="0.2">
      <c r="A1193" s="122"/>
      <c r="B1193" s="120">
        <v>2</v>
      </c>
      <c r="C1193" s="122" t="s">
        <v>1560</v>
      </c>
      <c r="D1193" s="119"/>
      <c r="E1193" s="123"/>
      <c r="F1193" s="120"/>
      <c r="G1193" s="120"/>
      <c r="H1193" s="120"/>
      <c r="I1193" s="120"/>
      <c r="J1193" s="120"/>
      <c r="K1193" s="120"/>
      <c r="L1193" s="124">
        <f>SUM(L1194:L1202)-SUMIF(CE1194:CE1202, 1, L1194:L1202)</f>
        <v>985.45000000000027</v>
      </c>
    </row>
    <row r="1194" spans="1:83" x14ac:dyDescent="0.2">
      <c r="A1194" s="122"/>
      <c r="B1194" s="120"/>
      <c r="C1194" s="122" t="s">
        <v>1562</v>
      </c>
      <c r="D1194" s="119" t="s">
        <v>922</v>
      </c>
      <c r="E1194" s="123"/>
      <c r="F1194" s="120"/>
      <c r="G1194" s="120">
        <f>Source!V414</f>
        <v>0.35247799999999996</v>
      </c>
      <c r="H1194" s="120"/>
      <c r="I1194" s="120"/>
      <c r="J1194" s="120"/>
      <c r="K1194" s="120"/>
      <c r="L1194" s="124">
        <f>SUMIF(CE1195:CE1202, 1, L1195:L1202)</f>
        <v>174.49</v>
      </c>
      <c r="CE1194">
        <v>1</v>
      </c>
    </row>
    <row r="1195" spans="1:83" ht="25.5" x14ac:dyDescent="0.2">
      <c r="A1195" s="107"/>
      <c r="B1195" s="107" t="s">
        <v>1285</v>
      </c>
      <c r="C1195" s="107" t="s">
        <v>1287</v>
      </c>
      <c r="D1195" s="119" t="s">
        <v>926</v>
      </c>
      <c r="E1195" s="120">
        <v>1.93</v>
      </c>
      <c r="F1195" s="120"/>
      <c r="G1195" s="120">
        <f>SmtRes!CX349</f>
        <v>4.5934000000000003E-2</v>
      </c>
      <c r="H1195" s="121">
        <f>SmtRes!CZ349</f>
        <v>1933</v>
      </c>
      <c r="I1195" s="119">
        <f>SmtRes!AJ349</f>
        <v>1.37</v>
      </c>
      <c r="J1195" s="121">
        <f>ROUND(H1195*I1195, 2)</f>
        <v>2648.21</v>
      </c>
      <c r="K1195" s="119"/>
      <c r="L1195" s="121">
        <f>SmtRes!DG349</f>
        <v>121.64</v>
      </c>
    </row>
    <row r="1196" spans="1:83" x14ac:dyDescent="0.2">
      <c r="A1196" s="107"/>
      <c r="B1196" s="107" t="s">
        <v>927</v>
      </c>
      <c r="C1196" s="107" t="s">
        <v>1561</v>
      </c>
      <c r="D1196" s="119" t="s">
        <v>922</v>
      </c>
      <c r="E1196" s="120">
        <f>SmtRes!DO349*SmtRes!AT349</f>
        <v>1.93</v>
      </c>
      <c r="F1196" s="120"/>
      <c r="G1196" s="120">
        <f>ROUND(E1196*G1189, 7)</f>
        <v>4.5934000000000003E-2</v>
      </c>
      <c r="H1196" s="121"/>
      <c r="I1196" s="119"/>
      <c r="J1196" s="121">
        <f>ROUND(SmtRes!AG349/SmtRes!DO349, 2)</f>
        <v>529.11</v>
      </c>
      <c r="K1196" s="119"/>
      <c r="L1196" s="121">
        <f>SmtRes!DH349</f>
        <v>24.3</v>
      </c>
      <c r="CE1196">
        <v>1</v>
      </c>
    </row>
    <row r="1197" spans="1:83" ht="51" x14ac:dyDescent="0.2">
      <c r="A1197" s="107"/>
      <c r="B1197" s="107" t="s">
        <v>1132</v>
      </c>
      <c r="C1197" s="107" t="s">
        <v>1134</v>
      </c>
      <c r="D1197" s="119" t="s">
        <v>926</v>
      </c>
      <c r="E1197" s="120">
        <v>4.76</v>
      </c>
      <c r="F1197" s="120"/>
      <c r="G1197" s="120">
        <f>SmtRes!CX350</f>
        <v>0.113288</v>
      </c>
      <c r="H1197" s="121"/>
      <c r="I1197" s="119"/>
      <c r="J1197" s="121">
        <f>SmtRes!CZ350</f>
        <v>1647.51</v>
      </c>
      <c r="K1197" s="119"/>
      <c r="L1197" s="121">
        <f>SmtRes!DG350</f>
        <v>186.64</v>
      </c>
    </row>
    <row r="1198" spans="1:83" x14ac:dyDescent="0.2">
      <c r="A1198" s="107"/>
      <c r="B1198" s="107" t="s">
        <v>933</v>
      </c>
      <c r="C1198" s="107" t="s">
        <v>1573</v>
      </c>
      <c r="D1198" s="119" t="s">
        <v>922</v>
      </c>
      <c r="E1198" s="120">
        <f>SmtRes!DO350*SmtRes!AT350</f>
        <v>4.76</v>
      </c>
      <c r="F1198" s="120"/>
      <c r="G1198" s="120">
        <f>ROUND(E1198*G1189, 7)</f>
        <v>0.113288</v>
      </c>
      <c r="H1198" s="121"/>
      <c r="I1198" s="119"/>
      <c r="J1198" s="121">
        <f>ROUND(SmtRes!AG350/SmtRes!DO350, 2)</f>
        <v>452.68</v>
      </c>
      <c r="K1198" s="119"/>
      <c r="L1198" s="121">
        <f>SmtRes!DH350</f>
        <v>51.28</v>
      </c>
      <c r="CE1198">
        <v>1</v>
      </c>
    </row>
    <row r="1199" spans="1:83" ht="25.5" x14ac:dyDescent="0.2">
      <c r="A1199" s="107"/>
      <c r="B1199" s="107" t="s">
        <v>1288</v>
      </c>
      <c r="C1199" s="107" t="s">
        <v>1290</v>
      </c>
      <c r="D1199" s="119" t="s">
        <v>926</v>
      </c>
      <c r="E1199" s="120">
        <v>7.08</v>
      </c>
      <c r="F1199" s="120"/>
      <c r="G1199" s="120">
        <f>SmtRes!CX351</f>
        <v>0.16850399999999999</v>
      </c>
      <c r="H1199" s="121">
        <f>SmtRes!CZ351</f>
        <v>2391.6</v>
      </c>
      <c r="I1199" s="119">
        <f>SmtRes!AJ351</f>
        <v>1.59</v>
      </c>
      <c r="J1199" s="121">
        <f>ROUND(H1199*I1199, 2)</f>
        <v>3802.64</v>
      </c>
      <c r="K1199" s="119"/>
      <c r="L1199" s="121">
        <f>SmtRes!DG351</f>
        <v>640.76</v>
      </c>
    </row>
    <row r="1200" spans="1:83" x14ac:dyDescent="0.2">
      <c r="A1200" s="107"/>
      <c r="B1200" s="107" t="s">
        <v>927</v>
      </c>
      <c r="C1200" s="107" t="s">
        <v>1561</v>
      </c>
      <c r="D1200" s="119" t="s">
        <v>922</v>
      </c>
      <c r="E1200" s="120">
        <f>SmtRes!DO351*SmtRes!AT351</f>
        <v>7.08</v>
      </c>
      <c r="F1200" s="120"/>
      <c r="G1200" s="120">
        <f>ROUND(E1200*G1189, 7)</f>
        <v>0.16850399999999999</v>
      </c>
      <c r="H1200" s="121"/>
      <c r="I1200" s="119"/>
      <c r="J1200" s="121">
        <f>ROUND(SmtRes!AG351/SmtRes!DO351, 2)</f>
        <v>529.11</v>
      </c>
      <c r="K1200" s="119"/>
      <c r="L1200" s="121">
        <f>SmtRes!DH351</f>
        <v>89.16</v>
      </c>
      <c r="CE1200">
        <v>1</v>
      </c>
    </row>
    <row r="1201" spans="1:83" ht="25.5" x14ac:dyDescent="0.2">
      <c r="A1201" s="107"/>
      <c r="B1201" s="107" t="s">
        <v>1291</v>
      </c>
      <c r="C1201" s="107" t="s">
        <v>1293</v>
      </c>
      <c r="D1201" s="119" t="s">
        <v>926</v>
      </c>
      <c r="E1201" s="120">
        <v>1.04</v>
      </c>
      <c r="F1201" s="120"/>
      <c r="G1201" s="120">
        <f>SmtRes!CX352</f>
        <v>2.4752E-2</v>
      </c>
      <c r="H1201" s="121"/>
      <c r="I1201" s="119"/>
      <c r="J1201" s="121">
        <f>SmtRes!CZ352</f>
        <v>1471.1</v>
      </c>
      <c r="K1201" s="119"/>
      <c r="L1201" s="121">
        <f>SmtRes!DG352</f>
        <v>36.409999999999997</v>
      </c>
    </row>
    <row r="1202" spans="1:83" x14ac:dyDescent="0.2">
      <c r="A1202" s="107"/>
      <c r="B1202" s="107" t="s">
        <v>947</v>
      </c>
      <c r="C1202" s="107" t="s">
        <v>1603</v>
      </c>
      <c r="D1202" s="119" t="s">
        <v>922</v>
      </c>
      <c r="E1202" s="120">
        <f>SmtRes!DO352*SmtRes!AT352</f>
        <v>1.04</v>
      </c>
      <c r="F1202" s="120"/>
      <c r="G1202" s="120">
        <f>ROUND(E1202*G1189, 7)</f>
        <v>2.4752E-2</v>
      </c>
      <c r="H1202" s="121"/>
      <c r="I1202" s="119"/>
      <c r="J1202" s="121">
        <f>ROUND(SmtRes!AG352/SmtRes!DO352, 2)</f>
        <v>393.89</v>
      </c>
      <c r="K1202" s="119"/>
      <c r="L1202" s="121">
        <f>SmtRes!DH352</f>
        <v>9.75</v>
      </c>
      <c r="CE1202">
        <v>1</v>
      </c>
    </row>
    <row r="1203" spans="1:83" x14ac:dyDescent="0.2">
      <c r="A1203" s="122"/>
      <c r="B1203" s="120">
        <v>4</v>
      </c>
      <c r="C1203" s="122" t="s">
        <v>1604</v>
      </c>
      <c r="D1203" s="119"/>
      <c r="E1203" s="123"/>
      <c r="F1203" s="120"/>
      <c r="G1203" s="120"/>
      <c r="H1203" s="120"/>
      <c r="I1203" s="120"/>
      <c r="J1203" s="120"/>
      <c r="K1203" s="120"/>
      <c r="L1203" s="124">
        <f>SUM(L1204:L1204)-SUMIF(CE1204:CE1204, 1, L1204:L1204)</f>
        <v>5.23</v>
      </c>
    </row>
    <row r="1204" spans="1:83" x14ac:dyDescent="0.2">
      <c r="A1204" s="107"/>
      <c r="B1204" s="107" t="s">
        <v>1064</v>
      </c>
      <c r="C1204" s="107" t="s">
        <v>1066</v>
      </c>
      <c r="D1204" s="119" t="s">
        <v>231</v>
      </c>
      <c r="E1204" s="120">
        <v>7</v>
      </c>
      <c r="F1204" s="120"/>
      <c r="G1204" s="120">
        <f>SmtRes!CX353</f>
        <v>0.1666</v>
      </c>
      <c r="H1204" s="121">
        <f>SmtRes!CZ353</f>
        <v>35.71</v>
      </c>
      <c r="I1204" s="119">
        <f>SmtRes!AI353</f>
        <v>0.88</v>
      </c>
      <c r="J1204" s="121">
        <f>ROUND(H1204*I1204, 2)</f>
        <v>31.42</v>
      </c>
      <c r="K1204" s="119"/>
      <c r="L1204" s="121">
        <f>SmtRes!DF353</f>
        <v>5.23</v>
      </c>
    </row>
    <row r="1205" spans="1:83" x14ac:dyDescent="0.2">
      <c r="A1205" s="107"/>
      <c r="B1205" s="107" t="str">
        <f>EtalonRes!I377</f>
        <v>02.2.04.03</v>
      </c>
      <c r="C1205" s="125" t="str">
        <f>EtalonRes!K377</f>
        <v>Смесь песчано-гравийная</v>
      </c>
      <c r="D1205" s="126" t="str">
        <f>EtalonRes!O377</f>
        <v>м3</v>
      </c>
      <c r="E1205" s="127">
        <f>EtalonRes!X377</f>
        <v>0</v>
      </c>
      <c r="F1205" s="127"/>
      <c r="G1205" s="127">
        <f>ROUND(EtalonRes!AG377*Source!I414, 7)</f>
        <v>0</v>
      </c>
      <c r="H1205" s="128"/>
      <c r="I1205" s="126"/>
      <c r="J1205" s="128"/>
      <c r="K1205" s="126"/>
      <c r="L1205" s="128"/>
    </row>
    <row r="1206" spans="1:83" x14ac:dyDescent="0.2">
      <c r="A1206" s="107"/>
      <c r="B1206" s="107"/>
      <c r="C1206" s="106" t="s">
        <v>832</v>
      </c>
      <c r="D1206" s="119"/>
      <c r="E1206" s="120"/>
      <c r="F1206" s="120"/>
      <c r="G1206" s="120"/>
      <c r="H1206" s="121"/>
      <c r="I1206" s="119"/>
      <c r="J1206" s="121"/>
      <c r="K1206" s="119"/>
      <c r="L1206" s="121">
        <f>L1191+L1193+L1194+L1203</f>
        <v>1278.0000000000002</v>
      </c>
    </row>
    <row r="1207" spans="1:83" ht="25.5" x14ac:dyDescent="0.2">
      <c r="A1207" s="118" t="s">
        <v>1696</v>
      </c>
      <c r="B1207" s="107" t="str">
        <f>Source!F415</f>
        <v>02.2.04.03-0011</v>
      </c>
      <c r="C1207" s="107" t="str">
        <f>Source!G415</f>
        <v>Смесь песчано-гравийная обогащенная с содержанием гравия 15-25 %</v>
      </c>
      <c r="D1207" s="119" t="str">
        <f>Source!H415</f>
        <v>м3</v>
      </c>
      <c r="E1207" s="120">
        <f>SmtRes!AT354</f>
        <v>100</v>
      </c>
      <c r="F1207" s="120"/>
      <c r="G1207" s="120">
        <f>Source!I415</f>
        <v>2.38</v>
      </c>
      <c r="H1207" s="121">
        <f>Source!AL415+Source!AO415+Source!AM415+Source!AN415</f>
        <v>1291.94</v>
      </c>
      <c r="I1207" s="119">
        <f>IF(Source!BC415&lt;&gt; 0, Source!BC415, 1)</f>
        <v>1.01</v>
      </c>
      <c r="J1207" s="121">
        <f>ROUND(H1207*I1207, 2)</f>
        <v>1304.8599999999999</v>
      </c>
      <c r="K1207" s="119"/>
      <c r="L1207" s="121">
        <f>Source!P415</f>
        <v>3105.57</v>
      </c>
      <c r="AD1207">
        <f>ROUND((Source!AT415/100)*((ROUND(ROUND(Source!AO415,2)*Source!I415, 2)+ROUND(ROUND(Source!AN415,2)*Source!I415, 2))), 2)</f>
        <v>0</v>
      </c>
      <c r="AE1207">
        <f>ROUND((Source!AU415/100)*((ROUND(ROUND(Source!AO415,2)*Source!I415, 2)+ROUND(ROUND(Source!AN415,2)*Source!I415, 2))), 2)</f>
        <v>0</v>
      </c>
      <c r="AN1207">
        <f>L1207</f>
        <v>3105.57</v>
      </c>
      <c r="AW1207">
        <f>L1207</f>
        <v>3105.57</v>
      </c>
      <c r="AZ1207">
        <f>Source!X415</f>
        <v>0</v>
      </c>
      <c r="BA1207">
        <f>Source!Y415</f>
        <v>0</v>
      </c>
      <c r="CD1207">
        <v>1</v>
      </c>
    </row>
    <row r="1208" spans="1:83" x14ac:dyDescent="0.2">
      <c r="A1208" s="107"/>
      <c r="B1208" s="107"/>
      <c r="C1208" s="107" t="s">
        <v>1563</v>
      </c>
      <c r="D1208" s="119"/>
      <c r="E1208" s="120"/>
      <c r="F1208" s="120"/>
      <c r="G1208" s="120"/>
      <c r="H1208" s="121"/>
      <c r="I1208" s="119"/>
      <c r="J1208" s="121"/>
      <c r="K1208" s="119"/>
      <c r="L1208" s="121">
        <f>SUM(AR1189:AR1211)+SUM(AS1189:AS1211)+SUM(AT1189:AT1211)+SUM(AU1189:AU1211)+SUM(AV1189:AV1211)</f>
        <v>287.32</v>
      </c>
    </row>
    <row r="1209" spans="1:83" x14ac:dyDescent="0.2">
      <c r="A1209" s="107"/>
      <c r="B1209" s="107" t="s">
        <v>210</v>
      </c>
      <c r="C1209" s="107" t="s">
        <v>1622</v>
      </c>
      <c r="D1209" s="119" t="s">
        <v>186</v>
      </c>
      <c r="E1209" s="120">
        <f>Source!BZ414</f>
        <v>147</v>
      </c>
      <c r="F1209" s="120"/>
      <c r="G1209" s="120">
        <f>Source!AT414</f>
        <v>147</v>
      </c>
      <c r="H1209" s="121"/>
      <c r="I1209" s="119"/>
      <c r="J1209" s="121"/>
      <c r="K1209" s="119"/>
      <c r="L1209" s="121">
        <f>SUM(AZ1189:AZ1211)</f>
        <v>422.36</v>
      </c>
    </row>
    <row r="1210" spans="1:83" x14ac:dyDescent="0.2">
      <c r="A1210" s="125"/>
      <c r="B1210" s="125" t="s">
        <v>211</v>
      </c>
      <c r="C1210" s="125" t="s">
        <v>1623</v>
      </c>
      <c r="D1210" s="126" t="s">
        <v>186</v>
      </c>
      <c r="E1210" s="127">
        <f>Source!CA414</f>
        <v>134</v>
      </c>
      <c r="F1210" s="127"/>
      <c r="G1210" s="127">
        <f>Source!AU414</f>
        <v>134</v>
      </c>
      <c r="H1210" s="128"/>
      <c r="I1210" s="126"/>
      <c r="J1210" s="128"/>
      <c r="K1210" s="126"/>
      <c r="L1210" s="128">
        <f>SUM(BA1189:BA1211)</f>
        <v>385.01</v>
      </c>
    </row>
    <row r="1211" spans="1:83" x14ac:dyDescent="0.2">
      <c r="A1211" s="104"/>
      <c r="B1211" s="104"/>
      <c r="C1211" s="129" t="s">
        <v>1566</v>
      </c>
      <c r="D1211" s="129"/>
      <c r="E1211" s="129"/>
      <c r="F1211" s="129"/>
      <c r="G1211" s="129"/>
      <c r="H1211" s="129"/>
      <c r="I1211" s="130">
        <f>IF(E1189&lt;&gt;0,K1211/E1189, 0)</f>
        <v>218106.72268907563</v>
      </c>
      <c r="J1211" s="130"/>
      <c r="K1211" s="130">
        <f>L1191+L1193+L1203+L1209+L1210+L1194+SUM(L1207:L1207)</f>
        <v>5190.9400000000005</v>
      </c>
      <c r="L1211" s="130"/>
      <c r="AD1211">
        <f>ROUND((Source!AT414/100)*((ROUND(SUMIF(SmtRes!AQ347:'SmtRes'!AQ354,"=1",SmtRes!AD347:'SmtRes'!AD354)*Source!I414, 2)+ROUND(SUMIF(SmtRes!AQ347:'SmtRes'!AQ354,"=1",SmtRes!AC347:'SmtRes'!AC354)*Source!I414, 2))), 2)</f>
        <v>78.16</v>
      </c>
      <c r="AE1211">
        <f>ROUND((Source!AU414/100)*((ROUND(SUMIF(SmtRes!AQ347:'SmtRes'!AQ354,"=1",SmtRes!AD347:'SmtRes'!AD354)*Source!I414, 2)+ROUND(SUMIF(SmtRes!AQ347:'SmtRes'!AQ354,"=1",SmtRes!AC347:'SmtRes'!AC354)*Source!I414, 2))), 2)</f>
        <v>71.25</v>
      </c>
      <c r="AN1211" s="24">
        <f>L1191+L1193+L1203+L1209+L1210+L1194</f>
        <v>2085.3700000000003</v>
      </c>
      <c r="AO1211" s="24">
        <f>L1193</f>
        <v>985.45000000000027</v>
      </c>
      <c r="AQ1211" t="s">
        <v>1567</v>
      </c>
      <c r="AR1211" s="24">
        <f>L1191</f>
        <v>112.83</v>
      </c>
      <c r="AT1211" s="24">
        <f>L1194</f>
        <v>174.49</v>
      </c>
      <c r="AV1211" t="s">
        <v>1567</v>
      </c>
      <c r="AW1211" s="24">
        <f>L1203</f>
        <v>5.23</v>
      </c>
      <c r="AZ1211">
        <f>Source!X414</f>
        <v>422.36</v>
      </c>
      <c r="BA1211">
        <f>Source!Y414</f>
        <v>385.01</v>
      </c>
      <c r="CD1211">
        <v>1</v>
      </c>
    </row>
    <row r="1212" spans="1:83" ht="25.5" x14ac:dyDescent="0.2">
      <c r="A1212" s="118" t="s">
        <v>534</v>
      </c>
      <c r="B1212" s="107" t="s">
        <v>1697</v>
      </c>
      <c r="C1212" s="107" t="s">
        <v>1820</v>
      </c>
      <c r="D1212" s="119" t="str">
        <f>Source!H416</f>
        <v>100 м</v>
      </c>
      <c r="E1212" s="120">
        <f>Source!K416</f>
        <v>0.18</v>
      </c>
      <c r="F1212" s="120"/>
      <c r="G1212" s="120">
        <f>Source!I416</f>
        <v>0.18</v>
      </c>
      <c r="H1212" s="121"/>
      <c r="I1212" s="119"/>
      <c r="J1212" s="121"/>
      <c r="K1212" s="119"/>
      <c r="L1212" s="121"/>
    </row>
    <row r="1213" spans="1:83" x14ac:dyDescent="0.2">
      <c r="A1213" s="104"/>
      <c r="B1213" s="104"/>
      <c r="C1213" s="105" t="str">
        <f>"Объем: "&amp;Source!I416&amp;"=18/"&amp;"100"</f>
        <v>Объем: 0,18=18/100</v>
      </c>
      <c r="D1213" s="104"/>
      <c r="E1213" s="104"/>
      <c r="F1213" s="104"/>
      <c r="G1213" s="104"/>
      <c r="H1213" s="104"/>
      <c r="I1213" s="104"/>
      <c r="J1213" s="104"/>
      <c r="K1213" s="104"/>
      <c r="L1213" s="104"/>
    </row>
    <row r="1214" spans="1:83" x14ac:dyDescent="0.2">
      <c r="A1214" s="122"/>
      <c r="B1214" s="120">
        <v>1</v>
      </c>
      <c r="C1214" s="122" t="s">
        <v>1569</v>
      </c>
      <c r="D1214" s="119" t="s">
        <v>922</v>
      </c>
      <c r="E1214" s="123"/>
      <c r="F1214" s="120"/>
      <c r="G1214" s="120">
        <f>Source!U416</f>
        <v>25.56</v>
      </c>
      <c r="H1214" s="120"/>
      <c r="I1214" s="120"/>
      <c r="J1214" s="120"/>
      <c r="K1214" s="120"/>
      <c r="L1214" s="124">
        <f>SUM(L1215:L1215)-SUMIF(CE1215:CE1215, 1, L1215:L1215)</f>
        <v>9955.11</v>
      </c>
    </row>
    <row r="1215" spans="1:83" x14ac:dyDescent="0.2">
      <c r="A1215" s="107"/>
      <c r="B1215" s="107" t="s">
        <v>1228</v>
      </c>
      <c r="C1215" s="107" t="s">
        <v>1229</v>
      </c>
      <c r="D1215" s="119" t="s">
        <v>922</v>
      </c>
      <c r="E1215" s="120">
        <v>142</v>
      </c>
      <c r="F1215" s="120"/>
      <c r="G1215" s="120">
        <f>SmtRes!CX355</f>
        <v>25.56</v>
      </c>
      <c r="H1215" s="121"/>
      <c r="I1215" s="119"/>
      <c r="J1215" s="121">
        <f>SmtRes!CZ355</f>
        <v>389.48</v>
      </c>
      <c r="K1215" s="119"/>
      <c r="L1215" s="121">
        <f>SmtRes!DI355</f>
        <v>9955.11</v>
      </c>
    </row>
    <row r="1216" spans="1:83" x14ac:dyDescent="0.2">
      <c r="A1216" s="122"/>
      <c r="B1216" s="120">
        <v>2</v>
      </c>
      <c r="C1216" s="122" t="s">
        <v>1560</v>
      </c>
      <c r="D1216" s="119"/>
      <c r="E1216" s="123"/>
      <c r="F1216" s="120"/>
      <c r="G1216" s="120"/>
      <c r="H1216" s="120"/>
      <c r="I1216" s="120"/>
      <c r="J1216" s="120"/>
      <c r="K1216" s="120"/>
      <c r="L1216" s="124">
        <f>SUM(L1217:L1223)-SUMIF(CE1217:CE1223, 1, L1217:L1223)</f>
        <v>7141.7899999999991</v>
      </c>
    </row>
    <row r="1217" spans="1:83" x14ac:dyDescent="0.2">
      <c r="A1217" s="122"/>
      <c r="B1217" s="120"/>
      <c r="C1217" s="122" t="s">
        <v>1562</v>
      </c>
      <c r="D1217" s="119" t="s">
        <v>922</v>
      </c>
      <c r="E1217" s="123"/>
      <c r="F1217" s="120"/>
      <c r="G1217" s="120">
        <f>Source!V416</f>
        <v>4.2245999999999997</v>
      </c>
      <c r="H1217" s="120"/>
      <c r="I1217" s="120"/>
      <c r="J1217" s="120"/>
      <c r="K1217" s="120"/>
      <c r="L1217" s="124">
        <f>SUMIF(CE1218:CE1223, 1, L1218:L1223)</f>
        <v>2222.38</v>
      </c>
      <c r="CE1217">
        <v>1</v>
      </c>
    </row>
    <row r="1218" spans="1:83" ht="25.5" x14ac:dyDescent="0.2">
      <c r="A1218" s="107"/>
      <c r="B1218" s="107" t="s">
        <v>1073</v>
      </c>
      <c r="C1218" s="107" t="s">
        <v>1075</v>
      </c>
      <c r="D1218" s="119" t="s">
        <v>926</v>
      </c>
      <c r="E1218" s="120">
        <v>22.94</v>
      </c>
      <c r="F1218" s="120"/>
      <c r="G1218" s="120">
        <f>SmtRes!CX357</f>
        <v>4.1292</v>
      </c>
      <c r="H1218" s="121"/>
      <c r="I1218" s="119"/>
      <c r="J1218" s="121">
        <f>SmtRes!CZ357</f>
        <v>1682.51</v>
      </c>
      <c r="K1218" s="119"/>
      <c r="L1218" s="121">
        <f>SmtRes!DG357</f>
        <v>6947.42</v>
      </c>
    </row>
    <row r="1219" spans="1:83" x14ac:dyDescent="0.2">
      <c r="A1219" s="107"/>
      <c r="B1219" s="107" t="s">
        <v>927</v>
      </c>
      <c r="C1219" s="107" t="s">
        <v>1561</v>
      </c>
      <c r="D1219" s="119" t="s">
        <v>922</v>
      </c>
      <c r="E1219" s="120">
        <f>SmtRes!DO357*SmtRes!AT357</f>
        <v>22.94</v>
      </c>
      <c r="F1219" s="120"/>
      <c r="G1219" s="120">
        <f>ROUND(E1219*G1212, 7)</f>
        <v>4.1292</v>
      </c>
      <c r="H1219" s="121"/>
      <c r="I1219" s="119"/>
      <c r="J1219" s="121">
        <f>ROUND(SmtRes!AG357/SmtRes!DO357, 2)</f>
        <v>529.11</v>
      </c>
      <c r="K1219" s="119"/>
      <c r="L1219" s="121">
        <f>SmtRes!DH357</f>
        <v>2184.8000000000002</v>
      </c>
      <c r="CE1219">
        <v>1</v>
      </c>
    </row>
    <row r="1220" spans="1:83" x14ac:dyDescent="0.2">
      <c r="A1220" s="107"/>
      <c r="B1220" s="107" t="s">
        <v>1294</v>
      </c>
      <c r="C1220" s="107" t="s">
        <v>1296</v>
      </c>
      <c r="D1220" s="119" t="s">
        <v>926</v>
      </c>
      <c r="E1220" s="120">
        <v>0.48</v>
      </c>
      <c r="F1220" s="120"/>
      <c r="G1220" s="120">
        <f>SmtRes!CX358</f>
        <v>8.6400000000000005E-2</v>
      </c>
      <c r="H1220" s="121">
        <f>SmtRes!CZ358</f>
        <v>28.97</v>
      </c>
      <c r="I1220" s="119">
        <f>SmtRes!AJ358</f>
        <v>1.3</v>
      </c>
      <c r="J1220" s="121">
        <f>ROUND(H1220*I1220, 2)</f>
        <v>37.659999999999997</v>
      </c>
      <c r="K1220" s="119"/>
      <c r="L1220" s="121">
        <f>SmtRes!DG358</f>
        <v>3.25</v>
      </c>
    </row>
    <row r="1221" spans="1:83" ht="25.5" x14ac:dyDescent="0.2">
      <c r="A1221" s="107"/>
      <c r="B1221" s="107" t="s">
        <v>978</v>
      </c>
      <c r="C1221" s="107" t="s">
        <v>980</v>
      </c>
      <c r="D1221" s="119" t="s">
        <v>926</v>
      </c>
      <c r="E1221" s="120">
        <v>0.53</v>
      </c>
      <c r="F1221" s="120"/>
      <c r="G1221" s="120">
        <f>SmtRes!CX359</f>
        <v>9.5399999999999999E-2</v>
      </c>
      <c r="H1221" s="121"/>
      <c r="I1221" s="119"/>
      <c r="J1221" s="121">
        <f>SmtRes!CZ359</f>
        <v>579.09</v>
      </c>
      <c r="K1221" s="119"/>
      <c r="L1221" s="121">
        <f>SmtRes!DG359</f>
        <v>55.25</v>
      </c>
    </row>
    <row r="1222" spans="1:83" x14ac:dyDescent="0.2">
      <c r="A1222" s="107"/>
      <c r="B1222" s="107" t="s">
        <v>947</v>
      </c>
      <c r="C1222" s="107" t="s">
        <v>1603</v>
      </c>
      <c r="D1222" s="119" t="s">
        <v>922</v>
      </c>
      <c r="E1222" s="120">
        <f>SmtRes!DO359*SmtRes!AT359</f>
        <v>0.53</v>
      </c>
      <c r="F1222" s="120"/>
      <c r="G1222" s="120">
        <f>ROUND(E1222*G1212, 7)</f>
        <v>9.5399999999999999E-2</v>
      </c>
      <c r="H1222" s="121"/>
      <c r="I1222" s="119"/>
      <c r="J1222" s="121">
        <f>ROUND(SmtRes!AG359/SmtRes!DO359, 2)</f>
        <v>393.89</v>
      </c>
      <c r="K1222" s="119"/>
      <c r="L1222" s="121">
        <f>SmtRes!DH359</f>
        <v>37.58</v>
      </c>
      <c r="CE1222">
        <v>1</v>
      </c>
    </row>
    <row r="1223" spans="1:83" ht="51" x14ac:dyDescent="0.2">
      <c r="A1223" s="107"/>
      <c r="B1223" s="107" t="s">
        <v>1121</v>
      </c>
      <c r="C1223" s="107" t="s">
        <v>1123</v>
      </c>
      <c r="D1223" s="119" t="s">
        <v>926</v>
      </c>
      <c r="E1223" s="120">
        <v>6.93</v>
      </c>
      <c r="F1223" s="120"/>
      <c r="G1223" s="120">
        <f>SmtRes!CX360</f>
        <v>1.2474000000000001</v>
      </c>
      <c r="H1223" s="121"/>
      <c r="I1223" s="119"/>
      <c r="J1223" s="121">
        <f>SmtRes!CZ360</f>
        <v>108.92</v>
      </c>
      <c r="K1223" s="119"/>
      <c r="L1223" s="121">
        <f>SmtRes!DG360</f>
        <v>135.87</v>
      </c>
    </row>
    <row r="1224" spans="1:83" x14ac:dyDescent="0.2">
      <c r="A1224" s="122"/>
      <c r="B1224" s="120">
        <v>4</v>
      </c>
      <c r="C1224" s="122" t="s">
        <v>1604</v>
      </c>
      <c r="D1224" s="119"/>
      <c r="E1224" s="123"/>
      <c r="F1224" s="120"/>
      <c r="G1224" s="120"/>
      <c r="H1224" s="120"/>
      <c r="I1224" s="120"/>
      <c r="J1224" s="120"/>
      <c r="K1224" s="120"/>
      <c r="L1224" s="124">
        <f>SUM(L1225:L1229)-SUMIF(CE1225:CE1229, 1, L1225:L1229)</f>
        <v>439.84000000000003</v>
      </c>
    </row>
    <row r="1225" spans="1:83" ht="38.25" x14ac:dyDescent="0.2">
      <c r="A1225" s="107"/>
      <c r="B1225" s="107" t="s">
        <v>1297</v>
      </c>
      <c r="C1225" s="107" t="s">
        <v>1299</v>
      </c>
      <c r="D1225" s="119" t="s">
        <v>236</v>
      </c>
      <c r="E1225" s="120">
        <v>1.2E-2</v>
      </c>
      <c r="F1225" s="120"/>
      <c r="G1225" s="120">
        <f>SmtRes!CX361</f>
        <v>2.16E-3</v>
      </c>
      <c r="H1225" s="121">
        <f>SmtRes!CZ361</f>
        <v>148198.01999999999</v>
      </c>
      <c r="I1225" s="119">
        <f>SmtRes!AI361</f>
        <v>0.93</v>
      </c>
      <c r="J1225" s="121">
        <f>ROUND(H1225*I1225, 2)</f>
        <v>137824.16</v>
      </c>
      <c r="K1225" s="119"/>
      <c r="L1225" s="121">
        <f>SmtRes!DF361</f>
        <v>297.7</v>
      </c>
    </row>
    <row r="1226" spans="1:83" ht="25.5" x14ac:dyDescent="0.2">
      <c r="A1226" s="107"/>
      <c r="B1226" s="107" t="s">
        <v>1300</v>
      </c>
      <c r="C1226" s="107" t="s">
        <v>1302</v>
      </c>
      <c r="D1226" s="119" t="s">
        <v>231</v>
      </c>
      <c r="E1226" s="120">
        <v>8.9999999999999993E-3</v>
      </c>
      <c r="F1226" s="120"/>
      <c r="G1226" s="120">
        <f>SmtRes!CX362</f>
        <v>1.6199999999999999E-3</v>
      </c>
      <c r="H1226" s="121">
        <f>SmtRes!CZ362</f>
        <v>3486.8</v>
      </c>
      <c r="I1226" s="119">
        <f>SmtRes!AI362</f>
        <v>1.47</v>
      </c>
      <c r="J1226" s="121">
        <f>ROUND(H1226*I1226, 2)</f>
        <v>5125.6000000000004</v>
      </c>
      <c r="K1226" s="119"/>
      <c r="L1226" s="121">
        <f>SmtRes!DF362</f>
        <v>8.3000000000000007</v>
      </c>
    </row>
    <row r="1227" spans="1:83" ht="38.25" x14ac:dyDescent="0.2">
      <c r="A1227" s="107"/>
      <c r="B1227" s="107" t="s">
        <v>1303</v>
      </c>
      <c r="C1227" s="107" t="s">
        <v>1305</v>
      </c>
      <c r="D1227" s="119" t="s">
        <v>1182</v>
      </c>
      <c r="E1227" s="120">
        <v>2.1000000000000001E-2</v>
      </c>
      <c r="F1227" s="120"/>
      <c r="G1227" s="120">
        <f>SmtRes!CX363</f>
        <v>3.7799999999999999E-3</v>
      </c>
      <c r="H1227" s="121">
        <f>SmtRes!CZ363</f>
        <v>14803.89</v>
      </c>
      <c r="I1227" s="119">
        <f>SmtRes!AI363</f>
        <v>1.23</v>
      </c>
      <c r="J1227" s="121">
        <f>ROUND(H1227*I1227, 2)</f>
        <v>18208.78</v>
      </c>
      <c r="K1227" s="119"/>
      <c r="L1227" s="121">
        <f>SmtRes!DF363</f>
        <v>68.83</v>
      </c>
    </row>
    <row r="1228" spans="1:83" ht="51" x14ac:dyDescent="0.2">
      <c r="A1228" s="107"/>
      <c r="B1228" s="107" t="s">
        <v>551</v>
      </c>
      <c r="C1228" s="107" t="s">
        <v>552</v>
      </c>
      <c r="D1228" s="119" t="s">
        <v>236</v>
      </c>
      <c r="E1228" s="120">
        <v>2E-3</v>
      </c>
      <c r="F1228" s="120"/>
      <c r="G1228" s="120">
        <f>SmtRes!CX364</f>
        <v>3.6000000000000002E-4</v>
      </c>
      <c r="H1228" s="121">
        <f>SmtRes!CZ364</f>
        <v>105278.81</v>
      </c>
      <c r="I1228" s="119">
        <f>SmtRes!AI364</f>
        <v>1.34</v>
      </c>
      <c r="J1228" s="121">
        <f>ROUND(H1228*I1228, 2)</f>
        <v>141073.60999999999</v>
      </c>
      <c r="K1228" s="119"/>
      <c r="L1228" s="121">
        <f>SmtRes!DF364</f>
        <v>50.79</v>
      </c>
    </row>
    <row r="1229" spans="1:83" x14ac:dyDescent="0.2">
      <c r="A1229" s="107"/>
      <c r="B1229" s="107" t="s">
        <v>1306</v>
      </c>
      <c r="C1229" s="107" t="s">
        <v>1308</v>
      </c>
      <c r="D1229" s="119" t="s">
        <v>236</v>
      </c>
      <c r="E1229" s="120">
        <v>1E-3</v>
      </c>
      <c r="F1229" s="120"/>
      <c r="G1229" s="120">
        <f>SmtRes!CX365</f>
        <v>1.8000000000000001E-4</v>
      </c>
      <c r="H1229" s="121">
        <f>SmtRes!CZ365</f>
        <v>88783.86</v>
      </c>
      <c r="I1229" s="119">
        <f>SmtRes!AI365</f>
        <v>0.89</v>
      </c>
      <c r="J1229" s="121">
        <f>ROUND(H1229*I1229, 2)</f>
        <v>79017.64</v>
      </c>
      <c r="K1229" s="119"/>
      <c r="L1229" s="121">
        <f>SmtRes!DF365</f>
        <v>14.22</v>
      </c>
    </row>
    <row r="1230" spans="1:83" x14ac:dyDescent="0.2">
      <c r="A1230" s="107"/>
      <c r="B1230" s="107"/>
      <c r="C1230" s="125"/>
      <c r="D1230" s="126"/>
      <c r="E1230" s="127"/>
      <c r="F1230" s="127"/>
      <c r="G1230" s="127"/>
      <c r="H1230" s="128"/>
      <c r="I1230" s="126"/>
      <c r="J1230" s="128"/>
      <c r="K1230" s="126"/>
      <c r="L1230" s="128"/>
    </row>
    <row r="1231" spans="1:83" x14ac:dyDescent="0.2">
      <c r="A1231" s="107"/>
      <c r="B1231" s="107"/>
      <c r="C1231" s="106" t="s">
        <v>832</v>
      </c>
      <c r="D1231" s="119"/>
      <c r="E1231" s="120"/>
      <c r="F1231" s="120"/>
      <c r="G1231" s="120"/>
      <c r="H1231" s="121"/>
      <c r="I1231" s="119"/>
      <c r="J1231" s="121"/>
      <c r="K1231" s="119"/>
      <c r="L1231" s="121">
        <f>L1214+L1216+L1217+L1224</f>
        <v>19759.120000000003</v>
      </c>
    </row>
    <row r="1232" spans="1:83" x14ac:dyDescent="0.2">
      <c r="A1232" s="107"/>
      <c r="B1232" s="107"/>
      <c r="C1232" s="107" t="s">
        <v>1563</v>
      </c>
      <c r="D1232" s="119"/>
      <c r="E1232" s="120"/>
      <c r="F1232" s="120"/>
      <c r="G1232" s="120"/>
      <c r="H1232" s="121"/>
      <c r="I1232" s="119"/>
      <c r="J1232" s="121"/>
      <c r="K1232" s="119"/>
      <c r="L1232" s="121">
        <f>SUM(AR1212:AR1235)+SUM(AS1212:AS1235)+SUM(AT1212:AT1235)+SUM(AU1212:AU1235)+SUM(AV1212:AV1235)</f>
        <v>12177.490000000002</v>
      </c>
    </row>
    <row r="1233" spans="1:83" ht="25.5" x14ac:dyDescent="0.2">
      <c r="A1233" s="107"/>
      <c r="B1233" s="107" t="s">
        <v>540</v>
      </c>
      <c r="C1233" s="107" t="s">
        <v>1698</v>
      </c>
      <c r="D1233" s="119" t="s">
        <v>186</v>
      </c>
      <c r="E1233" s="120">
        <f>Source!BZ416</f>
        <v>110</v>
      </c>
      <c r="F1233" s="120"/>
      <c r="G1233" s="120">
        <f>Source!AT416</f>
        <v>110</v>
      </c>
      <c r="H1233" s="121"/>
      <c r="I1233" s="119"/>
      <c r="J1233" s="121"/>
      <c r="K1233" s="119"/>
      <c r="L1233" s="121">
        <f>SUM(AZ1212:AZ1235)</f>
        <v>13395.24</v>
      </c>
    </row>
    <row r="1234" spans="1:83" ht="25.5" x14ac:dyDescent="0.2">
      <c r="A1234" s="125"/>
      <c r="B1234" s="125" t="s">
        <v>541</v>
      </c>
      <c r="C1234" s="125" t="s">
        <v>1699</v>
      </c>
      <c r="D1234" s="126" t="s">
        <v>186</v>
      </c>
      <c r="E1234" s="127">
        <f>Source!CA416</f>
        <v>73</v>
      </c>
      <c r="F1234" s="127"/>
      <c r="G1234" s="127">
        <f>Source!AU416</f>
        <v>73</v>
      </c>
      <c r="H1234" s="128"/>
      <c r="I1234" s="126"/>
      <c r="J1234" s="128"/>
      <c r="K1234" s="126"/>
      <c r="L1234" s="128">
        <f>SUM(BA1212:BA1235)</f>
        <v>8889.57</v>
      </c>
    </row>
    <row r="1235" spans="1:83" x14ac:dyDescent="0.2">
      <c r="A1235" s="104"/>
      <c r="B1235" s="104"/>
      <c r="C1235" s="129" t="s">
        <v>1566</v>
      </c>
      <c r="D1235" s="129"/>
      <c r="E1235" s="129"/>
      <c r="F1235" s="129"/>
      <c r="G1235" s="129"/>
      <c r="H1235" s="129"/>
      <c r="I1235" s="130">
        <f>IF(E1212&lt;&gt;0,K1235/E1212, 0)</f>
        <v>233577.38888888891</v>
      </c>
      <c r="J1235" s="130"/>
      <c r="K1235" s="130">
        <f>L1214+L1216+L1224+L1233+L1234+L1217</f>
        <v>42043.93</v>
      </c>
      <c r="L1235" s="130"/>
      <c r="AD1235">
        <f>ROUND((Source!AT416/100)*((ROUND(SUMIF(SmtRes!AQ355:'SmtRes'!AQ365,"=1",SmtRes!AD355:'SmtRes'!AD365)*Source!I416, 2)+ROUND(SUMIF(SmtRes!AQ355:'SmtRes'!AQ365,"=1",SmtRes!AC355:'SmtRes'!AC365)*Source!I416, 2))), 2)</f>
        <v>259.88</v>
      </c>
      <c r="AE1235">
        <f>ROUND((Source!AU416/100)*((ROUND(SUMIF(SmtRes!AQ355:'SmtRes'!AQ365,"=1",SmtRes!AD355:'SmtRes'!AD365)*Source!I416, 2)+ROUND(SUMIF(SmtRes!AQ355:'SmtRes'!AQ365,"=1",SmtRes!AC355:'SmtRes'!AC365)*Source!I416, 2))), 2)</f>
        <v>172.46</v>
      </c>
      <c r="AN1235" s="24">
        <f>L1214+L1216+L1224+L1233+L1234+L1217</f>
        <v>42043.93</v>
      </c>
      <c r="AO1235" s="24">
        <f>L1216</f>
        <v>7141.7899999999991</v>
      </c>
      <c r="AQ1235" t="s">
        <v>1567</v>
      </c>
      <c r="AR1235" s="24">
        <f>L1214</f>
        <v>9955.11</v>
      </c>
      <c r="AT1235" s="24">
        <f>L1217</f>
        <v>2222.38</v>
      </c>
      <c r="AV1235" t="s">
        <v>1567</v>
      </c>
      <c r="AW1235" s="24">
        <f>L1224</f>
        <v>439.84000000000003</v>
      </c>
      <c r="AZ1235">
        <f>Source!X416</f>
        <v>13395.24</v>
      </c>
      <c r="BA1235">
        <f>Source!Y416</f>
        <v>8889.57</v>
      </c>
      <c r="CD1235">
        <v>1</v>
      </c>
    </row>
    <row r="1236" spans="1:83" ht="25.5" x14ac:dyDescent="0.2">
      <c r="A1236" s="136" t="s">
        <v>542</v>
      </c>
      <c r="B1236" s="125" t="str">
        <f>Source!F417</f>
        <v>04.1.02.05-0252</v>
      </c>
      <c r="C1236" s="125" t="str">
        <f>Source!G417</f>
        <v>Смеси бетонные тяжелого бетона (БСТ) на щебне из гравия, класс В15, F(1)50, W2</v>
      </c>
      <c r="D1236" s="126" t="str">
        <f>Source!H417</f>
        <v>м3</v>
      </c>
      <c r="E1236" s="127">
        <f>Source!K417</f>
        <v>0.2</v>
      </c>
      <c r="F1236" s="127"/>
      <c r="G1236" s="127">
        <f>Source!I417</f>
        <v>0.2</v>
      </c>
      <c r="H1236" s="128">
        <f>Source!AL417</f>
        <v>4518.3900000000003</v>
      </c>
      <c r="I1236" s="126">
        <f>IF(Source!BC417&lt;&gt; 0, Source!BC417, 1)</f>
        <v>1.44</v>
      </c>
      <c r="J1236" s="128">
        <f>ROUND(H1236*I1236, 2)</f>
        <v>6506.48</v>
      </c>
      <c r="K1236" s="126"/>
      <c r="L1236" s="128">
        <f>Source!P417</f>
        <v>1301.3</v>
      </c>
    </row>
    <row r="1237" spans="1:83" x14ac:dyDescent="0.2">
      <c r="A1237" s="104"/>
      <c r="B1237" s="104"/>
      <c r="C1237" s="129" t="s">
        <v>1566</v>
      </c>
      <c r="D1237" s="129"/>
      <c r="E1237" s="129"/>
      <c r="F1237" s="129"/>
      <c r="G1237" s="129"/>
      <c r="H1237" s="129"/>
      <c r="I1237" s="130">
        <f>IF(E1236&lt;&gt;0,K1237/E1236, 0)</f>
        <v>6506.4999999999991</v>
      </c>
      <c r="J1237" s="130"/>
      <c r="K1237" s="130">
        <f>L1236</f>
        <v>1301.3</v>
      </c>
      <c r="L1237" s="130"/>
      <c r="AD1237">
        <f>ROUND((Source!AT417/100)*((ROUND(ROUND(Source!AO417,2)*Source!I417, 2)+ROUND(ROUND(Source!AN417,2)*Source!I417, 2))), 2)</f>
        <v>0</v>
      </c>
      <c r="AE1237">
        <f>ROUND((Source!AU417/100)*((ROUND(ROUND(Source!AO417,2)*Source!I417, 2)+ROUND(ROUND(Source!AN417,2)*Source!I417, 2))), 2)</f>
        <v>0</v>
      </c>
      <c r="AN1237" s="24">
        <f>L1236</f>
        <v>1301.3</v>
      </c>
      <c r="AO1237">
        <f>0</f>
        <v>0</v>
      </c>
      <c r="AQ1237" t="s">
        <v>1567</v>
      </c>
      <c r="AR1237">
        <f>0</f>
        <v>0</v>
      </c>
      <c r="AT1237">
        <f>0</f>
        <v>0</v>
      </c>
      <c r="AV1237" t="s">
        <v>1567</v>
      </c>
      <c r="AW1237" s="24">
        <f>L1236</f>
        <v>1301.3</v>
      </c>
      <c r="AZ1237">
        <f>Source!X417</f>
        <v>0</v>
      </c>
      <c r="BA1237">
        <f>Source!Y417</f>
        <v>0</v>
      </c>
      <c r="CD1237">
        <v>1</v>
      </c>
    </row>
    <row r="1238" spans="1:83" ht="38.25" x14ac:dyDescent="0.2">
      <c r="A1238" s="136" t="s">
        <v>546</v>
      </c>
      <c r="B1238" s="125" t="str">
        <f>Source!F418</f>
        <v>23.3.08.01-0003</v>
      </c>
      <c r="C1238" s="125" t="str">
        <f>Source!G418</f>
        <v>Трубы стальные электросварные квадратные, размеры 15х15 мм, толщина стенки 1,5 мм</v>
      </c>
      <c r="D1238" s="126" t="str">
        <f>Source!H418</f>
        <v>т</v>
      </c>
      <c r="E1238" s="127">
        <f>Source!K418</f>
        <v>0.10528</v>
      </c>
      <c r="F1238" s="127"/>
      <c r="G1238" s="127">
        <f>Source!I418</f>
        <v>0.10528</v>
      </c>
      <c r="H1238" s="128">
        <f>Source!AL418</f>
        <v>68411.5</v>
      </c>
      <c r="I1238" s="126">
        <f>IF(Source!BC418&lt;&gt; 0, Source!BC418, 1)</f>
        <v>0.85</v>
      </c>
      <c r="J1238" s="128">
        <f>ROUND(H1238*I1238, 2)</f>
        <v>58149.78</v>
      </c>
      <c r="K1238" s="126"/>
      <c r="L1238" s="128">
        <f>Source!P418</f>
        <v>6122.01</v>
      </c>
    </row>
    <row r="1239" spans="1:83" x14ac:dyDescent="0.2">
      <c r="A1239" s="104"/>
      <c r="B1239" s="104"/>
      <c r="C1239" s="129" t="s">
        <v>1566</v>
      </c>
      <c r="D1239" s="129"/>
      <c r="E1239" s="129"/>
      <c r="F1239" s="129"/>
      <c r="G1239" s="129"/>
      <c r="H1239" s="129"/>
      <c r="I1239" s="130">
        <f>IF(E1238&lt;&gt;0,K1239/E1238, 0)</f>
        <v>58149.791033434652</v>
      </c>
      <c r="J1239" s="130"/>
      <c r="K1239" s="130">
        <f>L1238</f>
        <v>6122.01</v>
      </c>
      <c r="L1239" s="130"/>
      <c r="AD1239">
        <f>ROUND((Source!AT418/100)*((ROUND(ROUND(Source!AO418,2)*Source!I418, 2)+ROUND(ROUND(Source!AN418,2)*Source!I418, 2))), 2)</f>
        <v>0</v>
      </c>
      <c r="AE1239">
        <f>ROUND((Source!AU418/100)*((ROUND(ROUND(Source!AO418,2)*Source!I418, 2)+ROUND(ROUND(Source!AN418,2)*Source!I418, 2))), 2)</f>
        <v>0</v>
      </c>
      <c r="AN1239" s="24">
        <f>L1238</f>
        <v>6122.01</v>
      </c>
      <c r="AO1239">
        <f>0</f>
        <v>0</v>
      </c>
      <c r="AQ1239" t="s">
        <v>1567</v>
      </c>
      <c r="AR1239">
        <f>0</f>
        <v>0</v>
      </c>
      <c r="AT1239">
        <f>0</f>
        <v>0</v>
      </c>
      <c r="AV1239" t="s">
        <v>1567</v>
      </c>
      <c r="AW1239" s="24">
        <f>L1238</f>
        <v>6122.01</v>
      </c>
      <c r="AZ1239">
        <f>Source!X418</f>
        <v>0</v>
      </c>
      <c r="BA1239">
        <f>Source!Y418</f>
        <v>0</v>
      </c>
      <c r="CD1239">
        <v>1</v>
      </c>
    </row>
    <row r="1240" spans="1:83" ht="51" x14ac:dyDescent="0.2">
      <c r="A1240" s="136" t="s">
        <v>550</v>
      </c>
      <c r="B1240" s="125" t="str">
        <f>Source!F419</f>
        <v>07.2.07.12-0001</v>
      </c>
      <c r="C1240" s="125" t="str">
        <f>Source!G419</f>
        <v>Металлоконструкции вспомогательного назначения с преобладанием толстолистовой стали или профильного проката, с отверстиями и без</v>
      </c>
      <c r="D1240" s="126" t="str">
        <f>Source!H419</f>
        <v>т</v>
      </c>
      <c r="E1240" s="127">
        <f>Source!K419</f>
        <v>0.23415</v>
      </c>
      <c r="F1240" s="127"/>
      <c r="G1240" s="127">
        <f>Source!I419</f>
        <v>0.23415</v>
      </c>
      <c r="H1240" s="128">
        <f>Source!AL419</f>
        <v>105278.81</v>
      </c>
      <c r="I1240" s="126">
        <f>IF(Source!BC419&lt;&gt; 0, Source!BC419, 1)</f>
        <v>1.34</v>
      </c>
      <c r="J1240" s="128">
        <f>ROUND(H1240*I1240, 2)</f>
        <v>141073.60999999999</v>
      </c>
      <c r="K1240" s="126"/>
      <c r="L1240" s="128">
        <f>Source!P419</f>
        <v>33032.39</v>
      </c>
    </row>
    <row r="1241" spans="1:83" x14ac:dyDescent="0.2">
      <c r="A1241" s="104"/>
      <c r="B1241" s="104"/>
      <c r="C1241" s="129" t="s">
        <v>1566</v>
      </c>
      <c r="D1241" s="129"/>
      <c r="E1241" s="129"/>
      <c r="F1241" s="129"/>
      <c r="G1241" s="129"/>
      <c r="H1241" s="129"/>
      <c r="I1241" s="130">
        <f>IF(E1240&lt;&gt;0,K1241/E1240, 0)</f>
        <v>141073.6280162289</v>
      </c>
      <c r="J1241" s="130"/>
      <c r="K1241" s="130">
        <f>L1240</f>
        <v>33032.39</v>
      </c>
      <c r="L1241" s="130"/>
      <c r="AD1241">
        <f>ROUND((Source!AT419/100)*((ROUND(ROUND(Source!AO419,2)*Source!I419, 2)+ROUND(ROUND(Source!AN419,2)*Source!I419, 2))), 2)</f>
        <v>0</v>
      </c>
      <c r="AE1241">
        <f>ROUND((Source!AU419/100)*((ROUND(ROUND(Source!AO419,2)*Source!I419, 2)+ROUND(ROUND(Source!AN419,2)*Source!I419, 2))), 2)</f>
        <v>0</v>
      </c>
      <c r="AN1241" s="24">
        <f>L1240</f>
        <v>33032.39</v>
      </c>
      <c r="AO1241">
        <f>0</f>
        <v>0</v>
      </c>
      <c r="AQ1241" t="s">
        <v>1567</v>
      </c>
      <c r="AR1241">
        <f>0</f>
        <v>0</v>
      </c>
      <c r="AT1241">
        <f>0</f>
        <v>0</v>
      </c>
      <c r="AV1241" t="s">
        <v>1567</v>
      </c>
      <c r="AW1241" s="24">
        <f>L1240</f>
        <v>33032.39</v>
      </c>
      <c r="AZ1241">
        <f>Source!X419</f>
        <v>0</v>
      </c>
      <c r="BA1241">
        <f>Source!Y419</f>
        <v>0</v>
      </c>
      <c r="CD1241">
        <v>1</v>
      </c>
    </row>
    <row r="1242" spans="1:83" ht="89.25" x14ac:dyDescent="0.2">
      <c r="A1242" s="118" t="s">
        <v>554</v>
      </c>
      <c r="B1242" s="107" t="s">
        <v>1671</v>
      </c>
      <c r="C1242" s="107" t="s">
        <v>1700</v>
      </c>
      <c r="D1242" s="119" t="str">
        <f>Source!H420</f>
        <v>100 м2</v>
      </c>
      <c r="E1242" s="120">
        <f>Source!K420</f>
        <v>2.3E-3</v>
      </c>
      <c r="F1242" s="120"/>
      <c r="G1242" s="120">
        <f>Source!I420</f>
        <v>2.3E-3</v>
      </c>
      <c r="H1242" s="121"/>
      <c r="I1242" s="119"/>
      <c r="J1242" s="121"/>
      <c r="K1242" s="119"/>
      <c r="L1242" s="121"/>
    </row>
    <row r="1243" spans="1:83" x14ac:dyDescent="0.2">
      <c r="A1243" s="104"/>
      <c r="B1243" s="104"/>
      <c r="C1243" s="105" t="str">
        <f>"Объем: "&amp;Source!I420&amp;"=0,23/"&amp;"100"</f>
        <v>Объем: 0,0023=0,23/100</v>
      </c>
      <c r="D1243" s="104"/>
      <c r="E1243" s="104"/>
      <c r="F1243" s="104"/>
      <c r="G1243" s="104"/>
      <c r="H1243" s="104"/>
      <c r="I1243" s="104"/>
      <c r="J1243" s="104"/>
      <c r="K1243" s="104"/>
      <c r="L1243" s="104"/>
    </row>
    <row r="1244" spans="1:83" x14ac:dyDescent="0.2">
      <c r="A1244" s="122"/>
      <c r="B1244" s="120">
        <v>1</v>
      </c>
      <c r="C1244" s="122" t="s">
        <v>1569</v>
      </c>
      <c r="D1244" s="119" t="s">
        <v>922</v>
      </c>
      <c r="E1244" s="123"/>
      <c r="F1244" s="120"/>
      <c r="G1244" s="120">
        <f>Source!U420</f>
        <v>2.4426E-2</v>
      </c>
      <c r="H1244" s="120"/>
      <c r="I1244" s="120"/>
      <c r="J1244" s="120"/>
      <c r="K1244" s="120"/>
      <c r="L1244" s="124">
        <f>SUM(L1245:L1245)-SUMIF(CE1245:CE1245, 1, L1245:L1245)</f>
        <v>10.63</v>
      </c>
    </row>
    <row r="1245" spans="1:83" x14ac:dyDescent="0.2">
      <c r="A1245" s="107"/>
      <c r="B1245" s="107" t="s">
        <v>1010</v>
      </c>
      <c r="C1245" s="107" t="s">
        <v>1011</v>
      </c>
      <c r="D1245" s="119" t="s">
        <v>922</v>
      </c>
      <c r="E1245" s="120">
        <v>5.31</v>
      </c>
      <c r="F1245" s="120">
        <f>ROUND(2,7)</f>
        <v>2</v>
      </c>
      <c r="G1245" s="120">
        <f>SmtRes!CX366</f>
        <v>2.4426E-2</v>
      </c>
      <c r="H1245" s="121"/>
      <c r="I1245" s="119"/>
      <c r="J1245" s="121">
        <f>SmtRes!CZ366</f>
        <v>435.05</v>
      </c>
      <c r="K1245" s="119"/>
      <c r="L1245" s="121">
        <f>SmtRes!DI366</f>
        <v>10.63</v>
      </c>
    </row>
    <row r="1246" spans="1:83" x14ac:dyDescent="0.2">
      <c r="A1246" s="122"/>
      <c r="B1246" s="120">
        <v>2</v>
      </c>
      <c r="C1246" s="122" t="s">
        <v>1560</v>
      </c>
      <c r="D1246" s="119"/>
      <c r="E1246" s="123"/>
      <c r="F1246" s="120"/>
      <c r="G1246" s="120"/>
      <c r="H1246" s="120"/>
      <c r="I1246" s="120"/>
      <c r="J1246" s="120"/>
      <c r="K1246" s="120"/>
      <c r="L1246" s="124">
        <f>SUM(L1247:L1253)-SUMIF(CE1247:CE1253, 1, L1247:L1253)</f>
        <v>0.13999999999999996</v>
      </c>
    </row>
    <row r="1247" spans="1:83" x14ac:dyDescent="0.2">
      <c r="A1247" s="122"/>
      <c r="B1247" s="120"/>
      <c r="C1247" s="122" t="s">
        <v>1562</v>
      </c>
      <c r="D1247" s="119" t="s">
        <v>922</v>
      </c>
      <c r="E1247" s="123"/>
      <c r="F1247" s="120"/>
      <c r="G1247" s="120">
        <f>Source!V420</f>
        <v>9.2E-5</v>
      </c>
      <c r="H1247" s="120"/>
      <c r="I1247" s="120"/>
      <c r="J1247" s="120"/>
      <c r="K1247" s="120"/>
      <c r="L1247" s="124">
        <f>SUMIF(CE1248:CE1253, 1, L1248:L1253)</f>
        <v>0.04</v>
      </c>
      <c r="CE1247">
        <v>1</v>
      </c>
    </row>
    <row r="1248" spans="1:83" ht="25.5" x14ac:dyDescent="0.2">
      <c r="A1248" s="107"/>
      <c r="B1248" s="107" t="s">
        <v>1265</v>
      </c>
      <c r="C1248" s="107" t="s">
        <v>1267</v>
      </c>
      <c r="D1248" s="119" t="s">
        <v>926</v>
      </c>
      <c r="E1248" s="120">
        <v>0.01</v>
      </c>
      <c r="F1248" s="120">
        <f>ROUND(2,7)</f>
        <v>2</v>
      </c>
      <c r="G1248" s="120">
        <f>SmtRes!CX368</f>
        <v>4.6E-5</v>
      </c>
      <c r="H1248" s="121">
        <f>SmtRes!CZ368</f>
        <v>6.62</v>
      </c>
      <c r="I1248" s="119">
        <f>SmtRes!AJ368</f>
        <v>1.6</v>
      </c>
      <c r="J1248" s="121">
        <f>ROUND(H1248*I1248, 2)</f>
        <v>10.59</v>
      </c>
      <c r="K1248" s="119"/>
      <c r="L1248" s="121">
        <f>SmtRes!DG368</f>
        <v>0</v>
      </c>
    </row>
    <row r="1249" spans="1:83" ht="51" x14ac:dyDescent="0.2">
      <c r="A1249" s="107"/>
      <c r="B1249" s="107" t="s">
        <v>1132</v>
      </c>
      <c r="C1249" s="107" t="s">
        <v>1134</v>
      </c>
      <c r="D1249" s="119" t="s">
        <v>926</v>
      </c>
      <c r="E1249" s="120">
        <v>0.01</v>
      </c>
      <c r="F1249" s="120">
        <f>ROUND(2,7)</f>
        <v>2</v>
      </c>
      <c r="G1249" s="120">
        <f>SmtRes!CX369</f>
        <v>4.6E-5</v>
      </c>
      <c r="H1249" s="121"/>
      <c r="I1249" s="119"/>
      <c r="J1249" s="121">
        <f>SmtRes!CZ369</f>
        <v>1647.51</v>
      </c>
      <c r="K1249" s="119"/>
      <c r="L1249" s="121">
        <f>SmtRes!DG369</f>
        <v>0.08</v>
      </c>
    </row>
    <row r="1250" spans="1:83" x14ac:dyDescent="0.2">
      <c r="A1250" s="107"/>
      <c r="B1250" s="107" t="s">
        <v>933</v>
      </c>
      <c r="C1250" s="107" t="s">
        <v>1573</v>
      </c>
      <c r="D1250" s="119" t="s">
        <v>922</v>
      </c>
      <c r="E1250" s="120">
        <f>SmtRes!DO369*SmtRes!AT369</f>
        <v>0.01</v>
      </c>
      <c r="F1250" s="120">
        <f>ROUND(2,7)</f>
        <v>2</v>
      </c>
      <c r="G1250" s="120">
        <f>ROUND(E1250*F1250*G1242, 7)</f>
        <v>4.6E-5</v>
      </c>
      <c r="H1250" s="121"/>
      <c r="I1250" s="119"/>
      <c r="J1250" s="121">
        <f>ROUND(SmtRes!AG369/SmtRes!DO369, 2)</f>
        <v>452.68</v>
      </c>
      <c r="K1250" s="119"/>
      <c r="L1250" s="121">
        <f>SmtRes!DH369</f>
        <v>0.02</v>
      </c>
      <c r="CE1250">
        <v>1</v>
      </c>
    </row>
    <row r="1251" spans="1:83" ht="25.5" x14ac:dyDescent="0.2">
      <c r="A1251" s="107"/>
      <c r="B1251" s="107" t="s">
        <v>978</v>
      </c>
      <c r="C1251" s="107" t="s">
        <v>980</v>
      </c>
      <c r="D1251" s="119" t="s">
        <v>926</v>
      </c>
      <c r="E1251" s="120">
        <v>0.01</v>
      </c>
      <c r="F1251" s="120">
        <f>ROUND(2,7)</f>
        <v>2</v>
      </c>
      <c r="G1251" s="120">
        <f>SmtRes!CX370</f>
        <v>4.6E-5</v>
      </c>
      <c r="H1251" s="121"/>
      <c r="I1251" s="119"/>
      <c r="J1251" s="121">
        <f>SmtRes!CZ370</f>
        <v>579.09</v>
      </c>
      <c r="K1251" s="119"/>
      <c r="L1251" s="121">
        <f>SmtRes!DG370</f>
        <v>0.03</v>
      </c>
    </row>
    <row r="1252" spans="1:83" x14ac:dyDescent="0.2">
      <c r="A1252" s="107"/>
      <c r="B1252" s="107" t="s">
        <v>947</v>
      </c>
      <c r="C1252" s="107" t="s">
        <v>1603</v>
      </c>
      <c r="D1252" s="119" t="s">
        <v>922</v>
      </c>
      <c r="E1252" s="120">
        <f>SmtRes!DO370*SmtRes!AT370</f>
        <v>0.01</v>
      </c>
      <c r="F1252" s="120">
        <f>ROUND(2,7)</f>
        <v>2</v>
      </c>
      <c r="G1252" s="120">
        <f>ROUND(E1252*F1252*G1242, 7)</f>
        <v>4.6E-5</v>
      </c>
      <c r="H1252" s="121"/>
      <c r="I1252" s="119"/>
      <c r="J1252" s="121">
        <f>ROUND(SmtRes!AG370/SmtRes!DO370, 2)</f>
        <v>393.89</v>
      </c>
      <c r="K1252" s="119"/>
      <c r="L1252" s="121">
        <f>SmtRes!DH370</f>
        <v>0.02</v>
      </c>
      <c r="CE1252">
        <v>1</v>
      </c>
    </row>
    <row r="1253" spans="1:83" ht="38.25" x14ac:dyDescent="0.2">
      <c r="A1253" s="107"/>
      <c r="B1253" s="107" t="s">
        <v>948</v>
      </c>
      <c r="C1253" s="107" t="s">
        <v>950</v>
      </c>
      <c r="D1253" s="119" t="s">
        <v>926</v>
      </c>
      <c r="E1253" s="120">
        <v>1.1200000000000001</v>
      </c>
      <c r="F1253" s="120">
        <f>ROUND(2,7)</f>
        <v>2</v>
      </c>
      <c r="G1253" s="120">
        <f>SmtRes!CX371</f>
        <v>5.1520000000000003E-3</v>
      </c>
      <c r="H1253" s="121">
        <f>SmtRes!CZ371</f>
        <v>4.5199999999999996</v>
      </c>
      <c r="I1253" s="119">
        <f>SmtRes!AJ371</f>
        <v>1.47</v>
      </c>
      <c r="J1253" s="121">
        <f>ROUND(H1253*I1253, 2)</f>
        <v>6.64</v>
      </c>
      <c r="K1253" s="119"/>
      <c r="L1253" s="121">
        <f>SmtRes!DG371</f>
        <v>0.03</v>
      </c>
    </row>
    <row r="1254" spans="1:83" x14ac:dyDescent="0.2">
      <c r="A1254" s="107"/>
      <c r="B1254" s="107"/>
      <c r="C1254" s="107"/>
      <c r="D1254" s="119"/>
      <c r="E1254" s="120"/>
      <c r="F1254" s="120"/>
      <c r="G1254" s="120"/>
      <c r="H1254" s="121"/>
      <c r="I1254" s="119"/>
      <c r="J1254" s="121"/>
      <c r="K1254" s="119"/>
      <c r="L1254" s="121"/>
    </row>
    <row r="1255" spans="1:83" x14ac:dyDescent="0.2">
      <c r="A1255" s="107"/>
      <c r="B1255" s="107"/>
      <c r="C1255" s="125"/>
      <c r="D1255" s="126"/>
      <c r="E1255" s="127"/>
      <c r="F1255" s="127"/>
      <c r="G1255" s="127"/>
      <c r="H1255" s="128"/>
      <c r="I1255" s="126"/>
      <c r="J1255" s="128"/>
      <c r="K1255" s="126"/>
      <c r="L1255" s="128"/>
    </row>
    <row r="1256" spans="1:83" x14ac:dyDescent="0.2">
      <c r="A1256" s="107"/>
      <c r="B1256" s="107"/>
      <c r="C1256" s="106" t="s">
        <v>832</v>
      </c>
      <c r="D1256" s="119"/>
      <c r="E1256" s="120"/>
      <c r="F1256" s="120"/>
      <c r="G1256" s="120"/>
      <c r="H1256" s="121"/>
      <c r="I1256" s="119"/>
      <c r="J1256" s="121"/>
      <c r="K1256" s="119"/>
      <c r="L1256" s="121">
        <f>L1244+L1246+L1247</f>
        <v>10.81</v>
      </c>
    </row>
    <row r="1257" spans="1:83" x14ac:dyDescent="0.2">
      <c r="A1257" s="118" t="s">
        <v>1701</v>
      </c>
      <c r="B1257" s="107" t="str">
        <f>Source!F421</f>
        <v>14.4.01.01-0003</v>
      </c>
      <c r="C1257" s="107" t="str">
        <f>Source!G421</f>
        <v>Грунтовка ГФ-021</v>
      </c>
      <c r="D1257" s="119" t="str">
        <f>Source!H421</f>
        <v>т</v>
      </c>
      <c r="E1257" s="120">
        <f>SmtRes!AT372</f>
        <v>0.01</v>
      </c>
      <c r="F1257" s="120">
        <f>ROUND(2,7)</f>
        <v>2</v>
      </c>
      <c r="G1257" s="120">
        <f>Source!I421</f>
        <v>4.6E-5</v>
      </c>
      <c r="H1257" s="121"/>
      <c r="I1257" s="119"/>
      <c r="J1257" s="121">
        <f>Source!AK421</f>
        <v>96725.29</v>
      </c>
      <c r="K1257" s="119"/>
      <c r="L1257" s="121">
        <f>Source!P421</f>
        <v>4.45</v>
      </c>
      <c r="AD1257">
        <f>ROUND((Source!AT421/100)*((ROUND(ROUND(Source!AO421,2)*Source!I421, 2)+ROUND(ROUND(Source!AN421,2)*Source!I421, 2))), 2)</f>
        <v>0</v>
      </c>
      <c r="AE1257">
        <f>ROUND((Source!AU421/100)*((ROUND(ROUND(Source!AO421,2)*Source!I421, 2)+ROUND(ROUND(Source!AN421,2)*Source!I421, 2))), 2)</f>
        <v>0</v>
      </c>
      <c r="AN1257">
        <f>L1257</f>
        <v>4.45</v>
      </c>
      <c r="AW1257">
        <f>L1257</f>
        <v>4.45</v>
      </c>
      <c r="AZ1257">
        <f>Source!X421</f>
        <v>0</v>
      </c>
      <c r="BA1257">
        <f>Source!Y421</f>
        <v>0</v>
      </c>
      <c r="CD1257">
        <v>1</v>
      </c>
    </row>
    <row r="1258" spans="1:83" x14ac:dyDescent="0.2">
      <c r="A1258" s="118" t="s">
        <v>1702</v>
      </c>
      <c r="B1258" s="107" t="str">
        <f>Source!F422</f>
        <v>14.5.09.11-0001</v>
      </c>
      <c r="C1258" s="107" t="str">
        <f>Source!G422</f>
        <v>Нефрас С4-150/200</v>
      </c>
      <c r="D1258" s="119" t="str">
        <f>Source!H422</f>
        <v>т</v>
      </c>
      <c r="E1258" s="120">
        <f>SmtRes!AT373</f>
        <v>2E-3</v>
      </c>
      <c r="F1258" s="120">
        <f>ROUND(2,7)</f>
        <v>2</v>
      </c>
      <c r="G1258" s="120">
        <f>Source!I422</f>
        <v>9.2E-6</v>
      </c>
      <c r="H1258" s="121">
        <f>Source!AL422+Source!AO422+Source!AM422+Source!AN422</f>
        <v>58516.73</v>
      </c>
      <c r="I1258" s="119">
        <f>IF(Source!BC422&lt;&gt; 0, Source!BC422, 1)</f>
        <v>1.62</v>
      </c>
      <c r="J1258" s="121">
        <f>ROUND(H1258*I1258, 2)</f>
        <v>94797.1</v>
      </c>
      <c r="K1258" s="119"/>
      <c r="L1258" s="121">
        <f>Source!P422</f>
        <v>0.87</v>
      </c>
      <c r="AD1258">
        <f>ROUND((Source!AT422/100)*((ROUND(ROUND(Source!AO422,2)*Source!I422, 2)+ROUND(ROUND(Source!AN422,2)*Source!I422, 2))), 2)</f>
        <v>0</v>
      </c>
      <c r="AE1258">
        <f>ROUND((Source!AU422/100)*((ROUND(ROUND(Source!AO422,2)*Source!I422, 2)+ROUND(ROUND(Source!AN422,2)*Source!I422, 2))), 2)</f>
        <v>0</v>
      </c>
      <c r="AN1258">
        <f>L1258</f>
        <v>0.87</v>
      </c>
      <c r="AW1258">
        <f>L1258</f>
        <v>0.87</v>
      </c>
      <c r="AZ1258">
        <f>Source!X422</f>
        <v>0</v>
      </c>
      <c r="BA1258">
        <f>Source!Y422</f>
        <v>0</v>
      </c>
      <c r="CD1258">
        <v>1</v>
      </c>
    </row>
    <row r="1259" spans="1:83" x14ac:dyDescent="0.2">
      <c r="A1259" s="107"/>
      <c r="B1259" s="107"/>
      <c r="C1259" s="107" t="s">
        <v>1563</v>
      </c>
      <c r="D1259" s="119"/>
      <c r="E1259" s="120"/>
      <c r="F1259" s="120"/>
      <c r="G1259" s="120"/>
      <c r="H1259" s="121"/>
      <c r="I1259" s="119"/>
      <c r="J1259" s="121"/>
      <c r="K1259" s="119"/>
      <c r="L1259" s="121">
        <f>SUM(AR1242:AR1262)+SUM(AS1242:AS1262)+SUM(AT1242:AT1262)+SUM(AU1242:AU1262)+SUM(AV1242:AV1262)</f>
        <v>10.67</v>
      </c>
    </row>
    <row r="1260" spans="1:83" ht="25.5" x14ac:dyDescent="0.2">
      <c r="A1260" s="107"/>
      <c r="B1260" s="107" t="s">
        <v>434</v>
      </c>
      <c r="C1260" s="107" t="s">
        <v>1675</v>
      </c>
      <c r="D1260" s="119" t="s">
        <v>186</v>
      </c>
      <c r="E1260" s="120">
        <f>Source!BZ420</f>
        <v>94</v>
      </c>
      <c r="F1260" s="120"/>
      <c r="G1260" s="120">
        <f>Source!AT420</f>
        <v>94</v>
      </c>
      <c r="H1260" s="121"/>
      <c r="I1260" s="119"/>
      <c r="J1260" s="121"/>
      <c r="K1260" s="119"/>
      <c r="L1260" s="121">
        <f>SUM(AZ1242:AZ1262)</f>
        <v>10.029999999999999</v>
      </c>
    </row>
    <row r="1261" spans="1:83" ht="25.5" x14ac:dyDescent="0.2">
      <c r="A1261" s="125"/>
      <c r="B1261" s="125" t="s">
        <v>435</v>
      </c>
      <c r="C1261" s="125" t="s">
        <v>1676</v>
      </c>
      <c r="D1261" s="126" t="s">
        <v>186</v>
      </c>
      <c r="E1261" s="127">
        <f>Source!CA420</f>
        <v>51</v>
      </c>
      <c r="F1261" s="127"/>
      <c r="G1261" s="127">
        <f>Source!AU420</f>
        <v>51</v>
      </c>
      <c r="H1261" s="128"/>
      <c r="I1261" s="126"/>
      <c r="J1261" s="128"/>
      <c r="K1261" s="126"/>
      <c r="L1261" s="128">
        <f>SUM(BA1242:BA1262)</f>
        <v>5.44</v>
      </c>
    </row>
    <row r="1262" spans="1:83" x14ac:dyDescent="0.2">
      <c r="A1262" s="104"/>
      <c r="B1262" s="104"/>
      <c r="C1262" s="129" t="s">
        <v>1566</v>
      </c>
      <c r="D1262" s="129"/>
      <c r="E1262" s="129"/>
      <c r="F1262" s="129"/>
      <c r="G1262" s="129"/>
      <c r="H1262" s="129"/>
      <c r="I1262" s="130">
        <f>IF(E1242&lt;&gt;0,K1262/E1242, 0)</f>
        <v>13739.13043478261</v>
      </c>
      <c r="J1262" s="130"/>
      <c r="K1262" s="130">
        <f>L1244+L1246+L1260+L1261+L1247+SUM(L1257:L1258)</f>
        <v>31.6</v>
      </c>
      <c r="L1262" s="130"/>
      <c r="AD1262">
        <f>ROUND((Source!AT420/100)*((ROUND(SUMIF(SmtRes!AQ366:'SmtRes'!AQ373,"=1",SmtRes!AD366:'SmtRes'!AD373)*Source!I420, 2)+ROUND(SUMIF(SmtRes!AQ366:'SmtRes'!AQ373,"=1",SmtRes!AC366:'SmtRes'!AC373)*Source!I420, 2))), 2)</f>
        <v>2.77</v>
      </c>
      <c r="AE1262">
        <f>ROUND((Source!AU420/100)*((ROUND(SUMIF(SmtRes!AQ366:'SmtRes'!AQ373,"=1",SmtRes!AD366:'SmtRes'!AD373)*Source!I420, 2)+ROUND(SUMIF(SmtRes!AQ366:'SmtRes'!AQ373,"=1",SmtRes!AC366:'SmtRes'!AC373)*Source!I420, 2))), 2)</f>
        <v>1.5</v>
      </c>
      <c r="AN1262" s="24">
        <f>L1244+L1246+L1260+L1261+L1247</f>
        <v>26.28</v>
      </c>
      <c r="AO1262" s="24">
        <f>L1246</f>
        <v>0.13999999999999996</v>
      </c>
      <c r="AQ1262" t="s">
        <v>1567</v>
      </c>
      <c r="AR1262" s="24">
        <f>L1244</f>
        <v>10.63</v>
      </c>
      <c r="AT1262" s="24">
        <f>L1247</f>
        <v>0.04</v>
      </c>
      <c r="AV1262" t="s">
        <v>1567</v>
      </c>
      <c r="AW1262">
        <f>0</f>
        <v>0</v>
      </c>
      <c r="AZ1262">
        <f>Source!X420</f>
        <v>10.029999999999999</v>
      </c>
      <c r="BA1262">
        <f>Source!Y420</f>
        <v>5.44</v>
      </c>
      <c r="CD1262">
        <v>1</v>
      </c>
    </row>
    <row r="1263" spans="1:83" ht="102" x14ac:dyDescent="0.2">
      <c r="A1263" s="118" t="s">
        <v>558</v>
      </c>
      <c r="B1263" s="107" t="s">
        <v>1703</v>
      </c>
      <c r="C1263" s="107" t="s">
        <v>1704</v>
      </c>
      <c r="D1263" s="119" t="str">
        <f>Source!H423</f>
        <v>100 м2</v>
      </c>
      <c r="E1263" s="120">
        <f>Source!K423</f>
        <v>2.3E-3</v>
      </c>
      <c r="F1263" s="120"/>
      <c r="G1263" s="120">
        <f>Source!I423</f>
        <v>2.3E-3</v>
      </c>
      <c r="H1263" s="121"/>
      <c r="I1263" s="119"/>
      <c r="J1263" s="121"/>
      <c r="K1263" s="119"/>
      <c r="L1263" s="121"/>
    </row>
    <row r="1264" spans="1:83" x14ac:dyDescent="0.2">
      <c r="A1264" s="104"/>
      <c r="B1264" s="104"/>
      <c r="C1264" s="105" t="str">
        <f>"Объем: "&amp;Source!I423&amp;"=0,23/"&amp;"100"</f>
        <v>Объем: 0,0023=0,23/100</v>
      </c>
      <c r="D1264" s="104"/>
      <c r="E1264" s="104"/>
      <c r="F1264" s="104"/>
      <c r="G1264" s="104"/>
      <c r="H1264" s="104"/>
      <c r="I1264" s="104"/>
      <c r="J1264" s="104"/>
      <c r="K1264" s="104"/>
      <c r="L1264" s="104"/>
    </row>
    <row r="1265" spans="1:83" x14ac:dyDescent="0.2">
      <c r="A1265" s="122"/>
      <c r="B1265" s="120">
        <v>1</v>
      </c>
      <c r="C1265" s="122" t="s">
        <v>1569</v>
      </c>
      <c r="D1265" s="119" t="s">
        <v>922</v>
      </c>
      <c r="E1265" s="123"/>
      <c r="F1265" s="120"/>
      <c r="G1265" s="120">
        <f>Source!U423</f>
        <v>1.1684E-2</v>
      </c>
      <c r="H1265" s="120"/>
      <c r="I1265" s="120"/>
      <c r="J1265" s="120"/>
      <c r="K1265" s="120"/>
      <c r="L1265" s="124">
        <f>SUM(L1266:L1266)-SUMIF(CE1266:CE1266, 1, L1266:L1266)</f>
        <v>4.34</v>
      </c>
    </row>
    <row r="1266" spans="1:83" x14ac:dyDescent="0.2">
      <c r="A1266" s="107"/>
      <c r="B1266" s="107" t="s">
        <v>1042</v>
      </c>
      <c r="C1266" s="107" t="s">
        <v>1043</v>
      </c>
      <c r="D1266" s="119" t="s">
        <v>922</v>
      </c>
      <c r="E1266" s="120">
        <v>2.54</v>
      </c>
      <c r="F1266" s="120">
        <f>ROUND(2,7)</f>
        <v>2</v>
      </c>
      <c r="G1266" s="120">
        <f>SmtRes!CX374</f>
        <v>1.1684E-2</v>
      </c>
      <c r="H1266" s="121"/>
      <c r="I1266" s="119"/>
      <c r="J1266" s="121">
        <f>SmtRes!CZ374</f>
        <v>371.85</v>
      </c>
      <c r="K1266" s="119"/>
      <c r="L1266" s="121">
        <f>SmtRes!DI374</f>
        <v>4.34</v>
      </c>
    </row>
    <row r="1267" spans="1:83" x14ac:dyDescent="0.2">
      <c r="A1267" s="122"/>
      <c r="B1267" s="120">
        <v>2</v>
      </c>
      <c r="C1267" s="122" t="s">
        <v>1560</v>
      </c>
      <c r="D1267" s="119"/>
      <c r="E1267" s="123"/>
      <c r="F1267" s="120"/>
      <c r="G1267" s="120"/>
      <c r="H1267" s="120"/>
      <c r="I1267" s="120"/>
      <c r="J1267" s="120"/>
      <c r="K1267" s="120"/>
      <c r="L1267" s="124">
        <f>SUM(L1268:L1274)-SUMIF(CE1268:CE1274, 1, L1268:L1274)</f>
        <v>0.13999999999999996</v>
      </c>
    </row>
    <row r="1268" spans="1:83" x14ac:dyDescent="0.2">
      <c r="A1268" s="122"/>
      <c r="B1268" s="120"/>
      <c r="C1268" s="122" t="s">
        <v>1562</v>
      </c>
      <c r="D1268" s="119" t="s">
        <v>922</v>
      </c>
      <c r="E1268" s="123"/>
      <c r="F1268" s="120"/>
      <c r="G1268" s="120">
        <f>Source!V423</f>
        <v>9.2E-5</v>
      </c>
      <c r="H1268" s="120"/>
      <c r="I1268" s="120"/>
      <c r="J1268" s="120"/>
      <c r="K1268" s="120"/>
      <c r="L1268" s="124">
        <f>SUMIF(CE1269:CE1274, 1, L1269:L1274)</f>
        <v>0.04</v>
      </c>
      <c r="CE1268">
        <v>1</v>
      </c>
    </row>
    <row r="1269" spans="1:83" ht="25.5" x14ac:dyDescent="0.2">
      <c r="A1269" s="107"/>
      <c r="B1269" s="107" t="s">
        <v>1265</v>
      </c>
      <c r="C1269" s="107" t="s">
        <v>1267</v>
      </c>
      <c r="D1269" s="119" t="s">
        <v>926</v>
      </c>
      <c r="E1269" s="120">
        <v>0.01</v>
      </c>
      <c r="F1269" s="120">
        <f>ROUND(2,7)</f>
        <v>2</v>
      </c>
      <c r="G1269" s="120">
        <f>SmtRes!CX376</f>
        <v>4.6E-5</v>
      </c>
      <c r="H1269" s="121">
        <f>SmtRes!CZ376</f>
        <v>6.62</v>
      </c>
      <c r="I1269" s="119">
        <f>SmtRes!AJ376</f>
        <v>1.6</v>
      </c>
      <c r="J1269" s="121">
        <f>ROUND(H1269*I1269, 2)</f>
        <v>10.59</v>
      </c>
      <c r="K1269" s="119"/>
      <c r="L1269" s="121">
        <f>SmtRes!DG376</f>
        <v>0</v>
      </c>
    </row>
    <row r="1270" spans="1:83" ht="51" x14ac:dyDescent="0.2">
      <c r="A1270" s="107"/>
      <c r="B1270" s="107" t="s">
        <v>1132</v>
      </c>
      <c r="C1270" s="107" t="s">
        <v>1134</v>
      </c>
      <c r="D1270" s="119" t="s">
        <v>926</v>
      </c>
      <c r="E1270" s="120">
        <v>0.01</v>
      </c>
      <c r="F1270" s="120">
        <f>ROUND(2,7)</f>
        <v>2</v>
      </c>
      <c r="G1270" s="120">
        <f>SmtRes!CX377</f>
        <v>4.6E-5</v>
      </c>
      <c r="H1270" s="121"/>
      <c r="I1270" s="119"/>
      <c r="J1270" s="121">
        <f>SmtRes!CZ377</f>
        <v>1647.51</v>
      </c>
      <c r="K1270" s="119"/>
      <c r="L1270" s="121">
        <f>SmtRes!DG377</f>
        <v>0.08</v>
      </c>
    </row>
    <row r="1271" spans="1:83" x14ac:dyDescent="0.2">
      <c r="A1271" s="107"/>
      <c r="B1271" s="107" t="s">
        <v>933</v>
      </c>
      <c r="C1271" s="107" t="s">
        <v>1573</v>
      </c>
      <c r="D1271" s="119" t="s">
        <v>922</v>
      </c>
      <c r="E1271" s="120">
        <f>SmtRes!DO377*SmtRes!AT377</f>
        <v>0.01</v>
      </c>
      <c r="F1271" s="120">
        <f>ROUND(2,7)</f>
        <v>2</v>
      </c>
      <c r="G1271" s="120">
        <f>ROUND(E1271*F1271*G1263, 7)</f>
        <v>4.6E-5</v>
      </c>
      <c r="H1271" s="121"/>
      <c r="I1271" s="119"/>
      <c r="J1271" s="121">
        <f>ROUND(SmtRes!AG377/SmtRes!DO377, 2)</f>
        <v>452.68</v>
      </c>
      <c r="K1271" s="119"/>
      <c r="L1271" s="121">
        <f>SmtRes!DH377</f>
        <v>0.02</v>
      </c>
      <c r="CE1271">
        <v>1</v>
      </c>
    </row>
    <row r="1272" spans="1:83" ht="25.5" x14ac:dyDescent="0.2">
      <c r="A1272" s="107"/>
      <c r="B1272" s="107" t="s">
        <v>978</v>
      </c>
      <c r="C1272" s="107" t="s">
        <v>980</v>
      </c>
      <c r="D1272" s="119" t="s">
        <v>926</v>
      </c>
      <c r="E1272" s="120">
        <v>0.01</v>
      </c>
      <c r="F1272" s="120">
        <f>ROUND(2,7)</f>
        <v>2</v>
      </c>
      <c r="G1272" s="120">
        <f>SmtRes!CX378</f>
        <v>4.6E-5</v>
      </c>
      <c r="H1272" s="121"/>
      <c r="I1272" s="119"/>
      <c r="J1272" s="121">
        <f>SmtRes!CZ378</f>
        <v>579.09</v>
      </c>
      <c r="K1272" s="119"/>
      <c r="L1272" s="121">
        <f>SmtRes!DG378</f>
        <v>0.03</v>
      </c>
    </row>
    <row r="1273" spans="1:83" x14ac:dyDescent="0.2">
      <c r="A1273" s="107"/>
      <c r="B1273" s="107" t="s">
        <v>947</v>
      </c>
      <c r="C1273" s="107" t="s">
        <v>1603</v>
      </c>
      <c r="D1273" s="119" t="s">
        <v>922</v>
      </c>
      <c r="E1273" s="120">
        <f>SmtRes!DO378*SmtRes!AT378</f>
        <v>0.01</v>
      </c>
      <c r="F1273" s="120">
        <f>ROUND(2,7)</f>
        <v>2</v>
      </c>
      <c r="G1273" s="120">
        <f>ROUND(E1273*F1273*G1263, 7)</f>
        <v>4.6E-5</v>
      </c>
      <c r="H1273" s="121"/>
      <c r="I1273" s="119"/>
      <c r="J1273" s="121">
        <f>ROUND(SmtRes!AG378/SmtRes!DO378, 2)</f>
        <v>393.89</v>
      </c>
      <c r="K1273" s="119"/>
      <c r="L1273" s="121">
        <f>SmtRes!DH378</f>
        <v>0.02</v>
      </c>
      <c r="CE1273">
        <v>1</v>
      </c>
    </row>
    <row r="1274" spans="1:83" ht="38.25" x14ac:dyDescent="0.2">
      <c r="A1274" s="107"/>
      <c r="B1274" s="107" t="s">
        <v>948</v>
      </c>
      <c r="C1274" s="107" t="s">
        <v>950</v>
      </c>
      <c r="D1274" s="119" t="s">
        <v>926</v>
      </c>
      <c r="E1274" s="120">
        <v>1.1200000000000001</v>
      </c>
      <c r="F1274" s="120">
        <f>ROUND(2,7)</f>
        <v>2</v>
      </c>
      <c r="G1274" s="120">
        <f>SmtRes!CX379</f>
        <v>5.1520000000000003E-3</v>
      </c>
      <c r="H1274" s="121">
        <f>SmtRes!CZ379</f>
        <v>4.5199999999999996</v>
      </c>
      <c r="I1274" s="119">
        <f>SmtRes!AJ379</f>
        <v>1.47</v>
      </c>
      <c r="J1274" s="121">
        <f>ROUND(H1274*I1274, 2)</f>
        <v>6.64</v>
      </c>
      <c r="K1274" s="119"/>
      <c r="L1274" s="121">
        <f>SmtRes!DG379</f>
        <v>0.03</v>
      </c>
    </row>
    <row r="1275" spans="1:83" x14ac:dyDescent="0.2">
      <c r="A1275" s="107"/>
      <c r="B1275" s="107"/>
      <c r="C1275" s="107"/>
      <c r="D1275" s="119"/>
      <c r="E1275" s="120"/>
      <c r="F1275" s="120"/>
      <c r="G1275" s="120"/>
      <c r="H1275" s="121"/>
      <c r="I1275" s="119"/>
      <c r="J1275" s="121"/>
      <c r="K1275" s="119"/>
      <c r="L1275" s="121"/>
    </row>
    <row r="1276" spans="1:83" x14ac:dyDescent="0.2">
      <c r="A1276" s="107"/>
      <c r="B1276" s="107"/>
      <c r="C1276" s="125"/>
      <c r="D1276" s="126"/>
      <c r="E1276" s="127"/>
      <c r="F1276" s="127"/>
      <c r="G1276" s="127"/>
      <c r="H1276" s="128"/>
      <c r="I1276" s="126"/>
      <c r="J1276" s="128"/>
      <c r="K1276" s="126"/>
      <c r="L1276" s="128"/>
    </row>
    <row r="1277" spans="1:83" x14ac:dyDescent="0.2">
      <c r="A1277" s="107"/>
      <c r="B1277" s="107"/>
      <c r="C1277" s="106" t="s">
        <v>832</v>
      </c>
      <c r="D1277" s="119"/>
      <c r="E1277" s="120"/>
      <c r="F1277" s="120"/>
      <c r="G1277" s="120"/>
      <c r="H1277" s="121"/>
      <c r="I1277" s="119"/>
      <c r="J1277" s="121"/>
      <c r="K1277" s="119"/>
      <c r="L1277" s="121">
        <f>L1265+L1267+L1268</f>
        <v>4.5199999999999996</v>
      </c>
    </row>
    <row r="1278" spans="1:83" x14ac:dyDescent="0.2">
      <c r="A1278" s="118" t="s">
        <v>1705</v>
      </c>
      <c r="B1278" s="107" t="str">
        <f>Source!F424</f>
        <v>14.4.04.09-0019</v>
      </c>
      <c r="C1278" s="107" t="str">
        <f>Source!G424</f>
        <v>Эмаль ХВ-125, цветная</v>
      </c>
      <c r="D1278" s="119" t="str">
        <f>Source!H424</f>
        <v>т</v>
      </c>
      <c r="E1278" s="120">
        <f>SmtRes!AT380</f>
        <v>9.4999999999999998E-3</v>
      </c>
      <c r="F1278" s="120">
        <f>ROUND(2,7)</f>
        <v>2</v>
      </c>
      <c r="G1278" s="120">
        <f>Source!I424</f>
        <v>4.3699999999999998E-5</v>
      </c>
      <c r="H1278" s="121">
        <f>Source!AL424+Source!AO424+Source!AM424+Source!AN424</f>
        <v>163773.17000000001</v>
      </c>
      <c r="I1278" s="119">
        <f>IF(Source!BC424&lt;&gt; 0, Source!BC424, 1)</f>
        <v>1.33</v>
      </c>
      <c r="J1278" s="121">
        <f>ROUND(H1278*I1278, 2)</f>
        <v>217818.32</v>
      </c>
      <c r="K1278" s="119"/>
      <c r="L1278" s="121">
        <f>Source!P424</f>
        <v>9.52</v>
      </c>
      <c r="AD1278">
        <f>ROUND((Source!AT424/100)*((ROUND(ROUND(Source!AO424,2)*Source!I424, 2)+ROUND(ROUND(Source!AN424,2)*Source!I424, 2))), 2)</f>
        <v>0</v>
      </c>
      <c r="AE1278">
        <f>ROUND((Source!AU424/100)*((ROUND(ROUND(Source!AO424,2)*Source!I424, 2)+ROUND(ROUND(Source!AN424,2)*Source!I424, 2))), 2)</f>
        <v>0</v>
      </c>
      <c r="AN1278">
        <f>L1278</f>
        <v>9.52</v>
      </c>
      <c r="AW1278">
        <f>L1278</f>
        <v>9.52</v>
      </c>
      <c r="AZ1278">
        <f>Source!X424</f>
        <v>0</v>
      </c>
      <c r="BA1278">
        <f>Source!Y424</f>
        <v>0</v>
      </c>
      <c r="CD1278">
        <v>1</v>
      </c>
    </row>
    <row r="1279" spans="1:83" x14ac:dyDescent="0.2">
      <c r="A1279" s="107"/>
      <c r="B1279" s="107"/>
      <c r="C1279" s="107" t="s">
        <v>1563</v>
      </c>
      <c r="D1279" s="119"/>
      <c r="E1279" s="120"/>
      <c r="F1279" s="120"/>
      <c r="G1279" s="120"/>
      <c r="H1279" s="121"/>
      <c r="I1279" s="119"/>
      <c r="J1279" s="121"/>
      <c r="K1279" s="119"/>
      <c r="L1279" s="121">
        <f>SUM(AR1263:AR1282)+SUM(AS1263:AS1282)+SUM(AT1263:AT1282)+SUM(AU1263:AU1282)+SUM(AV1263:AV1282)</f>
        <v>4.38</v>
      </c>
    </row>
    <row r="1280" spans="1:83" ht="25.5" x14ac:dyDescent="0.2">
      <c r="A1280" s="107"/>
      <c r="B1280" s="107" t="s">
        <v>434</v>
      </c>
      <c r="C1280" s="107" t="s">
        <v>1675</v>
      </c>
      <c r="D1280" s="119" t="s">
        <v>186</v>
      </c>
      <c r="E1280" s="120">
        <f>Source!BZ423</f>
        <v>94</v>
      </c>
      <c r="F1280" s="120"/>
      <c r="G1280" s="120">
        <f>Source!AT423</f>
        <v>94</v>
      </c>
      <c r="H1280" s="121"/>
      <c r="I1280" s="119"/>
      <c r="J1280" s="121"/>
      <c r="K1280" s="119"/>
      <c r="L1280" s="121">
        <f>SUM(AZ1263:AZ1282)</f>
        <v>4.12</v>
      </c>
    </row>
    <row r="1281" spans="1:82" ht="25.5" x14ac:dyDescent="0.2">
      <c r="A1281" s="125"/>
      <c r="B1281" s="125" t="s">
        <v>435</v>
      </c>
      <c r="C1281" s="125" t="s">
        <v>1676</v>
      </c>
      <c r="D1281" s="126" t="s">
        <v>186</v>
      </c>
      <c r="E1281" s="127">
        <f>Source!CA423</f>
        <v>51</v>
      </c>
      <c r="F1281" s="127"/>
      <c r="G1281" s="127">
        <f>Source!AU423</f>
        <v>51</v>
      </c>
      <c r="H1281" s="128"/>
      <c r="I1281" s="126"/>
      <c r="J1281" s="128"/>
      <c r="K1281" s="126"/>
      <c r="L1281" s="128">
        <f>SUM(BA1263:BA1282)</f>
        <v>2.23</v>
      </c>
    </row>
    <row r="1282" spans="1:82" x14ac:dyDescent="0.2">
      <c r="A1282" s="104"/>
      <c r="B1282" s="104"/>
      <c r="C1282" s="129" t="s">
        <v>1566</v>
      </c>
      <c r="D1282" s="129"/>
      <c r="E1282" s="129"/>
      <c r="F1282" s="129"/>
      <c r="G1282" s="129"/>
      <c r="H1282" s="129"/>
      <c r="I1282" s="130">
        <f>IF(E1263&lt;&gt;0,K1282/E1263, 0)</f>
        <v>8865.217391304348</v>
      </c>
      <c r="J1282" s="130"/>
      <c r="K1282" s="130">
        <f>L1265+L1267+L1280+L1281+L1268+SUM(L1278:L1278)</f>
        <v>20.39</v>
      </c>
      <c r="L1282" s="130"/>
      <c r="AD1282">
        <f>ROUND((Source!AT423/100)*((ROUND(SUMIF(SmtRes!AQ374:'SmtRes'!AQ381,"=1",SmtRes!AD374:'SmtRes'!AD381)*Source!I423, 2)+ROUND(SUMIF(SmtRes!AQ374:'SmtRes'!AQ381,"=1",SmtRes!AC374:'SmtRes'!AC381)*Source!I423, 2))), 2)</f>
        <v>2.64</v>
      </c>
      <c r="AE1282">
        <f>ROUND((Source!AU423/100)*((ROUND(SUMIF(SmtRes!AQ374:'SmtRes'!AQ381,"=1",SmtRes!AD374:'SmtRes'!AD381)*Source!I423, 2)+ROUND(SUMIF(SmtRes!AQ374:'SmtRes'!AQ381,"=1",SmtRes!AC374:'SmtRes'!AC381)*Source!I423, 2))), 2)</f>
        <v>1.43</v>
      </c>
      <c r="AN1282" s="24">
        <f>L1265+L1267+L1280+L1281+L1268</f>
        <v>10.87</v>
      </c>
      <c r="AO1282" s="24">
        <f>L1267</f>
        <v>0.13999999999999996</v>
      </c>
      <c r="AQ1282" t="s">
        <v>1567</v>
      </c>
      <c r="AR1282" s="24">
        <f>L1265</f>
        <v>4.34</v>
      </c>
      <c r="AT1282" s="24">
        <f>L1268</f>
        <v>0.04</v>
      </c>
      <c r="AV1282" t="s">
        <v>1567</v>
      </c>
      <c r="AW1282">
        <f>0</f>
        <v>0</v>
      </c>
      <c r="AZ1282">
        <f>Source!X423</f>
        <v>4.12</v>
      </c>
      <c r="BA1282">
        <f>Source!Y423</f>
        <v>2.23</v>
      </c>
      <c r="CD1282">
        <v>1</v>
      </c>
    </row>
    <row r="1283" spans="1:82" x14ac:dyDescent="0.2">
      <c r="A1283" s="104"/>
      <c r="B1283" s="104"/>
      <c r="C1283" s="104"/>
      <c r="D1283" s="104"/>
      <c r="E1283" s="104"/>
      <c r="F1283" s="104"/>
      <c r="G1283" s="104"/>
      <c r="H1283" s="104"/>
      <c r="I1283" s="104"/>
      <c r="J1283" s="104"/>
      <c r="K1283" s="104"/>
      <c r="L1283" s="104"/>
    </row>
    <row r="1284" spans="1:82" x14ac:dyDescent="0.2">
      <c r="A1284" s="131"/>
      <c r="B1284" s="106"/>
      <c r="C1284" s="117" t="s">
        <v>1575</v>
      </c>
      <c r="D1284" s="117"/>
      <c r="E1284" s="117"/>
      <c r="F1284" s="117"/>
      <c r="G1284" s="117"/>
      <c r="H1284" s="117"/>
      <c r="I1284" s="124"/>
      <c r="J1284" s="131"/>
      <c r="K1284" s="132"/>
      <c r="L1284" s="124">
        <f>L1286+L1287+L1293+L1297</f>
        <v>64628.56</v>
      </c>
    </row>
    <row r="1285" spans="1:82" x14ac:dyDescent="0.2">
      <c r="A1285" s="133"/>
      <c r="B1285" s="107"/>
      <c r="C1285" s="134" t="s">
        <v>1576</v>
      </c>
      <c r="D1285" s="134"/>
      <c r="E1285" s="134"/>
      <c r="F1285" s="134"/>
      <c r="G1285" s="134"/>
      <c r="H1285" s="134"/>
      <c r="I1285" s="121"/>
      <c r="J1285" s="133"/>
      <c r="K1285" s="120"/>
      <c r="L1285" s="121"/>
    </row>
    <row r="1286" spans="1:82" x14ac:dyDescent="0.2">
      <c r="A1286" s="133"/>
      <c r="B1286" s="107"/>
      <c r="C1286" s="134" t="s">
        <v>1577</v>
      </c>
      <c r="D1286" s="134"/>
      <c r="E1286" s="134"/>
      <c r="F1286" s="134"/>
      <c r="G1286" s="134"/>
      <c r="H1286" s="134"/>
      <c r="I1286" s="121"/>
      <c r="J1286" s="133"/>
      <c r="K1286" s="120"/>
      <c r="L1286" s="121">
        <f>SUM(AR1188:AR1282)</f>
        <v>10082.91</v>
      </c>
    </row>
    <row r="1287" spans="1:82" hidden="1" x14ac:dyDescent="0.2">
      <c r="A1287" s="133"/>
      <c r="B1287" s="107"/>
      <c r="C1287" s="134" t="s">
        <v>1578</v>
      </c>
      <c r="D1287" s="134"/>
      <c r="E1287" s="134"/>
      <c r="F1287" s="134"/>
      <c r="G1287" s="134"/>
      <c r="H1287" s="134"/>
      <c r="I1287" s="121"/>
      <c r="J1287" s="133"/>
      <c r="K1287" s="120"/>
      <c r="L1287" s="121">
        <f>L1289+L1292+L1291</f>
        <v>10524.470000000001</v>
      </c>
    </row>
    <row r="1288" spans="1:82" hidden="1" x14ac:dyDescent="0.2">
      <c r="A1288" s="133"/>
      <c r="B1288" s="107"/>
      <c r="C1288" s="134" t="s">
        <v>1579</v>
      </c>
      <c r="D1288" s="134"/>
      <c r="E1288" s="134"/>
      <c r="F1288" s="134"/>
      <c r="G1288" s="134"/>
      <c r="H1288" s="134"/>
      <c r="I1288" s="121"/>
      <c r="J1288" s="133"/>
      <c r="K1288" s="120"/>
      <c r="L1288" s="121"/>
    </row>
    <row r="1289" spans="1:82" x14ac:dyDescent="0.2">
      <c r="A1289" s="133"/>
      <c r="B1289" s="107"/>
      <c r="C1289" s="134" t="s">
        <v>1578</v>
      </c>
      <c r="D1289" s="134"/>
      <c r="E1289" s="134"/>
      <c r="F1289" s="134"/>
      <c r="G1289" s="134"/>
      <c r="H1289" s="134"/>
      <c r="I1289" s="121"/>
      <c r="J1289" s="133"/>
      <c r="K1289" s="120"/>
      <c r="L1289" s="121">
        <f>SUM(AO1188:AO1282)</f>
        <v>8127.52</v>
      </c>
    </row>
    <row r="1290" spans="1:82" hidden="1" x14ac:dyDescent="0.2">
      <c r="A1290" s="133"/>
      <c r="B1290" s="107"/>
      <c r="C1290" s="134" t="s">
        <v>1580</v>
      </c>
      <c r="D1290" s="134"/>
      <c r="E1290" s="134"/>
      <c r="F1290" s="134"/>
      <c r="G1290" s="134"/>
      <c r="H1290" s="134"/>
      <c r="I1290" s="121"/>
      <c r="J1290" s="133"/>
      <c r="K1290" s="120"/>
      <c r="L1290" s="121"/>
    </row>
    <row r="1291" spans="1:82" x14ac:dyDescent="0.2">
      <c r="A1291" s="133"/>
      <c r="B1291" s="107"/>
      <c r="C1291" s="134" t="s">
        <v>1600</v>
      </c>
      <c r="D1291" s="134"/>
      <c r="E1291" s="134"/>
      <c r="F1291" s="134"/>
      <c r="G1291" s="134"/>
      <c r="H1291" s="134"/>
      <c r="I1291" s="121"/>
      <c r="J1291" s="133"/>
      <c r="K1291" s="120"/>
      <c r="L1291" s="121">
        <f>SUM(AT1188:AT1282)</f>
        <v>2396.9499999999998</v>
      </c>
    </row>
    <row r="1292" spans="1:82" hidden="1" x14ac:dyDescent="0.2">
      <c r="A1292" s="133"/>
      <c r="B1292" s="107"/>
      <c r="C1292" s="134" t="s">
        <v>1581</v>
      </c>
      <c r="D1292" s="134"/>
      <c r="E1292" s="134"/>
      <c r="F1292" s="134"/>
      <c r="G1292" s="134"/>
      <c r="H1292" s="134"/>
      <c r="I1292" s="121"/>
      <c r="J1292" s="133"/>
      <c r="K1292" s="120"/>
      <c r="L1292" s="121">
        <f>SUM(AV1188:AV1282)</f>
        <v>0</v>
      </c>
    </row>
    <row r="1293" spans="1:82" x14ac:dyDescent="0.2">
      <c r="A1293" s="133"/>
      <c r="B1293" s="107"/>
      <c r="C1293" s="134" t="s">
        <v>1582</v>
      </c>
      <c r="D1293" s="134"/>
      <c r="E1293" s="134"/>
      <c r="F1293" s="134"/>
      <c r="G1293" s="134"/>
      <c r="H1293" s="134"/>
      <c r="I1293" s="121"/>
      <c r="J1293" s="133"/>
      <c r="K1293" s="120"/>
      <c r="L1293" s="121">
        <f>L1295+L1296</f>
        <v>44021.179999999993</v>
      </c>
    </row>
    <row r="1294" spans="1:82" x14ac:dyDescent="0.2">
      <c r="A1294" s="133"/>
      <c r="B1294" s="107"/>
      <c r="C1294" s="134" t="s">
        <v>1579</v>
      </c>
      <c r="D1294" s="134"/>
      <c r="E1294" s="134"/>
      <c r="F1294" s="134"/>
      <c r="G1294" s="134"/>
      <c r="H1294" s="134"/>
      <c r="I1294" s="121"/>
      <c r="J1294" s="133"/>
      <c r="K1294" s="120"/>
      <c r="L1294" s="121"/>
    </row>
    <row r="1295" spans="1:82" x14ac:dyDescent="0.2">
      <c r="A1295" s="133"/>
      <c r="B1295" s="107"/>
      <c r="C1295" s="134" t="s">
        <v>1583</v>
      </c>
      <c r="D1295" s="134"/>
      <c r="E1295" s="134"/>
      <c r="F1295" s="134"/>
      <c r="G1295" s="134"/>
      <c r="H1295" s="134"/>
      <c r="I1295" s="121"/>
      <c r="J1295" s="133"/>
      <c r="K1295" s="120"/>
      <c r="L1295" s="121">
        <f>SUM(AW1188:AW1282)-SUM(BK1188:BK1282)</f>
        <v>44021.179999999993</v>
      </c>
    </row>
    <row r="1296" spans="1:82" hidden="1" x14ac:dyDescent="0.2">
      <c r="A1296" s="133"/>
      <c r="B1296" s="107"/>
      <c r="C1296" s="134" t="s">
        <v>1584</v>
      </c>
      <c r="D1296" s="134"/>
      <c r="E1296" s="134"/>
      <c r="F1296" s="134"/>
      <c r="G1296" s="134"/>
      <c r="H1296" s="134"/>
      <c r="I1296" s="121"/>
      <c r="J1296" s="133"/>
      <c r="K1296" s="120"/>
      <c r="L1296" s="121">
        <f>SUM(BC1188:BC1282)</f>
        <v>0</v>
      </c>
    </row>
    <row r="1297" spans="1:12" hidden="1" x14ac:dyDescent="0.2">
      <c r="A1297" s="133"/>
      <c r="B1297" s="107"/>
      <c r="C1297" s="134" t="s">
        <v>1585</v>
      </c>
      <c r="D1297" s="134"/>
      <c r="E1297" s="134"/>
      <c r="F1297" s="134"/>
      <c r="G1297" s="134"/>
      <c r="H1297" s="134"/>
      <c r="I1297" s="121"/>
      <c r="J1297" s="133"/>
      <c r="K1297" s="120"/>
      <c r="L1297" s="121">
        <f>SUM(BB1188:BB1282)</f>
        <v>0</v>
      </c>
    </row>
    <row r="1298" spans="1:12" x14ac:dyDescent="0.2">
      <c r="A1298" s="133"/>
      <c r="B1298" s="107"/>
      <c r="C1298" s="134" t="s">
        <v>1586</v>
      </c>
      <c r="D1298" s="134"/>
      <c r="E1298" s="134"/>
      <c r="F1298" s="134"/>
      <c r="G1298" s="134"/>
      <c r="H1298" s="134"/>
      <c r="I1298" s="121"/>
      <c r="J1298" s="133"/>
      <c r="K1298" s="120"/>
      <c r="L1298" s="121">
        <f>SUM(AR1188:AR1282)+SUM(AT1188:AT1282)+SUM(AV1188:AV1282)</f>
        <v>12479.86</v>
      </c>
    </row>
    <row r="1299" spans="1:12" x14ac:dyDescent="0.2">
      <c r="A1299" s="133"/>
      <c r="B1299" s="107"/>
      <c r="C1299" s="134" t="s">
        <v>1587</v>
      </c>
      <c r="D1299" s="134"/>
      <c r="E1299" s="134"/>
      <c r="F1299" s="134"/>
      <c r="G1299" s="134"/>
      <c r="H1299" s="134"/>
      <c r="I1299" s="121"/>
      <c r="J1299" s="133"/>
      <c r="K1299" s="120"/>
      <c r="L1299" s="121">
        <f>SUM(AZ1188:AZ1282)</f>
        <v>13831.750000000002</v>
      </c>
    </row>
    <row r="1300" spans="1:12" x14ac:dyDescent="0.2">
      <c r="A1300" s="133"/>
      <c r="B1300" s="107"/>
      <c r="C1300" s="134" t="s">
        <v>1588</v>
      </c>
      <c r="D1300" s="134"/>
      <c r="E1300" s="134"/>
      <c r="F1300" s="134"/>
      <c r="G1300" s="134"/>
      <c r="H1300" s="134"/>
      <c r="I1300" s="121"/>
      <c r="J1300" s="133"/>
      <c r="K1300" s="120"/>
      <c r="L1300" s="121">
        <f>SUM(BA1188:BA1282)</f>
        <v>9282.25</v>
      </c>
    </row>
    <row r="1301" spans="1:12" hidden="1" x14ac:dyDescent="0.2">
      <c r="A1301" s="133"/>
      <c r="B1301" s="107"/>
      <c r="C1301" s="134" t="s">
        <v>1589</v>
      </c>
      <c r="D1301" s="134"/>
      <c r="E1301" s="134"/>
      <c r="F1301" s="134"/>
      <c r="G1301" s="134"/>
      <c r="H1301" s="134"/>
      <c r="I1301" s="121"/>
      <c r="J1301" s="133"/>
      <c r="K1301" s="120"/>
      <c r="L1301" s="121">
        <f>L1303+L1304</f>
        <v>0</v>
      </c>
    </row>
    <row r="1302" spans="1:12" hidden="1" x14ac:dyDescent="0.2">
      <c r="A1302" s="133"/>
      <c r="B1302" s="107"/>
      <c r="C1302" s="134" t="s">
        <v>1576</v>
      </c>
      <c r="D1302" s="134"/>
      <c r="E1302" s="134"/>
      <c r="F1302" s="134"/>
      <c r="G1302" s="134"/>
      <c r="H1302" s="134"/>
      <c r="I1302" s="121"/>
      <c r="J1302" s="133"/>
      <c r="K1302" s="120"/>
      <c r="L1302" s="121"/>
    </row>
    <row r="1303" spans="1:12" hidden="1" x14ac:dyDescent="0.2">
      <c r="A1303" s="133"/>
      <c r="B1303" s="107"/>
      <c r="C1303" s="134" t="s">
        <v>1590</v>
      </c>
      <c r="D1303" s="134"/>
      <c r="E1303" s="134"/>
      <c r="F1303" s="134"/>
      <c r="G1303" s="134"/>
      <c r="H1303" s="134"/>
      <c r="I1303" s="121"/>
      <c r="J1303" s="133"/>
      <c r="K1303" s="120"/>
      <c r="L1303" s="121">
        <f>SUM(BK1188:BK1282)</f>
        <v>0</v>
      </c>
    </row>
    <row r="1304" spans="1:12" hidden="1" x14ac:dyDescent="0.2">
      <c r="A1304" s="133"/>
      <c r="B1304" s="107"/>
      <c r="C1304" s="134" t="s">
        <v>1591</v>
      </c>
      <c r="D1304" s="134"/>
      <c r="E1304" s="134"/>
      <c r="F1304" s="134"/>
      <c r="G1304" s="134"/>
      <c r="H1304" s="134"/>
      <c r="I1304" s="121"/>
      <c r="J1304" s="133"/>
      <c r="K1304" s="120"/>
      <c r="L1304" s="121">
        <f>SUM(BD1188:BD1282)</f>
        <v>0</v>
      </c>
    </row>
    <row r="1305" spans="1:12" hidden="1" x14ac:dyDescent="0.2">
      <c r="A1305" s="133"/>
      <c r="B1305" s="107"/>
      <c r="C1305" s="134" t="s">
        <v>1592</v>
      </c>
      <c r="D1305" s="134"/>
      <c r="E1305" s="134"/>
      <c r="F1305" s="134"/>
      <c r="G1305" s="134"/>
      <c r="H1305" s="134"/>
      <c r="I1305" s="121"/>
      <c r="J1305" s="133"/>
      <c r="K1305" s="120"/>
      <c r="L1305" s="121"/>
    </row>
    <row r="1306" spans="1:12" hidden="1" x14ac:dyDescent="0.2">
      <c r="A1306" s="133"/>
      <c r="B1306" s="107"/>
      <c r="C1306" s="134" t="s">
        <v>1592</v>
      </c>
      <c r="D1306" s="134"/>
      <c r="E1306" s="134"/>
      <c r="F1306" s="134"/>
      <c r="G1306" s="134"/>
      <c r="H1306" s="134"/>
      <c r="I1306" s="121"/>
      <c r="J1306" s="133"/>
      <c r="K1306" s="120"/>
      <c r="L1306" s="121">
        <f>SUM(BQ1188:BQ1282)</f>
        <v>0</v>
      </c>
    </row>
    <row r="1307" spans="1:12" hidden="1" x14ac:dyDescent="0.2">
      <c r="A1307" s="133"/>
      <c r="B1307" s="107"/>
      <c r="C1307" s="134" t="s">
        <v>1593</v>
      </c>
      <c r="D1307" s="134"/>
      <c r="E1307" s="134"/>
      <c r="F1307" s="134"/>
      <c r="G1307" s="134"/>
      <c r="H1307" s="134"/>
      <c r="I1307" s="121"/>
      <c r="J1307" s="133"/>
      <c r="K1307" s="120"/>
      <c r="L1307" s="121">
        <f>SUM(BO1188:BO1282)</f>
        <v>0</v>
      </c>
    </row>
    <row r="1308" spans="1:12" x14ac:dyDescent="0.2">
      <c r="A1308" s="131"/>
      <c r="B1308" s="106"/>
      <c r="C1308" s="117" t="s">
        <v>1819</v>
      </c>
      <c r="D1308" s="117"/>
      <c r="E1308" s="117"/>
      <c r="F1308" s="117"/>
      <c r="G1308" s="117"/>
      <c r="H1308" s="117"/>
      <c r="I1308" s="124"/>
      <c r="J1308" s="131"/>
      <c r="K1308" s="132"/>
      <c r="L1308" s="124">
        <f>L1284+L1299+L1300+L1301+L1306+L1307</f>
        <v>87742.56</v>
      </c>
    </row>
    <row r="1309" spans="1:12" x14ac:dyDescent="0.2">
      <c r="A1309" s="133"/>
      <c r="B1309" s="107"/>
      <c r="C1309" s="134" t="s">
        <v>1595</v>
      </c>
      <c r="D1309" s="134"/>
      <c r="E1309" s="134"/>
      <c r="F1309" s="134"/>
      <c r="G1309" s="134"/>
      <c r="H1309" s="134"/>
      <c r="I1309" s="121"/>
      <c r="J1309" s="133"/>
      <c r="K1309" s="120"/>
      <c r="L1309" s="121"/>
    </row>
    <row r="1310" spans="1:12" hidden="1" x14ac:dyDescent="0.2">
      <c r="A1310" s="133"/>
      <c r="B1310" s="107"/>
      <c r="C1310" s="134" t="s">
        <v>1596</v>
      </c>
      <c r="D1310" s="134"/>
      <c r="E1310" s="134"/>
      <c r="F1310" s="134"/>
      <c r="G1310" s="134"/>
      <c r="H1310" s="134"/>
      <c r="I1310" s="121"/>
      <c r="J1310" s="133"/>
      <c r="K1310" s="120"/>
      <c r="L1310" s="121">
        <f>SUM(AX1188:AX1282)</f>
        <v>0</v>
      </c>
    </row>
    <row r="1311" spans="1:12" hidden="1" x14ac:dyDescent="0.2">
      <c r="A1311" s="133"/>
      <c r="B1311" s="107"/>
      <c r="C1311" s="134" t="s">
        <v>1597</v>
      </c>
      <c r="D1311" s="134"/>
      <c r="E1311" s="134"/>
      <c r="F1311" s="134"/>
      <c r="G1311" s="134"/>
      <c r="H1311" s="134"/>
      <c r="I1311" s="121"/>
      <c r="J1311" s="133"/>
      <c r="K1311" s="120"/>
      <c r="L1311" s="121">
        <f>SUM(AY1188:AY1282)</f>
        <v>0</v>
      </c>
    </row>
    <row r="1312" spans="1:12" x14ac:dyDescent="0.2">
      <c r="A1312" s="133"/>
      <c r="B1312" s="107"/>
      <c r="C1312" s="134" t="s">
        <v>1598</v>
      </c>
      <c r="D1312" s="134"/>
      <c r="E1312" s="134"/>
      <c r="F1312" s="135"/>
      <c r="G1312" s="123">
        <f>Source!F449</f>
        <v>25.938829999999999</v>
      </c>
      <c r="H1312" s="133"/>
      <c r="I1312" s="133"/>
      <c r="J1312" s="133"/>
      <c r="K1312" s="133"/>
      <c r="L1312" s="133"/>
    </row>
    <row r="1313" spans="1:12" x14ac:dyDescent="0.2">
      <c r="A1313" s="133"/>
      <c r="B1313" s="107"/>
      <c r="C1313" s="134" t="s">
        <v>1599</v>
      </c>
      <c r="D1313" s="134"/>
      <c r="E1313" s="134"/>
      <c r="F1313" s="135"/>
      <c r="G1313" s="123">
        <f>Source!F450</f>
        <v>4.5772620000000002</v>
      </c>
      <c r="H1313" s="133"/>
      <c r="I1313" s="133"/>
      <c r="J1313" s="133"/>
      <c r="K1313" s="133"/>
      <c r="L1313" s="133"/>
    </row>
    <row r="1314" spans="1:12" x14ac:dyDescent="0.2">
      <c r="A1314" s="104"/>
      <c r="B1314" s="104"/>
      <c r="C1314" s="104"/>
      <c r="D1314" s="104"/>
      <c r="E1314" s="104"/>
      <c r="F1314" s="104"/>
      <c r="G1314" s="104"/>
      <c r="H1314" s="104"/>
      <c r="I1314" s="104"/>
      <c r="J1314" s="104"/>
      <c r="K1314" s="104"/>
      <c r="L1314" s="104"/>
    </row>
    <row r="1315" spans="1:12" x14ac:dyDescent="0.2">
      <c r="A1315" s="104"/>
      <c r="B1315" s="104"/>
      <c r="C1315" s="104"/>
      <c r="D1315" s="104"/>
      <c r="E1315" s="104"/>
      <c r="F1315" s="104"/>
      <c r="G1315" s="104"/>
      <c r="H1315" s="104"/>
      <c r="I1315" s="104"/>
      <c r="J1315" s="104"/>
      <c r="K1315" s="104"/>
      <c r="L1315" s="104"/>
    </row>
    <row r="1316" spans="1:12" x14ac:dyDescent="0.2">
      <c r="A1316" s="131"/>
      <c r="B1316" s="106"/>
      <c r="C1316" s="117" t="s">
        <v>1653</v>
      </c>
      <c r="D1316" s="117"/>
      <c r="E1316" s="117"/>
      <c r="F1316" s="117"/>
      <c r="G1316" s="117"/>
      <c r="H1316" s="117"/>
      <c r="I1316" s="124"/>
      <c r="J1316" s="131"/>
      <c r="K1316" s="132"/>
      <c r="L1316" s="124">
        <f>L1318+L1319+L1325+L1329</f>
        <v>131223.77999999997</v>
      </c>
    </row>
    <row r="1317" spans="1:12" x14ac:dyDescent="0.2">
      <c r="A1317" s="133"/>
      <c r="B1317" s="107"/>
      <c r="C1317" s="134" t="s">
        <v>1576</v>
      </c>
      <c r="D1317" s="134"/>
      <c r="E1317" s="134"/>
      <c r="F1317" s="134"/>
      <c r="G1317" s="134"/>
      <c r="H1317" s="134"/>
      <c r="I1317" s="121"/>
      <c r="J1317" s="133"/>
      <c r="K1317" s="120"/>
      <c r="L1317" s="121"/>
    </row>
    <row r="1318" spans="1:12" x14ac:dyDescent="0.2">
      <c r="A1318" s="133"/>
      <c r="B1318" s="107"/>
      <c r="C1318" s="134" t="s">
        <v>1577</v>
      </c>
      <c r="D1318" s="134"/>
      <c r="E1318" s="134"/>
      <c r="F1318" s="134"/>
      <c r="G1318" s="134"/>
      <c r="H1318" s="134"/>
      <c r="I1318" s="121"/>
      <c r="J1318" s="133"/>
      <c r="K1318" s="120"/>
      <c r="L1318" s="121">
        <f>SUM(AR804:AR1314)</f>
        <v>24664.810000000005</v>
      </c>
    </row>
    <row r="1319" spans="1:12" hidden="1" x14ac:dyDescent="0.2">
      <c r="A1319" s="133"/>
      <c r="B1319" s="107"/>
      <c r="C1319" s="134" t="s">
        <v>1578</v>
      </c>
      <c r="D1319" s="134"/>
      <c r="E1319" s="134"/>
      <c r="F1319" s="134"/>
      <c r="G1319" s="134"/>
      <c r="H1319" s="134"/>
      <c r="I1319" s="121"/>
      <c r="J1319" s="133"/>
      <c r="K1319" s="120"/>
      <c r="L1319" s="121">
        <f>L1321+L1324+L1323</f>
        <v>12909.579999999998</v>
      </c>
    </row>
    <row r="1320" spans="1:12" hidden="1" x14ac:dyDescent="0.2">
      <c r="A1320" s="133"/>
      <c r="B1320" s="107"/>
      <c r="C1320" s="134" t="s">
        <v>1579</v>
      </c>
      <c r="D1320" s="134"/>
      <c r="E1320" s="134"/>
      <c r="F1320" s="134"/>
      <c r="G1320" s="134"/>
      <c r="H1320" s="134"/>
      <c r="I1320" s="121"/>
      <c r="J1320" s="133"/>
      <c r="K1320" s="120"/>
      <c r="L1320" s="121"/>
    </row>
    <row r="1321" spans="1:12" x14ac:dyDescent="0.2">
      <c r="A1321" s="133"/>
      <c r="B1321" s="107"/>
      <c r="C1321" s="134" t="s">
        <v>1578</v>
      </c>
      <c r="D1321" s="134"/>
      <c r="E1321" s="134"/>
      <c r="F1321" s="134"/>
      <c r="G1321" s="134"/>
      <c r="H1321" s="134"/>
      <c r="I1321" s="121"/>
      <c r="J1321" s="133"/>
      <c r="K1321" s="120"/>
      <c r="L1321" s="121">
        <f>SUM(AO804:AO1314)</f>
        <v>9878.4199999999983</v>
      </c>
    </row>
    <row r="1322" spans="1:12" hidden="1" x14ac:dyDescent="0.2">
      <c r="A1322" s="133"/>
      <c r="B1322" s="107"/>
      <c r="C1322" s="134" t="s">
        <v>1580</v>
      </c>
      <c r="D1322" s="134"/>
      <c r="E1322" s="134"/>
      <c r="F1322" s="134"/>
      <c r="G1322" s="134"/>
      <c r="H1322" s="134"/>
      <c r="I1322" s="121"/>
      <c r="J1322" s="133"/>
      <c r="K1322" s="120"/>
      <c r="L1322" s="121"/>
    </row>
    <row r="1323" spans="1:12" x14ac:dyDescent="0.2">
      <c r="A1323" s="133"/>
      <c r="B1323" s="107"/>
      <c r="C1323" s="134" t="s">
        <v>1600</v>
      </c>
      <c r="D1323" s="134"/>
      <c r="E1323" s="134"/>
      <c r="F1323" s="134"/>
      <c r="G1323" s="134"/>
      <c r="H1323" s="134"/>
      <c r="I1323" s="121"/>
      <c r="J1323" s="133"/>
      <c r="K1323" s="120"/>
      <c r="L1323" s="121">
        <f>SUM(AT804:AT1314)</f>
        <v>3031.16</v>
      </c>
    </row>
    <row r="1324" spans="1:12" hidden="1" x14ac:dyDescent="0.2">
      <c r="A1324" s="133"/>
      <c r="B1324" s="107"/>
      <c r="C1324" s="134" t="s">
        <v>1581</v>
      </c>
      <c r="D1324" s="134"/>
      <c r="E1324" s="134"/>
      <c r="F1324" s="134"/>
      <c r="G1324" s="134"/>
      <c r="H1324" s="134"/>
      <c r="I1324" s="121"/>
      <c r="J1324" s="133"/>
      <c r="K1324" s="120"/>
      <c r="L1324" s="121">
        <f>SUM(AV804:AV1314)</f>
        <v>0</v>
      </c>
    </row>
    <row r="1325" spans="1:12" x14ac:dyDescent="0.2">
      <c r="A1325" s="133"/>
      <c r="B1325" s="107"/>
      <c r="C1325" s="134" t="s">
        <v>1582</v>
      </c>
      <c r="D1325" s="134"/>
      <c r="E1325" s="134"/>
      <c r="F1325" s="134"/>
      <c r="G1325" s="134"/>
      <c r="H1325" s="134"/>
      <c r="I1325" s="121"/>
      <c r="J1325" s="133"/>
      <c r="K1325" s="120"/>
      <c r="L1325" s="121">
        <f>L1327+L1328</f>
        <v>93649.389999999956</v>
      </c>
    </row>
    <row r="1326" spans="1:12" x14ac:dyDescent="0.2">
      <c r="A1326" s="133"/>
      <c r="B1326" s="107"/>
      <c r="C1326" s="134" t="s">
        <v>1579</v>
      </c>
      <c r="D1326" s="134"/>
      <c r="E1326" s="134"/>
      <c r="F1326" s="134"/>
      <c r="G1326" s="134"/>
      <c r="H1326" s="134"/>
      <c r="I1326" s="121"/>
      <c r="J1326" s="133"/>
      <c r="K1326" s="120"/>
      <c r="L1326" s="121"/>
    </row>
    <row r="1327" spans="1:12" x14ac:dyDescent="0.2">
      <c r="A1327" s="133"/>
      <c r="B1327" s="107"/>
      <c r="C1327" s="134" t="s">
        <v>1583</v>
      </c>
      <c r="D1327" s="134"/>
      <c r="E1327" s="134"/>
      <c r="F1327" s="134"/>
      <c r="G1327" s="134"/>
      <c r="H1327" s="134"/>
      <c r="I1327" s="121"/>
      <c r="J1327" s="133"/>
      <c r="K1327" s="120"/>
      <c r="L1327" s="121">
        <f>SUM(AW804:AW1314)-SUM(BK804:BK1314)</f>
        <v>93649.389999999956</v>
      </c>
    </row>
    <row r="1328" spans="1:12" hidden="1" x14ac:dyDescent="0.2">
      <c r="A1328" s="133"/>
      <c r="B1328" s="107"/>
      <c r="C1328" s="134" t="s">
        <v>1584</v>
      </c>
      <c r="D1328" s="134"/>
      <c r="E1328" s="134"/>
      <c r="F1328" s="134"/>
      <c r="G1328" s="134"/>
      <c r="H1328" s="134"/>
      <c r="I1328" s="121"/>
      <c r="J1328" s="133"/>
      <c r="K1328" s="120"/>
      <c r="L1328" s="121">
        <f>SUM(BC804:BC1314)</f>
        <v>0</v>
      </c>
    </row>
    <row r="1329" spans="1:12" hidden="1" x14ac:dyDescent="0.2">
      <c r="A1329" s="133"/>
      <c r="B1329" s="107"/>
      <c r="C1329" s="134" t="s">
        <v>1585</v>
      </c>
      <c r="D1329" s="134"/>
      <c r="E1329" s="134"/>
      <c r="F1329" s="134"/>
      <c r="G1329" s="134"/>
      <c r="H1329" s="134"/>
      <c r="I1329" s="121"/>
      <c r="J1329" s="133"/>
      <c r="K1329" s="120"/>
      <c r="L1329" s="121">
        <f>SUM(BB804:BB1314)</f>
        <v>0</v>
      </c>
    </row>
    <row r="1330" spans="1:12" x14ac:dyDescent="0.2">
      <c r="A1330" s="133"/>
      <c r="B1330" s="107"/>
      <c r="C1330" s="134" t="s">
        <v>1586</v>
      </c>
      <c r="D1330" s="134"/>
      <c r="E1330" s="134"/>
      <c r="F1330" s="134"/>
      <c r="G1330" s="134"/>
      <c r="H1330" s="134"/>
      <c r="I1330" s="121"/>
      <c r="J1330" s="133"/>
      <c r="K1330" s="120"/>
      <c r="L1330" s="121">
        <f>SUM(AR804:AR1314)+SUM(AT804:AT1314)+SUM(AV804:AV1314)</f>
        <v>27695.970000000005</v>
      </c>
    </row>
    <row r="1331" spans="1:12" x14ac:dyDescent="0.2">
      <c r="A1331" s="133"/>
      <c r="B1331" s="107"/>
      <c r="C1331" s="134" t="s">
        <v>1587</v>
      </c>
      <c r="D1331" s="134"/>
      <c r="E1331" s="134"/>
      <c r="F1331" s="134"/>
      <c r="G1331" s="134"/>
      <c r="H1331" s="134"/>
      <c r="I1331" s="121"/>
      <c r="J1331" s="133"/>
      <c r="K1331" s="120"/>
      <c r="L1331" s="121">
        <f>SUM(AZ804:AZ1314)</f>
        <v>30062.579999999998</v>
      </c>
    </row>
    <row r="1332" spans="1:12" x14ac:dyDescent="0.2">
      <c r="A1332" s="133"/>
      <c r="B1332" s="107"/>
      <c r="C1332" s="134" t="s">
        <v>1588</v>
      </c>
      <c r="D1332" s="134"/>
      <c r="E1332" s="134"/>
      <c r="F1332" s="134"/>
      <c r="G1332" s="134"/>
      <c r="H1332" s="134"/>
      <c r="I1332" s="121"/>
      <c r="J1332" s="133"/>
      <c r="K1332" s="120"/>
      <c r="L1332" s="121">
        <f>SUM(BA804:BA1314)</f>
        <v>18491.849999999999</v>
      </c>
    </row>
    <row r="1333" spans="1:12" x14ac:dyDescent="0.2">
      <c r="A1333" s="133"/>
      <c r="B1333" s="107"/>
      <c r="C1333" s="134" t="s">
        <v>1589</v>
      </c>
      <c r="D1333" s="134"/>
      <c r="E1333" s="134"/>
      <c r="F1333" s="134"/>
      <c r="G1333" s="134"/>
      <c r="H1333" s="134"/>
      <c r="I1333" s="121"/>
      <c r="J1333" s="133"/>
      <c r="K1333" s="120"/>
      <c r="L1333" s="121">
        <f>L1335+L1336</f>
        <v>122131.15</v>
      </c>
    </row>
    <row r="1334" spans="1:12" x14ac:dyDescent="0.2">
      <c r="A1334" s="133"/>
      <c r="B1334" s="107"/>
      <c r="C1334" s="134" t="s">
        <v>1576</v>
      </c>
      <c r="D1334" s="134"/>
      <c r="E1334" s="134"/>
      <c r="F1334" s="134"/>
      <c r="G1334" s="134"/>
      <c r="H1334" s="134"/>
      <c r="I1334" s="121"/>
      <c r="J1334" s="133"/>
      <c r="K1334" s="120"/>
      <c r="L1334" s="121"/>
    </row>
    <row r="1335" spans="1:12" x14ac:dyDescent="0.2">
      <c r="A1335" s="133"/>
      <c r="B1335" s="107"/>
      <c r="C1335" s="134" t="s">
        <v>1590</v>
      </c>
      <c r="D1335" s="134"/>
      <c r="E1335" s="134"/>
      <c r="F1335" s="134"/>
      <c r="G1335" s="134"/>
      <c r="H1335" s="134"/>
      <c r="I1335" s="121"/>
      <c r="J1335" s="133"/>
      <c r="K1335" s="120"/>
      <c r="L1335" s="121">
        <f>SUM(BK804:BK1314)</f>
        <v>122131.15</v>
      </c>
    </row>
    <row r="1336" spans="1:12" hidden="1" x14ac:dyDescent="0.2">
      <c r="A1336" s="133"/>
      <c r="B1336" s="107"/>
      <c r="C1336" s="134" t="s">
        <v>1591</v>
      </c>
      <c r="D1336" s="134"/>
      <c r="E1336" s="134"/>
      <c r="F1336" s="134"/>
      <c r="G1336" s="134"/>
      <c r="H1336" s="134"/>
      <c r="I1336" s="121"/>
      <c r="J1336" s="133"/>
      <c r="K1336" s="120"/>
      <c r="L1336" s="121">
        <f>SUM(BD804:BD1314)</f>
        <v>0</v>
      </c>
    </row>
    <row r="1337" spans="1:12" hidden="1" x14ac:dyDescent="0.2">
      <c r="A1337" s="133"/>
      <c r="B1337" s="107"/>
      <c r="C1337" s="134" t="s">
        <v>1592</v>
      </c>
      <c r="D1337" s="134"/>
      <c r="E1337" s="134"/>
      <c r="F1337" s="134"/>
      <c r="G1337" s="134"/>
      <c r="H1337" s="134"/>
      <c r="I1337" s="121"/>
      <c r="J1337" s="133"/>
      <c r="K1337" s="120"/>
      <c r="L1337" s="121"/>
    </row>
    <row r="1338" spans="1:12" hidden="1" x14ac:dyDescent="0.2">
      <c r="A1338" s="133"/>
      <c r="B1338" s="107"/>
      <c r="C1338" s="134" t="s">
        <v>1592</v>
      </c>
      <c r="D1338" s="134"/>
      <c r="E1338" s="134"/>
      <c r="F1338" s="134"/>
      <c r="G1338" s="134"/>
      <c r="H1338" s="134"/>
      <c r="I1338" s="121"/>
      <c r="J1338" s="133"/>
      <c r="K1338" s="120"/>
      <c r="L1338" s="121">
        <f>SUM(BQ804:BQ1314)</f>
        <v>0</v>
      </c>
    </row>
    <row r="1339" spans="1:12" hidden="1" x14ac:dyDescent="0.2">
      <c r="A1339" s="133"/>
      <c r="B1339" s="107"/>
      <c r="C1339" s="134" t="s">
        <v>1593</v>
      </c>
      <c r="D1339" s="134"/>
      <c r="E1339" s="134"/>
      <c r="F1339" s="134"/>
      <c r="G1339" s="134"/>
      <c r="H1339" s="134"/>
      <c r="I1339" s="121"/>
      <c r="J1339" s="133"/>
      <c r="K1339" s="120"/>
      <c r="L1339" s="121">
        <f>SUM(BO804:BO1314)</f>
        <v>0</v>
      </c>
    </row>
    <row r="1340" spans="1:12" x14ac:dyDescent="0.2">
      <c r="A1340" s="131"/>
      <c r="B1340" s="106"/>
      <c r="C1340" s="117" t="s">
        <v>1594</v>
      </c>
      <c r="D1340" s="117"/>
      <c r="E1340" s="117"/>
      <c r="F1340" s="117"/>
      <c r="G1340" s="117"/>
      <c r="H1340" s="117"/>
      <c r="I1340" s="124"/>
      <c r="J1340" s="131"/>
      <c r="K1340" s="132"/>
      <c r="L1340" s="124">
        <f>L1316+L1331+L1332+L1333+L1338+L1339</f>
        <v>301909.36</v>
      </c>
    </row>
    <row r="1341" spans="1:12" x14ac:dyDescent="0.2">
      <c r="A1341" s="133"/>
      <c r="B1341" s="107"/>
      <c r="C1341" s="134" t="s">
        <v>1595</v>
      </c>
      <c r="D1341" s="134"/>
      <c r="E1341" s="134"/>
      <c r="F1341" s="134"/>
      <c r="G1341" s="134"/>
      <c r="H1341" s="134"/>
      <c r="I1341" s="121"/>
      <c r="J1341" s="133"/>
      <c r="K1341" s="120"/>
      <c r="L1341" s="121"/>
    </row>
    <row r="1342" spans="1:12" hidden="1" x14ac:dyDescent="0.2">
      <c r="A1342" s="133"/>
      <c r="B1342" s="107"/>
      <c r="C1342" s="134" t="s">
        <v>1596</v>
      </c>
      <c r="D1342" s="134"/>
      <c r="E1342" s="134"/>
      <c r="F1342" s="134"/>
      <c r="G1342" s="134"/>
      <c r="H1342" s="134"/>
      <c r="I1342" s="121"/>
      <c r="J1342" s="133"/>
      <c r="K1342" s="120"/>
      <c r="L1342" s="121">
        <f>SUM(AX804:AX1314)</f>
        <v>0</v>
      </c>
    </row>
    <row r="1343" spans="1:12" x14ac:dyDescent="0.2">
      <c r="A1343" s="133"/>
      <c r="B1343" s="107"/>
      <c r="C1343" s="134" t="s">
        <v>1597</v>
      </c>
      <c r="D1343" s="134"/>
      <c r="E1343" s="134"/>
      <c r="F1343" s="134"/>
      <c r="G1343" s="134"/>
      <c r="H1343" s="134"/>
      <c r="I1343" s="121"/>
      <c r="J1343" s="133"/>
      <c r="K1343" s="120"/>
      <c r="L1343" s="121">
        <f>SUM(AY804:AY1314)</f>
        <v>122131.15</v>
      </c>
    </row>
    <row r="1344" spans="1:12" x14ac:dyDescent="0.2">
      <c r="A1344" s="133"/>
      <c r="B1344" s="107"/>
      <c r="C1344" s="134" t="s">
        <v>1598</v>
      </c>
      <c r="D1344" s="134"/>
      <c r="E1344" s="134"/>
      <c r="F1344" s="135"/>
      <c r="G1344" s="123">
        <f>Source!F479</f>
        <v>64.472961999999995</v>
      </c>
      <c r="H1344" s="133"/>
      <c r="I1344" s="133"/>
      <c r="J1344" s="133"/>
      <c r="K1344" s="133"/>
      <c r="L1344" s="133"/>
    </row>
    <row r="1345" spans="1:83" x14ac:dyDescent="0.2">
      <c r="A1345" s="133"/>
      <c r="B1345" s="107"/>
      <c r="C1345" s="134" t="s">
        <v>1599</v>
      </c>
      <c r="D1345" s="134"/>
      <c r="E1345" s="134"/>
      <c r="F1345" s="135"/>
      <c r="G1345" s="123">
        <f>Source!F480</f>
        <v>5.9461339999999998</v>
      </c>
      <c r="H1345" s="133"/>
      <c r="I1345" s="133"/>
      <c r="J1345" s="133"/>
      <c r="K1345" s="133"/>
      <c r="L1345" s="133"/>
    </row>
    <row r="1346" spans="1:83" x14ac:dyDescent="0.2">
      <c r="A1346" s="104"/>
      <c r="B1346" s="104"/>
      <c r="C1346" s="104"/>
      <c r="D1346" s="104"/>
      <c r="E1346" s="104"/>
      <c r="F1346" s="104"/>
      <c r="G1346" s="104"/>
      <c r="H1346" s="104"/>
      <c r="I1346" s="104"/>
      <c r="J1346" s="104"/>
      <c r="K1346" s="104"/>
      <c r="L1346" s="104"/>
    </row>
    <row r="1347" spans="1:83" x14ac:dyDescent="0.2">
      <c r="A1347" s="104"/>
      <c r="B1347" s="104"/>
      <c r="C1347" s="104"/>
      <c r="D1347" s="104"/>
      <c r="E1347" s="104"/>
      <c r="F1347" s="104"/>
      <c r="G1347" s="104"/>
      <c r="H1347" s="104"/>
      <c r="I1347" s="104"/>
      <c r="J1347" s="104"/>
      <c r="K1347" s="104"/>
      <c r="L1347" s="104"/>
    </row>
    <row r="1348" spans="1:83" x14ac:dyDescent="0.2">
      <c r="A1348" s="117" t="s">
        <v>1706</v>
      </c>
      <c r="B1348" s="117"/>
      <c r="C1348" s="117"/>
      <c r="D1348" s="117"/>
      <c r="E1348" s="117"/>
      <c r="F1348" s="117"/>
      <c r="G1348" s="117"/>
      <c r="H1348" s="117"/>
      <c r="I1348" s="117"/>
      <c r="J1348" s="117"/>
      <c r="K1348" s="117"/>
      <c r="L1348" s="117"/>
    </row>
    <row r="1349" spans="1:83" x14ac:dyDescent="0.2">
      <c r="A1349" s="104"/>
      <c r="B1349" s="104"/>
      <c r="C1349" s="104"/>
      <c r="D1349" s="104"/>
      <c r="E1349" s="104"/>
      <c r="F1349" s="104"/>
      <c r="G1349" s="104"/>
      <c r="H1349" s="104"/>
      <c r="I1349" s="104"/>
      <c r="J1349" s="104"/>
      <c r="K1349" s="104"/>
      <c r="L1349" s="104"/>
    </row>
    <row r="1350" spans="1:83" x14ac:dyDescent="0.2">
      <c r="A1350" s="117" t="s">
        <v>1558</v>
      </c>
      <c r="B1350" s="117"/>
      <c r="C1350" s="117"/>
      <c r="D1350" s="117"/>
      <c r="E1350" s="117"/>
      <c r="F1350" s="117"/>
      <c r="G1350" s="117"/>
      <c r="H1350" s="117"/>
      <c r="I1350" s="117"/>
      <c r="J1350" s="117"/>
      <c r="K1350" s="117"/>
      <c r="L1350" s="117"/>
    </row>
    <row r="1351" spans="1:83" ht="51" x14ac:dyDescent="0.2">
      <c r="A1351" s="118" t="s">
        <v>572</v>
      </c>
      <c r="B1351" s="107" t="s">
        <v>1559</v>
      </c>
      <c r="C1351" s="107" t="str">
        <f>Source!G495</f>
        <v>Разработка грунта в траншеях экскаватором «обратная лопата» с ковшом вместимостью 0,5 (0,5-0,63) м3, в отвал группа грунтов: 2</v>
      </c>
      <c r="D1351" s="119" t="str">
        <f>Source!H495</f>
        <v>1000 м3</v>
      </c>
      <c r="E1351" s="120">
        <f>Source!K495</f>
        <v>5.0999999999999997E-2</v>
      </c>
      <c r="F1351" s="120"/>
      <c r="G1351" s="120">
        <f>Source!I495</f>
        <v>5.0999999999999997E-2</v>
      </c>
      <c r="H1351" s="121"/>
      <c r="I1351" s="119"/>
      <c r="J1351" s="121"/>
      <c r="K1351" s="119"/>
      <c r="L1351" s="121"/>
    </row>
    <row r="1352" spans="1:83" x14ac:dyDescent="0.2">
      <c r="A1352" s="104"/>
      <c r="B1352" s="104"/>
      <c r="C1352" s="105" t="str">
        <f>"Объем: "&amp;Source!I495&amp;"=51/"&amp;"1000"</f>
        <v>Объем: 0,051=51/1000</v>
      </c>
      <c r="D1352" s="104"/>
      <c r="E1352" s="104"/>
      <c r="F1352" s="104"/>
      <c r="G1352" s="104"/>
      <c r="H1352" s="104"/>
      <c r="I1352" s="104"/>
      <c r="J1352" s="104"/>
      <c r="K1352" s="104"/>
      <c r="L1352" s="104"/>
    </row>
    <row r="1353" spans="1:83" x14ac:dyDescent="0.2">
      <c r="A1353" s="122"/>
      <c r="B1353" s="120">
        <v>2</v>
      </c>
      <c r="C1353" s="122" t="s">
        <v>1560</v>
      </c>
      <c r="D1353" s="119"/>
      <c r="E1353" s="123"/>
      <c r="F1353" s="120"/>
      <c r="G1353" s="120"/>
      <c r="H1353" s="120"/>
      <c r="I1353" s="120"/>
      <c r="J1353" s="120"/>
      <c r="K1353" s="120"/>
      <c r="L1353" s="124">
        <f>SUM(L1354:L1356)-SUMIF(CE1354:CE1356, 1, L1354:L1356)</f>
        <v>1836.8300000000002</v>
      </c>
    </row>
    <row r="1354" spans="1:83" x14ac:dyDescent="0.2">
      <c r="A1354" s="122"/>
      <c r="B1354" s="120"/>
      <c r="C1354" s="122" t="s">
        <v>1562</v>
      </c>
      <c r="D1354" s="119" t="s">
        <v>922</v>
      </c>
      <c r="E1354" s="123"/>
      <c r="F1354" s="120"/>
      <c r="G1354" s="120">
        <f>Source!V495</f>
        <v>1.3005</v>
      </c>
      <c r="H1354" s="120"/>
      <c r="I1354" s="120"/>
      <c r="J1354" s="120"/>
      <c r="K1354" s="120"/>
      <c r="L1354" s="124">
        <f>SUMIF(CE1355:CE1356, 1, L1355:L1356)</f>
        <v>688.11</v>
      </c>
      <c r="CE1354">
        <v>1</v>
      </c>
    </row>
    <row r="1355" spans="1:83" ht="25.5" x14ac:dyDescent="0.2">
      <c r="A1355" s="107"/>
      <c r="B1355" s="107" t="s">
        <v>923</v>
      </c>
      <c r="C1355" s="107" t="s">
        <v>925</v>
      </c>
      <c r="D1355" s="119" t="s">
        <v>926</v>
      </c>
      <c r="E1355" s="120">
        <v>25.5</v>
      </c>
      <c r="F1355" s="120"/>
      <c r="G1355" s="120">
        <f>SmtRes!CX383</f>
        <v>1.3005</v>
      </c>
      <c r="H1355" s="121">
        <f>SmtRes!CZ383</f>
        <v>1054.03</v>
      </c>
      <c r="I1355" s="119">
        <f>SmtRes!AJ383</f>
        <v>1.34</v>
      </c>
      <c r="J1355" s="121">
        <f>ROUND(H1355*I1355, 2)</f>
        <v>1412.4</v>
      </c>
      <c r="K1355" s="119"/>
      <c r="L1355" s="121">
        <f>SmtRes!DG383</f>
        <v>1836.83</v>
      </c>
    </row>
    <row r="1356" spans="1:83" x14ac:dyDescent="0.2">
      <c r="A1356" s="107"/>
      <c r="B1356" s="107" t="s">
        <v>927</v>
      </c>
      <c r="C1356" s="125" t="s">
        <v>1561</v>
      </c>
      <c r="D1356" s="126" t="s">
        <v>922</v>
      </c>
      <c r="E1356" s="127">
        <f>SmtRes!DO383*SmtRes!AT383</f>
        <v>25.5</v>
      </c>
      <c r="F1356" s="127"/>
      <c r="G1356" s="127">
        <f>ROUND(E1356*G1351, 7)</f>
        <v>1.3005</v>
      </c>
      <c r="H1356" s="128"/>
      <c r="I1356" s="126"/>
      <c r="J1356" s="128">
        <f>ROUND(SmtRes!AG383/SmtRes!DO383, 2)</f>
        <v>529.11</v>
      </c>
      <c r="K1356" s="126"/>
      <c r="L1356" s="128">
        <f>SmtRes!DH383</f>
        <v>688.11</v>
      </c>
      <c r="CE1356">
        <v>1</v>
      </c>
    </row>
    <row r="1357" spans="1:83" x14ac:dyDescent="0.2">
      <c r="A1357" s="107"/>
      <c r="B1357" s="107"/>
      <c r="C1357" s="106" t="s">
        <v>832</v>
      </c>
      <c r="D1357" s="119"/>
      <c r="E1357" s="120"/>
      <c r="F1357" s="120"/>
      <c r="G1357" s="120"/>
      <c r="H1357" s="121"/>
      <c r="I1357" s="119"/>
      <c r="J1357" s="121"/>
      <c r="K1357" s="119"/>
      <c r="L1357" s="121">
        <f>L1353+L1354</f>
        <v>2524.94</v>
      </c>
    </row>
    <row r="1358" spans="1:83" x14ac:dyDescent="0.2">
      <c r="A1358" s="107"/>
      <c r="B1358" s="107"/>
      <c r="C1358" s="107" t="s">
        <v>1563</v>
      </c>
      <c r="D1358" s="119"/>
      <c r="E1358" s="120"/>
      <c r="F1358" s="120"/>
      <c r="G1358" s="120"/>
      <c r="H1358" s="121"/>
      <c r="I1358" s="119"/>
      <c r="J1358" s="121"/>
      <c r="K1358" s="119"/>
      <c r="L1358" s="121">
        <f>SUM(AR1351:AR1361)+SUM(AS1351:AS1361)+SUM(AT1351:AT1361)+SUM(AU1351:AU1361)+SUM(AV1351:AV1361)</f>
        <v>688.11</v>
      </c>
    </row>
    <row r="1359" spans="1:83" ht="25.5" x14ac:dyDescent="0.2">
      <c r="A1359" s="107"/>
      <c r="B1359" s="107" t="s">
        <v>28</v>
      </c>
      <c r="C1359" s="107" t="s">
        <v>1564</v>
      </c>
      <c r="D1359" s="119" t="s">
        <v>186</v>
      </c>
      <c r="E1359" s="120">
        <f>Source!BZ495</f>
        <v>92</v>
      </c>
      <c r="F1359" s="120"/>
      <c r="G1359" s="120">
        <f>Source!AT495</f>
        <v>92</v>
      </c>
      <c r="H1359" s="121"/>
      <c r="I1359" s="119"/>
      <c r="J1359" s="121"/>
      <c r="K1359" s="119"/>
      <c r="L1359" s="121">
        <f>SUM(AZ1351:AZ1361)</f>
        <v>633.05999999999995</v>
      </c>
    </row>
    <row r="1360" spans="1:83" ht="25.5" x14ac:dyDescent="0.2">
      <c r="A1360" s="125"/>
      <c r="B1360" s="125" t="s">
        <v>29</v>
      </c>
      <c r="C1360" s="125" t="s">
        <v>1565</v>
      </c>
      <c r="D1360" s="126" t="s">
        <v>186</v>
      </c>
      <c r="E1360" s="127">
        <f>Source!CA495</f>
        <v>46</v>
      </c>
      <c r="F1360" s="127"/>
      <c r="G1360" s="127">
        <f>Source!AU495</f>
        <v>46</v>
      </c>
      <c r="H1360" s="128"/>
      <c r="I1360" s="126"/>
      <c r="J1360" s="128"/>
      <c r="K1360" s="126"/>
      <c r="L1360" s="128">
        <f>SUM(BA1351:BA1361)</f>
        <v>316.52999999999997</v>
      </c>
    </row>
    <row r="1361" spans="1:83" x14ac:dyDescent="0.2">
      <c r="A1361" s="104"/>
      <c r="B1361" s="104"/>
      <c r="C1361" s="129" t="s">
        <v>1566</v>
      </c>
      <c r="D1361" s="129"/>
      <c r="E1361" s="129"/>
      <c r="F1361" s="129"/>
      <c r="G1361" s="129"/>
      <c r="H1361" s="129"/>
      <c r="I1361" s="130">
        <f>IF(E1351&lt;&gt;0,K1361/E1351, 0)</f>
        <v>68128.03921568628</v>
      </c>
      <c r="J1361" s="130"/>
      <c r="K1361" s="130">
        <f>L1353+L1359+L1360+L1354</f>
        <v>3474.53</v>
      </c>
      <c r="L1361" s="130"/>
      <c r="AD1361">
        <f>ROUND((Source!AT495/100)*((ROUND(SUMIF(SmtRes!AQ382:'SmtRes'!AQ383,"=1",SmtRes!AD382:'SmtRes'!AD383)*Source!I495, 2)+ROUND(SUMIF(SmtRes!AQ382:'SmtRes'!AQ383,"=1",SmtRes!AC382:'SmtRes'!AC383)*Source!I495, 2))), 2)</f>
        <v>24.82</v>
      </c>
      <c r="AE1361">
        <f>ROUND((Source!AU495/100)*((ROUND(SUMIF(SmtRes!AQ382:'SmtRes'!AQ383,"=1",SmtRes!AD382:'SmtRes'!AD383)*Source!I495, 2)+ROUND(SUMIF(SmtRes!AQ382:'SmtRes'!AQ383,"=1",SmtRes!AC382:'SmtRes'!AC383)*Source!I495, 2))), 2)</f>
        <v>12.41</v>
      </c>
      <c r="AN1361" s="24">
        <f>L1353+L1359+L1360+L1354</f>
        <v>3474.53</v>
      </c>
      <c r="AO1361" s="24">
        <f>L1353</f>
        <v>1836.8300000000002</v>
      </c>
      <c r="AQ1361" t="s">
        <v>1567</v>
      </c>
      <c r="AR1361">
        <f>0</f>
        <v>0</v>
      </c>
      <c r="AT1361" s="24">
        <f>L1354</f>
        <v>688.11</v>
      </c>
      <c r="AV1361" t="s">
        <v>1567</v>
      </c>
      <c r="AW1361">
        <f>0</f>
        <v>0</v>
      </c>
      <c r="AZ1361">
        <f>Source!X495</f>
        <v>633.05999999999995</v>
      </c>
      <c r="BA1361">
        <f>Source!Y495</f>
        <v>316.52999999999997</v>
      </c>
      <c r="CD1361">
        <v>1</v>
      </c>
    </row>
    <row r="1362" spans="1:83" ht="38.25" x14ac:dyDescent="0.2">
      <c r="A1362" s="118" t="s">
        <v>573</v>
      </c>
      <c r="B1362" s="107" t="s">
        <v>1568</v>
      </c>
      <c r="C1362" s="107" t="str">
        <f>Source!G496</f>
        <v>Добор  грунта вручную в траншеях глубиной до 2 м без креплений с откосами, группа грунтов: 2</v>
      </c>
      <c r="D1362" s="119" t="str">
        <f>Source!H496</f>
        <v>100 м3</v>
      </c>
      <c r="E1362" s="120">
        <f>Source!K496</f>
        <v>0.02</v>
      </c>
      <c r="F1362" s="120"/>
      <c r="G1362" s="120">
        <f>Source!I496</f>
        <v>0.02</v>
      </c>
      <c r="H1362" s="121"/>
      <c r="I1362" s="119"/>
      <c r="J1362" s="121"/>
      <c r="K1362" s="119"/>
      <c r="L1362" s="121"/>
    </row>
    <row r="1363" spans="1:83" x14ac:dyDescent="0.2">
      <c r="A1363" s="104"/>
      <c r="B1363" s="104"/>
      <c r="C1363" s="105" t="str">
        <f>"Объем: "&amp;Source!I496&amp;"=2/"&amp;"100"</f>
        <v>Объем: 0,02=2/100</v>
      </c>
      <c r="D1363" s="104"/>
      <c r="E1363" s="104"/>
      <c r="F1363" s="104"/>
      <c r="G1363" s="104"/>
      <c r="H1363" s="104"/>
      <c r="I1363" s="104"/>
      <c r="J1363" s="104"/>
      <c r="K1363" s="104"/>
      <c r="L1363" s="104"/>
    </row>
    <row r="1364" spans="1:83" x14ac:dyDescent="0.2">
      <c r="A1364" s="122"/>
      <c r="B1364" s="120">
        <v>1</v>
      </c>
      <c r="C1364" s="122" t="s">
        <v>1569</v>
      </c>
      <c r="D1364" s="119" t="s">
        <v>922</v>
      </c>
      <c r="E1364" s="123"/>
      <c r="F1364" s="120"/>
      <c r="G1364" s="120">
        <f>Source!U496</f>
        <v>3.08</v>
      </c>
      <c r="H1364" s="120"/>
      <c r="I1364" s="120"/>
      <c r="J1364" s="120"/>
      <c r="K1364" s="120"/>
      <c r="L1364" s="124">
        <f>SUM(L1365:L1365)-SUMIF(CE1365:CE1365, 1, L1365:L1365)</f>
        <v>986.86</v>
      </c>
    </row>
    <row r="1365" spans="1:83" x14ac:dyDescent="0.2">
      <c r="A1365" s="107"/>
      <c r="B1365" s="107" t="s">
        <v>928</v>
      </c>
      <c r="C1365" s="125" t="s">
        <v>929</v>
      </c>
      <c r="D1365" s="126" t="s">
        <v>922</v>
      </c>
      <c r="E1365" s="127">
        <v>154</v>
      </c>
      <c r="F1365" s="127"/>
      <c r="G1365" s="127">
        <f>SmtRes!CX384</f>
        <v>3.08</v>
      </c>
      <c r="H1365" s="128"/>
      <c r="I1365" s="126"/>
      <c r="J1365" s="128">
        <f>SmtRes!CZ384</f>
        <v>320.41000000000003</v>
      </c>
      <c r="K1365" s="126"/>
      <c r="L1365" s="128">
        <f>SmtRes!DI384</f>
        <v>986.86</v>
      </c>
    </row>
    <row r="1366" spans="1:83" x14ac:dyDescent="0.2">
      <c r="A1366" s="107"/>
      <c r="B1366" s="107"/>
      <c r="C1366" s="106" t="s">
        <v>832</v>
      </c>
      <c r="D1366" s="119"/>
      <c r="E1366" s="120"/>
      <c r="F1366" s="120"/>
      <c r="G1366" s="120"/>
      <c r="H1366" s="121"/>
      <c r="I1366" s="119"/>
      <c r="J1366" s="121"/>
      <c r="K1366" s="119"/>
      <c r="L1366" s="121">
        <f>L1364</f>
        <v>986.86</v>
      </c>
    </row>
    <row r="1367" spans="1:83" x14ac:dyDescent="0.2">
      <c r="A1367" s="107"/>
      <c r="B1367" s="107"/>
      <c r="C1367" s="107" t="s">
        <v>1563</v>
      </c>
      <c r="D1367" s="119"/>
      <c r="E1367" s="120"/>
      <c r="F1367" s="120"/>
      <c r="G1367" s="120"/>
      <c r="H1367" s="121"/>
      <c r="I1367" s="119"/>
      <c r="J1367" s="121"/>
      <c r="K1367" s="119"/>
      <c r="L1367" s="121">
        <f>SUM(AR1362:AR1370)+SUM(AS1362:AS1370)+SUM(AT1362:AT1370)+SUM(AU1362:AU1370)+SUM(AV1362:AV1370)</f>
        <v>986.86</v>
      </c>
    </row>
    <row r="1368" spans="1:83" ht="25.5" x14ac:dyDescent="0.2">
      <c r="A1368" s="107"/>
      <c r="B1368" s="107" t="s">
        <v>36</v>
      </c>
      <c r="C1368" s="107" t="s">
        <v>1570</v>
      </c>
      <c r="D1368" s="119" t="s">
        <v>186</v>
      </c>
      <c r="E1368" s="120">
        <f>Source!BZ496</f>
        <v>89</v>
      </c>
      <c r="F1368" s="120"/>
      <c r="G1368" s="120">
        <f>Source!AT496</f>
        <v>89</v>
      </c>
      <c r="H1368" s="121"/>
      <c r="I1368" s="119"/>
      <c r="J1368" s="121"/>
      <c r="K1368" s="119"/>
      <c r="L1368" s="121">
        <f>SUM(AZ1362:AZ1370)</f>
        <v>878.31</v>
      </c>
    </row>
    <row r="1369" spans="1:83" ht="25.5" x14ac:dyDescent="0.2">
      <c r="A1369" s="125"/>
      <c r="B1369" s="125" t="s">
        <v>37</v>
      </c>
      <c r="C1369" s="125" t="s">
        <v>1571</v>
      </c>
      <c r="D1369" s="126" t="s">
        <v>186</v>
      </c>
      <c r="E1369" s="127">
        <f>Source!CA496</f>
        <v>40</v>
      </c>
      <c r="F1369" s="127"/>
      <c r="G1369" s="127">
        <f>Source!AU496</f>
        <v>40</v>
      </c>
      <c r="H1369" s="128"/>
      <c r="I1369" s="126"/>
      <c r="J1369" s="128"/>
      <c r="K1369" s="126"/>
      <c r="L1369" s="128">
        <f>SUM(BA1362:BA1370)</f>
        <v>394.74</v>
      </c>
    </row>
    <row r="1370" spans="1:83" x14ac:dyDescent="0.2">
      <c r="A1370" s="104"/>
      <c r="B1370" s="104"/>
      <c r="C1370" s="129" t="s">
        <v>1566</v>
      </c>
      <c r="D1370" s="129"/>
      <c r="E1370" s="129"/>
      <c r="F1370" s="129"/>
      <c r="G1370" s="129"/>
      <c r="H1370" s="129"/>
      <c r="I1370" s="130">
        <f>IF(E1362&lt;&gt;0,K1370/E1362, 0)</f>
        <v>112995.49999999999</v>
      </c>
      <c r="J1370" s="130"/>
      <c r="K1370" s="130">
        <f>L1364+L1368+L1369</f>
        <v>2259.91</v>
      </c>
      <c r="L1370" s="130"/>
      <c r="AD1370">
        <f>ROUND((Source!AT496/100)*((ROUND(SUMIF(SmtRes!AQ384:'SmtRes'!AQ384,"=1",SmtRes!AD384:'SmtRes'!AD384)*Source!I496, 2)+ROUND(SUMIF(SmtRes!AQ384:'SmtRes'!AQ384,"=1",SmtRes!AC384:'SmtRes'!AC384)*Source!I496, 2))), 2)</f>
        <v>5.7</v>
      </c>
      <c r="AE1370">
        <f>ROUND((Source!AU496/100)*((ROUND(SUMIF(SmtRes!AQ384:'SmtRes'!AQ384,"=1",SmtRes!AD384:'SmtRes'!AD384)*Source!I496, 2)+ROUND(SUMIF(SmtRes!AQ384:'SmtRes'!AQ384,"=1",SmtRes!AC384:'SmtRes'!AC384)*Source!I496, 2))), 2)</f>
        <v>2.56</v>
      </c>
      <c r="AN1370" s="24">
        <f>L1364+L1368+L1369</f>
        <v>2259.91</v>
      </c>
      <c r="AO1370">
        <f>0</f>
        <v>0</v>
      </c>
      <c r="AQ1370" t="s">
        <v>1567</v>
      </c>
      <c r="AR1370" s="24">
        <f>L1364</f>
        <v>986.86</v>
      </c>
      <c r="AT1370">
        <f>0</f>
        <v>0</v>
      </c>
      <c r="AV1370" t="s">
        <v>1567</v>
      </c>
      <c r="AW1370">
        <f>0</f>
        <v>0</v>
      </c>
      <c r="AZ1370">
        <f>Source!X496</f>
        <v>878.31</v>
      </c>
      <c r="BA1370">
        <f>Source!Y496</f>
        <v>394.74</v>
      </c>
      <c r="CD1370">
        <v>1</v>
      </c>
    </row>
    <row r="1371" spans="1:83" ht="51" x14ac:dyDescent="0.2">
      <c r="A1371" s="118" t="s">
        <v>575</v>
      </c>
      <c r="B1371" s="107" t="s">
        <v>1572</v>
      </c>
      <c r="C1371" s="107" t="str">
        <f>Source!G497</f>
        <v>Засыпка траншей и котлованов с перемещением грунта до 5 м бульдозерами мощностью: 59 кВт (80 л.с.), группа грунтов 2</v>
      </c>
      <c r="D1371" s="119" t="str">
        <f>Source!H497</f>
        <v>1000 м3</v>
      </c>
      <c r="E1371" s="120">
        <f>Source!K497</f>
        <v>4.8000000000000001E-2</v>
      </c>
      <c r="F1371" s="120"/>
      <c r="G1371" s="120">
        <f>Source!I497</f>
        <v>4.8000000000000001E-2</v>
      </c>
      <c r="H1371" s="121"/>
      <c r="I1371" s="119"/>
      <c r="J1371" s="121"/>
      <c r="K1371" s="119"/>
      <c r="L1371" s="121"/>
    </row>
    <row r="1372" spans="1:83" x14ac:dyDescent="0.2">
      <c r="A1372" s="104"/>
      <c r="B1372" s="104"/>
      <c r="C1372" s="105" t="str">
        <f>"Объем: "&amp;Source!I497&amp;"=48/"&amp;"1000"</f>
        <v>Объем: 0,048=48/1000</v>
      </c>
      <c r="D1372" s="104"/>
      <c r="E1372" s="104"/>
      <c r="F1372" s="104"/>
      <c r="G1372" s="104"/>
      <c r="H1372" s="104"/>
      <c r="I1372" s="104"/>
      <c r="J1372" s="104"/>
      <c r="K1372" s="104"/>
      <c r="L1372" s="104"/>
    </row>
    <row r="1373" spans="1:83" x14ac:dyDescent="0.2">
      <c r="A1373" s="122"/>
      <c r="B1373" s="120">
        <v>2</v>
      </c>
      <c r="C1373" s="122" t="s">
        <v>1560</v>
      </c>
      <c r="D1373" s="119"/>
      <c r="E1373" s="123"/>
      <c r="F1373" s="120"/>
      <c r="G1373" s="120"/>
      <c r="H1373" s="120"/>
      <c r="I1373" s="120"/>
      <c r="J1373" s="120"/>
      <c r="K1373" s="120"/>
      <c r="L1373" s="124">
        <f>SUM(L1374:L1376)-SUMIF(CE1374:CE1376, 1, L1374:L1376)</f>
        <v>448.56000000000006</v>
      </c>
    </row>
    <row r="1374" spans="1:83" x14ac:dyDescent="0.2">
      <c r="A1374" s="122"/>
      <c r="B1374" s="120"/>
      <c r="C1374" s="122" t="s">
        <v>1562</v>
      </c>
      <c r="D1374" s="119" t="s">
        <v>922</v>
      </c>
      <c r="E1374" s="123"/>
      <c r="F1374" s="120"/>
      <c r="G1374" s="120">
        <f>Source!V497</f>
        <v>0.38688</v>
      </c>
      <c r="H1374" s="120"/>
      <c r="I1374" s="120"/>
      <c r="J1374" s="120"/>
      <c r="K1374" s="120"/>
      <c r="L1374" s="124">
        <f>SUMIF(CE1375:CE1376, 1, L1375:L1376)</f>
        <v>175.13</v>
      </c>
      <c r="CE1374">
        <v>1</v>
      </c>
    </row>
    <row r="1375" spans="1:83" x14ac:dyDescent="0.2">
      <c r="A1375" s="107"/>
      <c r="B1375" s="107" t="s">
        <v>930</v>
      </c>
      <c r="C1375" s="107" t="s">
        <v>932</v>
      </c>
      <c r="D1375" s="119" t="s">
        <v>926</v>
      </c>
      <c r="E1375" s="120">
        <v>8.06</v>
      </c>
      <c r="F1375" s="120"/>
      <c r="G1375" s="120">
        <f>SmtRes!CX386</f>
        <v>0.38688</v>
      </c>
      <c r="H1375" s="121">
        <f>SmtRes!CZ386</f>
        <v>828.16</v>
      </c>
      <c r="I1375" s="119">
        <f>SmtRes!AJ386</f>
        <v>1.4</v>
      </c>
      <c r="J1375" s="121">
        <f>ROUND(H1375*I1375, 2)</f>
        <v>1159.42</v>
      </c>
      <c r="K1375" s="119"/>
      <c r="L1375" s="121">
        <f>SmtRes!DG386</f>
        <v>448.56</v>
      </c>
    </row>
    <row r="1376" spans="1:83" x14ac:dyDescent="0.2">
      <c r="A1376" s="107"/>
      <c r="B1376" s="107" t="s">
        <v>933</v>
      </c>
      <c r="C1376" s="125" t="s">
        <v>1573</v>
      </c>
      <c r="D1376" s="126" t="s">
        <v>922</v>
      </c>
      <c r="E1376" s="127">
        <f>SmtRes!DO386*SmtRes!AT386</f>
        <v>8.06</v>
      </c>
      <c r="F1376" s="127"/>
      <c r="G1376" s="127">
        <f>ROUND(E1376*G1371, 7)</f>
        <v>0.38688</v>
      </c>
      <c r="H1376" s="128"/>
      <c r="I1376" s="126"/>
      <c r="J1376" s="128">
        <f>ROUND(SmtRes!AG386/SmtRes!DO386, 2)</f>
        <v>452.68</v>
      </c>
      <c r="K1376" s="126"/>
      <c r="L1376" s="128">
        <f>SmtRes!DH386</f>
        <v>175.13</v>
      </c>
      <c r="CE1376">
        <v>1</v>
      </c>
    </row>
    <row r="1377" spans="1:82" x14ac:dyDescent="0.2">
      <c r="A1377" s="107"/>
      <c r="B1377" s="107"/>
      <c r="C1377" s="106" t="s">
        <v>832</v>
      </c>
      <c r="D1377" s="119"/>
      <c r="E1377" s="120"/>
      <c r="F1377" s="120"/>
      <c r="G1377" s="120"/>
      <c r="H1377" s="121"/>
      <c r="I1377" s="119"/>
      <c r="J1377" s="121"/>
      <c r="K1377" s="119"/>
      <c r="L1377" s="121">
        <f>L1373+L1374</f>
        <v>623.69000000000005</v>
      </c>
    </row>
    <row r="1378" spans="1:82" x14ac:dyDescent="0.2">
      <c r="A1378" s="107"/>
      <c r="B1378" s="107"/>
      <c r="C1378" s="107" t="s">
        <v>1563</v>
      </c>
      <c r="D1378" s="119"/>
      <c r="E1378" s="120"/>
      <c r="F1378" s="120"/>
      <c r="G1378" s="120"/>
      <c r="H1378" s="121"/>
      <c r="I1378" s="119"/>
      <c r="J1378" s="121"/>
      <c r="K1378" s="119"/>
      <c r="L1378" s="121">
        <f>SUM(AR1371:AR1381)+SUM(AS1371:AS1381)+SUM(AT1371:AT1381)+SUM(AU1371:AU1381)+SUM(AV1371:AV1381)</f>
        <v>175.13</v>
      </c>
    </row>
    <row r="1379" spans="1:82" ht="25.5" x14ac:dyDescent="0.2">
      <c r="A1379" s="107"/>
      <c r="B1379" s="107" t="s">
        <v>28</v>
      </c>
      <c r="C1379" s="107" t="s">
        <v>1564</v>
      </c>
      <c r="D1379" s="119" t="s">
        <v>186</v>
      </c>
      <c r="E1379" s="120">
        <f>Source!BZ497</f>
        <v>92</v>
      </c>
      <c r="F1379" s="120"/>
      <c r="G1379" s="120">
        <f>Source!AT497</f>
        <v>92</v>
      </c>
      <c r="H1379" s="121"/>
      <c r="I1379" s="119"/>
      <c r="J1379" s="121"/>
      <c r="K1379" s="119"/>
      <c r="L1379" s="121">
        <f>SUM(AZ1371:AZ1381)</f>
        <v>161.12</v>
      </c>
    </row>
    <row r="1380" spans="1:82" ht="25.5" x14ac:dyDescent="0.2">
      <c r="A1380" s="125"/>
      <c r="B1380" s="125" t="s">
        <v>29</v>
      </c>
      <c r="C1380" s="125" t="s">
        <v>1565</v>
      </c>
      <c r="D1380" s="126" t="s">
        <v>186</v>
      </c>
      <c r="E1380" s="127">
        <f>Source!CA497</f>
        <v>46</v>
      </c>
      <c r="F1380" s="127"/>
      <c r="G1380" s="127">
        <f>Source!AU497</f>
        <v>46</v>
      </c>
      <c r="H1380" s="128"/>
      <c r="I1380" s="126"/>
      <c r="J1380" s="128"/>
      <c r="K1380" s="126"/>
      <c r="L1380" s="128">
        <f>SUM(BA1371:BA1381)</f>
        <v>80.56</v>
      </c>
    </row>
    <row r="1381" spans="1:82" x14ac:dyDescent="0.2">
      <c r="A1381" s="104"/>
      <c r="B1381" s="104"/>
      <c r="C1381" s="129" t="s">
        <v>1566</v>
      </c>
      <c r="D1381" s="129"/>
      <c r="E1381" s="129"/>
      <c r="F1381" s="129"/>
      <c r="G1381" s="129"/>
      <c r="H1381" s="129"/>
      <c r="I1381" s="130">
        <f>IF(E1371&lt;&gt;0,K1381/E1371, 0)</f>
        <v>18028.541666666668</v>
      </c>
      <c r="J1381" s="130"/>
      <c r="K1381" s="130">
        <f>L1373+L1379+L1380+L1374</f>
        <v>865.37</v>
      </c>
      <c r="L1381" s="130"/>
      <c r="AD1381">
        <f>ROUND((Source!AT497/100)*((ROUND(SUMIF(SmtRes!AQ385:'SmtRes'!AQ386,"=1",SmtRes!AD385:'SmtRes'!AD386)*Source!I497, 2)+ROUND(SUMIF(SmtRes!AQ385:'SmtRes'!AQ386,"=1",SmtRes!AC385:'SmtRes'!AC386)*Source!I497, 2))), 2)</f>
        <v>19.989999999999998</v>
      </c>
      <c r="AE1381">
        <f>ROUND((Source!AU497/100)*((ROUND(SUMIF(SmtRes!AQ385:'SmtRes'!AQ386,"=1",SmtRes!AD385:'SmtRes'!AD386)*Source!I497, 2)+ROUND(SUMIF(SmtRes!AQ385:'SmtRes'!AQ386,"=1",SmtRes!AC385:'SmtRes'!AC386)*Source!I497, 2))), 2)</f>
        <v>10</v>
      </c>
      <c r="AN1381" s="24">
        <f>L1373+L1379+L1380+L1374</f>
        <v>865.37</v>
      </c>
      <c r="AO1381" s="24">
        <f>L1373</f>
        <v>448.56000000000006</v>
      </c>
      <c r="AQ1381" t="s">
        <v>1567</v>
      </c>
      <c r="AR1381">
        <f>0</f>
        <v>0</v>
      </c>
      <c r="AT1381" s="24">
        <f>L1374</f>
        <v>175.13</v>
      </c>
      <c r="AV1381" t="s">
        <v>1567</v>
      </c>
      <c r="AW1381">
        <f>0</f>
        <v>0</v>
      </c>
      <c r="AZ1381">
        <f>Source!X497</f>
        <v>161.12</v>
      </c>
      <c r="BA1381">
        <f>Source!Y497</f>
        <v>80.56</v>
      </c>
      <c r="CD1381">
        <v>1</v>
      </c>
    </row>
    <row r="1382" spans="1:82" ht="25.5" x14ac:dyDescent="0.2">
      <c r="A1382" s="118" t="s">
        <v>576</v>
      </c>
      <c r="B1382" s="107" t="s">
        <v>1574</v>
      </c>
      <c r="C1382" s="107" t="str">
        <f>Source!G498</f>
        <v>Засыпка вручную траншей, пазух котлованов и ям, группа грунтов: 2</v>
      </c>
      <c r="D1382" s="119" t="str">
        <f>Source!H498</f>
        <v>100 м3</v>
      </c>
      <c r="E1382" s="120">
        <f>Source!K498</f>
        <v>0.03</v>
      </c>
      <c r="F1382" s="120"/>
      <c r="G1382" s="120">
        <f>Source!I498</f>
        <v>0.03</v>
      </c>
      <c r="H1382" s="121"/>
      <c r="I1382" s="119"/>
      <c r="J1382" s="121"/>
      <c r="K1382" s="119"/>
      <c r="L1382" s="121"/>
    </row>
    <row r="1383" spans="1:82" x14ac:dyDescent="0.2">
      <c r="A1383" s="104"/>
      <c r="B1383" s="104"/>
      <c r="C1383" s="105" t="str">
        <f>"Объем: "&amp;Source!I498&amp;"=3/"&amp;"100"</f>
        <v>Объем: 0,03=3/100</v>
      </c>
      <c r="D1383" s="104"/>
      <c r="E1383" s="104"/>
      <c r="F1383" s="104"/>
      <c r="G1383" s="104"/>
      <c r="H1383" s="104"/>
      <c r="I1383" s="104"/>
      <c r="J1383" s="104"/>
      <c r="K1383" s="104"/>
      <c r="L1383" s="104"/>
    </row>
    <row r="1384" spans="1:82" x14ac:dyDescent="0.2">
      <c r="A1384" s="122"/>
      <c r="B1384" s="120">
        <v>1</v>
      </c>
      <c r="C1384" s="122" t="s">
        <v>1569</v>
      </c>
      <c r="D1384" s="119" t="s">
        <v>922</v>
      </c>
      <c r="E1384" s="123"/>
      <c r="F1384" s="120"/>
      <c r="G1384" s="120">
        <f>Source!U498</f>
        <v>2.9159999999999999</v>
      </c>
      <c r="H1384" s="120"/>
      <c r="I1384" s="120"/>
      <c r="J1384" s="120"/>
      <c r="K1384" s="120"/>
      <c r="L1384" s="124">
        <f>SUM(L1385:L1385)-SUMIF(CE1385:CE1385, 1, L1385:L1385)</f>
        <v>895.74</v>
      </c>
    </row>
    <row r="1385" spans="1:82" x14ac:dyDescent="0.2">
      <c r="A1385" s="107"/>
      <c r="B1385" s="107" t="s">
        <v>934</v>
      </c>
      <c r="C1385" s="125" t="s">
        <v>935</v>
      </c>
      <c r="D1385" s="126" t="s">
        <v>922</v>
      </c>
      <c r="E1385" s="127">
        <v>97.2</v>
      </c>
      <c r="F1385" s="127"/>
      <c r="G1385" s="127">
        <f>SmtRes!CX387</f>
        <v>2.9159999999999999</v>
      </c>
      <c r="H1385" s="128"/>
      <c r="I1385" s="126"/>
      <c r="J1385" s="128">
        <f>SmtRes!CZ387</f>
        <v>307.18</v>
      </c>
      <c r="K1385" s="126"/>
      <c r="L1385" s="128">
        <f>SmtRes!DI387</f>
        <v>895.74</v>
      </c>
    </row>
    <row r="1386" spans="1:82" x14ac:dyDescent="0.2">
      <c r="A1386" s="107"/>
      <c r="B1386" s="107"/>
      <c r="C1386" s="106" t="s">
        <v>832</v>
      </c>
      <c r="D1386" s="119"/>
      <c r="E1386" s="120"/>
      <c r="F1386" s="120"/>
      <c r="G1386" s="120"/>
      <c r="H1386" s="121"/>
      <c r="I1386" s="119"/>
      <c r="J1386" s="121"/>
      <c r="K1386" s="119"/>
      <c r="L1386" s="121">
        <f>L1384</f>
        <v>895.74</v>
      </c>
    </row>
    <row r="1387" spans="1:82" x14ac:dyDescent="0.2">
      <c r="A1387" s="107"/>
      <c r="B1387" s="107"/>
      <c r="C1387" s="107" t="s">
        <v>1563</v>
      </c>
      <c r="D1387" s="119"/>
      <c r="E1387" s="120"/>
      <c r="F1387" s="120"/>
      <c r="G1387" s="120"/>
      <c r="H1387" s="121"/>
      <c r="I1387" s="119"/>
      <c r="J1387" s="121"/>
      <c r="K1387" s="119"/>
      <c r="L1387" s="121">
        <f>SUM(AR1382:AR1390)+SUM(AS1382:AS1390)+SUM(AT1382:AT1390)+SUM(AU1382:AU1390)+SUM(AV1382:AV1390)</f>
        <v>895.74</v>
      </c>
    </row>
    <row r="1388" spans="1:82" ht="25.5" x14ac:dyDescent="0.2">
      <c r="A1388" s="107"/>
      <c r="B1388" s="107" t="s">
        <v>36</v>
      </c>
      <c r="C1388" s="107" t="s">
        <v>1570</v>
      </c>
      <c r="D1388" s="119" t="s">
        <v>186</v>
      </c>
      <c r="E1388" s="120">
        <f>Source!BZ498</f>
        <v>89</v>
      </c>
      <c r="F1388" s="120"/>
      <c r="G1388" s="120">
        <f>Source!AT498</f>
        <v>89</v>
      </c>
      <c r="H1388" s="121"/>
      <c r="I1388" s="119"/>
      <c r="J1388" s="121"/>
      <c r="K1388" s="119"/>
      <c r="L1388" s="121">
        <f>SUM(AZ1382:AZ1390)</f>
        <v>797.21</v>
      </c>
    </row>
    <row r="1389" spans="1:82" ht="25.5" x14ac:dyDescent="0.2">
      <c r="A1389" s="125"/>
      <c r="B1389" s="125" t="s">
        <v>37</v>
      </c>
      <c r="C1389" s="125" t="s">
        <v>1571</v>
      </c>
      <c r="D1389" s="126" t="s">
        <v>186</v>
      </c>
      <c r="E1389" s="127">
        <f>Source!CA498</f>
        <v>40</v>
      </c>
      <c r="F1389" s="127"/>
      <c r="G1389" s="127">
        <f>Source!AU498</f>
        <v>40</v>
      </c>
      <c r="H1389" s="128"/>
      <c r="I1389" s="126"/>
      <c r="J1389" s="128"/>
      <c r="K1389" s="126"/>
      <c r="L1389" s="128">
        <f>SUM(BA1382:BA1390)</f>
        <v>358.3</v>
      </c>
    </row>
    <row r="1390" spans="1:82" x14ac:dyDescent="0.2">
      <c r="A1390" s="104"/>
      <c r="B1390" s="104"/>
      <c r="C1390" s="129" t="s">
        <v>1566</v>
      </c>
      <c r="D1390" s="129"/>
      <c r="E1390" s="129"/>
      <c r="F1390" s="129"/>
      <c r="G1390" s="129"/>
      <c r="H1390" s="129"/>
      <c r="I1390" s="130">
        <f>IF(E1382&lt;&gt;0,K1390/E1382, 0)</f>
        <v>68375</v>
      </c>
      <c r="J1390" s="130"/>
      <c r="K1390" s="130">
        <f>L1384+L1388+L1389</f>
        <v>2051.25</v>
      </c>
      <c r="L1390" s="130"/>
      <c r="AD1390">
        <f>ROUND((Source!AT498/100)*((ROUND(SUMIF(SmtRes!AQ387:'SmtRes'!AQ387,"=1",SmtRes!AD387:'SmtRes'!AD387)*Source!I498, 2)+ROUND(SUMIF(SmtRes!AQ387:'SmtRes'!AQ387,"=1",SmtRes!AC387:'SmtRes'!AC387)*Source!I498, 2))), 2)</f>
        <v>8.2100000000000009</v>
      </c>
      <c r="AE1390">
        <f>ROUND((Source!AU498/100)*((ROUND(SUMIF(SmtRes!AQ387:'SmtRes'!AQ387,"=1",SmtRes!AD387:'SmtRes'!AD387)*Source!I498, 2)+ROUND(SUMIF(SmtRes!AQ387:'SmtRes'!AQ387,"=1",SmtRes!AC387:'SmtRes'!AC387)*Source!I498, 2))), 2)</f>
        <v>3.69</v>
      </c>
      <c r="AN1390" s="24">
        <f>L1384+L1388+L1389</f>
        <v>2051.25</v>
      </c>
      <c r="AO1390">
        <f>0</f>
        <v>0</v>
      </c>
      <c r="AQ1390" t="s">
        <v>1567</v>
      </c>
      <c r="AR1390" s="24">
        <f>L1384</f>
        <v>895.74</v>
      </c>
      <c r="AT1390">
        <f>0</f>
        <v>0</v>
      </c>
      <c r="AV1390" t="s">
        <v>1567</v>
      </c>
      <c r="AW1390">
        <f>0</f>
        <v>0</v>
      </c>
      <c r="AZ1390">
        <f>Source!X498</f>
        <v>797.21</v>
      </c>
      <c r="BA1390">
        <f>Source!Y498</f>
        <v>358.3</v>
      </c>
      <c r="CD1390">
        <v>1</v>
      </c>
    </row>
    <row r="1391" spans="1:82" x14ac:dyDescent="0.2">
      <c r="A1391" s="104"/>
      <c r="B1391" s="104"/>
      <c r="C1391" s="104"/>
      <c r="D1391" s="104"/>
      <c r="E1391" s="104"/>
      <c r="F1391" s="104"/>
      <c r="G1391" s="104"/>
      <c r="H1391" s="104"/>
      <c r="I1391" s="104"/>
      <c r="J1391" s="104"/>
      <c r="K1391" s="104"/>
      <c r="L1391" s="104"/>
    </row>
    <row r="1392" spans="1:82" x14ac:dyDescent="0.2">
      <c r="A1392" s="131"/>
      <c r="B1392" s="106"/>
      <c r="C1392" s="117" t="s">
        <v>1575</v>
      </c>
      <c r="D1392" s="117"/>
      <c r="E1392" s="117"/>
      <c r="F1392" s="117"/>
      <c r="G1392" s="117"/>
      <c r="H1392" s="117"/>
      <c r="I1392" s="124"/>
      <c r="J1392" s="131"/>
      <c r="K1392" s="132"/>
      <c r="L1392" s="124">
        <f>L1394+L1395+L1401+L1405</f>
        <v>5031.2299999999996</v>
      </c>
    </row>
    <row r="1393" spans="1:12" x14ac:dyDescent="0.2">
      <c r="A1393" s="133"/>
      <c r="B1393" s="107"/>
      <c r="C1393" s="134" t="s">
        <v>1576</v>
      </c>
      <c r="D1393" s="134"/>
      <c r="E1393" s="134"/>
      <c r="F1393" s="134"/>
      <c r="G1393" s="134"/>
      <c r="H1393" s="134"/>
      <c r="I1393" s="121"/>
      <c r="J1393" s="133"/>
      <c r="K1393" s="120"/>
      <c r="L1393" s="121"/>
    </row>
    <row r="1394" spans="1:12" x14ac:dyDescent="0.2">
      <c r="A1394" s="133"/>
      <c r="B1394" s="107"/>
      <c r="C1394" s="134" t="s">
        <v>1577</v>
      </c>
      <c r="D1394" s="134"/>
      <c r="E1394" s="134"/>
      <c r="F1394" s="134"/>
      <c r="G1394" s="134"/>
      <c r="H1394" s="134"/>
      <c r="I1394" s="121"/>
      <c r="J1394" s="133"/>
      <c r="K1394" s="120"/>
      <c r="L1394" s="121">
        <f>SUM(AR1350:AR1390)</f>
        <v>1882.6</v>
      </c>
    </row>
    <row r="1395" spans="1:12" hidden="1" x14ac:dyDescent="0.2">
      <c r="A1395" s="133"/>
      <c r="B1395" s="107"/>
      <c r="C1395" s="134" t="s">
        <v>1578</v>
      </c>
      <c r="D1395" s="134"/>
      <c r="E1395" s="134"/>
      <c r="F1395" s="134"/>
      <c r="G1395" s="134"/>
      <c r="H1395" s="134"/>
      <c r="I1395" s="121"/>
      <c r="J1395" s="133"/>
      <c r="K1395" s="120"/>
      <c r="L1395" s="121">
        <f>L1397+L1400+L1399</f>
        <v>3148.63</v>
      </c>
    </row>
    <row r="1396" spans="1:12" hidden="1" x14ac:dyDescent="0.2">
      <c r="A1396" s="133"/>
      <c r="B1396" s="107"/>
      <c r="C1396" s="134" t="s">
        <v>1579</v>
      </c>
      <c r="D1396" s="134"/>
      <c r="E1396" s="134"/>
      <c r="F1396" s="134"/>
      <c r="G1396" s="134"/>
      <c r="H1396" s="134"/>
      <c r="I1396" s="121"/>
      <c r="J1396" s="133"/>
      <c r="K1396" s="120"/>
      <c r="L1396" s="121"/>
    </row>
    <row r="1397" spans="1:12" x14ac:dyDescent="0.2">
      <c r="A1397" s="133"/>
      <c r="B1397" s="107"/>
      <c r="C1397" s="134" t="s">
        <v>1578</v>
      </c>
      <c r="D1397" s="134"/>
      <c r="E1397" s="134"/>
      <c r="F1397" s="134"/>
      <c r="G1397" s="134"/>
      <c r="H1397" s="134"/>
      <c r="I1397" s="121"/>
      <c r="J1397" s="133"/>
      <c r="K1397" s="120"/>
      <c r="L1397" s="121">
        <f>SUM(AO1350:AO1390)</f>
        <v>2285.3900000000003</v>
      </c>
    </row>
    <row r="1398" spans="1:12" hidden="1" x14ac:dyDescent="0.2">
      <c r="A1398" s="133"/>
      <c r="B1398" s="107"/>
      <c r="C1398" s="134" t="s">
        <v>1580</v>
      </c>
      <c r="D1398" s="134"/>
      <c r="E1398" s="134"/>
      <c r="F1398" s="134"/>
      <c r="G1398" s="134"/>
      <c r="H1398" s="134"/>
      <c r="I1398" s="121"/>
      <c r="J1398" s="133"/>
      <c r="K1398" s="120"/>
      <c r="L1398" s="121"/>
    </row>
    <row r="1399" spans="1:12" x14ac:dyDescent="0.2">
      <c r="A1399" s="133"/>
      <c r="B1399" s="107"/>
      <c r="C1399" s="134" t="s">
        <v>1600</v>
      </c>
      <c r="D1399" s="134"/>
      <c r="E1399" s="134"/>
      <c r="F1399" s="134"/>
      <c r="G1399" s="134"/>
      <c r="H1399" s="134"/>
      <c r="I1399" s="121"/>
      <c r="J1399" s="133"/>
      <c r="K1399" s="120"/>
      <c r="L1399" s="121">
        <f>SUM(AT1350:AT1390)</f>
        <v>863.24</v>
      </c>
    </row>
    <row r="1400" spans="1:12" hidden="1" x14ac:dyDescent="0.2">
      <c r="A1400" s="133"/>
      <c r="B1400" s="107"/>
      <c r="C1400" s="134" t="s">
        <v>1581</v>
      </c>
      <c r="D1400" s="134"/>
      <c r="E1400" s="134"/>
      <c r="F1400" s="134"/>
      <c r="G1400" s="134"/>
      <c r="H1400" s="134"/>
      <c r="I1400" s="121"/>
      <c r="J1400" s="133"/>
      <c r="K1400" s="120"/>
      <c r="L1400" s="121">
        <f>SUM(AV1350:AV1390)</f>
        <v>0</v>
      </c>
    </row>
    <row r="1401" spans="1:12" hidden="1" x14ac:dyDescent="0.2">
      <c r="A1401" s="133"/>
      <c r="B1401" s="107"/>
      <c r="C1401" s="134" t="s">
        <v>1582</v>
      </c>
      <c r="D1401" s="134"/>
      <c r="E1401" s="134"/>
      <c r="F1401" s="134"/>
      <c r="G1401" s="134"/>
      <c r="H1401" s="134"/>
      <c r="I1401" s="121"/>
      <c r="J1401" s="133"/>
      <c r="K1401" s="120"/>
      <c r="L1401" s="121">
        <f>L1403+L1404</f>
        <v>0</v>
      </c>
    </row>
    <row r="1402" spans="1:12" hidden="1" x14ac:dyDescent="0.2">
      <c r="A1402" s="133"/>
      <c r="B1402" s="107"/>
      <c r="C1402" s="134" t="s">
        <v>1579</v>
      </c>
      <c r="D1402" s="134"/>
      <c r="E1402" s="134"/>
      <c r="F1402" s="134"/>
      <c r="G1402" s="134"/>
      <c r="H1402" s="134"/>
      <c r="I1402" s="121"/>
      <c r="J1402" s="133"/>
      <c r="K1402" s="120"/>
      <c r="L1402" s="121"/>
    </row>
    <row r="1403" spans="1:12" hidden="1" x14ac:dyDescent="0.2">
      <c r="A1403" s="133"/>
      <c r="B1403" s="107"/>
      <c r="C1403" s="134" t="s">
        <v>1583</v>
      </c>
      <c r="D1403" s="134"/>
      <c r="E1403" s="134"/>
      <c r="F1403" s="134"/>
      <c r="G1403" s="134"/>
      <c r="H1403" s="134"/>
      <c r="I1403" s="121"/>
      <c r="J1403" s="133"/>
      <c r="K1403" s="120"/>
      <c r="L1403" s="121">
        <f>SUM(AW1350:AW1390)-SUM(BK1350:BK1390)</f>
        <v>0</v>
      </c>
    </row>
    <row r="1404" spans="1:12" hidden="1" x14ac:dyDescent="0.2">
      <c r="A1404" s="133"/>
      <c r="B1404" s="107"/>
      <c r="C1404" s="134" t="s">
        <v>1584</v>
      </c>
      <c r="D1404" s="134"/>
      <c r="E1404" s="134"/>
      <c r="F1404" s="134"/>
      <c r="G1404" s="134"/>
      <c r="H1404" s="134"/>
      <c r="I1404" s="121"/>
      <c r="J1404" s="133"/>
      <c r="K1404" s="120"/>
      <c r="L1404" s="121">
        <f>SUM(BC1350:BC1390)</f>
        <v>0</v>
      </c>
    </row>
    <row r="1405" spans="1:12" hidden="1" x14ac:dyDescent="0.2">
      <c r="A1405" s="133"/>
      <c r="B1405" s="107"/>
      <c r="C1405" s="134" t="s">
        <v>1585</v>
      </c>
      <c r="D1405" s="134"/>
      <c r="E1405" s="134"/>
      <c r="F1405" s="134"/>
      <c r="G1405" s="134"/>
      <c r="H1405" s="134"/>
      <c r="I1405" s="121"/>
      <c r="J1405" s="133"/>
      <c r="K1405" s="120"/>
      <c r="L1405" s="121">
        <f>SUM(BB1350:BB1390)</f>
        <v>0</v>
      </c>
    </row>
    <row r="1406" spans="1:12" x14ac:dyDescent="0.2">
      <c r="A1406" s="133"/>
      <c r="B1406" s="107"/>
      <c r="C1406" s="134" t="s">
        <v>1586</v>
      </c>
      <c r="D1406" s="134"/>
      <c r="E1406" s="134"/>
      <c r="F1406" s="134"/>
      <c r="G1406" s="134"/>
      <c r="H1406" s="134"/>
      <c r="I1406" s="121"/>
      <c r="J1406" s="133"/>
      <c r="K1406" s="120"/>
      <c r="L1406" s="121">
        <f>SUM(AR1350:AR1390)+SUM(AT1350:AT1390)+SUM(AV1350:AV1390)</f>
        <v>2745.84</v>
      </c>
    </row>
    <row r="1407" spans="1:12" x14ac:dyDescent="0.2">
      <c r="A1407" s="133"/>
      <c r="B1407" s="107"/>
      <c r="C1407" s="134" t="s">
        <v>1587</v>
      </c>
      <c r="D1407" s="134"/>
      <c r="E1407" s="134"/>
      <c r="F1407" s="134"/>
      <c r="G1407" s="134"/>
      <c r="H1407" s="134"/>
      <c r="I1407" s="121"/>
      <c r="J1407" s="133"/>
      <c r="K1407" s="120"/>
      <c r="L1407" s="121">
        <f>SUM(AZ1350:AZ1390)</f>
        <v>2469.6999999999998</v>
      </c>
    </row>
    <row r="1408" spans="1:12" x14ac:dyDescent="0.2">
      <c r="A1408" s="133"/>
      <c r="B1408" s="107"/>
      <c r="C1408" s="134" t="s">
        <v>1588</v>
      </c>
      <c r="D1408" s="134"/>
      <c r="E1408" s="134"/>
      <c r="F1408" s="134"/>
      <c r="G1408" s="134"/>
      <c r="H1408" s="134"/>
      <c r="I1408" s="121"/>
      <c r="J1408" s="133"/>
      <c r="K1408" s="120"/>
      <c r="L1408" s="121">
        <f>SUM(BA1350:BA1390)</f>
        <v>1150.1299999999999</v>
      </c>
    </row>
    <row r="1409" spans="1:12" hidden="1" x14ac:dyDescent="0.2">
      <c r="A1409" s="133"/>
      <c r="B1409" s="107"/>
      <c r="C1409" s="134" t="s">
        <v>1589</v>
      </c>
      <c r="D1409" s="134"/>
      <c r="E1409" s="134"/>
      <c r="F1409" s="134"/>
      <c r="G1409" s="134"/>
      <c r="H1409" s="134"/>
      <c r="I1409" s="121"/>
      <c r="J1409" s="133"/>
      <c r="K1409" s="120"/>
      <c r="L1409" s="121">
        <f>L1411+L1412</f>
        <v>0</v>
      </c>
    </row>
    <row r="1410" spans="1:12" hidden="1" x14ac:dyDescent="0.2">
      <c r="A1410" s="133"/>
      <c r="B1410" s="107"/>
      <c r="C1410" s="134" t="s">
        <v>1576</v>
      </c>
      <c r="D1410" s="134"/>
      <c r="E1410" s="134"/>
      <c r="F1410" s="134"/>
      <c r="G1410" s="134"/>
      <c r="H1410" s="134"/>
      <c r="I1410" s="121"/>
      <c r="J1410" s="133"/>
      <c r="K1410" s="120"/>
      <c r="L1410" s="121"/>
    </row>
    <row r="1411" spans="1:12" hidden="1" x14ac:dyDescent="0.2">
      <c r="A1411" s="133"/>
      <c r="B1411" s="107"/>
      <c r="C1411" s="134" t="s">
        <v>1590</v>
      </c>
      <c r="D1411" s="134"/>
      <c r="E1411" s="134"/>
      <c r="F1411" s="134"/>
      <c r="G1411" s="134"/>
      <c r="H1411" s="134"/>
      <c r="I1411" s="121"/>
      <c r="J1411" s="133"/>
      <c r="K1411" s="120"/>
      <c r="L1411" s="121">
        <f>SUM(BK1350:BK1390)</f>
        <v>0</v>
      </c>
    </row>
    <row r="1412" spans="1:12" hidden="1" x14ac:dyDescent="0.2">
      <c r="A1412" s="133"/>
      <c r="B1412" s="107"/>
      <c r="C1412" s="134" t="s">
        <v>1591</v>
      </c>
      <c r="D1412" s="134"/>
      <c r="E1412" s="134"/>
      <c r="F1412" s="134"/>
      <c r="G1412" s="134"/>
      <c r="H1412" s="134"/>
      <c r="I1412" s="121"/>
      <c r="J1412" s="133"/>
      <c r="K1412" s="120"/>
      <c r="L1412" s="121">
        <f>SUM(BD1350:BD1390)</f>
        <v>0</v>
      </c>
    </row>
    <row r="1413" spans="1:12" hidden="1" x14ac:dyDescent="0.2">
      <c r="A1413" s="133"/>
      <c r="B1413" s="107"/>
      <c r="C1413" s="134" t="s">
        <v>1592</v>
      </c>
      <c r="D1413" s="134"/>
      <c r="E1413" s="134"/>
      <c r="F1413" s="134"/>
      <c r="G1413" s="134"/>
      <c r="H1413" s="134"/>
      <c r="I1413" s="121"/>
      <c r="J1413" s="133"/>
      <c r="K1413" s="120"/>
      <c r="L1413" s="121"/>
    </row>
    <row r="1414" spans="1:12" hidden="1" x14ac:dyDescent="0.2">
      <c r="A1414" s="133"/>
      <c r="B1414" s="107"/>
      <c r="C1414" s="134" t="s">
        <v>1592</v>
      </c>
      <c r="D1414" s="134"/>
      <c r="E1414" s="134"/>
      <c r="F1414" s="134"/>
      <c r="G1414" s="134"/>
      <c r="H1414" s="134"/>
      <c r="I1414" s="121"/>
      <c r="J1414" s="133"/>
      <c r="K1414" s="120"/>
      <c r="L1414" s="121">
        <f>SUM(BQ1350:BQ1390)</f>
        <v>0</v>
      </c>
    </row>
    <row r="1415" spans="1:12" hidden="1" x14ac:dyDescent="0.2">
      <c r="A1415" s="133"/>
      <c r="B1415" s="107"/>
      <c r="C1415" s="134" t="s">
        <v>1593</v>
      </c>
      <c r="D1415" s="134"/>
      <c r="E1415" s="134"/>
      <c r="F1415" s="134"/>
      <c r="G1415" s="134"/>
      <c r="H1415" s="134"/>
      <c r="I1415" s="121"/>
      <c r="J1415" s="133"/>
      <c r="K1415" s="120"/>
      <c r="L1415" s="121">
        <f>SUM(BO1350:BO1390)</f>
        <v>0</v>
      </c>
    </row>
    <row r="1416" spans="1:12" x14ac:dyDescent="0.2">
      <c r="A1416" s="131"/>
      <c r="B1416" s="106"/>
      <c r="C1416" s="117" t="s">
        <v>1819</v>
      </c>
      <c r="D1416" s="117"/>
      <c r="E1416" s="117"/>
      <c r="F1416" s="117"/>
      <c r="G1416" s="117"/>
      <c r="H1416" s="117"/>
      <c r="I1416" s="124"/>
      <c r="J1416" s="131"/>
      <c r="K1416" s="132"/>
      <c r="L1416" s="124">
        <f>L1392+L1407+L1408+L1409+L1414+L1415</f>
        <v>8651.06</v>
      </c>
    </row>
    <row r="1417" spans="1:12" x14ac:dyDescent="0.2">
      <c r="A1417" s="133"/>
      <c r="B1417" s="107"/>
      <c r="C1417" s="134" t="s">
        <v>1595</v>
      </c>
      <c r="D1417" s="134"/>
      <c r="E1417" s="134"/>
      <c r="F1417" s="134"/>
      <c r="G1417" s="134"/>
      <c r="H1417" s="134"/>
      <c r="I1417" s="121"/>
      <c r="J1417" s="133"/>
      <c r="K1417" s="120"/>
      <c r="L1417" s="121"/>
    </row>
    <row r="1418" spans="1:12" hidden="1" x14ac:dyDescent="0.2">
      <c r="A1418" s="133"/>
      <c r="B1418" s="107"/>
      <c r="C1418" s="134" t="s">
        <v>1596</v>
      </c>
      <c r="D1418" s="134"/>
      <c r="E1418" s="134"/>
      <c r="F1418" s="134"/>
      <c r="G1418" s="134"/>
      <c r="H1418" s="134"/>
      <c r="I1418" s="121"/>
      <c r="J1418" s="133"/>
      <c r="K1418" s="120"/>
      <c r="L1418" s="121">
        <f>SUM(AX1350:AX1390)</f>
        <v>0</v>
      </c>
    </row>
    <row r="1419" spans="1:12" hidden="1" x14ac:dyDescent="0.2">
      <c r="A1419" s="133"/>
      <c r="B1419" s="107"/>
      <c r="C1419" s="134" t="s">
        <v>1597</v>
      </c>
      <c r="D1419" s="134"/>
      <c r="E1419" s="134"/>
      <c r="F1419" s="134"/>
      <c r="G1419" s="134"/>
      <c r="H1419" s="134"/>
      <c r="I1419" s="121"/>
      <c r="J1419" s="133"/>
      <c r="K1419" s="120"/>
      <c r="L1419" s="121">
        <f>SUM(AY1350:AY1390)</f>
        <v>0</v>
      </c>
    </row>
    <row r="1420" spans="1:12" x14ac:dyDescent="0.2">
      <c r="A1420" s="133"/>
      <c r="B1420" s="107"/>
      <c r="C1420" s="134" t="s">
        <v>1598</v>
      </c>
      <c r="D1420" s="134"/>
      <c r="E1420" s="134"/>
      <c r="F1420" s="135"/>
      <c r="G1420" s="123">
        <f>Source!F522</f>
        <v>5.9960000000000004</v>
      </c>
      <c r="H1420" s="133"/>
      <c r="I1420" s="133"/>
      <c r="J1420" s="133"/>
      <c r="K1420" s="133"/>
      <c r="L1420" s="133"/>
    </row>
    <row r="1421" spans="1:12" x14ac:dyDescent="0.2">
      <c r="A1421" s="133"/>
      <c r="B1421" s="107"/>
      <c r="C1421" s="134" t="s">
        <v>1599</v>
      </c>
      <c r="D1421" s="134"/>
      <c r="E1421" s="134"/>
      <c r="F1421" s="135"/>
      <c r="G1421" s="123">
        <f>Source!F523</f>
        <v>1.6873800000000001</v>
      </c>
      <c r="H1421" s="133"/>
      <c r="I1421" s="133"/>
      <c r="J1421" s="133"/>
      <c r="K1421" s="133"/>
      <c r="L1421" s="133"/>
    </row>
    <row r="1422" spans="1:12" x14ac:dyDescent="0.2">
      <c r="A1422" s="104"/>
      <c r="B1422" s="104"/>
      <c r="C1422" s="104"/>
      <c r="D1422" s="104"/>
      <c r="E1422" s="104"/>
      <c r="F1422" s="104"/>
      <c r="G1422" s="104"/>
      <c r="H1422" s="104"/>
      <c r="I1422" s="104"/>
      <c r="J1422" s="104"/>
      <c r="K1422" s="104"/>
      <c r="L1422" s="104"/>
    </row>
    <row r="1423" spans="1:12" x14ac:dyDescent="0.2">
      <c r="A1423" s="104"/>
      <c r="B1423" s="104"/>
      <c r="C1423" s="104"/>
      <c r="D1423" s="104"/>
      <c r="E1423" s="104"/>
      <c r="F1423" s="104"/>
      <c r="G1423" s="104"/>
      <c r="H1423" s="104"/>
      <c r="I1423" s="104"/>
      <c r="J1423" s="104"/>
      <c r="K1423" s="104"/>
      <c r="L1423" s="104"/>
    </row>
    <row r="1424" spans="1:12" x14ac:dyDescent="0.2">
      <c r="A1424" s="117" t="s">
        <v>1601</v>
      </c>
      <c r="B1424" s="117"/>
      <c r="C1424" s="117"/>
      <c r="D1424" s="117"/>
      <c r="E1424" s="117"/>
      <c r="F1424" s="117"/>
      <c r="G1424" s="117"/>
      <c r="H1424" s="117"/>
      <c r="I1424" s="117"/>
      <c r="J1424" s="117"/>
      <c r="K1424" s="117"/>
      <c r="L1424" s="117"/>
    </row>
    <row r="1425" spans="1:83" ht="38.25" x14ac:dyDescent="0.2">
      <c r="A1425" s="118" t="s">
        <v>577</v>
      </c>
      <c r="B1425" s="107" t="s">
        <v>1707</v>
      </c>
      <c r="C1425" s="107" t="str">
        <f>Source!G534</f>
        <v>Надземная прокладка стальных газопроводов на металлических опорах, диаметр газопровода: 200 мм</v>
      </c>
      <c r="D1425" s="119" t="str">
        <f>Source!H534</f>
        <v>100 м</v>
      </c>
      <c r="E1425" s="120">
        <f>Source!K534</f>
        <v>0.02</v>
      </c>
      <c r="F1425" s="120"/>
      <c r="G1425" s="120">
        <f>Source!I534</f>
        <v>0.02</v>
      </c>
      <c r="H1425" s="121"/>
      <c r="I1425" s="119"/>
      <c r="J1425" s="121"/>
      <c r="K1425" s="119"/>
      <c r="L1425" s="121"/>
    </row>
    <row r="1426" spans="1:83" x14ac:dyDescent="0.2">
      <c r="A1426" s="104"/>
      <c r="B1426" s="104"/>
      <c r="C1426" s="105" t="str">
        <f>"Объем: "&amp;Source!I534&amp;"=2/"&amp;"100"</f>
        <v>Объем: 0,02=2/100</v>
      </c>
      <c r="D1426" s="104"/>
      <c r="E1426" s="104"/>
      <c r="F1426" s="104"/>
      <c r="G1426" s="104"/>
      <c r="H1426" s="104"/>
      <c r="I1426" s="104"/>
      <c r="J1426" s="104"/>
      <c r="K1426" s="104"/>
      <c r="L1426" s="104"/>
    </row>
    <row r="1427" spans="1:83" x14ac:dyDescent="0.2">
      <c r="A1427" s="122"/>
      <c r="B1427" s="120">
        <v>1</v>
      </c>
      <c r="C1427" s="122" t="s">
        <v>1569</v>
      </c>
      <c r="D1427" s="119" t="s">
        <v>922</v>
      </c>
      <c r="E1427" s="123"/>
      <c r="F1427" s="120"/>
      <c r="G1427" s="120">
        <f>Source!U534</f>
        <v>1.036</v>
      </c>
      <c r="H1427" s="120"/>
      <c r="I1427" s="120"/>
      <c r="J1427" s="120"/>
      <c r="K1427" s="120"/>
      <c r="L1427" s="124">
        <f>SUM(L1428:L1428)-SUMIF(CE1428:CE1428, 1, L1428:L1428)</f>
        <v>398.93</v>
      </c>
    </row>
    <row r="1428" spans="1:83" x14ac:dyDescent="0.2">
      <c r="A1428" s="107"/>
      <c r="B1428" s="107" t="s">
        <v>1101</v>
      </c>
      <c r="C1428" s="107" t="s">
        <v>1102</v>
      </c>
      <c r="D1428" s="119" t="s">
        <v>922</v>
      </c>
      <c r="E1428" s="120">
        <v>51.8</v>
      </c>
      <c r="F1428" s="120"/>
      <c r="G1428" s="120">
        <f>SmtRes!CX388</f>
        <v>1.036</v>
      </c>
      <c r="H1428" s="121"/>
      <c r="I1428" s="119"/>
      <c r="J1428" s="121">
        <f>SmtRes!CZ388</f>
        <v>385.07</v>
      </c>
      <c r="K1428" s="119"/>
      <c r="L1428" s="121">
        <f>SmtRes!DI388</f>
        <v>398.93</v>
      </c>
    </row>
    <row r="1429" spans="1:83" x14ac:dyDescent="0.2">
      <c r="A1429" s="122"/>
      <c r="B1429" s="120">
        <v>2</v>
      </c>
      <c r="C1429" s="122" t="s">
        <v>1560</v>
      </c>
      <c r="D1429" s="119"/>
      <c r="E1429" s="123"/>
      <c r="F1429" s="120"/>
      <c r="G1429" s="120"/>
      <c r="H1429" s="120"/>
      <c r="I1429" s="120"/>
      <c r="J1429" s="120"/>
      <c r="K1429" s="120"/>
      <c r="L1429" s="124">
        <f>SUM(L1430:L1436)-SUMIF(CE1430:CE1436, 1, L1430:L1436)</f>
        <v>567</v>
      </c>
    </row>
    <row r="1430" spans="1:83" x14ac:dyDescent="0.2">
      <c r="A1430" s="122"/>
      <c r="B1430" s="120"/>
      <c r="C1430" s="122" t="s">
        <v>1562</v>
      </c>
      <c r="D1430" s="119" t="s">
        <v>922</v>
      </c>
      <c r="E1430" s="123"/>
      <c r="F1430" s="120"/>
      <c r="G1430" s="120">
        <f>Source!V534</f>
        <v>0.50580000000000003</v>
      </c>
      <c r="H1430" s="120"/>
      <c r="I1430" s="120"/>
      <c r="J1430" s="120"/>
      <c r="K1430" s="120"/>
      <c r="L1430" s="124">
        <f>SUMIF(CE1431:CE1436, 1, L1431:L1436)</f>
        <v>226.51999999999998</v>
      </c>
      <c r="CE1430">
        <v>1</v>
      </c>
    </row>
    <row r="1431" spans="1:83" ht="25.5" x14ac:dyDescent="0.2">
      <c r="A1431" s="107"/>
      <c r="B1431" s="107" t="s">
        <v>938</v>
      </c>
      <c r="C1431" s="107" t="s">
        <v>940</v>
      </c>
      <c r="D1431" s="119" t="s">
        <v>926</v>
      </c>
      <c r="E1431" s="120">
        <v>23.21</v>
      </c>
      <c r="F1431" s="120"/>
      <c r="G1431" s="120">
        <f>SmtRes!CX390</f>
        <v>0.4642</v>
      </c>
      <c r="H1431" s="121">
        <f>SmtRes!CZ390</f>
        <v>994.01</v>
      </c>
      <c r="I1431" s="119">
        <f>SmtRes!AJ390</f>
        <v>1.17</v>
      </c>
      <c r="J1431" s="121">
        <f>ROUND(H1431*I1431, 2)</f>
        <v>1162.99</v>
      </c>
      <c r="K1431" s="119"/>
      <c r="L1431" s="121">
        <f>SmtRes!DG390</f>
        <v>539.86</v>
      </c>
    </row>
    <row r="1432" spans="1:83" x14ac:dyDescent="0.2">
      <c r="A1432" s="107"/>
      <c r="B1432" s="107" t="s">
        <v>933</v>
      </c>
      <c r="C1432" s="107" t="s">
        <v>1573</v>
      </c>
      <c r="D1432" s="119" t="s">
        <v>922</v>
      </c>
      <c r="E1432" s="120">
        <f>SmtRes!DO390*SmtRes!AT390</f>
        <v>23.21</v>
      </c>
      <c r="F1432" s="120"/>
      <c r="G1432" s="120">
        <f>ROUND(E1432*G1425, 7)</f>
        <v>0.4642</v>
      </c>
      <c r="H1432" s="121"/>
      <c r="I1432" s="119"/>
      <c r="J1432" s="121">
        <f>ROUND(SmtRes!AG390/SmtRes!DO390, 2)</f>
        <v>452.68</v>
      </c>
      <c r="K1432" s="119"/>
      <c r="L1432" s="121">
        <f>SmtRes!DH390</f>
        <v>210.13</v>
      </c>
      <c r="CE1432">
        <v>1</v>
      </c>
    </row>
    <row r="1433" spans="1:83" ht="25.5" x14ac:dyDescent="0.2">
      <c r="A1433" s="107"/>
      <c r="B1433" s="107" t="s">
        <v>941</v>
      </c>
      <c r="C1433" s="107" t="s">
        <v>943</v>
      </c>
      <c r="D1433" s="119" t="s">
        <v>926</v>
      </c>
      <c r="E1433" s="120">
        <v>11.68</v>
      </c>
      <c r="F1433" s="120"/>
      <c r="G1433" s="120">
        <f>SmtRes!CX391</f>
        <v>0.2336</v>
      </c>
      <c r="H1433" s="121"/>
      <c r="I1433" s="119"/>
      <c r="J1433" s="121">
        <f>SmtRes!CZ391</f>
        <v>42.96</v>
      </c>
      <c r="K1433" s="119"/>
      <c r="L1433" s="121">
        <f>SmtRes!DG391</f>
        <v>10.039999999999999</v>
      </c>
    </row>
    <row r="1434" spans="1:83" ht="51" x14ac:dyDescent="0.2">
      <c r="A1434" s="107"/>
      <c r="B1434" s="107" t="s">
        <v>944</v>
      </c>
      <c r="C1434" s="107" t="s">
        <v>946</v>
      </c>
      <c r="D1434" s="119" t="s">
        <v>926</v>
      </c>
      <c r="E1434" s="120">
        <v>2.08</v>
      </c>
      <c r="F1434" s="120"/>
      <c r="G1434" s="120">
        <f>SmtRes!CX392</f>
        <v>4.1599999999999998E-2</v>
      </c>
      <c r="H1434" s="121"/>
      <c r="I1434" s="119"/>
      <c r="J1434" s="121">
        <f>SmtRes!CZ392</f>
        <v>404.41</v>
      </c>
      <c r="K1434" s="119"/>
      <c r="L1434" s="121">
        <f>SmtRes!DG392</f>
        <v>16.82</v>
      </c>
    </row>
    <row r="1435" spans="1:83" x14ac:dyDescent="0.2">
      <c r="A1435" s="107"/>
      <c r="B1435" s="107" t="s">
        <v>947</v>
      </c>
      <c r="C1435" s="107" t="s">
        <v>1603</v>
      </c>
      <c r="D1435" s="119" t="s">
        <v>922</v>
      </c>
      <c r="E1435" s="120">
        <f>SmtRes!DO392*SmtRes!AT392</f>
        <v>2.08</v>
      </c>
      <c r="F1435" s="120"/>
      <c r="G1435" s="120">
        <f>ROUND(E1435*G1425, 7)</f>
        <v>4.1599999999999998E-2</v>
      </c>
      <c r="H1435" s="121"/>
      <c r="I1435" s="119"/>
      <c r="J1435" s="121">
        <f>ROUND(SmtRes!AG392/SmtRes!DO392, 2)</f>
        <v>393.89</v>
      </c>
      <c r="K1435" s="119"/>
      <c r="L1435" s="121">
        <f>SmtRes!DH392</f>
        <v>16.39</v>
      </c>
      <c r="CE1435">
        <v>1</v>
      </c>
    </row>
    <row r="1436" spans="1:83" ht="38.25" x14ac:dyDescent="0.2">
      <c r="A1436" s="107"/>
      <c r="B1436" s="107" t="s">
        <v>948</v>
      </c>
      <c r="C1436" s="107" t="s">
        <v>950</v>
      </c>
      <c r="D1436" s="119" t="s">
        <v>926</v>
      </c>
      <c r="E1436" s="120">
        <v>2.08</v>
      </c>
      <c r="F1436" s="120"/>
      <c r="G1436" s="120">
        <f>SmtRes!CX393</f>
        <v>4.1599999999999998E-2</v>
      </c>
      <c r="H1436" s="121">
        <f>SmtRes!CZ393</f>
        <v>4.5199999999999996</v>
      </c>
      <c r="I1436" s="119">
        <f>SmtRes!AJ393</f>
        <v>1.47</v>
      </c>
      <c r="J1436" s="121">
        <f>ROUND(H1436*I1436, 2)</f>
        <v>6.64</v>
      </c>
      <c r="K1436" s="119"/>
      <c r="L1436" s="121">
        <f>SmtRes!DG393</f>
        <v>0.28000000000000003</v>
      </c>
    </row>
    <row r="1437" spans="1:83" x14ac:dyDescent="0.2">
      <c r="A1437" s="122"/>
      <c r="B1437" s="120">
        <v>4</v>
      </c>
      <c r="C1437" s="122" t="s">
        <v>1604</v>
      </c>
      <c r="D1437" s="119"/>
      <c r="E1437" s="123"/>
      <c r="F1437" s="120"/>
      <c r="G1437" s="120"/>
      <c r="H1437" s="120"/>
      <c r="I1437" s="120"/>
      <c r="J1437" s="120"/>
      <c r="K1437" s="120"/>
      <c r="L1437" s="124">
        <f>SUM(L1438:L1445)-SUMIF(CE1438:CE1445, 1, L1438:L1445)</f>
        <v>151.16999999999999</v>
      </c>
    </row>
    <row r="1438" spans="1:83" x14ac:dyDescent="0.2">
      <c r="A1438" s="107"/>
      <c r="B1438" s="107" t="s">
        <v>951</v>
      </c>
      <c r="C1438" s="107" t="s">
        <v>953</v>
      </c>
      <c r="D1438" s="119" t="s">
        <v>954</v>
      </c>
      <c r="E1438" s="120">
        <v>5.4450000000000003</v>
      </c>
      <c r="F1438" s="120"/>
      <c r="G1438" s="120">
        <f>SmtRes!CX394</f>
        <v>0.1089</v>
      </c>
      <c r="H1438" s="121"/>
      <c r="I1438" s="119"/>
      <c r="J1438" s="121">
        <f>SmtRes!CZ394</f>
        <v>9.35</v>
      </c>
      <c r="K1438" s="119"/>
      <c r="L1438" s="121">
        <f>SmtRes!DF394</f>
        <v>1.02</v>
      </c>
    </row>
    <row r="1439" spans="1:83" ht="38.25" x14ac:dyDescent="0.2">
      <c r="A1439" s="107"/>
      <c r="B1439" s="107" t="s">
        <v>955</v>
      </c>
      <c r="C1439" s="107" t="s">
        <v>957</v>
      </c>
      <c r="D1439" s="119" t="s">
        <v>443</v>
      </c>
      <c r="E1439" s="120">
        <v>4.5999999999999996</v>
      </c>
      <c r="F1439" s="120"/>
      <c r="G1439" s="120">
        <f>SmtRes!CX395</f>
        <v>9.1999999999999998E-2</v>
      </c>
      <c r="H1439" s="121">
        <f>SmtRes!CZ395</f>
        <v>155.63</v>
      </c>
      <c r="I1439" s="119">
        <f>SmtRes!AI395</f>
        <v>0.93</v>
      </c>
      <c r="J1439" s="121">
        <f>ROUND(H1439*I1439, 2)</f>
        <v>144.74</v>
      </c>
      <c r="K1439" s="119"/>
      <c r="L1439" s="121">
        <f>SmtRes!DF395</f>
        <v>13.32</v>
      </c>
    </row>
    <row r="1440" spans="1:83" ht="25.5" x14ac:dyDescent="0.2">
      <c r="A1440" s="107"/>
      <c r="B1440" s="107" t="s">
        <v>958</v>
      </c>
      <c r="C1440" s="107" t="s">
        <v>960</v>
      </c>
      <c r="D1440" s="119" t="s">
        <v>236</v>
      </c>
      <c r="E1440" s="120">
        <v>2.0000000000000001E-4</v>
      </c>
      <c r="F1440" s="120"/>
      <c r="G1440" s="120">
        <f>SmtRes!CX396</f>
        <v>3.9999999999999998E-6</v>
      </c>
      <c r="H1440" s="121">
        <f>SmtRes!CZ396</f>
        <v>108495.2</v>
      </c>
      <c r="I1440" s="119">
        <f>SmtRes!AI396</f>
        <v>1.22</v>
      </c>
      <c r="J1440" s="121">
        <f>ROUND(H1440*I1440, 2)</f>
        <v>132364.14000000001</v>
      </c>
      <c r="K1440" s="119"/>
      <c r="L1440" s="121">
        <f>SmtRes!DF396</f>
        <v>0.53</v>
      </c>
    </row>
    <row r="1441" spans="1:82" x14ac:dyDescent="0.2">
      <c r="A1441" s="107"/>
      <c r="B1441" s="107" t="s">
        <v>961</v>
      </c>
      <c r="C1441" s="107" t="s">
        <v>963</v>
      </c>
      <c r="D1441" s="119" t="s">
        <v>443</v>
      </c>
      <c r="E1441" s="120">
        <v>1.6</v>
      </c>
      <c r="F1441" s="120"/>
      <c r="G1441" s="120">
        <f>SmtRes!CX397</f>
        <v>3.2000000000000001E-2</v>
      </c>
      <c r="H1441" s="121">
        <f>SmtRes!CZ397</f>
        <v>44.55</v>
      </c>
      <c r="I1441" s="119">
        <f>SmtRes!AI397</f>
        <v>1.43</v>
      </c>
      <c r="J1441" s="121">
        <f>ROUND(H1441*I1441, 2)</f>
        <v>63.71</v>
      </c>
      <c r="K1441" s="119"/>
      <c r="L1441" s="121">
        <f>SmtRes!DF397</f>
        <v>2.04</v>
      </c>
    </row>
    <row r="1442" spans="1:82" x14ac:dyDescent="0.2">
      <c r="A1442" s="107"/>
      <c r="B1442" s="107" t="s">
        <v>964</v>
      </c>
      <c r="C1442" s="107" t="s">
        <v>966</v>
      </c>
      <c r="D1442" s="119" t="s">
        <v>236</v>
      </c>
      <c r="E1442" s="120">
        <v>6.0000000000000001E-3</v>
      </c>
      <c r="F1442" s="120"/>
      <c r="G1442" s="120">
        <f>SmtRes!CX398</f>
        <v>1.2E-4</v>
      </c>
      <c r="H1442" s="121">
        <f>SmtRes!CZ398</f>
        <v>74437.320000000007</v>
      </c>
      <c r="I1442" s="119">
        <f>SmtRes!AI398</f>
        <v>1.41</v>
      </c>
      <c r="J1442" s="121">
        <f>ROUND(H1442*I1442, 2)</f>
        <v>104956.62</v>
      </c>
      <c r="K1442" s="119"/>
      <c r="L1442" s="121">
        <f>SmtRes!DF398</f>
        <v>12.59</v>
      </c>
    </row>
    <row r="1443" spans="1:82" ht="25.5" x14ac:dyDescent="0.2">
      <c r="A1443" s="107"/>
      <c r="B1443" s="107" t="s">
        <v>967</v>
      </c>
      <c r="C1443" s="107" t="s">
        <v>969</v>
      </c>
      <c r="D1443" s="119" t="s">
        <v>236</v>
      </c>
      <c r="E1443" s="120">
        <v>1.4E-2</v>
      </c>
      <c r="F1443" s="120"/>
      <c r="G1443" s="120">
        <f>SmtRes!CX399</f>
        <v>2.7999999999999998E-4</v>
      </c>
      <c r="H1443" s="121">
        <f>SmtRes!CZ399</f>
        <v>260763.78</v>
      </c>
      <c r="I1443" s="119">
        <f>SmtRes!AI399</f>
        <v>1.33</v>
      </c>
      <c r="J1443" s="121">
        <f>ROUND(H1443*I1443, 2)</f>
        <v>346815.83</v>
      </c>
      <c r="K1443" s="119"/>
      <c r="L1443" s="121">
        <f>SmtRes!DF399</f>
        <v>97.11</v>
      </c>
    </row>
    <row r="1444" spans="1:82" x14ac:dyDescent="0.2">
      <c r="A1444" s="107"/>
      <c r="B1444" s="107" t="s">
        <v>970</v>
      </c>
      <c r="C1444" s="107" t="s">
        <v>972</v>
      </c>
      <c r="D1444" s="119" t="s">
        <v>236</v>
      </c>
      <c r="E1444" s="120">
        <v>8.9999999999999998E-4</v>
      </c>
      <c r="F1444" s="120"/>
      <c r="G1444" s="120">
        <f>SmtRes!CX400</f>
        <v>1.8E-5</v>
      </c>
      <c r="H1444" s="121">
        <f>SmtRes!CZ400</f>
        <v>75885.63</v>
      </c>
      <c r="I1444" s="119">
        <f>SmtRes!AI400</f>
        <v>1.62</v>
      </c>
      <c r="J1444" s="121">
        <f>ROUND(H1444*I1444, 2)</f>
        <v>122934.72</v>
      </c>
      <c r="K1444" s="119"/>
      <c r="L1444" s="121">
        <f>SmtRes!DF400</f>
        <v>2.21</v>
      </c>
    </row>
    <row r="1445" spans="1:82" x14ac:dyDescent="0.2">
      <c r="A1445" s="107"/>
      <c r="B1445" s="107" t="s">
        <v>973</v>
      </c>
      <c r="C1445" s="107" t="s">
        <v>975</v>
      </c>
      <c r="D1445" s="119" t="s">
        <v>236</v>
      </c>
      <c r="E1445" s="120">
        <v>7.0000000000000001E-3</v>
      </c>
      <c r="F1445" s="120"/>
      <c r="G1445" s="120">
        <f>SmtRes!CX401</f>
        <v>1.3999999999999999E-4</v>
      </c>
      <c r="H1445" s="121">
        <f>SmtRes!CZ401</f>
        <v>98526.45</v>
      </c>
      <c r="I1445" s="119">
        <f>SmtRes!AI401</f>
        <v>1.62</v>
      </c>
      <c r="J1445" s="121">
        <f>ROUND(H1445*I1445, 2)</f>
        <v>159612.85</v>
      </c>
      <c r="K1445" s="119"/>
      <c r="L1445" s="121">
        <f>SmtRes!DF401</f>
        <v>22.35</v>
      </c>
    </row>
    <row r="1446" spans="1:82" x14ac:dyDescent="0.2">
      <c r="A1446" s="107"/>
      <c r="B1446" s="107"/>
      <c r="C1446" s="125"/>
      <c r="D1446" s="126"/>
      <c r="E1446" s="127"/>
      <c r="F1446" s="127"/>
      <c r="G1446" s="127"/>
      <c r="H1446" s="128"/>
      <c r="I1446" s="126"/>
      <c r="J1446" s="128"/>
      <c r="K1446" s="126"/>
      <c r="L1446" s="128"/>
    </row>
    <row r="1447" spans="1:82" x14ac:dyDescent="0.2">
      <c r="A1447" s="107"/>
      <c r="B1447" s="107"/>
      <c r="C1447" s="106" t="s">
        <v>832</v>
      </c>
      <c r="D1447" s="119"/>
      <c r="E1447" s="120"/>
      <c r="F1447" s="120"/>
      <c r="G1447" s="120"/>
      <c r="H1447" s="121"/>
      <c r="I1447" s="119"/>
      <c r="J1447" s="121"/>
      <c r="K1447" s="119"/>
      <c r="L1447" s="121">
        <f>L1427+L1429+L1430+L1437</f>
        <v>1343.6200000000001</v>
      </c>
    </row>
    <row r="1448" spans="1:82" ht="51" x14ac:dyDescent="0.2">
      <c r="A1448" s="118" t="s">
        <v>1708</v>
      </c>
      <c r="B1448" s="107" t="str">
        <f>Source!F535</f>
        <v>23.5.02.02-0086</v>
      </c>
      <c r="C1448" s="107" t="str">
        <f>Source!G535</f>
        <v>Трубы стальные электросварные прямошовные из стали марок Ст2, 10, наружный диаметр 219 мм, толщина стенки 4,5 мм</v>
      </c>
      <c r="D1448" s="119" t="str">
        <f>Source!H535</f>
        <v>м</v>
      </c>
      <c r="E1448" s="120">
        <f>SmtRes!AT402</f>
        <v>100</v>
      </c>
      <c r="F1448" s="120"/>
      <c r="G1448" s="120">
        <f>Source!I535</f>
        <v>2</v>
      </c>
      <c r="H1448" s="121">
        <f>Source!AL535+Source!AO535+Source!AM535+Source!AN535</f>
        <v>1576.41</v>
      </c>
      <c r="I1448" s="119">
        <f>IF(Source!BC535&lt;&gt; 0, Source!BC535, 1)</f>
        <v>0.85</v>
      </c>
      <c r="J1448" s="121">
        <f>ROUND(H1448*I1448, 2)</f>
        <v>1339.95</v>
      </c>
      <c r="K1448" s="119"/>
      <c r="L1448" s="121">
        <f>Source!P535</f>
        <v>2679.9</v>
      </c>
      <c r="AD1448">
        <f>ROUND((Source!AT535/100)*((ROUND(ROUND(Source!AO535,2)*Source!I535, 2)+ROUND(ROUND(Source!AN535,2)*Source!I535, 2))), 2)</f>
        <v>0</v>
      </c>
      <c r="AE1448">
        <f>ROUND((Source!AU535/100)*((ROUND(ROUND(Source!AO535,2)*Source!I535, 2)+ROUND(ROUND(Source!AN535,2)*Source!I535, 2))), 2)</f>
        <v>0</v>
      </c>
      <c r="AN1448">
        <f>L1448</f>
        <v>2679.9</v>
      </c>
      <c r="AW1448">
        <f>L1448</f>
        <v>2679.9</v>
      </c>
      <c r="AZ1448">
        <f>Source!X535</f>
        <v>0</v>
      </c>
      <c r="BA1448">
        <f>Source!Y535</f>
        <v>0</v>
      </c>
      <c r="CD1448">
        <v>1</v>
      </c>
    </row>
    <row r="1449" spans="1:82" x14ac:dyDescent="0.2">
      <c r="A1449" s="107"/>
      <c r="B1449" s="107"/>
      <c r="C1449" s="107" t="s">
        <v>1563</v>
      </c>
      <c r="D1449" s="119"/>
      <c r="E1449" s="120"/>
      <c r="F1449" s="120"/>
      <c r="G1449" s="120"/>
      <c r="H1449" s="121"/>
      <c r="I1449" s="119"/>
      <c r="J1449" s="121"/>
      <c r="K1449" s="119"/>
      <c r="L1449" s="121">
        <f>SUM(AR1425:AR1452)+SUM(AS1425:AS1452)+SUM(AT1425:AT1452)+SUM(AU1425:AU1452)+SUM(AV1425:AV1452)</f>
        <v>625.45000000000005</v>
      </c>
    </row>
    <row r="1450" spans="1:82" ht="38.25" x14ac:dyDescent="0.2">
      <c r="A1450" s="107"/>
      <c r="B1450" s="107" t="s">
        <v>108</v>
      </c>
      <c r="C1450" s="107" t="s">
        <v>1605</v>
      </c>
      <c r="D1450" s="119" t="s">
        <v>186</v>
      </c>
      <c r="E1450" s="120">
        <f>Source!BZ534</f>
        <v>117</v>
      </c>
      <c r="F1450" s="120"/>
      <c r="G1450" s="120">
        <f>Source!AT534</f>
        <v>117</v>
      </c>
      <c r="H1450" s="121"/>
      <c r="I1450" s="119"/>
      <c r="J1450" s="121"/>
      <c r="K1450" s="119"/>
      <c r="L1450" s="121">
        <f>SUM(AZ1425:AZ1452)</f>
        <v>731.78</v>
      </c>
    </row>
    <row r="1451" spans="1:82" ht="38.25" x14ac:dyDescent="0.2">
      <c r="A1451" s="125"/>
      <c r="B1451" s="125" t="s">
        <v>109</v>
      </c>
      <c r="C1451" s="125" t="s">
        <v>1606</v>
      </c>
      <c r="D1451" s="126" t="s">
        <v>186</v>
      </c>
      <c r="E1451" s="127">
        <f>Source!CA534</f>
        <v>74</v>
      </c>
      <c r="F1451" s="127"/>
      <c r="G1451" s="127">
        <f>Source!AU534</f>
        <v>74</v>
      </c>
      <c r="H1451" s="128"/>
      <c r="I1451" s="126"/>
      <c r="J1451" s="128"/>
      <c r="K1451" s="126"/>
      <c r="L1451" s="128">
        <f>SUM(BA1425:BA1452)</f>
        <v>462.83</v>
      </c>
    </row>
    <row r="1452" spans="1:82" x14ac:dyDescent="0.2">
      <c r="A1452" s="104"/>
      <c r="B1452" s="104"/>
      <c r="C1452" s="129" t="s">
        <v>1566</v>
      </c>
      <c r="D1452" s="129"/>
      <c r="E1452" s="129"/>
      <c r="F1452" s="129"/>
      <c r="G1452" s="129"/>
      <c r="H1452" s="129"/>
      <c r="I1452" s="130">
        <f>IF(E1425&lt;&gt;0,K1452/E1425, 0)</f>
        <v>260906.5</v>
      </c>
      <c r="J1452" s="130"/>
      <c r="K1452" s="130">
        <f>L1427+L1429+L1437+L1450+L1451+L1430+SUM(L1448:L1448)</f>
        <v>5218.13</v>
      </c>
      <c r="L1452" s="130"/>
      <c r="AD1452">
        <f>ROUND((Source!AT534/100)*((ROUND(SUMIF(SmtRes!AQ388:'SmtRes'!AQ402,"=1",SmtRes!AD388:'SmtRes'!AD402)*Source!I534, 2)+ROUND(SUMIF(SmtRes!AQ388:'SmtRes'!AQ402,"=1",SmtRes!AC388:'SmtRes'!AC402)*Source!I534, 2))), 2)</f>
        <v>28.82</v>
      </c>
      <c r="AE1452">
        <f>ROUND((Source!AU534/100)*((ROUND(SUMIF(SmtRes!AQ388:'SmtRes'!AQ402,"=1",SmtRes!AD388:'SmtRes'!AD402)*Source!I534, 2)+ROUND(SUMIF(SmtRes!AQ388:'SmtRes'!AQ402,"=1",SmtRes!AC388:'SmtRes'!AC402)*Source!I534, 2))), 2)</f>
        <v>18.23</v>
      </c>
      <c r="AN1452" s="24">
        <f>L1427+L1429+L1437+L1450+L1451+L1430</f>
        <v>2538.23</v>
      </c>
      <c r="AO1452" s="24">
        <f>L1429</f>
        <v>567</v>
      </c>
      <c r="AQ1452" t="s">
        <v>1567</v>
      </c>
      <c r="AR1452" s="24">
        <f>L1427</f>
        <v>398.93</v>
      </c>
      <c r="AT1452" s="24">
        <f>L1430</f>
        <v>226.51999999999998</v>
      </c>
      <c r="AV1452" t="s">
        <v>1567</v>
      </c>
      <c r="AW1452" s="24">
        <f>L1437</f>
        <v>151.16999999999999</v>
      </c>
      <c r="AZ1452">
        <f>Source!X534</f>
        <v>731.78</v>
      </c>
      <c r="BA1452">
        <f>Source!Y534</f>
        <v>462.83</v>
      </c>
      <c r="CD1452">
        <v>1</v>
      </c>
    </row>
    <row r="1453" spans="1:82" ht="51" x14ac:dyDescent="0.2">
      <c r="A1453" s="136" t="s">
        <v>585</v>
      </c>
      <c r="B1453" s="125" t="str">
        <f>Source!F536</f>
        <v>23.8.04.08-0092</v>
      </c>
      <c r="C1453" s="125" t="str">
        <f>Source!G536</f>
        <v>Переход концентрический бесшовный приварной, номинальное давление 16 МПа, наружный диаметр и толщина стенки 219х6-57х3 мм</v>
      </c>
      <c r="D1453" s="126" t="str">
        <f>Source!H536</f>
        <v>ШТ</v>
      </c>
      <c r="E1453" s="127">
        <f>Source!K536</f>
        <v>1</v>
      </c>
      <c r="F1453" s="127"/>
      <c r="G1453" s="127">
        <f>Source!I536</f>
        <v>1</v>
      </c>
      <c r="H1453" s="128">
        <f>Source!AL536</f>
        <v>464.75</v>
      </c>
      <c r="I1453" s="126">
        <f>IF(Source!BC536&lt;&gt; 0, Source!BC536, 1)</f>
        <v>1.33</v>
      </c>
      <c r="J1453" s="128">
        <f>ROUND(H1453*I1453, 2)</f>
        <v>618.12</v>
      </c>
      <c r="K1453" s="126"/>
      <c r="L1453" s="128">
        <f>Source!P536</f>
        <v>618.12</v>
      </c>
    </row>
    <row r="1454" spans="1:82" x14ac:dyDescent="0.2">
      <c r="A1454" s="104"/>
      <c r="B1454" s="104"/>
      <c r="C1454" s="129" t="s">
        <v>1566</v>
      </c>
      <c r="D1454" s="129"/>
      <c r="E1454" s="129"/>
      <c r="F1454" s="129"/>
      <c r="G1454" s="129"/>
      <c r="H1454" s="129"/>
      <c r="I1454" s="130">
        <f>IF(E1453&lt;&gt;0,K1454/E1453, 0)</f>
        <v>618.12</v>
      </c>
      <c r="J1454" s="130"/>
      <c r="K1454" s="130">
        <f>L1453</f>
        <v>618.12</v>
      </c>
      <c r="L1454" s="130"/>
      <c r="AD1454">
        <f>ROUND((Source!AT536/100)*((ROUND(ROUND(Source!AO536,2)*Source!I536, 2)+ROUND(ROUND(Source!AN536,2)*Source!I536, 2))), 2)</f>
        <v>0</v>
      </c>
      <c r="AE1454">
        <f>ROUND((Source!AU536/100)*((ROUND(ROUND(Source!AO536,2)*Source!I536, 2)+ROUND(ROUND(Source!AN536,2)*Source!I536, 2))), 2)</f>
        <v>0</v>
      </c>
      <c r="AN1454" s="24">
        <f>L1453</f>
        <v>618.12</v>
      </c>
      <c r="AO1454">
        <f>0</f>
        <v>0</v>
      </c>
      <c r="AQ1454" t="s">
        <v>1567</v>
      </c>
      <c r="AR1454">
        <f>0</f>
        <v>0</v>
      </c>
      <c r="AT1454">
        <f>0</f>
        <v>0</v>
      </c>
      <c r="AV1454" t="s">
        <v>1567</v>
      </c>
      <c r="AW1454" s="24">
        <f>L1453</f>
        <v>618.12</v>
      </c>
      <c r="AZ1454">
        <f>Source!X536</f>
        <v>0</v>
      </c>
      <c r="BA1454">
        <f>Source!Y536</f>
        <v>0</v>
      </c>
      <c r="CD1454">
        <v>1</v>
      </c>
    </row>
    <row r="1455" spans="1:82" ht="51" x14ac:dyDescent="0.2">
      <c r="A1455" s="118" t="s">
        <v>589</v>
      </c>
      <c r="B1455" s="107" t="s">
        <v>1709</v>
      </c>
      <c r="C1455" s="107" t="str">
        <f>Source!G537</f>
        <v>Монтаж металлических опор высотой: свыше 1 до 2,2 м для надземной прокладки стальных газопроводов диаметром 200 мм</v>
      </c>
      <c r="D1455" s="119" t="str">
        <f>Source!H537</f>
        <v>100 м</v>
      </c>
      <c r="E1455" s="120">
        <f>Source!K537</f>
        <v>0.02</v>
      </c>
      <c r="F1455" s="120"/>
      <c r="G1455" s="120">
        <f>Source!I537</f>
        <v>0.02</v>
      </c>
      <c r="H1455" s="121"/>
      <c r="I1455" s="119"/>
      <c r="J1455" s="121"/>
      <c r="K1455" s="119"/>
      <c r="L1455" s="121"/>
    </row>
    <row r="1456" spans="1:82" x14ac:dyDescent="0.2">
      <c r="A1456" s="104"/>
      <c r="B1456" s="104"/>
      <c r="C1456" s="105" t="str">
        <f>"Объем: "&amp;Source!I537&amp;"=2/"&amp;"100"</f>
        <v>Объем: 0,02=2/100</v>
      </c>
      <c r="D1456" s="104"/>
      <c r="E1456" s="104"/>
      <c r="F1456" s="104"/>
      <c r="G1456" s="104"/>
      <c r="H1456" s="104"/>
      <c r="I1456" s="104"/>
      <c r="J1456" s="104"/>
      <c r="K1456" s="104"/>
      <c r="L1456" s="104"/>
    </row>
    <row r="1457" spans="1:83" x14ac:dyDescent="0.2">
      <c r="A1457" s="122"/>
      <c r="B1457" s="120">
        <v>1</v>
      </c>
      <c r="C1457" s="122" t="s">
        <v>1569</v>
      </c>
      <c r="D1457" s="119" t="s">
        <v>922</v>
      </c>
      <c r="E1457" s="123"/>
      <c r="F1457" s="120"/>
      <c r="G1457" s="120">
        <f>Source!U537</f>
        <v>0.33779999999999999</v>
      </c>
      <c r="H1457" s="120"/>
      <c r="I1457" s="120"/>
      <c r="J1457" s="120"/>
      <c r="K1457" s="120"/>
      <c r="L1457" s="124">
        <f>SUM(L1458:L1458)-SUMIF(CE1458:CE1458, 1, L1458:L1458)</f>
        <v>131.57</v>
      </c>
    </row>
    <row r="1458" spans="1:83" x14ac:dyDescent="0.2">
      <c r="A1458" s="107"/>
      <c r="B1458" s="107" t="s">
        <v>1228</v>
      </c>
      <c r="C1458" s="107" t="s">
        <v>1229</v>
      </c>
      <c r="D1458" s="119" t="s">
        <v>922</v>
      </c>
      <c r="E1458" s="120">
        <v>16.89</v>
      </c>
      <c r="F1458" s="120"/>
      <c r="G1458" s="120">
        <f>SmtRes!CX403</f>
        <v>0.33779999999999999</v>
      </c>
      <c r="H1458" s="121"/>
      <c r="I1458" s="119"/>
      <c r="J1458" s="121">
        <f>SmtRes!CZ403</f>
        <v>389.48</v>
      </c>
      <c r="K1458" s="119"/>
      <c r="L1458" s="121">
        <f>SmtRes!DI403</f>
        <v>131.57</v>
      </c>
    </row>
    <row r="1459" spans="1:83" x14ac:dyDescent="0.2">
      <c r="A1459" s="122"/>
      <c r="B1459" s="120">
        <v>2</v>
      </c>
      <c r="C1459" s="122" t="s">
        <v>1560</v>
      </c>
      <c r="D1459" s="119"/>
      <c r="E1459" s="123"/>
      <c r="F1459" s="120"/>
      <c r="G1459" s="120"/>
      <c r="H1459" s="120"/>
      <c r="I1459" s="120"/>
      <c r="J1459" s="120"/>
      <c r="K1459" s="120"/>
      <c r="L1459" s="124">
        <f>SUM(L1460:L1471)-SUMIF(CE1460:CE1471, 1, L1460:L1471)</f>
        <v>122.99000000000004</v>
      </c>
    </row>
    <row r="1460" spans="1:83" x14ac:dyDescent="0.2">
      <c r="A1460" s="122"/>
      <c r="B1460" s="120"/>
      <c r="C1460" s="122" t="s">
        <v>1562</v>
      </c>
      <c r="D1460" s="119" t="s">
        <v>922</v>
      </c>
      <c r="E1460" s="123"/>
      <c r="F1460" s="120"/>
      <c r="G1460" s="120">
        <f>Source!V537</f>
        <v>6.2199999999999998E-2</v>
      </c>
      <c r="H1460" s="120"/>
      <c r="I1460" s="120"/>
      <c r="J1460" s="120"/>
      <c r="K1460" s="120"/>
      <c r="L1460" s="124">
        <f>SUMIF(CE1461:CE1471, 1, L1461:L1471)</f>
        <v>30.78</v>
      </c>
      <c r="CE1460">
        <v>1</v>
      </c>
    </row>
    <row r="1461" spans="1:83" ht="38.25" x14ac:dyDescent="0.2">
      <c r="A1461" s="107"/>
      <c r="B1461" s="107" t="s">
        <v>1309</v>
      </c>
      <c r="C1461" s="107" t="s">
        <v>1311</v>
      </c>
      <c r="D1461" s="119" t="s">
        <v>926</v>
      </c>
      <c r="E1461" s="120">
        <v>0.9</v>
      </c>
      <c r="F1461" s="120"/>
      <c r="G1461" s="120">
        <f>SmtRes!CX405</f>
        <v>1.7999999999999999E-2</v>
      </c>
      <c r="H1461" s="121">
        <f>SmtRes!CZ405</f>
        <v>2088.77</v>
      </c>
      <c r="I1461" s="119">
        <f>SmtRes!AJ405</f>
        <v>1.35</v>
      </c>
      <c r="J1461" s="121">
        <f>ROUND(H1461*I1461, 2)</f>
        <v>2819.84</v>
      </c>
      <c r="K1461" s="119"/>
      <c r="L1461" s="121">
        <f>SmtRes!DG405</f>
        <v>50.76</v>
      </c>
    </row>
    <row r="1462" spans="1:83" x14ac:dyDescent="0.2">
      <c r="A1462" s="107"/>
      <c r="B1462" s="107" t="s">
        <v>933</v>
      </c>
      <c r="C1462" s="107" t="s">
        <v>1573</v>
      </c>
      <c r="D1462" s="119" t="s">
        <v>922</v>
      </c>
      <c r="E1462" s="120">
        <f>SmtRes!DO405*SmtRes!AT405</f>
        <v>0.9</v>
      </c>
      <c r="F1462" s="120"/>
      <c r="G1462" s="120">
        <f>ROUND(E1462*G1455, 7)</f>
        <v>1.7999999999999999E-2</v>
      </c>
      <c r="H1462" s="121"/>
      <c r="I1462" s="119"/>
      <c r="J1462" s="121">
        <f>ROUND(SmtRes!AG405/SmtRes!DO405, 2)</f>
        <v>452.68</v>
      </c>
      <c r="K1462" s="119"/>
      <c r="L1462" s="121">
        <f>SmtRes!DH405</f>
        <v>8.15</v>
      </c>
      <c r="CE1462">
        <v>1</v>
      </c>
    </row>
    <row r="1463" spans="1:83" ht="25.5" x14ac:dyDescent="0.2">
      <c r="A1463" s="107"/>
      <c r="B1463" s="107" t="s">
        <v>1073</v>
      </c>
      <c r="C1463" s="107" t="s">
        <v>1075</v>
      </c>
      <c r="D1463" s="119" t="s">
        <v>926</v>
      </c>
      <c r="E1463" s="120">
        <v>1.93</v>
      </c>
      <c r="F1463" s="120"/>
      <c r="G1463" s="120">
        <f>SmtRes!CX406</f>
        <v>3.8600000000000002E-2</v>
      </c>
      <c r="H1463" s="121"/>
      <c r="I1463" s="119"/>
      <c r="J1463" s="121">
        <f>SmtRes!CZ406</f>
        <v>1682.51</v>
      </c>
      <c r="K1463" s="119"/>
      <c r="L1463" s="121">
        <f>SmtRes!DG406</f>
        <v>64.94</v>
      </c>
    </row>
    <row r="1464" spans="1:83" x14ac:dyDescent="0.2">
      <c r="A1464" s="107"/>
      <c r="B1464" s="107" t="s">
        <v>927</v>
      </c>
      <c r="C1464" s="107" t="s">
        <v>1561</v>
      </c>
      <c r="D1464" s="119" t="s">
        <v>922</v>
      </c>
      <c r="E1464" s="120">
        <f>SmtRes!DO406*SmtRes!AT406</f>
        <v>1.93</v>
      </c>
      <c r="F1464" s="120"/>
      <c r="G1464" s="120">
        <f>ROUND(E1464*G1455, 7)</f>
        <v>3.8600000000000002E-2</v>
      </c>
      <c r="H1464" s="121"/>
      <c r="I1464" s="119"/>
      <c r="J1464" s="121">
        <f>ROUND(SmtRes!AG406/SmtRes!DO406, 2)</f>
        <v>529.11</v>
      </c>
      <c r="K1464" s="119"/>
      <c r="L1464" s="121">
        <f>SmtRes!DH406</f>
        <v>20.420000000000002</v>
      </c>
      <c r="CE1464">
        <v>1</v>
      </c>
    </row>
    <row r="1465" spans="1:83" x14ac:dyDescent="0.2">
      <c r="A1465" s="107"/>
      <c r="B1465" s="107" t="s">
        <v>1135</v>
      </c>
      <c r="C1465" s="107" t="s">
        <v>1137</v>
      </c>
      <c r="D1465" s="119" t="s">
        <v>926</v>
      </c>
      <c r="E1465" s="120">
        <v>0.85</v>
      </c>
      <c r="F1465" s="120"/>
      <c r="G1465" s="120">
        <f>SmtRes!CX407</f>
        <v>1.7000000000000001E-2</v>
      </c>
      <c r="H1465" s="121">
        <f>SmtRes!CZ407</f>
        <v>10.37</v>
      </c>
      <c r="I1465" s="119">
        <f>SmtRes!AJ407</f>
        <v>1.29</v>
      </c>
      <c r="J1465" s="121">
        <f>ROUND(H1465*I1465, 2)</f>
        <v>13.38</v>
      </c>
      <c r="K1465" s="119"/>
      <c r="L1465" s="121">
        <f>SmtRes!DG407</f>
        <v>0.23</v>
      </c>
    </row>
    <row r="1466" spans="1:83" ht="25.5" x14ac:dyDescent="0.2">
      <c r="A1466" s="107"/>
      <c r="B1466" s="107" t="s">
        <v>978</v>
      </c>
      <c r="C1466" s="107" t="s">
        <v>980</v>
      </c>
      <c r="D1466" s="119" t="s">
        <v>926</v>
      </c>
      <c r="E1466" s="120">
        <v>0.28000000000000003</v>
      </c>
      <c r="F1466" s="120"/>
      <c r="G1466" s="120">
        <f>SmtRes!CX408</f>
        <v>5.5999999999999999E-3</v>
      </c>
      <c r="H1466" s="121"/>
      <c r="I1466" s="119"/>
      <c r="J1466" s="121">
        <f>SmtRes!CZ408</f>
        <v>579.09</v>
      </c>
      <c r="K1466" s="119"/>
      <c r="L1466" s="121">
        <f>SmtRes!DG408</f>
        <v>3.24</v>
      </c>
    </row>
    <row r="1467" spans="1:83" x14ac:dyDescent="0.2">
      <c r="A1467" s="107"/>
      <c r="B1467" s="107" t="s">
        <v>947</v>
      </c>
      <c r="C1467" s="107" t="s">
        <v>1603</v>
      </c>
      <c r="D1467" s="119" t="s">
        <v>922</v>
      </c>
      <c r="E1467" s="120">
        <f>SmtRes!DO408*SmtRes!AT408</f>
        <v>0.28000000000000003</v>
      </c>
      <c r="F1467" s="120"/>
      <c r="G1467" s="120">
        <f>ROUND(E1467*G1455, 7)</f>
        <v>5.5999999999999999E-3</v>
      </c>
      <c r="H1467" s="121"/>
      <c r="I1467" s="119"/>
      <c r="J1467" s="121">
        <f>ROUND(SmtRes!AG408/SmtRes!DO408, 2)</f>
        <v>393.89</v>
      </c>
      <c r="K1467" s="119"/>
      <c r="L1467" s="121">
        <f>SmtRes!DH408</f>
        <v>2.21</v>
      </c>
      <c r="CE1467">
        <v>1</v>
      </c>
    </row>
    <row r="1468" spans="1:83" x14ac:dyDescent="0.2">
      <c r="A1468" s="107"/>
      <c r="B1468" s="107" t="s">
        <v>981</v>
      </c>
      <c r="C1468" s="107" t="s">
        <v>983</v>
      </c>
      <c r="D1468" s="119" t="s">
        <v>926</v>
      </c>
      <c r="E1468" s="120">
        <v>1</v>
      </c>
      <c r="F1468" s="120"/>
      <c r="G1468" s="120">
        <f>SmtRes!CX409</f>
        <v>0.02</v>
      </c>
      <c r="H1468" s="121">
        <f>SmtRes!CZ409</f>
        <v>4.3499999999999996</v>
      </c>
      <c r="I1468" s="119">
        <f>SmtRes!AJ409</f>
        <v>1.3</v>
      </c>
      <c r="J1468" s="121">
        <f>ROUND(H1468*I1468, 2)</f>
        <v>5.66</v>
      </c>
      <c r="K1468" s="119"/>
      <c r="L1468" s="121">
        <f>SmtRes!DG409</f>
        <v>0.11</v>
      </c>
    </row>
    <row r="1469" spans="1:83" ht="25.5" x14ac:dyDescent="0.2">
      <c r="A1469" s="107"/>
      <c r="B1469" s="107" t="s">
        <v>941</v>
      </c>
      <c r="C1469" s="107" t="s">
        <v>943</v>
      </c>
      <c r="D1469" s="119" t="s">
        <v>926</v>
      </c>
      <c r="E1469" s="120">
        <v>3.82</v>
      </c>
      <c r="F1469" s="120"/>
      <c r="G1469" s="120">
        <f>SmtRes!CX410</f>
        <v>7.6399999999999996E-2</v>
      </c>
      <c r="H1469" s="121"/>
      <c r="I1469" s="119"/>
      <c r="J1469" s="121">
        <f>SmtRes!CZ410</f>
        <v>42.96</v>
      </c>
      <c r="K1469" s="119"/>
      <c r="L1469" s="121">
        <f>SmtRes!DG410</f>
        <v>3.28</v>
      </c>
    </row>
    <row r="1470" spans="1:83" ht="38.25" x14ac:dyDescent="0.2">
      <c r="A1470" s="107"/>
      <c r="B1470" s="107" t="s">
        <v>948</v>
      </c>
      <c r="C1470" s="107" t="s">
        <v>950</v>
      </c>
      <c r="D1470" s="119" t="s">
        <v>926</v>
      </c>
      <c r="E1470" s="120">
        <v>1.59</v>
      </c>
      <c r="F1470" s="120"/>
      <c r="G1470" s="120">
        <f>SmtRes!CX411</f>
        <v>3.1800000000000002E-2</v>
      </c>
      <c r="H1470" s="121">
        <f>SmtRes!CZ411</f>
        <v>4.5199999999999996</v>
      </c>
      <c r="I1470" s="119">
        <f>SmtRes!AJ411</f>
        <v>1.47</v>
      </c>
      <c r="J1470" s="121">
        <f>ROUND(H1470*I1470, 2)</f>
        <v>6.64</v>
      </c>
      <c r="K1470" s="119"/>
      <c r="L1470" s="121">
        <f>SmtRes!DG411</f>
        <v>0.21</v>
      </c>
    </row>
    <row r="1471" spans="1:83" ht="25.5" x14ac:dyDescent="0.2">
      <c r="A1471" s="107"/>
      <c r="B1471" s="107" t="s">
        <v>1312</v>
      </c>
      <c r="C1471" s="107" t="s">
        <v>1314</v>
      </c>
      <c r="D1471" s="119" t="s">
        <v>926</v>
      </c>
      <c r="E1471" s="120">
        <v>0.05</v>
      </c>
      <c r="F1471" s="120"/>
      <c r="G1471" s="120">
        <f>SmtRes!CX412</f>
        <v>1E-3</v>
      </c>
      <c r="H1471" s="121">
        <f>SmtRes!CZ412</f>
        <v>143.61000000000001</v>
      </c>
      <c r="I1471" s="119">
        <f>SmtRes!AJ412</f>
        <v>1.56</v>
      </c>
      <c r="J1471" s="121">
        <f>ROUND(H1471*I1471, 2)</f>
        <v>224.03</v>
      </c>
      <c r="K1471" s="119"/>
      <c r="L1471" s="121">
        <f>SmtRes!DG412</f>
        <v>0.22</v>
      </c>
    </row>
    <row r="1472" spans="1:83" x14ac:dyDescent="0.2">
      <c r="A1472" s="122"/>
      <c r="B1472" s="120">
        <v>4</v>
      </c>
      <c r="C1472" s="122" t="s">
        <v>1604</v>
      </c>
      <c r="D1472" s="119"/>
      <c r="E1472" s="123"/>
      <c r="F1472" s="120"/>
      <c r="G1472" s="120"/>
      <c r="H1472" s="120"/>
      <c r="I1472" s="120"/>
      <c r="J1472" s="120"/>
      <c r="K1472" s="120"/>
      <c r="L1472" s="124">
        <f>SUM(L1473:L1478)-SUMIF(CE1473:CE1478, 1, L1473:L1478)</f>
        <v>49.35</v>
      </c>
    </row>
    <row r="1473" spans="1:82" x14ac:dyDescent="0.2">
      <c r="A1473" s="107"/>
      <c r="B1473" s="107" t="s">
        <v>984</v>
      </c>
      <c r="C1473" s="107" t="s">
        <v>986</v>
      </c>
      <c r="D1473" s="119" t="s">
        <v>231</v>
      </c>
      <c r="E1473" s="120">
        <v>0.76</v>
      </c>
      <c r="F1473" s="120"/>
      <c r="G1473" s="120">
        <f>SmtRes!CX413</f>
        <v>1.52E-2</v>
      </c>
      <c r="H1473" s="121">
        <f>SmtRes!CZ413</f>
        <v>114.64</v>
      </c>
      <c r="I1473" s="119">
        <f>SmtRes!AI413</f>
        <v>0.92</v>
      </c>
      <c r="J1473" s="121">
        <f>ROUND(H1473*I1473, 2)</f>
        <v>105.47</v>
      </c>
      <c r="K1473" s="119"/>
      <c r="L1473" s="121">
        <f>SmtRes!DF413</f>
        <v>1.6</v>
      </c>
    </row>
    <row r="1474" spans="1:82" x14ac:dyDescent="0.2">
      <c r="A1474" s="107"/>
      <c r="B1474" s="107" t="s">
        <v>987</v>
      </c>
      <c r="C1474" s="107" t="s">
        <v>989</v>
      </c>
      <c r="D1474" s="119" t="s">
        <v>443</v>
      </c>
      <c r="E1474" s="120">
        <v>0.17</v>
      </c>
      <c r="F1474" s="120"/>
      <c r="G1474" s="120">
        <f>SmtRes!CX414</f>
        <v>3.3999999999999998E-3</v>
      </c>
      <c r="H1474" s="121">
        <f>SmtRes!CZ414</f>
        <v>41.38</v>
      </c>
      <c r="I1474" s="119">
        <f>SmtRes!AI414</f>
        <v>1.29</v>
      </c>
      <c r="J1474" s="121">
        <f>ROUND(H1474*I1474, 2)</f>
        <v>53.38</v>
      </c>
      <c r="K1474" s="119"/>
      <c r="L1474" s="121">
        <f>SmtRes!DF414</f>
        <v>0.18</v>
      </c>
    </row>
    <row r="1475" spans="1:82" x14ac:dyDescent="0.2">
      <c r="A1475" s="107"/>
      <c r="B1475" s="107" t="s">
        <v>951</v>
      </c>
      <c r="C1475" s="107" t="s">
        <v>953</v>
      </c>
      <c r="D1475" s="119" t="s">
        <v>954</v>
      </c>
      <c r="E1475" s="120">
        <v>0.68340000000000001</v>
      </c>
      <c r="F1475" s="120"/>
      <c r="G1475" s="120">
        <f>SmtRes!CX415</f>
        <v>1.3668E-2</v>
      </c>
      <c r="H1475" s="121"/>
      <c r="I1475" s="119"/>
      <c r="J1475" s="121">
        <f>SmtRes!CZ415</f>
        <v>9.35</v>
      </c>
      <c r="K1475" s="119"/>
      <c r="L1475" s="121">
        <f>SmtRes!DF415</f>
        <v>0.13</v>
      </c>
    </row>
    <row r="1476" spans="1:82" ht="38.25" x14ac:dyDescent="0.2">
      <c r="A1476" s="107"/>
      <c r="B1476" s="107" t="s">
        <v>955</v>
      </c>
      <c r="C1476" s="107" t="s">
        <v>957</v>
      </c>
      <c r="D1476" s="119" t="s">
        <v>443</v>
      </c>
      <c r="E1476" s="120">
        <v>1.8</v>
      </c>
      <c r="F1476" s="120"/>
      <c r="G1476" s="120">
        <f>SmtRes!CX416</f>
        <v>3.5999999999999997E-2</v>
      </c>
      <c r="H1476" s="121">
        <f>SmtRes!CZ416</f>
        <v>155.63</v>
      </c>
      <c r="I1476" s="119">
        <f>SmtRes!AI416</f>
        <v>0.93</v>
      </c>
      <c r="J1476" s="121">
        <f>ROUND(H1476*I1476, 2)</f>
        <v>144.74</v>
      </c>
      <c r="K1476" s="119"/>
      <c r="L1476" s="121">
        <f>SmtRes!DF416</f>
        <v>5.21</v>
      </c>
    </row>
    <row r="1477" spans="1:82" ht="38.25" x14ac:dyDescent="0.2">
      <c r="A1477" s="107"/>
      <c r="B1477" s="107" t="s">
        <v>1315</v>
      </c>
      <c r="C1477" s="107" t="s">
        <v>1317</v>
      </c>
      <c r="D1477" s="119" t="s">
        <v>236</v>
      </c>
      <c r="E1477" s="120">
        <v>3.3000000000000002E-2</v>
      </c>
      <c r="F1477" s="120"/>
      <c r="G1477" s="120">
        <f>SmtRes!CX418</f>
        <v>6.6E-4</v>
      </c>
      <c r="H1477" s="121">
        <f>SmtRes!CZ418</f>
        <v>76656.5</v>
      </c>
      <c r="I1477" s="119">
        <f>SmtRes!AI418</f>
        <v>0.77</v>
      </c>
      <c r="J1477" s="121">
        <f>ROUND(H1477*I1477, 2)</f>
        <v>59025.51</v>
      </c>
      <c r="K1477" s="119"/>
      <c r="L1477" s="121">
        <f>SmtRes!DF418</f>
        <v>38.96</v>
      </c>
    </row>
    <row r="1478" spans="1:82" x14ac:dyDescent="0.2">
      <c r="A1478" s="107"/>
      <c r="B1478" s="107" t="s">
        <v>1318</v>
      </c>
      <c r="C1478" s="107" t="s">
        <v>1320</v>
      </c>
      <c r="D1478" s="119" t="s">
        <v>443</v>
      </c>
      <c r="E1478" s="120">
        <v>1.5</v>
      </c>
      <c r="F1478" s="120"/>
      <c r="G1478" s="120">
        <f>SmtRes!CX419</f>
        <v>0.03</v>
      </c>
      <c r="H1478" s="121">
        <f>SmtRes!CZ419</f>
        <v>61.28</v>
      </c>
      <c r="I1478" s="119">
        <f>SmtRes!AI419</f>
        <v>1.78</v>
      </c>
      <c r="J1478" s="121">
        <f>ROUND(H1478*I1478, 2)</f>
        <v>109.08</v>
      </c>
      <c r="K1478" s="119"/>
      <c r="L1478" s="121">
        <f>SmtRes!DF419</f>
        <v>3.27</v>
      </c>
    </row>
    <row r="1479" spans="1:82" x14ac:dyDescent="0.2">
      <c r="A1479" s="107"/>
      <c r="B1479" s="107"/>
      <c r="C1479" s="107"/>
      <c r="D1479" s="119"/>
      <c r="E1479" s="120"/>
      <c r="F1479" s="120"/>
      <c r="G1479" s="120"/>
      <c r="H1479" s="121"/>
      <c r="I1479" s="119"/>
      <c r="J1479" s="121"/>
      <c r="K1479" s="119"/>
      <c r="L1479" s="121"/>
    </row>
    <row r="1480" spans="1:82" x14ac:dyDescent="0.2">
      <c r="A1480" s="107"/>
      <c r="B1480" s="107"/>
      <c r="C1480" s="125"/>
      <c r="D1480" s="126"/>
      <c r="E1480" s="127"/>
      <c r="F1480" s="127"/>
      <c r="G1480" s="127"/>
      <c r="H1480" s="128"/>
      <c r="I1480" s="126"/>
      <c r="J1480" s="128"/>
      <c r="K1480" s="126"/>
      <c r="L1480" s="128"/>
    </row>
    <row r="1481" spans="1:82" x14ac:dyDescent="0.2">
      <c r="A1481" s="107"/>
      <c r="B1481" s="107"/>
      <c r="C1481" s="106" t="s">
        <v>832</v>
      </c>
      <c r="D1481" s="119"/>
      <c r="E1481" s="120"/>
      <c r="F1481" s="120"/>
      <c r="G1481" s="120"/>
      <c r="H1481" s="121"/>
      <c r="I1481" s="119"/>
      <c r="J1481" s="121"/>
      <c r="K1481" s="119"/>
      <c r="L1481" s="121">
        <f>L1457+L1459+L1460+L1472</f>
        <v>334.69000000000005</v>
      </c>
    </row>
    <row r="1482" spans="1:82" ht="25.5" x14ac:dyDescent="0.2">
      <c r="A1482" s="118" t="s">
        <v>1710</v>
      </c>
      <c r="B1482" s="107" t="str">
        <f>Source!F538</f>
        <v>04.1.02.05-0110</v>
      </c>
      <c r="C1482" s="107" t="str">
        <f>Source!G538</f>
        <v>Смеси бетонные тяжелого бетона (БСТ) на щебне из гравия, класс В7,5, F(1)50, W2</v>
      </c>
      <c r="D1482" s="119" t="str">
        <f>Source!H538</f>
        <v>м3</v>
      </c>
      <c r="E1482" s="120">
        <f>SmtRes!AT417</f>
        <v>1.1100000000000001</v>
      </c>
      <c r="F1482" s="120"/>
      <c r="G1482" s="120">
        <f>Source!I538</f>
        <v>2.2200000000000001E-2</v>
      </c>
      <c r="H1482" s="121">
        <f>Source!AL538+Source!AO538+Source!AM538+Source!AN538</f>
        <v>4044.61</v>
      </c>
      <c r="I1482" s="119">
        <f>IF(Source!BC538&lt;&gt; 0, Source!BC538, 1)</f>
        <v>1.44</v>
      </c>
      <c r="J1482" s="121">
        <f>ROUND(H1482*I1482, 2)</f>
        <v>5824.24</v>
      </c>
      <c r="K1482" s="119"/>
      <c r="L1482" s="121">
        <f>Source!P538</f>
        <v>129.30000000000001</v>
      </c>
      <c r="AD1482">
        <f>ROUND((Source!AT538/100)*((ROUND(ROUND(Source!AO538,2)*Source!I538, 2)+ROUND(ROUND(Source!AN538,2)*Source!I538, 2))), 2)</f>
        <v>0</v>
      </c>
      <c r="AE1482">
        <f>ROUND((Source!AU538/100)*((ROUND(ROUND(Source!AO538,2)*Source!I538, 2)+ROUND(ROUND(Source!AN538,2)*Source!I538, 2))), 2)</f>
        <v>0</v>
      </c>
      <c r="AN1482">
        <f>L1482</f>
        <v>129.30000000000001</v>
      </c>
      <c r="AW1482">
        <f>L1482</f>
        <v>129.30000000000001</v>
      </c>
      <c r="AZ1482">
        <f>Source!X538</f>
        <v>0</v>
      </c>
      <c r="BA1482">
        <f>Source!Y538</f>
        <v>0</v>
      </c>
      <c r="CD1482">
        <v>1</v>
      </c>
    </row>
    <row r="1483" spans="1:82" ht="51" x14ac:dyDescent="0.2">
      <c r="A1483" s="118" t="s">
        <v>1711</v>
      </c>
      <c r="B1483" s="107" t="str">
        <f>Source!F539</f>
        <v>23.5.02.02-0075</v>
      </c>
      <c r="C1483" s="107" t="str">
        <f>Source!G539</f>
        <v>Трубы стальные электросварные прямошовные из стали марок Ст2, 10, наружный диаметр 159 мм, толщина стенки 5 мм</v>
      </c>
      <c r="D1483" s="119" t="str">
        <f>Source!H539</f>
        <v>м</v>
      </c>
      <c r="E1483" s="120">
        <f>SmtRes!AT420</f>
        <v>45</v>
      </c>
      <c r="F1483" s="120"/>
      <c r="G1483" s="120">
        <f>Source!I539</f>
        <v>0.9</v>
      </c>
      <c r="H1483" s="121">
        <f>Source!AL539+Source!AO539+Source!AM539+Source!AN539</f>
        <v>1107.93</v>
      </c>
      <c r="I1483" s="119">
        <f>IF(Source!BC539&lt;&gt; 0, Source!BC539, 1)</f>
        <v>0.85</v>
      </c>
      <c r="J1483" s="121">
        <f>ROUND(H1483*I1483, 2)</f>
        <v>941.74</v>
      </c>
      <c r="K1483" s="119"/>
      <c r="L1483" s="121">
        <f>Source!P539</f>
        <v>847.57</v>
      </c>
      <c r="AD1483">
        <f>ROUND((Source!AT539/100)*((ROUND(ROUND(Source!AO539,2)*Source!I539, 2)+ROUND(ROUND(Source!AN539,2)*Source!I539, 2))), 2)</f>
        <v>0</v>
      </c>
      <c r="AE1483">
        <f>ROUND((Source!AU539/100)*((ROUND(ROUND(Source!AO539,2)*Source!I539, 2)+ROUND(ROUND(Source!AN539,2)*Source!I539, 2))), 2)</f>
        <v>0</v>
      </c>
      <c r="AN1483">
        <f>L1483</f>
        <v>847.57</v>
      </c>
      <c r="AW1483">
        <f>L1483</f>
        <v>847.57</v>
      </c>
      <c r="AZ1483">
        <f>Source!X539</f>
        <v>0</v>
      </c>
      <c r="BA1483">
        <f>Source!Y539</f>
        <v>0</v>
      </c>
      <c r="CD1483">
        <v>1</v>
      </c>
    </row>
    <row r="1484" spans="1:82" x14ac:dyDescent="0.2">
      <c r="A1484" s="107"/>
      <c r="B1484" s="107"/>
      <c r="C1484" s="107" t="s">
        <v>1563</v>
      </c>
      <c r="D1484" s="119"/>
      <c r="E1484" s="120"/>
      <c r="F1484" s="120"/>
      <c r="G1484" s="120"/>
      <c r="H1484" s="121"/>
      <c r="I1484" s="119"/>
      <c r="J1484" s="121"/>
      <c r="K1484" s="119"/>
      <c r="L1484" s="121">
        <f>SUM(AR1455:AR1487)+SUM(AS1455:AS1487)+SUM(AT1455:AT1487)+SUM(AU1455:AU1487)+SUM(AV1455:AV1487)</f>
        <v>162.35</v>
      </c>
    </row>
    <row r="1485" spans="1:82" ht="38.25" x14ac:dyDescent="0.2">
      <c r="A1485" s="107"/>
      <c r="B1485" s="107" t="s">
        <v>108</v>
      </c>
      <c r="C1485" s="107" t="s">
        <v>1605</v>
      </c>
      <c r="D1485" s="119" t="s">
        <v>186</v>
      </c>
      <c r="E1485" s="120">
        <f>Source!BZ537</f>
        <v>117</v>
      </c>
      <c r="F1485" s="120"/>
      <c r="G1485" s="120">
        <f>Source!AT537</f>
        <v>117</v>
      </c>
      <c r="H1485" s="121"/>
      <c r="I1485" s="119"/>
      <c r="J1485" s="121"/>
      <c r="K1485" s="119"/>
      <c r="L1485" s="121">
        <f>SUM(AZ1455:AZ1487)</f>
        <v>189.95</v>
      </c>
    </row>
    <row r="1486" spans="1:82" ht="38.25" x14ac:dyDescent="0.2">
      <c r="A1486" s="125"/>
      <c r="B1486" s="125" t="s">
        <v>109</v>
      </c>
      <c r="C1486" s="125" t="s">
        <v>1606</v>
      </c>
      <c r="D1486" s="126" t="s">
        <v>186</v>
      </c>
      <c r="E1486" s="127">
        <f>Source!CA537</f>
        <v>74</v>
      </c>
      <c r="F1486" s="127"/>
      <c r="G1486" s="127">
        <f>Source!AU537</f>
        <v>74</v>
      </c>
      <c r="H1486" s="128"/>
      <c r="I1486" s="126"/>
      <c r="J1486" s="128"/>
      <c r="K1486" s="126"/>
      <c r="L1486" s="128">
        <f>SUM(BA1455:BA1487)</f>
        <v>120.14</v>
      </c>
    </row>
    <row r="1487" spans="1:82" x14ac:dyDescent="0.2">
      <c r="A1487" s="104"/>
      <c r="B1487" s="104"/>
      <c r="C1487" s="129" t="s">
        <v>1566</v>
      </c>
      <c r="D1487" s="129"/>
      <c r="E1487" s="129"/>
      <c r="F1487" s="129"/>
      <c r="G1487" s="129"/>
      <c r="H1487" s="129"/>
      <c r="I1487" s="130">
        <f>IF(E1455&lt;&gt;0,K1487/E1455, 0)</f>
        <v>81082.5</v>
      </c>
      <c r="J1487" s="130"/>
      <c r="K1487" s="130">
        <f>L1457+L1459+L1472+L1485+L1486+L1460+SUM(L1482:L1483)</f>
        <v>1621.65</v>
      </c>
      <c r="L1487" s="130"/>
      <c r="AD1487">
        <f>ROUND((Source!AT537/100)*((ROUND(SUMIF(SmtRes!AQ403:'SmtRes'!AQ420,"=1",SmtRes!AD403:'SmtRes'!AD420)*Source!I537, 2)+ROUND(SUMIF(SmtRes!AQ403:'SmtRes'!AQ420,"=1",SmtRes!AC403:'SmtRes'!AC420)*Source!I537, 2))), 2)</f>
        <v>41.3</v>
      </c>
      <c r="AE1487">
        <f>ROUND((Source!AU537/100)*((ROUND(SUMIF(SmtRes!AQ403:'SmtRes'!AQ420,"=1",SmtRes!AD403:'SmtRes'!AD420)*Source!I537, 2)+ROUND(SUMIF(SmtRes!AQ403:'SmtRes'!AQ420,"=1",SmtRes!AC403:'SmtRes'!AC420)*Source!I537, 2))), 2)</f>
        <v>26.12</v>
      </c>
      <c r="AN1487" s="24">
        <f>L1457+L1459+L1472+L1485+L1486+L1460</f>
        <v>644.78</v>
      </c>
      <c r="AO1487" s="24">
        <f>L1459</f>
        <v>122.99000000000004</v>
      </c>
      <c r="AQ1487" t="s">
        <v>1567</v>
      </c>
      <c r="AR1487" s="24">
        <f>L1457</f>
        <v>131.57</v>
      </c>
      <c r="AT1487" s="24">
        <f>L1460</f>
        <v>30.78</v>
      </c>
      <c r="AV1487" t="s">
        <v>1567</v>
      </c>
      <c r="AW1487" s="24">
        <f>L1472</f>
        <v>49.35</v>
      </c>
      <c r="AZ1487">
        <f>Source!X537</f>
        <v>189.95</v>
      </c>
      <c r="BA1487">
        <f>Source!Y537</f>
        <v>120.14</v>
      </c>
      <c r="CD1487">
        <v>1</v>
      </c>
    </row>
    <row r="1488" spans="1:82" ht="38.25" x14ac:dyDescent="0.2">
      <c r="A1488" s="118" t="s">
        <v>601</v>
      </c>
      <c r="B1488" s="107" t="s">
        <v>1712</v>
      </c>
      <c r="C1488" s="107" t="str">
        <f>Source!G540</f>
        <v>Монтаж крана  стального фланцевого  для надземной установки на стальных газопроводах диаметром: 200 мм</v>
      </c>
      <c r="D1488" s="119" t="str">
        <f>Source!H540</f>
        <v>ШТ</v>
      </c>
      <c r="E1488" s="120">
        <f>Source!K540</f>
        <v>1</v>
      </c>
      <c r="F1488" s="120"/>
      <c r="G1488" s="120">
        <f>Source!I540</f>
        <v>1</v>
      </c>
      <c r="H1488" s="121"/>
      <c r="I1488" s="119"/>
      <c r="J1488" s="121"/>
      <c r="K1488" s="119"/>
      <c r="L1488" s="121"/>
    </row>
    <row r="1489" spans="1:83" x14ac:dyDescent="0.2">
      <c r="A1489" s="122"/>
      <c r="B1489" s="120">
        <v>1</v>
      </c>
      <c r="C1489" s="122" t="s">
        <v>1569</v>
      </c>
      <c r="D1489" s="119" t="s">
        <v>922</v>
      </c>
      <c r="E1489" s="123"/>
      <c r="F1489" s="120"/>
      <c r="G1489" s="120">
        <f>Source!U540</f>
        <v>24.68</v>
      </c>
      <c r="H1489" s="120"/>
      <c r="I1489" s="120"/>
      <c r="J1489" s="120"/>
      <c r="K1489" s="120"/>
      <c r="L1489" s="124">
        <f>SUM(L1490:L1490)-SUMIF(CE1490:CE1490, 1, L1490:L1490)</f>
        <v>10737.03</v>
      </c>
    </row>
    <row r="1490" spans="1:83" x14ac:dyDescent="0.2">
      <c r="A1490" s="107"/>
      <c r="B1490" s="107" t="s">
        <v>1010</v>
      </c>
      <c r="C1490" s="107" t="s">
        <v>1011</v>
      </c>
      <c r="D1490" s="119" t="s">
        <v>922</v>
      </c>
      <c r="E1490" s="120">
        <v>24.68</v>
      </c>
      <c r="F1490" s="120"/>
      <c r="G1490" s="120">
        <f>SmtRes!CX421</f>
        <v>24.68</v>
      </c>
      <c r="H1490" s="121"/>
      <c r="I1490" s="119"/>
      <c r="J1490" s="121">
        <f>SmtRes!CZ421</f>
        <v>435.05</v>
      </c>
      <c r="K1490" s="119"/>
      <c r="L1490" s="121">
        <f>SmtRes!DI421</f>
        <v>10737.03</v>
      </c>
    </row>
    <row r="1491" spans="1:83" x14ac:dyDescent="0.2">
      <c r="A1491" s="122"/>
      <c r="B1491" s="120">
        <v>2</v>
      </c>
      <c r="C1491" s="122" t="s">
        <v>1560</v>
      </c>
      <c r="D1491" s="119"/>
      <c r="E1491" s="123"/>
      <c r="F1491" s="120"/>
      <c r="G1491" s="120"/>
      <c r="H1491" s="120"/>
      <c r="I1491" s="120"/>
      <c r="J1491" s="120"/>
      <c r="K1491" s="120"/>
      <c r="L1491" s="124">
        <f>SUM(L1492:L1498)-SUMIF(CE1492:CE1498, 1, L1492:L1498)</f>
        <v>24271.48</v>
      </c>
    </row>
    <row r="1492" spans="1:83" x14ac:dyDescent="0.2">
      <c r="A1492" s="122"/>
      <c r="B1492" s="120"/>
      <c r="C1492" s="122" t="s">
        <v>1562</v>
      </c>
      <c r="D1492" s="119" t="s">
        <v>922</v>
      </c>
      <c r="E1492" s="123"/>
      <c r="F1492" s="120"/>
      <c r="G1492" s="120">
        <f>Source!V540</f>
        <v>14.32</v>
      </c>
      <c r="H1492" s="120"/>
      <c r="I1492" s="120"/>
      <c r="J1492" s="120"/>
      <c r="K1492" s="120"/>
      <c r="L1492" s="124">
        <f>SUMIF(CE1493:CE1498, 1, L1493:L1498)</f>
        <v>7533.58</v>
      </c>
      <c r="CE1492">
        <v>1</v>
      </c>
    </row>
    <row r="1493" spans="1:83" ht="25.5" x14ac:dyDescent="0.2">
      <c r="A1493" s="107"/>
      <c r="B1493" s="107" t="s">
        <v>1073</v>
      </c>
      <c r="C1493" s="107" t="s">
        <v>1075</v>
      </c>
      <c r="D1493" s="119" t="s">
        <v>926</v>
      </c>
      <c r="E1493" s="120">
        <v>14</v>
      </c>
      <c r="F1493" s="120"/>
      <c r="G1493" s="120">
        <f>SmtRes!CX423</f>
        <v>14</v>
      </c>
      <c r="H1493" s="121"/>
      <c r="I1493" s="119"/>
      <c r="J1493" s="121">
        <f>SmtRes!CZ423</f>
        <v>1682.51</v>
      </c>
      <c r="K1493" s="119"/>
      <c r="L1493" s="121">
        <f>SmtRes!DG423</f>
        <v>23555.14</v>
      </c>
    </row>
    <row r="1494" spans="1:83" x14ac:dyDescent="0.2">
      <c r="A1494" s="107"/>
      <c r="B1494" s="107" t="s">
        <v>927</v>
      </c>
      <c r="C1494" s="107" t="s">
        <v>1561</v>
      </c>
      <c r="D1494" s="119" t="s">
        <v>922</v>
      </c>
      <c r="E1494" s="120">
        <f>SmtRes!DO423*SmtRes!AT423</f>
        <v>14</v>
      </c>
      <c r="F1494" s="120"/>
      <c r="G1494" s="120">
        <f>ROUND(E1494*G1488, 7)</f>
        <v>14</v>
      </c>
      <c r="H1494" s="121"/>
      <c r="I1494" s="119"/>
      <c r="J1494" s="121">
        <f>ROUND(SmtRes!AG423/SmtRes!DO423, 2)</f>
        <v>529.11</v>
      </c>
      <c r="K1494" s="119"/>
      <c r="L1494" s="121">
        <f>SmtRes!DH423</f>
        <v>7407.54</v>
      </c>
      <c r="CE1494">
        <v>1</v>
      </c>
    </row>
    <row r="1495" spans="1:83" ht="25.5" x14ac:dyDescent="0.2">
      <c r="A1495" s="107"/>
      <c r="B1495" s="107" t="s">
        <v>978</v>
      </c>
      <c r="C1495" s="107" t="s">
        <v>980</v>
      </c>
      <c r="D1495" s="119" t="s">
        <v>926</v>
      </c>
      <c r="E1495" s="120">
        <v>0.32</v>
      </c>
      <c r="F1495" s="120"/>
      <c r="G1495" s="120">
        <f>SmtRes!CX424</f>
        <v>0.32</v>
      </c>
      <c r="H1495" s="121"/>
      <c r="I1495" s="119"/>
      <c r="J1495" s="121">
        <f>SmtRes!CZ424</f>
        <v>579.09</v>
      </c>
      <c r="K1495" s="119"/>
      <c r="L1495" s="121">
        <f>SmtRes!DG424</f>
        <v>185.31</v>
      </c>
    </row>
    <row r="1496" spans="1:83" x14ac:dyDescent="0.2">
      <c r="A1496" s="107"/>
      <c r="B1496" s="107" t="s">
        <v>947</v>
      </c>
      <c r="C1496" s="107" t="s">
        <v>1603</v>
      </c>
      <c r="D1496" s="119" t="s">
        <v>922</v>
      </c>
      <c r="E1496" s="120">
        <f>SmtRes!DO424*SmtRes!AT424</f>
        <v>0.32</v>
      </c>
      <c r="F1496" s="120"/>
      <c r="G1496" s="120">
        <f>ROUND(E1496*G1488, 7)</f>
        <v>0.32</v>
      </c>
      <c r="H1496" s="121"/>
      <c r="I1496" s="119"/>
      <c r="J1496" s="121">
        <f>ROUND(SmtRes!AG424/SmtRes!DO424, 2)</f>
        <v>393.89</v>
      </c>
      <c r="K1496" s="119"/>
      <c r="L1496" s="121">
        <f>SmtRes!DH424</f>
        <v>126.04</v>
      </c>
      <c r="CE1496">
        <v>1</v>
      </c>
    </row>
    <row r="1497" spans="1:83" x14ac:dyDescent="0.2">
      <c r="A1497" s="107"/>
      <c r="B1497" s="107" t="s">
        <v>981</v>
      </c>
      <c r="C1497" s="107" t="s">
        <v>983</v>
      </c>
      <c r="D1497" s="119" t="s">
        <v>926</v>
      </c>
      <c r="E1497" s="120">
        <v>1.45</v>
      </c>
      <c r="F1497" s="120"/>
      <c r="G1497" s="120">
        <f>SmtRes!CX425</f>
        <v>1.45</v>
      </c>
      <c r="H1497" s="121">
        <f>SmtRes!CZ425</f>
        <v>4.3499999999999996</v>
      </c>
      <c r="I1497" s="119">
        <f>SmtRes!AJ425</f>
        <v>1.3</v>
      </c>
      <c r="J1497" s="121">
        <f>ROUND(H1497*I1497, 2)</f>
        <v>5.66</v>
      </c>
      <c r="K1497" s="119"/>
      <c r="L1497" s="121">
        <f>SmtRes!DG425</f>
        <v>8.2100000000000009</v>
      </c>
    </row>
    <row r="1498" spans="1:83" ht="25.5" x14ac:dyDescent="0.2">
      <c r="A1498" s="107"/>
      <c r="B1498" s="107" t="s">
        <v>941</v>
      </c>
      <c r="C1498" s="107" t="s">
        <v>943</v>
      </c>
      <c r="D1498" s="119" t="s">
        <v>926</v>
      </c>
      <c r="E1498" s="120">
        <v>12.17</v>
      </c>
      <c r="F1498" s="120"/>
      <c r="G1498" s="120">
        <f>SmtRes!CX426</f>
        <v>12.17</v>
      </c>
      <c r="H1498" s="121"/>
      <c r="I1498" s="119"/>
      <c r="J1498" s="121">
        <f>SmtRes!CZ426</f>
        <v>42.96</v>
      </c>
      <c r="K1498" s="119"/>
      <c r="L1498" s="121">
        <f>SmtRes!DG426</f>
        <v>522.82000000000005</v>
      </c>
    </row>
    <row r="1499" spans="1:83" x14ac:dyDescent="0.2">
      <c r="A1499" s="122"/>
      <c r="B1499" s="120">
        <v>4</v>
      </c>
      <c r="C1499" s="122" t="s">
        <v>1604</v>
      </c>
      <c r="D1499" s="119"/>
      <c r="E1499" s="123"/>
      <c r="F1499" s="120"/>
      <c r="G1499" s="120"/>
      <c r="H1499" s="120"/>
      <c r="I1499" s="120"/>
      <c r="J1499" s="120"/>
      <c r="K1499" s="120"/>
      <c r="L1499" s="124">
        <f>SUM(L1500:L1509)-SUMIF(CE1500:CE1509, 1, L1500:L1509)</f>
        <v>12028.9</v>
      </c>
    </row>
    <row r="1500" spans="1:83" x14ac:dyDescent="0.2">
      <c r="A1500" s="107"/>
      <c r="B1500" s="107" t="s">
        <v>984</v>
      </c>
      <c r="C1500" s="107" t="s">
        <v>986</v>
      </c>
      <c r="D1500" s="119" t="s">
        <v>231</v>
      </c>
      <c r="E1500" s="120">
        <v>1.08</v>
      </c>
      <c r="F1500" s="120"/>
      <c r="G1500" s="120">
        <f>SmtRes!CX427</f>
        <v>1.08</v>
      </c>
      <c r="H1500" s="121">
        <f>SmtRes!CZ427</f>
        <v>114.64</v>
      </c>
      <c r="I1500" s="119">
        <f>SmtRes!AI427</f>
        <v>0.92</v>
      </c>
      <c r="J1500" s="121">
        <f>ROUND(H1500*I1500, 2)</f>
        <v>105.47</v>
      </c>
      <c r="K1500" s="119"/>
      <c r="L1500" s="121">
        <f>SmtRes!DF427</f>
        <v>113.91</v>
      </c>
    </row>
    <row r="1501" spans="1:83" x14ac:dyDescent="0.2">
      <c r="A1501" s="107"/>
      <c r="B1501" s="107" t="s">
        <v>987</v>
      </c>
      <c r="C1501" s="107" t="s">
        <v>989</v>
      </c>
      <c r="D1501" s="119" t="s">
        <v>443</v>
      </c>
      <c r="E1501" s="120">
        <v>0.4</v>
      </c>
      <c r="F1501" s="120"/>
      <c r="G1501" s="120">
        <f>SmtRes!CX428</f>
        <v>0.4</v>
      </c>
      <c r="H1501" s="121">
        <f>SmtRes!CZ428</f>
        <v>41.38</v>
      </c>
      <c r="I1501" s="119">
        <f>SmtRes!AI428</f>
        <v>1.29</v>
      </c>
      <c r="J1501" s="121">
        <f>ROUND(H1501*I1501, 2)</f>
        <v>53.38</v>
      </c>
      <c r="K1501" s="119"/>
      <c r="L1501" s="121">
        <f>SmtRes!DF428</f>
        <v>21.35</v>
      </c>
    </row>
    <row r="1502" spans="1:83" x14ac:dyDescent="0.2">
      <c r="A1502" s="107"/>
      <c r="B1502" s="107" t="s">
        <v>951</v>
      </c>
      <c r="C1502" s="107" t="s">
        <v>953</v>
      </c>
      <c r="D1502" s="119" t="s">
        <v>954</v>
      </c>
      <c r="E1502" s="120">
        <v>1.5660000000000001</v>
      </c>
      <c r="F1502" s="120"/>
      <c r="G1502" s="120">
        <f>SmtRes!CX429</f>
        <v>1.5660000000000001</v>
      </c>
      <c r="H1502" s="121"/>
      <c r="I1502" s="119"/>
      <c r="J1502" s="121">
        <f>SmtRes!CZ429</f>
        <v>9.35</v>
      </c>
      <c r="K1502" s="119"/>
      <c r="L1502" s="121">
        <f>SmtRes!DF429</f>
        <v>14.64</v>
      </c>
    </row>
    <row r="1503" spans="1:83" ht="38.25" x14ac:dyDescent="0.2">
      <c r="A1503" s="107"/>
      <c r="B1503" s="107" t="s">
        <v>955</v>
      </c>
      <c r="C1503" s="107" t="s">
        <v>957</v>
      </c>
      <c r="D1503" s="119" t="s">
        <v>443</v>
      </c>
      <c r="E1503" s="120">
        <v>5</v>
      </c>
      <c r="F1503" s="120"/>
      <c r="G1503" s="120">
        <f>SmtRes!CX430</f>
        <v>5</v>
      </c>
      <c r="H1503" s="121">
        <f>SmtRes!CZ430</f>
        <v>155.63</v>
      </c>
      <c r="I1503" s="119">
        <f>SmtRes!AI430</f>
        <v>0.93</v>
      </c>
      <c r="J1503" s="121">
        <f>ROUND(H1503*I1503, 2)</f>
        <v>144.74</v>
      </c>
      <c r="K1503" s="119"/>
      <c r="L1503" s="121">
        <f>SmtRes!DF430</f>
        <v>723.7</v>
      </c>
    </row>
    <row r="1504" spans="1:83" ht="25.5" x14ac:dyDescent="0.2">
      <c r="A1504" s="107"/>
      <c r="B1504" s="107" t="s">
        <v>990</v>
      </c>
      <c r="C1504" s="107" t="s">
        <v>992</v>
      </c>
      <c r="D1504" s="119" t="s">
        <v>443</v>
      </c>
      <c r="E1504" s="120">
        <v>3.2</v>
      </c>
      <c r="F1504" s="120"/>
      <c r="G1504" s="120">
        <f>SmtRes!CX431</f>
        <v>3.2</v>
      </c>
      <c r="H1504" s="121">
        <f>SmtRes!CZ431</f>
        <v>174.93</v>
      </c>
      <c r="I1504" s="119">
        <f>SmtRes!AI431</f>
        <v>1.1299999999999999</v>
      </c>
      <c r="J1504" s="121">
        <f>ROUND(H1504*I1504, 2)</f>
        <v>197.67</v>
      </c>
      <c r="K1504" s="119"/>
      <c r="L1504" s="121">
        <f>SmtRes!DF431</f>
        <v>632.54</v>
      </c>
    </row>
    <row r="1505" spans="1:82" x14ac:dyDescent="0.2">
      <c r="A1505" s="107"/>
      <c r="B1505" s="107" t="s">
        <v>964</v>
      </c>
      <c r="C1505" s="107" t="s">
        <v>966</v>
      </c>
      <c r="D1505" s="119" t="s">
        <v>236</v>
      </c>
      <c r="E1505" s="120">
        <v>1.1000000000000001E-3</v>
      </c>
      <c r="F1505" s="120"/>
      <c r="G1505" s="120">
        <f>SmtRes!CX432</f>
        <v>1.1000000000000001E-3</v>
      </c>
      <c r="H1505" s="121">
        <f>SmtRes!CZ432</f>
        <v>74437.320000000007</v>
      </c>
      <c r="I1505" s="119">
        <f>SmtRes!AI432</f>
        <v>1.41</v>
      </c>
      <c r="J1505" s="121">
        <f>ROUND(H1505*I1505, 2)</f>
        <v>104956.62</v>
      </c>
      <c r="K1505" s="119"/>
      <c r="L1505" s="121">
        <f>SmtRes!DF432</f>
        <v>115.45</v>
      </c>
    </row>
    <row r="1506" spans="1:82" x14ac:dyDescent="0.2">
      <c r="A1506" s="107"/>
      <c r="B1506" s="107" t="s">
        <v>993</v>
      </c>
      <c r="C1506" s="107" t="s">
        <v>995</v>
      </c>
      <c r="D1506" s="119" t="s">
        <v>236</v>
      </c>
      <c r="E1506" s="120">
        <v>1.1000000000000001E-3</v>
      </c>
      <c r="F1506" s="120"/>
      <c r="G1506" s="120">
        <f>SmtRes!CX433</f>
        <v>1.1000000000000001E-3</v>
      </c>
      <c r="H1506" s="121">
        <f>SmtRes!CZ433</f>
        <v>118848.25</v>
      </c>
      <c r="I1506" s="119">
        <f>SmtRes!AI433</f>
        <v>1.33</v>
      </c>
      <c r="J1506" s="121">
        <f>ROUND(H1506*I1506, 2)</f>
        <v>158068.17000000001</v>
      </c>
      <c r="K1506" s="119"/>
      <c r="L1506" s="121">
        <f>SmtRes!DF433</f>
        <v>173.87</v>
      </c>
    </row>
    <row r="1507" spans="1:82" x14ac:dyDescent="0.2">
      <c r="A1507" s="107"/>
      <c r="B1507" s="107" t="s">
        <v>996</v>
      </c>
      <c r="C1507" s="107" t="s">
        <v>998</v>
      </c>
      <c r="D1507" s="119" t="s">
        <v>236</v>
      </c>
      <c r="E1507" s="120">
        <v>1.1E-4</v>
      </c>
      <c r="F1507" s="120"/>
      <c r="G1507" s="120">
        <f>SmtRes!CX434</f>
        <v>1.1E-4</v>
      </c>
      <c r="H1507" s="121">
        <f>SmtRes!CZ434</f>
        <v>344491.84</v>
      </c>
      <c r="I1507" s="119">
        <f>SmtRes!AI434</f>
        <v>1.4</v>
      </c>
      <c r="J1507" s="121">
        <f>ROUND(H1507*I1507, 2)</f>
        <v>482288.58</v>
      </c>
      <c r="K1507" s="119"/>
      <c r="L1507" s="121">
        <f>SmtRes!DF434</f>
        <v>53.05</v>
      </c>
    </row>
    <row r="1508" spans="1:82" ht="51" x14ac:dyDescent="0.2">
      <c r="A1508" s="107"/>
      <c r="B1508" s="107" t="s">
        <v>1321</v>
      </c>
      <c r="C1508" s="107" t="s">
        <v>1323</v>
      </c>
      <c r="D1508" s="119" t="s">
        <v>113</v>
      </c>
      <c r="E1508" s="120">
        <v>5.3</v>
      </c>
      <c r="F1508" s="120"/>
      <c r="G1508" s="120">
        <f>SmtRes!CX435</f>
        <v>5.3</v>
      </c>
      <c r="H1508" s="121">
        <f>SmtRes!CZ435</f>
        <v>1726.06</v>
      </c>
      <c r="I1508" s="119">
        <f>SmtRes!AI435</f>
        <v>0.85</v>
      </c>
      <c r="J1508" s="121">
        <f>ROUND(H1508*I1508, 2)</f>
        <v>1467.15</v>
      </c>
      <c r="K1508" s="119"/>
      <c r="L1508" s="121">
        <f>SmtRes!DF435</f>
        <v>7775.9</v>
      </c>
    </row>
    <row r="1509" spans="1:82" ht="51" x14ac:dyDescent="0.2">
      <c r="A1509" s="107"/>
      <c r="B1509" s="107" t="s">
        <v>1327</v>
      </c>
      <c r="C1509" s="107" t="s">
        <v>1329</v>
      </c>
      <c r="D1509" s="119" t="s">
        <v>118</v>
      </c>
      <c r="E1509" s="120">
        <v>1</v>
      </c>
      <c r="F1509" s="120"/>
      <c r="G1509" s="120">
        <f>SmtRes!CX437</f>
        <v>1</v>
      </c>
      <c r="H1509" s="121">
        <f>SmtRes!CZ437</f>
        <v>2055.12</v>
      </c>
      <c r="I1509" s="119">
        <f>SmtRes!AI437</f>
        <v>1.17</v>
      </c>
      <c r="J1509" s="121">
        <f>ROUND(H1509*I1509, 2)</f>
        <v>2404.4899999999998</v>
      </c>
      <c r="K1509" s="119"/>
      <c r="L1509" s="121">
        <f>SmtRes!DF437</f>
        <v>2404.4899999999998</v>
      </c>
    </row>
    <row r="1510" spans="1:82" x14ac:dyDescent="0.2">
      <c r="A1510" s="107"/>
      <c r="B1510" s="107"/>
      <c r="C1510" s="125"/>
      <c r="D1510" s="126"/>
      <c r="E1510" s="127"/>
      <c r="F1510" s="127"/>
      <c r="G1510" s="127"/>
      <c r="H1510" s="128"/>
      <c r="I1510" s="126"/>
      <c r="J1510" s="128"/>
      <c r="K1510" s="126"/>
      <c r="L1510" s="128"/>
    </row>
    <row r="1511" spans="1:82" x14ac:dyDescent="0.2">
      <c r="A1511" s="107"/>
      <c r="B1511" s="107"/>
      <c r="C1511" s="106" t="s">
        <v>832</v>
      </c>
      <c r="D1511" s="119"/>
      <c r="E1511" s="120"/>
      <c r="F1511" s="120"/>
      <c r="G1511" s="120"/>
      <c r="H1511" s="121"/>
      <c r="I1511" s="119"/>
      <c r="J1511" s="121"/>
      <c r="K1511" s="119"/>
      <c r="L1511" s="121">
        <f>L1489+L1491+L1492+L1499</f>
        <v>54570.990000000005</v>
      </c>
    </row>
    <row r="1512" spans="1:82" x14ac:dyDescent="0.2">
      <c r="A1512" s="107"/>
      <c r="B1512" s="107"/>
      <c r="C1512" s="107" t="s">
        <v>1563</v>
      </c>
      <c r="D1512" s="119"/>
      <c r="E1512" s="120"/>
      <c r="F1512" s="120"/>
      <c r="G1512" s="120"/>
      <c r="H1512" s="121"/>
      <c r="I1512" s="119"/>
      <c r="J1512" s="121"/>
      <c r="K1512" s="119"/>
      <c r="L1512" s="121">
        <f>SUM(AR1488:AR1515)+SUM(AS1488:AS1515)+SUM(AT1488:AT1515)+SUM(AU1488:AU1515)+SUM(AV1488:AV1515)</f>
        <v>18270.61</v>
      </c>
    </row>
    <row r="1513" spans="1:82" ht="38.25" x14ac:dyDescent="0.2">
      <c r="A1513" s="107"/>
      <c r="B1513" s="107" t="s">
        <v>108</v>
      </c>
      <c r="C1513" s="107" t="s">
        <v>1605</v>
      </c>
      <c r="D1513" s="119" t="s">
        <v>186</v>
      </c>
      <c r="E1513" s="120">
        <f>Source!BZ540</f>
        <v>117</v>
      </c>
      <c r="F1513" s="120"/>
      <c r="G1513" s="120">
        <f>Source!AT540</f>
        <v>117</v>
      </c>
      <c r="H1513" s="121"/>
      <c r="I1513" s="119"/>
      <c r="J1513" s="121"/>
      <c r="K1513" s="119"/>
      <c r="L1513" s="121">
        <f>SUM(AZ1488:AZ1515)</f>
        <v>21376.61</v>
      </c>
    </row>
    <row r="1514" spans="1:82" ht="38.25" x14ac:dyDescent="0.2">
      <c r="A1514" s="125"/>
      <c r="B1514" s="125" t="s">
        <v>109</v>
      </c>
      <c r="C1514" s="125" t="s">
        <v>1606</v>
      </c>
      <c r="D1514" s="126" t="s">
        <v>186</v>
      </c>
      <c r="E1514" s="127">
        <f>Source!CA540</f>
        <v>74</v>
      </c>
      <c r="F1514" s="127"/>
      <c r="G1514" s="127">
        <f>Source!AU540</f>
        <v>74</v>
      </c>
      <c r="H1514" s="128"/>
      <c r="I1514" s="126"/>
      <c r="J1514" s="128"/>
      <c r="K1514" s="126"/>
      <c r="L1514" s="128">
        <f>SUM(BA1488:BA1515)</f>
        <v>13520.25</v>
      </c>
    </row>
    <row r="1515" spans="1:82" x14ac:dyDescent="0.2">
      <c r="A1515" s="104"/>
      <c r="B1515" s="104"/>
      <c r="C1515" s="129" t="s">
        <v>1566</v>
      </c>
      <c r="D1515" s="129"/>
      <c r="E1515" s="129"/>
      <c r="F1515" s="129"/>
      <c r="G1515" s="129"/>
      <c r="H1515" s="129"/>
      <c r="I1515" s="130">
        <f>IF(E1488&lt;&gt;0,K1515/E1488, 0)</f>
        <v>89467.85</v>
      </c>
      <c r="J1515" s="130"/>
      <c r="K1515" s="130">
        <f>L1489+L1491+L1499+L1513+L1514+L1492</f>
        <v>89467.85</v>
      </c>
      <c r="L1515" s="130"/>
      <c r="AD1515">
        <f>ROUND((Source!AT540/100)*((ROUND(SUMIF(SmtRes!AQ421:'SmtRes'!AQ437,"=1",SmtRes!AD421:'SmtRes'!AD437)*Source!I540, 2)+ROUND(SUMIF(SmtRes!AQ421:'SmtRes'!AQ437,"=1",SmtRes!AC421:'SmtRes'!AC437)*Source!I540, 2))), 2)</f>
        <v>1588.92</v>
      </c>
      <c r="AE1515">
        <f>ROUND((Source!AU540/100)*((ROUND(SUMIF(SmtRes!AQ421:'SmtRes'!AQ437,"=1",SmtRes!AD421:'SmtRes'!AD437)*Source!I540, 2)+ROUND(SUMIF(SmtRes!AQ421:'SmtRes'!AQ437,"=1",SmtRes!AC421:'SmtRes'!AC437)*Source!I540, 2))), 2)</f>
        <v>1004.96</v>
      </c>
      <c r="AN1515" s="24">
        <f>L1489+L1491+L1499+L1513+L1514+L1492</f>
        <v>89467.85</v>
      </c>
      <c r="AO1515" s="24">
        <f>L1491</f>
        <v>24271.48</v>
      </c>
      <c r="AQ1515" t="s">
        <v>1567</v>
      </c>
      <c r="AR1515" s="24">
        <f>L1489</f>
        <v>10737.03</v>
      </c>
      <c r="AT1515" s="24">
        <f>L1492</f>
        <v>7533.58</v>
      </c>
      <c r="AV1515" t="s">
        <v>1567</v>
      </c>
      <c r="AW1515" s="24">
        <f>L1499</f>
        <v>12028.9</v>
      </c>
      <c r="AZ1515">
        <f>Source!X540</f>
        <v>21376.61</v>
      </c>
      <c r="BA1515">
        <f>Source!Y540</f>
        <v>13520.25</v>
      </c>
      <c r="CD1515">
        <v>1</v>
      </c>
    </row>
    <row r="1516" spans="1:82" ht="76.5" x14ac:dyDescent="0.2">
      <c r="A1516" s="136" t="s">
        <v>605</v>
      </c>
      <c r="B1516" s="125" t="str">
        <f>Source!F541</f>
        <v>18.1.09.04-0005</v>
      </c>
      <c r="C1516" s="125" t="str">
        <f>Source!G541</f>
        <v>Кран шаровой газовый стальной, присоединение к трубопроводу фланцевое, с комплектом ответных фланцев, прокладками и крепежом, номинальное давление 1,6 МПа, номинальный диаметр 200 мм</v>
      </c>
      <c r="D1516" s="126" t="str">
        <f>Source!H541</f>
        <v>ШТ</v>
      </c>
      <c r="E1516" s="127">
        <f>Source!K541</f>
        <v>1</v>
      </c>
      <c r="F1516" s="127"/>
      <c r="G1516" s="127">
        <f>Source!I541</f>
        <v>1</v>
      </c>
      <c r="H1516" s="128">
        <f>Source!AL541</f>
        <v>79768.73</v>
      </c>
      <c r="I1516" s="126">
        <f>IF(Source!BC541&lt;&gt; 0, Source!BC541, 1)</f>
        <v>1.22</v>
      </c>
      <c r="J1516" s="128">
        <f>ROUND(H1516*I1516, 2)</f>
        <v>97317.85</v>
      </c>
      <c r="K1516" s="126"/>
      <c r="L1516" s="128">
        <f>Source!P541</f>
        <v>97317.85</v>
      </c>
    </row>
    <row r="1517" spans="1:82" x14ac:dyDescent="0.2">
      <c r="A1517" s="104"/>
      <c r="B1517" s="104"/>
      <c r="C1517" s="129" t="s">
        <v>1566</v>
      </c>
      <c r="D1517" s="129"/>
      <c r="E1517" s="129"/>
      <c r="F1517" s="129"/>
      <c r="G1517" s="129"/>
      <c r="H1517" s="129"/>
      <c r="I1517" s="130">
        <f>IF(E1516&lt;&gt;0,K1517/E1516, 0)</f>
        <v>97317.85</v>
      </c>
      <c r="J1517" s="130"/>
      <c r="K1517" s="130">
        <f>L1516</f>
        <v>97317.85</v>
      </c>
      <c r="L1517" s="130"/>
      <c r="AD1517">
        <f>ROUND((Source!AT541/100)*((ROUND(ROUND(Source!AO541,2)*Source!I541, 2)+ROUND(ROUND(Source!AN541,2)*Source!I541, 2))), 2)</f>
        <v>0</v>
      </c>
      <c r="AE1517">
        <f>ROUND((Source!AU541/100)*((ROUND(ROUND(Source!AO541,2)*Source!I541, 2)+ROUND(ROUND(Source!AN541,2)*Source!I541, 2))), 2)</f>
        <v>0</v>
      </c>
      <c r="AN1517" s="24">
        <f>L1516</f>
        <v>97317.85</v>
      </c>
      <c r="AO1517">
        <f>0</f>
        <v>0</v>
      </c>
      <c r="AQ1517" t="s">
        <v>1567</v>
      </c>
      <c r="AR1517">
        <f>0</f>
        <v>0</v>
      </c>
      <c r="AT1517">
        <f>0</f>
        <v>0</v>
      </c>
      <c r="AV1517" t="s">
        <v>1567</v>
      </c>
      <c r="AW1517" s="24">
        <f>L1516</f>
        <v>97317.85</v>
      </c>
      <c r="AZ1517">
        <f>Source!X541</f>
        <v>0</v>
      </c>
      <c r="BA1517">
        <f>Source!Y541</f>
        <v>0</v>
      </c>
      <c r="CD1517">
        <v>1</v>
      </c>
    </row>
    <row r="1518" spans="1:82" ht="25.5" x14ac:dyDescent="0.2">
      <c r="A1518" s="118" t="s">
        <v>609</v>
      </c>
      <c r="B1518" s="107" t="s">
        <v>1713</v>
      </c>
      <c r="C1518" s="107" t="str">
        <f>Source!G542</f>
        <v>Изолирующее фланцевое соединение   диаметром: 200 мм</v>
      </c>
      <c r="D1518" s="119" t="str">
        <f>Source!H542</f>
        <v>ШТ</v>
      </c>
      <c r="E1518" s="120">
        <f>Source!K542</f>
        <v>1</v>
      </c>
      <c r="F1518" s="120"/>
      <c r="G1518" s="120">
        <f>Source!I542</f>
        <v>1</v>
      </c>
      <c r="H1518" s="121"/>
      <c r="I1518" s="119"/>
      <c r="J1518" s="121"/>
      <c r="K1518" s="119"/>
      <c r="L1518" s="121"/>
    </row>
    <row r="1519" spans="1:82" x14ac:dyDescent="0.2">
      <c r="A1519" s="122"/>
      <c r="B1519" s="120">
        <v>1</v>
      </c>
      <c r="C1519" s="122" t="s">
        <v>1569</v>
      </c>
      <c r="D1519" s="119" t="s">
        <v>922</v>
      </c>
      <c r="E1519" s="123"/>
      <c r="F1519" s="120"/>
      <c r="G1519" s="120">
        <f>Source!U542</f>
        <v>1.43</v>
      </c>
      <c r="H1519" s="120"/>
      <c r="I1519" s="120"/>
      <c r="J1519" s="120"/>
      <c r="K1519" s="120"/>
      <c r="L1519" s="124">
        <f>SUM(L1520:L1520)-SUMIF(CE1520:CE1520, 1, L1520:L1520)</f>
        <v>647.33000000000004</v>
      </c>
    </row>
    <row r="1520" spans="1:82" x14ac:dyDescent="0.2">
      <c r="A1520" s="107"/>
      <c r="B1520" s="107" t="s">
        <v>1005</v>
      </c>
      <c r="C1520" s="107" t="s">
        <v>1006</v>
      </c>
      <c r="D1520" s="119" t="s">
        <v>922</v>
      </c>
      <c r="E1520" s="120">
        <v>1.43</v>
      </c>
      <c r="F1520" s="120"/>
      <c r="G1520" s="120">
        <f>SmtRes!CX438</f>
        <v>1.43</v>
      </c>
      <c r="H1520" s="121"/>
      <c r="I1520" s="119"/>
      <c r="J1520" s="121">
        <f>SmtRes!CZ438</f>
        <v>452.68</v>
      </c>
      <c r="K1520" s="119"/>
      <c r="L1520" s="121">
        <f>SmtRes!DI438</f>
        <v>647.33000000000004</v>
      </c>
    </row>
    <row r="1521" spans="1:83" x14ac:dyDescent="0.2">
      <c r="A1521" s="122"/>
      <c r="B1521" s="120">
        <v>2</v>
      </c>
      <c r="C1521" s="122" t="s">
        <v>1560</v>
      </c>
      <c r="D1521" s="119"/>
      <c r="E1521" s="123"/>
      <c r="F1521" s="120"/>
      <c r="G1521" s="120"/>
      <c r="H1521" s="120"/>
      <c r="I1521" s="120"/>
      <c r="J1521" s="120"/>
      <c r="K1521" s="120"/>
      <c r="L1521" s="124">
        <f>SUM(L1522:L1526)-SUMIF(CE1522:CE1526, 1, L1522:L1526)</f>
        <v>1372.5</v>
      </c>
    </row>
    <row r="1522" spans="1:83" x14ac:dyDescent="0.2">
      <c r="A1522" s="122"/>
      <c r="B1522" s="120"/>
      <c r="C1522" s="122" t="s">
        <v>1562</v>
      </c>
      <c r="D1522" s="119" t="s">
        <v>922</v>
      </c>
      <c r="E1522" s="123"/>
      <c r="F1522" s="120"/>
      <c r="G1522" s="120">
        <f>Source!V542</f>
        <v>0.95</v>
      </c>
      <c r="H1522" s="120"/>
      <c r="I1522" s="120"/>
      <c r="J1522" s="120"/>
      <c r="K1522" s="120"/>
      <c r="L1522" s="124">
        <f>SUMIF(CE1523:CE1526, 1, L1523:L1526)</f>
        <v>429.46</v>
      </c>
      <c r="CE1522">
        <v>1</v>
      </c>
    </row>
    <row r="1523" spans="1:83" ht="25.5" x14ac:dyDescent="0.2">
      <c r="A1523" s="107"/>
      <c r="B1523" s="107" t="s">
        <v>978</v>
      </c>
      <c r="C1523" s="107" t="s">
        <v>980</v>
      </c>
      <c r="D1523" s="119" t="s">
        <v>926</v>
      </c>
      <c r="E1523" s="120">
        <v>0.01</v>
      </c>
      <c r="F1523" s="120"/>
      <c r="G1523" s="120">
        <f>SmtRes!CX440</f>
        <v>0.01</v>
      </c>
      <c r="H1523" s="121"/>
      <c r="I1523" s="119"/>
      <c r="J1523" s="121">
        <f>SmtRes!CZ440</f>
        <v>579.09</v>
      </c>
      <c r="K1523" s="119"/>
      <c r="L1523" s="121">
        <f>SmtRes!DG440</f>
        <v>5.79</v>
      </c>
    </row>
    <row r="1524" spans="1:83" x14ac:dyDescent="0.2">
      <c r="A1524" s="107"/>
      <c r="B1524" s="107" t="s">
        <v>947</v>
      </c>
      <c r="C1524" s="107" t="s">
        <v>1603</v>
      </c>
      <c r="D1524" s="119" t="s">
        <v>922</v>
      </c>
      <c r="E1524" s="120">
        <f>SmtRes!DO440*SmtRes!AT440</f>
        <v>0.01</v>
      </c>
      <c r="F1524" s="120"/>
      <c r="G1524" s="120">
        <f>ROUND(E1524*G1518, 7)</f>
        <v>0.01</v>
      </c>
      <c r="H1524" s="121"/>
      <c r="I1524" s="119"/>
      <c r="J1524" s="121">
        <f>ROUND(SmtRes!AG440/SmtRes!DO440, 2)</f>
        <v>393.89</v>
      </c>
      <c r="K1524" s="119"/>
      <c r="L1524" s="121">
        <f>SmtRes!DH440</f>
        <v>3.94</v>
      </c>
      <c r="CE1524">
        <v>1</v>
      </c>
    </row>
    <row r="1525" spans="1:83" ht="51" x14ac:dyDescent="0.2">
      <c r="A1525" s="107"/>
      <c r="B1525" s="107" t="s">
        <v>1007</v>
      </c>
      <c r="C1525" s="107" t="s">
        <v>1009</v>
      </c>
      <c r="D1525" s="119" t="s">
        <v>926</v>
      </c>
      <c r="E1525" s="120">
        <v>0.94</v>
      </c>
      <c r="F1525" s="120"/>
      <c r="G1525" s="120">
        <f>SmtRes!CX441</f>
        <v>0.94</v>
      </c>
      <c r="H1525" s="121">
        <f>SmtRes!CZ441</f>
        <v>1069.08</v>
      </c>
      <c r="I1525" s="119">
        <f>SmtRes!AJ441</f>
        <v>1.36</v>
      </c>
      <c r="J1525" s="121">
        <f>ROUND(H1525*I1525, 2)</f>
        <v>1453.95</v>
      </c>
      <c r="K1525" s="119"/>
      <c r="L1525" s="121">
        <f>SmtRes!DG441</f>
        <v>1366.71</v>
      </c>
    </row>
    <row r="1526" spans="1:83" x14ac:dyDescent="0.2">
      <c r="A1526" s="107"/>
      <c r="B1526" s="107" t="s">
        <v>933</v>
      </c>
      <c r="C1526" s="107" t="s">
        <v>1573</v>
      </c>
      <c r="D1526" s="119" t="s">
        <v>922</v>
      </c>
      <c r="E1526" s="120">
        <f>SmtRes!DO441*SmtRes!AT441</f>
        <v>0.94</v>
      </c>
      <c r="F1526" s="120"/>
      <c r="G1526" s="120">
        <f>ROUND(E1526*G1518, 7)</f>
        <v>0.94</v>
      </c>
      <c r="H1526" s="121"/>
      <c r="I1526" s="119"/>
      <c r="J1526" s="121">
        <f>ROUND(SmtRes!AG441/SmtRes!DO441, 2)</f>
        <v>452.68</v>
      </c>
      <c r="K1526" s="119"/>
      <c r="L1526" s="121">
        <f>SmtRes!DH441</f>
        <v>425.52</v>
      </c>
      <c r="CE1526">
        <v>1</v>
      </c>
    </row>
    <row r="1527" spans="1:83" x14ac:dyDescent="0.2">
      <c r="A1527" s="122"/>
      <c r="B1527" s="120">
        <v>4</v>
      </c>
      <c r="C1527" s="122" t="s">
        <v>1604</v>
      </c>
      <c r="D1527" s="119"/>
      <c r="E1527" s="123"/>
      <c r="F1527" s="120"/>
      <c r="G1527" s="120"/>
      <c r="H1527" s="120"/>
      <c r="I1527" s="120"/>
      <c r="J1527" s="120"/>
      <c r="K1527" s="120"/>
      <c r="L1527" s="124">
        <f>SUM(L1528:L1528)-SUMIF(CE1528:CE1528, 1, L1528:L1528)</f>
        <v>83.95</v>
      </c>
    </row>
    <row r="1528" spans="1:83" ht="38.25" x14ac:dyDescent="0.2">
      <c r="A1528" s="107"/>
      <c r="B1528" s="107" t="s">
        <v>955</v>
      </c>
      <c r="C1528" s="107" t="s">
        <v>957</v>
      </c>
      <c r="D1528" s="119" t="s">
        <v>443</v>
      </c>
      <c r="E1528" s="120">
        <v>0.57999999999999996</v>
      </c>
      <c r="F1528" s="120"/>
      <c r="G1528" s="120">
        <f>SmtRes!CX442</f>
        <v>0.57999999999999996</v>
      </c>
      <c r="H1528" s="121">
        <f>SmtRes!CZ442</f>
        <v>155.63</v>
      </c>
      <c r="I1528" s="119">
        <f>SmtRes!AI442</f>
        <v>0.93</v>
      </c>
      <c r="J1528" s="121">
        <f>ROUND(H1528*I1528, 2)</f>
        <v>144.74</v>
      </c>
      <c r="K1528" s="119"/>
      <c r="L1528" s="121">
        <f>SmtRes!DF442</f>
        <v>83.95</v>
      </c>
    </row>
    <row r="1529" spans="1:83" x14ac:dyDescent="0.2">
      <c r="A1529" s="107"/>
      <c r="B1529" s="107"/>
      <c r="C1529" s="125"/>
      <c r="D1529" s="126"/>
      <c r="E1529" s="127"/>
      <c r="F1529" s="127"/>
      <c r="G1529" s="127"/>
      <c r="H1529" s="128"/>
      <c r="I1529" s="126"/>
      <c r="J1529" s="128"/>
      <c r="K1529" s="126"/>
      <c r="L1529" s="128"/>
    </row>
    <row r="1530" spans="1:83" x14ac:dyDescent="0.2">
      <c r="A1530" s="107"/>
      <c r="B1530" s="107"/>
      <c r="C1530" s="106" t="s">
        <v>832</v>
      </c>
      <c r="D1530" s="119"/>
      <c r="E1530" s="120"/>
      <c r="F1530" s="120"/>
      <c r="G1530" s="120"/>
      <c r="H1530" s="121"/>
      <c r="I1530" s="119"/>
      <c r="J1530" s="121"/>
      <c r="K1530" s="119"/>
      <c r="L1530" s="121">
        <f>L1519+L1521+L1522+L1527</f>
        <v>2533.2399999999998</v>
      </c>
    </row>
    <row r="1531" spans="1:83" x14ac:dyDescent="0.2">
      <c r="A1531" s="107"/>
      <c r="B1531" s="107"/>
      <c r="C1531" s="107" t="s">
        <v>1563</v>
      </c>
      <c r="D1531" s="119"/>
      <c r="E1531" s="120"/>
      <c r="F1531" s="120"/>
      <c r="G1531" s="120"/>
      <c r="H1531" s="121"/>
      <c r="I1531" s="119"/>
      <c r="J1531" s="121"/>
      <c r="K1531" s="119"/>
      <c r="L1531" s="121">
        <f>SUM(AR1518:AR1534)+SUM(AS1518:AS1534)+SUM(AT1518:AT1534)+SUM(AU1518:AU1534)+SUM(AV1518:AV1534)</f>
        <v>1076.79</v>
      </c>
    </row>
    <row r="1532" spans="1:83" ht="38.25" x14ac:dyDescent="0.2">
      <c r="A1532" s="107"/>
      <c r="B1532" s="107" t="s">
        <v>108</v>
      </c>
      <c r="C1532" s="107" t="s">
        <v>1605</v>
      </c>
      <c r="D1532" s="119" t="s">
        <v>186</v>
      </c>
      <c r="E1532" s="120">
        <f>Source!BZ542</f>
        <v>117</v>
      </c>
      <c r="F1532" s="120"/>
      <c r="G1532" s="120">
        <f>Source!AT542</f>
        <v>117</v>
      </c>
      <c r="H1532" s="121"/>
      <c r="I1532" s="119"/>
      <c r="J1532" s="121"/>
      <c r="K1532" s="119"/>
      <c r="L1532" s="121">
        <f>SUM(AZ1518:AZ1534)</f>
        <v>1259.8399999999999</v>
      </c>
    </row>
    <row r="1533" spans="1:83" ht="38.25" x14ac:dyDescent="0.2">
      <c r="A1533" s="125"/>
      <c r="B1533" s="125" t="s">
        <v>109</v>
      </c>
      <c r="C1533" s="125" t="s">
        <v>1606</v>
      </c>
      <c r="D1533" s="126" t="s">
        <v>186</v>
      </c>
      <c r="E1533" s="127">
        <f>Source!CA542</f>
        <v>74</v>
      </c>
      <c r="F1533" s="127"/>
      <c r="G1533" s="127">
        <f>Source!AU542</f>
        <v>74</v>
      </c>
      <c r="H1533" s="128"/>
      <c r="I1533" s="126"/>
      <c r="J1533" s="128"/>
      <c r="K1533" s="126"/>
      <c r="L1533" s="128">
        <f>SUM(BA1518:BA1534)</f>
        <v>796.82</v>
      </c>
    </row>
    <row r="1534" spans="1:83" x14ac:dyDescent="0.2">
      <c r="A1534" s="104"/>
      <c r="B1534" s="104"/>
      <c r="C1534" s="129" t="s">
        <v>1566</v>
      </c>
      <c r="D1534" s="129"/>
      <c r="E1534" s="129"/>
      <c r="F1534" s="129"/>
      <c r="G1534" s="129"/>
      <c r="H1534" s="129"/>
      <c r="I1534" s="130">
        <f>IF(E1518&lt;&gt;0,K1534/E1518, 0)</f>
        <v>4589.8999999999996</v>
      </c>
      <c r="J1534" s="130"/>
      <c r="K1534" s="130">
        <f>L1519+L1521+L1527+L1532+L1533+L1522</f>
        <v>4589.8999999999996</v>
      </c>
      <c r="L1534" s="130"/>
      <c r="AD1534">
        <f>ROUND((Source!AT542/100)*((ROUND(SUMIF(SmtRes!AQ438:'SmtRes'!AQ442,"=1",SmtRes!AD438:'SmtRes'!AD442)*Source!I542, 2)+ROUND(SUMIF(SmtRes!AQ438:'SmtRes'!AQ442,"=1",SmtRes!AC438:'SmtRes'!AC442)*Source!I542, 2))), 2)</f>
        <v>1520.12</v>
      </c>
      <c r="AE1534">
        <f>ROUND((Source!AU542/100)*((ROUND(SUMIF(SmtRes!AQ438:'SmtRes'!AQ442,"=1",SmtRes!AD438:'SmtRes'!AD442)*Source!I542, 2)+ROUND(SUMIF(SmtRes!AQ438:'SmtRes'!AQ442,"=1",SmtRes!AC438:'SmtRes'!AC442)*Source!I542, 2))), 2)</f>
        <v>961.45</v>
      </c>
      <c r="AN1534" s="24">
        <f>L1519+L1521+L1527+L1532+L1533+L1522</f>
        <v>4589.8999999999996</v>
      </c>
      <c r="AO1534" s="24">
        <f>L1521</f>
        <v>1372.5</v>
      </c>
      <c r="AQ1534" t="s">
        <v>1567</v>
      </c>
      <c r="AR1534" s="24">
        <f>L1519</f>
        <v>647.33000000000004</v>
      </c>
      <c r="AT1534" s="24">
        <f>L1522</f>
        <v>429.46</v>
      </c>
      <c r="AV1534" t="s">
        <v>1567</v>
      </c>
      <c r="AW1534" s="24">
        <f>L1527</f>
        <v>83.95</v>
      </c>
      <c r="AZ1534">
        <f>Source!X542</f>
        <v>1259.8399999999999</v>
      </c>
      <c r="BA1534">
        <f>Source!Y542</f>
        <v>796.82</v>
      </c>
      <c r="CD1534">
        <v>1</v>
      </c>
    </row>
    <row r="1535" spans="1:83" ht="38.25" x14ac:dyDescent="0.2">
      <c r="A1535" s="136" t="s">
        <v>613</v>
      </c>
      <c r="B1535" s="125" t="str">
        <f>Source!F543</f>
        <v>ТЦ_24.00.00.00_64_6454104668_26.08.2026_01_2.1</v>
      </c>
      <c r="C1535" s="125" t="str">
        <f>Source!G543</f>
        <v>Изолирующее фланцевое соединение Ру 1,6 МПА д.200</v>
      </c>
      <c r="D1535" s="126" t="str">
        <f>Source!H543</f>
        <v>ШТ</v>
      </c>
      <c r="E1535" s="127">
        <f>Source!K543</f>
        <v>1</v>
      </c>
      <c r="F1535" s="127"/>
      <c r="G1535" s="127">
        <f>Source!I543</f>
        <v>1</v>
      </c>
      <c r="H1535" s="128"/>
      <c r="I1535" s="126"/>
      <c r="J1535" s="128">
        <f>Source!AL543</f>
        <v>6783.93</v>
      </c>
      <c r="K1535" s="126"/>
      <c r="L1535" s="128">
        <f>Source!HG543</f>
        <v>6783.93</v>
      </c>
    </row>
    <row r="1536" spans="1:83" x14ac:dyDescent="0.2">
      <c r="A1536" s="104"/>
      <c r="B1536" s="104"/>
      <c r="C1536" s="129" t="s">
        <v>1566</v>
      </c>
      <c r="D1536" s="129"/>
      <c r="E1536" s="129"/>
      <c r="F1536" s="129"/>
      <c r="G1536" s="129"/>
      <c r="H1536" s="129"/>
      <c r="I1536" s="130">
        <f>IF(E1535&lt;&gt;0,K1536/E1535, 0)</f>
        <v>6783.93</v>
      </c>
      <c r="J1536" s="130"/>
      <c r="K1536" s="130">
        <f>L1535</f>
        <v>6783.93</v>
      </c>
      <c r="L1536" s="130"/>
      <c r="AD1536">
        <f>ROUND((Source!AT543/100)*((ROUND(ROUND(Source!AO543,2)*Source!I543, 2)+ROUND(ROUND(Source!AN543,2)*Source!I543, 2))), 2)</f>
        <v>0</v>
      </c>
      <c r="AE1536">
        <f>ROUND((Source!AU543/100)*((ROUND(ROUND(Source!AO543,2)*Source!I543, 2)+ROUND(ROUND(Source!AN543,2)*Source!I543, 2))), 2)</f>
        <v>0</v>
      </c>
      <c r="AN1536" s="24">
        <f>L1535</f>
        <v>6783.93</v>
      </c>
      <c r="AO1536">
        <f>0</f>
        <v>0</v>
      </c>
      <c r="AQ1536" t="s">
        <v>1567</v>
      </c>
      <c r="AR1536">
        <f>0</f>
        <v>0</v>
      </c>
      <c r="AT1536">
        <f>0</f>
        <v>0</v>
      </c>
      <c r="AV1536" t="s">
        <v>1567</v>
      </c>
      <c r="AW1536" s="24">
        <f>L1535</f>
        <v>6783.93</v>
      </c>
      <c r="AX1536" s="24">
        <f>L1535</f>
        <v>6783.93</v>
      </c>
      <c r="AZ1536">
        <f>Source!X543</f>
        <v>0</v>
      </c>
      <c r="BA1536">
        <f>Source!Y543</f>
        <v>0</v>
      </c>
      <c r="CD1536">
        <v>1</v>
      </c>
    </row>
    <row r="1537" spans="1:83" ht="51" x14ac:dyDescent="0.2">
      <c r="A1537" s="118" t="s">
        <v>618</v>
      </c>
      <c r="B1537" s="107" t="s">
        <v>1714</v>
      </c>
      <c r="C1537" s="107" t="str">
        <f>Source!G544</f>
        <v>Укладка полиэтиленовых труб газопроводов в траншею со стационарно установленного барабана, диаметр труб: свыше 63 до 110 мм</v>
      </c>
      <c r="D1537" s="119" t="str">
        <f>Source!H544</f>
        <v>100 м</v>
      </c>
      <c r="E1537" s="120">
        <f>Source!K544</f>
        <v>0.67500000000000004</v>
      </c>
      <c r="F1537" s="120"/>
      <c r="G1537" s="120">
        <f>Source!I544</f>
        <v>0.67500000000000004</v>
      </c>
      <c r="H1537" s="121"/>
      <c r="I1537" s="119"/>
      <c r="J1537" s="121"/>
      <c r="K1537" s="119"/>
      <c r="L1537" s="121"/>
    </row>
    <row r="1538" spans="1:83" x14ac:dyDescent="0.2">
      <c r="A1538" s="104"/>
      <c r="B1538" s="104"/>
      <c r="C1538" s="105" t="str">
        <f>"Объем: "&amp;Source!I544&amp;"=67,5/"&amp;"100"</f>
        <v>Объем: 0,675=67,5/100</v>
      </c>
      <c r="D1538" s="104"/>
      <c r="E1538" s="104"/>
      <c r="F1538" s="104"/>
      <c r="G1538" s="104"/>
      <c r="H1538" s="104"/>
      <c r="I1538" s="104"/>
      <c r="J1538" s="104"/>
      <c r="K1538" s="104"/>
      <c r="L1538" s="104"/>
    </row>
    <row r="1539" spans="1:83" x14ac:dyDescent="0.2">
      <c r="A1539" s="122"/>
      <c r="B1539" s="120">
        <v>1</v>
      </c>
      <c r="C1539" s="122" t="s">
        <v>1569</v>
      </c>
      <c r="D1539" s="119" t="s">
        <v>922</v>
      </c>
      <c r="E1539" s="123"/>
      <c r="F1539" s="120"/>
      <c r="G1539" s="120">
        <f>Source!U544</f>
        <v>4.05</v>
      </c>
      <c r="H1539" s="120"/>
      <c r="I1539" s="120"/>
      <c r="J1539" s="120"/>
      <c r="K1539" s="120"/>
      <c r="L1539" s="124">
        <f>SUM(L1540:L1540)-SUMIF(CE1540:CE1540, 1, L1540:L1540)</f>
        <v>1761.95</v>
      </c>
    </row>
    <row r="1540" spans="1:83" x14ac:dyDescent="0.2">
      <c r="A1540" s="107"/>
      <c r="B1540" s="107" t="s">
        <v>1010</v>
      </c>
      <c r="C1540" s="107" t="s">
        <v>1011</v>
      </c>
      <c r="D1540" s="119" t="s">
        <v>922</v>
      </c>
      <c r="E1540" s="120">
        <v>6</v>
      </c>
      <c r="F1540" s="120"/>
      <c r="G1540" s="120">
        <f>SmtRes!CX443</f>
        <v>4.05</v>
      </c>
      <c r="H1540" s="121"/>
      <c r="I1540" s="119"/>
      <c r="J1540" s="121">
        <f>SmtRes!CZ443</f>
        <v>435.05</v>
      </c>
      <c r="K1540" s="119"/>
      <c r="L1540" s="121">
        <f>SmtRes!DI443</f>
        <v>1761.95</v>
      </c>
    </row>
    <row r="1541" spans="1:83" x14ac:dyDescent="0.2">
      <c r="A1541" s="122"/>
      <c r="B1541" s="120">
        <v>2</v>
      </c>
      <c r="C1541" s="122" t="s">
        <v>1560</v>
      </c>
      <c r="D1541" s="119"/>
      <c r="E1541" s="123"/>
      <c r="F1541" s="120"/>
      <c r="G1541" s="120"/>
      <c r="H1541" s="120"/>
      <c r="I1541" s="120"/>
      <c r="J1541" s="120"/>
      <c r="K1541" s="120"/>
      <c r="L1541" s="124">
        <f>SUM(L1542:L1544)-SUMIF(CE1542:CE1544, 1, L1542:L1544)</f>
        <v>318.85000000000002</v>
      </c>
    </row>
    <row r="1542" spans="1:83" hidden="1" x14ac:dyDescent="0.2">
      <c r="A1542" s="122"/>
      <c r="B1542" s="120"/>
      <c r="C1542" s="122" t="s">
        <v>1562</v>
      </c>
      <c r="D1542" s="119" t="s">
        <v>922</v>
      </c>
      <c r="E1542" s="123"/>
      <c r="F1542" s="120"/>
      <c r="G1542" s="120">
        <f>Source!V544</f>
        <v>0</v>
      </c>
      <c r="H1542" s="120"/>
      <c r="I1542" s="120"/>
      <c r="J1542" s="120"/>
      <c r="K1542" s="120"/>
      <c r="L1542" s="124">
        <f>SUMIF(CE1543:CE1544, 1, L1543:L1544)</f>
        <v>0</v>
      </c>
      <c r="CE1542">
        <v>1</v>
      </c>
    </row>
    <row r="1543" spans="1:83" ht="76.5" x14ac:dyDescent="0.2">
      <c r="A1543" s="107"/>
      <c r="B1543" s="107" t="s">
        <v>1012</v>
      </c>
      <c r="C1543" s="107" t="s">
        <v>1014</v>
      </c>
      <c r="D1543" s="119" t="s">
        <v>926</v>
      </c>
      <c r="E1543" s="120">
        <v>0.97</v>
      </c>
      <c r="F1543" s="120"/>
      <c r="G1543" s="120">
        <f>SmtRes!CX444</f>
        <v>0.65475000000000005</v>
      </c>
      <c r="H1543" s="121">
        <f>SmtRes!CZ444</f>
        <v>345.9</v>
      </c>
      <c r="I1543" s="119">
        <f>SmtRes!AJ444</f>
        <v>1.33</v>
      </c>
      <c r="J1543" s="121">
        <f>ROUND(H1543*I1543, 2)</f>
        <v>460.05</v>
      </c>
      <c r="K1543" s="119"/>
      <c r="L1543" s="121">
        <f>SmtRes!DG444</f>
        <v>301.22000000000003</v>
      </c>
    </row>
    <row r="1544" spans="1:83" ht="25.5" x14ac:dyDescent="0.2">
      <c r="A1544" s="107"/>
      <c r="B1544" s="107" t="s">
        <v>1015</v>
      </c>
      <c r="C1544" s="107" t="s">
        <v>1017</v>
      </c>
      <c r="D1544" s="119" t="s">
        <v>926</v>
      </c>
      <c r="E1544" s="120">
        <v>0.55000000000000004</v>
      </c>
      <c r="F1544" s="120"/>
      <c r="G1544" s="120">
        <f>SmtRes!CX445</f>
        <v>0.37125000000000002</v>
      </c>
      <c r="H1544" s="121">
        <f>SmtRes!CZ445</f>
        <v>27.13</v>
      </c>
      <c r="I1544" s="119">
        <f>SmtRes!AJ445</f>
        <v>1.75</v>
      </c>
      <c r="J1544" s="121">
        <f>ROUND(H1544*I1544, 2)</f>
        <v>47.48</v>
      </c>
      <c r="K1544" s="119"/>
      <c r="L1544" s="121">
        <f>SmtRes!DG445</f>
        <v>17.63</v>
      </c>
    </row>
    <row r="1545" spans="1:83" hidden="1" x14ac:dyDescent="0.2">
      <c r="A1545" s="122"/>
      <c r="B1545" s="120">
        <v>4</v>
      </c>
      <c r="C1545" s="122" t="s">
        <v>1604</v>
      </c>
      <c r="D1545" s="119"/>
      <c r="E1545" s="123"/>
      <c r="F1545" s="120"/>
      <c r="G1545" s="120"/>
      <c r="H1545" s="120"/>
      <c r="I1545" s="120"/>
      <c r="J1545" s="120"/>
      <c r="K1545" s="120"/>
      <c r="L1545" s="124">
        <f>0</f>
        <v>0</v>
      </c>
    </row>
    <row r="1546" spans="1:83" x14ac:dyDescent="0.2">
      <c r="A1546" s="107"/>
      <c r="B1546" s="107"/>
      <c r="C1546" s="125"/>
      <c r="D1546" s="126"/>
      <c r="E1546" s="127"/>
      <c r="F1546" s="127"/>
      <c r="G1546" s="127"/>
      <c r="H1546" s="128"/>
      <c r="I1546" s="126"/>
      <c r="J1546" s="128"/>
      <c r="K1546" s="126"/>
      <c r="L1546" s="128"/>
    </row>
    <row r="1547" spans="1:83" x14ac:dyDescent="0.2">
      <c r="A1547" s="107"/>
      <c r="B1547" s="107"/>
      <c r="C1547" s="106" t="s">
        <v>832</v>
      </c>
      <c r="D1547" s="119"/>
      <c r="E1547" s="120"/>
      <c r="F1547" s="120"/>
      <c r="G1547" s="120"/>
      <c r="H1547" s="121"/>
      <c r="I1547" s="119"/>
      <c r="J1547" s="121"/>
      <c r="K1547" s="119"/>
      <c r="L1547" s="121">
        <f>L1539+L1541+L1542+L1545</f>
        <v>2080.8000000000002</v>
      </c>
    </row>
    <row r="1548" spans="1:83" x14ac:dyDescent="0.2">
      <c r="A1548" s="107"/>
      <c r="B1548" s="107"/>
      <c r="C1548" s="107" t="s">
        <v>1563</v>
      </c>
      <c r="D1548" s="119"/>
      <c r="E1548" s="120"/>
      <c r="F1548" s="120"/>
      <c r="G1548" s="120"/>
      <c r="H1548" s="121"/>
      <c r="I1548" s="119"/>
      <c r="J1548" s="121"/>
      <c r="K1548" s="119"/>
      <c r="L1548" s="121">
        <f>SUM(AR1537:AR1551)+SUM(AS1537:AS1551)+SUM(AT1537:AT1551)+SUM(AU1537:AU1551)+SUM(AV1537:AV1551)</f>
        <v>1761.95</v>
      </c>
    </row>
    <row r="1549" spans="1:83" ht="38.25" x14ac:dyDescent="0.2">
      <c r="A1549" s="107"/>
      <c r="B1549" s="107" t="s">
        <v>108</v>
      </c>
      <c r="C1549" s="107" t="s">
        <v>1605</v>
      </c>
      <c r="D1549" s="119" t="s">
        <v>186</v>
      </c>
      <c r="E1549" s="120">
        <f>Source!BZ544</f>
        <v>117</v>
      </c>
      <c r="F1549" s="120"/>
      <c r="G1549" s="120">
        <f>Source!AT544</f>
        <v>117</v>
      </c>
      <c r="H1549" s="121"/>
      <c r="I1549" s="119"/>
      <c r="J1549" s="121"/>
      <c r="K1549" s="119"/>
      <c r="L1549" s="121">
        <f>SUM(AZ1537:AZ1551)</f>
        <v>2061.48</v>
      </c>
    </row>
    <row r="1550" spans="1:83" ht="38.25" x14ac:dyDescent="0.2">
      <c r="A1550" s="125"/>
      <c r="B1550" s="125" t="s">
        <v>109</v>
      </c>
      <c r="C1550" s="125" t="s">
        <v>1606</v>
      </c>
      <c r="D1550" s="126" t="s">
        <v>186</v>
      </c>
      <c r="E1550" s="127">
        <f>Source!CA544</f>
        <v>74</v>
      </c>
      <c r="F1550" s="127"/>
      <c r="G1550" s="127">
        <f>Source!AU544</f>
        <v>74</v>
      </c>
      <c r="H1550" s="128"/>
      <c r="I1550" s="126"/>
      <c r="J1550" s="128"/>
      <c r="K1550" s="126"/>
      <c r="L1550" s="128">
        <f>SUM(BA1537:BA1551)</f>
        <v>1303.8399999999999</v>
      </c>
    </row>
    <row r="1551" spans="1:83" x14ac:dyDescent="0.2">
      <c r="A1551" s="104"/>
      <c r="B1551" s="104"/>
      <c r="C1551" s="129" t="s">
        <v>1566</v>
      </c>
      <c r="D1551" s="129"/>
      <c r="E1551" s="129"/>
      <c r="F1551" s="129"/>
      <c r="G1551" s="129"/>
      <c r="H1551" s="129"/>
      <c r="I1551" s="130">
        <f>IF(E1537&lt;&gt;0,K1551/E1537, 0)</f>
        <v>8068.3259259259266</v>
      </c>
      <c r="J1551" s="130"/>
      <c r="K1551" s="130">
        <f>L1539+L1541+L1545+L1549+L1550+L1542</f>
        <v>5446.1200000000008</v>
      </c>
      <c r="L1551" s="130"/>
      <c r="AD1551">
        <f>ROUND((Source!AT544/100)*((ROUND(SUMIF(SmtRes!AQ443:'SmtRes'!AQ446,"=1",SmtRes!AD443:'SmtRes'!AD446)*Source!I544, 2)+ROUND(SUMIF(SmtRes!AQ443:'SmtRes'!AQ446,"=1",SmtRes!AC443:'SmtRes'!AC446)*Source!I544, 2))), 2)</f>
        <v>343.58</v>
      </c>
      <c r="AE1551">
        <f>ROUND((Source!AU544/100)*((ROUND(SUMIF(SmtRes!AQ443:'SmtRes'!AQ446,"=1",SmtRes!AD443:'SmtRes'!AD446)*Source!I544, 2)+ROUND(SUMIF(SmtRes!AQ443:'SmtRes'!AQ446,"=1",SmtRes!AC443:'SmtRes'!AC446)*Source!I544, 2))), 2)</f>
        <v>217.31</v>
      </c>
      <c r="AN1551" s="24">
        <f>L1539+L1541+L1545+L1549+L1550+L1542</f>
        <v>5446.1200000000008</v>
      </c>
      <c r="AO1551" s="24">
        <f>L1541</f>
        <v>318.85000000000002</v>
      </c>
      <c r="AQ1551" t="s">
        <v>1567</v>
      </c>
      <c r="AR1551" s="24">
        <f>L1539</f>
        <v>1761.95</v>
      </c>
      <c r="AT1551" s="24">
        <f>L1542</f>
        <v>0</v>
      </c>
      <c r="AV1551" t="s">
        <v>1567</v>
      </c>
      <c r="AW1551" s="24">
        <f>L1545</f>
        <v>0</v>
      </c>
      <c r="AZ1551">
        <f>Source!X544</f>
        <v>2061.48</v>
      </c>
      <c r="BA1551">
        <f>Source!Y544</f>
        <v>1303.8399999999999</v>
      </c>
      <c r="CD1551">
        <v>1</v>
      </c>
    </row>
    <row r="1552" spans="1:83" ht="63.75" x14ac:dyDescent="0.2">
      <c r="A1552" s="136" t="s">
        <v>622</v>
      </c>
      <c r="B1552" s="125" t="str">
        <f>Source!F545</f>
        <v>24.3.03.11-0026</v>
      </c>
      <c r="C1552" s="125" t="str">
        <f>Source!G545</f>
        <v>Трубы напорные полиэтиленовые газопроводные ПЭ100, стандартное размерное отношение SDR11, номинальный наружный диаметр 90 мм, толщина стенки 8,2 мм</v>
      </c>
      <c r="D1552" s="126" t="str">
        <f>Source!H545</f>
        <v>м</v>
      </c>
      <c r="E1552" s="127">
        <f>Source!K545</f>
        <v>18.5</v>
      </c>
      <c r="F1552" s="127"/>
      <c r="G1552" s="127">
        <f>Source!I545</f>
        <v>18.5</v>
      </c>
      <c r="H1552" s="128">
        <f>Source!AL545</f>
        <v>406.29</v>
      </c>
      <c r="I1552" s="126">
        <f>IF(Source!BC545&lt;&gt; 0, Source!BC545, 1)</f>
        <v>1.03</v>
      </c>
      <c r="J1552" s="128">
        <f>ROUND(H1552*I1552, 2)</f>
        <v>418.48</v>
      </c>
      <c r="K1552" s="126"/>
      <c r="L1552" s="128">
        <f>Source!P545</f>
        <v>7741.88</v>
      </c>
    </row>
    <row r="1553" spans="1:83" x14ac:dyDescent="0.2">
      <c r="A1553" s="104"/>
      <c r="B1553" s="104"/>
      <c r="C1553" s="129" t="s">
        <v>1566</v>
      </c>
      <c r="D1553" s="129"/>
      <c r="E1553" s="129"/>
      <c r="F1553" s="129"/>
      <c r="G1553" s="129"/>
      <c r="H1553" s="129"/>
      <c r="I1553" s="130">
        <f>IF(E1552&lt;&gt;0,K1553/E1552, 0)</f>
        <v>418.48</v>
      </c>
      <c r="J1553" s="130"/>
      <c r="K1553" s="130">
        <f>L1552</f>
        <v>7741.88</v>
      </c>
      <c r="L1553" s="130"/>
      <c r="AD1553">
        <f>ROUND((Source!AT545/100)*((ROUND(ROUND(Source!AO545,2)*Source!I545, 2)+ROUND(ROUND(Source!AN545,2)*Source!I545, 2))), 2)</f>
        <v>0</v>
      </c>
      <c r="AE1553">
        <f>ROUND((Source!AU545/100)*((ROUND(ROUND(Source!AO545,2)*Source!I545, 2)+ROUND(ROUND(Source!AN545,2)*Source!I545, 2))), 2)</f>
        <v>0</v>
      </c>
      <c r="AN1553" s="24">
        <f>L1552</f>
        <v>7741.88</v>
      </c>
      <c r="AO1553">
        <f>0</f>
        <v>0</v>
      </c>
      <c r="AQ1553" t="s">
        <v>1567</v>
      </c>
      <c r="AR1553">
        <f>0</f>
        <v>0</v>
      </c>
      <c r="AT1553">
        <f>0</f>
        <v>0</v>
      </c>
      <c r="AV1553" t="s">
        <v>1567</v>
      </c>
      <c r="AW1553" s="24">
        <f>L1552</f>
        <v>7741.88</v>
      </c>
      <c r="AZ1553">
        <f>Source!X545</f>
        <v>0</v>
      </c>
      <c r="BA1553">
        <f>Source!Y545</f>
        <v>0</v>
      </c>
      <c r="CD1553">
        <v>1</v>
      </c>
    </row>
    <row r="1554" spans="1:83" ht="63.75" x14ac:dyDescent="0.2">
      <c r="A1554" s="136" t="s">
        <v>626</v>
      </c>
      <c r="B1554" s="125" t="str">
        <f>Source!F546</f>
        <v>24.3.03.11-0027</v>
      </c>
      <c r="C1554" s="125" t="str">
        <f>Source!G546</f>
        <v>Трубы напорные полиэтиленовые газопроводные ПЭ100, стандартное размерное отношение SDR11, номинальный наружный диаметр 110 мм, толщина стенки 10,0 мм</v>
      </c>
      <c r="D1554" s="126" t="str">
        <f>Source!H546</f>
        <v>м</v>
      </c>
      <c r="E1554" s="127">
        <f>Source!K546</f>
        <v>49</v>
      </c>
      <c r="F1554" s="127"/>
      <c r="G1554" s="127">
        <f>Source!I546</f>
        <v>49</v>
      </c>
      <c r="H1554" s="128">
        <f>Source!AL546</f>
        <v>588.41</v>
      </c>
      <c r="I1554" s="126">
        <f>IF(Source!BC546&lt;&gt; 0, Source!BC546, 1)</f>
        <v>1.03</v>
      </c>
      <c r="J1554" s="128">
        <f>ROUND(H1554*I1554, 2)</f>
        <v>606.05999999999995</v>
      </c>
      <c r="K1554" s="126"/>
      <c r="L1554" s="128">
        <f>Source!P546</f>
        <v>29696.94</v>
      </c>
    </row>
    <row r="1555" spans="1:83" x14ac:dyDescent="0.2">
      <c r="A1555" s="104"/>
      <c r="B1555" s="104"/>
      <c r="C1555" s="129" t="s">
        <v>1566</v>
      </c>
      <c r="D1555" s="129"/>
      <c r="E1555" s="129"/>
      <c r="F1555" s="129"/>
      <c r="G1555" s="129"/>
      <c r="H1555" s="129"/>
      <c r="I1555" s="130">
        <f>IF(E1554&lt;&gt;0,K1555/E1554, 0)</f>
        <v>606.05999999999995</v>
      </c>
      <c r="J1555" s="130"/>
      <c r="K1555" s="130">
        <f>L1554</f>
        <v>29696.94</v>
      </c>
      <c r="L1555" s="130"/>
      <c r="AD1555">
        <f>ROUND((Source!AT546/100)*((ROUND(ROUND(Source!AO546,2)*Source!I546, 2)+ROUND(ROUND(Source!AN546,2)*Source!I546, 2))), 2)</f>
        <v>0</v>
      </c>
      <c r="AE1555">
        <f>ROUND((Source!AU546/100)*((ROUND(ROUND(Source!AO546,2)*Source!I546, 2)+ROUND(ROUND(Source!AN546,2)*Source!I546, 2))), 2)</f>
        <v>0</v>
      </c>
      <c r="AN1555" s="24">
        <f>L1554</f>
        <v>29696.94</v>
      </c>
      <c r="AO1555">
        <f>0</f>
        <v>0</v>
      </c>
      <c r="AQ1555" t="s">
        <v>1567</v>
      </c>
      <c r="AR1555">
        <f>0</f>
        <v>0</v>
      </c>
      <c r="AT1555">
        <f>0</f>
        <v>0</v>
      </c>
      <c r="AV1555" t="s">
        <v>1567</v>
      </c>
      <c r="AW1555" s="24">
        <f>L1554</f>
        <v>29696.94</v>
      </c>
      <c r="AZ1555">
        <f>Source!X546</f>
        <v>0</v>
      </c>
      <c r="BA1555">
        <f>Source!Y546</f>
        <v>0</v>
      </c>
      <c r="CD1555">
        <v>1</v>
      </c>
    </row>
    <row r="1556" spans="1:83" ht="51" x14ac:dyDescent="0.2">
      <c r="A1556" s="136" t="s">
        <v>627</v>
      </c>
      <c r="B1556" s="125" t="str">
        <f>Source!F547</f>
        <v>24.3.05.02-0136</v>
      </c>
      <c r="C1556" s="125" t="str">
        <f>Source!G547</f>
        <v>Заглушка полиэтиленовая электросварная для газо- и водоснабжения, ПЭ100, стандартное размерное отношение SDR11, диаметр 110 мм</v>
      </c>
      <c r="D1556" s="126" t="str">
        <f>Source!H547</f>
        <v>ШТ</v>
      </c>
      <c r="E1556" s="127">
        <f>Source!K547</f>
        <v>1</v>
      </c>
      <c r="F1556" s="127"/>
      <c r="G1556" s="127">
        <f>Source!I547</f>
        <v>1</v>
      </c>
      <c r="H1556" s="128">
        <f>Source!AL547</f>
        <v>2867.11</v>
      </c>
      <c r="I1556" s="126">
        <f>IF(Source!BC547&lt;&gt; 0, Source!BC547, 1)</f>
        <v>1.03</v>
      </c>
      <c r="J1556" s="128">
        <f>ROUND(H1556*I1556, 2)</f>
        <v>2953.12</v>
      </c>
      <c r="K1556" s="126"/>
      <c r="L1556" s="128">
        <f>Source!P547</f>
        <v>2953.12</v>
      </c>
    </row>
    <row r="1557" spans="1:83" x14ac:dyDescent="0.2">
      <c r="A1557" s="104"/>
      <c r="B1557" s="104"/>
      <c r="C1557" s="129" t="s">
        <v>1566</v>
      </c>
      <c r="D1557" s="129"/>
      <c r="E1557" s="129"/>
      <c r="F1557" s="129"/>
      <c r="G1557" s="129"/>
      <c r="H1557" s="129"/>
      <c r="I1557" s="130">
        <f>IF(E1556&lt;&gt;0,K1557/E1556, 0)</f>
        <v>2953.12</v>
      </c>
      <c r="J1557" s="130"/>
      <c r="K1557" s="130">
        <f>L1556</f>
        <v>2953.12</v>
      </c>
      <c r="L1557" s="130"/>
      <c r="AD1557">
        <f>ROUND((Source!AT547/100)*((ROUND(ROUND(Source!AO547,2)*Source!I547, 2)+ROUND(ROUND(Source!AN547,2)*Source!I547, 2))), 2)</f>
        <v>0</v>
      </c>
      <c r="AE1557">
        <f>ROUND((Source!AU547/100)*((ROUND(ROUND(Source!AO547,2)*Source!I547, 2)+ROUND(ROUND(Source!AN547,2)*Source!I547, 2))), 2)</f>
        <v>0</v>
      </c>
      <c r="AN1557" s="24">
        <f>L1556</f>
        <v>2953.12</v>
      </c>
      <c r="AO1557">
        <f>0</f>
        <v>0</v>
      </c>
      <c r="AQ1557" t="s">
        <v>1567</v>
      </c>
      <c r="AR1557">
        <f>0</f>
        <v>0</v>
      </c>
      <c r="AT1557">
        <f>0</f>
        <v>0</v>
      </c>
      <c r="AV1557" t="s">
        <v>1567</v>
      </c>
      <c r="AW1557" s="24">
        <f>L1556</f>
        <v>2953.12</v>
      </c>
      <c r="AZ1557">
        <f>Source!X547</f>
        <v>0</v>
      </c>
      <c r="BA1557">
        <f>Source!Y547</f>
        <v>0</v>
      </c>
      <c r="CD1557">
        <v>1</v>
      </c>
    </row>
    <row r="1558" spans="1:83" ht="51" x14ac:dyDescent="0.2">
      <c r="A1558" s="136" t="s">
        <v>631</v>
      </c>
      <c r="B1558" s="125" t="str">
        <f>Source!F548</f>
        <v>24.3.05.02-0135</v>
      </c>
      <c r="C1558" s="125" t="str">
        <f>Source!G548</f>
        <v>Заглушка полиэтиленовая электросварная для газо- и водоснабжения, ПЭ100, стандартное размерное отношение SDR11, диаметр 90 мм</v>
      </c>
      <c r="D1558" s="126" t="str">
        <f>Source!H548</f>
        <v>ШТ</v>
      </c>
      <c r="E1558" s="127">
        <f>Source!K548</f>
        <v>1</v>
      </c>
      <c r="F1558" s="127"/>
      <c r="G1558" s="127">
        <f>Source!I548</f>
        <v>1</v>
      </c>
      <c r="H1558" s="128">
        <f>Source!AL548</f>
        <v>2524.64</v>
      </c>
      <c r="I1558" s="126">
        <f>IF(Source!BC548&lt;&gt; 0, Source!BC548, 1)</f>
        <v>1.03</v>
      </c>
      <c r="J1558" s="128">
        <f>ROUND(H1558*I1558, 2)</f>
        <v>2600.38</v>
      </c>
      <c r="K1558" s="126"/>
      <c r="L1558" s="128">
        <f>Source!P548</f>
        <v>2600.38</v>
      </c>
    </row>
    <row r="1559" spans="1:83" x14ac:dyDescent="0.2">
      <c r="A1559" s="104"/>
      <c r="B1559" s="104"/>
      <c r="C1559" s="129" t="s">
        <v>1566</v>
      </c>
      <c r="D1559" s="129"/>
      <c r="E1559" s="129"/>
      <c r="F1559" s="129"/>
      <c r="G1559" s="129"/>
      <c r="H1559" s="129"/>
      <c r="I1559" s="130">
        <f>IF(E1558&lt;&gt;0,K1559/E1558, 0)</f>
        <v>2600.38</v>
      </c>
      <c r="J1559" s="130"/>
      <c r="K1559" s="130">
        <f>L1558</f>
        <v>2600.38</v>
      </c>
      <c r="L1559" s="130"/>
      <c r="AD1559">
        <f>ROUND((Source!AT548/100)*((ROUND(ROUND(Source!AO548,2)*Source!I548, 2)+ROUND(ROUND(Source!AN548,2)*Source!I548, 2))), 2)</f>
        <v>0</v>
      </c>
      <c r="AE1559">
        <f>ROUND((Source!AU548/100)*((ROUND(ROUND(Source!AO548,2)*Source!I548, 2)+ROUND(ROUND(Source!AN548,2)*Source!I548, 2))), 2)</f>
        <v>0</v>
      </c>
      <c r="AN1559" s="24">
        <f>L1558</f>
        <v>2600.38</v>
      </c>
      <c r="AO1559">
        <f>0</f>
        <v>0</v>
      </c>
      <c r="AQ1559" t="s">
        <v>1567</v>
      </c>
      <c r="AR1559">
        <f>0</f>
        <v>0</v>
      </c>
      <c r="AT1559">
        <f>0</f>
        <v>0</v>
      </c>
      <c r="AV1559" t="s">
        <v>1567</v>
      </c>
      <c r="AW1559" s="24">
        <f>L1558</f>
        <v>2600.38</v>
      </c>
      <c r="AZ1559">
        <f>Source!X548</f>
        <v>0</v>
      </c>
      <c r="BA1559">
        <f>Source!Y548</f>
        <v>0</v>
      </c>
      <c r="CD1559">
        <v>1</v>
      </c>
    </row>
    <row r="1560" spans="1:83" ht="51" x14ac:dyDescent="0.2">
      <c r="A1560" s="118" t="s">
        <v>635</v>
      </c>
      <c r="B1560" s="107" t="s">
        <v>1715</v>
      </c>
      <c r="C1560" s="107" t="str">
        <f>Source!G549</f>
        <v>Укладка полиэтиленовых труб газопроводов в траншею со стационарно установленного барабана, диаметр труб: свыше 110 до 160 мм</v>
      </c>
      <c r="D1560" s="119" t="str">
        <f>Source!H549</f>
        <v>100 м</v>
      </c>
      <c r="E1560" s="120">
        <f>Source!K549</f>
        <v>0.255</v>
      </c>
      <c r="F1560" s="120"/>
      <c r="G1560" s="120">
        <f>Source!I549</f>
        <v>0.255</v>
      </c>
      <c r="H1560" s="121"/>
      <c r="I1560" s="119"/>
      <c r="J1560" s="121"/>
      <c r="K1560" s="119"/>
      <c r="L1560" s="121"/>
    </row>
    <row r="1561" spans="1:83" x14ac:dyDescent="0.2">
      <c r="A1561" s="104"/>
      <c r="B1561" s="104"/>
      <c r="C1561" s="105" t="str">
        <f>"Объем: "&amp;Source!I549&amp;"=25,5/"&amp;"100"</f>
        <v>Объем: 0,255=25,5/100</v>
      </c>
      <c r="D1561" s="104"/>
      <c r="E1561" s="104"/>
      <c r="F1561" s="104"/>
      <c r="G1561" s="104"/>
      <c r="H1561" s="104"/>
      <c r="I1561" s="104"/>
      <c r="J1561" s="104"/>
      <c r="K1561" s="104"/>
      <c r="L1561" s="104"/>
    </row>
    <row r="1562" spans="1:83" x14ac:dyDescent="0.2">
      <c r="A1562" s="122"/>
      <c r="B1562" s="120">
        <v>1</v>
      </c>
      <c r="C1562" s="122" t="s">
        <v>1569</v>
      </c>
      <c r="D1562" s="119" t="s">
        <v>922</v>
      </c>
      <c r="E1562" s="123"/>
      <c r="F1562" s="120"/>
      <c r="G1562" s="120">
        <f>Source!U549</f>
        <v>1.7595000000000001</v>
      </c>
      <c r="H1562" s="120"/>
      <c r="I1562" s="120"/>
      <c r="J1562" s="120"/>
      <c r="K1562" s="120"/>
      <c r="L1562" s="124">
        <f>SUM(L1563:L1563)-SUMIF(CE1563:CE1563, 1, L1563:L1563)</f>
        <v>765.47</v>
      </c>
    </row>
    <row r="1563" spans="1:83" x14ac:dyDescent="0.2">
      <c r="A1563" s="107"/>
      <c r="B1563" s="107" t="s">
        <v>1010</v>
      </c>
      <c r="C1563" s="107" t="s">
        <v>1011</v>
      </c>
      <c r="D1563" s="119" t="s">
        <v>922</v>
      </c>
      <c r="E1563" s="120">
        <v>6.9</v>
      </c>
      <c r="F1563" s="120"/>
      <c r="G1563" s="120">
        <f>SmtRes!CX447</f>
        <v>1.7595000000000001</v>
      </c>
      <c r="H1563" s="121"/>
      <c r="I1563" s="119"/>
      <c r="J1563" s="121">
        <f>SmtRes!CZ447</f>
        <v>435.05</v>
      </c>
      <c r="K1563" s="119"/>
      <c r="L1563" s="121">
        <f>SmtRes!DI447</f>
        <v>765.47</v>
      </c>
    </row>
    <row r="1564" spans="1:83" x14ac:dyDescent="0.2">
      <c r="A1564" s="122"/>
      <c r="B1564" s="120">
        <v>2</v>
      </c>
      <c r="C1564" s="122" t="s">
        <v>1560</v>
      </c>
      <c r="D1564" s="119"/>
      <c r="E1564" s="123"/>
      <c r="F1564" s="120"/>
      <c r="G1564" s="120"/>
      <c r="H1564" s="120"/>
      <c r="I1564" s="120"/>
      <c r="J1564" s="120"/>
      <c r="K1564" s="120"/>
      <c r="L1564" s="124">
        <f>SUM(L1565:L1567)-SUMIF(CE1565:CE1567, 1, L1565:L1567)</f>
        <v>146.34</v>
      </c>
    </row>
    <row r="1565" spans="1:83" hidden="1" x14ac:dyDescent="0.2">
      <c r="A1565" s="122"/>
      <c r="B1565" s="120"/>
      <c r="C1565" s="122" t="s">
        <v>1562</v>
      </c>
      <c r="D1565" s="119" t="s">
        <v>922</v>
      </c>
      <c r="E1565" s="123"/>
      <c r="F1565" s="120"/>
      <c r="G1565" s="120">
        <f>Source!V549</f>
        <v>0</v>
      </c>
      <c r="H1565" s="120"/>
      <c r="I1565" s="120"/>
      <c r="J1565" s="120"/>
      <c r="K1565" s="120"/>
      <c r="L1565" s="124">
        <f>SUMIF(CE1566:CE1567, 1, L1566:L1567)</f>
        <v>0</v>
      </c>
      <c r="CE1565">
        <v>1</v>
      </c>
    </row>
    <row r="1566" spans="1:83" ht="76.5" x14ac:dyDescent="0.2">
      <c r="A1566" s="107"/>
      <c r="B1566" s="107" t="s">
        <v>1012</v>
      </c>
      <c r="C1566" s="107" t="s">
        <v>1014</v>
      </c>
      <c r="D1566" s="119" t="s">
        <v>926</v>
      </c>
      <c r="E1566" s="120">
        <v>1.17</v>
      </c>
      <c r="F1566" s="120"/>
      <c r="G1566" s="120">
        <f>SmtRes!CX448</f>
        <v>0.29835</v>
      </c>
      <c r="H1566" s="121">
        <f>SmtRes!CZ448</f>
        <v>345.9</v>
      </c>
      <c r="I1566" s="119">
        <f>SmtRes!AJ448</f>
        <v>1.33</v>
      </c>
      <c r="J1566" s="121">
        <f>ROUND(H1566*I1566, 2)</f>
        <v>460.05</v>
      </c>
      <c r="K1566" s="119"/>
      <c r="L1566" s="121">
        <f>SmtRes!DG448</f>
        <v>137.26</v>
      </c>
    </row>
    <row r="1567" spans="1:83" ht="25.5" x14ac:dyDescent="0.2">
      <c r="A1567" s="107"/>
      <c r="B1567" s="107" t="s">
        <v>1015</v>
      </c>
      <c r="C1567" s="107" t="s">
        <v>1017</v>
      </c>
      <c r="D1567" s="119" t="s">
        <v>926</v>
      </c>
      <c r="E1567" s="120">
        <v>0.75</v>
      </c>
      <c r="F1567" s="120"/>
      <c r="G1567" s="120">
        <f>SmtRes!CX449</f>
        <v>0.19125</v>
      </c>
      <c r="H1567" s="121">
        <f>SmtRes!CZ449</f>
        <v>27.13</v>
      </c>
      <c r="I1567" s="119">
        <f>SmtRes!AJ449</f>
        <v>1.75</v>
      </c>
      <c r="J1567" s="121">
        <f>ROUND(H1567*I1567, 2)</f>
        <v>47.48</v>
      </c>
      <c r="K1567" s="119"/>
      <c r="L1567" s="121">
        <f>SmtRes!DG449</f>
        <v>9.08</v>
      </c>
    </row>
    <row r="1568" spans="1:83" hidden="1" x14ac:dyDescent="0.2">
      <c r="A1568" s="122"/>
      <c r="B1568" s="120">
        <v>4</v>
      </c>
      <c r="C1568" s="122" t="s">
        <v>1604</v>
      </c>
      <c r="D1568" s="119"/>
      <c r="E1568" s="123"/>
      <c r="F1568" s="120"/>
      <c r="G1568" s="120"/>
      <c r="H1568" s="120"/>
      <c r="I1568" s="120"/>
      <c r="J1568" s="120"/>
      <c r="K1568" s="120"/>
      <c r="L1568" s="124">
        <f>0</f>
        <v>0</v>
      </c>
    </row>
    <row r="1569" spans="1:83" x14ac:dyDescent="0.2">
      <c r="A1569" s="107"/>
      <c r="B1569" s="107" t="str">
        <f>EtalonRes!I479</f>
        <v>24.3.03.11</v>
      </c>
      <c r="C1569" s="125" t="str">
        <f>EtalonRes!K479</f>
        <v>Трубы полиэтиленовые для газопроводов</v>
      </c>
      <c r="D1569" s="126" t="str">
        <f>EtalonRes!O479</f>
        <v>м</v>
      </c>
      <c r="E1569" s="127">
        <f>EtalonRes!X479</f>
        <v>100</v>
      </c>
      <c r="F1569" s="127"/>
      <c r="G1569" s="127">
        <f>ROUND(EtalonRes!AG479*Source!I549, 7)</f>
        <v>25.5</v>
      </c>
      <c r="H1569" s="128"/>
      <c r="I1569" s="126"/>
      <c r="J1569" s="128"/>
      <c r="K1569" s="126"/>
      <c r="L1569" s="128"/>
    </row>
    <row r="1570" spans="1:83" x14ac:dyDescent="0.2">
      <c r="A1570" s="107"/>
      <c r="B1570" s="107"/>
      <c r="C1570" s="106" t="s">
        <v>832</v>
      </c>
      <c r="D1570" s="119"/>
      <c r="E1570" s="120"/>
      <c r="F1570" s="120"/>
      <c r="G1570" s="120"/>
      <c r="H1570" s="121"/>
      <c r="I1570" s="119"/>
      <c r="J1570" s="121"/>
      <c r="K1570" s="119"/>
      <c r="L1570" s="121">
        <f>L1562+L1564+L1565+L1568</f>
        <v>911.81000000000006</v>
      </c>
    </row>
    <row r="1571" spans="1:83" ht="63.75" x14ac:dyDescent="0.2">
      <c r="A1571" s="118" t="s">
        <v>1716</v>
      </c>
      <c r="B1571" s="107" t="str">
        <f>Source!F550</f>
        <v>24.3.03.11-0030</v>
      </c>
      <c r="C1571" s="107" t="str">
        <f>Source!G550</f>
        <v>Трубы напорные полиэтиленовые газопроводные ПЭ100, стандартное размерное отношение SDR11, номинальный наружный диаметр 160 мм, толщина стенки 14,6 мм</v>
      </c>
      <c r="D1571" s="119" t="str">
        <f>Source!H550</f>
        <v>м</v>
      </c>
      <c r="E1571" s="120">
        <f>SmtRes!AT450</f>
        <v>100</v>
      </c>
      <c r="F1571" s="120"/>
      <c r="G1571" s="120">
        <f>Source!I550</f>
        <v>25.5</v>
      </c>
      <c r="H1571" s="121">
        <f>Source!AL550+Source!AO550+Source!AM550+Source!AN550</f>
        <v>1249.92</v>
      </c>
      <c r="I1571" s="119">
        <f>IF(Source!BC550&lt;&gt; 0, Source!BC550, 1)</f>
        <v>1.03</v>
      </c>
      <c r="J1571" s="121">
        <f>ROUND(H1571*I1571, 2)</f>
        <v>1287.42</v>
      </c>
      <c r="K1571" s="119"/>
      <c r="L1571" s="121">
        <f>Source!P550</f>
        <v>32829.21</v>
      </c>
      <c r="AD1571">
        <f>ROUND((Source!AT550/100)*((ROUND(ROUND(Source!AO550,2)*Source!I550, 2)+ROUND(ROUND(Source!AN550,2)*Source!I550, 2))), 2)</f>
        <v>0</v>
      </c>
      <c r="AE1571">
        <f>ROUND((Source!AU550/100)*((ROUND(ROUND(Source!AO550,2)*Source!I550, 2)+ROUND(ROUND(Source!AN550,2)*Source!I550, 2))), 2)</f>
        <v>0</v>
      </c>
      <c r="AN1571">
        <f>L1571</f>
        <v>32829.21</v>
      </c>
      <c r="AW1571">
        <f>L1571</f>
        <v>32829.21</v>
      </c>
      <c r="AZ1571">
        <f>Source!X550</f>
        <v>0</v>
      </c>
      <c r="BA1571">
        <f>Source!Y550</f>
        <v>0</v>
      </c>
      <c r="CD1571">
        <v>1</v>
      </c>
    </row>
    <row r="1572" spans="1:83" x14ac:dyDescent="0.2">
      <c r="A1572" s="107"/>
      <c r="B1572" s="107"/>
      <c r="C1572" s="107" t="s">
        <v>1563</v>
      </c>
      <c r="D1572" s="119"/>
      <c r="E1572" s="120"/>
      <c r="F1572" s="120"/>
      <c r="G1572" s="120"/>
      <c r="H1572" s="121"/>
      <c r="I1572" s="119"/>
      <c r="J1572" s="121"/>
      <c r="K1572" s="119"/>
      <c r="L1572" s="121">
        <f>SUM(AR1560:AR1575)+SUM(AS1560:AS1575)+SUM(AT1560:AT1575)+SUM(AU1560:AU1575)+SUM(AV1560:AV1575)</f>
        <v>765.47</v>
      </c>
    </row>
    <row r="1573" spans="1:83" ht="38.25" x14ac:dyDescent="0.2">
      <c r="A1573" s="107"/>
      <c r="B1573" s="107" t="s">
        <v>108</v>
      </c>
      <c r="C1573" s="107" t="s">
        <v>1605</v>
      </c>
      <c r="D1573" s="119" t="s">
        <v>186</v>
      </c>
      <c r="E1573" s="120">
        <f>Source!BZ549</f>
        <v>117</v>
      </c>
      <c r="F1573" s="120"/>
      <c r="G1573" s="120">
        <f>Source!AT549</f>
        <v>117</v>
      </c>
      <c r="H1573" s="121"/>
      <c r="I1573" s="119"/>
      <c r="J1573" s="121"/>
      <c r="K1573" s="119"/>
      <c r="L1573" s="121">
        <f>SUM(AZ1560:AZ1575)</f>
        <v>895.6</v>
      </c>
    </row>
    <row r="1574" spans="1:83" ht="38.25" x14ac:dyDescent="0.2">
      <c r="A1574" s="125"/>
      <c r="B1574" s="125" t="s">
        <v>109</v>
      </c>
      <c r="C1574" s="125" t="s">
        <v>1606</v>
      </c>
      <c r="D1574" s="126" t="s">
        <v>186</v>
      </c>
      <c r="E1574" s="127">
        <f>Source!CA549</f>
        <v>74</v>
      </c>
      <c r="F1574" s="127"/>
      <c r="G1574" s="127">
        <f>Source!AU549</f>
        <v>74</v>
      </c>
      <c r="H1574" s="128"/>
      <c r="I1574" s="126"/>
      <c r="J1574" s="128"/>
      <c r="K1574" s="126"/>
      <c r="L1574" s="128">
        <f>SUM(BA1560:BA1575)</f>
        <v>566.45000000000005</v>
      </c>
    </row>
    <row r="1575" spans="1:83" x14ac:dyDescent="0.2">
      <c r="A1575" s="104"/>
      <c r="B1575" s="104"/>
      <c r="C1575" s="129" t="s">
        <v>1566</v>
      </c>
      <c r="D1575" s="129"/>
      <c r="E1575" s="129"/>
      <c r="F1575" s="129"/>
      <c r="G1575" s="129"/>
      <c r="H1575" s="129"/>
      <c r="I1575" s="130">
        <f>IF(E1560&lt;&gt;0,K1575/E1560, 0)</f>
        <v>138051.25490196078</v>
      </c>
      <c r="J1575" s="130"/>
      <c r="K1575" s="130">
        <f>L1562+L1564+L1568+L1573+L1574+L1565+SUM(L1571:L1571)</f>
        <v>35203.07</v>
      </c>
      <c r="L1575" s="130"/>
      <c r="AD1575">
        <f>ROUND((Source!AT549/100)*((ROUND(SUMIF(SmtRes!AQ447:'SmtRes'!AQ451,"=1",SmtRes!AD447:'SmtRes'!AD451)*Source!I549, 2)+ROUND(SUMIF(SmtRes!AQ447:'SmtRes'!AQ451,"=1",SmtRes!AC447:'SmtRes'!AC451)*Source!I549, 2))), 2)</f>
        <v>129.80000000000001</v>
      </c>
      <c r="AE1575">
        <f>ROUND((Source!AU549/100)*((ROUND(SUMIF(SmtRes!AQ447:'SmtRes'!AQ451,"=1",SmtRes!AD447:'SmtRes'!AD451)*Source!I549, 2)+ROUND(SUMIF(SmtRes!AQ447:'SmtRes'!AQ451,"=1",SmtRes!AC447:'SmtRes'!AC451)*Source!I549, 2))), 2)</f>
        <v>82.1</v>
      </c>
      <c r="AN1575" s="24">
        <f>L1562+L1564+L1568+L1573+L1574+L1565</f>
        <v>2373.86</v>
      </c>
      <c r="AO1575" s="24">
        <f>L1564</f>
        <v>146.34</v>
      </c>
      <c r="AQ1575" t="s">
        <v>1567</v>
      </c>
      <c r="AR1575" s="24">
        <f>L1562</f>
        <v>765.47</v>
      </c>
      <c r="AT1575" s="24">
        <f>L1565</f>
        <v>0</v>
      </c>
      <c r="AV1575" t="s">
        <v>1567</v>
      </c>
      <c r="AW1575" s="24">
        <f>L1568</f>
        <v>0</v>
      </c>
      <c r="AZ1575">
        <f>Source!X549</f>
        <v>895.6</v>
      </c>
      <c r="BA1575">
        <f>Source!Y549</f>
        <v>566.45000000000005</v>
      </c>
      <c r="CD1575">
        <v>1</v>
      </c>
    </row>
    <row r="1576" spans="1:83" ht="51" x14ac:dyDescent="0.2">
      <c r="A1576" s="118" t="s">
        <v>643</v>
      </c>
      <c r="B1576" s="107" t="s">
        <v>1715</v>
      </c>
      <c r="C1576" s="107" t="str">
        <f>Source!G551</f>
        <v>Укладка полиэтиленовых труб газопроводов в траншею со стационарно установленного барабана, диаметр труб: 225мм</v>
      </c>
      <c r="D1576" s="119" t="str">
        <f>Source!H551</f>
        <v>100 м</v>
      </c>
      <c r="E1576" s="120">
        <f>Source!K551</f>
        <v>0.03</v>
      </c>
      <c r="F1576" s="120"/>
      <c r="G1576" s="120">
        <f>Source!I551</f>
        <v>0.03</v>
      </c>
      <c r="H1576" s="121"/>
      <c r="I1576" s="119"/>
      <c r="J1576" s="121"/>
      <c r="K1576" s="119"/>
      <c r="L1576" s="121"/>
    </row>
    <row r="1577" spans="1:83" x14ac:dyDescent="0.2">
      <c r="A1577" s="104"/>
      <c r="B1577" s="104"/>
      <c r="C1577" s="105" t="str">
        <f>"Объем: "&amp;Source!I551&amp;"=3/"&amp;"100"</f>
        <v>Объем: 0,03=3/100</v>
      </c>
      <c r="D1577" s="104"/>
      <c r="E1577" s="104"/>
      <c r="F1577" s="104"/>
      <c r="G1577" s="104"/>
      <c r="H1577" s="104"/>
      <c r="I1577" s="104"/>
      <c r="J1577" s="104"/>
      <c r="K1577" s="104"/>
      <c r="L1577" s="104"/>
    </row>
    <row r="1578" spans="1:83" x14ac:dyDescent="0.2">
      <c r="A1578" s="122"/>
      <c r="B1578" s="120">
        <v>1</v>
      </c>
      <c r="C1578" s="122" t="s">
        <v>1569</v>
      </c>
      <c r="D1578" s="119" t="s">
        <v>922</v>
      </c>
      <c r="E1578" s="123"/>
      <c r="F1578" s="120"/>
      <c r="G1578" s="120">
        <f>Source!U551</f>
        <v>0.20699999999999999</v>
      </c>
      <c r="H1578" s="120"/>
      <c r="I1578" s="120"/>
      <c r="J1578" s="120"/>
      <c r="K1578" s="120"/>
      <c r="L1578" s="124">
        <f>SUM(L1579:L1579)-SUMIF(CE1579:CE1579, 1, L1579:L1579)</f>
        <v>90.06</v>
      </c>
    </row>
    <row r="1579" spans="1:83" x14ac:dyDescent="0.2">
      <c r="A1579" s="107"/>
      <c r="B1579" s="107" t="s">
        <v>1010</v>
      </c>
      <c r="C1579" s="107" t="s">
        <v>1011</v>
      </c>
      <c r="D1579" s="119" t="s">
        <v>922</v>
      </c>
      <c r="E1579" s="120">
        <v>6.9</v>
      </c>
      <c r="F1579" s="120"/>
      <c r="G1579" s="120">
        <f>SmtRes!CX452</f>
        <v>0.20699999999999999</v>
      </c>
      <c r="H1579" s="121"/>
      <c r="I1579" s="119"/>
      <c r="J1579" s="121">
        <f>SmtRes!CZ452</f>
        <v>435.05</v>
      </c>
      <c r="K1579" s="119"/>
      <c r="L1579" s="121">
        <f>SmtRes!DI452</f>
        <v>90.06</v>
      </c>
    </row>
    <row r="1580" spans="1:83" x14ac:dyDescent="0.2">
      <c r="A1580" s="122"/>
      <c r="B1580" s="120">
        <v>2</v>
      </c>
      <c r="C1580" s="122" t="s">
        <v>1560</v>
      </c>
      <c r="D1580" s="119"/>
      <c r="E1580" s="123"/>
      <c r="F1580" s="120"/>
      <c r="G1580" s="120"/>
      <c r="H1580" s="120"/>
      <c r="I1580" s="120"/>
      <c r="J1580" s="120"/>
      <c r="K1580" s="120"/>
      <c r="L1580" s="124">
        <f>SUM(L1581:L1583)-SUMIF(CE1581:CE1583, 1, L1581:L1583)</f>
        <v>17.22</v>
      </c>
    </row>
    <row r="1581" spans="1:83" hidden="1" x14ac:dyDescent="0.2">
      <c r="A1581" s="122"/>
      <c r="B1581" s="120"/>
      <c r="C1581" s="122" t="s">
        <v>1562</v>
      </c>
      <c r="D1581" s="119" t="s">
        <v>922</v>
      </c>
      <c r="E1581" s="123"/>
      <c r="F1581" s="120"/>
      <c r="G1581" s="120">
        <f>Source!V551</f>
        <v>0</v>
      </c>
      <c r="H1581" s="120"/>
      <c r="I1581" s="120"/>
      <c r="J1581" s="120"/>
      <c r="K1581" s="120"/>
      <c r="L1581" s="124">
        <f>SUMIF(CE1582:CE1583, 1, L1582:L1583)</f>
        <v>0</v>
      </c>
      <c r="CE1581">
        <v>1</v>
      </c>
    </row>
    <row r="1582" spans="1:83" ht="76.5" x14ac:dyDescent="0.2">
      <c r="A1582" s="107"/>
      <c r="B1582" s="107" t="s">
        <v>1012</v>
      </c>
      <c r="C1582" s="107" t="s">
        <v>1014</v>
      </c>
      <c r="D1582" s="119" t="s">
        <v>926</v>
      </c>
      <c r="E1582" s="120">
        <v>1.17</v>
      </c>
      <c r="F1582" s="120"/>
      <c r="G1582" s="120">
        <f>SmtRes!CX453</f>
        <v>3.5099999999999999E-2</v>
      </c>
      <c r="H1582" s="121">
        <f>SmtRes!CZ453</f>
        <v>345.9</v>
      </c>
      <c r="I1582" s="119">
        <f>SmtRes!AJ453</f>
        <v>1.33</v>
      </c>
      <c r="J1582" s="121">
        <f>ROUND(H1582*I1582, 2)</f>
        <v>460.05</v>
      </c>
      <c r="K1582" s="119"/>
      <c r="L1582" s="121">
        <f>SmtRes!DG453</f>
        <v>16.149999999999999</v>
      </c>
    </row>
    <row r="1583" spans="1:83" ht="25.5" x14ac:dyDescent="0.2">
      <c r="A1583" s="107"/>
      <c r="B1583" s="107" t="s">
        <v>1015</v>
      </c>
      <c r="C1583" s="107" t="s">
        <v>1017</v>
      </c>
      <c r="D1583" s="119" t="s">
        <v>926</v>
      </c>
      <c r="E1583" s="120">
        <v>0.75</v>
      </c>
      <c r="F1583" s="120"/>
      <c r="G1583" s="120">
        <f>SmtRes!CX454</f>
        <v>2.2499999999999999E-2</v>
      </c>
      <c r="H1583" s="121">
        <f>SmtRes!CZ454</f>
        <v>27.13</v>
      </c>
      <c r="I1583" s="119">
        <f>SmtRes!AJ454</f>
        <v>1.75</v>
      </c>
      <c r="J1583" s="121">
        <f>ROUND(H1583*I1583, 2)</f>
        <v>47.48</v>
      </c>
      <c r="K1583" s="119"/>
      <c r="L1583" s="121">
        <f>SmtRes!DG454</f>
        <v>1.07</v>
      </c>
    </row>
    <row r="1584" spans="1:83" hidden="1" x14ac:dyDescent="0.2">
      <c r="A1584" s="122"/>
      <c r="B1584" s="120">
        <v>4</v>
      </c>
      <c r="C1584" s="122" t="s">
        <v>1604</v>
      </c>
      <c r="D1584" s="119"/>
      <c r="E1584" s="123"/>
      <c r="F1584" s="120"/>
      <c r="G1584" s="120"/>
      <c r="H1584" s="120"/>
      <c r="I1584" s="120"/>
      <c r="J1584" s="120"/>
      <c r="K1584" s="120"/>
      <c r="L1584" s="124">
        <f>0</f>
        <v>0</v>
      </c>
    </row>
    <row r="1585" spans="1:83" x14ac:dyDescent="0.2">
      <c r="A1585" s="107"/>
      <c r="B1585" s="107" t="str">
        <f>EtalonRes!I484</f>
        <v>24.3.03.11</v>
      </c>
      <c r="C1585" s="125" t="str">
        <f>EtalonRes!K484</f>
        <v>Трубы полиэтиленовые для газопроводов</v>
      </c>
      <c r="D1585" s="126" t="str">
        <f>EtalonRes!O484</f>
        <v>м</v>
      </c>
      <c r="E1585" s="127">
        <f>EtalonRes!X484</f>
        <v>100</v>
      </c>
      <c r="F1585" s="127"/>
      <c r="G1585" s="127">
        <f>ROUND(EtalonRes!AG484*Source!I551, 7)</f>
        <v>3</v>
      </c>
      <c r="H1585" s="128"/>
      <c r="I1585" s="126"/>
      <c r="J1585" s="128"/>
      <c r="K1585" s="126"/>
      <c r="L1585" s="128"/>
    </row>
    <row r="1586" spans="1:83" x14ac:dyDescent="0.2">
      <c r="A1586" s="107"/>
      <c r="B1586" s="107"/>
      <c r="C1586" s="106" t="s">
        <v>832</v>
      </c>
      <c r="D1586" s="119"/>
      <c r="E1586" s="120"/>
      <c r="F1586" s="120"/>
      <c r="G1586" s="120"/>
      <c r="H1586" s="121"/>
      <c r="I1586" s="119"/>
      <c r="J1586" s="121"/>
      <c r="K1586" s="119"/>
      <c r="L1586" s="121">
        <f>L1578+L1580+L1581+L1584</f>
        <v>107.28</v>
      </c>
    </row>
    <row r="1587" spans="1:83" ht="63.75" x14ac:dyDescent="0.2">
      <c r="A1587" s="118" t="s">
        <v>1717</v>
      </c>
      <c r="B1587" s="107" t="str">
        <f>Source!F552</f>
        <v>24.3.03.11-0033</v>
      </c>
      <c r="C1587" s="107" t="str">
        <f>Source!G552</f>
        <v>Трубы напорные полиэтиленовые газопроводные ПЭ100, стандартное размерное отношение SDR11, номинальный наружный диаметр 225 мм, толщина стенки 20,5 мм</v>
      </c>
      <c r="D1587" s="119" t="str">
        <f>Source!H552</f>
        <v>м</v>
      </c>
      <c r="E1587" s="120">
        <f>SmtRes!AT455</f>
        <v>100</v>
      </c>
      <c r="F1587" s="120"/>
      <c r="G1587" s="120">
        <f>Source!I552</f>
        <v>3</v>
      </c>
      <c r="H1587" s="121">
        <f>Source!AL552+Source!AO552+Source!AM552+Source!AN552</f>
        <v>2473.6</v>
      </c>
      <c r="I1587" s="119">
        <f>IF(Source!BC552&lt;&gt; 0, Source!BC552, 1)</f>
        <v>1.03</v>
      </c>
      <c r="J1587" s="121">
        <f>ROUND(H1587*I1587, 2)</f>
        <v>2547.81</v>
      </c>
      <c r="K1587" s="119"/>
      <c r="L1587" s="121">
        <f>Source!P552</f>
        <v>7643.43</v>
      </c>
      <c r="AD1587">
        <f>ROUND((Source!AT552/100)*((ROUND(ROUND(Source!AO552,2)*Source!I552, 2)+ROUND(ROUND(Source!AN552,2)*Source!I552, 2))), 2)</f>
        <v>0</v>
      </c>
      <c r="AE1587">
        <f>ROUND((Source!AU552/100)*((ROUND(ROUND(Source!AO552,2)*Source!I552, 2)+ROUND(ROUND(Source!AN552,2)*Source!I552, 2))), 2)</f>
        <v>0</v>
      </c>
      <c r="AN1587">
        <f>L1587</f>
        <v>7643.43</v>
      </c>
      <c r="AW1587">
        <f>L1587</f>
        <v>7643.43</v>
      </c>
      <c r="AZ1587">
        <f>Source!X552</f>
        <v>0</v>
      </c>
      <c r="BA1587">
        <f>Source!Y552</f>
        <v>0</v>
      </c>
      <c r="CD1587">
        <v>1</v>
      </c>
    </row>
    <row r="1588" spans="1:83" x14ac:dyDescent="0.2">
      <c r="A1588" s="107"/>
      <c r="B1588" s="107"/>
      <c r="C1588" s="107" t="s">
        <v>1563</v>
      </c>
      <c r="D1588" s="119"/>
      <c r="E1588" s="120"/>
      <c r="F1588" s="120"/>
      <c r="G1588" s="120"/>
      <c r="H1588" s="121"/>
      <c r="I1588" s="119"/>
      <c r="J1588" s="121"/>
      <c r="K1588" s="119"/>
      <c r="L1588" s="121">
        <f>SUM(AR1576:AR1591)+SUM(AS1576:AS1591)+SUM(AT1576:AT1591)+SUM(AU1576:AU1591)+SUM(AV1576:AV1591)</f>
        <v>90.06</v>
      </c>
    </row>
    <row r="1589" spans="1:83" ht="38.25" x14ac:dyDescent="0.2">
      <c r="A1589" s="107"/>
      <c r="B1589" s="107" t="s">
        <v>108</v>
      </c>
      <c r="C1589" s="107" t="s">
        <v>1605</v>
      </c>
      <c r="D1589" s="119" t="s">
        <v>186</v>
      </c>
      <c r="E1589" s="120">
        <f>Source!BZ551</f>
        <v>117</v>
      </c>
      <c r="F1589" s="120"/>
      <c r="G1589" s="120">
        <f>Source!AT551</f>
        <v>117</v>
      </c>
      <c r="H1589" s="121"/>
      <c r="I1589" s="119"/>
      <c r="J1589" s="121"/>
      <c r="K1589" s="119"/>
      <c r="L1589" s="121">
        <f>SUM(AZ1576:AZ1591)</f>
        <v>105.37</v>
      </c>
    </row>
    <row r="1590" spans="1:83" ht="38.25" x14ac:dyDescent="0.2">
      <c r="A1590" s="125"/>
      <c r="B1590" s="125" t="s">
        <v>109</v>
      </c>
      <c r="C1590" s="125" t="s">
        <v>1606</v>
      </c>
      <c r="D1590" s="126" t="s">
        <v>186</v>
      </c>
      <c r="E1590" s="127">
        <f>Source!CA551</f>
        <v>74</v>
      </c>
      <c r="F1590" s="127"/>
      <c r="G1590" s="127">
        <f>Source!AU551</f>
        <v>74</v>
      </c>
      <c r="H1590" s="128"/>
      <c r="I1590" s="126"/>
      <c r="J1590" s="128"/>
      <c r="K1590" s="126"/>
      <c r="L1590" s="128">
        <f>SUM(BA1576:BA1591)</f>
        <v>66.64</v>
      </c>
    </row>
    <row r="1591" spans="1:83" x14ac:dyDescent="0.2">
      <c r="A1591" s="104"/>
      <c r="B1591" s="104"/>
      <c r="C1591" s="129" t="s">
        <v>1566</v>
      </c>
      <c r="D1591" s="129"/>
      <c r="E1591" s="129"/>
      <c r="F1591" s="129"/>
      <c r="G1591" s="129"/>
      <c r="H1591" s="129"/>
      <c r="I1591" s="130">
        <f>IF(E1576&lt;&gt;0,K1591/E1576, 0)</f>
        <v>264090.66666666669</v>
      </c>
      <c r="J1591" s="130"/>
      <c r="K1591" s="130">
        <f>L1578+L1580+L1584+L1589+L1590+L1581+SUM(L1587:L1587)</f>
        <v>7922.72</v>
      </c>
      <c r="L1591" s="130"/>
      <c r="AD1591">
        <f>ROUND((Source!AT551/100)*((ROUND(SUMIF(SmtRes!AQ452:'SmtRes'!AQ456,"=1",SmtRes!AD452:'SmtRes'!AD456)*Source!I551, 2)+ROUND(SUMIF(SmtRes!AQ452:'SmtRes'!AQ456,"=1",SmtRes!AC452:'SmtRes'!AC456)*Source!I551, 2))), 2)</f>
        <v>15.27</v>
      </c>
      <c r="AE1591">
        <f>ROUND((Source!AU551/100)*((ROUND(SUMIF(SmtRes!AQ452:'SmtRes'!AQ456,"=1",SmtRes!AD452:'SmtRes'!AD456)*Source!I551, 2)+ROUND(SUMIF(SmtRes!AQ452:'SmtRes'!AQ456,"=1",SmtRes!AC452:'SmtRes'!AC456)*Source!I551, 2))), 2)</f>
        <v>9.66</v>
      </c>
      <c r="AN1591" s="24">
        <f>L1578+L1580+L1584+L1589+L1590+L1581</f>
        <v>279.29000000000002</v>
      </c>
      <c r="AO1591" s="24">
        <f>L1580</f>
        <v>17.22</v>
      </c>
      <c r="AQ1591" t="s">
        <v>1567</v>
      </c>
      <c r="AR1591" s="24">
        <f>L1578</f>
        <v>90.06</v>
      </c>
      <c r="AT1591" s="24">
        <f>L1581</f>
        <v>0</v>
      </c>
      <c r="AV1591" t="s">
        <v>1567</v>
      </c>
      <c r="AW1591" s="24">
        <f>L1584</f>
        <v>0</v>
      </c>
      <c r="AZ1591">
        <f>Source!X551</f>
        <v>105.37</v>
      </c>
      <c r="BA1591">
        <f>Source!Y551</f>
        <v>66.64</v>
      </c>
      <c r="CD1591">
        <v>1</v>
      </c>
    </row>
    <row r="1592" spans="1:83" ht="51" x14ac:dyDescent="0.2">
      <c r="A1592" s="118" t="s">
        <v>649</v>
      </c>
      <c r="B1592" s="107" t="s">
        <v>1718</v>
      </c>
      <c r="C1592" s="107" t="str">
        <f>Source!G553</f>
        <v>Устройство цокольного газового ввода на наружных сетях полиэтиленовых газопроводов с соединением "сталь-полиэтилен", диаметр газопровода:225мм</v>
      </c>
      <c r="D1592" s="119" t="str">
        <f>Source!H553</f>
        <v>10 узлов</v>
      </c>
      <c r="E1592" s="120">
        <f>Source!K553</f>
        <v>0.1</v>
      </c>
      <c r="F1592" s="120"/>
      <c r="G1592" s="120">
        <f>Source!I553</f>
        <v>0.1</v>
      </c>
      <c r="H1592" s="121"/>
      <c r="I1592" s="119"/>
      <c r="J1592" s="121"/>
      <c r="K1592" s="119"/>
      <c r="L1592" s="121"/>
    </row>
    <row r="1593" spans="1:83" x14ac:dyDescent="0.2">
      <c r="A1593" s="104"/>
      <c r="B1593" s="104"/>
      <c r="C1593" s="105" t="str">
        <f>"Объем: "&amp;Source!I553&amp;"=1/"&amp;"10"</f>
        <v>Объем: 0,1=1/10</v>
      </c>
      <c r="D1593" s="104"/>
      <c r="E1593" s="104"/>
      <c r="F1593" s="104"/>
      <c r="G1593" s="104"/>
      <c r="H1593" s="104"/>
      <c r="I1593" s="104"/>
      <c r="J1593" s="104"/>
      <c r="K1593" s="104"/>
      <c r="L1593" s="104"/>
    </row>
    <row r="1594" spans="1:83" x14ac:dyDescent="0.2">
      <c r="A1594" s="122"/>
      <c r="B1594" s="120">
        <v>1</v>
      </c>
      <c r="C1594" s="122" t="s">
        <v>1569</v>
      </c>
      <c r="D1594" s="119" t="s">
        <v>922</v>
      </c>
      <c r="E1594" s="123"/>
      <c r="F1594" s="120"/>
      <c r="G1594" s="120">
        <f>Source!U553</f>
        <v>8.847999999999999</v>
      </c>
      <c r="H1594" s="120"/>
      <c r="I1594" s="120"/>
      <c r="J1594" s="120"/>
      <c r="K1594" s="120"/>
      <c r="L1594" s="124">
        <f>SUM(L1595:L1597)-SUMIF(CE1595:CE1597, 1, L1595:L1597)</f>
        <v>3652.55</v>
      </c>
    </row>
    <row r="1595" spans="1:83" x14ac:dyDescent="0.2">
      <c r="A1595" s="107"/>
      <c r="B1595" s="107" t="s">
        <v>1035</v>
      </c>
      <c r="C1595" s="107" t="s">
        <v>1036</v>
      </c>
      <c r="D1595" s="119" t="s">
        <v>1037</v>
      </c>
      <c r="E1595" s="120">
        <v>0.62</v>
      </c>
      <c r="F1595" s="120"/>
      <c r="G1595" s="120">
        <f>SmtRes!CX457</f>
        <v>6.2E-2</v>
      </c>
      <c r="H1595" s="121"/>
      <c r="I1595" s="119"/>
      <c r="J1595" s="121">
        <f>SmtRes!CZ457</f>
        <v>320.41000000000003</v>
      </c>
      <c r="K1595" s="119"/>
      <c r="L1595" s="121">
        <f>SmtRes!DI457</f>
        <v>19.87</v>
      </c>
    </row>
    <row r="1596" spans="1:83" x14ac:dyDescent="0.2">
      <c r="A1596" s="107"/>
      <c r="B1596" s="107" t="s">
        <v>1038</v>
      </c>
      <c r="C1596" s="107" t="s">
        <v>1039</v>
      </c>
      <c r="D1596" s="119" t="s">
        <v>1037</v>
      </c>
      <c r="E1596" s="120">
        <v>58.61</v>
      </c>
      <c r="F1596" s="120"/>
      <c r="G1596" s="120">
        <f>SmtRes!CX458</f>
        <v>5.8609999999999998</v>
      </c>
      <c r="H1596" s="121"/>
      <c r="I1596" s="119"/>
      <c r="J1596" s="121">
        <f>SmtRes!CZ458</f>
        <v>393.89</v>
      </c>
      <c r="K1596" s="119"/>
      <c r="L1596" s="121">
        <f>SmtRes!DI458</f>
        <v>2308.59</v>
      </c>
    </row>
    <row r="1597" spans="1:83" x14ac:dyDescent="0.2">
      <c r="A1597" s="107"/>
      <c r="B1597" s="107" t="s">
        <v>1084</v>
      </c>
      <c r="C1597" s="107" t="s">
        <v>1085</v>
      </c>
      <c r="D1597" s="119" t="s">
        <v>1037</v>
      </c>
      <c r="E1597" s="120">
        <v>29.25</v>
      </c>
      <c r="F1597" s="120"/>
      <c r="G1597" s="120">
        <f>SmtRes!CX459</f>
        <v>2.9249999999999998</v>
      </c>
      <c r="H1597" s="121"/>
      <c r="I1597" s="119"/>
      <c r="J1597" s="121">
        <f>SmtRes!CZ459</f>
        <v>452.68</v>
      </c>
      <c r="K1597" s="119"/>
      <c r="L1597" s="121">
        <f>SmtRes!DI459</f>
        <v>1324.09</v>
      </c>
    </row>
    <row r="1598" spans="1:83" x14ac:dyDescent="0.2">
      <c r="A1598" s="122"/>
      <c r="B1598" s="120">
        <v>2</v>
      </c>
      <c r="C1598" s="122" t="s">
        <v>1560</v>
      </c>
      <c r="D1598" s="119"/>
      <c r="E1598" s="123"/>
      <c r="F1598" s="120"/>
      <c r="G1598" s="120"/>
      <c r="H1598" s="120"/>
      <c r="I1598" s="120"/>
      <c r="J1598" s="120"/>
      <c r="K1598" s="120"/>
      <c r="L1598" s="124">
        <f>SUM(L1599:L1604)-SUMIF(CE1599:CE1604, 1, L1599:L1604)</f>
        <v>89.42</v>
      </c>
    </row>
    <row r="1599" spans="1:83" x14ac:dyDescent="0.2">
      <c r="A1599" s="122"/>
      <c r="B1599" s="120"/>
      <c r="C1599" s="122" t="s">
        <v>1562</v>
      </c>
      <c r="D1599" s="119" t="s">
        <v>922</v>
      </c>
      <c r="E1599" s="123"/>
      <c r="F1599" s="120"/>
      <c r="G1599" s="120">
        <f>Source!V553</f>
        <v>4.1000000000000002E-2</v>
      </c>
      <c r="H1599" s="120"/>
      <c r="I1599" s="120"/>
      <c r="J1599" s="120"/>
      <c r="K1599" s="120"/>
      <c r="L1599" s="124">
        <f>SUMIF(CE1600:CE1604, 1, L1600:L1604)</f>
        <v>16.149999999999999</v>
      </c>
      <c r="CE1599">
        <v>1</v>
      </c>
    </row>
    <row r="1600" spans="1:83" ht="25.5" x14ac:dyDescent="0.2">
      <c r="A1600" s="107"/>
      <c r="B1600" s="107" t="s">
        <v>978</v>
      </c>
      <c r="C1600" s="107" t="s">
        <v>980</v>
      </c>
      <c r="D1600" s="119" t="s">
        <v>926</v>
      </c>
      <c r="E1600" s="120">
        <v>0.41</v>
      </c>
      <c r="F1600" s="120"/>
      <c r="G1600" s="120">
        <f>SmtRes!CX461</f>
        <v>4.1000000000000002E-2</v>
      </c>
      <c r="H1600" s="121"/>
      <c r="I1600" s="119"/>
      <c r="J1600" s="121">
        <f>SmtRes!CZ461</f>
        <v>579.09</v>
      </c>
      <c r="K1600" s="119"/>
      <c r="L1600" s="121">
        <f>SmtRes!DG461</f>
        <v>23.74</v>
      </c>
    </row>
    <row r="1601" spans="1:83" x14ac:dyDescent="0.2">
      <c r="A1601" s="107"/>
      <c r="B1601" s="107" t="s">
        <v>947</v>
      </c>
      <c r="C1601" s="107" t="s">
        <v>1603</v>
      </c>
      <c r="D1601" s="119" t="s">
        <v>922</v>
      </c>
      <c r="E1601" s="120">
        <f>SmtRes!DO461*SmtRes!AT461</f>
        <v>0.41</v>
      </c>
      <c r="F1601" s="120"/>
      <c r="G1601" s="120">
        <f>ROUND(E1601*G1592, 7)</f>
        <v>4.1000000000000002E-2</v>
      </c>
      <c r="H1601" s="121"/>
      <c r="I1601" s="119"/>
      <c r="J1601" s="121">
        <f>ROUND(SmtRes!AG461/SmtRes!DO461, 2)</f>
        <v>393.89</v>
      </c>
      <c r="K1601" s="119"/>
      <c r="L1601" s="121">
        <f>SmtRes!DH461</f>
        <v>16.149999999999999</v>
      </c>
      <c r="CE1601">
        <v>1</v>
      </c>
    </row>
    <row r="1602" spans="1:83" ht="38.25" x14ac:dyDescent="0.2">
      <c r="A1602" s="107"/>
      <c r="B1602" s="107" t="s">
        <v>1023</v>
      </c>
      <c r="C1602" s="107" t="s">
        <v>1025</v>
      </c>
      <c r="D1602" s="119" t="s">
        <v>926</v>
      </c>
      <c r="E1602" s="120">
        <v>3.1</v>
      </c>
      <c r="F1602" s="120"/>
      <c r="G1602" s="120">
        <f>SmtRes!CX462</f>
        <v>0.31</v>
      </c>
      <c r="H1602" s="121">
        <f>SmtRes!CZ462</f>
        <v>8.6300000000000008</v>
      </c>
      <c r="I1602" s="119">
        <f>SmtRes!AJ462</f>
        <v>1.59</v>
      </c>
      <c r="J1602" s="121">
        <f>ROUND(H1602*I1602, 2)</f>
        <v>13.72</v>
      </c>
      <c r="K1602" s="119"/>
      <c r="L1602" s="121">
        <f>SmtRes!DG462</f>
        <v>4.25</v>
      </c>
    </row>
    <row r="1603" spans="1:83" ht="38.25" x14ac:dyDescent="0.2">
      <c r="A1603" s="107"/>
      <c r="B1603" s="107" t="s">
        <v>1336</v>
      </c>
      <c r="C1603" s="107" t="s">
        <v>1338</v>
      </c>
      <c r="D1603" s="119" t="s">
        <v>926</v>
      </c>
      <c r="E1603" s="120">
        <v>28.4</v>
      </c>
      <c r="F1603" s="120"/>
      <c r="G1603" s="120">
        <f>SmtRes!CX463</f>
        <v>2.84</v>
      </c>
      <c r="H1603" s="121">
        <f>SmtRes!CZ463</f>
        <v>7.56</v>
      </c>
      <c r="I1603" s="119">
        <f>SmtRes!AJ463</f>
        <v>1.3</v>
      </c>
      <c r="J1603" s="121">
        <f>ROUND(H1603*I1603, 2)</f>
        <v>9.83</v>
      </c>
      <c r="K1603" s="119"/>
      <c r="L1603" s="121">
        <f>SmtRes!DG463</f>
        <v>27.92</v>
      </c>
    </row>
    <row r="1604" spans="1:83" ht="25.5" x14ac:dyDescent="0.2">
      <c r="A1604" s="107"/>
      <c r="B1604" s="107" t="s">
        <v>941</v>
      </c>
      <c r="C1604" s="107" t="s">
        <v>943</v>
      </c>
      <c r="D1604" s="119" t="s">
        <v>926</v>
      </c>
      <c r="E1604" s="120">
        <v>7.8</v>
      </c>
      <c r="F1604" s="120"/>
      <c r="G1604" s="120">
        <f>SmtRes!CX464</f>
        <v>0.78</v>
      </c>
      <c r="H1604" s="121"/>
      <c r="I1604" s="119"/>
      <c r="J1604" s="121">
        <f>SmtRes!CZ464</f>
        <v>42.96</v>
      </c>
      <c r="K1604" s="119"/>
      <c r="L1604" s="121">
        <f>SmtRes!DG464</f>
        <v>33.51</v>
      </c>
    </row>
    <row r="1605" spans="1:83" x14ac:dyDescent="0.2">
      <c r="A1605" s="122"/>
      <c r="B1605" s="120">
        <v>4</v>
      </c>
      <c r="C1605" s="122" t="s">
        <v>1604</v>
      </c>
      <c r="D1605" s="119"/>
      <c r="E1605" s="123"/>
      <c r="F1605" s="120"/>
      <c r="G1605" s="120"/>
      <c r="H1605" s="120"/>
      <c r="I1605" s="120"/>
      <c r="J1605" s="120"/>
      <c r="K1605" s="120"/>
      <c r="L1605" s="124">
        <f>SUM(L1606:L1608)-SUMIF(CE1606:CE1608, 1, L1606:L1608)</f>
        <v>23.380000000000003</v>
      </c>
    </row>
    <row r="1606" spans="1:83" ht="38.25" x14ac:dyDescent="0.2">
      <c r="A1606" s="107"/>
      <c r="B1606" s="107" t="s">
        <v>955</v>
      </c>
      <c r="C1606" s="107" t="s">
        <v>957</v>
      </c>
      <c r="D1606" s="119" t="s">
        <v>443</v>
      </c>
      <c r="E1606" s="120">
        <v>1.24</v>
      </c>
      <c r="F1606" s="120"/>
      <c r="G1606" s="120">
        <f>SmtRes!CX465</f>
        <v>0.124</v>
      </c>
      <c r="H1606" s="121">
        <f>SmtRes!CZ465</f>
        <v>155.63</v>
      </c>
      <c r="I1606" s="119">
        <f>SmtRes!AI465</f>
        <v>0.93</v>
      </c>
      <c r="J1606" s="121">
        <f>ROUND(H1606*I1606, 2)</f>
        <v>144.74</v>
      </c>
      <c r="K1606" s="119"/>
      <c r="L1606" s="121">
        <f>SmtRes!DF465</f>
        <v>17.95</v>
      </c>
    </row>
    <row r="1607" spans="1:83" x14ac:dyDescent="0.2">
      <c r="A1607" s="107"/>
      <c r="B1607" s="107" t="s">
        <v>1032</v>
      </c>
      <c r="C1607" s="107" t="s">
        <v>1034</v>
      </c>
      <c r="D1607" s="119" t="s">
        <v>443</v>
      </c>
      <c r="E1607" s="120">
        <v>0.11</v>
      </c>
      <c r="F1607" s="120"/>
      <c r="G1607" s="120">
        <f>SmtRes!CX466</f>
        <v>1.0999999999999999E-2</v>
      </c>
      <c r="H1607" s="121">
        <f>SmtRes!CZ466</f>
        <v>56.11</v>
      </c>
      <c r="I1607" s="119">
        <f>SmtRes!AI466</f>
        <v>1.64</v>
      </c>
      <c r="J1607" s="121">
        <f>ROUND(H1607*I1607, 2)</f>
        <v>92.02</v>
      </c>
      <c r="K1607" s="119"/>
      <c r="L1607" s="121">
        <f>SmtRes!DF466</f>
        <v>1.01</v>
      </c>
    </row>
    <row r="1608" spans="1:83" x14ac:dyDescent="0.2">
      <c r="A1608" s="107"/>
      <c r="B1608" s="107" t="s">
        <v>441</v>
      </c>
      <c r="C1608" s="107" t="s">
        <v>442</v>
      </c>
      <c r="D1608" s="119" t="s">
        <v>443</v>
      </c>
      <c r="E1608" s="120">
        <v>0.45</v>
      </c>
      <c r="F1608" s="120"/>
      <c r="G1608" s="120">
        <f>SmtRes!CX467</f>
        <v>4.4999999999999998E-2</v>
      </c>
      <c r="H1608" s="121">
        <f>SmtRes!CZ467</f>
        <v>60.6</v>
      </c>
      <c r="I1608" s="119">
        <f>SmtRes!AI467</f>
        <v>1.62</v>
      </c>
      <c r="J1608" s="121">
        <f>ROUND(H1608*I1608, 2)</f>
        <v>98.17</v>
      </c>
      <c r="K1608" s="119"/>
      <c r="L1608" s="121">
        <f>SmtRes!DF467</f>
        <v>4.42</v>
      </c>
    </row>
    <row r="1609" spans="1:83" x14ac:dyDescent="0.2">
      <c r="A1609" s="107"/>
      <c r="B1609" s="107"/>
      <c r="C1609" s="125"/>
      <c r="D1609" s="126"/>
      <c r="E1609" s="127"/>
      <c r="F1609" s="127"/>
      <c r="G1609" s="127"/>
      <c r="H1609" s="128"/>
      <c r="I1609" s="126"/>
      <c r="J1609" s="128"/>
      <c r="K1609" s="126"/>
      <c r="L1609" s="128"/>
    </row>
    <row r="1610" spans="1:83" x14ac:dyDescent="0.2">
      <c r="A1610" s="107"/>
      <c r="B1610" s="107"/>
      <c r="C1610" s="106" t="s">
        <v>832</v>
      </c>
      <c r="D1610" s="119"/>
      <c r="E1610" s="120"/>
      <c r="F1610" s="120"/>
      <c r="G1610" s="120"/>
      <c r="H1610" s="121"/>
      <c r="I1610" s="119"/>
      <c r="J1610" s="121"/>
      <c r="K1610" s="119"/>
      <c r="L1610" s="121">
        <f>L1594+L1598+L1599+L1605</f>
        <v>3781.5000000000005</v>
      </c>
    </row>
    <row r="1611" spans="1:83" x14ac:dyDescent="0.2">
      <c r="A1611" s="107"/>
      <c r="B1611" s="107"/>
      <c r="C1611" s="107" t="s">
        <v>1563</v>
      </c>
      <c r="D1611" s="119"/>
      <c r="E1611" s="120"/>
      <c r="F1611" s="120"/>
      <c r="G1611" s="120"/>
      <c r="H1611" s="121"/>
      <c r="I1611" s="119"/>
      <c r="J1611" s="121"/>
      <c r="K1611" s="119"/>
      <c r="L1611" s="121">
        <f>SUM(AR1592:AR1614)+SUM(AS1592:AS1614)+SUM(AT1592:AT1614)+SUM(AU1592:AU1614)+SUM(AV1592:AV1614)</f>
        <v>3668.7000000000003</v>
      </c>
    </row>
    <row r="1612" spans="1:83" ht="38.25" x14ac:dyDescent="0.2">
      <c r="A1612" s="107"/>
      <c r="B1612" s="107" t="s">
        <v>108</v>
      </c>
      <c r="C1612" s="107" t="s">
        <v>1605</v>
      </c>
      <c r="D1612" s="119" t="s">
        <v>186</v>
      </c>
      <c r="E1612" s="120">
        <f>Source!BZ553</f>
        <v>117</v>
      </c>
      <c r="F1612" s="120"/>
      <c r="G1612" s="120">
        <f>Source!AT553</f>
        <v>117</v>
      </c>
      <c r="H1612" s="121"/>
      <c r="I1612" s="119"/>
      <c r="J1612" s="121"/>
      <c r="K1612" s="119"/>
      <c r="L1612" s="121">
        <f>SUM(AZ1592:AZ1614)</f>
        <v>4292.38</v>
      </c>
    </row>
    <row r="1613" spans="1:83" ht="38.25" x14ac:dyDescent="0.2">
      <c r="A1613" s="125"/>
      <c r="B1613" s="125" t="s">
        <v>109</v>
      </c>
      <c r="C1613" s="125" t="s">
        <v>1606</v>
      </c>
      <c r="D1613" s="126" t="s">
        <v>186</v>
      </c>
      <c r="E1613" s="127">
        <f>Source!CA553</f>
        <v>74</v>
      </c>
      <c r="F1613" s="127"/>
      <c r="G1613" s="127">
        <f>Source!AU553</f>
        <v>74</v>
      </c>
      <c r="H1613" s="128"/>
      <c r="I1613" s="126"/>
      <c r="J1613" s="128"/>
      <c r="K1613" s="126"/>
      <c r="L1613" s="128">
        <f>SUM(BA1592:BA1614)</f>
        <v>2714.84</v>
      </c>
    </row>
    <row r="1614" spans="1:83" x14ac:dyDescent="0.2">
      <c r="A1614" s="104"/>
      <c r="B1614" s="104"/>
      <c r="C1614" s="129" t="s">
        <v>1566</v>
      </c>
      <c r="D1614" s="129"/>
      <c r="E1614" s="129"/>
      <c r="F1614" s="129"/>
      <c r="G1614" s="129"/>
      <c r="H1614" s="129"/>
      <c r="I1614" s="130">
        <f>IF(E1592&lt;&gt;0,K1614/E1592, 0)</f>
        <v>107887.19999999998</v>
      </c>
      <c r="J1614" s="130"/>
      <c r="K1614" s="130">
        <f>L1594+L1598+L1605+L1612+L1613+L1599</f>
        <v>10788.72</v>
      </c>
      <c r="L1614" s="130"/>
      <c r="AD1614">
        <f>ROUND((Source!AT553/100)*((ROUND(SUMIF(SmtRes!AQ457:'SmtRes'!AQ467,"=1",SmtRes!AD457:'SmtRes'!AD467)*Source!I553, 2)+ROUND(SUMIF(SmtRes!AQ457:'SmtRes'!AQ467,"=1",SmtRes!AC457:'SmtRes'!AC467)*Source!I553, 2))), 2)</f>
        <v>182.63</v>
      </c>
      <c r="AE1614">
        <f>ROUND((Source!AU553/100)*((ROUND(SUMIF(SmtRes!AQ457:'SmtRes'!AQ467,"=1",SmtRes!AD457:'SmtRes'!AD467)*Source!I553, 2)+ROUND(SUMIF(SmtRes!AQ457:'SmtRes'!AQ467,"=1",SmtRes!AC457:'SmtRes'!AC467)*Source!I553, 2))), 2)</f>
        <v>115.51</v>
      </c>
      <c r="AN1614" s="24">
        <f>L1594+L1598+L1605+L1612+L1613+L1599</f>
        <v>10788.72</v>
      </c>
      <c r="AO1614" s="24">
        <f>L1598</f>
        <v>89.42</v>
      </c>
      <c r="AQ1614" t="s">
        <v>1567</v>
      </c>
      <c r="AR1614" s="24">
        <f>L1594</f>
        <v>3652.55</v>
      </c>
      <c r="AT1614" s="24">
        <f>L1599</f>
        <v>16.149999999999999</v>
      </c>
      <c r="AV1614" t="s">
        <v>1567</v>
      </c>
      <c r="AW1614" s="24">
        <f>L1605</f>
        <v>23.380000000000003</v>
      </c>
      <c r="AZ1614">
        <f>Source!X553</f>
        <v>4292.38</v>
      </c>
      <c r="BA1614">
        <f>Source!Y553</f>
        <v>2714.84</v>
      </c>
      <c r="CD1614">
        <v>1</v>
      </c>
    </row>
    <row r="1615" spans="1:83" ht="114.75" x14ac:dyDescent="0.2">
      <c r="A1615" s="136" t="s">
        <v>653</v>
      </c>
      <c r="B1615" s="125" t="str">
        <f>Source!F554</f>
        <v>18.4.01.09-0140</v>
      </c>
      <c r="C1615" s="125" t="str">
        <f>Source!G554</f>
        <v>Ввод цокольный полиэтилен-сталь Г-образный для полиэтиленового газопровода низкого, среднего и высокого давления, ПЭ100, SDR 11, со стальным футляром и защитным ленточно-полимерным покрытием, диаметр полиэтиленового патрубка 225 мм, диаметр стального патрубка 219 мм, габаритные размеры 2000х1500 мм</v>
      </c>
      <c r="D1615" s="126" t="str">
        <f>Source!H554</f>
        <v>ШТ</v>
      </c>
      <c r="E1615" s="127">
        <f>Source!K554</f>
        <v>1</v>
      </c>
      <c r="F1615" s="127"/>
      <c r="G1615" s="127">
        <f>Source!I554</f>
        <v>1</v>
      </c>
      <c r="H1615" s="128">
        <f>Source!AL554</f>
        <v>62973.61</v>
      </c>
      <c r="I1615" s="126">
        <f>IF(Source!BC554&lt;&gt; 0, Source!BC554, 1)</f>
        <v>1.03</v>
      </c>
      <c r="J1615" s="128">
        <f>ROUND(H1615*I1615, 2)</f>
        <v>64862.82</v>
      </c>
      <c r="K1615" s="126"/>
      <c r="L1615" s="128">
        <f>Source!P554</f>
        <v>64862.82</v>
      </c>
    </row>
    <row r="1616" spans="1:83" x14ac:dyDescent="0.2">
      <c r="A1616" s="104"/>
      <c r="B1616" s="104"/>
      <c r="C1616" s="129" t="s">
        <v>1566</v>
      </c>
      <c r="D1616" s="129"/>
      <c r="E1616" s="129"/>
      <c r="F1616" s="129"/>
      <c r="G1616" s="129"/>
      <c r="H1616" s="129"/>
      <c r="I1616" s="130">
        <f>IF(E1615&lt;&gt;0,K1616/E1615, 0)</f>
        <v>64862.82</v>
      </c>
      <c r="J1616" s="130"/>
      <c r="K1616" s="130">
        <f>L1615</f>
        <v>64862.82</v>
      </c>
      <c r="L1616" s="130"/>
      <c r="AD1616">
        <f>ROUND((Source!AT554/100)*((ROUND(ROUND(Source!AO554,2)*Source!I554, 2)+ROUND(ROUND(Source!AN554,2)*Source!I554, 2))), 2)</f>
        <v>0</v>
      </c>
      <c r="AE1616">
        <f>ROUND((Source!AU554/100)*((ROUND(ROUND(Source!AO554,2)*Source!I554, 2)+ROUND(ROUND(Source!AN554,2)*Source!I554, 2))), 2)</f>
        <v>0</v>
      </c>
      <c r="AN1616" s="24">
        <f>L1615</f>
        <v>64862.82</v>
      </c>
      <c r="AO1616">
        <f>0</f>
        <v>0</v>
      </c>
      <c r="AQ1616" t="s">
        <v>1567</v>
      </c>
      <c r="AR1616">
        <f>0</f>
        <v>0</v>
      </c>
      <c r="AT1616">
        <f>0</f>
        <v>0</v>
      </c>
      <c r="AV1616" t="s">
        <v>1567</v>
      </c>
      <c r="AW1616" s="24">
        <f>L1615</f>
        <v>64862.82</v>
      </c>
      <c r="AZ1616">
        <f>Source!X554</f>
        <v>0</v>
      </c>
      <c r="BA1616">
        <f>Source!Y554</f>
        <v>0</v>
      </c>
      <c r="CD1616">
        <v>1</v>
      </c>
    </row>
    <row r="1617" spans="1:83" ht="51" x14ac:dyDescent="0.2">
      <c r="A1617" s="118" t="s">
        <v>656</v>
      </c>
      <c r="B1617" s="107" t="s">
        <v>1719</v>
      </c>
      <c r="C1617" s="107" t="str">
        <f>Source!G555</f>
        <v>Сварка полиэтиленовых труб при помощи соединительных деталей с закладными электронагревателями, диаметр труб: свыше 160 до 225 мм</v>
      </c>
      <c r="D1617" s="119" t="str">
        <f>Source!H555</f>
        <v>соединение</v>
      </c>
      <c r="E1617" s="120">
        <f>Source!K555</f>
        <v>1</v>
      </c>
      <c r="F1617" s="120"/>
      <c r="G1617" s="120">
        <f>Source!I555</f>
        <v>1</v>
      </c>
      <c r="H1617" s="121"/>
      <c r="I1617" s="119"/>
      <c r="J1617" s="121"/>
      <c r="K1617" s="119"/>
      <c r="L1617" s="121"/>
    </row>
    <row r="1618" spans="1:83" x14ac:dyDescent="0.2">
      <c r="A1618" s="122"/>
      <c r="B1618" s="120">
        <v>1</v>
      </c>
      <c r="C1618" s="122" t="s">
        <v>1569</v>
      </c>
      <c r="D1618" s="119" t="s">
        <v>922</v>
      </c>
      <c r="E1618" s="123"/>
      <c r="F1618" s="120"/>
      <c r="G1618" s="120">
        <f>Source!U555</f>
        <v>1.04</v>
      </c>
      <c r="H1618" s="120"/>
      <c r="I1618" s="120"/>
      <c r="J1618" s="120"/>
      <c r="K1618" s="120"/>
      <c r="L1618" s="124">
        <f>SUM(L1619:L1619)-SUMIF(CE1619:CE1619, 1, L1619:L1619)</f>
        <v>395.9</v>
      </c>
    </row>
    <row r="1619" spans="1:83" x14ac:dyDescent="0.2">
      <c r="A1619" s="107"/>
      <c r="B1619" s="107" t="s">
        <v>1021</v>
      </c>
      <c r="C1619" s="107" t="s">
        <v>1022</v>
      </c>
      <c r="D1619" s="119" t="s">
        <v>922</v>
      </c>
      <c r="E1619" s="120">
        <v>1.04</v>
      </c>
      <c r="F1619" s="120"/>
      <c r="G1619" s="120">
        <f>SmtRes!CX468</f>
        <v>1.04</v>
      </c>
      <c r="H1619" s="121"/>
      <c r="I1619" s="119"/>
      <c r="J1619" s="121">
        <f>SmtRes!CZ468</f>
        <v>380.67</v>
      </c>
      <c r="K1619" s="119"/>
      <c r="L1619" s="121">
        <f>SmtRes!DI468</f>
        <v>395.9</v>
      </c>
    </row>
    <row r="1620" spans="1:83" x14ac:dyDescent="0.2">
      <c r="A1620" s="122"/>
      <c r="B1620" s="120">
        <v>2</v>
      </c>
      <c r="C1620" s="122" t="s">
        <v>1560</v>
      </c>
      <c r="D1620" s="119"/>
      <c r="E1620" s="123"/>
      <c r="F1620" s="120"/>
      <c r="G1620" s="120"/>
      <c r="H1620" s="120"/>
      <c r="I1620" s="120"/>
      <c r="J1620" s="120"/>
      <c r="K1620" s="120"/>
      <c r="L1620" s="124">
        <f>SUM(L1621:L1623)-SUMIF(CE1621:CE1623, 1, L1621:L1623)</f>
        <v>49.58</v>
      </c>
    </row>
    <row r="1621" spans="1:83" hidden="1" x14ac:dyDescent="0.2">
      <c r="A1621" s="122"/>
      <c r="B1621" s="120"/>
      <c r="C1621" s="122" t="s">
        <v>1562</v>
      </c>
      <c r="D1621" s="119" t="s">
        <v>922</v>
      </c>
      <c r="E1621" s="123"/>
      <c r="F1621" s="120"/>
      <c r="G1621" s="120">
        <f>Source!V555</f>
        <v>0</v>
      </c>
      <c r="H1621" s="120"/>
      <c r="I1621" s="120"/>
      <c r="J1621" s="120"/>
      <c r="K1621" s="120"/>
      <c r="L1621" s="124">
        <f>SUMIF(CE1622:CE1623, 1, L1622:L1623)</f>
        <v>0</v>
      </c>
      <c r="CE1621">
        <v>1</v>
      </c>
    </row>
    <row r="1622" spans="1:83" ht="38.25" x14ac:dyDescent="0.2">
      <c r="A1622" s="107"/>
      <c r="B1622" s="107" t="s">
        <v>1339</v>
      </c>
      <c r="C1622" s="107" t="s">
        <v>1341</v>
      </c>
      <c r="D1622" s="119" t="s">
        <v>926</v>
      </c>
      <c r="E1622" s="120">
        <v>0.72</v>
      </c>
      <c r="F1622" s="120"/>
      <c r="G1622" s="120">
        <f>SmtRes!CX469</f>
        <v>0.72</v>
      </c>
      <c r="H1622" s="121">
        <f>SmtRes!CZ469</f>
        <v>17.18</v>
      </c>
      <c r="I1622" s="119">
        <f>SmtRes!AJ469</f>
        <v>1.67</v>
      </c>
      <c r="J1622" s="121">
        <f>ROUND(H1622*I1622, 2)</f>
        <v>28.69</v>
      </c>
      <c r="K1622" s="119"/>
      <c r="L1622" s="121">
        <f>SmtRes!DG469</f>
        <v>20.66</v>
      </c>
    </row>
    <row r="1623" spans="1:83" ht="38.25" x14ac:dyDescent="0.2">
      <c r="A1623" s="107"/>
      <c r="B1623" s="107" t="s">
        <v>1342</v>
      </c>
      <c r="C1623" s="107" t="s">
        <v>1344</v>
      </c>
      <c r="D1623" s="119" t="s">
        <v>926</v>
      </c>
      <c r="E1623" s="120">
        <v>1.01</v>
      </c>
      <c r="F1623" s="120"/>
      <c r="G1623" s="120">
        <f>SmtRes!CX470</f>
        <v>1.01</v>
      </c>
      <c r="H1623" s="121">
        <f>SmtRes!CZ470</f>
        <v>22.02</v>
      </c>
      <c r="I1623" s="119">
        <f>SmtRes!AJ470</f>
        <v>1.3</v>
      </c>
      <c r="J1623" s="121">
        <f>ROUND(H1623*I1623, 2)</f>
        <v>28.63</v>
      </c>
      <c r="K1623" s="119"/>
      <c r="L1623" s="121">
        <f>SmtRes!DG470</f>
        <v>28.92</v>
      </c>
    </row>
    <row r="1624" spans="1:83" x14ac:dyDescent="0.2">
      <c r="A1624" s="122"/>
      <c r="B1624" s="120">
        <v>4</v>
      </c>
      <c r="C1624" s="122" t="s">
        <v>1604</v>
      </c>
      <c r="D1624" s="119"/>
      <c r="E1624" s="123"/>
      <c r="F1624" s="120"/>
      <c r="G1624" s="120"/>
      <c r="H1624" s="120"/>
      <c r="I1624" s="120"/>
      <c r="J1624" s="120"/>
      <c r="K1624" s="120"/>
      <c r="L1624" s="124">
        <f>SUM(L1625:L1626)-SUMIF(CE1625:CE1626, 1, L1625:L1626)</f>
        <v>98.15</v>
      </c>
    </row>
    <row r="1625" spans="1:83" ht="25.5" x14ac:dyDescent="0.2">
      <c r="A1625" s="107"/>
      <c r="B1625" s="107" t="s">
        <v>1029</v>
      </c>
      <c r="C1625" s="107" t="s">
        <v>1031</v>
      </c>
      <c r="D1625" s="119" t="s">
        <v>443</v>
      </c>
      <c r="E1625" s="120">
        <v>0.1</v>
      </c>
      <c r="F1625" s="120"/>
      <c r="G1625" s="120">
        <f>SmtRes!CX471</f>
        <v>0.1</v>
      </c>
      <c r="H1625" s="121">
        <f>SmtRes!CZ471</f>
        <v>596.80999999999995</v>
      </c>
      <c r="I1625" s="119">
        <f>SmtRes!AI471</f>
        <v>1.62</v>
      </c>
      <c r="J1625" s="121">
        <f>ROUND(H1625*I1625, 2)</f>
        <v>966.83</v>
      </c>
      <c r="K1625" s="119"/>
      <c r="L1625" s="121">
        <f>SmtRes!DF471</f>
        <v>96.68</v>
      </c>
    </row>
    <row r="1626" spans="1:83" x14ac:dyDescent="0.2">
      <c r="A1626" s="107"/>
      <c r="B1626" s="107" t="s">
        <v>1032</v>
      </c>
      <c r="C1626" s="107" t="s">
        <v>1034</v>
      </c>
      <c r="D1626" s="119" t="s">
        <v>443</v>
      </c>
      <c r="E1626" s="120">
        <v>1.6E-2</v>
      </c>
      <c r="F1626" s="120"/>
      <c r="G1626" s="120">
        <f>SmtRes!CX472</f>
        <v>1.6E-2</v>
      </c>
      <c r="H1626" s="121">
        <f>SmtRes!CZ472</f>
        <v>56.11</v>
      </c>
      <c r="I1626" s="119">
        <f>SmtRes!AI472</f>
        <v>1.64</v>
      </c>
      <c r="J1626" s="121">
        <f>ROUND(H1626*I1626, 2)</f>
        <v>92.02</v>
      </c>
      <c r="K1626" s="119"/>
      <c r="L1626" s="121">
        <f>SmtRes!DF472</f>
        <v>1.47</v>
      </c>
    </row>
    <row r="1627" spans="1:83" ht="25.5" x14ac:dyDescent="0.2">
      <c r="A1627" s="107"/>
      <c r="B1627" s="107" t="str">
        <f>EtalonRes!I508</f>
        <v>24.3.05.07</v>
      </c>
      <c r="C1627" s="125" t="str">
        <f>EtalonRes!K508</f>
        <v>Муфты полиэтиленовые с закладными электронагревателями</v>
      </c>
      <c r="D1627" s="126" t="str">
        <f>EtalonRes!O508</f>
        <v>ШТ</v>
      </c>
      <c r="E1627" s="127">
        <f>EtalonRes!X508</f>
        <v>1</v>
      </c>
      <c r="F1627" s="127"/>
      <c r="G1627" s="127">
        <f>ROUND(EtalonRes!AG508*Source!I555, 7)</f>
        <v>1</v>
      </c>
      <c r="H1627" s="128"/>
      <c r="I1627" s="126"/>
      <c r="J1627" s="128"/>
      <c r="K1627" s="126"/>
      <c r="L1627" s="128"/>
    </row>
    <row r="1628" spans="1:83" x14ac:dyDescent="0.2">
      <c r="A1628" s="107"/>
      <c r="B1628" s="107"/>
      <c r="C1628" s="106" t="s">
        <v>832</v>
      </c>
      <c r="D1628" s="119"/>
      <c r="E1628" s="120"/>
      <c r="F1628" s="120"/>
      <c r="G1628" s="120"/>
      <c r="H1628" s="121"/>
      <c r="I1628" s="119"/>
      <c r="J1628" s="121"/>
      <c r="K1628" s="119"/>
      <c r="L1628" s="121">
        <f>L1618+L1620+L1621+L1624</f>
        <v>543.63</v>
      </c>
    </row>
    <row r="1629" spans="1:83" ht="25.5" x14ac:dyDescent="0.2">
      <c r="A1629" s="118" t="s">
        <v>1720</v>
      </c>
      <c r="B1629" s="107" t="str">
        <f>Source!F556</f>
        <v>24.3.05.07-0612</v>
      </c>
      <c r="C1629" s="107" t="str">
        <f>Source!G556</f>
        <v>Муфта полиэтиленовая электросварная, ПЭ100, SDR11, диаметр 225 мм</v>
      </c>
      <c r="D1629" s="119" t="str">
        <f>Source!H556</f>
        <v>ШТ</v>
      </c>
      <c r="E1629" s="120">
        <f>SmtRes!AT473</f>
        <v>1</v>
      </c>
      <c r="F1629" s="120"/>
      <c r="G1629" s="120">
        <f>Source!I556</f>
        <v>1</v>
      </c>
      <c r="H1629" s="121">
        <f>Source!AL556+Source!AO556+Source!AM556+Source!AN556</f>
        <v>1884.88</v>
      </c>
      <c r="I1629" s="119">
        <f>IF(Source!BC556&lt;&gt; 0, Source!BC556, 1)</f>
        <v>1.27</v>
      </c>
      <c r="J1629" s="121">
        <f>ROUND(H1629*I1629, 2)</f>
        <v>2393.8000000000002</v>
      </c>
      <c r="K1629" s="119"/>
      <c r="L1629" s="121">
        <f>Source!P556</f>
        <v>2393.8000000000002</v>
      </c>
      <c r="AD1629">
        <f>ROUND((Source!AT556/100)*((ROUND(ROUND(Source!AO556,2)*Source!I556, 2)+ROUND(ROUND(Source!AN556,2)*Source!I556, 2))), 2)</f>
        <v>0</v>
      </c>
      <c r="AE1629">
        <f>ROUND((Source!AU556/100)*((ROUND(ROUND(Source!AO556,2)*Source!I556, 2)+ROUND(ROUND(Source!AN556,2)*Source!I556, 2))), 2)</f>
        <v>0</v>
      </c>
      <c r="AN1629">
        <f>L1629</f>
        <v>2393.8000000000002</v>
      </c>
      <c r="AW1629">
        <f>L1629</f>
        <v>2393.8000000000002</v>
      </c>
      <c r="AZ1629">
        <f>Source!X556</f>
        <v>0</v>
      </c>
      <c r="BA1629">
        <f>Source!Y556</f>
        <v>0</v>
      </c>
      <c r="CD1629">
        <v>1</v>
      </c>
    </row>
    <row r="1630" spans="1:83" x14ac:dyDescent="0.2">
      <c r="A1630" s="107"/>
      <c r="B1630" s="107"/>
      <c r="C1630" s="107" t="s">
        <v>1563</v>
      </c>
      <c r="D1630" s="119"/>
      <c r="E1630" s="120"/>
      <c r="F1630" s="120"/>
      <c r="G1630" s="120"/>
      <c r="H1630" s="121"/>
      <c r="I1630" s="119"/>
      <c r="J1630" s="121"/>
      <c r="K1630" s="119"/>
      <c r="L1630" s="121">
        <f>SUM(AR1617:AR1633)+SUM(AS1617:AS1633)+SUM(AT1617:AT1633)+SUM(AU1617:AU1633)+SUM(AV1617:AV1633)</f>
        <v>395.9</v>
      </c>
    </row>
    <row r="1631" spans="1:83" ht="38.25" x14ac:dyDescent="0.2">
      <c r="A1631" s="107"/>
      <c r="B1631" s="107" t="s">
        <v>108</v>
      </c>
      <c r="C1631" s="107" t="s">
        <v>1605</v>
      </c>
      <c r="D1631" s="119" t="s">
        <v>186</v>
      </c>
      <c r="E1631" s="120">
        <f>Source!BZ555</f>
        <v>117</v>
      </c>
      <c r="F1631" s="120"/>
      <c r="G1631" s="120">
        <f>Source!AT555</f>
        <v>117</v>
      </c>
      <c r="H1631" s="121"/>
      <c r="I1631" s="119"/>
      <c r="J1631" s="121"/>
      <c r="K1631" s="119"/>
      <c r="L1631" s="121">
        <f>SUM(AZ1617:AZ1633)</f>
        <v>463.2</v>
      </c>
    </row>
    <row r="1632" spans="1:83" ht="38.25" x14ac:dyDescent="0.2">
      <c r="A1632" s="125"/>
      <c r="B1632" s="125" t="s">
        <v>109</v>
      </c>
      <c r="C1632" s="125" t="s">
        <v>1606</v>
      </c>
      <c r="D1632" s="126" t="s">
        <v>186</v>
      </c>
      <c r="E1632" s="127">
        <f>Source!CA555</f>
        <v>74</v>
      </c>
      <c r="F1632" s="127"/>
      <c r="G1632" s="127">
        <f>Source!AU555</f>
        <v>74</v>
      </c>
      <c r="H1632" s="128"/>
      <c r="I1632" s="126"/>
      <c r="J1632" s="128"/>
      <c r="K1632" s="126"/>
      <c r="L1632" s="128">
        <f>SUM(BA1617:BA1633)</f>
        <v>292.97000000000003</v>
      </c>
    </row>
    <row r="1633" spans="1:83" x14ac:dyDescent="0.2">
      <c r="A1633" s="104"/>
      <c r="B1633" s="104"/>
      <c r="C1633" s="129" t="s">
        <v>1566</v>
      </c>
      <c r="D1633" s="129"/>
      <c r="E1633" s="129"/>
      <c r="F1633" s="129"/>
      <c r="G1633" s="129"/>
      <c r="H1633" s="129"/>
      <c r="I1633" s="130">
        <f>IF(E1617&lt;&gt;0,K1633/E1617, 0)</f>
        <v>3693.6000000000004</v>
      </c>
      <c r="J1633" s="130"/>
      <c r="K1633" s="130">
        <f>L1618+L1620+L1624+L1631+L1632+L1621+SUM(L1629:L1629)</f>
        <v>3693.6000000000004</v>
      </c>
      <c r="L1633" s="130"/>
      <c r="AD1633">
        <f>ROUND((Source!AT555/100)*((ROUND(SUMIF(SmtRes!AQ468:'SmtRes'!AQ473,"=1",SmtRes!AD468:'SmtRes'!AD473)*Source!I555, 2)+ROUND(SUMIF(SmtRes!AQ468:'SmtRes'!AQ473,"=1",SmtRes!AC468:'SmtRes'!AC473)*Source!I555, 2))), 2)</f>
        <v>445.38</v>
      </c>
      <c r="AE1633">
        <f>ROUND((Source!AU555/100)*((ROUND(SUMIF(SmtRes!AQ468:'SmtRes'!AQ473,"=1",SmtRes!AD468:'SmtRes'!AD473)*Source!I555, 2)+ROUND(SUMIF(SmtRes!AQ468:'SmtRes'!AQ473,"=1",SmtRes!AC468:'SmtRes'!AC473)*Source!I555, 2))), 2)</f>
        <v>281.7</v>
      </c>
      <c r="AN1633" s="24">
        <f>L1618+L1620+L1624+L1631+L1632+L1621</f>
        <v>1299.8</v>
      </c>
      <c r="AO1633" s="24">
        <f>L1620</f>
        <v>49.58</v>
      </c>
      <c r="AQ1633" t="s">
        <v>1567</v>
      </c>
      <c r="AR1633" s="24">
        <f>L1618</f>
        <v>395.9</v>
      </c>
      <c r="AT1633" s="24">
        <f>L1621</f>
        <v>0</v>
      </c>
      <c r="AV1633" t="s">
        <v>1567</v>
      </c>
      <c r="AW1633" s="24">
        <f>L1624</f>
        <v>98.15</v>
      </c>
      <c r="AZ1633">
        <f>Source!X555</f>
        <v>463.2</v>
      </c>
      <c r="BA1633">
        <f>Source!Y555</f>
        <v>292.97000000000003</v>
      </c>
      <c r="CD1633">
        <v>1</v>
      </c>
    </row>
    <row r="1634" spans="1:83" ht="76.5" x14ac:dyDescent="0.2">
      <c r="A1634" s="118" t="s">
        <v>664</v>
      </c>
      <c r="B1634" s="107" t="s">
        <v>1721</v>
      </c>
      <c r="C1634" s="107" t="str">
        <f>Source!G557</f>
        <v>Установка отвода с трубным концом на газопроводе из полиэтиленовых труб при помощи соединительных деталей с закладными электронагревателями, диаметр газопровода: свыше 160 до 225 мм</v>
      </c>
      <c r="D1634" s="119" t="str">
        <f>Source!H557</f>
        <v>ШТ</v>
      </c>
      <c r="E1634" s="120">
        <f>Source!K557</f>
        <v>2</v>
      </c>
      <c r="F1634" s="120"/>
      <c r="G1634" s="120">
        <f>Source!I557</f>
        <v>2</v>
      </c>
      <c r="H1634" s="121"/>
      <c r="I1634" s="119"/>
      <c r="J1634" s="121"/>
      <c r="K1634" s="119"/>
      <c r="L1634" s="121"/>
    </row>
    <row r="1635" spans="1:83" x14ac:dyDescent="0.2">
      <c r="A1635" s="122"/>
      <c r="B1635" s="120">
        <v>1</v>
      </c>
      <c r="C1635" s="122" t="s">
        <v>1569</v>
      </c>
      <c r="D1635" s="119" t="s">
        <v>922</v>
      </c>
      <c r="E1635" s="123"/>
      <c r="F1635" s="120"/>
      <c r="G1635" s="120">
        <f>Source!U557</f>
        <v>3.88</v>
      </c>
      <c r="H1635" s="120"/>
      <c r="I1635" s="120"/>
      <c r="J1635" s="120"/>
      <c r="K1635" s="120"/>
      <c r="L1635" s="124">
        <f>SUM(L1636:L1636)-SUMIF(CE1636:CE1636, 1, L1636:L1636)</f>
        <v>1477</v>
      </c>
    </row>
    <row r="1636" spans="1:83" x14ac:dyDescent="0.2">
      <c r="A1636" s="107"/>
      <c r="B1636" s="107" t="s">
        <v>1021</v>
      </c>
      <c r="C1636" s="107" t="s">
        <v>1022</v>
      </c>
      <c r="D1636" s="119" t="s">
        <v>922</v>
      </c>
      <c r="E1636" s="120">
        <v>1.94</v>
      </c>
      <c r="F1636" s="120"/>
      <c r="G1636" s="120">
        <f>SmtRes!CX474</f>
        <v>3.88</v>
      </c>
      <c r="H1636" s="121"/>
      <c r="I1636" s="119"/>
      <c r="J1636" s="121">
        <f>SmtRes!CZ474</f>
        <v>380.67</v>
      </c>
      <c r="K1636" s="119"/>
      <c r="L1636" s="121">
        <f>SmtRes!DI474</f>
        <v>1477</v>
      </c>
    </row>
    <row r="1637" spans="1:83" x14ac:dyDescent="0.2">
      <c r="A1637" s="122"/>
      <c r="B1637" s="120">
        <v>2</v>
      </c>
      <c r="C1637" s="122" t="s">
        <v>1560</v>
      </c>
      <c r="D1637" s="119"/>
      <c r="E1637" s="123"/>
      <c r="F1637" s="120"/>
      <c r="G1637" s="120"/>
      <c r="H1637" s="120"/>
      <c r="I1637" s="120"/>
      <c r="J1637" s="120"/>
      <c r="K1637" s="120"/>
      <c r="L1637" s="124">
        <f>SUM(L1638:L1640)-SUMIF(CE1638:CE1640, 1, L1638:L1640)</f>
        <v>190.28</v>
      </c>
    </row>
    <row r="1638" spans="1:83" hidden="1" x14ac:dyDescent="0.2">
      <c r="A1638" s="122"/>
      <c r="B1638" s="120"/>
      <c r="C1638" s="122" t="s">
        <v>1562</v>
      </c>
      <c r="D1638" s="119" t="s">
        <v>922</v>
      </c>
      <c r="E1638" s="123"/>
      <c r="F1638" s="120"/>
      <c r="G1638" s="120">
        <f>Source!V557</f>
        <v>0</v>
      </c>
      <c r="H1638" s="120"/>
      <c r="I1638" s="120"/>
      <c r="J1638" s="120"/>
      <c r="K1638" s="120"/>
      <c r="L1638" s="124">
        <f>SUMIF(CE1639:CE1640, 1, L1639:L1640)</f>
        <v>0</v>
      </c>
      <c r="CE1638">
        <v>1</v>
      </c>
    </row>
    <row r="1639" spans="1:83" ht="38.25" x14ac:dyDescent="0.2">
      <c r="A1639" s="107"/>
      <c r="B1639" s="107" t="s">
        <v>1339</v>
      </c>
      <c r="C1639" s="107" t="s">
        <v>1341</v>
      </c>
      <c r="D1639" s="119" t="s">
        <v>926</v>
      </c>
      <c r="E1639" s="120">
        <v>1.44</v>
      </c>
      <c r="F1639" s="120"/>
      <c r="G1639" s="120">
        <f>SmtRes!CX475</f>
        <v>2.88</v>
      </c>
      <c r="H1639" s="121">
        <f>SmtRes!CZ475</f>
        <v>17.18</v>
      </c>
      <c r="I1639" s="119">
        <f>SmtRes!AJ475</f>
        <v>1.67</v>
      </c>
      <c r="J1639" s="121">
        <f>ROUND(H1639*I1639, 2)</f>
        <v>28.69</v>
      </c>
      <c r="K1639" s="119"/>
      <c r="L1639" s="121">
        <f>SmtRes!DG475</f>
        <v>82.63</v>
      </c>
    </row>
    <row r="1640" spans="1:83" ht="38.25" x14ac:dyDescent="0.2">
      <c r="A1640" s="107"/>
      <c r="B1640" s="107" t="s">
        <v>1342</v>
      </c>
      <c r="C1640" s="107" t="s">
        <v>1344</v>
      </c>
      <c r="D1640" s="119" t="s">
        <v>926</v>
      </c>
      <c r="E1640" s="120">
        <v>1.88</v>
      </c>
      <c r="F1640" s="120"/>
      <c r="G1640" s="120">
        <f>SmtRes!CX476</f>
        <v>3.76</v>
      </c>
      <c r="H1640" s="121">
        <f>SmtRes!CZ476</f>
        <v>22.02</v>
      </c>
      <c r="I1640" s="119">
        <f>SmtRes!AJ476</f>
        <v>1.3</v>
      </c>
      <c r="J1640" s="121">
        <f>ROUND(H1640*I1640, 2)</f>
        <v>28.63</v>
      </c>
      <c r="K1640" s="119"/>
      <c r="L1640" s="121">
        <f>SmtRes!DG476</f>
        <v>107.65</v>
      </c>
    </row>
    <row r="1641" spans="1:83" x14ac:dyDescent="0.2">
      <c r="A1641" s="122"/>
      <c r="B1641" s="120">
        <v>4</v>
      </c>
      <c r="C1641" s="122" t="s">
        <v>1604</v>
      </c>
      <c r="D1641" s="119"/>
      <c r="E1641" s="123"/>
      <c r="F1641" s="120"/>
      <c r="G1641" s="120"/>
      <c r="H1641" s="120"/>
      <c r="I1641" s="120"/>
      <c r="J1641" s="120"/>
      <c r="K1641" s="120"/>
      <c r="L1641" s="124">
        <f>SUM(L1642:L1643)-SUMIF(CE1642:CE1643, 1, L1642:L1643)</f>
        <v>351.74</v>
      </c>
    </row>
    <row r="1642" spans="1:83" ht="25.5" x14ac:dyDescent="0.2">
      <c r="A1642" s="107"/>
      <c r="B1642" s="107" t="s">
        <v>1029</v>
      </c>
      <c r="C1642" s="107" t="s">
        <v>1031</v>
      </c>
      <c r="D1642" s="119" t="s">
        <v>443</v>
      </c>
      <c r="E1642" s="120">
        <v>0.18</v>
      </c>
      <c r="F1642" s="120"/>
      <c r="G1642" s="120">
        <f>SmtRes!CX477</f>
        <v>0.36</v>
      </c>
      <c r="H1642" s="121">
        <f>SmtRes!CZ477</f>
        <v>596.80999999999995</v>
      </c>
      <c r="I1642" s="119">
        <f>SmtRes!AI477</f>
        <v>1.62</v>
      </c>
      <c r="J1642" s="121">
        <f>ROUND(H1642*I1642, 2)</f>
        <v>966.83</v>
      </c>
      <c r="K1642" s="119"/>
      <c r="L1642" s="121">
        <f>SmtRes!DF477</f>
        <v>348.06</v>
      </c>
    </row>
    <row r="1643" spans="1:83" x14ac:dyDescent="0.2">
      <c r="A1643" s="107"/>
      <c r="B1643" s="107" t="s">
        <v>1032</v>
      </c>
      <c r="C1643" s="107" t="s">
        <v>1034</v>
      </c>
      <c r="D1643" s="119" t="s">
        <v>443</v>
      </c>
      <c r="E1643" s="120">
        <v>0.02</v>
      </c>
      <c r="F1643" s="120"/>
      <c r="G1643" s="120">
        <f>SmtRes!CX478</f>
        <v>0.04</v>
      </c>
      <c r="H1643" s="121">
        <f>SmtRes!CZ478</f>
        <v>56.11</v>
      </c>
      <c r="I1643" s="119">
        <f>SmtRes!AI478</f>
        <v>1.64</v>
      </c>
      <c r="J1643" s="121">
        <f>ROUND(H1643*I1643, 2)</f>
        <v>92.02</v>
      </c>
      <c r="K1643" s="119"/>
      <c r="L1643" s="121">
        <f>SmtRes!DF478</f>
        <v>3.68</v>
      </c>
    </row>
    <row r="1644" spans="1:83" x14ac:dyDescent="0.2">
      <c r="A1644" s="107"/>
      <c r="B1644" s="107"/>
      <c r="C1644" s="107"/>
      <c r="D1644" s="119"/>
      <c r="E1644" s="120"/>
      <c r="F1644" s="120"/>
      <c r="G1644" s="120"/>
      <c r="H1644" s="121"/>
      <c r="I1644" s="119"/>
      <c r="J1644" s="121"/>
      <c r="K1644" s="119"/>
      <c r="L1644" s="121"/>
    </row>
    <row r="1645" spans="1:83" x14ac:dyDescent="0.2">
      <c r="A1645" s="107"/>
      <c r="B1645" s="107"/>
      <c r="C1645" s="125"/>
      <c r="D1645" s="126"/>
      <c r="E1645" s="127"/>
      <c r="F1645" s="127"/>
      <c r="G1645" s="127"/>
      <c r="H1645" s="128"/>
      <c r="I1645" s="126"/>
      <c r="J1645" s="128"/>
      <c r="K1645" s="126"/>
      <c r="L1645" s="128"/>
    </row>
    <row r="1646" spans="1:83" x14ac:dyDescent="0.2">
      <c r="A1646" s="107"/>
      <c r="B1646" s="107"/>
      <c r="C1646" s="106" t="s">
        <v>832</v>
      </c>
      <c r="D1646" s="119"/>
      <c r="E1646" s="120"/>
      <c r="F1646" s="120"/>
      <c r="G1646" s="120"/>
      <c r="H1646" s="121"/>
      <c r="I1646" s="119"/>
      <c r="J1646" s="121"/>
      <c r="K1646" s="119"/>
      <c r="L1646" s="121">
        <f>L1635+L1637+L1638+L1641</f>
        <v>2019.02</v>
      </c>
    </row>
    <row r="1647" spans="1:83" x14ac:dyDescent="0.2">
      <c r="A1647" s="107"/>
      <c r="B1647" s="107"/>
      <c r="C1647" s="107" t="s">
        <v>1563</v>
      </c>
      <c r="D1647" s="119"/>
      <c r="E1647" s="120"/>
      <c r="F1647" s="120"/>
      <c r="G1647" s="120"/>
      <c r="H1647" s="121"/>
      <c r="I1647" s="119"/>
      <c r="J1647" s="121"/>
      <c r="K1647" s="119"/>
      <c r="L1647" s="121">
        <f>SUM(AR1634:AR1650)+SUM(AS1634:AS1650)+SUM(AT1634:AT1650)+SUM(AU1634:AU1650)+SUM(AV1634:AV1650)</f>
        <v>1477</v>
      </c>
    </row>
    <row r="1648" spans="1:83" ht="38.25" x14ac:dyDescent="0.2">
      <c r="A1648" s="107"/>
      <c r="B1648" s="107" t="s">
        <v>108</v>
      </c>
      <c r="C1648" s="107" t="s">
        <v>1605</v>
      </c>
      <c r="D1648" s="119" t="s">
        <v>186</v>
      </c>
      <c r="E1648" s="120">
        <f>Source!BZ557</f>
        <v>117</v>
      </c>
      <c r="F1648" s="120"/>
      <c r="G1648" s="120">
        <f>Source!AT557</f>
        <v>117</v>
      </c>
      <c r="H1648" s="121"/>
      <c r="I1648" s="119"/>
      <c r="J1648" s="121"/>
      <c r="K1648" s="119"/>
      <c r="L1648" s="121">
        <f>SUM(AZ1634:AZ1650)</f>
        <v>1728.09</v>
      </c>
    </row>
    <row r="1649" spans="1:83" ht="38.25" x14ac:dyDescent="0.2">
      <c r="A1649" s="125"/>
      <c r="B1649" s="125" t="s">
        <v>109</v>
      </c>
      <c r="C1649" s="125" t="s">
        <v>1606</v>
      </c>
      <c r="D1649" s="126" t="s">
        <v>186</v>
      </c>
      <c r="E1649" s="127">
        <f>Source!CA557</f>
        <v>74</v>
      </c>
      <c r="F1649" s="127"/>
      <c r="G1649" s="127">
        <f>Source!AU557</f>
        <v>74</v>
      </c>
      <c r="H1649" s="128"/>
      <c r="I1649" s="126"/>
      <c r="J1649" s="128"/>
      <c r="K1649" s="126"/>
      <c r="L1649" s="128">
        <f>SUM(BA1634:BA1650)</f>
        <v>1092.98</v>
      </c>
    </row>
    <row r="1650" spans="1:83" x14ac:dyDescent="0.2">
      <c r="A1650" s="104"/>
      <c r="B1650" s="104"/>
      <c r="C1650" s="129" t="s">
        <v>1566</v>
      </c>
      <c r="D1650" s="129"/>
      <c r="E1650" s="129"/>
      <c r="F1650" s="129"/>
      <c r="G1650" s="129"/>
      <c r="H1650" s="129"/>
      <c r="I1650" s="130">
        <f>IF(E1634&lt;&gt;0,K1650/E1634, 0)</f>
        <v>2420.0450000000001</v>
      </c>
      <c r="J1650" s="130"/>
      <c r="K1650" s="130">
        <f>L1635+L1637+L1641+L1648+L1649+L1638</f>
        <v>4840.09</v>
      </c>
      <c r="L1650" s="130"/>
      <c r="AD1650">
        <f>ROUND((Source!AT557/100)*((ROUND(SUMIF(SmtRes!AQ474:'SmtRes'!AQ478,"=1",SmtRes!AD474:'SmtRes'!AD478)*Source!I557, 2)+ROUND(SUMIF(SmtRes!AQ474:'SmtRes'!AQ478,"=1",SmtRes!AC474:'SmtRes'!AC478)*Source!I557, 2))), 2)</f>
        <v>890.77</v>
      </c>
      <c r="AE1650">
        <f>ROUND((Source!AU557/100)*((ROUND(SUMIF(SmtRes!AQ474:'SmtRes'!AQ478,"=1",SmtRes!AD474:'SmtRes'!AD478)*Source!I557, 2)+ROUND(SUMIF(SmtRes!AQ474:'SmtRes'!AQ478,"=1",SmtRes!AC474:'SmtRes'!AC478)*Source!I557, 2))), 2)</f>
        <v>563.39</v>
      </c>
      <c r="AN1650" s="24">
        <f>L1635+L1637+L1641+L1648+L1649+L1638</f>
        <v>4840.09</v>
      </c>
      <c r="AO1650" s="24">
        <f>L1637</f>
        <v>190.28</v>
      </c>
      <c r="AQ1650" t="s">
        <v>1567</v>
      </c>
      <c r="AR1650" s="24">
        <f>L1635</f>
        <v>1477</v>
      </c>
      <c r="AT1650" s="24">
        <f>L1638</f>
        <v>0</v>
      </c>
      <c r="AV1650" t="s">
        <v>1567</v>
      </c>
      <c r="AW1650" s="24">
        <f>L1641</f>
        <v>351.74</v>
      </c>
      <c r="AZ1650">
        <f>Source!X557</f>
        <v>1728.09</v>
      </c>
      <c r="BA1650">
        <f>Source!Y557</f>
        <v>1092.98</v>
      </c>
      <c r="CD1650">
        <v>1</v>
      </c>
    </row>
    <row r="1651" spans="1:83" ht="25.5" x14ac:dyDescent="0.2">
      <c r="A1651" s="136" t="s">
        <v>668</v>
      </c>
      <c r="B1651" s="125" t="str">
        <f>Source!F558</f>
        <v>24.3.05.08-0229</v>
      </c>
      <c r="C1651" s="125" t="str">
        <f>Source!G558</f>
        <v>Отвод 90° полиэтиленовый литой, электросварной, диаметр 225 мм</v>
      </c>
      <c r="D1651" s="126" t="str">
        <f>Source!H558</f>
        <v>ШТ</v>
      </c>
      <c r="E1651" s="127">
        <f>Source!K558</f>
        <v>1</v>
      </c>
      <c r="F1651" s="127"/>
      <c r="G1651" s="127">
        <f>Source!I558</f>
        <v>1</v>
      </c>
      <c r="H1651" s="128">
        <f>Source!AL558</f>
        <v>12754</v>
      </c>
      <c r="I1651" s="126">
        <f>IF(Source!BC558&lt;&gt; 0, Source!BC558, 1)</f>
        <v>1.01</v>
      </c>
      <c r="J1651" s="128">
        <f>ROUND(H1651*I1651, 2)</f>
        <v>12881.54</v>
      </c>
      <c r="K1651" s="126"/>
      <c r="L1651" s="128">
        <f>Source!P558</f>
        <v>12881.54</v>
      </c>
    </row>
    <row r="1652" spans="1:83" x14ac:dyDescent="0.2">
      <c r="A1652" s="104"/>
      <c r="B1652" s="104"/>
      <c r="C1652" s="129" t="s">
        <v>1566</v>
      </c>
      <c r="D1652" s="129"/>
      <c r="E1652" s="129"/>
      <c r="F1652" s="129"/>
      <c r="G1652" s="129"/>
      <c r="H1652" s="129"/>
      <c r="I1652" s="130">
        <f>IF(E1651&lt;&gt;0,K1652/E1651, 0)</f>
        <v>12881.54</v>
      </c>
      <c r="J1652" s="130"/>
      <c r="K1652" s="130">
        <f>L1651</f>
        <v>12881.54</v>
      </c>
      <c r="L1652" s="130"/>
      <c r="AD1652">
        <f>ROUND((Source!AT558/100)*((ROUND(ROUND(Source!AO558,2)*Source!I558, 2)+ROUND(ROUND(Source!AN558,2)*Source!I558, 2))), 2)</f>
        <v>0</v>
      </c>
      <c r="AE1652">
        <f>ROUND((Source!AU558/100)*((ROUND(ROUND(Source!AO558,2)*Source!I558, 2)+ROUND(ROUND(Source!AN558,2)*Source!I558, 2))), 2)</f>
        <v>0</v>
      </c>
      <c r="AN1652" s="24">
        <f>L1651</f>
        <v>12881.54</v>
      </c>
      <c r="AO1652">
        <f>0</f>
        <v>0</v>
      </c>
      <c r="AQ1652" t="s">
        <v>1567</v>
      </c>
      <c r="AR1652">
        <f>0</f>
        <v>0</v>
      </c>
      <c r="AT1652">
        <f>0</f>
        <v>0</v>
      </c>
      <c r="AV1652" t="s">
        <v>1567</v>
      </c>
      <c r="AW1652" s="24">
        <f>L1651</f>
        <v>12881.54</v>
      </c>
      <c r="AZ1652">
        <f>Source!X558</f>
        <v>0</v>
      </c>
      <c r="BA1652">
        <f>Source!Y558</f>
        <v>0</v>
      </c>
      <c r="CD1652">
        <v>1</v>
      </c>
    </row>
    <row r="1653" spans="1:83" ht="63.75" x14ac:dyDescent="0.2">
      <c r="A1653" s="118" t="s">
        <v>672</v>
      </c>
      <c r="B1653" s="107" t="s">
        <v>1722</v>
      </c>
      <c r="C1653" s="107" t="str">
        <f>Source!G559</f>
        <v>Установка отвода с трубным концом на газопроводе из полиэтиленовых труб при помощи соединительных деталей с закладными электронагревателями, диаметр газопровода: свыше 63 до 110 мм</v>
      </c>
      <c r="D1653" s="119" t="str">
        <f>Source!H559</f>
        <v>ШТ</v>
      </c>
      <c r="E1653" s="120">
        <f>Source!K559</f>
        <v>1</v>
      </c>
      <c r="F1653" s="120"/>
      <c r="G1653" s="120">
        <f>Source!I559</f>
        <v>1</v>
      </c>
      <c r="H1653" s="121"/>
      <c r="I1653" s="119"/>
      <c r="J1653" s="121"/>
      <c r="K1653" s="119"/>
      <c r="L1653" s="121"/>
    </row>
    <row r="1654" spans="1:83" x14ac:dyDescent="0.2">
      <c r="A1654" s="122"/>
      <c r="B1654" s="120">
        <v>1</v>
      </c>
      <c r="C1654" s="122" t="s">
        <v>1569</v>
      </c>
      <c r="D1654" s="119" t="s">
        <v>922</v>
      </c>
      <c r="E1654" s="123"/>
      <c r="F1654" s="120"/>
      <c r="G1654" s="120">
        <f>Source!U559</f>
        <v>1.01</v>
      </c>
      <c r="H1654" s="120"/>
      <c r="I1654" s="120"/>
      <c r="J1654" s="120"/>
      <c r="K1654" s="120"/>
      <c r="L1654" s="124">
        <f>SUM(L1655:L1655)-SUMIF(CE1655:CE1655, 1, L1655:L1655)</f>
        <v>384.48</v>
      </c>
    </row>
    <row r="1655" spans="1:83" x14ac:dyDescent="0.2">
      <c r="A1655" s="107"/>
      <c r="B1655" s="107" t="s">
        <v>1021</v>
      </c>
      <c r="C1655" s="107" t="s">
        <v>1022</v>
      </c>
      <c r="D1655" s="119" t="s">
        <v>922</v>
      </c>
      <c r="E1655" s="120">
        <v>1.01</v>
      </c>
      <c r="F1655" s="120"/>
      <c r="G1655" s="120">
        <f>SmtRes!CX479</f>
        <v>1.01</v>
      </c>
      <c r="H1655" s="121"/>
      <c r="I1655" s="119"/>
      <c r="J1655" s="121">
        <f>SmtRes!CZ479</f>
        <v>380.67</v>
      </c>
      <c r="K1655" s="119"/>
      <c r="L1655" s="121">
        <f>SmtRes!DI479</f>
        <v>384.48</v>
      </c>
    </row>
    <row r="1656" spans="1:83" x14ac:dyDescent="0.2">
      <c r="A1656" s="122"/>
      <c r="B1656" s="120">
        <v>2</v>
      </c>
      <c r="C1656" s="122" t="s">
        <v>1560</v>
      </c>
      <c r="D1656" s="119"/>
      <c r="E1656" s="123"/>
      <c r="F1656" s="120"/>
      <c r="G1656" s="120"/>
      <c r="H1656" s="120"/>
      <c r="I1656" s="120"/>
      <c r="J1656" s="120"/>
      <c r="K1656" s="120"/>
      <c r="L1656" s="124">
        <f>SUM(L1657:L1659)-SUMIF(CE1657:CE1659, 1, L1657:L1659)</f>
        <v>18.89</v>
      </c>
    </row>
    <row r="1657" spans="1:83" hidden="1" x14ac:dyDescent="0.2">
      <c r="A1657" s="122"/>
      <c r="B1657" s="120"/>
      <c r="C1657" s="122" t="s">
        <v>1562</v>
      </c>
      <c r="D1657" s="119" t="s">
        <v>922</v>
      </c>
      <c r="E1657" s="123"/>
      <c r="F1657" s="120"/>
      <c r="G1657" s="120">
        <f>Source!V559</f>
        <v>0</v>
      </c>
      <c r="H1657" s="120"/>
      <c r="I1657" s="120"/>
      <c r="J1657" s="120"/>
      <c r="K1657" s="120"/>
      <c r="L1657" s="124">
        <f>SUMIF(CE1658:CE1659, 1, L1658:L1659)</f>
        <v>0</v>
      </c>
      <c r="CE1657">
        <v>1</v>
      </c>
    </row>
    <row r="1658" spans="1:83" ht="38.25" x14ac:dyDescent="0.2">
      <c r="A1658" s="107"/>
      <c r="B1658" s="107" t="s">
        <v>1023</v>
      </c>
      <c r="C1658" s="107" t="s">
        <v>1025</v>
      </c>
      <c r="D1658" s="119" t="s">
        <v>926</v>
      </c>
      <c r="E1658" s="120">
        <v>0.66</v>
      </c>
      <c r="F1658" s="120"/>
      <c r="G1658" s="120">
        <f>SmtRes!CX480</f>
        <v>0.66</v>
      </c>
      <c r="H1658" s="121">
        <f>SmtRes!CZ480</f>
        <v>8.6300000000000008</v>
      </c>
      <c r="I1658" s="119">
        <f>SmtRes!AJ480</f>
        <v>1.59</v>
      </c>
      <c r="J1658" s="121">
        <f>ROUND(H1658*I1658, 2)</f>
        <v>13.72</v>
      </c>
      <c r="K1658" s="119"/>
      <c r="L1658" s="121">
        <f>SmtRes!DG480</f>
        <v>9.06</v>
      </c>
    </row>
    <row r="1659" spans="1:83" ht="38.25" x14ac:dyDescent="0.2">
      <c r="A1659" s="107"/>
      <c r="B1659" s="107" t="s">
        <v>1336</v>
      </c>
      <c r="C1659" s="107" t="s">
        <v>1338</v>
      </c>
      <c r="D1659" s="119" t="s">
        <v>926</v>
      </c>
      <c r="E1659" s="120">
        <v>1</v>
      </c>
      <c r="F1659" s="120"/>
      <c r="G1659" s="120">
        <f>SmtRes!CX481</f>
        <v>1</v>
      </c>
      <c r="H1659" s="121">
        <f>SmtRes!CZ481</f>
        <v>7.56</v>
      </c>
      <c r="I1659" s="119">
        <f>SmtRes!AJ481</f>
        <v>1.3</v>
      </c>
      <c r="J1659" s="121">
        <f>ROUND(H1659*I1659, 2)</f>
        <v>9.83</v>
      </c>
      <c r="K1659" s="119"/>
      <c r="L1659" s="121">
        <f>SmtRes!DG481</f>
        <v>9.83</v>
      </c>
    </row>
    <row r="1660" spans="1:83" x14ac:dyDescent="0.2">
      <c r="A1660" s="122"/>
      <c r="B1660" s="120">
        <v>4</v>
      </c>
      <c r="C1660" s="122" t="s">
        <v>1604</v>
      </c>
      <c r="D1660" s="119"/>
      <c r="E1660" s="123"/>
      <c r="F1660" s="120"/>
      <c r="G1660" s="120"/>
      <c r="H1660" s="120"/>
      <c r="I1660" s="120"/>
      <c r="J1660" s="120"/>
      <c r="K1660" s="120"/>
      <c r="L1660" s="124">
        <f>SUM(L1661:L1662)-SUMIF(CE1661:CE1662, 1, L1661:L1662)</f>
        <v>58.93</v>
      </c>
    </row>
    <row r="1661" spans="1:83" ht="25.5" x14ac:dyDescent="0.2">
      <c r="A1661" s="107"/>
      <c r="B1661" s="107" t="s">
        <v>1029</v>
      </c>
      <c r="C1661" s="107" t="s">
        <v>1031</v>
      </c>
      <c r="D1661" s="119" t="s">
        <v>443</v>
      </c>
      <c r="E1661" s="120">
        <v>0.06</v>
      </c>
      <c r="F1661" s="120"/>
      <c r="G1661" s="120">
        <f>SmtRes!CX482</f>
        <v>0.06</v>
      </c>
      <c r="H1661" s="121">
        <f>SmtRes!CZ482</f>
        <v>596.80999999999995</v>
      </c>
      <c r="I1661" s="119">
        <f>SmtRes!AI482</f>
        <v>1.62</v>
      </c>
      <c r="J1661" s="121">
        <f>ROUND(H1661*I1661, 2)</f>
        <v>966.83</v>
      </c>
      <c r="K1661" s="119"/>
      <c r="L1661" s="121">
        <f>SmtRes!DF482</f>
        <v>58.01</v>
      </c>
    </row>
    <row r="1662" spans="1:83" x14ac:dyDescent="0.2">
      <c r="A1662" s="107"/>
      <c r="B1662" s="107" t="s">
        <v>1032</v>
      </c>
      <c r="C1662" s="107" t="s">
        <v>1034</v>
      </c>
      <c r="D1662" s="119" t="s">
        <v>443</v>
      </c>
      <c r="E1662" s="120">
        <v>0.01</v>
      </c>
      <c r="F1662" s="120"/>
      <c r="G1662" s="120">
        <f>SmtRes!CX483</f>
        <v>0.01</v>
      </c>
      <c r="H1662" s="121">
        <f>SmtRes!CZ483</f>
        <v>56.11</v>
      </c>
      <c r="I1662" s="119">
        <f>SmtRes!AI483</f>
        <v>1.64</v>
      </c>
      <c r="J1662" s="121">
        <f>ROUND(H1662*I1662, 2)</f>
        <v>92.02</v>
      </c>
      <c r="K1662" s="119"/>
      <c r="L1662" s="121">
        <f>SmtRes!DF483</f>
        <v>0.92</v>
      </c>
    </row>
    <row r="1663" spans="1:83" x14ac:dyDescent="0.2">
      <c r="A1663" s="107"/>
      <c r="B1663" s="107"/>
      <c r="C1663" s="125"/>
      <c r="D1663" s="126"/>
      <c r="E1663" s="127"/>
      <c r="F1663" s="127"/>
      <c r="G1663" s="127"/>
      <c r="H1663" s="128"/>
      <c r="I1663" s="126"/>
      <c r="J1663" s="128"/>
      <c r="K1663" s="126"/>
      <c r="L1663" s="128"/>
    </row>
    <row r="1664" spans="1:83" x14ac:dyDescent="0.2">
      <c r="A1664" s="107"/>
      <c r="B1664" s="107"/>
      <c r="C1664" s="106" t="s">
        <v>832</v>
      </c>
      <c r="D1664" s="119"/>
      <c r="E1664" s="120"/>
      <c r="F1664" s="120"/>
      <c r="G1664" s="120"/>
      <c r="H1664" s="121"/>
      <c r="I1664" s="119"/>
      <c r="J1664" s="121"/>
      <c r="K1664" s="119"/>
      <c r="L1664" s="121">
        <f>L1654+L1656+L1657+L1660</f>
        <v>462.3</v>
      </c>
    </row>
    <row r="1665" spans="1:83" x14ac:dyDescent="0.2">
      <c r="A1665" s="107"/>
      <c r="B1665" s="107"/>
      <c r="C1665" s="107" t="s">
        <v>1563</v>
      </c>
      <c r="D1665" s="119"/>
      <c r="E1665" s="120"/>
      <c r="F1665" s="120"/>
      <c r="G1665" s="120"/>
      <c r="H1665" s="121"/>
      <c r="I1665" s="119"/>
      <c r="J1665" s="121"/>
      <c r="K1665" s="119"/>
      <c r="L1665" s="121">
        <f>SUM(AR1653:AR1668)+SUM(AS1653:AS1668)+SUM(AT1653:AT1668)+SUM(AU1653:AU1668)+SUM(AV1653:AV1668)</f>
        <v>384.48</v>
      </c>
    </row>
    <row r="1666" spans="1:83" ht="38.25" x14ac:dyDescent="0.2">
      <c r="A1666" s="107"/>
      <c r="B1666" s="107" t="s">
        <v>108</v>
      </c>
      <c r="C1666" s="107" t="s">
        <v>1605</v>
      </c>
      <c r="D1666" s="119" t="s">
        <v>186</v>
      </c>
      <c r="E1666" s="120">
        <f>Source!BZ559</f>
        <v>117</v>
      </c>
      <c r="F1666" s="120"/>
      <c r="G1666" s="120">
        <f>Source!AT559</f>
        <v>117</v>
      </c>
      <c r="H1666" s="121"/>
      <c r="I1666" s="119"/>
      <c r="J1666" s="121"/>
      <c r="K1666" s="119"/>
      <c r="L1666" s="121">
        <f>SUM(AZ1653:AZ1668)</f>
        <v>449.84</v>
      </c>
    </row>
    <row r="1667" spans="1:83" ht="38.25" x14ac:dyDescent="0.2">
      <c r="A1667" s="125"/>
      <c r="B1667" s="125" t="s">
        <v>109</v>
      </c>
      <c r="C1667" s="125" t="s">
        <v>1606</v>
      </c>
      <c r="D1667" s="126" t="s">
        <v>186</v>
      </c>
      <c r="E1667" s="127">
        <f>Source!CA559</f>
        <v>74</v>
      </c>
      <c r="F1667" s="127"/>
      <c r="G1667" s="127">
        <f>Source!AU559</f>
        <v>74</v>
      </c>
      <c r="H1667" s="128"/>
      <c r="I1667" s="126"/>
      <c r="J1667" s="128"/>
      <c r="K1667" s="126"/>
      <c r="L1667" s="128">
        <f>SUM(BA1653:BA1668)</f>
        <v>284.52</v>
      </c>
    </row>
    <row r="1668" spans="1:83" x14ac:dyDescent="0.2">
      <c r="A1668" s="104"/>
      <c r="B1668" s="104"/>
      <c r="C1668" s="129" t="s">
        <v>1566</v>
      </c>
      <c r="D1668" s="129"/>
      <c r="E1668" s="129"/>
      <c r="F1668" s="129"/>
      <c r="G1668" s="129"/>
      <c r="H1668" s="129"/>
      <c r="I1668" s="130">
        <f>IF(E1653&lt;&gt;0,K1668/E1653, 0)</f>
        <v>1196.6599999999999</v>
      </c>
      <c r="J1668" s="130"/>
      <c r="K1668" s="130">
        <f>L1654+L1656+L1660+L1666+L1667+L1657</f>
        <v>1196.6599999999999</v>
      </c>
      <c r="L1668" s="130"/>
      <c r="AD1668">
        <f>ROUND((Source!AT559/100)*((ROUND(SUMIF(SmtRes!AQ479:'SmtRes'!AQ483,"=1",SmtRes!AD479:'SmtRes'!AD483)*Source!I559, 2)+ROUND(SUMIF(SmtRes!AQ479:'SmtRes'!AQ483,"=1",SmtRes!AC479:'SmtRes'!AC483)*Source!I559, 2))), 2)</f>
        <v>445.38</v>
      </c>
      <c r="AE1668">
        <f>ROUND((Source!AU559/100)*((ROUND(SUMIF(SmtRes!AQ479:'SmtRes'!AQ483,"=1",SmtRes!AD479:'SmtRes'!AD483)*Source!I559, 2)+ROUND(SUMIF(SmtRes!AQ479:'SmtRes'!AQ483,"=1",SmtRes!AC479:'SmtRes'!AC483)*Source!I559, 2))), 2)</f>
        <v>281.7</v>
      </c>
      <c r="AN1668" s="24">
        <f>L1654+L1656+L1660+L1666+L1667+L1657</f>
        <v>1196.6599999999999</v>
      </c>
      <c r="AO1668" s="24">
        <f>L1656</f>
        <v>18.89</v>
      </c>
      <c r="AQ1668" t="s">
        <v>1567</v>
      </c>
      <c r="AR1668" s="24">
        <f>L1654</f>
        <v>384.48</v>
      </c>
      <c r="AT1668" s="24">
        <f>L1657</f>
        <v>0</v>
      </c>
      <c r="AV1668" t="s">
        <v>1567</v>
      </c>
      <c r="AW1668" s="24">
        <f>L1660</f>
        <v>58.93</v>
      </c>
      <c r="AZ1668">
        <f>Source!X559</f>
        <v>449.84</v>
      </c>
      <c r="BA1668">
        <f>Source!Y559</f>
        <v>284.52</v>
      </c>
      <c r="CD1668">
        <v>1</v>
      </c>
    </row>
    <row r="1669" spans="1:83" ht="25.5" x14ac:dyDescent="0.2">
      <c r="A1669" s="136" t="s">
        <v>676</v>
      </c>
      <c r="B1669" s="125" t="str">
        <f>Source!F560</f>
        <v>24.3.05.08-0225</v>
      </c>
      <c r="C1669" s="125" t="str">
        <f>Source!G560</f>
        <v>Отвод 90° полиэтиленовый литой, электросварной, диаметр 90 мм</v>
      </c>
      <c r="D1669" s="126" t="str">
        <f>Source!H560</f>
        <v>ШТ</v>
      </c>
      <c r="E1669" s="127">
        <f>Source!K560</f>
        <v>1</v>
      </c>
      <c r="F1669" s="127"/>
      <c r="G1669" s="127">
        <f>Source!I560</f>
        <v>1</v>
      </c>
      <c r="H1669" s="128">
        <f>Source!AL560</f>
        <v>1785.28</v>
      </c>
      <c r="I1669" s="126">
        <f>IF(Source!BC560&lt;&gt; 0, Source!BC560, 1)</f>
        <v>1.01</v>
      </c>
      <c r="J1669" s="128">
        <f>ROUND(H1669*I1669, 2)</f>
        <v>1803.13</v>
      </c>
      <c r="K1669" s="126"/>
      <c r="L1669" s="128">
        <f>Source!P560</f>
        <v>1803.13</v>
      </c>
    </row>
    <row r="1670" spans="1:83" x14ac:dyDescent="0.2">
      <c r="A1670" s="104"/>
      <c r="B1670" s="104"/>
      <c r="C1670" s="129" t="s">
        <v>1566</v>
      </c>
      <c r="D1670" s="129"/>
      <c r="E1670" s="129"/>
      <c r="F1670" s="129"/>
      <c r="G1670" s="129"/>
      <c r="H1670" s="129"/>
      <c r="I1670" s="130">
        <f>IF(E1669&lt;&gt;0,K1670/E1669, 0)</f>
        <v>1803.13</v>
      </c>
      <c r="J1670" s="130"/>
      <c r="K1670" s="130">
        <f>L1669</f>
        <v>1803.13</v>
      </c>
      <c r="L1670" s="130"/>
      <c r="AD1670">
        <f>ROUND((Source!AT560/100)*((ROUND(ROUND(Source!AO560,2)*Source!I560, 2)+ROUND(ROUND(Source!AN560,2)*Source!I560, 2))), 2)</f>
        <v>0</v>
      </c>
      <c r="AE1670">
        <f>ROUND((Source!AU560/100)*((ROUND(ROUND(Source!AO560,2)*Source!I560, 2)+ROUND(ROUND(Source!AN560,2)*Source!I560, 2))), 2)</f>
        <v>0</v>
      </c>
      <c r="AN1670" s="24">
        <f>L1669</f>
        <v>1803.13</v>
      </c>
      <c r="AO1670">
        <f>0</f>
        <v>0</v>
      </c>
      <c r="AQ1670" t="s">
        <v>1567</v>
      </c>
      <c r="AR1670">
        <f>0</f>
        <v>0</v>
      </c>
      <c r="AT1670">
        <f>0</f>
        <v>0</v>
      </c>
      <c r="AV1670" t="s">
        <v>1567</v>
      </c>
      <c r="AW1670" s="24">
        <f>L1669</f>
        <v>1803.13</v>
      </c>
      <c r="AZ1670">
        <f>Source!X560</f>
        <v>0</v>
      </c>
      <c r="BA1670">
        <f>Source!Y560</f>
        <v>0</v>
      </c>
      <c r="CD1670">
        <v>1</v>
      </c>
    </row>
    <row r="1671" spans="1:83" ht="63.75" x14ac:dyDescent="0.2">
      <c r="A1671" s="118" t="s">
        <v>680</v>
      </c>
      <c r="B1671" s="107" t="s">
        <v>1723</v>
      </c>
      <c r="C1671" s="107" t="str">
        <f>Source!G561</f>
        <v>Установка тройника на газопроводе из полиэтиленовых труб сваркой "встык" нагревательным элементом при ручном управлении процессом сварки, диаметр газопровода: свыше 160 до 225 мм</v>
      </c>
      <c r="D1671" s="119" t="str">
        <f>Source!H561</f>
        <v>ШТ</v>
      </c>
      <c r="E1671" s="120">
        <f>Source!K561</f>
        <v>1</v>
      </c>
      <c r="F1671" s="120"/>
      <c r="G1671" s="120">
        <f>Source!I561</f>
        <v>1</v>
      </c>
      <c r="H1671" s="121"/>
      <c r="I1671" s="119"/>
      <c r="J1671" s="121"/>
      <c r="K1671" s="119"/>
      <c r="L1671" s="121"/>
    </row>
    <row r="1672" spans="1:83" x14ac:dyDescent="0.2">
      <c r="A1672" s="122"/>
      <c r="B1672" s="120">
        <v>1</v>
      </c>
      <c r="C1672" s="122" t="s">
        <v>1569</v>
      </c>
      <c r="D1672" s="119" t="s">
        <v>922</v>
      </c>
      <c r="E1672" s="123"/>
      <c r="F1672" s="120"/>
      <c r="G1672" s="120">
        <f>Source!U561</f>
        <v>3.97</v>
      </c>
      <c r="H1672" s="120"/>
      <c r="I1672" s="120"/>
      <c r="J1672" s="120"/>
      <c r="K1672" s="120"/>
      <c r="L1672" s="124">
        <f>SUM(L1673:L1673)-SUMIF(CE1673:CE1673, 1, L1673:L1673)</f>
        <v>1493.75</v>
      </c>
    </row>
    <row r="1673" spans="1:83" x14ac:dyDescent="0.2">
      <c r="A1673" s="107"/>
      <c r="B1673" s="107" t="s">
        <v>1040</v>
      </c>
      <c r="C1673" s="107" t="s">
        <v>1041</v>
      </c>
      <c r="D1673" s="119" t="s">
        <v>922</v>
      </c>
      <c r="E1673" s="120">
        <v>3.97</v>
      </c>
      <c r="F1673" s="120"/>
      <c r="G1673" s="120">
        <f>SmtRes!CX484</f>
        <v>3.97</v>
      </c>
      <c r="H1673" s="121"/>
      <c r="I1673" s="119"/>
      <c r="J1673" s="121">
        <f>SmtRes!CZ484</f>
        <v>376.26</v>
      </c>
      <c r="K1673" s="119"/>
      <c r="L1673" s="121">
        <f>SmtRes!DI484</f>
        <v>1493.75</v>
      </c>
    </row>
    <row r="1674" spans="1:83" x14ac:dyDescent="0.2">
      <c r="A1674" s="122"/>
      <c r="B1674" s="120">
        <v>2</v>
      </c>
      <c r="C1674" s="122" t="s">
        <v>1560</v>
      </c>
      <c r="D1674" s="119"/>
      <c r="E1674" s="123"/>
      <c r="F1674" s="120"/>
      <c r="G1674" s="120"/>
      <c r="H1674" s="120"/>
      <c r="I1674" s="120"/>
      <c r="J1674" s="120"/>
      <c r="K1674" s="120"/>
      <c r="L1674" s="124">
        <f>SUM(L1675:L1676)-SUMIF(CE1675:CE1676, 1, L1675:L1676)</f>
        <v>231.59</v>
      </c>
    </row>
    <row r="1675" spans="1:83" hidden="1" x14ac:dyDescent="0.2">
      <c r="A1675" s="122"/>
      <c r="B1675" s="120"/>
      <c r="C1675" s="122" t="s">
        <v>1562</v>
      </c>
      <c r="D1675" s="119" t="s">
        <v>922</v>
      </c>
      <c r="E1675" s="123"/>
      <c r="F1675" s="120"/>
      <c r="G1675" s="120">
        <f>Source!V561</f>
        <v>0</v>
      </c>
      <c r="H1675" s="120"/>
      <c r="I1675" s="120"/>
      <c r="J1675" s="120"/>
      <c r="K1675" s="120"/>
      <c r="L1675" s="124">
        <f>SUMIF(CE1676:CE1676, 1, L1676:L1676)</f>
        <v>0</v>
      </c>
      <c r="CE1675">
        <v>1</v>
      </c>
    </row>
    <row r="1676" spans="1:83" ht="38.25" x14ac:dyDescent="0.2">
      <c r="A1676" s="107"/>
      <c r="B1676" s="107" t="s">
        <v>1345</v>
      </c>
      <c r="C1676" s="107" t="s">
        <v>1347</v>
      </c>
      <c r="D1676" s="119" t="s">
        <v>926</v>
      </c>
      <c r="E1676" s="120">
        <v>3.37</v>
      </c>
      <c r="F1676" s="120"/>
      <c r="G1676" s="120">
        <f>SmtRes!CX485</f>
        <v>3.37</v>
      </c>
      <c r="H1676" s="121">
        <f>SmtRes!CZ485</f>
        <v>51.67</v>
      </c>
      <c r="I1676" s="119">
        <f>SmtRes!AJ485</f>
        <v>1.33</v>
      </c>
      <c r="J1676" s="121">
        <f>ROUND(H1676*I1676, 2)</f>
        <v>68.72</v>
      </c>
      <c r="K1676" s="119"/>
      <c r="L1676" s="121">
        <f>SmtRes!DG485</f>
        <v>231.59</v>
      </c>
    </row>
    <row r="1677" spans="1:83" x14ac:dyDescent="0.2">
      <c r="A1677" s="122"/>
      <c r="B1677" s="120">
        <v>4</v>
      </c>
      <c r="C1677" s="122" t="s">
        <v>1604</v>
      </c>
      <c r="D1677" s="119"/>
      <c r="E1677" s="123"/>
      <c r="F1677" s="120"/>
      <c r="G1677" s="120"/>
      <c r="H1677" s="120"/>
      <c r="I1677" s="120"/>
      <c r="J1677" s="120"/>
      <c r="K1677" s="120"/>
      <c r="L1677" s="124">
        <f>SUM(L1678:L1679)-SUMIF(CE1678:CE1679, 1, L1678:L1679)</f>
        <v>26.470000000000002</v>
      </c>
    </row>
    <row r="1678" spans="1:83" ht="25.5" x14ac:dyDescent="0.2">
      <c r="A1678" s="107"/>
      <c r="B1678" s="107" t="s">
        <v>1029</v>
      </c>
      <c r="C1678" s="107" t="s">
        <v>1031</v>
      </c>
      <c r="D1678" s="119" t="s">
        <v>443</v>
      </c>
      <c r="E1678" s="120">
        <v>2.7E-2</v>
      </c>
      <c r="F1678" s="120"/>
      <c r="G1678" s="120">
        <f>SmtRes!CX486</f>
        <v>2.7E-2</v>
      </c>
      <c r="H1678" s="121">
        <f>SmtRes!CZ486</f>
        <v>596.80999999999995</v>
      </c>
      <c r="I1678" s="119">
        <f>SmtRes!AI486</f>
        <v>1.62</v>
      </c>
      <c r="J1678" s="121">
        <f>ROUND(H1678*I1678, 2)</f>
        <v>966.83</v>
      </c>
      <c r="K1678" s="119"/>
      <c r="L1678" s="121">
        <f>SmtRes!DF486</f>
        <v>26.1</v>
      </c>
    </row>
    <row r="1679" spans="1:83" x14ac:dyDescent="0.2">
      <c r="A1679" s="107"/>
      <c r="B1679" s="107" t="s">
        <v>1032</v>
      </c>
      <c r="C1679" s="107" t="s">
        <v>1034</v>
      </c>
      <c r="D1679" s="119" t="s">
        <v>443</v>
      </c>
      <c r="E1679" s="120">
        <v>4.0000000000000001E-3</v>
      </c>
      <c r="F1679" s="120"/>
      <c r="G1679" s="120">
        <f>SmtRes!CX487</f>
        <v>4.0000000000000001E-3</v>
      </c>
      <c r="H1679" s="121">
        <f>SmtRes!CZ487</f>
        <v>56.11</v>
      </c>
      <c r="I1679" s="119">
        <f>SmtRes!AI487</f>
        <v>1.64</v>
      </c>
      <c r="J1679" s="121">
        <f>ROUND(H1679*I1679, 2)</f>
        <v>92.02</v>
      </c>
      <c r="K1679" s="119"/>
      <c r="L1679" s="121">
        <f>SmtRes!DF487</f>
        <v>0.37</v>
      </c>
    </row>
    <row r="1680" spans="1:83" x14ac:dyDescent="0.2">
      <c r="A1680" s="107"/>
      <c r="B1680" s="107"/>
      <c r="C1680" s="125"/>
      <c r="D1680" s="126"/>
      <c r="E1680" s="127"/>
      <c r="F1680" s="127"/>
      <c r="G1680" s="127"/>
      <c r="H1680" s="128"/>
      <c r="I1680" s="126"/>
      <c r="J1680" s="128"/>
      <c r="K1680" s="126"/>
      <c r="L1680" s="128"/>
    </row>
    <row r="1681" spans="1:83" x14ac:dyDescent="0.2">
      <c r="A1681" s="107"/>
      <c r="B1681" s="107"/>
      <c r="C1681" s="106" t="s">
        <v>832</v>
      </c>
      <c r="D1681" s="119"/>
      <c r="E1681" s="120"/>
      <c r="F1681" s="120"/>
      <c r="G1681" s="120"/>
      <c r="H1681" s="121"/>
      <c r="I1681" s="119"/>
      <c r="J1681" s="121"/>
      <c r="K1681" s="119"/>
      <c r="L1681" s="121">
        <f>L1672+L1674+L1675+L1677</f>
        <v>1751.81</v>
      </c>
    </row>
    <row r="1682" spans="1:83" x14ac:dyDescent="0.2">
      <c r="A1682" s="107"/>
      <c r="B1682" s="107"/>
      <c r="C1682" s="107" t="s">
        <v>1563</v>
      </c>
      <c r="D1682" s="119"/>
      <c r="E1682" s="120"/>
      <c r="F1682" s="120"/>
      <c r="G1682" s="120"/>
      <c r="H1682" s="121"/>
      <c r="I1682" s="119"/>
      <c r="J1682" s="121"/>
      <c r="K1682" s="119"/>
      <c r="L1682" s="121">
        <f>SUM(AR1671:AR1685)+SUM(AS1671:AS1685)+SUM(AT1671:AT1685)+SUM(AU1671:AU1685)+SUM(AV1671:AV1685)</f>
        <v>1493.75</v>
      </c>
    </row>
    <row r="1683" spans="1:83" ht="38.25" x14ac:dyDescent="0.2">
      <c r="A1683" s="107"/>
      <c r="B1683" s="107" t="s">
        <v>108</v>
      </c>
      <c r="C1683" s="107" t="s">
        <v>1605</v>
      </c>
      <c r="D1683" s="119" t="s">
        <v>186</v>
      </c>
      <c r="E1683" s="120">
        <f>Source!BZ561</f>
        <v>117</v>
      </c>
      <c r="F1683" s="120"/>
      <c r="G1683" s="120">
        <f>Source!AT561</f>
        <v>117</v>
      </c>
      <c r="H1683" s="121"/>
      <c r="I1683" s="119"/>
      <c r="J1683" s="121"/>
      <c r="K1683" s="119"/>
      <c r="L1683" s="121">
        <f>SUM(AZ1671:AZ1685)</f>
        <v>1747.69</v>
      </c>
    </row>
    <row r="1684" spans="1:83" ht="38.25" x14ac:dyDescent="0.2">
      <c r="A1684" s="125"/>
      <c r="B1684" s="125" t="s">
        <v>109</v>
      </c>
      <c r="C1684" s="125" t="s">
        <v>1606</v>
      </c>
      <c r="D1684" s="126" t="s">
        <v>186</v>
      </c>
      <c r="E1684" s="127">
        <f>Source!CA561</f>
        <v>74</v>
      </c>
      <c r="F1684" s="127"/>
      <c r="G1684" s="127">
        <f>Source!AU561</f>
        <v>74</v>
      </c>
      <c r="H1684" s="128"/>
      <c r="I1684" s="126"/>
      <c r="J1684" s="128"/>
      <c r="K1684" s="126"/>
      <c r="L1684" s="128">
        <f>SUM(BA1671:BA1685)</f>
        <v>1105.3800000000001</v>
      </c>
    </row>
    <row r="1685" spans="1:83" x14ac:dyDescent="0.2">
      <c r="A1685" s="104"/>
      <c r="B1685" s="104"/>
      <c r="C1685" s="129" t="s">
        <v>1566</v>
      </c>
      <c r="D1685" s="129"/>
      <c r="E1685" s="129"/>
      <c r="F1685" s="129"/>
      <c r="G1685" s="129"/>
      <c r="H1685" s="129"/>
      <c r="I1685" s="130">
        <f>IF(E1671&lt;&gt;0,K1685/E1671, 0)</f>
        <v>4604.88</v>
      </c>
      <c r="J1685" s="130"/>
      <c r="K1685" s="130">
        <f>L1672+L1674+L1677+L1683+L1684+L1675</f>
        <v>4604.88</v>
      </c>
      <c r="L1685" s="130"/>
      <c r="AD1685">
        <f>ROUND((Source!AT561/100)*((ROUND(SUMIF(SmtRes!AQ484:'SmtRes'!AQ487,"=1",SmtRes!AD484:'SmtRes'!AD487)*Source!I561, 2)+ROUND(SUMIF(SmtRes!AQ484:'SmtRes'!AQ487,"=1",SmtRes!AC484:'SmtRes'!AC487)*Source!I561, 2))), 2)</f>
        <v>440.22</v>
      </c>
      <c r="AE1685">
        <f>ROUND((Source!AU561/100)*((ROUND(SUMIF(SmtRes!AQ484:'SmtRes'!AQ487,"=1",SmtRes!AD484:'SmtRes'!AD487)*Source!I561, 2)+ROUND(SUMIF(SmtRes!AQ484:'SmtRes'!AQ487,"=1",SmtRes!AC484:'SmtRes'!AC487)*Source!I561, 2))), 2)</f>
        <v>278.43</v>
      </c>
      <c r="AN1685" s="24">
        <f>L1672+L1674+L1677+L1683+L1684+L1675</f>
        <v>4604.88</v>
      </c>
      <c r="AO1685" s="24">
        <f>L1674</f>
        <v>231.59</v>
      </c>
      <c r="AQ1685" t="s">
        <v>1567</v>
      </c>
      <c r="AR1685" s="24">
        <f>L1672</f>
        <v>1493.75</v>
      </c>
      <c r="AT1685" s="24">
        <f>L1675</f>
        <v>0</v>
      </c>
      <c r="AV1685" t="s">
        <v>1567</v>
      </c>
      <c r="AW1685" s="24">
        <f>L1677</f>
        <v>26.470000000000002</v>
      </c>
      <c r="AZ1685">
        <f>Source!X561</f>
        <v>1747.69</v>
      </c>
      <c r="BA1685">
        <f>Source!Y561</f>
        <v>1105.3800000000001</v>
      </c>
      <c r="CD1685">
        <v>1</v>
      </c>
    </row>
    <row r="1686" spans="1:83" ht="25.5" x14ac:dyDescent="0.2">
      <c r="A1686" s="136" t="s">
        <v>684</v>
      </c>
      <c r="B1686" s="125" t="str">
        <f>Source!F562</f>
        <v>24.3.05.15-0224</v>
      </c>
      <c r="C1686" s="125" t="str">
        <f>Source!G562</f>
        <v>Тройник полиэтиленовый удлиненный, равнопроходной, SDR11, диаметр 225 мм</v>
      </c>
      <c r="D1686" s="126" t="str">
        <f>Source!H562</f>
        <v>ШТ</v>
      </c>
      <c r="E1686" s="127">
        <f>Source!K562</f>
        <v>1</v>
      </c>
      <c r="F1686" s="127"/>
      <c r="G1686" s="127">
        <f>Source!I562</f>
        <v>1</v>
      </c>
      <c r="H1686" s="128">
        <f>Source!AL562</f>
        <v>3043.4</v>
      </c>
      <c r="I1686" s="126">
        <f>IF(Source!BC562&lt;&gt; 0, Source!BC562, 1)</f>
        <v>1.01</v>
      </c>
      <c r="J1686" s="128">
        <f>ROUND(H1686*I1686, 2)</f>
        <v>3073.83</v>
      </c>
      <c r="K1686" s="126"/>
      <c r="L1686" s="128">
        <f>Source!P562</f>
        <v>3073.83</v>
      </c>
    </row>
    <row r="1687" spans="1:83" x14ac:dyDescent="0.2">
      <c r="A1687" s="104"/>
      <c r="B1687" s="104"/>
      <c r="C1687" s="129" t="s">
        <v>1566</v>
      </c>
      <c r="D1687" s="129"/>
      <c r="E1687" s="129"/>
      <c r="F1687" s="129"/>
      <c r="G1687" s="129"/>
      <c r="H1687" s="129"/>
      <c r="I1687" s="130">
        <f>IF(E1686&lt;&gt;0,K1687/E1686, 0)</f>
        <v>3073.83</v>
      </c>
      <c r="J1687" s="130"/>
      <c r="K1687" s="130">
        <f>L1686</f>
        <v>3073.83</v>
      </c>
      <c r="L1687" s="130"/>
      <c r="AD1687">
        <f>ROUND((Source!AT562/100)*((ROUND(ROUND(Source!AO562,2)*Source!I562, 2)+ROUND(ROUND(Source!AN562,2)*Source!I562, 2))), 2)</f>
        <v>0</v>
      </c>
      <c r="AE1687">
        <f>ROUND((Source!AU562/100)*((ROUND(ROUND(Source!AO562,2)*Source!I562, 2)+ROUND(ROUND(Source!AN562,2)*Source!I562, 2))), 2)</f>
        <v>0</v>
      </c>
      <c r="AN1687" s="24">
        <f>L1686</f>
        <v>3073.83</v>
      </c>
      <c r="AO1687">
        <f>0</f>
        <v>0</v>
      </c>
      <c r="AQ1687" t="s">
        <v>1567</v>
      </c>
      <c r="AR1687">
        <f>0</f>
        <v>0</v>
      </c>
      <c r="AT1687">
        <f>0</f>
        <v>0</v>
      </c>
      <c r="AV1687" t="s">
        <v>1567</v>
      </c>
      <c r="AW1687" s="24">
        <f>L1686</f>
        <v>3073.83</v>
      </c>
      <c r="AZ1687">
        <f>Source!X562</f>
        <v>0</v>
      </c>
      <c r="BA1687">
        <f>Source!Y562</f>
        <v>0</v>
      </c>
      <c r="CD1687">
        <v>1</v>
      </c>
    </row>
    <row r="1688" spans="1:83" ht="51" x14ac:dyDescent="0.2">
      <c r="A1688" s="118" t="s">
        <v>688</v>
      </c>
      <c r="B1688" s="107" t="s">
        <v>1724</v>
      </c>
      <c r="C1688" s="107" t="str">
        <f>Source!G563</f>
        <v>Установка перехода на газопроводе из полиэтиленовых труб с приваркой муфтами с закладными нагревателями, диаметр: 225/110 мм</v>
      </c>
      <c r="D1688" s="119" t="str">
        <f>Source!H563</f>
        <v>100 ШТ</v>
      </c>
      <c r="E1688" s="120">
        <f>Source!K563</f>
        <v>0.01</v>
      </c>
      <c r="F1688" s="120"/>
      <c r="G1688" s="120">
        <f>Source!I563</f>
        <v>0.01</v>
      </c>
      <c r="H1688" s="121"/>
      <c r="I1688" s="119"/>
      <c r="J1688" s="121"/>
      <c r="K1688" s="119"/>
      <c r="L1688" s="121"/>
    </row>
    <row r="1689" spans="1:83" x14ac:dyDescent="0.2">
      <c r="A1689" s="104"/>
      <c r="B1689" s="104"/>
      <c r="C1689" s="105" t="str">
        <f>"Объем: "&amp;Source!I563&amp;"=1/"&amp;"100"</f>
        <v>Объем: 0,01=1/100</v>
      </c>
      <c r="D1689" s="104"/>
      <c r="E1689" s="104"/>
      <c r="F1689" s="104"/>
      <c r="G1689" s="104"/>
      <c r="H1689" s="104"/>
      <c r="I1689" s="104"/>
      <c r="J1689" s="104"/>
      <c r="K1689" s="104"/>
      <c r="L1689" s="104"/>
    </row>
    <row r="1690" spans="1:83" x14ac:dyDescent="0.2">
      <c r="A1690" s="122"/>
      <c r="B1690" s="120">
        <v>1</v>
      </c>
      <c r="C1690" s="122" t="s">
        <v>1569</v>
      </c>
      <c r="D1690" s="119" t="s">
        <v>922</v>
      </c>
      <c r="E1690" s="123"/>
      <c r="F1690" s="120"/>
      <c r="G1690" s="120">
        <f>Source!U563</f>
        <v>4.5979000000000001</v>
      </c>
      <c r="H1690" s="120"/>
      <c r="I1690" s="120"/>
      <c r="J1690" s="120"/>
      <c r="K1690" s="120"/>
      <c r="L1690" s="124">
        <f>SUM(L1691:L1693)-SUMIF(CE1691:CE1693, 1, L1691:L1693)</f>
        <v>1887.37</v>
      </c>
    </row>
    <row r="1691" spans="1:83" x14ac:dyDescent="0.2">
      <c r="A1691" s="107"/>
      <c r="B1691" s="107" t="s">
        <v>1035</v>
      </c>
      <c r="C1691" s="107" t="s">
        <v>1036</v>
      </c>
      <c r="D1691" s="119" t="s">
        <v>1037</v>
      </c>
      <c r="E1691" s="120">
        <v>14.83</v>
      </c>
      <c r="F1691" s="120"/>
      <c r="G1691" s="120">
        <f>SmtRes!CX488</f>
        <v>0.14829999999999999</v>
      </c>
      <c r="H1691" s="121"/>
      <c r="I1691" s="119"/>
      <c r="J1691" s="121">
        <f>SmtRes!CZ488</f>
        <v>320.41000000000003</v>
      </c>
      <c r="K1691" s="119"/>
      <c r="L1691" s="121">
        <f>SmtRes!DI488</f>
        <v>47.52</v>
      </c>
    </row>
    <row r="1692" spans="1:83" x14ac:dyDescent="0.2">
      <c r="A1692" s="107"/>
      <c r="B1692" s="107" t="s">
        <v>1038</v>
      </c>
      <c r="C1692" s="107" t="s">
        <v>1039</v>
      </c>
      <c r="D1692" s="119" t="s">
        <v>1037</v>
      </c>
      <c r="E1692" s="120">
        <v>296.64</v>
      </c>
      <c r="F1692" s="120"/>
      <c r="G1692" s="120">
        <f>SmtRes!CX489</f>
        <v>2.9664000000000001</v>
      </c>
      <c r="H1692" s="121"/>
      <c r="I1692" s="119"/>
      <c r="J1692" s="121">
        <f>SmtRes!CZ489</f>
        <v>393.89</v>
      </c>
      <c r="K1692" s="119"/>
      <c r="L1692" s="121">
        <f>SmtRes!DI489</f>
        <v>1168.44</v>
      </c>
    </row>
    <row r="1693" spans="1:83" x14ac:dyDescent="0.2">
      <c r="A1693" s="107"/>
      <c r="B1693" s="107" t="s">
        <v>1084</v>
      </c>
      <c r="C1693" s="107" t="s">
        <v>1085</v>
      </c>
      <c r="D1693" s="119" t="s">
        <v>1037</v>
      </c>
      <c r="E1693" s="120">
        <v>148.32</v>
      </c>
      <c r="F1693" s="120"/>
      <c r="G1693" s="120">
        <f>SmtRes!CX490</f>
        <v>1.4832000000000001</v>
      </c>
      <c r="H1693" s="121"/>
      <c r="I1693" s="119"/>
      <c r="J1693" s="121">
        <f>SmtRes!CZ490</f>
        <v>452.68</v>
      </c>
      <c r="K1693" s="119"/>
      <c r="L1693" s="121">
        <f>SmtRes!DI490</f>
        <v>671.41</v>
      </c>
    </row>
    <row r="1694" spans="1:83" x14ac:dyDescent="0.2">
      <c r="A1694" s="122"/>
      <c r="B1694" s="120">
        <v>2</v>
      </c>
      <c r="C1694" s="122" t="s">
        <v>1560</v>
      </c>
      <c r="D1694" s="119"/>
      <c r="E1694" s="123"/>
      <c r="F1694" s="120"/>
      <c r="G1694" s="120"/>
      <c r="H1694" s="120"/>
      <c r="I1694" s="120"/>
      <c r="J1694" s="120"/>
      <c r="K1694" s="120"/>
      <c r="L1694" s="124">
        <f>SUM(L1695:L1699)-SUMIF(CE1695:CE1699, 1, L1695:L1699)</f>
        <v>106.66</v>
      </c>
    </row>
    <row r="1695" spans="1:83" x14ac:dyDescent="0.2">
      <c r="A1695" s="122"/>
      <c r="B1695" s="120"/>
      <c r="C1695" s="122" t="s">
        <v>1562</v>
      </c>
      <c r="D1695" s="119" t="s">
        <v>922</v>
      </c>
      <c r="E1695" s="123"/>
      <c r="F1695" s="120"/>
      <c r="G1695" s="120">
        <f>Source!V563</f>
        <v>0.10100000000000001</v>
      </c>
      <c r="H1695" s="120"/>
      <c r="I1695" s="120"/>
      <c r="J1695" s="120"/>
      <c r="K1695" s="120"/>
      <c r="L1695" s="124">
        <f>SUMIF(CE1696:CE1699, 1, L1696:L1699)</f>
        <v>39.78</v>
      </c>
      <c r="CE1695">
        <v>1</v>
      </c>
    </row>
    <row r="1696" spans="1:83" ht="25.5" x14ac:dyDescent="0.2">
      <c r="A1696" s="107"/>
      <c r="B1696" s="107" t="s">
        <v>978</v>
      </c>
      <c r="C1696" s="107" t="s">
        <v>980</v>
      </c>
      <c r="D1696" s="119" t="s">
        <v>926</v>
      </c>
      <c r="E1696" s="120">
        <v>10.1</v>
      </c>
      <c r="F1696" s="120"/>
      <c r="G1696" s="120">
        <f>SmtRes!CX492</f>
        <v>0.10100000000000001</v>
      </c>
      <c r="H1696" s="121"/>
      <c r="I1696" s="119"/>
      <c r="J1696" s="121">
        <f>SmtRes!CZ492</f>
        <v>579.09</v>
      </c>
      <c r="K1696" s="119"/>
      <c r="L1696" s="121">
        <f>SmtRes!DG492</f>
        <v>58.49</v>
      </c>
    </row>
    <row r="1697" spans="1:83" x14ac:dyDescent="0.2">
      <c r="A1697" s="107"/>
      <c r="B1697" s="107" t="s">
        <v>947</v>
      </c>
      <c r="C1697" s="107" t="s">
        <v>1603</v>
      </c>
      <c r="D1697" s="119" t="s">
        <v>922</v>
      </c>
      <c r="E1697" s="120">
        <f>SmtRes!DO492*SmtRes!AT492</f>
        <v>10.1</v>
      </c>
      <c r="F1697" s="120"/>
      <c r="G1697" s="120">
        <f>ROUND(E1697*G1688, 7)</f>
        <v>0.10100000000000001</v>
      </c>
      <c r="H1697" s="121"/>
      <c r="I1697" s="119"/>
      <c r="J1697" s="121">
        <f>ROUND(SmtRes!AG492/SmtRes!DO492, 2)</f>
        <v>393.89</v>
      </c>
      <c r="K1697" s="119"/>
      <c r="L1697" s="121">
        <f>SmtRes!DH492</f>
        <v>39.78</v>
      </c>
      <c r="CE1697">
        <v>1</v>
      </c>
    </row>
    <row r="1698" spans="1:83" ht="38.25" x14ac:dyDescent="0.2">
      <c r="A1698" s="107"/>
      <c r="B1698" s="107" t="s">
        <v>1339</v>
      </c>
      <c r="C1698" s="107" t="s">
        <v>1341</v>
      </c>
      <c r="D1698" s="119" t="s">
        <v>926</v>
      </c>
      <c r="E1698" s="120">
        <v>24.2</v>
      </c>
      <c r="F1698" s="120"/>
      <c r="G1698" s="120">
        <f>SmtRes!CX493</f>
        <v>0.24199999999999999</v>
      </c>
      <c r="H1698" s="121">
        <f>SmtRes!CZ493</f>
        <v>17.18</v>
      </c>
      <c r="I1698" s="119">
        <f>SmtRes!AJ493</f>
        <v>1.67</v>
      </c>
      <c r="J1698" s="121">
        <f>ROUND(H1698*I1698, 2)</f>
        <v>28.69</v>
      </c>
      <c r="K1698" s="119"/>
      <c r="L1698" s="121">
        <f>SmtRes!DG493</f>
        <v>6.94</v>
      </c>
    </row>
    <row r="1699" spans="1:83" ht="38.25" x14ac:dyDescent="0.2">
      <c r="A1699" s="107"/>
      <c r="B1699" s="107" t="s">
        <v>1342</v>
      </c>
      <c r="C1699" s="107" t="s">
        <v>1344</v>
      </c>
      <c r="D1699" s="119" t="s">
        <v>926</v>
      </c>
      <c r="E1699" s="120">
        <v>144</v>
      </c>
      <c r="F1699" s="120"/>
      <c r="G1699" s="120">
        <f>SmtRes!CX494</f>
        <v>1.44</v>
      </c>
      <c r="H1699" s="121">
        <f>SmtRes!CZ494</f>
        <v>22.02</v>
      </c>
      <c r="I1699" s="119">
        <f>SmtRes!AJ494</f>
        <v>1.3</v>
      </c>
      <c r="J1699" s="121">
        <f>ROUND(H1699*I1699, 2)</f>
        <v>28.63</v>
      </c>
      <c r="K1699" s="119"/>
      <c r="L1699" s="121">
        <f>SmtRes!DG494</f>
        <v>41.23</v>
      </c>
    </row>
    <row r="1700" spans="1:83" x14ac:dyDescent="0.2">
      <c r="A1700" s="122"/>
      <c r="B1700" s="120">
        <v>4</v>
      </c>
      <c r="C1700" s="122" t="s">
        <v>1604</v>
      </c>
      <c r="D1700" s="119"/>
      <c r="E1700" s="123"/>
      <c r="F1700" s="120"/>
      <c r="G1700" s="120"/>
      <c r="H1700" s="120"/>
      <c r="I1700" s="120"/>
      <c r="J1700" s="120"/>
      <c r="K1700" s="120"/>
      <c r="L1700" s="124">
        <f>SUM(L1701:L1702)-SUMIF(CE1701:CE1702, 1, L1701:L1702)</f>
        <v>4.8500000000000005</v>
      </c>
    </row>
    <row r="1701" spans="1:83" x14ac:dyDescent="0.2">
      <c r="A1701" s="107"/>
      <c r="B1701" s="107" t="s">
        <v>1032</v>
      </c>
      <c r="C1701" s="107" t="s">
        <v>1034</v>
      </c>
      <c r="D1701" s="119" t="s">
        <v>443</v>
      </c>
      <c r="E1701" s="120">
        <v>1</v>
      </c>
      <c r="F1701" s="120"/>
      <c r="G1701" s="120">
        <f>SmtRes!CX495</f>
        <v>0.01</v>
      </c>
      <c r="H1701" s="121">
        <f>SmtRes!CZ495</f>
        <v>56.11</v>
      </c>
      <c r="I1701" s="119">
        <f>SmtRes!AI495</f>
        <v>1.64</v>
      </c>
      <c r="J1701" s="121">
        <f>ROUND(H1701*I1701, 2)</f>
        <v>92.02</v>
      </c>
      <c r="K1701" s="119"/>
      <c r="L1701" s="121">
        <f>SmtRes!DF495</f>
        <v>0.92</v>
      </c>
    </row>
    <row r="1702" spans="1:83" x14ac:dyDescent="0.2">
      <c r="A1702" s="107"/>
      <c r="B1702" s="107" t="s">
        <v>441</v>
      </c>
      <c r="C1702" s="107" t="s">
        <v>442</v>
      </c>
      <c r="D1702" s="119" t="s">
        <v>443</v>
      </c>
      <c r="E1702" s="120">
        <v>4</v>
      </c>
      <c r="F1702" s="120"/>
      <c r="G1702" s="120">
        <f>SmtRes!CX496</f>
        <v>0.04</v>
      </c>
      <c r="H1702" s="121">
        <f>SmtRes!CZ496</f>
        <v>60.6</v>
      </c>
      <c r="I1702" s="119">
        <f>SmtRes!AI496</f>
        <v>1.62</v>
      </c>
      <c r="J1702" s="121">
        <f>ROUND(H1702*I1702, 2)</f>
        <v>98.17</v>
      </c>
      <c r="K1702" s="119"/>
      <c r="L1702" s="121">
        <f>SmtRes!DF496</f>
        <v>3.93</v>
      </c>
    </row>
    <row r="1703" spans="1:83" x14ac:dyDescent="0.2">
      <c r="A1703" s="107"/>
      <c r="B1703" s="107" t="str">
        <f>EtalonRes!I537</f>
        <v>24.3.03.05</v>
      </c>
      <c r="C1703" s="107" t="str">
        <f>EtalonRes!K537</f>
        <v>Трубы гофрированные из ПНД</v>
      </c>
      <c r="D1703" s="119" t="str">
        <f>EtalonRes!O537</f>
        <v>м</v>
      </c>
      <c r="E1703" s="120">
        <f>EtalonRes!X537</f>
        <v>59</v>
      </c>
      <c r="F1703" s="120"/>
      <c r="G1703" s="120">
        <f>ROUND(EtalonRes!AG537*Source!I563, 7)</f>
        <v>0.59</v>
      </c>
      <c r="H1703" s="121"/>
      <c r="I1703" s="119"/>
      <c r="J1703" s="121"/>
      <c r="K1703" s="119"/>
      <c r="L1703" s="121"/>
    </row>
    <row r="1704" spans="1:83" x14ac:dyDescent="0.2">
      <c r="A1704" s="107"/>
      <c r="B1704" s="107"/>
      <c r="C1704" s="107"/>
      <c r="D1704" s="119"/>
      <c r="E1704" s="120"/>
      <c r="F1704" s="120"/>
      <c r="G1704" s="120"/>
      <c r="H1704" s="121"/>
      <c r="I1704" s="119"/>
      <c r="J1704" s="121"/>
      <c r="K1704" s="119"/>
      <c r="L1704" s="121"/>
    </row>
    <row r="1705" spans="1:83" x14ac:dyDescent="0.2">
      <c r="A1705" s="107"/>
      <c r="B1705" s="107"/>
      <c r="C1705" s="125"/>
      <c r="D1705" s="126"/>
      <c r="E1705" s="127"/>
      <c r="F1705" s="127"/>
      <c r="G1705" s="127"/>
      <c r="H1705" s="128"/>
      <c r="I1705" s="126"/>
      <c r="J1705" s="128"/>
      <c r="K1705" s="126"/>
      <c r="L1705" s="128"/>
    </row>
    <row r="1706" spans="1:83" x14ac:dyDescent="0.2">
      <c r="A1706" s="107"/>
      <c r="B1706" s="107"/>
      <c r="C1706" s="106" t="s">
        <v>832</v>
      </c>
      <c r="D1706" s="119"/>
      <c r="E1706" s="120"/>
      <c r="F1706" s="120"/>
      <c r="G1706" s="120"/>
      <c r="H1706" s="121"/>
      <c r="I1706" s="119"/>
      <c r="J1706" s="121"/>
      <c r="K1706" s="119"/>
      <c r="L1706" s="121">
        <f>L1690+L1694+L1695+L1700</f>
        <v>2038.6599999999999</v>
      </c>
    </row>
    <row r="1707" spans="1:83" x14ac:dyDescent="0.2">
      <c r="A1707" s="107"/>
      <c r="B1707" s="107"/>
      <c r="C1707" s="107" t="s">
        <v>1563</v>
      </c>
      <c r="D1707" s="119"/>
      <c r="E1707" s="120"/>
      <c r="F1707" s="120"/>
      <c r="G1707" s="120"/>
      <c r="H1707" s="121"/>
      <c r="I1707" s="119"/>
      <c r="J1707" s="121"/>
      <c r="K1707" s="119"/>
      <c r="L1707" s="121">
        <f>SUM(AR1688:AR1710)+SUM(AS1688:AS1710)+SUM(AT1688:AT1710)+SUM(AU1688:AU1710)+SUM(AV1688:AV1710)</f>
        <v>1927.1499999999999</v>
      </c>
    </row>
    <row r="1708" spans="1:83" ht="38.25" x14ac:dyDescent="0.2">
      <c r="A1708" s="107"/>
      <c r="B1708" s="107" t="s">
        <v>108</v>
      </c>
      <c r="C1708" s="107" t="s">
        <v>1605</v>
      </c>
      <c r="D1708" s="119" t="s">
        <v>186</v>
      </c>
      <c r="E1708" s="120">
        <f>Source!BZ563</f>
        <v>117</v>
      </c>
      <c r="F1708" s="120"/>
      <c r="G1708" s="120">
        <f>Source!AT563</f>
        <v>117</v>
      </c>
      <c r="H1708" s="121"/>
      <c r="I1708" s="119"/>
      <c r="J1708" s="121"/>
      <c r="K1708" s="119"/>
      <c r="L1708" s="121">
        <f>SUM(AZ1688:AZ1710)</f>
        <v>2254.77</v>
      </c>
    </row>
    <row r="1709" spans="1:83" ht="38.25" x14ac:dyDescent="0.2">
      <c r="A1709" s="125"/>
      <c r="B1709" s="125" t="s">
        <v>109</v>
      </c>
      <c r="C1709" s="125" t="s">
        <v>1606</v>
      </c>
      <c r="D1709" s="126" t="s">
        <v>186</v>
      </c>
      <c r="E1709" s="127">
        <f>Source!CA563</f>
        <v>74</v>
      </c>
      <c r="F1709" s="127"/>
      <c r="G1709" s="127">
        <f>Source!AU563</f>
        <v>74</v>
      </c>
      <c r="H1709" s="128"/>
      <c r="I1709" s="126"/>
      <c r="J1709" s="128"/>
      <c r="K1709" s="126"/>
      <c r="L1709" s="128">
        <f>SUM(BA1688:BA1710)</f>
        <v>1426.09</v>
      </c>
    </row>
    <row r="1710" spans="1:83" x14ac:dyDescent="0.2">
      <c r="A1710" s="104"/>
      <c r="B1710" s="104"/>
      <c r="C1710" s="129" t="s">
        <v>1566</v>
      </c>
      <c r="D1710" s="129"/>
      <c r="E1710" s="129"/>
      <c r="F1710" s="129"/>
      <c r="G1710" s="129"/>
      <c r="H1710" s="129"/>
      <c r="I1710" s="130">
        <f>IF(E1688&lt;&gt;0,K1710/E1688, 0)</f>
        <v>571951.99999999988</v>
      </c>
      <c r="J1710" s="130"/>
      <c r="K1710" s="130">
        <f>L1690+L1694+L1700+L1708+L1709+L1695</f>
        <v>5719.5199999999995</v>
      </c>
      <c r="L1710" s="130"/>
      <c r="AD1710">
        <f>ROUND((Source!AT563/100)*((ROUND(SUMIF(SmtRes!AQ488:'SmtRes'!AQ496,"=1",SmtRes!AD488:'SmtRes'!AD496)*Source!I563, 2)+ROUND(SUMIF(SmtRes!AQ488:'SmtRes'!AQ496,"=1",SmtRes!AC488:'SmtRes'!AC496)*Source!I563, 2))), 2)</f>
        <v>18.260000000000002</v>
      </c>
      <c r="AE1710">
        <f>ROUND((Source!AU563/100)*((ROUND(SUMIF(SmtRes!AQ488:'SmtRes'!AQ496,"=1",SmtRes!AD488:'SmtRes'!AD496)*Source!I563, 2)+ROUND(SUMIF(SmtRes!AQ488:'SmtRes'!AQ496,"=1",SmtRes!AC488:'SmtRes'!AC496)*Source!I563, 2))), 2)</f>
        <v>11.55</v>
      </c>
      <c r="AN1710" s="24">
        <f>L1690+L1694+L1700+L1708+L1709+L1695</f>
        <v>5719.5199999999995</v>
      </c>
      <c r="AO1710" s="24">
        <f>L1694</f>
        <v>106.66</v>
      </c>
      <c r="AQ1710" t="s">
        <v>1567</v>
      </c>
      <c r="AR1710" s="24">
        <f>L1690</f>
        <v>1887.37</v>
      </c>
      <c r="AT1710" s="24">
        <f>L1695</f>
        <v>39.78</v>
      </c>
      <c r="AV1710" t="s">
        <v>1567</v>
      </c>
      <c r="AW1710" s="24">
        <f>L1700</f>
        <v>4.8500000000000005</v>
      </c>
      <c r="AZ1710">
        <f>Source!X563</f>
        <v>2254.77</v>
      </c>
      <c r="BA1710">
        <f>Source!Y563</f>
        <v>1426.09</v>
      </c>
      <c r="CD1710">
        <v>1</v>
      </c>
    </row>
    <row r="1711" spans="1:83" ht="25.5" x14ac:dyDescent="0.2">
      <c r="A1711" s="136" t="s">
        <v>692</v>
      </c>
      <c r="B1711" s="125" t="str">
        <f>Source!F564</f>
        <v>24.3.05.10-0014</v>
      </c>
      <c r="C1711" s="125" t="str">
        <f>Source!G564</f>
        <v>Переход полиэтиленовый литой, удлиненный, SDR11, диаметр 225х110 мм</v>
      </c>
      <c r="D1711" s="126" t="str">
        <f>Source!H564</f>
        <v>ШТ</v>
      </c>
      <c r="E1711" s="127">
        <f>Source!K564</f>
        <v>1</v>
      </c>
      <c r="F1711" s="127"/>
      <c r="G1711" s="127">
        <f>Source!I564</f>
        <v>1</v>
      </c>
      <c r="H1711" s="128">
        <f>Source!AL564</f>
        <v>1659.75</v>
      </c>
      <c r="I1711" s="126">
        <f>IF(Source!BC564&lt;&gt; 0, Source!BC564, 1)</f>
        <v>1.01</v>
      </c>
      <c r="J1711" s="128">
        <f>ROUND(H1711*I1711, 2)</f>
        <v>1676.35</v>
      </c>
      <c r="K1711" s="126"/>
      <c r="L1711" s="128">
        <f>Source!P564</f>
        <v>1676.35</v>
      </c>
    </row>
    <row r="1712" spans="1:83" x14ac:dyDescent="0.2">
      <c r="A1712" s="104"/>
      <c r="B1712" s="104"/>
      <c r="C1712" s="129" t="s">
        <v>1566</v>
      </c>
      <c r="D1712" s="129"/>
      <c r="E1712" s="129"/>
      <c r="F1712" s="129"/>
      <c r="G1712" s="129"/>
      <c r="H1712" s="129"/>
      <c r="I1712" s="130">
        <f>IF(E1711&lt;&gt;0,K1712/E1711, 0)</f>
        <v>1676.35</v>
      </c>
      <c r="J1712" s="130"/>
      <c r="K1712" s="130">
        <f>L1711</f>
        <v>1676.35</v>
      </c>
      <c r="L1712" s="130"/>
      <c r="AD1712">
        <f>ROUND((Source!AT564/100)*((ROUND(ROUND(Source!AO564,2)*Source!I564, 2)+ROUND(ROUND(Source!AN564,2)*Source!I564, 2))), 2)</f>
        <v>0</v>
      </c>
      <c r="AE1712">
        <f>ROUND((Source!AU564/100)*((ROUND(ROUND(Source!AO564,2)*Source!I564, 2)+ROUND(ROUND(Source!AN564,2)*Source!I564, 2))), 2)</f>
        <v>0</v>
      </c>
      <c r="AN1712" s="24">
        <f>L1711</f>
        <v>1676.35</v>
      </c>
      <c r="AO1712">
        <f>0</f>
        <v>0</v>
      </c>
      <c r="AQ1712" t="s">
        <v>1567</v>
      </c>
      <c r="AR1712">
        <f>0</f>
        <v>0</v>
      </c>
      <c r="AT1712">
        <f>0</f>
        <v>0</v>
      </c>
      <c r="AV1712" t="s">
        <v>1567</v>
      </c>
      <c r="AW1712" s="24">
        <f>L1711</f>
        <v>1676.35</v>
      </c>
      <c r="AZ1712">
        <f>Source!X564</f>
        <v>0</v>
      </c>
      <c r="BA1712">
        <f>Source!Y564</f>
        <v>0</v>
      </c>
      <c r="CD1712">
        <v>1</v>
      </c>
    </row>
    <row r="1713" spans="1:83" ht="51" x14ac:dyDescent="0.2">
      <c r="A1713" s="118" t="s">
        <v>696</v>
      </c>
      <c r="B1713" s="107" t="s">
        <v>1725</v>
      </c>
      <c r="C1713" s="107" t="str">
        <f>Source!G565</f>
        <v>Установка перехода на газопроводе из полиэтиленовых труб с приваркой муфтами с закладными нагревателями, диаметр: 160/110 мм</v>
      </c>
      <c r="D1713" s="119" t="str">
        <f>Source!H565</f>
        <v>100 ШТ</v>
      </c>
      <c r="E1713" s="120">
        <f>Source!K565</f>
        <v>0.01</v>
      </c>
      <c r="F1713" s="120"/>
      <c r="G1713" s="120">
        <f>Source!I565</f>
        <v>0.01</v>
      </c>
      <c r="H1713" s="121"/>
      <c r="I1713" s="119"/>
      <c r="J1713" s="121"/>
      <c r="K1713" s="119"/>
      <c r="L1713" s="121"/>
    </row>
    <row r="1714" spans="1:83" x14ac:dyDescent="0.2">
      <c r="A1714" s="104"/>
      <c r="B1714" s="104"/>
      <c r="C1714" s="105" t="str">
        <f>"Объем: "&amp;Source!I565&amp;"=1/"&amp;"100"</f>
        <v>Объем: 0,01=1/100</v>
      </c>
      <c r="D1714" s="104"/>
      <c r="E1714" s="104"/>
      <c r="F1714" s="104"/>
      <c r="G1714" s="104"/>
      <c r="H1714" s="104"/>
      <c r="I1714" s="104"/>
      <c r="J1714" s="104"/>
      <c r="K1714" s="104"/>
      <c r="L1714" s="104"/>
    </row>
    <row r="1715" spans="1:83" x14ac:dyDescent="0.2">
      <c r="A1715" s="122"/>
      <c r="B1715" s="120">
        <v>1</v>
      </c>
      <c r="C1715" s="122" t="s">
        <v>1569</v>
      </c>
      <c r="D1715" s="119" t="s">
        <v>922</v>
      </c>
      <c r="E1715" s="123"/>
      <c r="F1715" s="120"/>
      <c r="G1715" s="120">
        <f>Source!U565</f>
        <v>3.6163000000000007</v>
      </c>
      <c r="H1715" s="120"/>
      <c r="I1715" s="120"/>
      <c r="J1715" s="120"/>
      <c r="K1715" s="120"/>
      <c r="L1715" s="124">
        <f>SUM(L1716:L1718)-SUMIF(CE1716:CE1718, 1, L1716:L1718)</f>
        <v>1489.45</v>
      </c>
    </row>
    <row r="1716" spans="1:83" x14ac:dyDescent="0.2">
      <c r="A1716" s="107"/>
      <c r="B1716" s="107" t="s">
        <v>1035</v>
      </c>
      <c r="C1716" s="107" t="s">
        <v>1036</v>
      </c>
      <c r="D1716" s="119" t="s">
        <v>1037</v>
      </c>
      <c r="E1716" s="120">
        <v>6.28</v>
      </c>
      <c r="F1716" s="120"/>
      <c r="G1716" s="120">
        <f>SmtRes!CX497</f>
        <v>6.2799999999999995E-2</v>
      </c>
      <c r="H1716" s="121"/>
      <c r="I1716" s="119"/>
      <c r="J1716" s="121">
        <f>SmtRes!CZ497</f>
        <v>320.41000000000003</v>
      </c>
      <c r="K1716" s="119"/>
      <c r="L1716" s="121">
        <f>SmtRes!DI497</f>
        <v>20.12</v>
      </c>
    </row>
    <row r="1717" spans="1:83" x14ac:dyDescent="0.2">
      <c r="A1717" s="107"/>
      <c r="B1717" s="107" t="s">
        <v>1038</v>
      </c>
      <c r="C1717" s="107" t="s">
        <v>1039</v>
      </c>
      <c r="D1717" s="119" t="s">
        <v>1037</v>
      </c>
      <c r="E1717" s="120">
        <v>236.9</v>
      </c>
      <c r="F1717" s="120"/>
      <c r="G1717" s="120">
        <f>SmtRes!CX498</f>
        <v>2.3690000000000002</v>
      </c>
      <c r="H1717" s="121"/>
      <c r="I1717" s="119"/>
      <c r="J1717" s="121">
        <f>SmtRes!CZ498</f>
        <v>393.89</v>
      </c>
      <c r="K1717" s="119"/>
      <c r="L1717" s="121">
        <f>SmtRes!DI498</f>
        <v>933.13</v>
      </c>
    </row>
    <row r="1718" spans="1:83" x14ac:dyDescent="0.2">
      <c r="A1718" s="107"/>
      <c r="B1718" s="107" t="s">
        <v>1084</v>
      </c>
      <c r="C1718" s="107" t="s">
        <v>1085</v>
      </c>
      <c r="D1718" s="119" t="s">
        <v>1037</v>
      </c>
      <c r="E1718" s="120">
        <v>118.45</v>
      </c>
      <c r="F1718" s="120"/>
      <c r="G1718" s="120">
        <f>SmtRes!CX499</f>
        <v>1.1845000000000001</v>
      </c>
      <c r="H1718" s="121"/>
      <c r="I1718" s="119"/>
      <c r="J1718" s="121">
        <f>SmtRes!CZ499</f>
        <v>452.68</v>
      </c>
      <c r="K1718" s="119"/>
      <c r="L1718" s="121">
        <f>SmtRes!DI499</f>
        <v>536.20000000000005</v>
      </c>
    </row>
    <row r="1719" spans="1:83" x14ac:dyDescent="0.2">
      <c r="A1719" s="122"/>
      <c r="B1719" s="120">
        <v>2</v>
      </c>
      <c r="C1719" s="122" t="s">
        <v>1560</v>
      </c>
      <c r="D1719" s="119"/>
      <c r="E1719" s="123"/>
      <c r="F1719" s="120"/>
      <c r="G1719" s="120"/>
      <c r="H1719" s="120"/>
      <c r="I1719" s="120"/>
      <c r="J1719" s="120"/>
      <c r="K1719" s="120"/>
      <c r="L1719" s="124">
        <f>SUM(L1720:L1724)-SUMIF(CE1720:CE1724, 1, L1720:L1724)</f>
        <v>38.340000000000003</v>
      </c>
    </row>
    <row r="1720" spans="1:83" x14ac:dyDescent="0.2">
      <c r="A1720" s="122"/>
      <c r="B1720" s="120"/>
      <c r="C1720" s="122" t="s">
        <v>1562</v>
      </c>
      <c r="D1720" s="119" t="s">
        <v>922</v>
      </c>
      <c r="E1720" s="123"/>
      <c r="F1720" s="120"/>
      <c r="G1720" s="120">
        <f>Source!V565</f>
        <v>4.2900000000000001E-2</v>
      </c>
      <c r="H1720" s="120"/>
      <c r="I1720" s="120"/>
      <c r="J1720" s="120"/>
      <c r="K1720" s="120"/>
      <c r="L1720" s="124">
        <f>SUMIF(CE1721:CE1724, 1, L1721:L1724)</f>
        <v>16.899999999999999</v>
      </c>
      <c r="CE1720">
        <v>1</v>
      </c>
    </row>
    <row r="1721" spans="1:83" ht="25.5" x14ac:dyDescent="0.2">
      <c r="A1721" s="107"/>
      <c r="B1721" s="107" t="s">
        <v>978</v>
      </c>
      <c r="C1721" s="107" t="s">
        <v>980</v>
      </c>
      <c r="D1721" s="119" t="s">
        <v>926</v>
      </c>
      <c r="E1721" s="120">
        <v>4.29</v>
      </c>
      <c r="F1721" s="120"/>
      <c r="G1721" s="120">
        <f>SmtRes!CX501</f>
        <v>4.2900000000000001E-2</v>
      </c>
      <c r="H1721" s="121"/>
      <c r="I1721" s="119"/>
      <c r="J1721" s="121">
        <f>SmtRes!CZ501</f>
        <v>579.09</v>
      </c>
      <c r="K1721" s="119"/>
      <c r="L1721" s="121">
        <f>SmtRes!DG501</f>
        <v>24.84</v>
      </c>
    </row>
    <row r="1722" spans="1:83" x14ac:dyDescent="0.2">
      <c r="A1722" s="107"/>
      <c r="B1722" s="107" t="s">
        <v>947</v>
      </c>
      <c r="C1722" s="107" t="s">
        <v>1603</v>
      </c>
      <c r="D1722" s="119" t="s">
        <v>922</v>
      </c>
      <c r="E1722" s="120">
        <f>SmtRes!DO501*SmtRes!AT501</f>
        <v>4.29</v>
      </c>
      <c r="F1722" s="120"/>
      <c r="G1722" s="120">
        <f>ROUND(E1722*G1713, 7)</f>
        <v>4.2900000000000001E-2</v>
      </c>
      <c r="H1722" s="121"/>
      <c r="I1722" s="119"/>
      <c r="J1722" s="121">
        <f>ROUND(SmtRes!AG501/SmtRes!DO501, 2)</f>
        <v>393.89</v>
      </c>
      <c r="K1722" s="119"/>
      <c r="L1722" s="121">
        <f>SmtRes!DH501</f>
        <v>16.899999999999999</v>
      </c>
      <c r="CE1722">
        <v>1</v>
      </c>
    </row>
    <row r="1723" spans="1:83" ht="38.25" x14ac:dyDescent="0.2">
      <c r="A1723" s="107"/>
      <c r="B1723" s="107" t="s">
        <v>1023</v>
      </c>
      <c r="C1723" s="107" t="s">
        <v>1025</v>
      </c>
      <c r="D1723" s="119" t="s">
        <v>926</v>
      </c>
      <c r="E1723" s="120">
        <v>16</v>
      </c>
      <c r="F1723" s="120"/>
      <c r="G1723" s="120">
        <f>SmtRes!CX502</f>
        <v>0.16</v>
      </c>
      <c r="H1723" s="121">
        <f>SmtRes!CZ502</f>
        <v>8.6300000000000008</v>
      </c>
      <c r="I1723" s="119">
        <f>SmtRes!AJ502</f>
        <v>1.59</v>
      </c>
      <c r="J1723" s="121">
        <f>ROUND(H1723*I1723, 2)</f>
        <v>13.72</v>
      </c>
      <c r="K1723" s="119"/>
      <c r="L1723" s="121">
        <f>SmtRes!DG502</f>
        <v>2.2000000000000002</v>
      </c>
    </row>
    <row r="1724" spans="1:83" ht="38.25" x14ac:dyDescent="0.2">
      <c r="A1724" s="107"/>
      <c r="B1724" s="107" t="s">
        <v>1336</v>
      </c>
      <c r="C1724" s="107" t="s">
        <v>1338</v>
      </c>
      <c r="D1724" s="119" t="s">
        <v>926</v>
      </c>
      <c r="E1724" s="120">
        <v>115</v>
      </c>
      <c r="F1724" s="120"/>
      <c r="G1724" s="120">
        <f>SmtRes!CX503</f>
        <v>1.1499999999999999</v>
      </c>
      <c r="H1724" s="121">
        <f>SmtRes!CZ503</f>
        <v>7.56</v>
      </c>
      <c r="I1724" s="119">
        <f>SmtRes!AJ503</f>
        <v>1.3</v>
      </c>
      <c r="J1724" s="121">
        <f>ROUND(H1724*I1724, 2)</f>
        <v>9.83</v>
      </c>
      <c r="K1724" s="119"/>
      <c r="L1724" s="121">
        <f>SmtRes!DG503</f>
        <v>11.3</v>
      </c>
    </row>
    <row r="1725" spans="1:83" x14ac:dyDescent="0.2">
      <c r="A1725" s="122"/>
      <c r="B1725" s="120">
        <v>4</v>
      </c>
      <c r="C1725" s="122" t="s">
        <v>1604</v>
      </c>
      <c r="D1725" s="119"/>
      <c r="E1725" s="123"/>
      <c r="F1725" s="120"/>
      <c r="G1725" s="120"/>
      <c r="H1725" s="120"/>
      <c r="I1725" s="120"/>
      <c r="J1725" s="120"/>
      <c r="K1725" s="120"/>
      <c r="L1725" s="124">
        <f>SUM(L1726:L1727)-SUMIF(CE1726:CE1727, 1, L1726:L1727)</f>
        <v>2.91</v>
      </c>
    </row>
    <row r="1726" spans="1:83" x14ac:dyDescent="0.2">
      <c r="A1726" s="107"/>
      <c r="B1726" s="107" t="s">
        <v>1032</v>
      </c>
      <c r="C1726" s="107" t="s">
        <v>1034</v>
      </c>
      <c r="D1726" s="119" t="s">
        <v>443</v>
      </c>
      <c r="E1726" s="120">
        <v>0.6</v>
      </c>
      <c r="F1726" s="120"/>
      <c r="G1726" s="120">
        <f>SmtRes!CX504</f>
        <v>6.0000000000000001E-3</v>
      </c>
      <c r="H1726" s="121">
        <f>SmtRes!CZ504</f>
        <v>56.11</v>
      </c>
      <c r="I1726" s="119">
        <f>SmtRes!AI504</f>
        <v>1.64</v>
      </c>
      <c r="J1726" s="121">
        <f>ROUND(H1726*I1726, 2)</f>
        <v>92.02</v>
      </c>
      <c r="K1726" s="119"/>
      <c r="L1726" s="121">
        <f>SmtRes!DF504</f>
        <v>0.55000000000000004</v>
      </c>
    </row>
    <row r="1727" spans="1:83" x14ac:dyDescent="0.2">
      <c r="A1727" s="107"/>
      <c r="B1727" s="107" t="s">
        <v>441</v>
      </c>
      <c r="C1727" s="107" t="s">
        <v>442</v>
      </c>
      <c r="D1727" s="119" t="s">
        <v>443</v>
      </c>
      <c r="E1727" s="120">
        <v>2.4</v>
      </c>
      <c r="F1727" s="120"/>
      <c r="G1727" s="120">
        <f>SmtRes!CX505</f>
        <v>2.4E-2</v>
      </c>
      <c r="H1727" s="121">
        <f>SmtRes!CZ505</f>
        <v>60.6</v>
      </c>
      <c r="I1727" s="119">
        <f>SmtRes!AI505</f>
        <v>1.62</v>
      </c>
      <c r="J1727" s="121">
        <f>ROUND(H1727*I1727, 2)</f>
        <v>98.17</v>
      </c>
      <c r="K1727" s="119"/>
      <c r="L1727" s="121">
        <f>SmtRes!DF505</f>
        <v>2.36</v>
      </c>
    </row>
    <row r="1728" spans="1:83" x14ac:dyDescent="0.2">
      <c r="A1728" s="107"/>
      <c r="B1728" s="107"/>
      <c r="C1728" s="125"/>
      <c r="D1728" s="126"/>
      <c r="E1728" s="127"/>
      <c r="F1728" s="127"/>
      <c r="G1728" s="127"/>
      <c r="H1728" s="128"/>
      <c r="I1728" s="126"/>
      <c r="J1728" s="128"/>
      <c r="K1728" s="126"/>
      <c r="L1728" s="128"/>
    </row>
    <row r="1729" spans="1:83" x14ac:dyDescent="0.2">
      <c r="A1729" s="107"/>
      <c r="B1729" s="107"/>
      <c r="C1729" s="106" t="s">
        <v>832</v>
      </c>
      <c r="D1729" s="119"/>
      <c r="E1729" s="120"/>
      <c r="F1729" s="120"/>
      <c r="G1729" s="120"/>
      <c r="H1729" s="121"/>
      <c r="I1729" s="119"/>
      <c r="J1729" s="121"/>
      <c r="K1729" s="119"/>
      <c r="L1729" s="121">
        <f>L1715+L1719+L1720+L1725</f>
        <v>1547.6000000000001</v>
      </c>
    </row>
    <row r="1730" spans="1:83" x14ac:dyDescent="0.2">
      <c r="A1730" s="107"/>
      <c r="B1730" s="107"/>
      <c r="C1730" s="107" t="s">
        <v>1563</v>
      </c>
      <c r="D1730" s="119"/>
      <c r="E1730" s="120"/>
      <c r="F1730" s="120"/>
      <c r="G1730" s="120"/>
      <c r="H1730" s="121"/>
      <c r="I1730" s="119"/>
      <c r="J1730" s="121"/>
      <c r="K1730" s="119"/>
      <c r="L1730" s="121">
        <f>SUM(AR1713:AR1733)+SUM(AS1713:AS1733)+SUM(AT1713:AT1733)+SUM(AU1713:AU1733)+SUM(AV1713:AV1733)</f>
        <v>1506.3500000000001</v>
      </c>
    </row>
    <row r="1731" spans="1:83" ht="38.25" x14ac:dyDescent="0.2">
      <c r="A1731" s="107"/>
      <c r="B1731" s="107" t="s">
        <v>108</v>
      </c>
      <c r="C1731" s="107" t="s">
        <v>1605</v>
      </c>
      <c r="D1731" s="119" t="s">
        <v>186</v>
      </c>
      <c r="E1731" s="120">
        <f>Source!BZ565</f>
        <v>117</v>
      </c>
      <c r="F1731" s="120"/>
      <c r="G1731" s="120">
        <f>Source!AT565</f>
        <v>117</v>
      </c>
      <c r="H1731" s="121"/>
      <c r="I1731" s="119"/>
      <c r="J1731" s="121"/>
      <c r="K1731" s="119"/>
      <c r="L1731" s="121">
        <f>SUM(AZ1713:AZ1733)</f>
        <v>1762.43</v>
      </c>
    </row>
    <row r="1732" spans="1:83" ht="38.25" x14ac:dyDescent="0.2">
      <c r="A1732" s="125"/>
      <c r="B1732" s="125" t="s">
        <v>109</v>
      </c>
      <c r="C1732" s="125" t="s">
        <v>1606</v>
      </c>
      <c r="D1732" s="126" t="s">
        <v>186</v>
      </c>
      <c r="E1732" s="127">
        <f>Source!CA565</f>
        <v>74</v>
      </c>
      <c r="F1732" s="127"/>
      <c r="G1732" s="127">
        <f>Source!AU565</f>
        <v>74</v>
      </c>
      <c r="H1732" s="128"/>
      <c r="I1732" s="126"/>
      <c r="J1732" s="128"/>
      <c r="K1732" s="126"/>
      <c r="L1732" s="128">
        <f>SUM(BA1713:BA1733)</f>
        <v>1114.7</v>
      </c>
    </row>
    <row r="1733" spans="1:83" x14ac:dyDescent="0.2">
      <c r="A1733" s="104"/>
      <c r="B1733" s="104"/>
      <c r="C1733" s="129" t="s">
        <v>1566</v>
      </c>
      <c r="D1733" s="129"/>
      <c r="E1733" s="129"/>
      <c r="F1733" s="129"/>
      <c r="G1733" s="129"/>
      <c r="H1733" s="129"/>
      <c r="I1733" s="130">
        <f>IF(E1713&lt;&gt;0,K1733/E1713, 0)</f>
        <v>442472.99999999994</v>
      </c>
      <c r="J1733" s="130"/>
      <c r="K1733" s="130">
        <f>L1715+L1719+L1725+L1731+L1732+L1720</f>
        <v>4424.7299999999996</v>
      </c>
      <c r="L1733" s="130"/>
      <c r="AD1733">
        <f>ROUND((Source!AT565/100)*((ROUND(SUMIF(SmtRes!AQ497:'SmtRes'!AQ505,"=1",SmtRes!AD497:'SmtRes'!AD505)*Source!I565, 2)+ROUND(SUMIF(SmtRes!AQ497:'SmtRes'!AQ505,"=1",SmtRes!AC497:'SmtRes'!AC505)*Source!I565, 2))), 2)</f>
        <v>18.260000000000002</v>
      </c>
      <c r="AE1733">
        <f>ROUND((Source!AU565/100)*((ROUND(SUMIF(SmtRes!AQ497:'SmtRes'!AQ505,"=1",SmtRes!AD497:'SmtRes'!AD505)*Source!I565, 2)+ROUND(SUMIF(SmtRes!AQ497:'SmtRes'!AQ505,"=1",SmtRes!AC497:'SmtRes'!AC505)*Source!I565, 2))), 2)</f>
        <v>11.55</v>
      </c>
      <c r="AN1733" s="24">
        <f>L1715+L1719+L1725+L1731+L1732+L1720</f>
        <v>4424.7299999999996</v>
      </c>
      <c r="AO1733" s="24">
        <f>L1719</f>
        <v>38.340000000000003</v>
      </c>
      <c r="AQ1733" t="s">
        <v>1567</v>
      </c>
      <c r="AR1733" s="24">
        <f>L1715</f>
        <v>1489.45</v>
      </c>
      <c r="AT1733" s="24">
        <f>L1720</f>
        <v>16.899999999999999</v>
      </c>
      <c r="AV1733" t="s">
        <v>1567</v>
      </c>
      <c r="AW1733" s="24">
        <f>L1725</f>
        <v>2.91</v>
      </c>
      <c r="AZ1733">
        <f>Source!X565</f>
        <v>1762.43</v>
      </c>
      <c r="BA1733">
        <f>Source!Y565</f>
        <v>1114.7</v>
      </c>
      <c r="CD1733">
        <v>1</v>
      </c>
    </row>
    <row r="1734" spans="1:83" ht="38.25" x14ac:dyDescent="0.2">
      <c r="A1734" s="136" t="s">
        <v>700</v>
      </c>
      <c r="B1734" s="125" t="str">
        <f>Source!F566</f>
        <v>ТЦ_24.00.00.00_64_6454104668_26.08.2026_01_3.1</v>
      </c>
      <c r="C1734" s="125" t="str">
        <f>Source!G566</f>
        <v>Переход  электросварной с закладными нагревателями ПЭ100 SDR 11 д.160*110</v>
      </c>
      <c r="D1734" s="126" t="str">
        <f>Source!H566</f>
        <v>ШТ</v>
      </c>
      <c r="E1734" s="127">
        <f>Source!K566</f>
        <v>1</v>
      </c>
      <c r="F1734" s="127"/>
      <c r="G1734" s="127">
        <f>Source!I566</f>
        <v>1</v>
      </c>
      <c r="H1734" s="128"/>
      <c r="I1734" s="126"/>
      <c r="J1734" s="128">
        <f>Source!AL566</f>
        <v>3411.43</v>
      </c>
      <c r="K1734" s="126"/>
      <c r="L1734" s="128">
        <f>Source!HG566</f>
        <v>3411.43</v>
      </c>
    </row>
    <row r="1735" spans="1:83" x14ac:dyDescent="0.2">
      <c r="A1735" s="104"/>
      <c r="B1735" s="104"/>
      <c r="C1735" s="129" t="s">
        <v>1566</v>
      </c>
      <c r="D1735" s="129"/>
      <c r="E1735" s="129"/>
      <c r="F1735" s="129"/>
      <c r="G1735" s="129"/>
      <c r="H1735" s="129"/>
      <c r="I1735" s="130">
        <f>IF(E1734&lt;&gt;0,K1735/E1734, 0)</f>
        <v>3411.43</v>
      </c>
      <c r="J1735" s="130"/>
      <c r="K1735" s="130">
        <f>L1734</f>
        <v>3411.43</v>
      </c>
      <c r="L1735" s="130"/>
      <c r="AD1735">
        <f>ROUND((Source!AT566/100)*((ROUND(ROUND(Source!AO566,2)*Source!I566, 2)+ROUND(ROUND(Source!AN566,2)*Source!I566, 2))), 2)</f>
        <v>0</v>
      </c>
      <c r="AE1735">
        <f>ROUND((Source!AU566/100)*((ROUND(ROUND(Source!AO566,2)*Source!I566, 2)+ROUND(ROUND(Source!AN566,2)*Source!I566, 2))), 2)</f>
        <v>0</v>
      </c>
      <c r="AN1735" s="24">
        <f>L1734</f>
        <v>3411.43</v>
      </c>
      <c r="AO1735">
        <f>0</f>
        <v>0</v>
      </c>
      <c r="AQ1735" t="s">
        <v>1567</v>
      </c>
      <c r="AR1735">
        <f>0</f>
        <v>0</v>
      </c>
      <c r="AT1735">
        <f>0</f>
        <v>0</v>
      </c>
      <c r="AV1735" t="s">
        <v>1567</v>
      </c>
      <c r="AW1735" s="24">
        <f>L1734</f>
        <v>3411.43</v>
      </c>
      <c r="AX1735" s="24">
        <f>L1734</f>
        <v>3411.43</v>
      </c>
      <c r="AZ1735">
        <f>Source!X566</f>
        <v>0</v>
      </c>
      <c r="BA1735">
        <f>Source!Y566</f>
        <v>0</v>
      </c>
      <c r="CD1735">
        <v>1</v>
      </c>
    </row>
    <row r="1736" spans="1:83" ht="51" x14ac:dyDescent="0.2">
      <c r="A1736" s="118" t="s">
        <v>703</v>
      </c>
      <c r="B1736" s="107" t="s">
        <v>1726</v>
      </c>
      <c r="C1736" s="107" t="str">
        <f>Source!G567</f>
        <v>Установка перехода на газопроводе из полиэтиленовых труб с приваркой муфтами с закладными нагревателями, диаметр: 110/90 мм</v>
      </c>
      <c r="D1736" s="119" t="str">
        <f>Source!H567</f>
        <v>100 ШТ</v>
      </c>
      <c r="E1736" s="120">
        <f>Source!K567</f>
        <v>0.01</v>
      </c>
      <c r="F1736" s="120"/>
      <c r="G1736" s="120">
        <f>Source!I567</f>
        <v>0.01</v>
      </c>
      <c r="H1736" s="121"/>
      <c r="I1736" s="119"/>
      <c r="J1736" s="121"/>
      <c r="K1736" s="119"/>
      <c r="L1736" s="121"/>
    </row>
    <row r="1737" spans="1:83" x14ac:dyDescent="0.2">
      <c r="A1737" s="104"/>
      <c r="B1737" s="104"/>
      <c r="C1737" s="105" t="str">
        <f>"Объем: "&amp;Source!I567&amp;"=1/"&amp;"100"</f>
        <v>Объем: 0,01=1/100</v>
      </c>
      <c r="D1737" s="104"/>
      <c r="E1737" s="104"/>
      <c r="F1737" s="104"/>
      <c r="G1737" s="104"/>
      <c r="H1737" s="104"/>
      <c r="I1737" s="104"/>
      <c r="J1737" s="104"/>
      <c r="K1737" s="104"/>
      <c r="L1737" s="104"/>
    </row>
    <row r="1738" spans="1:83" x14ac:dyDescent="0.2">
      <c r="A1738" s="122"/>
      <c r="B1738" s="120">
        <v>1</v>
      </c>
      <c r="C1738" s="122" t="s">
        <v>1569</v>
      </c>
      <c r="D1738" s="119" t="s">
        <v>922</v>
      </c>
      <c r="E1738" s="123"/>
      <c r="F1738" s="120"/>
      <c r="G1738" s="120">
        <f>Source!U567</f>
        <v>2.4679000000000002</v>
      </c>
      <c r="H1738" s="120"/>
      <c r="I1738" s="120"/>
      <c r="J1738" s="120"/>
      <c r="K1738" s="120"/>
      <c r="L1738" s="124">
        <f>SUM(L1739:L1740)-SUMIF(CE1739:CE1740, 1, L1739:L1740)</f>
        <v>970.11</v>
      </c>
    </row>
    <row r="1739" spans="1:83" x14ac:dyDescent="0.2">
      <c r="A1739" s="107"/>
      <c r="B1739" s="107" t="s">
        <v>1035</v>
      </c>
      <c r="C1739" s="107" t="s">
        <v>1036</v>
      </c>
      <c r="D1739" s="119" t="s">
        <v>1037</v>
      </c>
      <c r="E1739" s="120">
        <v>2.68</v>
      </c>
      <c r="F1739" s="120"/>
      <c r="G1739" s="120">
        <f>SmtRes!CX506</f>
        <v>2.6800000000000001E-2</v>
      </c>
      <c r="H1739" s="121"/>
      <c r="I1739" s="119"/>
      <c r="J1739" s="121">
        <f>SmtRes!CZ506</f>
        <v>320.41000000000003</v>
      </c>
      <c r="K1739" s="119"/>
      <c r="L1739" s="121">
        <f>SmtRes!DI506</f>
        <v>8.59</v>
      </c>
    </row>
    <row r="1740" spans="1:83" x14ac:dyDescent="0.2">
      <c r="A1740" s="107"/>
      <c r="B1740" s="107" t="s">
        <v>1038</v>
      </c>
      <c r="C1740" s="107" t="s">
        <v>1039</v>
      </c>
      <c r="D1740" s="119" t="s">
        <v>1037</v>
      </c>
      <c r="E1740" s="120">
        <v>244.11</v>
      </c>
      <c r="F1740" s="120"/>
      <c r="G1740" s="120">
        <f>SmtRes!CX507</f>
        <v>2.4411</v>
      </c>
      <c r="H1740" s="121"/>
      <c r="I1740" s="119"/>
      <c r="J1740" s="121">
        <f>SmtRes!CZ507</f>
        <v>393.89</v>
      </c>
      <c r="K1740" s="119"/>
      <c r="L1740" s="121">
        <f>SmtRes!DI507</f>
        <v>961.52</v>
      </c>
    </row>
    <row r="1741" spans="1:83" x14ac:dyDescent="0.2">
      <c r="A1741" s="122"/>
      <c r="B1741" s="120">
        <v>2</v>
      </c>
      <c r="C1741" s="122" t="s">
        <v>1560</v>
      </c>
      <c r="D1741" s="119"/>
      <c r="E1741" s="123"/>
      <c r="F1741" s="120"/>
      <c r="G1741" s="120"/>
      <c r="H1741" s="120"/>
      <c r="I1741" s="120"/>
      <c r="J1741" s="120"/>
      <c r="K1741" s="120"/>
      <c r="L1741" s="124">
        <f>SUM(L1742:L1746)-SUMIF(CE1742:CE1746, 1, L1742:L1746)</f>
        <v>23.4</v>
      </c>
    </row>
    <row r="1742" spans="1:83" x14ac:dyDescent="0.2">
      <c r="A1742" s="122"/>
      <c r="B1742" s="120"/>
      <c r="C1742" s="122" t="s">
        <v>1562</v>
      </c>
      <c r="D1742" s="119" t="s">
        <v>922</v>
      </c>
      <c r="E1742" s="123"/>
      <c r="F1742" s="120"/>
      <c r="G1742" s="120">
        <f>Source!V567</f>
        <v>1.84E-2</v>
      </c>
      <c r="H1742" s="120"/>
      <c r="I1742" s="120"/>
      <c r="J1742" s="120"/>
      <c r="K1742" s="120"/>
      <c r="L1742" s="124">
        <f>SUMIF(CE1743:CE1746, 1, L1743:L1746)</f>
        <v>7.25</v>
      </c>
      <c r="CE1742">
        <v>1</v>
      </c>
    </row>
    <row r="1743" spans="1:83" ht="25.5" x14ac:dyDescent="0.2">
      <c r="A1743" s="107"/>
      <c r="B1743" s="107" t="s">
        <v>978</v>
      </c>
      <c r="C1743" s="107" t="s">
        <v>980</v>
      </c>
      <c r="D1743" s="119" t="s">
        <v>926</v>
      </c>
      <c r="E1743" s="120">
        <v>1.84</v>
      </c>
      <c r="F1743" s="120"/>
      <c r="G1743" s="120">
        <f>SmtRes!CX509</f>
        <v>1.84E-2</v>
      </c>
      <c r="H1743" s="121"/>
      <c r="I1743" s="119"/>
      <c r="J1743" s="121">
        <f>SmtRes!CZ509</f>
        <v>579.09</v>
      </c>
      <c r="K1743" s="119"/>
      <c r="L1743" s="121">
        <f>SmtRes!DG509</f>
        <v>10.66</v>
      </c>
    </row>
    <row r="1744" spans="1:83" x14ac:dyDescent="0.2">
      <c r="A1744" s="107"/>
      <c r="B1744" s="107" t="s">
        <v>947</v>
      </c>
      <c r="C1744" s="107" t="s">
        <v>1603</v>
      </c>
      <c r="D1744" s="119" t="s">
        <v>922</v>
      </c>
      <c r="E1744" s="120">
        <f>SmtRes!DO509*SmtRes!AT509</f>
        <v>1.84</v>
      </c>
      <c r="F1744" s="120"/>
      <c r="G1744" s="120">
        <f>ROUND(E1744*G1736, 7)</f>
        <v>1.84E-2</v>
      </c>
      <c r="H1744" s="121"/>
      <c r="I1744" s="119"/>
      <c r="J1744" s="121">
        <f>ROUND(SmtRes!AG509/SmtRes!DO509, 2)</f>
        <v>393.89</v>
      </c>
      <c r="K1744" s="119"/>
      <c r="L1744" s="121">
        <f>SmtRes!DH509</f>
        <v>7.25</v>
      </c>
      <c r="CE1744">
        <v>1</v>
      </c>
    </row>
    <row r="1745" spans="1:82" ht="38.25" x14ac:dyDescent="0.2">
      <c r="A1745" s="107"/>
      <c r="B1745" s="107" t="s">
        <v>1023</v>
      </c>
      <c r="C1745" s="107" t="s">
        <v>1025</v>
      </c>
      <c r="D1745" s="119" t="s">
        <v>926</v>
      </c>
      <c r="E1745" s="120">
        <v>7.6</v>
      </c>
      <c r="F1745" s="120"/>
      <c r="G1745" s="120">
        <f>SmtRes!CX510</f>
        <v>7.5999999999999998E-2</v>
      </c>
      <c r="H1745" s="121">
        <f>SmtRes!CZ510</f>
        <v>8.6300000000000008</v>
      </c>
      <c r="I1745" s="119">
        <f>SmtRes!AJ510</f>
        <v>1.59</v>
      </c>
      <c r="J1745" s="121">
        <f>ROUND(H1745*I1745, 2)</f>
        <v>13.72</v>
      </c>
      <c r="K1745" s="119"/>
      <c r="L1745" s="121">
        <f>SmtRes!DG510</f>
        <v>1.04</v>
      </c>
    </row>
    <row r="1746" spans="1:82" ht="38.25" x14ac:dyDescent="0.2">
      <c r="A1746" s="107"/>
      <c r="B1746" s="107" t="s">
        <v>1336</v>
      </c>
      <c r="C1746" s="107" t="s">
        <v>1338</v>
      </c>
      <c r="D1746" s="119" t="s">
        <v>926</v>
      </c>
      <c r="E1746" s="120">
        <v>119</v>
      </c>
      <c r="F1746" s="120"/>
      <c r="G1746" s="120">
        <f>SmtRes!CX511</f>
        <v>1.19</v>
      </c>
      <c r="H1746" s="121">
        <f>SmtRes!CZ511</f>
        <v>7.56</v>
      </c>
      <c r="I1746" s="119">
        <f>SmtRes!AJ511</f>
        <v>1.3</v>
      </c>
      <c r="J1746" s="121">
        <f>ROUND(H1746*I1746, 2)</f>
        <v>9.83</v>
      </c>
      <c r="K1746" s="119"/>
      <c r="L1746" s="121">
        <f>SmtRes!DG511</f>
        <v>11.7</v>
      </c>
    </row>
    <row r="1747" spans="1:82" x14ac:dyDescent="0.2">
      <c r="A1747" s="122"/>
      <c r="B1747" s="120">
        <v>4</v>
      </c>
      <c r="C1747" s="122" t="s">
        <v>1604</v>
      </c>
      <c r="D1747" s="119"/>
      <c r="E1747" s="123"/>
      <c r="F1747" s="120"/>
      <c r="G1747" s="120"/>
      <c r="H1747" s="120"/>
      <c r="I1747" s="120"/>
      <c r="J1747" s="120"/>
      <c r="K1747" s="120"/>
      <c r="L1747" s="124">
        <f>SUM(L1748:L1749)-SUMIF(CE1748:CE1749, 1, L1748:L1749)</f>
        <v>1.46</v>
      </c>
    </row>
    <row r="1748" spans="1:82" x14ac:dyDescent="0.2">
      <c r="A1748" s="107"/>
      <c r="B1748" s="107" t="s">
        <v>1032</v>
      </c>
      <c r="C1748" s="107" t="s">
        <v>1034</v>
      </c>
      <c r="D1748" s="119" t="s">
        <v>443</v>
      </c>
      <c r="E1748" s="120">
        <v>0.3</v>
      </c>
      <c r="F1748" s="120"/>
      <c r="G1748" s="120">
        <f>SmtRes!CX512</f>
        <v>3.0000000000000001E-3</v>
      </c>
      <c r="H1748" s="121">
        <f>SmtRes!CZ512</f>
        <v>56.11</v>
      </c>
      <c r="I1748" s="119">
        <f>SmtRes!AI512</f>
        <v>1.64</v>
      </c>
      <c r="J1748" s="121">
        <f>ROUND(H1748*I1748, 2)</f>
        <v>92.02</v>
      </c>
      <c r="K1748" s="119"/>
      <c r="L1748" s="121">
        <f>SmtRes!DF512</f>
        <v>0.28000000000000003</v>
      </c>
    </row>
    <row r="1749" spans="1:82" x14ac:dyDescent="0.2">
      <c r="A1749" s="107"/>
      <c r="B1749" s="107" t="s">
        <v>441</v>
      </c>
      <c r="C1749" s="107" t="s">
        <v>442</v>
      </c>
      <c r="D1749" s="119" t="s">
        <v>443</v>
      </c>
      <c r="E1749" s="120">
        <v>1.2</v>
      </c>
      <c r="F1749" s="120"/>
      <c r="G1749" s="120">
        <f>SmtRes!CX513</f>
        <v>1.2E-2</v>
      </c>
      <c r="H1749" s="121">
        <f>SmtRes!CZ513</f>
        <v>60.6</v>
      </c>
      <c r="I1749" s="119">
        <f>SmtRes!AI513</f>
        <v>1.62</v>
      </c>
      <c r="J1749" s="121">
        <f>ROUND(H1749*I1749, 2)</f>
        <v>98.17</v>
      </c>
      <c r="K1749" s="119"/>
      <c r="L1749" s="121">
        <f>SmtRes!DF513</f>
        <v>1.18</v>
      </c>
    </row>
    <row r="1750" spans="1:82" x14ac:dyDescent="0.2">
      <c r="A1750" s="107"/>
      <c r="B1750" s="107" t="str">
        <f>EtalonRes!I560</f>
        <v>24.3.03.05</v>
      </c>
      <c r="C1750" s="107" t="str">
        <f>EtalonRes!K560</f>
        <v>Трубы гофрированные из ПНД</v>
      </c>
      <c r="D1750" s="119" t="str">
        <f>EtalonRes!O560</f>
        <v>м</v>
      </c>
      <c r="E1750" s="120">
        <f>EtalonRes!X560</f>
        <v>45.2</v>
      </c>
      <c r="F1750" s="120"/>
      <c r="G1750" s="120">
        <f>ROUND(EtalonRes!AG560*Source!I567, 7)</f>
        <v>0.45200000000000001</v>
      </c>
      <c r="H1750" s="121"/>
      <c r="I1750" s="119"/>
      <c r="J1750" s="121"/>
      <c r="K1750" s="119"/>
      <c r="L1750" s="121"/>
    </row>
    <row r="1751" spans="1:82" x14ac:dyDescent="0.2">
      <c r="A1751" s="107"/>
      <c r="B1751" s="107"/>
      <c r="C1751" s="107"/>
      <c r="D1751" s="119"/>
      <c r="E1751" s="120"/>
      <c r="F1751" s="120"/>
      <c r="G1751" s="120"/>
      <c r="H1751" s="121"/>
      <c r="I1751" s="119"/>
      <c r="J1751" s="121"/>
      <c r="K1751" s="119"/>
      <c r="L1751" s="121"/>
    </row>
    <row r="1752" spans="1:82" x14ac:dyDescent="0.2">
      <c r="A1752" s="107"/>
      <c r="B1752" s="107"/>
      <c r="C1752" s="125"/>
      <c r="D1752" s="126"/>
      <c r="E1752" s="127"/>
      <c r="F1752" s="127"/>
      <c r="G1752" s="127"/>
      <c r="H1752" s="128"/>
      <c r="I1752" s="126"/>
      <c r="J1752" s="128"/>
      <c r="K1752" s="126"/>
      <c r="L1752" s="128"/>
    </row>
    <row r="1753" spans="1:82" x14ac:dyDescent="0.2">
      <c r="A1753" s="107"/>
      <c r="B1753" s="107"/>
      <c r="C1753" s="106" t="s">
        <v>832</v>
      </c>
      <c r="D1753" s="119"/>
      <c r="E1753" s="120"/>
      <c r="F1753" s="120"/>
      <c r="G1753" s="120"/>
      <c r="H1753" s="121"/>
      <c r="I1753" s="119"/>
      <c r="J1753" s="121"/>
      <c r="K1753" s="119"/>
      <c r="L1753" s="121">
        <f>L1738+L1741+L1742+L1747</f>
        <v>1002.22</v>
      </c>
    </row>
    <row r="1754" spans="1:82" x14ac:dyDescent="0.2">
      <c r="A1754" s="107"/>
      <c r="B1754" s="107"/>
      <c r="C1754" s="107" t="s">
        <v>1563</v>
      </c>
      <c r="D1754" s="119"/>
      <c r="E1754" s="120"/>
      <c r="F1754" s="120"/>
      <c r="G1754" s="120"/>
      <c r="H1754" s="121"/>
      <c r="I1754" s="119"/>
      <c r="J1754" s="121"/>
      <c r="K1754" s="119"/>
      <c r="L1754" s="121">
        <f>SUM(AR1736:AR1757)+SUM(AS1736:AS1757)+SUM(AT1736:AT1757)+SUM(AU1736:AU1757)+SUM(AV1736:AV1757)</f>
        <v>977.36</v>
      </c>
    </row>
    <row r="1755" spans="1:82" ht="38.25" x14ac:dyDescent="0.2">
      <c r="A1755" s="107"/>
      <c r="B1755" s="107" t="s">
        <v>108</v>
      </c>
      <c r="C1755" s="107" t="s">
        <v>1605</v>
      </c>
      <c r="D1755" s="119" t="s">
        <v>186</v>
      </c>
      <c r="E1755" s="120">
        <f>Source!BZ567</f>
        <v>117</v>
      </c>
      <c r="F1755" s="120"/>
      <c r="G1755" s="120">
        <f>Source!AT567</f>
        <v>117</v>
      </c>
      <c r="H1755" s="121"/>
      <c r="I1755" s="119"/>
      <c r="J1755" s="121"/>
      <c r="K1755" s="119"/>
      <c r="L1755" s="121">
        <f>SUM(AZ1736:AZ1757)</f>
        <v>1143.51</v>
      </c>
    </row>
    <row r="1756" spans="1:82" ht="38.25" x14ac:dyDescent="0.2">
      <c r="A1756" s="125"/>
      <c r="B1756" s="125" t="s">
        <v>109</v>
      </c>
      <c r="C1756" s="125" t="s">
        <v>1606</v>
      </c>
      <c r="D1756" s="126" t="s">
        <v>186</v>
      </c>
      <c r="E1756" s="127">
        <f>Source!CA567</f>
        <v>74</v>
      </c>
      <c r="F1756" s="127"/>
      <c r="G1756" s="127">
        <f>Source!AU567</f>
        <v>74</v>
      </c>
      <c r="H1756" s="128"/>
      <c r="I1756" s="126"/>
      <c r="J1756" s="128"/>
      <c r="K1756" s="126"/>
      <c r="L1756" s="128">
        <f>SUM(BA1736:BA1757)</f>
        <v>723.25</v>
      </c>
    </row>
    <row r="1757" spans="1:82" x14ac:dyDescent="0.2">
      <c r="A1757" s="104"/>
      <c r="B1757" s="104"/>
      <c r="C1757" s="129" t="s">
        <v>1566</v>
      </c>
      <c r="D1757" s="129"/>
      <c r="E1757" s="129"/>
      <c r="F1757" s="129"/>
      <c r="G1757" s="129"/>
      <c r="H1757" s="129"/>
      <c r="I1757" s="130">
        <f>IF(E1736&lt;&gt;0,K1757/E1736, 0)</f>
        <v>286898</v>
      </c>
      <c r="J1757" s="130"/>
      <c r="K1757" s="130">
        <f>L1738+L1741+L1747+L1755+L1756+L1742</f>
        <v>2868.98</v>
      </c>
      <c r="L1757" s="130"/>
      <c r="AD1757">
        <f>ROUND((Source!AT567/100)*((ROUND(SUMIF(SmtRes!AQ506:'SmtRes'!AQ513,"=1",SmtRes!AD506:'SmtRes'!AD513)*Source!I567, 2)+ROUND(SUMIF(SmtRes!AQ506:'SmtRes'!AQ513,"=1",SmtRes!AC506:'SmtRes'!AC513)*Source!I567, 2))), 2)</f>
        <v>12.96</v>
      </c>
      <c r="AE1757">
        <f>ROUND((Source!AU567/100)*((ROUND(SUMIF(SmtRes!AQ506:'SmtRes'!AQ513,"=1",SmtRes!AD506:'SmtRes'!AD513)*Source!I567, 2)+ROUND(SUMIF(SmtRes!AQ506:'SmtRes'!AQ513,"=1",SmtRes!AC506:'SmtRes'!AC513)*Source!I567, 2))), 2)</f>
        <v>8.1999999999999993</v>
      </c>
      <c r="AN1757" s="24">
        <f>L1738+L1741+L1747+L1755+L1756+L1742</f>
        <v>2868.98</v>
      </c>
      <c r="AO1757" s="24">
        <f>L1741</f>
        <v>23.4</v>
      </c>
      <c r="AQ1757" t="s">
        <v>1567</v>
      </c>
      <c r="AR1757" s="24">
        <f>L1738</f>
        <v>970.11</v>
      </c>
      <c r="AT1757" s="24">
        <f>L1742</f>
        <v>7.25</v>
      </c>
      <c r="AV1757" t="s">
        <v>1567</v>
      </c>
      <c r="AW1757" s="24">
        <f>L1747</f>
        <v>1.46</v>
      </c>
      <c r="AZ1757">
        <f>Source!X567</f>
        <v>1143.51</v>
      </c>
      <c r="BA1757">
        <f>Source!Y567</f>
        <v>723.25</v>
      </c>
      <c r="CD1757">
        <v>1</v>
      </c>
    </row>
    <row r="1758" spans="1:82" ht="25.5" x14ac:dyDescent="0.2">
      <c r="A1758" s="118" t="s">
        <v>710</v>
      </c>
      <c r="B1758" s="107" t="s">
        <v>1616</v>
      </c>
      <c r="C1758" s="107" t="str">
        <f>Source!G569</f>
        <v>Кабель, прокладываемый в траншее, масса 1м кабеля: до 0,6 кг</v>
      </c>
      <c r="D1758" s="119" t="str">
        <f>Source!H569</f>
        <v>км кабеля</v>
      </c>
      <c r="E1758" s="120">
        <f>Source!K569</f>
        <v>2.1000000000000001E-2</v>
      </c>
      <c r="F1758" s="120"/>
      <c r="G1758" s="120">
        <f>Source!I569</f>
        <v>2.1000000000000001E-2</v>
      </c>
      <c r="H1758" s="121"/>
      <c r="I1758" s="119"/>
      <c r="J1758" s="121"/>
      <c r="K1758" s="119"/>
      <c r="L1758" s="121"/>
    </row>
    <row r="1759" spans="1:82" x14ac:dyDescent="0.2">
      <c r="A1759" s="122"/>
      <c r="B1759" s="120">
        <v>1</v>
      </c>
      <c r="C1759" s="122" t="s">
        <v>1569</v>
      </c>
      <c r="D1759" s="119" t="s">
        <v>922</v>
      </c>
      <c r="E1759" s="123"/>
      <c r="F1759" s="120"/>
      <c r="G1759" s="120">
        <f>Source!U569</f>
        <v>0.56699999999999995</v>
      </c>
      <c r="H1759" s="120"/>
      <c r="I1759" s="120"/>
      <c r="J1759" s="120"/>
      <c r="K1759" s="120"/>
      <c r="L1759" s="124">
        <f>SUM(L1760:L1760)-SUMIF(CE1760:CE1760, 1, L1760:L1760)</f>
        <v>210.84</v>
      </c>
    </row>
    <row r="1760" spans="1:82" x14ac:dyDescent="0.2">
      <c r="A1760" s="107"/>
      <c r="B1760" s="107" t="s">
        <v>1042</v>
      </c>
      <c r="C1760" s="107" t="s">
        <v>1043</v>
      </c>
      <c r="D1760" s="119" t="s">
        <v>922</v>
      </c>
      <c r="E1760" s="120">
        <v>27</v>
      </c>
      <c r="F1760" s="120"/>
      <c r="G1760" s="120">
        <f>SmtRes!CX514</f>
        <v>0.56699999999999995</v>
      </c>
      <c r="H1760" s="121"/>
      <c r="I1760" s="119"/>
      <c r="J1760" s="121">
        <f>SmtRes!CZ514</f>
        <v>371.85</v>
      </c>
      <c r="K1760" s="119"/>
      <c r="L1760" s="121">
        <f>SmtRes!DI514</f>
        <v>210.84</v>
      </c>
    </row>
    <row r="1761" spans="1:83" x14ac:dyDescent="0.2">
      <c r="A1761" s="122"/>
      <c r="B1761" s="120">
        <v>2</v>
      </c>
      <c r="C1761" s="122" t="s">
        <v>1560</v>
      </c>
      <c r="D1761" s="119"/>
      <c r="E1761" s="123"/>
      <c r="F1761" s="120"/>
      <c r="G1761" s="120"/>
      <c r="H1761" s="120"/>
      <c r="I1761" s="120"/>
      <c r="J1761" s="120"/>
      <c r="K1761" s="120"/>
      <c r="L1761" s="124">
        <f>SUM(L1762:L1765)-SUMIF(CE1762:CE1765, 1, L1762:L1765)</f>
        <v>211.04</v>
      </c>
    </row>
    <row r="1762" spans="1:83" x14ac:dyDescent="0.2">
      <c r="A1762" s="122"/>
      <c r="B1762" s="120"/>
      <c r="C1762" s="122" t="s">
        <v>1562</v>
      </c>
      <c r="D1762" s="119" t="s">
        <v>922</v>
      </c>
      <c r="E1762" s="123"/>
      <c r="F1762" s="120"/>
      <c r="G1762" s="120">
        <f>Source!V569</f>
        <v>0.15581999999999999</v>
      </c>
      <c r="H1762" s="120"/>
      <c r="I1762" s="120"/>
      <c r="J1762" s="120"/>
      <c r="K1762" s="120"/>
      <c r="L1762" s="124">
        <f>SUMIF(CE1763:CE1765, 1, L1763:L1765)</f>
        <v>70.540000000000006</v>
      </c>
      <c r="CE1762">
        <v>1</v>
      </c>
    </row>
    <row r="1763" spans="1:83" ht="38.25" x14ac:dyDescent="0.2">
      <c r="A1763" s="107"/>
      <c r="B1763" s="107" t="s">
        <v>1044</v>
      </c>
      <c r="C1763" s="107" t="s">
        <v>1046</v>
      </c>
      <c r="D1763" s="119" t="s">
        <v>926</v>
      </c>
      <c r="E1763" s="120">
        <v>7.42</v>
      </c>
      <c r="F1763" s="120"/>
      <c r="G1763" s="120">
        <f>SmtRes!CX516</f>
        <v>0.15581999999999999</v>
      </c>
      <c r="H1763" s="121">
        <f>SmtRes!CZ516</f>
        <v>995.51</v>
      </c>
      <c r="I1763" s="119">
        <f>SmtRes!AJ516</f>
        <v>1.3</v>
      </c>
      <c r="J1763" s="121">
        <f>ROUND(H1763*I1763, 2)</f>
        <v>1294.1600000000001</v>
      </c>
      <c r="K1763" s="119"/>
      <c r="L1763" s="121">
        <f>SmtRes!DG516</f>
        <v>201.66</v>
      </c>
    </row>
    <row r="1764" spans="1:83" x14ac:dyDescent="0.2">
      <c r="A1764" s="107"/>
      <c r="B1764" s="107" t="s">
        <v>933</v>
      </c>
      <c r="C1764" s="107" t="s">
        <v>1573</v>
      </c>
      <c r="D1764" s="119" t="s">
        <v>922</v>
      </c>
      <c r="E1764" s="120">
        <f>SmtRes!DO516*SmtRes!AT516</f>
        <v>7.42</v>
      </c>
      <c r="F1764" s="120"/>
      <c r="G1764" s="120">
        <f>ROUND(E1764*G1758, 7)</f>
        <v>0.15581999999999999</v>
      </c>
      <c r="H1764" s="121"/>
      <c r="I1764" s="119"/>
      <c r="J1764" s="121">
        <f>ROUND(SmtRes!AG516/SmtRes!DO516, 2)</f>
        <v>452.68</v>
      </c>
      <c r="K1764" s="119"/>
      <c r="L1764" s="121">
        <f>SmtRes!DH516</f>
        <v>70.540000000000006</v>
      </c>
      <c r="CE1764">
        <v>1</v>
      </c>
    </row>
    <row r="1765" spans="1:83" ht="25.5" x14ac:dyDescent="0.2">
      <c r="A1765" s="107"/>
      <c r="B1765" s="107" t="s">
        <v>1047</v>
      </c>
      <c r="C1765" s="125" t="s">
        <v>1049</v>
      </c>
      <c r="D1765" s="126" t="s">
        <v>926</v>
      </c>
      <c r="E1765" s="127">
        <v>7.42</v>
      </c>
      <c r="F1765" s="127"/>
      <c r="G1765" s="127">
        <f>SmtRes!CX517</f>
        <v>0.15581999999999999</v>
      </c>
      <c r="H1765" s="128">
        <f>SmtRes!CZ517</f>
        <v>34.409999999999997</v>
      </c>
      <c r="I1765" s="126">
        <f>SmtRes!AJ517</f>
        <v>1.75</v>
      </c>
      <c r="J1765" s="128">
        <f>ROUND(H1765*I1765, 2)</f>
        <v>60.22</v>
      </c>
      <c r="K1765" s="126"/>
      <c r="L1765" s="128">
        <f>SmtRes!DG517</f>
        <v>9.3800000000000008</v>
      </c>
    </row>
    <row r="1766" spans="1:83" x14ac:dyDescent="0.2">
      <c r="A1766" s="107"/>
      <c r="B1766" s="107"/>
      <c r="C1766" s="106" t="s">
        <v>832</v>
      </c>
      <c r="D1766" s="119"/>
      <c r="E1766" s="120"/>
      <c r="F1766" s="120"/>
      <c r="G1766" s="120"/>
      <c r="H1766" s="121"/>
      <c r="I1766" s="119"/>
      <c r="J1766" s="121"/>
      <c r="K1766" s="119"/>
      <c r="L1766" s="121">
        <f>L1759+L1761+L1762</f>
        <v>492.42</v>
      </c>
    </row>
    <row r="1767" spans="1:83" ht="38.25" x14ac:dyDescent="0.2">
      <c r="A1767" s="118" t="s">
        <v>1727</v>
      </c>
      <c r="B1767" s="107" t="str">
        <f>Source!F570</f>
        <v>421/пр_2020_п.75_пп.а</v>
      </c>
      <c r="C1767" s="107" t="str">
        <f>Source!G570</f>
        <v>Сметная стоимость вспомогательных ненормируемых материальных ресурсов, не учтенная в сметной норме, 2%</v>
      </c>
      <c r="D1767" s="119" t="str">
        <f>Source!H570</f>
        <v>%</v>
      </c>
      <c r="E1767" s="120">
        <f>SmtRes!AT518</f>
        <v>2</v>
      </c>
      <c r="F1767" s="120"/>
      <c r="G1767" s="120">
        <f>Source!I570</f>
        <v>2</v>
      </c>
      <c r="H1767" s="121"/>
      <c r="I1767" s="119"/>
      <c r="J1767" s="121"/>
      <c r="K1767" s="119"/>
      <c r="L1767" s="121">
        <f>Source!P570</f>
        <v>4.22</v>
      </c>
      <c r="AD1767">
        <f>ROUND((Source!AT570/100)*((ROUND(0*Source!I570, 2)+ROUND(0*Source!I570, 2))), 2)</f>
        <v>0</v>
      </c>
      <c r="AE1767">
        <f>ROUND((Source!AU570/100)*((ROUND(0*Source!I570, 2)+ROUND(0*Source!I570, 2))), 2)</f>
        <v>0</v>
      </c>
      <c r="AN1767">
        <f>L1767</f>
        <v>4.22</v>
      </c>
      <c r="AW1767">
        <f>L1767</f>
        <v>4.22</v>
      </c>
      <c r="AZ1767">
        <f>Source!X570</f>
        <v>0</v>
      </c>
      <c r="BA1767">
        <f>Source!Y570</f>
        <v>0</v>
      </c>
      <c r="CD1767">
        <v>2</v>
      </c>
    </row>
    <row r="1768" spans="1:83" x14ac:dyDescent="0.2">
      <c r="A1768" s="107"/>
      <c r="B1768" s="107"/>
      <c r="C1768" s="107" t="s">
        <v>1563</v>
      </c>
      <c r="D1768" s="119"/>
      <c r="E1768" s="120"/>
      <c r="F1768" s="120"/>
      <c r="G1768" s="120"/>
      <c r="H1768" s="121"/>
      <c r="I1768" s="119"/>
      <c r="J1768" s="121"/>
      <c r="K1768" s="119"/>
      <c r="L1768" s="121">
        <f>SUM(AR1758:AR1771)+SUM(AS1758:AS1771)+SUM(AT1758:AT1771)+SUM(AU1758:AU1771)+SUM(AV1758:AV1771)</f>
        <v>281.38</v>
      </c>
    </row>
    <row r="1769" spans="1:83" ht="25.5" x14ac:dyDescent="0.2">
      <c r="A1769" s="107"/>
      <c r="B1769" s="107" t="s">
        <v>181</v>
      </c>
      <c r="C1769" s="107" t="s">
        <v>1618</v>
      </c>
      <c r="D1769" s="119" t="s">
        <v>186</v>
      </c>
      <c r="E1769" s="120">
        <f>Source!BZ569</f>
        <v>111</v>
      </c>
      <c r="F1769" s="120"/>
      <c r="G1769" s="120">
        <f>Source!AT569</f>
        <v>111</v>
      </c>
      <c r="H1769" s="121"/>
      <c r="I1769" s="119"/>
      <c r="J1769" s="121"/>
      <c r="K1769" s="119"/>
      <c r="L1769" s="121">
        <f>SUM(AZ1758:AZ1771)</f>
        <v>312.33</v>
      </c>
    </row>
    <row r="1770" spans="1:83" ht="25.5" x14ac:dyDescent="0.2">
      <c r="A1770" s="125"/>
      <c r="B1770" s="125" t="s">
        <v>182</v>
      </c>
      <c r="C1770" s="125" t="s">
        <v>1619</v>
      </c>
      <c r="D1770" s="126" t="s">
        <v>186</v>
      </c>
      <c r="E1770" s="127">
        <f>Source!CA569</f>
        <v>52</v>
      </c>
      <c r="F1770" s="127"/>
      <c r="G1770" s="127">
        <f>Source!AU569</f>
        <v>52</v>
      </c>
      <c r="H1770" s="128"/>
      <c r="I1770" s="126"/>
      <c r="J1770" s="128"/>
      <c r="K1770" s="126"/>
      <c r="L1770" s="128">
        <f>SUM(BA1758:BA1771)</f>
        <v>146.32</v>
      </c>
    </row>
    <row r="1771" spans="1:83" x14ac:dyDescent="0.2">
      <c r="A1771" s="104"/>
      <c r="B1771" s="104"/>
      <c r="C1771" s="129" t="s">
        <v>1566</v>
      </c>
      <c r="D1771" s="129"/>
      <c r="E1771" s="129"/>
      <c r="F1771" s="129"/>
      <c r="G1771" s="129"/>
      <c r="H1771" s="129"/>
      <c r="I1771" s="130">
        <f>IF(E1758&lt;&gt;0,K1771/E1758, 0)</f>
        <v>45489.999999999993</v>
      </c>
      <c r="J1771" s="130"/>
      <c r="K1771" s="130">
        <f>L1759+L1761+L1769+L1770+L1762+SUM(L1767:L1767)</f>
        <v>955.29</v>
      </c>
      <c r="L1771" s="130"/>
      <c r="AD1771">
        <f>ROUND((Source!AT569/100)*((ROUND(SUMIF(SmtRes!AQ514:'SmtRes'!AQ518,"=1",SmtRes!AD514:'SmtRes'!AD518)*Source!I569, 2)+ROUND(SUMIF(SmtRes!AQ514:'SmtRes'!AQ518,"=1",SmtRes!AC514:'SmtRes'!AC518)*Source!I569, 2))), 2)</f>
        <v>19.23</v>
      </c>
      <c r="AE1771">
        <f>ROUND((Source!AU569/100)*((ROUND(SUMIF(SmtRes!AQ514:'SmtRes'!AQ518,"=1",SmtRes!AD514:'SmtRes'!AD518)*Source!I569, 2)+ROUND(SUMIF(SmtRes!AQ514:'SmtRes'!AQ518,"=1",SmtRes!AC514:'SmtRes'!AC518)*Source!I569, 2))), 2)</f>
        <v>9.01</v>
      </c>
      <c r="AN1771" s="24">
        <f>L1759+L1761+L1769+L1770+L1762</f>
        <v>951.06999999999994</v>
      </c>
      <c r="AO1771" s="24">
        <f>L1761</f>
        <v>211.04</v>
      </c>
      <c r="AQ1771" t="s">
        <v>1567</v>
      </c>
      <c r="AR1771" s="24">
        <f>L1759</f>
        <v>210.84</v>
      </c>
      <c r="AT1771" s="24">
        <f>L1762</f>
        <v>70.540000000000006</v>
      </c>
      <c r="AV1771" t="s">
        <v>1567</v>
      </c>
      <c r="AW1771">
        <f>0</f>
        <v>0</v>
      </c>
      <c r="AZ1771">
        <f>Source!X569</f>
        <v>312.33</v>
      </c>
      <c r="BA1771">
        <f>Source!Y569</f>
        <v>146.32</v>
      </c>
      <c r="CD1771">
        <v>2</v>
      </c>
    </row>
    <row r="1772" spans="1:83" x14ac:dyDescent="0.2">
      <c r="A1772" s="118" t="s">
        <v>712</v>
      </c>
      <c r="B1772" s="107" t="str">
        <f>Source!F571</f>
        <v>21.2.03.05-0002</v>
      </c>
      <c r="C1772" s="107" t="str">
        <f>Source!G571</f>
        <v>Провод установочный АПуВ 1х2,5-450/750</v>
      </c>
      <c r="D1772" s="119" t="str">
        <f>Source!H571</f>
        <v>1000 м</v>
      </c>
      <c r="E1772" s="120">
        <f>Source!K571</f>
        <v>2.1000000000000001E-2</v>
      </c>
      <c r="F1772" s="120"/>
      <c r="G1772" s="120">
        <f>Source!I571</f>
        <v>2.1000000000000001E-2</v>
      </c>
      <c r="H1772" s="121">
        <f>Source!AL571</f>
        <v>3080.58</v>
      </c>
      <c r="I1772" s="119">
        <f>IF(Source!BC571&lt;&gt; 0, Source!BC571, 1)</f>
        <v>1.26</v>
      </c>
      <c r="J1772" s="121">
        <f>ROUND(H1772*I1772, 2)</f>
        <v>3881.53</v>
      </c>
      <c r="K1772" s="119"/>
      <c r="L1772" s="121">
        <f>Source!P571</f>
        <v>81.510000000000005</v>
      </c>
    </row>
    <row r="1773" spans="1:83" x14ac:dyDescent="0.2">
      <c r="A1773" s="108"/>
      <c r="B1773" s="108"/>
      <c r="C1773" s="109" t="str">
        <f>"Объем: "&amp;Source!I571&amp;"=21/"&amp;"1000"</f>
        <v>Объем: 0,021=21/1000</v>
      </c>
      <c r="D1773" s="108"/>
      <c r="E1773" s="108"/>
      <c r="F1773" s="108"/>
      <c r="G1773" s="108"/>
      <c r="H1773" s="108"/>
      <c r="I1773" s="108"/>
      <c r="J1773" s="108"/>
      <c r="K1773" s="108"/>
      <c r="L1773" s="108"/>
    </row>
    <row r="1774" spans="1:83" x14ac:dyDescent="0.2">
      <c r="A1774" s="104"/>
      <c r="B1774" s="104"/>
      <c r="C1774" s="129" t="s">
        <v>1566</v>
      </c>
      <c r="D1774" s="129"/>
      <c r="E1774" s="129"/>
      <c r="F1774" s="129"/>
      <c r="G1774" s="129"/>
      <c r="H1774" s="129"/>
      <c r="I1774" s="130">
        <f>IF(E1772&lt;&gt;0,K1774/E1772, 0)</f>
        <v>3881.4285714285716</v>
      </c>
      <c r="J1774" s="130"/>
      <c r="K1774" s="130">
        <f>L1772</f>
        <v>81.510000000000005</v>
      </c>
      <c r="L1774" s="130"/>
      <c r="AD1774">
        <f>ROUND((Source!AT571/100)*((ROUND(ROUND(Source!AO571,2)*Source!I571, 2)+ROUND(ROUND(Source!AN571,2)*Source!I571, 2))), 2)</f>
        <v>0</v>
      </c>
      <c r="AE1774">
        <f>ROUND((Source!AU571/100)*((ROUND(ROUND(Source!AO571,2)*Source!I571, 2)+ROUND(ROUND(Source!AN571,2)*Source!I571, 2))), 2)</f>
        <v>0</v>
      </c>
      <c r="AN1774" s="24">
        <f>L1772</f>
        <v>81.510000000000005</v>
      </c>
      <c r="AO1774">
        <f>0</f>
        <v>0</v>
      </c>
      <c r="AQ1774" t="s">
        <v>1567</v>
      </c>
      <c r="AR1774">
        <f>0</f>
        <v>0</v>
      </c>
      <c r="AT1774">
        <f>0</f>
        <v>0</v>
      </c>
      <c r="AV1774" t="s">
        <v>1567</v>
      </c>
      <c r="AW1774" s="24">
        <f>L1772</f>
        <v>81.510000000000005</v>
      </c>
      <c r="AZ1774">
        <f>Source!X571</f>
        <v>0</v>
      </c>
      <c r="BA1774">
        <f>Source!Y571</f>
        <v>0</v>
      </c>
      <c r="CD1774">
        <v>2</v>
      </c>
    </row>
    <row r="1775" spans="1:83" ht="25.5" x14ac:dyDescent="0.2">
      <c r="A1775" s="118" t="s">
        <v>713</v>
      </c>
      <c r="B1775" s="107" t="s">
        <v>1616</v>
      </c>
      <c r="C1775" s="107" t="str">
        <f>Source!G572</f>
        <v>Прокладка ленты сигнальной желтого цвета в траншее</v>
      </c>
      <c r="D1775" s="119" t="str">
        <f>Source!H572</f>
        <v>км кабеля</v>
      </c>
      <c r="E1775" s="120">
        <f>Source!K572</f>
        <v>6.8000000000000005E-2</v>
      </c>
      <c r="F1775" s="120"/>
      <c r="G1775" s="120">
        <f>Source!I572</f>
        <v>6.8000000000000005E-2</v>
      </c>
      <c r="H1775" s="121"/>
      <c r="I1775" s="119"/>
      <c r="J1775" s="121"/>
      <c r="K1775" s="119"/>
      <c r="L1775" s="121"/>
    </row>
    <row r="1776" spans="1:83" x14ac:dyDescent="0.2">
      <c r="A1776" s="122"/>
      <c r="B1776" s="120">
        <v>1</v>
      </c>
      <c r="C1776" s="122" t="s">
        <v>1569</v>
      </c>
      <c r="D1776" s="119" t="s">
        <v>922</v>
      </c>
      <c r="E1776" s="123"/>
      <c r="F1776" s="120"/>
      <c r="G1776" s="120">
        <f>Source!U572</f>
        <v>1.8360000000000001</v>
      </c>
      <c r="H1776" s="120"/>
      <c r="I1776" s="120"/>
      <c r="J1776" s="120"/>
      <c r="K1776" s="120"/>
      <c r="L1776" s="124">
        <f>SUM(L1777:L1777)-SUMIF(CE1777:CE1777, 1, L1777:L1777)</f>
        <v>682.72</v>
      </c>
    </row>
    <row r="1777" spans="1:83" x14ac:dyDescent="0.2">
      <c r="A1777" s="107"/>
      <c r="B1777" s="107" t="s">
        <v>1042</v>
      </c>
      <c r="C1777" s="107" t="s">
        <v>1043</v>
      </c>
      <c r="D1777" s="119" t="s">
        <v>922</v>
      </c>
      <c r="E1777" s="120">
        <v>27</v>
      </c>
      <c r="F1777" s="120"/>
      <c r="G1777" s="120">
        <f>SmtRes!CX519</f>
        <v>1.8360000000000001</v>
      </c>
      <c r="H1777" s="121"/>
      <c r="I1777" s="119"/>
      <c r="J1777" s="121">
        <f>SmtRes!CZ519</f>
        <v>371.85</v>
      </c>
      <c r="K1777" s="119"/>
      <c r="L1777" s="121">
        <f>SmtRes!DI519</f>
        <v>682.72</v>
      </c>
    </row>
    <row r="1778" spans="1:83" x14ac:dyDescent="0.2">
      <c r="A1778" s="122"/>
      <c r="B1778" s="120">
        <v>2</v>
      </c>
      <c r="C1778" s="122" t="s">
        <v>1560</v>
      </c>
      <c r="D1778" s="119"/>
      <c r="E1778" s="123"/>
      <c r="F1778" s="120"/>
      <c r="G1778" s="120"/>
      <c r="H1778" s="120"/>
      <c r="I1778" s="120"/>
      <c r="J1778" s="120"/>
      <c r="K1778" s="120"/>
      <c r="L1778" s="124">
        <f>SUM(L1779:L1782)-SUMIF(CE1779:CE1782, 1, L1779:L1782)</f>
        <v>683.36000000000013</v>
      </c>
    </row>
    <row r="1779" spans="1:83" x14ac:dyDescent="0.2">
      <c r="A1779" s="122"/>
      <c r="B1779" s="120"/>
      <c r="C1779" s="122" t="s">
        <v>1562</v>
      </c>
      <c r="D1779" s="119" t="s">
        <v>922</v>
      </c>
      <c r="E1779" s="123"/>
      <c r="F1779" s="120"/>
      <c r="G1779" s="120">
        <f>Source!V572</f>
        <v>0.50456000000000001</v>
      </c>
      <c r="H1779" s="120"/>
      <c r="I1779" s="120"/>
      <c r="J1779" s="120"/>
      <c r="K1779" s="120"/>
      <c r="L1779" s="124">
        <f>SUMIF(CE1780:CE1782, 1, L1780:L1782)</f>
        <v>228.4</v>
      </c>
      <c r="CE1779">
        <v>1</v>
      </c>
    </row>
    <row r="1780" spans="1:83" ht="38.25" x14ac:dyDescent="0.2">
      <c r="A1780" s="107"/>
      <c r="B1780" s="107" t="s">
        <v>1044</v>
      </c>
      <c r="C1780" s="107" t="s">
        <v>1046</v>
      </c>
      <c r="D1780" s="119" t="s">
        <v>926</v>
      </c>
      <c r="E1780" s="120">
        <v>7.42</v>
      </c>
      <c r="F1780" s="120"/>
      <c r="G1780" s="120">
        <f>SmtRes!CX521</f>
        <v>0.50456000000000001</v>
      </c>
      <c r="H1780" s="121">
        <f>SmtRes!CZ521</f>
        <v>995.51</v>
      </c>
      <c r="I1780" s="119">
        <f>SmtRes!AJ521</f>
        <v>1.3</v>
      </c>
      <c r="J1780" s="121">
        <f>ROUND(H1780*I1780, 2)</f>
        <v>1294.1600000000001</v>
      </c>
      <c r="K1780" s="119"/>
      <c r="L1780" s="121">
        <f>SmtRes!DG521</f>
        <v>652.98</v>
      </c>
    </row>
    <row r="1781" spans="1:83" x14ac:dyDescent="0.2">
      <c r="A1781" s="107"/>
      <c r="B1781" s="107" t="s">
        <v>933</v>
      </c>
      <c r="C1781" s="107" t="s">
        <v>1573</v>
      </c>
      <c r="D1781" s="119" t="s">
        <v>922</v>
      </c>
      <c r="E1781" s="120">
        <f>SmtRes!DO521*SmtRes!AT521</f>
        <v>7.42</v>
      </c>
      <c r="F1781" s="120"/>
      <c r="G1781" s="120">
        <f>ROUND(E1781*G1775, 7)</f>
        <v>0.50456000000000001</v>
      </c>
      <c r="H1781" s="121"/>
      <c r="I1781" s="119"/>
      <c r="J1781" s="121">
        <f>ROUND(SmtRes!AG521/SmtRes!DO521, 2)</f>
        <v>452.68</v>
      </c>
      <c r="K1781" s="119"/>
      <c r="L1781" s="121">
        <f>SmtRes!DH521</f>
        <v>228.4</v>
      </c>
      <c r="CE1781">
        <v>1</v>
      </c>
    </row>
    <row r="1782" spans="1:83" ht="25.5" x14ac:dyDescent="0.2">
      <c r="A1782" s="107"/>
      <c r="B1782" s="107" t="s">
        <v>1047</v>
      </c>
      <c r="C1782" s="125" t="s">
        <v>1049</v>
      </c>
      <c r="D1782" s="126" t="s">
        <v>926</v>
      </c>
      <c r="E1782" s="127">
        <v>7.42</v>
      </c>
      <c r="F1782" s="127"/>
      <c r="G1782" s="127">
        <f>SmtRes!CX522</f>
        <v>0.50456000000000001</v>
      </c>
      <c r="H1782" s="128">
        <f>SmtRes!CZ522</f>
        <v>34.409999999999997</v>
      </c>
      <c r="I1782" s="126">
        <f>SmtRes!AJ522</f>
        <v>1.75</v>
      </c>
      <c r="J1782" s="128">
        <f>ROUND(H1782*I1782, 2)</f>
        <v>60.22</v>
      </c>
      <c r="K1782" s="126"/>
      <c r="L1782" s="128">
        <f>SmtRes!DG522</f>
        <v>30.38</v>
      </c>
    </row>
    <row r="1783" spans="1:83" x14ac:dyDescent="0.2">
      <c r="A1783" s="107"/>
      <c r="B1783" s="107"/>
      <c r="C1783" s="106" t="s">
        <v>832</v>
      </c>
      <c r="D1783" s="119"/>
      <c r="E1783" s="120"/>
      <c r="F1783" s="120"/>
      <c r="G1783" s="120"/>
      <c r="H1783" s="121"/>
      <c r="I1783" s="119"/>
      <c r="J1783" s="121"/>
      <c r="K1783" s="119"/>
      <c r="L1783" s="121">
        <f>L1776+L1778+L1779</f>
        <v>1594.4800000000002</v>
      </c>
    </row>
    <row r="1784" spans="1:83" ht="38.25" x14ac:dyDescent="0.2">
      <c r="A1784" s="118" t="s">
        <v>1728</v>
      </c>
      <c r="B1784" s="107" t="str">
        <f>Source!F573</f>
        <v>421/пр_2020_п.75_пп.а</v>
      </c>
      <c r="C1784" s="107" t="str">
        <f>Source!G573</f>
        <v>Сметная стоимость вспомогательных ненормируемых материальных ресурсов, не учтенная в сметной норме, 2%</v>
      </c>
      <c r="D1784" s="119" t="str">
        <f>Source!H573</f>
        <v>%</v>
      </c>
      <c r="E1784" s="120">
        <f>SmtRes!AT523</f>
        <v>2</v>
      </c>
      <c r="F1784" s="120"/>
      <c r="G1784" s="120">
        <f>Source!I573</f>
        <v>2</v>
      </c>
      <c r="H1784" s="121"/>
      <c r="I1784" s="119"/>
      <c r="J1784" s="121"/>
      <c r="K1784" s="119"/>
      <c r="L1784" s="121">
        <f>Source!P573</f>
        <v>13.65</v>
      </c>
      <c r="AD1784">
        <f>ROUND((Source!AT573/100)*((ROUND(0*Source!I573, 2)+ROUND(0*Source!I573, 2))), 2)</f>
        <v>0</v>
      </c>
      <c r="AE1784">
        <f>ROUND((Source!AU573/100)*((ROUND(0*Source!I573, 2)+ROUND(0*Source!I573, 2))), 2)</f>
        <v>0</v>
      </c>
      <c r="AN1784">
        <f>L1784</f>
        <v>13.65</v>
      </c>
      <c r="AW1784">
        <f>L1784</f>
        <v>13.65</v>
      </c>
      <c r="AZ1784">
        <f>Source!X573</f>
        <v>0</v>
      </c>
      <c r="BA1784">
        <f>Source!Y573</f>
        <v>0</v>
      </c>
      <c r="CD1784">
        <v>2</v>
      </c>
    </row>
    <row r="1785" spans="1:83" x14ac:dyDescent="0.2">
      <c r="A1785" s="107"/>
      <c r="B1785" s="107"/>
      <c r="C1785" s="107" t="s">
        <v>1563</v>
      </c>
      <c r="D1785" s="119"/>
      <c r="E1785" s="120"/>
      <c r="F1785" s="120"/>
      <c r="G1785" s="120"/>
      <c r="H1785" s="121"/>
      <c r="I1785" s="119"/>
      <c r="J1785" s="121"/>
      <c r="K1785" s="119"/>
      <c r="L1785" s="121">
        <f>SUM(AR1775:AR1788)+SUM(AS1775:AS1788)+SUM(AT1775:AT1788)+SUM(AU1775:AU1788)+SUM(AV1775:AV1788)</f>
        <v>911.12</v>
      </c>
    </row>
    <row r="1786" spans="1:83" ht="25.5" x14ac:dyDescent="0.2">
      <c r="A1786" s="107"/>
      <c r="B1786" s="107" t="s">
        <v>181</v>
      </c>
      <c r="C1786" s="107" t="s">
        <v>1618</v>
      </c>
      <c r="D1786" s="119" t="s">
        <v>186</v>
      </c>
      <c r="E1786" s="120">
        <f>Source!BZ572</f>
        <v>111</v>
      </c>
      <c r="F1786" s="120"/>
      <c r="G1786" s="120">
        <f>Source!AT572</f>
        <v>111</v>
      </c>
      <c r="H1786" s="121"/>
      <c r="I1786" s="119"/>
      <c r="J1786" s="121"/>
      <c r="K1786" s="119"/>
      <c r="L1786" s="121">
        <f>SUM(AZ1775:AZ1788)</f>
        <v>1011.34</v>
      </c>
    </row>
    <row r="1787" spans="1:83" ht="25.5" x14ac:dyDescent="0.2">
      <c r="A1787" s="125"/>
      <c r="B1787" s="125" t="s">
        <v>182</v>
      </c>
      <c r="C1787" s="125" t="s">
        <v>1619</v>
      </c>
      <c r="D1787" s="126" t="s">
        <v>186</v>
      </c>
      <c r="E1787" s="127">
        <f>Source!CA572</f>
        <v>52</v>
      </c>
      <c r="F1787" s="127"/>
      <c r="G1787" s="127">
        <f>Source!AU572</f>
        <v>52</v>
      </c>
      <c r="H1787" s="128"/>
      <c r="I1787" s="126"/>
      <c r="J1787" s="128"/>
      <c r="K1787" s="126"/>
      <c r="L1787" s="128">
        <f>SUM(BA1775:BA1788)</f>
        <v>473.78</v>
      </c>
    </row>
    <row r="1788" spans="1:83" x14ac:dyDescent="0.2">
      <c r="A1788" s="104"/>
      <c r="B1788" s="104"/>
      <c r="C1788" s="129" t="s">
        <v>1566</v>
      </c>
      <c r="D1788" s="129"/>
      <c r="E1788" s="129"/>
      <c r="F1788" s="129"/>
      <c r="G1788" s="129"/>
      <c r="H1788" s="129"/>
      <c r="I1788" s="130">
        <f>IF(E1775&lt;&gt;0,K1788/E1775, 0)</f>
        <v>45488.970588235294</v>
      </c>
      <c r="J1788" s="130"/>
      <c r="K1788" s="130">
        <f>L1776+L1778+L1786+L1787+L1779+SUM(L1784:L1784)</f>
        <v>3093.25</v>
      </c>
      <c r="L1788" s="130"/>
      <c r="AD1788">
        <f>ROUND((Source!AT572/100)*((ROUND(SUMIF(SmtRes!AQ519:'SmtRes'!AQ523,"=1",SmtRes!AD519:'SmtRes'!AD523)*Source!I572, 2)+ROUND(SUMIF(SmtRes!AQ519:'SmtRes'!AQ523,"=1",SmtRes!AC519:'SmtRes'!AC523)*Source!I572, 2))), 2)</f>
        <v>62.24</v>
      </c>
      <c r="AE1788">
        <f>ROUND((Source!AU572/100)*((ROUND(SUMIF(SmtRes!AQ519:'SmtRes'!AQ523,"=1",SmtRes!AD519:'SmtRes'!AD523)*Source!I572, 2)+ROUND(SUMIF(SmtRes!AQ519:'SmtRes'!AQ523,"=1",SmtRes!AC519:'SmtRes'!AC523)*Source!I572, 2))), 2)</f>
        <v>29.16</v>
      </c>
      <c r="AN1788" s="24">
        <f>L1776+L1778+L1786+L1787+L1779</f>
        <v>3079.6</v>
      </c>
      <c r="AO1788" s="24">
        <f>L1778</f>
        <v>683.36000000000013</v>
      </c>
      <c r="AQ1788" t="s">
        <v>1567</v>
      </c>
      <c r="AR1788" s="24">
        <f>L1776</f>
        <v>682.72</v>
      </c>
      <c r="AT1788" s="24">
        <f>L1779</f>
        <v>228.4</v>
      </c>
      <c r="AV1788" t="s">
        <v>1567</v>
      </c>
      <c r="AW1788">
        <f>0</f>
        <v>0</v>
      </c>
      <c r="AZ1788">
        <f>Source!X572</f>
        <v>1011.34</v>
      </c>
      <c r="BA1788">
        <f>Source!Y572</f>
        <v>473.78</v>
      </c>
      <c r="CD1788">
        <v>2</v>
      </c>
    </row>
    <row r="1789" spans="1:83" ht="51" x14ac:dyDescent="0.2">
      <c r="A1789" s="118" t="s">
        <v>715</v>
      </c>
      <c r="B1789" s="107" t="str">
        <f>Source!F574</f>
        <v>01.7.06.08-0007</v>
      </c>
      <c r="C1789" s="107" t="str">
        <f>Source!G574</f>
        <v>Ленты сигнальные из полиэтилена высокого давления «ГАЗ», фон желтый, надпись красная, ширина 200 мм, толщина 0,05 мм</v>
      </c>
      <c r="D1789" s="119" t="str">
        <f>Source!H574</f>
        <v>100 м</v>
      </c>
      <c r="E1789" s="120">
        <f>Source!K574</f>
        <v>0.68</v>
      </c>
      <c r="F1789" s="120"/>
      <c r="G1789" s="120">
        <f>Source!I574</f>
        <v>0.68</v>
      </c>
      <c r="H1789" s="121">
        <f>Source!AL574</f>
        <v>151.51</v>
      </c>
      <c r="I1789" s="119">
        <f>IF(Source!BC574&lt;&gt; 0, Source!BC574, 1)</f>
        <v>1.54</v>
      </c>
      <c r="J1789" s="121">
        <f>ROUND(H1789*I1789, 2)</f>
        <v>233.33</v>
      </c>
      <c r="K1789" s="119"/>
      <c r="L1789" s="121">
        <f>Source!P574</f>
        <v>158.66</v>
      </c>
    </row>
    <row r="1790" spans="1:83" x14ac:dyDescent="0.2">
      <c r="A1790" s="108"/>
      <c r="B1790" s="108"/>
      <c r="C1790" s="109" t="str">
        <f>"Объем: "&amp;Source!I574&amp;"=68/"&amp;"100"</f>
        <v>Объем: 0,68=68/100</v>
      </c>
      <c r="D1790" s="108"/>
      <c r="E1790" s="108"/>
      <c r="F1790" s="108"/>
      <c r="G1790" s="108"/>
      <c r="H1790" s="108"/>
      <c r="I1790" s="108"/>
      <c r="J1790" s="108"/>
      <c r="K1790" s="108"/>
      <c r="L1790" s="108"/>
    </row>
    <row r="1791" spans="1:83" x14ac:dyDescent="0.2">
      <c r="A1791" s="104"/>
      <c r="B1791" s="104"/>
      <c r="C1791" s="129" t="s">
        <v>1566</v>
      </c>
      <c r="D1791" s="129"/>
      <c r="E1791" s="129"/>
      <c r="F1791" s="129"/>
      <c r="G1791" s="129"/>
      <c r="H1791" s="129"/>
      <c r="I1791" s="130">
        <f>IF(E1789&lt;&gt;0,K1791/E1789, 0)</f>
        <v>233.3235294117647</v>
      </c>
      <c r="J1791" s="130"/>
      <c r="K1791" s="130">
        <f>L1789</f>
        <v>158.66</v>
      </c>
      <c r="L1791" s="130"/>
      <c r="AD1791">
        <f>ROUND((Source!AT574/100)*((ROUND(ROUND(Source!AO574,2)*Source!I574, 2)+ROUND(ROUND(Source!AN574,2)*Source!I574, 2))), 2)</f>
        <v>0</v>
      </c>
      <c r="AE1791">
        <f>ROUND((Source!AU574/100)*((ROUND(ROUND(Source!AO574,2)*Source!I574, 2)+ROUND(ROUND(Source!AN574,2)*Source!I574, 2))), 2)</f>
        <v>0</v>
      </c>
      <c r="AN1791" s="24">
        <f>L1789</f>
        <v>158.66</v>
      </c>
      <c r="AO1791">
        <f>0</f>
        <v>0</v>
      </c>
      <c r="AQ1791" t="s">
        <v>1567</v>
      </c>
      <c r="AR1791">
        <f>0</f>
        <v>0</v>
      </c>
      <c r="AT1791">
        <f>0</f>
        <v>0</v>
      </c>
      <c r="AV1791" t="s">
        <v>1567</v>
      </c>
      <c r="AW1791" s="24">
        <f>L1789</f>
        <v>158.66</v>
      </c>
      <c r="AZ1791">
        <f>Source!X574</f>
        <v>0</v>
      </c>
      <c r="BA1791">
        <f>Source!Y574</f>
        <v>0</v>
      </c>
      <c r="CD1791">
        <v>1</v>
      </c>
    </row>
    <row r="1792" spans="1:83" ht="25.5" x14ac:dyDescent="0.2">
      <c r="A1792" s="118" t="s">
        <v>716</v>
      </c>
      <c r="B1792" s="107" t="s">
        <v>1621</v>
      </c>
      <c r="C1792" s="107" t="str">
        <f>Source!G575</f>
        <v>Установка столбиков сигнальных: пластиковых</v>
      </c>
      <c r="D1792" s="119" t="str">
        <f>Source!H575</f>
        <v>100 ШТ</v>
      </c>
      <c r="E1792" s="120">
        <f>Source!K575</f>
        <v>0.21</v>
      </c>
      <c r="F1792" s="120"/>
      <c r="G1792" s="120">
        <f>Source!I575</f>
        <v>0.21</v>
      </c>
      <c r="H1792" s="121"/>
      <c r="I1792" s="119"/>
      <c r="J1792" s="121"/>
      <c r="K1792" s="119"/>
      <c r="L1792" s="121"/>
    </row>
    <row r="1793" spans="1:83" x14ac:dyDescent="0.2">
      <c r="A1793" s="104"/>
      <c r="B1793" s="104"/>
      <c r="C1793" s="105" t="str">
        <f>"Объем: "&amp;Source!I575&amp;"=21/"&amp;"100"</f>
        <v>Объем: 0,21=21/100</v>
      </c>
      <c r="D1793" s="104"/>
      <c r="E1793" s="104"/>
      <c r="F1793" s="104"/>
      <c r="G1793" s="104"/>
      <c r="H1793" s="104"/>
      <c r="I1793" s="104"/>
      <c r="J1793" s="104"/>
      <c r="K1793" s="104"/>
      <c r="L1793" s="104"/>
    </row>
    <row r="1794" spans="1:83" x14ac:dyDescent="0.2">
      <c r="A1794" s="122"/>
      <c r="B1794" s="120">
        <v>1</v>
      </c>
      <c r="C1794" s="122" t="s">
        <v>1569</v>
      </c>
      <c r="D1794" s="119" t="s">
        <v>922</v>
      </c>
      <c r="E1794" s="123"/>
      <c r="F1794" s="120"/>
      <c r="G1794" s="120">
        <f>Source!U575</f>
        <v>2.3835000000000002</v>
      </c>
      <c r="H1794" s="120"/>
      <c r="I1794" s="120"/>
      <c r="J1794" s="120"/>
      <c r="K1794" s="120"/>
      <c r="L1794" s="124">
        <f>SUM(L1795:L1795)-SUMIF(CE1795:CE1795, 1, L1795:L1795)</f>
        <v>791.7</v>
      </c>
    </row>
    <row r="1795" spans="1:83" x14ac:dyDescent="0.2">
      <c r="A1795" s="107"/>
      <c r="B1795" s="107" t="s">
        <v>1050</v>
      </c>
      <c r="C1795" s="107" t="s">
        <v>1051</v>
      </c>
      <c r="D1795" s="119" t="s">
        <v>922</v>
      </c>
      <c r="E1795" s="120">
        <v>11.35</v>
      </c>
      <c r="F1795" s="120"/>
      <c r="G1795" s="120">
        <f>SmtRes!CX524</f>
        <v>2.3835000000000002</v>
      </c>
      <c r="H1795" s="121"/>
      <c r="I1795" s="119"/>
      <c r="J1795" s="121">
        <f>SmtRes!CZ524</f>
        <v>332.16</v>
      </c>
      <c r="K1795" s="119"/>
      <c r="L1795" s="121">
        <f>SmtRes!DI524</f>
        <v>791.7</v>
      </c>
    </row>
    <row r="1796" spans="1:83" x14ac:dyDescent="0.2">
      <c r="A1796" s="122"/>
      <c r="B1796" s="120">
        <v>2</v>
      </c>
      <c r="C1796" s="122" t="s">
        <v>1560</v>
      </c>
      <c r="D1796" s="119"/>
      <c r="E1796" s="123"/>
      <c r="F1796" s="120"/>
      <c r="G1796" s="120"/>
      <c r="H1796" s="120"/>
      <c r="I1796" s="120"/>
      <c r="J1796" s="120"/>
      <c r="K1796" s="120"/>
      <c r="L1796" s="124">
        <f>SUM(L1797:L1800)-SUMIF(CE1797:CE1800, 1, L1797:L1800)</f>
        <v>255.36</v>
      </c>
    </row>
    <row r="1797" spans="1:83" x14ac:dyDescent="0.2">
      <c r="A1797" s="122"/>
      <c r="B1797" s="120"/>
      <c r="C1797" s="122" t="s">
        <v>1562</v>
      </c>
      <c r="D1797" s="119" t="s">
        <v>922</v>
      </c>
      <c r="E1797" s="123"/>
      <c r="F1797" s="120"/>
      <c r="G1797" s="120">
        <f>Source!V575</f>
        <v>0.19739999999999999</v>
      </c>
      <c r="H1797" s="120"/>
      <c r="I1797" s="120"/>
      <c r="J1797" s="120"/>
      <c r="K1797" s="120"/>
      <c r="L1797" s="124">
        <f>SUMIF(CE1798:CE1800, 1, L1798:L1800)</f>
        <v>77.75</v>
      </c>
      <c r="CE1797">
        <v>1</v>
      </c>
    </row>
    <row r="1798" spans="1:83" ht="38.25" x14ac:dyDescent="0.2">
      <c r="A1798" s="107"/>
      <c r="B1798" s="107" t="s">
        <v>1052</v>
      </c>
      <c r="C1798" s="107" t="s">
        <v>1054</v>
      </c>
      <c r="D1798" s="119" t="s">
        <v>926</v>
      </c>
      <c r="E1798" s="120">
        <v>0.94</v>
      </c>
      <c r="F1798" s="120"/>
      <c r="G1798" s="120">
        <f>SmtRes!CX526</f>
        <v>0.19739999999999999</v>
      </c>
      <c r="H1798" s="121">
        <f>SmtRes!CZ526</f>
        <v>865.46</v>
      </c>
      <c r="I1798" s="119">
        <f>SmtRes!AJ526</f>
        <v>1.34</v>
      </c>
      <c r="J1798" s="121">
        <f>ROUND(H1798*I1798, 2)</f>
        <v>1159.72</v>
      </c>
      <c r="K1798" s="119"/>
      <c r="L1798" s="121">
        <f>SmtRes!DG526</f>
        <v>228.93</v>
      </c>
    </row>
    <row r="1799" spans="1:83" x14ac:dyDescent="0.2">
      <c r="A1799" s="107"/>
      <c r="B1799" s="107" t="s">
        <v>947</v>
      </c>
      <c r="C1799" s="107" t="s">
        <v>1603</v>
      </c>
      <c r="D1799" s="119" t="s">
        <v>922</v>
      </c>
      <c r="E1799" s="120">
        <f>SmtRes!DO526*SmtRes!AT526</f>
        <v>0.94</v>
      </c>
      <c r="F1799" s="120"/>
      <c r="G1799" s="120">
        <f>ROUND(E1799*G1792, 7)</f>
        <v>0.19739999999999999</v>
      </c>
      <c r="H1799" s="121"/>
      <c r="I1799" s="119"/>
      <c r="J1799" s="121">
        <f>ROUND(SmtRes!AG526/SmtRes!DO526, 2)</f>
        <v>393.89</v>
      </c>
      <c r="K1799" s="119"/>
      <c r="L1799" s="121">
        <f>SmtRes!DH526</f>
        <v>77.75</v>
      </c>
      <c r="CE1799">
        <v>1</v>
      </c>
    </row>
    <row r="1800" spans="1:83" ht="38.25" x14ac:dyDescent="0.2">
      <c r="A1800" s="107"/>
      <c r="B1800" s="107" t="s">
        <v>1055</v>
      </c>
      <c r="C1800" s="107" t="s">
        <v>1057</v>
      </c>
      <c r="D1800" s="119" t="s">
        <v>926</v>
      </c>
      <c r="E1800" s="120">
        <v>4.24</v>
      </c>
      <c r="F1800" s="120"/>
      <c r="G1800" s="120">
        <f>SmtRes!CX527</f>
        <v>0.89039999999999997</v>
      </c>
      <c r="H1800" s="121"/>
      <c r="I1800" s="119"/>
      <c r="J1800" s="121">
        <f>SmtRes!CZ527</f>
        <v>29.68</v>
      </c>
      <c r="K1800" s="119"/>
      <c r="L1800" s="121">
        <f>SmtRes!DG527</f>
        <v>26.43</v>
      </c>
    </row>
    <row r="1801" spans="1:83" ht="25.5" x14ac:dyDescent="0.2">
      <c r="A1801" s="107"/>
      <c r="B1801" s="107" t="str">
        <f>EtalonRes!I577</f>
        <v>01.5.03.06</v>
      </c>
      <c r="C1801" s="125" t="str">
        <f>EtalonRes!K577</f>
        <v>Столбик сигнальный дорожный пластиковый</v>
      </c>
      <c r="D1801" s="126" t="str">
        <f>EtalonRes!O577</f>
        <v>ШТ</v>
      </c>
      <c r="E1801" s="127">
        <f>EtalonRes!X577</f>
        <v>100</v>
      </c>
      <c r="F1801" s="127"/>
      <c r="G1801" s="127">
        <f>ROUND(EtalonRes!AG577*Source!I575, 7)</f>
        <v>21</v>
      </c>
      <c r="H1801" s="128"/>
      <c r="I1801" s="126"/>
      <c r="J1801" s="128"/>
      <c r="K1801" s="126"/>
      <c r="L1801" s="128"/>
    </row>
    <row r="1802" spans="1:83" x14ac:dyDescent="0.2">
      <c r="A1802" s="107"/>
      <c r="B1802" s="107"/>
      <c r="C1802" s="106" t="s">
        <v>832</v>
      </c>
      <c r="D1802" s="119"/>
      <c r="E1802" s="120"/>
      <c r="F1802" s="120"/>
      <c r="G1802" s="120"/>
      <c r="H1802" s="121"/>
      <c r="I1802" s="119"/>
      <c r="J1802" s="121"/>
      <c r="K1802" s="119"/>
      <c r="L1802" s="121">
        <f>L1794+L1796+L1797</f>
        <v>1124.81</v>
      </c>
    </row>
    <row r="1803" spans="1:83" x14ac:dyDescent="0.2">
      <c r="A1803" s="107"/>
      <c r="B1803" s="107"/>
      <c r="C1803" s="107" t="s">
        <v>1563</v>
      </c>
      <c r="D1803" s="119"/>
      <c r="E1803" s="120"/>
      <c r="F1803" s="120"/>
      <c r="G1803" s="120"/>
      <c r="H1803" s="121"/>
      <c r="I1803" s="119"/>
      <c r="J1803" s="121"/>
      <c r="K1803" s="119"/>
      <c r="L1803" s="121">
        <f>SUM(AR1792:AR1806)+SUM(AS1792:AS1806)+SUM(AT1792:AT1806)+SUM(AU1792:AU1806)+SUM(AV1792:AV1806)</f>
        <v>869.45</v>
      </c>
    </row>
    <row r="1804" spans="1:83" x14ac:dyDescent="0.2">
      <c r="A1804" s="107"/>
      <c r="B1804" s="107" t="s">
        <v>210</v>
      </c>
      <c r="C1804" s="107" t="s">
        <v>1622</v>
      </c>
      <c r="D1804" s="119" t="s">
        <v>186</v>
      </c>
      <c r="E1804" s="120">
        <f>Source!BZ575</f>
        <v>147</v>
      </c>
      <c r="F1804" s="120"/>
      <c r="G1804" s="120">
        <f>Source!AT575</f>
        <v>147</v>
      </c>
      <c r="H1804" s="121"/>
      <c r="I1804" s="119"/>
      <c r="J1804" s="121"/>
      <c r="K1804" s="119"/>
      <c r="L1804" s="121">
        <f>SUM(AZ1792:AZ1806)</f>
        <v>1278.0899999999999</v>
      </c>
    </row>
    <row r="1805" spans="1:83" x14ac:dyDescent="0.2">
      <c r="A1805" s="125"/>
      <c r="B1805" s="125" t="s">
        <v>211</v>
      </c>
      <c r="C1805" s="125" t="s">
        <v>1623</v>
      </c>
      <c r="D1805" s="126" t="s">
        <v>186</v>
      </c>
      <c r="E1805" s="127">
        <f>Source!CA575</f>
        <v>134</v>
      </c>
      <c r="F1805" s="127"/>
      <c r="G1805" s="127">
        <f>Source!AU575</f>
        <v>134</v>
      </c>
      <c r="H1805" s="128"/>
      <c r="I1805" s="126"/>
      <c r="J1805" s="128"/>
      <c r="K1805" s="126"/>
      <c r="L1805" s="128">
        <f>SUM(BA1792:BA1806)</f>
        <v>1165.06</v>
      </c>
    </row>
    <row r="1806" spans="1:83" x14ac:dyDescent="0.2">
      <c r="A1806" s="104"/>
      <c r="B1806" s="104"/>
      <c r="C1806" s="129" t="s">
        <v>1566</v>
      </c>
      <c r="D1806" s="129"/>
      <c r="E1806" s="129"/>
      <c r="F1806" s="129"/>
      <c r="G1806" s="129"/>
      <c r="H1806" s="129"/>
      <c r="I1806" s="130">
        <f>IF(E1792&lt;&gt;0,K1806/E1792, 0)</f>
        <v>16990.285714285714</v>
      </c>
      <c r="J1806" s="130"/>
      <c r="K1806" s="130">
        <f>L1794+L1796+L1804+L1805+L1797</f>
        <v>3567.9599999999996</v>
      </c>
      <c r="L1806" s="130"/>
      <c r="AD1806">
        <f>ROUND((Source!AT575/100)*((ROUND(SUMIF(SmtRes!AQ524:'SmtRes'!AQ527,"=1",SmtRes!AD524:'SmtRes'!AD527)*Source!I575, 2)+ROUND(SUMIF(SmtRes!AQ524:'SmtRes'!AQ527,"=1",SmtRes!AC524:'SmtRes'!AC527)*Source!I575, 2))), 2)</f>
        <v>224.13</v>
      </c>
      <c r="AE1806">
        <f>ROUND((Source!AU575/100)*((ROUND(SUMIF(SmtRes!AQ524:'SmtRes'!AQ527,"=1",SmtRes!AD524:'SmtRes'!AD527)*Source!I575, 2)+ROUND(SUMIF(SmtRes!AQ524:'SmtRes'!AQ527,"=1",SmtRes!AC524:'SmtRes'!AC527)*Source!I575, 2))), 2)</f>
        <v>204.31</v>
      </c>
      <c r="AN1806" s="24">
        <f>L1794+L1796+L1804+L1805+L1797</f>
        <v>3567.9599999999996</v>
      </c>
      <c r="AO1806" s="24">
        <f>L1796</f>
        <v>255.36</v>
      </c>
      <c r="AQ1806" t="s">
        <v>1567</v>
      </c>
      <c r="AR1806" s="24">
        <f>L1794</f>
        <v>791.7</v>
      </c>
      <c r="AT1806" s="24">
        <f>L1797</f>
        <v>77.75</v>
      </c>
      <c r="AV1806" t="s">
        <v>1567</v>
      </c>
      <c r="AW1806">
        <f>0</f>
        <v>0</v>
      </c>
      <c r="AZ1806">
        <f>Source!X575</f>
        <v>1278.0899999999999</v>
      </c>
      <c r="BA1806">
        <f>Source!Y575</f>
        <v>1165.06</v>
      </c>
      <c r="CD1806">
        <v>1</v>
      </c>
    </row>
    <row r="1807" spans="1:83" ht="51" x14ac:dyDescent="0.2">
      <c r="A1807" s="136" t="s">
        <v>717</v>
      </c>
      <c r="B1807" s="125" t="str">
        <f>Source!F576</f>
        <v>20.1.02.23-0174</v>
      </c>
      <c r="C1807" s="125" t="str">
        <f>Source!G576</f>
        <v>Столбик замерный, опознавательный, пластиковый для подземных кабельных линий связи, диаметр 83 мм, высота 2200 мм</v>
      </c>
      <c r="D1807" s="126" t="str">
        <f>Source!H576</f>
        <v>ШТ</v>
      </c>
      <c r="E1807" s="127">
        <f>Source!K576</f>
        <v>21</v>
      </c>
      <c r="F1807" s="127"/>
      <c r="G1807" s="127">
        <f>Source!I576</f>
        <v>21</v>
      </c>
      <c r="H1807" s="128">
        <f>Source!AL576</f>
        <v>713.25</v>
      </c>
      <c r="I1807" s="126">
        <f>IF(Source!BC576&lt;&gt; 0, Source!BC576, 1)</f>
        <v>1.39</v>
      </c>
      <c r="J1807" s="128">
        <f>ROUND(H1807*I1807, 2)</f>
        <v>991.42</v>
      </c>
      <c r="K1807" s="126"/>
      <c r="L1807" s="128">
        <f>Source!P576</f>
        <v>20819.82</v>
      </c>
    </row>
    <row r="1808" spans="1:83" x14ac:dyDescent="0.2">
      <c r="A1808" s="104"/>
      <c r="B1808" s="104"/>
      <c r="C1808" s="129" t="s">
        <v>1566</v>
      </c>
      <c r="D1808" s="129"/>
      <c r="E1808" s="129"/>
      <c r="F1808" s="129"/>
      <c r="G1808" s="129"/>
      <c r="H1808" s="129"/>
      <c r="I1808" s="130">
        <f>IF(E1807&lt;&gt;0,K1808/E1807, 0)</f>
        <v>991.42</v>
      </c>
      <c r="J1808" s="130"/>
      <c r="K1808" s="130">
        <f>L1807</f>
        <v>20819.82</v>
      </c>
      <c r="L1808" s="130"/>
      <c r="AD1808">
        <f>ROUND((Source!AT576/100)*((ROUND(ROUND(Source!AO576,2)*Source!I576, 2)+ROUND(ROUND(Source!AN576,2)*Source!I576, 2))), 2)</f>
        <v>0</v>
      </c>
      <c r="AE1808">
        <f>ROUND((Source!AU576/100)*((ROUND(ROUND(Source!AO576,2)*Source!I576, 2)+ROUND(ROUND(Source!AN576,2)*Source!I576, 2))), 2)</f>
        <v>0</v>
      </c>
      <c r="AN1808" s="24">
        <f>L1807</f>
        <v>20819.82</v>
      </c>
      <c r="AO1808">
        <f>0</f>
        <v>0</v>
      </c>
      <c r="AQ1808" t="s">
        <v>1567</v>
      </c>
      <c r="AR1808">
        <f>0</f>
        <v>0</v>
      </c>
      <c r="AT1808">
        <f>0</f>
        <v>0</v>
      </c>
      <c r="AV1808" t="s">
        <v>1567</v>
      </c>
      <c r="AW1808" s="24">
        <f>L1807</f>
        <v>20819.82</v>
      </c>
      <c r="AZ1808">
        <f>Source!X576</f>
        <v>0</v>
      </c>
      <c r="BA1808">
        <f>Source!Y576</f>
        <v>0</v>
      </c>
      <c r="CD1808">
        <v>2</v>
      </c>
    </row>
    <row r="1809" spans="1:83" x14ac:dyDescent="0.2">
      <c r="A1809" s="118" t="s">
        <v>719</v>
      </c>
      <c r="B1809" s="107" t="str">
        <f>Source!F577</f>
        <v>22.2.02.23-0302</v>
      </c>
      <c r="C1809" s="107" t="str">
        <f>Source!G577</f>
        <v>Таблички-указатели</v>
      </c>
      <c r="D1809" s="119" t="str">
        <f>Source!H577</f>
        <v>100 ШТ</v>
      </c>
      <c r="E1809" s="120">
        <f>Source!K577</f>
        <v>0.03</v>
      </c>
      <c r="F1809" s="120"/>
      <c r="G1809" s="120">
        <f>Source!I577</f>
        <v>0.03</v>
      </c>
      <c r="H1809" s="121">
        <f>Source!AL577</f>
        <v>69225.399999999994</v>
      </c>
      <c r="I1809" s="119">
        <f>IF(Source!BC577&lt;&gt; 0, Source!BC577, 1)</f>
        <v>1.39</v>
      </c>
      <c r="J1809" s="121">
        <f>ROUND(H1809*I1809, 2)</f>
        <v>96223.31</v>
      </c>
      <c r="K1809" s="119"/>
      <c r="L1809" s="121">
        <f>Source!P577</f>
        <v>2886.7</v>
      </c>
    </row>
    <row r="1810" spans="1:83" x14ac:dyDescent="0.2">
      <c r="A1810" s="108"/>
      <c r="B1810" s="108"/>
      <c r="C1810" s="109" t="str">
        <f>"Объем: "&amp;Source!I577&amp;"=3/"&amp;"100"</f>
        <v>Объем: 0,03=3/100</v>
      </c>
      <c r="D1810" s="108"/>
      <c r="E1810" s="108"/>
      <c r="F1810" s="108"/>
      <c r="G1810" s="108"/>
      <c r="H1810" s="108"/>
      <c r="I1810" s="108"/>
      <c r="J1810" s="108"/>
      <c r="K1810" s="108"/>
      <c r="L1810" s="108"/>
    </row>
    <row r="1811" spans="1:83" x14ac:dyDescent="0.2">
      <c r="A1811" s="104"/>
      <c r="B1811" s="104"/>
      <c r="C1811" s="129" t="s">
        <v>1566</v>
      </c>
      <c r="D1811" s="129"/>
      <c r="E1811" s="129"/>
      <c r="F1811" s="129"/>
      <c r="G1811" s="129"/>
      <c r="H1811" s="129"/>
      <c r="I1811" s="130">
        <f>IF(E1809&lt;&gt;0,K1811/E1809, 0)</f>
        <v>96223.333333333328</v>
      </c>
      <c r="J1811" s="130"/>
      <c r="K1811" s="130">
        <f>L1809</f>
        <v>2886.7</v>
      </c>
      <c r="L1811" s="130"/>
      <c r="AD1811">
        <f>ROUND((Source!AT577/100)*((ROUND(ROUND(Source!AO577,2)*Source!I577, 2)+ROUND(ROUND(Source!AN577,2)*Source!I577, 2))), 2)</f>
        <v>0</v>
      </c>
      <c r="AE1811">
        <f>ROUND((Source!AU577/100)*((ROUND(ROUND(Source!AO577,2)*Source!I577, 2)+ROUND(ROUND(Source!AN577,2)*Source!I577, 2))), 2)</f>
        <v>0</v>
      </c>
      <c r="AN1811" s="24">
        <f>L1809</f>
        <v>2886.7</v>
      </c>
      <c r="AO1811">
        <f>0</f>
        <v>0</v>
      </c>
      <c r="AQ1811" t="s">
        <v>1567</v>
      </c>
      <c r="AR1811">
        <f>0</f>
        <v>0</v>
      </c>
      <c r="AT1811">
        <f>0</f>
        <v>0</v>
      </c>
      <c r="AV1811" t="s">
        <v>1567</v>
      </c>
      <c r="AW1811" s="24">
        <f>L1809</f>
        <v>2886.7</v>
      </c>
      <c r="AZ1811">
        <f>Source!X577</f>
        <v>0</v>
      </c>
      <c r="BA1811">
        <f>Source!Y577</f>
        <v>0</v>
      </c>
      <c r="CD1811">
        <v>2</v>
      </c>
    </row>
    <row r="1812" spans="1:83" x14ac:dyDescent="0.2">
      <c r="A1812" s="118" t="s">
        <v>721</v>
      </c>
      <c r="B1812" s="107" t="s">
        <v>1624</v>
      </c>
      <c r="C1812" s="107" t="str">
        <f>Source!G578</f>
        <v>Устройство бетонной подготовки</v>
      </c>
      <c r="D1812" s="119" t="str">
        <f>Source!H578</f>
        <v>100 м3</v>
      </c>
      <c r="E1812" s="120">
        <f>Source!K578</f>
        <v>5.4599999999999996E-3</v>
      </c>
      <c r="F1812" s="120"/>
      <c r="G1812" s="120">
        <f>Source!I578</f>
        <v>5.4599999999999996E-3</v>
      </c>
      <c r="H1812" s="121"/>
      <c r="I1812" s="119"/>
      <c r="J1812" s="121"/>
      <c r="K1812" s="119"/>
      <c r="L1812" s="121"/>
    </row>
    <row r="1813" spans="1:83" x14ac:dyDescent="0.2">
      <c r="A1813" s="104"/>
      <c r="B1813" s="104"/>
      <c r="C1813" s="105" t="str">
        <f>"Объем: "&amp;Source!I578&amp;"=0,546/"&amp;"100"</f>
        <v>Объем: 0,00546=0,546/100</v>
      </c>
      <c r="D1813" s="104"/>
      <c r="E1813" s="104"/>
      <c r="F1813" s="104"/>
      <c r="G1813" s="104"/>
      <c r="H1813" s="104"/>
      <c r="I1813" s="104"/>
      <c r="J1813" s="104"/>
      <c r="K1813" s="104"/>
      <c r="L1813" s="104"/>
    </row>
    <row r="1814" spans="1:83" x14ac:dyDescent="0.2">
      <c r="A1814" s="122"/>
      <c r="B1814" s="120">
        <v>1</v>
      </c>
      <c r="C1814" s="122" t="s">
        <v>1569</v>
      </c>
      <c r="D1814" s="119" t="s">
        <v>922</v>
      </c>
      <c r="E1814" s="123"/>
      <c r="F1814" s="120"/>
      <c r="G1814" s="120">
        <f>Source!U578</f>
        <v>0.73709999999999998</v>
      </c>
      <c r="H1814" s="120"/>
      <c r="I1814" s="120"/>
      <c r="J1814" s="120"/>
      <c r="K1814" s="120"/>
      <c r="L1814" s="124">
        <f>SUM(L1815:L1815)-SUMIF(CE1815:CE1815, 1, L1815:L1815)</f>
        <v>236.17</v>
      </c>
    </row>
    <row r="1815" spans="1:83" x14ac:dyDescent="0.2">
      <c r="A1815" s="107"/>
      <c r="B1815" s="107" t="s">
        <v>928</v>
      </c>
      <c r="C1815" s="107" t="s">
        <v>929</v>
      </c>
      <c r="D1815" s="119" t="s">
        <v>922</v>
      </c>
      <c r="E1815" s="120">
        <v>135</v>
      </c>
      <c r="F1815" s="120"/>
      <c r="G1815" s="120">
        <f>SmtRes!CX528</f>
        <v>0.73709999999999998</v>
      </c>
      <c r="H1815" s="121"/>
      <c r="I1815" s="119"/>
      <c r="J1815" s="121">
        <f>SmtRes!CZ528</f>
        <v>320.41000000000003</v>
      </c>
      <c r="K1815" s="119"/>
      <c r="L1815" s="121">
        <f>SmtRes!DI528</f>
        <v>236.17</v>
      </c>
    </row>
    <row r="1816" spans="1:83" x14ac:dyDescent="0.2">
      <c r="A1816" s="122"/>
      <c r="B1816" s="120">
        <v>2</v>
      </c>
      <c r="C1816" s="122" t="s">
        <v>1560</v>
      </c>
      <c r="D1816" s="119"/>
      <c r="E1816" s="123"/>
      <c r="F1816" s="120"/>
      <c r="G1816" s="120"/>
      <c r="H1816" s="120"/>
      <c r="I1816" s="120"/>
      <c r="J1816" s="120"/>
      <c r="K1816" s="120"/>
      <c r="L1816" s="124">
        <f>SUM(L1817:L1822)-SUMIF(CE1817:CE1822, 1, L1817:L1822)</f>
        <v>109.56999999999998</v>
      </c>
    </row>
    <row r="1817" spans="1:83" x14ac:dyDescent="0.2">
      <c r="A1817" s="122"/>
      <c r="B1817" s="120"/>
      <c r="C1817" s="122" t="s">
        <v>1562</v>
      </c>
      <c r="D1817" s="119" t="s">
        <v>922</v>
      </c>
      <c r="E1817" s="123"/>
      <c r="F1817" s="120"/>
      <c r="G1817" s="120">
        <f>Source!V578</f>
        <v>9.8935200000000001E-2</v>
      </c>
      <c r="H1817" s="120"/>
      <c r="I1817" s="120"/>
      <c r="J1817" s="120"/>
      <c r="K1817" s="120"/>
      <c r="L1817" s="124">
        <f>SUMIF(CE1818:CE1822, 1, L1818:L1822)</f>
        <v>52.26</v>
      </c>
      <c r="CE1817">
        <v>1</v>
      </c>
    </row>
    <row r="1818" spans="1:83" x14ac:dyDescent="0.2">
      <c r="A1818" s="107"/>
      <c r="B1818" s="107" t="s">
        <v>1058</v>
      </c>
      <c r="C1818" s="107" t="s">
        <v>1060</v>
      </c>
      <c r="D1818" s="119" t="s">
        <v>926</v>
      </c>
      <c r="E1818" s="120">
        <v>18</v>
      </c>
      <c r="F1818" s="120"/>
      <c r="G1818" s="120">
        <f>SmtRes!CX530</f>
        <v>9.8280000000000006E-2</v>
      </c>
      <c r="H1818" s="121"/>
      <c r="I1818" s="119"/>
      <c r="J1818" s="121">
        <f>SmtRes!CZ530</f>
        <v>1105.93</v>
      </c>
      <c r="K1818" s="119"/>
      <c r="L1818" s="121">
        <f>SmtRes!DG530</f>
        <v>108.69</v>
      </c>
    </row>
    <row r="1819" spans="1:83" x14ac:dyDescent="0.2">
      <c r="A1819" s="107"/>
      <c r="B1819" s="107" t="s">
        <v>927</v>
      </c>
      <c r="C1819" s="107" t="s">
        <v>1561</v>
      </c>
      <c r="D1819" s="119" t="s">
        <v>922</v>
      </c>
      <c r="E1819" s="120">
        <f>SmtRes!DO530*SmtRes!AT530</f>
        <v>18</v>
      </c>
      <c r="F1819" s="120"/>
      <c r="G1819" s="120">
        <f>ROUND(E1819*G1812, 7)</f>
        <v>9.8280000000000006E-2</v>
      </c>
      <c r="H1819" s="121"/>
      <c r="I1819" s="119"/>
      <c r="J1819" s="121">
        <f>ROUND(SmtRes!AG530/SmtRes!DO530, 2)</f>
        <v>529.11</v>
      </c>
      <c r="K1819" s="119"/>
      <c r="L1819" s="121">
        <f>SmtRes!DH530</f>
        <v>52</v>
      </c>
      <c r="CE1819">
        <v>1</v>
      </c>
    </row>
    <row r="1820" spans="1:83" x14ac:dyDescent="0.2">
      <c r="A1820" s="107"/>
      <c r="B1820" s="107" t="s">
        <v>1061</v>
      </c>
      <c r="C1820" s="107" t="s">
        <v>1063</v>
      </c>
      <c r="D1820" s="119" t="s">
        <v>926</v>
      </c>
      <c r="E1820" s="120">
        <v>5.93</v>
      </c>
      <c r="F1820" s="120"/>
      <c r="G1820" s="120">
        <f>SmtRes!CX531</f>
        <v>3.2377799999999998E-2</v>
      </c>
      <c r="H1820" s="121">
        <f>SmtRes!CZ531</f>
        <v>8.5399999999999991</v>
      </c>
      <c r="I1820" s="119">
        <f>SmtRes!AJ531</f>
        <v>1.81</v>
      </c>
      <c r="J1820" s="121">
        <f>ROUND(H1820*I1820, 2)</f>
        <v>15.46</v>
      </c>
      <c r="K1820" s="119"/>
      <c r="L1820" s="121">
        <f>SmtRes!DG531</f>
        <v>0.5</v>
      </c>
    </row>
    <row r="1821" spans="1:83" ht="25.5" x14ac:dyDescent="0.2">
      <c r="A1821" s="107"/>
      <c r="B1821" s="107" t="s">
        <v>978</v>
      </c>
      <c r="C1821" s="107" t="s">
        <v>980</v>
      </c>
      <c r="D1821" s="119" t="s">
        <v>926</v>
      </c>
      <c r="E1821" s="120">
        <v>0.12</v>
      </c>
      <c r="F1821" s="120"/>
      <c r="G1821" s="120">
        <f>SmtRes!CX532</f>
        <v>6.5519999999999999E-4</v>
      </c>
      <c r="H1821" s="121"/>
      <c r="I1821" s="119"/>
      <c r="J1821" s="121">
        <f>SmtRes!CZ532</f>
        <v>579.09</v>
      </c>
      <c r="K1821" s="119"/>
      <c r="L1821" s="121">
        <f>SmtRes!DG532</f>
        <v>0.38</v>
      </c>
    </row>
    <row r="1822" spans="1:83" x14ac:dyDescent="0.2">
      <c r="A1822" s="107"/>
      <c r="B1822" s="107" t="s">
        <v>947</v>
      </c>
      <c r="C1822" s="107" t="s">
        <v>1603</v>
      </c>
      <c r="D1822" s="119" t="s">
        <v>922</v>
      </c>
      <c r="E1822" s="120">
        <f>SmtRes!DO532*SmtRes!AT532</f>
        <v>0.12</v>
      </c>
      <c r="F1822" s="120"/>
      <c r="G1822" s="120">
        <f>ROUND(E1822*G1812, 7)</f>
        <v>6.5519999999999999E-4</v>
      </c>
      <c r="H1822" s="121"/>
      <c r="I1822" s="119"/>
      <c r="J1822" s="121">
        <f>ROUND(SmtRes!AG532/SmtRes!DO532, 2)</f>
        <v>393.89</v>
      </c>
      <c r="K1822" s="119"/>
      <c r="L1822" s="121">
        <f>SmtRes!DH532</f>
        <v>0.26</v>
      </c>
      <c r="CE1822">
        <v>1</v>
      </c>
    </row>
    <row r="1823" spans="1:83" x14ac:dyDescent="0.2">
      <c r="A1823" s="122"/>
      <c r="B1823" s="120">
        <v>4</v>
      </c>
      <c r="C1823" s="122" t="s">
        <v>1604</v>
      </c>
      <c r="D1823" s="119"/>
      <c r="E1823" s="123"/>
      <c r="F1823" s="120"/>
      <c r="G1823" s="120"/>
      <c r="H1823" s="120"/>
      <c r="I1823" s="120"/>
      <c r="J1823" s="120"/>
      <c r="K1823" s="120"/>
      <c r="L1823" s="124">
        <f>SUM(L1824:L1825)-SUMIF(CE1824:CE1825, 1, L1824:L1825)</f>
        <v>19.740000000000002</v>
      </c>
    </row>
    <row r="1824" spans="1:83" x14ac:dyDescent="0.2">
      <c r="A1824" s="107"/>
      <c r="B1824" s="107" t="s">
        <v>1064</v>
      </c>
      <c r="C1824" s="107" t="s">
        <v>1066</v>
      </c>
      <c r="D1824" s="119" t="s">
        <v>231</v>
      </c>
      <c r="E1824" s="120">
        <v>1.75</v>
      </c>
      <c r="F1824" s="120"/>
      <c r="G1824" s="120">
        <f>SmtRes!CX533</f>
        <v>9.5549999999999993E-3</v>
      </c>
      <c r="H1824" s="121">
        <f>SmtRes!CZ533</f>
        <v>35.71</v>
      </c>
      <c r="I1824" s="119">
        <f>SmtRes!AI533</f>
        <v>0.88</v>
      </c>
      <c r="J1824" s="121">
        <f>ROUND(H1824*I1824, 2)</f>
        <v>31.42</v>
      </c>
      <c r="K1824" s="119"/>
      <c r="L1824" s="121">
        <f>SmtRes!DF533</f>
        <v>0.3</v>
      </c>
    </row>
    <row r="1825" spans="1:83" x14ac:dyDescent="0.2">
      <c r="A1825" s="107"/>
      <c r="B1825" s="107" t="s">
        <v>1067</v>
      </c>
      <c r="C1825" s="107" t="s">
        <v>1069</v>
      </c>
      <c r="D1825" s="119" t="s">
        <v>1070</v>
      </c>
      <c r="E1825" s="120">
        <v>250</v>
      </c>
      <c r="F1825" s="120"/>
      <c r="G1825" s="120">
        <f>SmtRes!CX534</f>
        <v>1.365</v>
      </c>
      <c r="H1825" s="121">
        <f>SmtRes!CZ534</f>
        <v>12.83</v>
      </c>
      <c r="I1825" s="119">
        <f>SmtRes!AI534</f>
        <v>1.1100000000000001</v>
      </c>
      <c r="J1825" s="121">
        <f>ROUND(H1825*I1825, 2)</f>
        <v>14.24</v>
      </c>
      <c r="K1825" s="119"/>
      <c r="L1825" s="121">
        <f>SmtRes!DF534</f>
        <v>19.440000000000001</v>
      </c>
    </row>
    <row r="1826" spans="1:83" x14ac:dyDescent="0.2">
      <c r="A1826" s="107"/>
      <c r="B1826" s="107"/>
      <c r="C1826" s="125"/>
      <c r="D1826" s="126"/>
      <c r="E1826" s="127"/>
      <c r="F1826" s="127"/>
      <c r="G1826" s="127"/>
      <c r="H1826" s="128"/>
      <c r="I1826" s="126"/>
      <c r="J1826" s="128"/>
      <c r="K1826" s="126"/>
      <c r="L1826" s="128"/>
    </row>
    <row r="1827" spans="1:83" x14ac:dyDescent="0.2">
      <c r="A1827" s="107"/>
      <c r="B1827" s="107"/>
      <c r="C1827" s="106" t="s">
        <v>832</v>
      </c>
      <c r="D1827" s="119"/>
      <c r="E1827" s="120"/>
      <c r="F1827" s="120"/>
      <c r="G1827" s="120"/>
      <c r="H1827" s="121"/>
      <c r="I1827" s="119"/>
      <c r="J1827" s="121"/>
      <c r="K1827" s="119"/>
      <c r="L1827" s="121">
        <f>L1814+L1816+L1817+L1823</f>
        <v>417.73999999999995</v>
      </c>
    </row>
    <row r="1828" spans="1:83" ht="25.5" x14ac:dyDescent="0.2">
      <c r="A1828" s="118" t="s">
        <v>1729</v>
      </c>
      <c r="B1828" s="107" t="str">
        <f>Source!F579</f>
        <v>04.1.02.05-0264</v>
      </c>
      <c r="C1828" s="107" t="str">
        <f>Source!G579</f>
        <v>Смеси бетонные тяжелого бетона (БСТ) на щебне из гравия, класс В15, F(1)200, W6</v>
      </c>
      <c r="D1828" s="119" t="str">
        <f>Source!H579</f>
        <v>м3</v>
      </c>
      <c r="E1828" s="120">
        <f>SmtRes!AT535</f>
        <v>100</v>
      </c>
      <c r="F1828" s="120"/>
      <c r="G1828" s="120">
        <f>Source!I579</f>
        <v>0.54600000000000004</v>
      </c>
      <c r="H1828" s="121">
        <f>Source!AL579+Source!AO579+Source!AM579+Source!AN579</f>
        <v>4768.6099999999997</v>
      </c>
      <c r="I1828" s="119">
        <f>IF(Source!BC579&lt;&gt; 0, Source!BC579, 1)</f>
        <v>1.44</v>
      </c>
      <c r="J1828" s="121">
        <f>ROUND(H1828*I1828, 2)</f>
        <v>6866.8</v>
      </c>
      <c r="K1828" s="119"/>
      <c r="L1828" s="121">
        <f>Source!P579</f>
        <v>3749.27</v>
      </c>
      <c r="AD1828">
        <f>ROUND((Source!AT579/100)*((ROUND(ROUND(Source!AO579,2)*Source!I579, 2)+ROUND(ROUND(Source!AN579,2)*Source!I579, 2))), 2)</f>
        <v>0</v>
      </c>
      <c r="AE1828">
        <f>ROUND((Source!AU579/100)*((ROUND(ROUND(Source!AO579,2)*Source!I579, 2)+ROUND(ROUND(Source!AN579,2)*Source!I579, 2))), 2)</f>
        <v>0</v>
      </c>
      <c r="AN1828">
        <f>L1828</f>
        <v>3749.27</v>
      </c>
      <c r="AW1828">
        <f>L1828</f>
        <v>3749.27</v>
      </c>
      <c r="AZ1828">
        <f>Source!X579</f>
        <v>0</v>
      </c>
      <c r="BA1828">
        <f>Source!Y579</f>
        <v>0</v>
      </c>
      <c r="CD1828">
        <v>1</v>
      </c>
    </row>
    <row r="1829" spans="1:83" x14ac:dyDescent="0.2">
      <c r="A1829" s="107"/>
      <c r="B1829" s="107"/>
      <c r="C1829" s="107" t="s">
        <v>1563</v>
      </c>
      <c r="D1829" s="119"/>
      <c r="E1829" s="120"/>
      <c r="F1829" s="120"/>
      <c r="G1829" s="120"/>
      <c r="H1829" s="121"/>
      <c r="I1829" s="119"/>
      <c r="J1829" s="121"/>
      <c r="K1829" s="119"/>
      <c r="L1829" s="121">
        <f>SUM(AR1812:AR1832)+SUM(AS1812:AS1832)+SUM(AT1812:AT1832)+SUM(AU1812:AU1832)+SUM(AV1812:AV1832)</f>
        <v>288.43</v>
      </c>
    </row>
    <row r="1830" spans="1:83" ht="38.25" x14ac:dyDescent="0.2">
      <c r="A1830" s="107"/>
      <c r="B1830" s="107" t="s">
        <v>226</v>
      </c>
      <c r="C1830" s="107" t="s">
        <v>1626</v>
      </c>
      <c r="D1830" s="119" t="s">
        <v>186</v>
      </c>
      <c r="E1830" s="120">
        <f>Source!BZ578</f>
        <v>102</v>
      </c>
      <c r="F1830" s="120"/>
      <c r="G1830" s="120">
        <f>Source!AT578</f>
        <v>102</v>
      </c>
      <c r="H1830" s="121"/>
      <c r="I1830" s="119"/>
      <c r="J1830" s="121"/>
      <c r="K1830" s="119"/>
      <c r="L1830" s="121">
        <f>SUM(AZ1812:AZ1832)</f>
        <v>294.2</v>
      </c>
    </row>
    <row r="1831" spans="1:83" ht="38.25" x14ac:dyDescent="0.2">
      <c r="A1831" s="125"/>
      <c r="B1831" s="125" t="s">
        <v>227</v>
      </c>
      <c r="C1831" s="125" t="s">
        <v>1627</v>
      </c>
      <c r="D1831" s="126" t="s">
        <v>186</v>
      </c>
      <c r="E1831" s="127">
        <f>Source!CA578</f>
        <v>58</v>
      </c>
      <c r="F1831" s="127"/>
      <c r="G1831" s="127">
        <f>Source!AU578</f>
        <v>58</v>
      </c>
      <c r="H1831" s="128"/>
      <c r="I1831" s="126"/>
      <c r="J1831" s="128"/>
      <c r="K1831" s="126"/>
      <c r="L1831" s="128">
        <f>SUM(BA1812:BA1832)</f>
        <v>167.29</v>
      </c>
    </row>
    <row r="1832" spans="1:83" x14ac:dyDescent="0.2">
      <c r="A1832" s="104"/>
      <c r="B1832" s="104"/>
      <c r="C1832" s="129" t="s">
        <v>1566</v>
      </c>
      <c r="D1832" s="129"/>
      <c r="E1832" s="129"/>
      <c r="F1832" s="129"/>
      <c r="G1832" s="129"/>
      <c r="H1832" s="129"/>
      <c r="I1832" s="130">
        <f>IF(E1812&lt;&gt;0,K1832/E1812, 0)</f>
        <v>847710.62271062273</v>
      </c>
      <c r="J1832" s="130"/>
      <c r="K1832" s="130">
        <f>L1814+L1816+L1823+L1830+L1831+L1817+SUM(L1828:L1828)</f>
        <v>4628.5</v>
      </c>
      <c r="L1832" s="130"/>
      <c r="AD1832">
        <f>ROUND((Source!AT578/100)*((ROUND(SUMIF(SmtRes!AQ528:'SmtRes'!AQ535,"=1",SmtRes!AD528:'SmtRes'!AD535)*Source!I578, 2)+ROUND(SUMIF(SmtRes!AQ528:'SmtRes'!AQ535,"=1",SmtRes!AC528:'SmtRes'!AC535)*Source!I578, 2))), 2)</f>
        <v>6.93</v>
      </c>
      <c r="AE1832">
        <f>ROUND((Source!AU578/100)*((ROUND(SUMIF(SmtRes!AQ528:'SmtRes'!AQ535,"=1",SmtRes!AD528:'SmtRes'!AD535)*Source!I578, 2)+ROUND(SUMIF(SmtRes!AQ528:'SmtRes'!AQ535,"=1",SmtRes!AC528:'SmtRes'!AC535)*Source!I578, 2))), 2)</f>
        <v>3.94</v>
      </c>
      <c r="AN1832" s="24">
        <f>L1814+L1816+L1823+L1830+L1831+L1817</f>
        <v>879.2299999999999</v>
      </c>
      <c r="AO1832" s="24">
        <f>L1816</f>
        <v>109.56999999999998</v>
      </c>
      <c r="AQ1832" t="s">
        <v>1567</v>
      </c>
      <c r="AR1832" s="24">
        <f>L1814</f>
        <v>236.17</v>
      </c>
      <c r="AT1832" s="24">
        <f>L1817</f>
        <v>52.26</v>
      </c>
      <c r="AV1832" t="s">
        <v>1567</v>
      </c>
      <c r="AW1832" s="24">
        <f>L1823</f>
        <v>19.740000000000002</v>
      </c>
      <c r="AZ1832">
        <f>Source!X578</f>
        <v>294.2</v>
      </c>
      <c r="BA1832">
        <f>Source!Y578</f>
        <v>167.29</v>
      </c>
      <c r="CD1832">
        <v>1</v>
      </c>
    </row>
    <row r="1833" spans="1:83" ht="25.5" x14ac:dyDescent="0.2">
      <c r="A1833" s="118" t="s">
        <v>723</v>
      </c>
      <c r="B1833" s="107" t="s">
        <v>1628</v>
      </c>
      <c r="C1833" s="107" t="str">
        <f>Source!G580</f>
        <v>Установка анкерных болтов: в готовые гнезда с заделкой длиной до 1 м</v>
      </c>
      <c r="D1833" s="119" t="str">
        <f>Source!H580</f>
        <v>т</v>
      </c>
      <c r="E1833" s="120">
        <f>Source!K580</f>
        <v>6.0000000000000001E-3</v>
      </c>
      <c r="F1833" s="120"/>
      <c r="G1833" s="120">
        <f>Source!I580</f>
        <v>6.0000000000000001E-3</v>
      </c>
      <c r="H1833" s="121"/>
      <c r="I1833" s="119"/>
      <c r="J1833" s="121"/>
      <c r="K1833" s="119"/>
      <c r="L1833" s="121"/>
    </row>
    <row r="1834" spans="1:83" x14ac:dyDescent="0.2">
      <c r="A1834" s="122"/>
      <c r="B1834" s="120">
        <v>1</v>
      </c>
      <c r="C1834" s="122" t="s">
        <v>1569</v>
      </c>
      <c r="D1834" s="119" t="s">
        <v>922</v>
      </c>
      <c r="E1834" s="123"/>
      <c r="F1834" s="120"/>
      <c r="G1834" s="120">
        <f>Source!U580</f>
        <v>1.734</v>
      </c>
      <c r="H1834" s="120"/>
      <c r="I1834" s="120"/>
      <c r="J1834" s="120"/>
      <c r="K1834" s="120"/>
      <c r="L1834" s="124">
        <f>SUM(L1835:L1835)-SUMIF(CE1835:CE1835, 1, L1835:L1835)</f>
        <v>629.49</v>
      </c>
    </row>
    <row r="1835" spans="1:83" x14ac:dyDescent="0.2">
      <c r="A1835" s="107"/>
      <c r="B1835" s="107" t="s">
        <v>1071</v>
      </c>
      <c r="C1835" s="107" t="s">
        <v>1072</v>
      </c>
      <c r="D1835" s="119" t="s">
        <v>922</v>
      </c>
      <c r="E1835" s="120">
        <v>289</v>
      </c>
      <c r="F1835" s="120"/>
      <c r="G1835" s="120">
        <f>SmtRes!CX536</f>
        <v>1.734</v>
      </c>
      <c r="H1835" s="121"/>
      <c r="I1835" s="119"/>
      <c r="J1835" s="121">
        <f>SmtRes!CZ536</f>
        <v>363.03</v>
      </c>
      <c r="K1835" s="119"/>
      <c r="L1835" s="121">
        <f>SmtRes!DI536</f>
        <v>629.49</v>
      </c>
    </row>
    <row r="1836" spans="1:83" x14ac:dyDescent="0.2">
      <c r="A1836" s="122"/>
      <c r="B1836" s="120">
        <v>2</v>
      </c>
      <c r="C1836" s="122" t="s">
        <v>1560</v>
      </c>
      <c r="D1836" s="119"/>
      <c r="E1836" s="123"/>
      <c r="F1836" s="120"/>
      <c r="G1836" s="120"/>
      <c r="H1836" s="120"/>
      <c r="I1836" s="120"/>
      <c r="J1836" s="120"/>
      <c r="K1836" s="120"/>
      <c r="L1836" s="124">
        <f>SUM(L1837:L1841)-SUMIF(CE1837:CE1841, 1, L1837:L1841)</f>
        <v>3.7</v>
      </c>
    </row>
    <row r="1837" spans="1:83" x14ac:dyDescent="0.2">
      <c r="A1837" s="122"/>
      <c r="B1837" s="120"/>
      <c r="C1837" s="122" t="s">
        <v>1562</v>
      </c>
      <c r="D1837" s="119" t="s">
        <v>922</v>
      </c>
      <c r="E1837" s="123"/>
      <c r="F1837" s="120"/>
      <c r="G1837" s="120">
        <f>Source!V580</f>
        <v>3.5400000000000002E-3</v>
      </c>
      <c r="H1837" s="120"/>
      <c r="I1837" s="120"/>
      <c r="J1837" s="120"/>
      <c r="K1837" s="120"/>
      <c r="L1837" s="124">
        <f>SUMIF(CE1838:CE1841, 1, L1838:L1841)</f>
        <v>1.59</v>
      </c>
      <c r="CE1837">
        <v>1</v>
      </c>
    </row>
    <row r="1838" spans="1:83" ht="25.5" x14ac:dyDescent="0.2">
      <c r="A1838" s="107"/>
      <c r="B1838" s="107" t="s">
        <v>1073</v>
      </c>
      <c r="C1838" s="107" t="s">
        <v>1075</v>
      </c>
      <c r="D1838" s="119" t="s">
        <v>926</v>
      </c>
      <c r="E1838" s="120">
        <v>0.25</v>
      </c>
      <c r="F1838" s="120"/>
      <c r="G1838" s="120">
        <f>SmtRes!CX538</f>
        <v>1.5E-3</v>
      </c>
      <c r="H1838" s="121"/>
      <c r="I1838" s="119"/>
      <c r="J1838" s="121">
        <f>SmtRes!CZ538</f>
        <v>1682.51</v>
      </c>
      <c r="K1838" s="119"/>
      <c r="L1838" s="121">
        <f>SmtRes!DG538</f>
        <v>2.52</v>
      </c>
    </row>
    <row r="1839" spans="1:83" x14ac:dyDescent="0.2">
      <c r="A1839" s="107"/>
      <c r="B1839" s="107" t="s">
        <v>927</v>
      </c>
      <c r="C1839" s="107" t="s">
        <v>1561</v>
      </c>
      <c r="D1839" s="119" t="s">
        <v>922</v>
      </c>
      <c r="E1839" s="120">
        <f>SmtRes!DO538*SmtRes!AT538</f>
        <v>0.25</v>
      </c>
      <c r="F1839" s="120"/>
      <c r="G1839" s="120">
        <f>ROUND(E1839*G1833, 7)</f>
        <v>1.5E-3</v>
      </c>
      <c r="H1839" s="121"/>
      <c r="I1839" s="119"/>
      <c r="J1839" s="121">
        <f>ROUND(SmtRes!AG538/SmtRes!DO538, 2)</f>
        <v>529.11</v>
      </c>
      <c r="K1839" s="119"/>
      <c r="L1839" s="121">
        <f>SmtRes!DH538</f>
        <v>0.79</v>
      </c>
      <c r="CE1839">
        <v>1</v>
      </c>
    </row>
    <row r="1840" spans="1:83" ht="25.5" x14ac:dyDescent="0.2">
      <c r="A1840" s="107"/>
      <c r="B1840" s="107" t="s">
        <v>978</v>
      </c>
      <c r="C1840" s="107" t="s">
        <v>980</v>
      </c>
      <c r="D1840" s="119" t="s">
        <v>926</v>
      </c>
      <c r="E1840" s="120">
        <v>0.34</v>
      </c>
      <c r="F1840" s="120"/>
      <c r="G1840" s="120">
        <f>SmtRes!CX539</f>
        <v>2.0400000000000001E-3</v>
      </c>
      <c r="H1840" s="121"/>
      <c r="I1840" s="119"/>
      <c r="J1840" s="121">
        <f>SmtRes!CZ539</f>
        <v>579.09</v>
      </c>
      <c r="K1840" s="119"/>
      <c r="L1840" s="121">
        <f>SmtRes!DG539</f>
        <v>1.18</v>
      </c>
    </row>
    <row r="1841" spans="1:83" x14ac:dyDescent="0.2">
      <c r="A1841" s="107"/>
      <c r="B1841" s="107" t="s">
        <v>947</v>
      </c>
      <c r="C1841" s="107" t="s">
        <v>1603</v>
      </c>
      <c r="D1841" s="119" t="s">
        <v>922</v>
      </c>
      <c r="E1841" s="120">
        <f>SmtRes!DO539*SmtRes!AT539</f>
        <v>0.34</v>
      </c>
      <c r="F1841" s="120"/>
      <c r="G1841" s="120">
        <f>ROUND(E1841*G1833, 7)</f>
        <v>2.0400000000000001E-3</v>
      </c>
      <c r="H1841" s="121"/>
      <c r="I1841" s="119"/>
      <c r="J1841" s="121">
        <f>ROUND(SmtRes!AG539/SmtRes!DO539, 2)</f>
        <v>393.89</v>
      </c>
      <c r="K1841" s="119"/>
      <c r="L1841" s="121">
        <f>SmtRes!DH539</f>
        <v>0.8</v>
      </c>
      <c r="CE1841">
        <v>1</v>
      </c>
    </row>
    <row r="1842" spans="1:83" x14ac:dyDescent="0.2">
      <c r="A1842" s="122"/>
      <c r="B1842" s="120">
        <v>4</v>
      </c>
      <c r="C1842" s="122" t="s">
        <v>1604</v>
      </c>
      <c r="D1842" s="119"/>
      <c r="E1842" s="123"/>
      <c r="F1842" s="120"/>
      <c r="G1842" s="120"/>
      <c r="H1842" s="120"/>
      <c r="I1842" s="120"/>
      <c r="J1842" s="120"/>
      <c r="K1842" s="120"/>
      <c r="L1842" s="124">
        <f>SUM(L1843:L1843)-SUMIF(CE1843:CE1843, 1, L1843:L1843)</f>
        <v>4.91</v>
      </c>
    </row>
    <row r="1843" spans="1:83" x14ac:dyDescent="0.2">
      <c r="A1843" s="107"/>
      <c r="B1843" s="107" t="s">
        <v>1076</v>
      </c>
      <c r="C1843" s="107" t="s">
        <v>1078</v>
      </c>
      <c r="D1843" s="119" t="s">
        <v>118</v>
      </c>
      <c r="E1843" s="120">
        <v>0.01</v>
      </c>
      <c r="F1843" s="120"/>
      <c r="G1843" s="120">
        <f>SmtRes!CX540</f>
        <v>6.0000000000000002E-5</v>
      </c>
      <c r="H1843" s="121">
        <f>SmtRes!CZ540</f>
        <v>61015.76</v>
      </c>
      <c r="I1843" s="119">
        <f>SmtRes!AI540</f>
        <v>1.34</v>
      </c>
      <c r="J1843" s="121">
        <f>ROUND(H1843*I1843, 2)</f>
        <v>81761.119999999995</v>
      </c>
      <c r="K1843" s="119"/>
      <c r="L1843" s="121">
        <f>SmtRes!DF540</f>
        <v>4.91</v>
      </c>
    </row>
    <row r="1844" spans="1:83" x14ac:dyDescent="0.2">
      <c r="A1844" s="107"/>
      <c r="B1844" s="107" t="str">
        <f>EtalonRes!I591</f>
        <v>08.4.01.01</v>
      </c>
      <c r="C1844" s="125" t="str">
        <f>EtalonRes!K591</f>
        <v>Анкеры стальные фундаментные</v>
      </c>
      <c r="D1844" s="126" t="str">
        <f>EtalonRes!O591</f>
        <v>т</v>
      </c>
      <c r="E1844" s="127">
        <f>EtalonRes!X591</f>
        <v>1</v>
      </c>
      <c r="F1844" s="127"/>
      <c r="G1844" s="127">
        <f>ROUND(EtalonRes!AG591*Source!I580, 7)</f>
        <v>6.0000000000000001E-3</v>
      </c>
      <c r="H1844" s="128"/>
      <c r="I1844" s="126"/>
      <c r="J1844" s="128"/>
      <c r="K1844" s="126"/>
      <c r="L1844" s="128"/>
    </row>
    <row r="1845" spans="1:83" x14ac:dyDescent="0.2">
      <c r="A1845" s="107"/>
      <c r="B1845" s="107"/>
      <c r="C1845" s="106" t="s">
        <v>832</v>
      </c>
      <c r="D1845" s="119"/>
      <c r="E1845" s="120"/>
      <c r="F1845" s="120"/>
      <c r="G1845" s="120"/>
      <c r="H1845" s="121"/>
      <c r="I1845" s="119"/>
      <c r="J1845" s="121"/>
      <c r="K1845" s="119"/>
      <c r="L1845" s="121">
        <f>L1834+L1836+L1837+L1842</f>
        <v>639.69000000000005</v>
      </c>
    </row>
    <row r="1846" spans="1:83" ht="38.25" x14ac:dyDescent="0.2">
      <c r="A1846" s="118" t="s">
        <v>1730</v>
      </c>
      <c r="B1846" s="107" t="str">
        <f>Source!F581</f>
        <v>08.4.01.01-0025</v>
      </c>
      <c r="C1846" s="107" t="str">
        <f>Source!G581</f>
        <v>Болты анкерные фундаментные стальные в комплекте с двумя гайками М12 и шайбами М12, тип 1, диаметр М12</v>
      </c>
      <c r="D1846" s="119" t="str">
        <f>Source!H581</f>
        <v>т</v>
      </c>
      <c r="E1846" s="120">
        <f>SmtRes!AT541</f>
        <v>1</v>
      </c>
      <c r="F1846" s="120"/>
      <c r="G1846" s="120">
        <f>Source!I581</f>
        <v>6.0000000000000001E-3</v>
      </c>
      <c r="H1846" s="121">
        <f>Source!AL581+Source!AO581+Source!AM581+Source!AN581</f>
        <v>191710.91</v>
      </c>
      <c r="I1846" s="119">
        <f>IF(Source!BC581&lt;&gt; 0, Source!BC581, 1)</f>
        <v>1.1299999999999999</v>
      </c>
      <c r="J1846" s="121">
        <f>ROUND(H1846*I1846, 2)</f>
        <v>216633.33</v>
      </c>
      <c r="K1846" s="119"/>
      <c r="L1846" s="121">
        <f>Source!P581</f>
        <v>1299.8</v>
      </c>
      <c r="AD1846">
        <f>ROUND((Source!AT581/100)*((ROUND(ROUND(Source!AO581,2)*Source!I581, 2)+ROUND(ROUND(Source!AN581,2)*Source!I581, 2))), 2)</f>
        <v>0</v>
      </c>
      <c r="AE1846">
        <f>ROUND((Source!AU581/100)*((ROUND(ROUND(Source!AO581,2)*Source!I581, 2)+ROUND(ROUND(Source!AN581,2)*Source!I581, 2))), 2)</f>
        <v>0</v>
      </c>
      <c r="AN1846">
        <f>L1846</f>
        <v>1299.8</v>
      </c>
      <c r="AW1846">
        <f>L1846</f>
        <v>1299.8</v>
      </c>
      <c r="AZ1846">
        <f>Source!X581</f>
        <v>0</v>
      </c>
      <c r="BA1846">
        <f>Source!Y581</f>
        <v>0</v>
      </c>
      <c r="CD1846">
        <v>1</v>
      </c>
    </row>
    <row r="1847" spans="1:83" x14ac:dyDescent="0.2">
      <c r="A1847" s="107"/>
      <c r="B1847" s="107"/>
      <c r="C1847" s="107" t="s">
        <v>1563</v>
      </c>
      <c r="D1847" s="119"/>
      <c r="E1847" s="120"/>
      <c r="F1847" s="120"/>
      <c r="G1847" s="120"/>
      <c r="H1847" s="121"/>
      <c r="I1847" s="119"/>
      <c r="J1847" s="121"/>
      <c r="K1847" s="119"/>
      <c r="L1847" s="121">
        <f>SUM(AR1833:AR1850)+SUM(AS1833:AS1850)+SUM(AT1833:AT1850)+SUM(AU1833:AU1850)+SUM(AV1833:AV1850)</f>
        <v>631.08000000000004</v>
      </c>
    </row>
    <row r="1848" spans="1:83" ht="38.25" x14ac:dyDescent="0.2">
      <c r="A1848" s="107"/>
      <c r="B1848" s="107" t="s">
        <v>226</v>
      </c>
      <c r="C1848" s="107" t="s">
        <v>1626</v>
      </c>
      <c r="D1848" s="119" t="s">
        <v>186</v>
      </c>
      <c r="E1848" s="120">
        <f>Source!BZ580</f>
        <v>102</v>
      </c>
      <c r="F1848" s="120"/>
      <c r="G1848" s="120">
        <f>Source!AT580</f>
        <v>102</v>
      </c>
      <c r="H1848" s="121"/>
      <c r="I1848" s="119"/>
      <c r="J1848" s="121"/>
      <c r="K1848" s="119"/>
      <c r="L1848" s="121">
        <f>SUM(AZ1833:AZ1850)</f>
        <v>643.70000000000005</v>
      </c>
    </row>
    <row r="1849" spans="1:83" ht="38.25" x14ac:dyDescent="0.2">
      <c r="A1849" s="125"/>
      <c r="B1849" s="125" t="s">
        <v>227</v>
      </c>
      <c r="C1849" s="125" t="s">
        <v>1627</v>
      </c>
      <c r="D1849" s="126" t="s">
        <v>186</v>
      </c>
      <c r="E1849" s="127">
        <f>Source!CA580</f>
        <v>58</v>
      </c>
      <c r="F1849" s="127"/>
      <c r="G1849" s="127">
        <f>Source!AU580</f>
        <v>58</v>
      </c>
      <c r="H1849" s="128"/>
      <c r="I1849" s="126"/>
      <c r="J1849" s="128"/>
      <c r="K1849" s="126"/>
      <c r="L1849" s="128">
        <f>SUM(BA1833:BA1850)</f>
        <v>366.03</v>
      </c>
    </row>
    <row r="1850" spans="1:83" x14ac:dyDescent="0.2">
      <c r="A1850" s="104"/>
      <c r="B1850" s="104"/>
      <c r="C1850" s="129" t="s">
        <v>1566</v>
      </c>
      <c r="D1850" s="129"/>
      <c r="E1850" s="129"/>
      <c r="F1850" s="129"/>
      <c r="G1850" s="129"/>
      <c r="H1850" s="129"/>
      <c r="I1850" s="130">
        <f>IF(E1833&lt;&gt;0,K1850/E1833, 0)</f>
        <v>491536.66666666669</v>
      </c>
      <c r="J1850" s="130"/>
      <c r="K1850" s="130">
        <f>L1834+L1836+L1842+L1848+L1849+L1837+SUM(L1846:L1846)</f>
        <v>2949.2200000000003</v>
      </c>
      <c r="L1850" s="130"/>
      <c r="AD1850">
        <f>ROUND((Source!AT580/100)*((ROUND(SUMIF(SmtRes!AQ536:'SmtRes'!AQ541,"=1",SmtRes!AD536:'SmtRes'!AD541)*Source!I580, 2)+ROUND(SUMIF(SmtRes!AQ536:'SmtRes'!AQ541,"=1",SmtRes!AC536:'SmtRes'!AC541)*Source!I580, 2))), 2)</f>
        <v>7.87</v>
      </c>
      <c r="AE1850">
        <f>ROUND((Source!AU580/100)*((ROUND(SUMIF(SmtRes!AQ536:'SmtRes'!AQ541,"=1",SmtRes!AD536:'SmtRes'!AD541)*Source!I580, 2)+ROUND(SUMIF(SmtRes!AQ536:'SmtRes'!AQ541,"=1",SmtRes!AC536:'SmtRes'!AC541)*Source!I580, 2))), 2)</f>
        <v>4.4800000000000004</v>
      </c>
      <c r="AN1850" s="24">
        <f>L1834+L1836+L1842+L1848+L1849+L1837</f>
        <v>1649.42</v>
      </c>
      <c r="AO1850" s="24">
        <f>L1836</f>
        <v>3.7</v>
      </c>
      <c r="AQ1850" t="s">
        <v>1567</v>
      </c>
      <c r="AR1850" s="24">
        <f>L1834</f>
        <v>629.49</v>
      </c>
      <c r="AT1850" s="24">
        <f>L1837</f>
        <v>1.59</v>
      </c>
      <c r="AV1850" t="s">
        <v>1567</v>
      </c>
      <c r="AW1850" s="24">
        <f>L1842</f>
        <v>4.91</v>
      </c>
      <c r="AZ1850">
        <f>Source!X580</f>
        <v>643.70000000000005</v>
      </c>
      <c r="BA1850">
        <f>Source!Y580</f>
        <v>366.03</v>
      </c>
      <c r="CD1850">
        <v>1</v>
      </c>
    </row>
    <row r="1851" spans="1:83" ht="38.25" x14ac:dyDescent="0.2">
      <c r="A1851" s="118" t="s">
        <v>725</v>
      </c>
      <c r="B1851" s="107" t="s">
        <v>1731</v>
      </c>
      <c r="C1851" s="107" t="str">
        <f>Source!G582</f>
        <v>Очистка полости трубопровода продувкой воздухом, номинальный диаметр газопровода:   до 100 мм</v>
      </c>
      <c r="D1851" s="119" t="str">
        <f>Source!H582</f>
        <v>100 м</v>
      </c>
      <c r="E1851" s="120">
        <f>Source!K582</f>
        <v>0.67500000000000004</v>
      </c>
      <c r="F1851" s="120"/>
      <c r="G1851" s="120">
        <f>Source!I582</f>
        <v>0.67500000000000004</v>
      </c>
      <c r="H1851" s="121"/>
      <c r="I1851" s="119"/>
      <c r="J1851" s="121"/>
      <c r="K1851" s="119"/>
      <c r="L1851" s="121"/>
    </row>
    <row r="1852" spans="1:83" x14ac:dyDescent="0.2">
      <c r="A1852" s="104"/>
      <c r="B1852" s="104"/>
      <c r="C1852" s="105" t="str">
        <f>"Объем: "&amp;Source!I582&amp;"=67,5/"&amp;"100"</f>
        <v>Объем: 0,675=67,5/100</v>
      </c>
      <c r="D1852" s="104"/>
      <c r="E1852" s="104"/>
      <c r="F1852" s="104"/>
      <c r="G1852" s="104"/>
      <c r="H1852" s="104"/>
      <c r="I1852" s="104"/>
      <c r="J1852" s="104"/>
      <c r="K1852" s="104"/>
      <c r="L1852" s="104"/>
    </row>
    <row r="1853" spans="1:83" x14ac:dyDescent="0.2">
      <c r="A1853" s="122"/>
      <c r="B1853" s="120">
        <v>1</v>
      </c>
      <c r="C1853" s="122" t="s">
        <v>1569</v>
      </c>
      <c r="D1853" s="119" t="s">
        <v>922</v>
      </c>
      <c r="E1853" s="123"/>
      <c r="F1853" s="120"/>
      <c r="G1853" s="120">
        <f>Source!U582</f>
        <v>0.27675</v>
      </c>
      <c r="H1853" s="120"/>
      <c r="I1853" s="120"/>
      <c r="J1853" s="120"/>
      <c r="K1853" s="120"/>
      <c r="L1853" s="124">
        <f>SUM(L1854:L1854)-SUMIF(CE1854:CE1854, 1, L1854:L1854)</f>
        <v>109.01</v>
      </c>
    </row>
    <row r="1854" spans="1:83" x14ac:dyDescent="0.2">
      <c r="A1854" s="107"/>
      <c r="B1854" s="107" t="s">
        <v>1079</v>
      </c>
      <c r="C1854" s="107" t="s">
        <v>1080</v>
      </c>
      <c r="D1854" s="119" t="s">
        <v>922</v>
      </c>
      <c r="E1854" s="120">
        <v>0.41</v>
      </c>
      <c r="F1854" s="120"/>
      <c r="G1854" s="120">
        <f>SmtRes!CX542</f>
        <v>0.27675</v>
      </c>
      <c r="H1854" s="121"/>
      <c r="I1854" s="119"/>
      <c r="J1854" s="121">
        <f>SmtRes!CZ542</f>
        <v>393.89</v>
      </c>
      <c r="K1854" s="119"/>
      <c r="L1854" s="121">
        <f>SmtRes!DI542</f>
        <v>109.01</v>
      </c>
    </row>
    <row r="1855" spans="1:83" x14ac:dyDescent="0.2">
      <c r="A1855" s="122"/>
      <c r="B1855" s="120">
        <v>2</v>
      </c>
      <c r="C1855" s="122" t="s">
        <v>1560</v>
      </c>
      <c r="D1855" s="119"/>
      <c r="E1855" s="123"/>
      <c r="F1855" s="120"/>
      <c r="G1855" s="120"/>
      <c r="H1855" s="120"/>
      <c r="I1855" s="120"/>
      <c r="J1855" s="120"/>
      <c r="K1855" s="120"/>
      <c r="L1855" s="124">
        <f>SUM(L1856:L1858)-SUMIF(CE1856:CE1858, 1, L1856:L1858)</f>
        <v>54.600000000000009</v>
      </c>
    </row>
    <row r="1856" spans="1:83" x14ac:dyDescent="0.2">
      <c r="A1856" s="122"/>
      <c r="B1856" s="120"/>
      <c r="C1856" s="122" t="s">
        <v>1562</v>
      </c>
      <c r="D1856" s="119" t="s">
        <v>922</v>
      </c>
      <c r="E1856" s="123"/>
      <c r="F1856" s="120"/>
      <c r="G1856" s="120">
        <f>Source!V582</f>
        <v>0.13500000000000001</v>
      </c>
      <c r="H1856" s="120"/>
      <c r="I1856" s="120"/>
      <c r="J1856" s="120"/>
      <c r="K1856" s="120"/>
      <c r="L1856" s="124">
        <f>SUMIF(CE1857:CE1858, 1, L1857:L1858)</f>
        <v>53.18</v>
      </c>
      <c r="CE1856">
        <v>1</v>
      </c>
    </row>
    <row r="1857" spans="1:83" ht="51" x14ac:dyDescent="0.2">
      <c r="A1857" s="107"/>
      <c r="B1857" s="107" t="s">
        <v>944</v>
      </c>
      <c r="C1857" s="107" t="s">
        <v>946</v>
      </c>
      <c r="D1857" s="119" t="s">
        <v>926</v>
      </c>
      <c r="E1857" s="120">
        <v>0.2</v>
      </c>
      <c r="F1857" s="120"/>
      <c r="G1857" s="120">
        <f>SmtRes!CX544</f>
        <v>0.13500000000000001</v>
      </c>
      <c r="H1857" s="121"/>
      <c r="I1857" s="119"/>
      <c r="J1857" s="121">
        <f>SmtRes!CZ544</f>
        <v>404.41</v>
      </c>
      <c r="K1857" s="119"/>
      <c r="L1857" s="121">
        <f>SmtRes!DG544</f>
        <v>54.6</v>
      </c>
    </row>
    <row r="1858" spans="1:83" x14ac:dyDescent="0.2">
      <c r="A1858" s="107"/>
      <c r="B1858" s="107" t="s">
        <v>947</v>
      </c>
      <c r="C1858" s="125" t="s">
        <v>1603</v>
      </c>
      <c r="D1858" s="126" t="s">
        <v>922</v>
      </c>
      <c r="E1858" s="127">
        <f>SmtRes!DO544*SmtRes!AT544</f>
        <v>0.2</v>
      </c>
      <c r="F1858" s="127"/>
      <c r="G1858" s="127">
        <f>ROUND(E1858*G1851, 7)</f>
        <v>0.13500000000000001</v>
      </c>
      <c r="H1858" s="128"/>
      <c r="I1858" s="126"/>
      <c r="J1858" s="128">
        <f>ROUND(SmtRes!AG544/SmtRes!DO544, 2)</f>
        <v>393.89</v>
      </c>
      <c r="K1858" s="126"/>
      <c r="L1858" s="128">
        <f>SmtRes!DH544</f>
        <v>53.18</v>
      </c>
      <c r="CE1858">
        <v>1</v>
      </c>
    </row>
    <row r="1859" spans="1:83" x14ac:dyDescent="0.2">
      <c r="A1859" s="107"/>
      <c r="B1859" s="107"/>
      <c r="C1859" s="106" t="s">
        <v>832</v>
      </c>
      <c r="D1859" s="119"/>
      <c r="E1859" s="120"/>
      <c r="F1859" s="120"/>
      <c r="G1859" s="120"/>
      <c r="H1859" s="121"/>
      <c r="I1859" s="119"/>
      <c r="J1859" s="121"/>
      <c r="K1859" s="119"/>
      <c r="L1859" s="121">
        <f>L1853+L1855+L1856</f>
        <v>216.79000000000002</v>
      </c>
    </row>
    <row r="1860" spans="1:83" x14ac:dyDescent="0.2">
      <c r="A1860" s="107"/>
      <c r="B1860" s="107"/>
      <c r="C1860" s="107" t="s">
        <v>1563</v>
      </c>
      <c r="D1860" s="119"/>
      <c r="E1860" s="120"/>
      <c r="F1860" s="120"/>
      <c r="G1860" s="120"/>
      <c r="H1860" s="121"/>
      <c r="I1860" s="119"/>
      <c r="J1860" s="121"/>
      <c r="K1860" s="119"/>
      <c r="L1860" s="121">
        <f>SUM(AR1851:AR1863)+SUM(AS1851:AS1863)+SUM(AT1851:AT1863)+SUM(AU1851:AU1863)+SUM(AV1851:AV1863)</f>
        <v>162.19</v>
      </c>
    </row>
    <row r="1861" spans="1:83" ht="38.25" x14ac:dyDescent="0.2">
      <c r="A1861" s="107"/>
      <c r="B1861" s="107" t="s">
        <v>108</v>
      </c>
      <c r="C1861" s="107" t="s">
        <v>1605</v>
      </c>
      <c r="D1861" s="119" t="s">
        <v>186</v>
      </c>
      <c r="E1861" s="120">
        <f>Source!BZ582</f>
        <v>117</v>
      </c>
      <c r="F1861" s="120"/>
      <c r="G1861" s="120">
        <f>Source!AT582</f>
        <v>117</v>
      </c>
      <c r="H1861" s="121"/>
      <c r="I1861" s="119"/>
      <c r="J1861" s="121"/>
      <c r="K1861" s="119"/>
      <c r="L1861" s="121">
        <f>SUM(AZ1851:AZ1863)</f>
        <v>189.76</v>
      </c>
    </row>
    <row r="1862" spans="1:83" ht="38.25" x14ac:dyDescent="0.2">
      <c r="A1862" s="125"/>
      <c r="B1862" s="125" t="s">
        <v>109</v>
      </c>
      <c r="C1862" s="125" t="s">
        <v>1606</v>
      </c>
      <c r="D1862" s="126" t="s">
        <v>186</v>
      </c>
      <c r="E1862" s="127">
        <f>Source!CA582</f>
        <v>74</v>
      </c>
      <c r="F1862" s="127"/>
      <c r="G1862" s="127">
        <f>Source!AU582</f>
        <v>74</v>
      </c>
      <c r="H1862" s="128"/>
      <c r="I1862" s="126"/>
      <c r="J1862" s="128"/>
      <c r="K1862" s="126"/>
      <c r="L1862" s="128">
        <f>SUM(BA1851:BA1863)</f>
        <v>120.02</v>
      </c>
    </row>
    <row r="1863" spans="1:83" x14ac:dyDescent="0.2">
      <c r="A1863" s="104"/>
      <c r="B1863" s="104"/>
      <c r="C1863" s="129" t="s">
        <v>1566</v>
      </c>
      <c r="D1863" s="129"/>
      <c r="E1863" s="129"/>
      <c r="F1863" s="129"/>
      <c r="G1863" s="129"/>
      <c r="H1863" s="129"/>
      <c r="I1863" s="130">
        <f>IF(E1851&lt;&gt;0,K1863/E1851, 0)</f>
        <v>780.10370370370356</v>
      </c>
      <c r="J1863" s="130"/>
      <c r="K1863" s="130">
        <f>L1853+L1855+L1861+L1862+L1856</f>
        <v>526.56999999999994</v>
      </c>
      <c r="L1863" s="130"/>
      <c r="AD1863">
        <f>ROUND((Source!AT582/100)*((ROUND(SUMIF(SmtRes!AQ542:'SmtRes'!AQ544,"=1",SmtRes!AD542:'SmtRes'!AD544)*Source!I582, 2)+ROUND(SUMIF(SmtRes!AQ542:'SmtRes'!AQ544,"=1",SmtRes!AC542:'SmtRes'!AC544)*Source!I582, 2))), 2)</f>
        <v>622.16</v>
      </c>
      <c r="AE1863">
        <f>ROUND((Source!AU582/100)*((ROUND(SUMIF(SmtRes!AQ542:'SmtRes'!AQ544,"=1",SmtRes!AD542:'SmtRes'!AD544)*Source!I582, 2)+ROUND(SUMIF(SmtRes!AQ542:'SmtRes'!AQ544,"=1",SmtRes!AC542:'SmtRes'!AC544)*Source!I582, 2))), 2)</f>
        <v>393.5</v>
      </c>
      <c r="AN1863" s="24">
        <f>L1853+L1855+L1861+L1862+L1856</f>
        <v>526.56999999999994</v>
      </c>
      <c r="AO1863" s="24">
        <f>L1855</f>
        <v>54.600000000000009</v>
      </c>
      <c r="AQ1863" t="s">
        <v>1567</v>
      </c>
      <c r="AR1863" s="24">
        <f>L1853</f>
        <v>109.01</v>
      </c>
      <c r="AT1863" s="24">
        <f>L1856</f>
        <v>53.18</v>
      </c>
      <c r="AV1863" t="s">
        <v>1567</v>
      </c>
      <c r="AW1863">
        <f>0</f>
        <v>0</v>
      </c>
      <c r="AZ1863">
        <f>Source!X582</f>
        <v>189.76</v>
      </c>
      <c r="BA1863">
        <f>Source!Y582</f>
        <v>120.02</v>
      </c>
      <c r="CD1863">
        <v>1</v>
      </c>
    </row>
    <row r="1864" spans="1:83" ht="38.25" x14ac:dyDescent="0.2">
      <c r="A1864" s="118" t="s">
        <v>729</v>
      </c>
      <c r="B1864" s="107" t="s">
        <v>1732</v>
      </c>
      <c r="C1864" s="107" t="str">
        <f>Source!G583</f>
        <v>Очистка полости трубопровода продувкой воздухом, номинальный диаметр газопровода: 160 мм</v>
      </c>
      <c r="D1864" s="119" t="str">
        <f>Source!H583</f>
        <v>100 м</v>
      </c>
      <c r="E1864" s="120">
        <f>Source!K583</f>
        <v>0.255</v>
      </c>
      <c r="F1864" s="120"/>
      <c r="G1864" s="120">
        <f>Source!I583</f>
        <v>0.255</v>
      </c>
      <c r="H1864" s="121"/>
      <c r="I1864" s="119"/>
      <c r="J1864" s="121"/>
      <c r="K1864" s="119"/>
      <c r="L1864" s="121"/>
    </row>
    <row r="1865" spans="1:83" x14ac:dyDescent="0.2">
      <c r="A1865" s="104"/>
      <c r="B1865" s="104"/>
      <c r="C1865" s="105" t="str">
        <f>"Объем: "&amp;Source!I583&amp;"=25,5/"&amp;"100"</f>
        <v>Объем: 0,255=25,5/100</v>
      </c>
      <c r="D1865" s="104"/>
      <c r="E1865" s="104"/>
      <c r="F1865" s="104"/>
      <c r="G1865" s="104"/>
      <c r="H1865" s="104"/>
      <c r="I1865" s="104"/>
      <c r="J1865" s="104"/>
      <c r="K1865" s="104"/>
      <c r="L1865" s="104"/>
    </row>
    <row r="1866" spans="1:83" x14ac:dyDescent="0.2">
      <c r="A1866" s="122"/>
      <c r="B1866" s="120">
        <v>1</v>
      </c>
      <c r="C1866" s="122" t="s">
        <v>1569</v>
      </c>
      <c r="D1866" s="119" t="s">
        <v>922</v>
      </c>
      <c r="E1866" s="123"/>
      <c r="F1866" s="120"/>
      <c r="G1866" s="120">
        <f>Source!U583</f>
        <v>0.15809999999999999</v>
      </c>
      <c r="H1866" s="120"/>
      <c r="I1866" s="120"/>
      <c r="J1866" s="120"/>
      <c r="K1866" s="120"/>
      <c r="L1866" s="124">
        <f>SUM(L1867:L1867)-SUMIF(CE1867:CE1867, 1, L1867:L1867)</f>
        <v>62.27</v>
      </c>
    </row>
    <row r="1867" spans="1:83" x14ac:dyDescent="0.2">
      <c r="A1867" s="107"/>
      <c r="B1867" s="107" t="s">
        <v>1079</v>
      </c>
      <c r="C1867" s="107" t="s">
        <v>1080</v>
      </c>
      <c r="D1867" s="119" t="s">
        <v>922</v>
      </c>
      <c r="E1867" s="120">
        <v>0.62</v>
      </c>
      <c r="F1867" s="120"/>
      <c r="G1867" s="120">
        <f>SmtRes!CX545</f>
        <v>0.15809999999999999</v>
      </c>
      <c r="H1867" s="121"/>
      <c r="I1867" s="119"/>
      <c r="J1867" s="121">
        <f>SmtRes!CZ545</f>
        <v>393.89</v>
      </c>
      <c r="K1867" s="119"/>
      <c r="L1867" s="121">
        <f>SmtRes!DI545</f>
        <v>62.27</v>
      </c>
    </row>
    <row r="1868" spans="1:83" x14ac:dyDescent="0.2">
      <c r="A1868" s="122"/>
      <c r="B1868" s="120">
        <v>2</v>
      </c>
      <c r="C1868" s="122" t="s">
        <v>1560</v>
      </c>
      <c r="D1868" s="119"/>
      <c r="E1868" s="123"/>
      <c r="F1868" s="120"/>
      <c r="G1868" s="120"/>
      <c r="H1868" s="120"/>
      <c r="I1868" s="120"/>
      <c r="J1868" s="120"/>
      <c r="K1868" s="120"/>
      <c r="L1868" s="124">
        <f>SUM(L1869:L1871)-SUMIF(CE1869:CE1871, 1, L1869:L1871)</f>
        <v>30.940000000000005</v>
      </c>
    </row>
    <row r="1869" spans="1:83" x14ac:dyDescent="0.2">
      <c r="A1869" s="122"/>
      <c r="B1869" s="120"/>
      <c r="C1869" s="122" t="s">
        <v>1562</v>
      </c>
      <c r="D1869" s="119" t="s">
        <v>922</v>
      </c>
      <c r="E1869" s="123"/>
      <c r="F1869" s="120"/>
      <c r="G1869" s="120">
        <f>Source!V583</f>
        <v>7.6499999999999999E-2</v>
      </c>
      <c r="H1869" s="120"/>
      <c r="I1869" s="120"/>
      <c r="J1869" s="120"/>
      <c r="K1869" s="120"/>
      <c r="L1869" s="124">
        <f>SUMIF(CE1870:CE1871, 1, L1870:L1871)</f>
        <v>30.13</v>
      </c>
      <c r="CE1869">
        <v>1</v>
      </c>
    </row>
    <row r="1870" spans="1:83" ht="51" x14ac:dyDescent="0.2">
      <c r="A1870" s="107"/>
      <c r="B1870" s="107" t="s">
        <v>944</v>
      </c>
      <c r="C1870" s="107" t="s">
        <v>946</v>
      </c>
      <c r="D1870" s="119" t="s">
        <v>926</v>
      </c>
      <c r="E1870" s="120">
        <v>0.3</v>
      </c>
      <c r="F1870" s="120"/>
      <c r="G1870" s="120">
        <f>SmtRes!CX547</f>
        <v>7.6499999999999999E-2</v>
      </c>
      <c r="H1870" s="121"/>
      <c r="I1870" s="119"/>
      <c r="J1870" s="121">
        <f>SmtRes!CZ547</f>
        <v>404.41</v>
      </c>
      <c r="K1870" s="119"/>
      <c r="L1870" s="121">
        <f>SmtRes!DG547</f>
        <v>30.94</v>
      </c>
    </row>
    <row r="1871" spans="1:83" x14ac:dyDescent="0.2">
      <c r="A1871" s="107"/>
      <c r="B1871" s="107" t="s">
        <v>947</v>
      </c>
      <c r="C1871" s="125" t="s">
        <v>1603</v>
      </c>
      <c r="D1871" s="126" t="s">
        <v>922</v>
      </c>
      <c r="E1871" s="127">
        <f>SmtRes!DO547*SmtRes!AT547</f>
        <v>0.3</v>
      </c>
      <c r="F1871" s="127"/>
      <c r="G1871" s="127">
        <f>ROUND(E1871*G1864, 7)</f>
        <v>7.6499999999999999E-2</v>
      </c>
      <c r="H1871" s="128"/>
      <c r="I1871" s="126"/>
      <c r="J1871" s="128">
        <f>ROUND(SmtRes!AG547/SmtRes!DO547, 2)</f>
        <v>393.89</v>
      </c>
      <c r="K1871" s="126"/>
      <c r="L1871" s="128">
        <f>SmtRes!DH547</f>
        <v>30.13</v>
      </c>
      <c r="CE1871">
        <v>1</v>
      </c>
    </row>
    <row r="1872" spans="1:83" x14ac:dyDescent="0.2">
      <c r="A1872" s="107"/>
      <c r="B1872" s="107"/>
      <c r="C1872" s="106" t="s">
        <v>832</v>
      </c>
      <c r="D1872" s="119"/>
      <c r="E1872" s="120"/>
      <c r="F1872" s="120"/>
      <c r="G1872" s="120"/>
      <c r="H1872" s="121"/>
      <c r="I1872" s="119"/>
      <c r="J1872" s="121"/>
      <c r="K1872" s="119"/>
      <c r="L1872" s="121">
        <f>L1866+L1868+L1869</f>
        <v>123.34</v>
      </c>
    </row>
    <row r="1873" spans="1:83" x14ac:dyDescent="0.2">
      <c r="A1873" s="107"/>
      <c r="B1873" s="107"/>
      <c r="C1873" s="107" t="s">
        <v>1563</v>
      </c>
      <c r="D1873" s="119"/>
      <c r="E1873" s="120"/>
      <c r="F1873" s="120"/>
      <c r="G1873" s="120"/>
      <c r="H1873" s="121"/>
      <c r="I1873" s="119"/>
      <c r="J1873" s="121"/>
      <c r="K1873" s="119"/>
      <c r="L1873" s="121">
        <f>SUM(AR1864:AR1876)+SUM(AS1864:AS1876)+SUM(AT1864:AT1876)+SUM(AU1864:AU1876)+SUM(AV1864:AV1876)</f>
        <v>92.4</v>
      </c>
    </row>
    <row r="1874" spans="1:83" ht="38.25" x14ac:dyDescent="0.2">
      <c r="A1874" s="107"/>
      <c r="B1874" s="107" t="s">
        <v>108</v>
      </c>
      <c r="C1874" s="107" t="s">
        <v>1605</v>
      </c>
      <c r="D1874" s="119" t="s">
        <v>186</v>
      </c>
      <c r="E1874" s="120">
        <f>Source!BZ583</f>
        <v>117</v>
      </c>
      <c r="F1874" s="120"/>
      <c r="G1874" s="120">
        <f>Source!AT583</f>
        <v>117</v>
      </c>
      <c r="H1874" s="121"/>
      <c r="I1874" s="119"/>
      <c r="J1874" s="121"/>
      <c r="K1874" s="119"/>
      <c r="L1874" s="121">
        <f>SUM(AZ1864:AZ1876)</f>
        <v>108.11</v>
      </c>
    </row>
    <row r="1875" spans="1:83" ht="38.25" x14ac:dyDescent="0.2">
      <c r="A1875" s="125"/>
      <c r="B1875" s="125" t="s">
        <v>109</v>
      </c>
      <c r="C1875" s="125" t="s">
        <v>1606</v>
      </c>
      <c r="D1875" s="126" t="s">
        <v>186</v>
      </c>
      <c r="E1875" s="127">
        <f>Source!CA583</f>
        <v>74</v>
      </c>
      <c r="F1875" s="127"/>
      <c r="G1875" s="127">
        <f>Source!AU583</f>
        <v>74</v>
      </c>
      <c r="H1875" s="128"/>
      <c r="I1875" s="126"/>
      <c r="J1875" s="128"/>
      <c r="K1875" s="126"/>
      <c r="L1875" s="128">
        <f>SUM(BA1864:BA1876)</f>
        <v>68.38</v>
      </c>
    </row>
    <row r="1876" spans="1:83" x14ac:dyDescent="0.2">
      <c r="A1876" s="104"/>
      <c r="B1876" s="104"/>
      <c r="C1876" s="129" t="s">
        <v>1566</v>
      </c>
      <c r="D1876" s="129"/>
      <c r="E1876" s="129"/>
      <c r="F1876" s="129"/>
      <c r="G1876" s="129"/>
      <c r="H1876" s="129"/>
      <c r="I1876" s="130">
        <f>IF(E1864&lt;&gt;0,K1876/E1864, 0)</f>
        <v>1175.8039215686274</v>
      </c>
      <c r="J1876" s="130"/>
      <c r="K1876" s="130">
        <f>L1866+L1868+L1874+L1875+L1869</f>
        <v>299.83</v>
      </c>
      <c r="L1876" s="130"/>
      <c r="AD1876">
        <f>ROUND((Source!AT583/100)*((ROUND(SUMIF(SmtRes!AQ545:'SmtRes'!AQ547,"=1",SmtRes!AD545:'SmtRes'!AD547)*Source!I583, 2)+ROUND(SUMIF(SmtRes!AQ545:'SmtRes'!AQ547,"=1",SmtRes!AC545:'SmtRes'!AC547)*Source!I583, 2))), 2)</f>
        <v>235.03</v>
      </c>
      <c r="AE1876">
        <f>ROUND((Source!AU583/100)*((ROUND(SUMIF(SmtRes!AQ545:'SmtRes'!AQ547,"=1",SmtRes!AD545:'SmtRes'!AD547)*Source!I583, 2)+ROUND(SUMIF(SmtRes!AQ545:'SmtRes'!AQ547,"=1",SmtRes!AC545:'SmtRes'!AC547)*Source!I583, 2))), 2)</f>
        <v>148.65</v>
      </c>
      <c r="AN1876" s="24">
        <f>L1866+L1868+L1874+L1875+L1869</f>
        <v>299.83</v>
      </c>
      <c r="AO1876" s="24">
        <f>L1868</f>
        <v>30.940000000000005</v>
      </c>
      <c r="AQ1876" t="s">
        <v>1567</v>
      </c>
      <c r="AR1876" s="24">
        <f>L1866</f>
        <v>62.27</v>
      </c>
      <c r="AT1876" s="24">
        <f>L1869</f>
        <v>30.13</v>
      </c>
      <c r="AV1876" t="s">
        <v>1567</v>
      </c>
      <c r="AW1876">
        <f>0</f>
        <v>0</v>
      </c>
      <c r="AZ1876">
        <f>Source!X583</f>
        <v>108.11</v>
      </c>
      <c r="BA1876">
        <f>Source!Y583</f>
        <v>68.38</v>
      </c>
      <c r="CD1876">
        <v>1</v>
      </c>
    </row>
    <row r="1877" spans="1:83" ht="38.25" x14ac:dyDescent="0.2">
      <c r="A1877" s="118" t="s">
        <v>733</v>
      </c>
      <c r="B1877" s="107" t="s">
        <v>1733</v>
      </c>
      <c r="C1877" s="107" t="str">
        <f>Source!G584</f>
        <v>Очистка полости трубопровода продувкой воздухом, номинальный диаметр газопровода: 200 мм</v>
      </c>
      <c r="D1877" s="119" t="str">
        <f>Source!H584</f>
        <v>100 м</v>
      </c>
      <c r="E1877" s="120">
        <f>Source!K584</f>
        <v>0.05</v>
      </c>
      <c r="F1877" s="120"/>
      <c r="G1877" s="120">
        <f>Source!I584</f>
        <v>0.05</v>
      </c>
      <c r="H1877" s="121"/>
      <c r="I1877" s="119"/>
      <c r="J1877" s="121"/>
      <c r="K1877" s="119"/>
      <c r="L1877" s="121"/>
    </row>
    <row r="1878" spans="1:83" x14ac:dyDescent="0.2">
      <c r="A1878" s="104"/>
      <c r="B1878" s="104"/>
      <c r="C1878" s="105" t="str">
        <f>"Объем: "&amp;Source!I584&amp;"=5/"&amp;"100"</f>
        <v>Объем: 0,05=5/100</v>
      </c>
      <c r="D1878" s="104"/>
      <c r="E1878" s="104"/>
      <c r="F1878" s="104"/>
      <c r="G1878" s="104"/>
      <c r="H1878" s="104"/>
      <c r="I1878" s="104"/>
      <c r="J1878" s="104"/>
      <c r="K1878" s="104"/>
      <c r="L1878" s="104"/>
    </row>
    <row r="1879" spans="1:83" x14ac:dyDescent="0.2">
      <c r="A1879" s="122"/>
      <c r="B1879" s="120">
        <v>1</v>
      </c>
      <c r="C1879" s="122" t="s">
        <v>1569</v>
      </c>
      <c r="D1879" s="119" t="s">
        <v>922</v>
      </c>
      <c r="E1879" s="123"/>
      <c r="F1879" s="120"/>
      <c r="G1879" s="120">
        <f>Source!U584</f>
        <v>3.1E-2</v>
      </c>
      <c r="H1879" s="120"/>
      <c r="I1879" s="120"/>
      <c r="J1879" s="120"/>
      <c r="K1879" s="120"/>
      <c r="L1879" s="124">
        <f>SUM(L1880:L1880)-SUMIF(CE1880:CE1880, 1, L1880:L1880)</f>
        <v>12.21</v>
      </c>
    </row>
    <row r="1880" spans="1:83" x14ac:dyDescent="0.2">
      <c r="A1880" s="107"/>
      <c r="B1880" s="107" t="s">
        <v>1079</v>
      </c>
      <c r="C1880" s="107" t="s">
        <v>1080</v>
      </c>
      <c r="D1880" s="119" t="s">
        <v>922</v>
      </c>
      <c r="E1880" s="120">
        <v>0.62</v>
      </c>
      <c r="F1880" s="120"/>
      <c r="G1880" s="120">
        <f>SmtRes!CX548</f>
        <v>3.1E-2</v>
      </c>
      <c r="H1880" s="121"/>
      <c r="I1880" s="119"/>
      <c r="J1880" s="121">
        <f>SmtRes!CZ548</f>
        <v>393.89</v>
      </c>
      <c r="K1880" s="119"/>
      <c r="L1880" s="121">
        <f>SmtRes!DI548</f>
        <v>12.21</v>
      </c>
    </row>
    <row r="1881" spans="1:83" x14ac:dyDescent="0.2">
      <c r="A1881" s="122"/>
      <c r="B1881" s="120">
        <v>2</v>
      </c>
      <c r="C1881" s="122" t="s">
        <v>1560</v>
      </c>
      <c r="D1881" s="119"/>
      <c r="E1881" s="123"/>
      <c r="F1881" s="120"/>
      <c r="G1881" s="120"/>
      <c r="H1881" s="120"/>
      <c r="I1881" s="120"/>
      <c r="J1881" s="120"/>
      <c r="K1881" s="120"/>
      <c r="L1881" s="124">
        <f>SUM(L1882:L1884)-SUMIF(CE1882:CE1884, 1, L1882:L1884)</f>
        <v>6.07</v>
      </c>
    </row>
    <row r="1882" spans="1:83" x14ac:dyDescent="0.2">
      <c r="A1882" s="122"/>
      <c r="B1882" s="120"/>
      <c r="C1882" s="122" t="s">
        <v>1562</v>
      </c>
      <c r="D1882" s="119" t="s">
        <v>922</v>
      </c>
      <c r="E1882" s="123"/>
      <c r="F1882" s="120"/>
      <c r="G1882" s="120">
        <f>Source!V584</f>
        <v>1.4999999999999999E-2</v>
      </c>
      <c r="H1882" s="120"/>
      <c r="I1882" s="120"/>
      <c r="J1882" s="120"/>
      <c r="K1882" s="120"/>
      <c r="L1882" s="124">
        <f>SUMIF(CE1883:CE1884, 1, L1883:L1884)</f>
        <v>5.91</v>
      </c>
      <c r="CE1882">
        <v>1</v>
      </c>
    </row>
    <row r="1883" spans="1:83" ht="51" x14ac:dyDescent="0.2">
      <c r="A1883" s="107"/>
      <c r="B1883" s="107" t="s">
        <v>944</v>
      </c>
      <c r="C1883" s="107" t="s">
        <v>946</v>
      </c>
      <c r="D1883" s="119" t="s">
        <v>926</v>
      </c>
      <c r="E1883" s="120">
        <v>0.3</v>
      </c>
      <c r="F1883" s="120"/>
      <c r="G1883" s="120">
        <f>SmtRes!CX550</f>
        <v>1.4999999999999999E-2</v>
      </c>
      <c r="H1883" s="121"/>
      <c r="I1883" s="119"/>
      <c r="J1883" s="121">
        <f>SmtRes!CZ550</f>
        <v>404.41</v>
      </c>
      <c r="K1883" s="119"/>
      <c r="L1883" s="121">
        <f>SmtRes!DG550</f>
        <v>6.07</v>
      </c>
    </row>
    <row r="1884" spans="1:83" x14ac:dyDescent="0.2">
      <c r="A1884" s="107"/>
      <c r="B1884" s="107" t="s">
        <v>947</v>
      </c>
      <c r="C1884" s="125" t="s">
        <v>1603</v>
      </c>
      <c r="D1884" s="126" t="s">
        <v>922</v>
      </c>
      <c r="E1884" s="127">
        <f>SmtRes!DO550*SmtRes!AT550</f>
        <v>0.3</v>
      </c>
      <c r="F1884" s="127"/>
      <c r="G1884" s="127">
        <f>ROUND(E1884*G1877, 7)</f>
        <v>1.4999999999999999E-2</v>
      </c>
      <c r="H1884" s="128"/>
      <c r="I1884" s="126"/>
      <c r="J1884" s="128">
        <f>ROUND(SmtRes!AG550/SmtRes!DO550, 2)</f>
        <v>393.89</v>
      </c>
      <c r="K1884" s="126"/>
      <c r="L1884" s="128">
        <f>SmtRes!DH550</f>
        <v>5.91</v>
      </c>
      <c r="CE1884">
        <v>1</v>
      </c>
    </row>
    <row r="1885" spans="1:83" x14ac:dyDescent="0.2">
      <c r="A1885" s="107"/>
      <c r="B1885" s="107"/>
      <c r="C1885" s="106" t="s">
        <v>832</v>
      </c>
      <c r="D1885" s="119"/>
      <c r="E1885" s="120"/>
      <c r="F1885" s="120"/>
      <c r="G1885" s="120"/>
      <c r="H1885" s="121"/>
      <c r="I1885" s="119"/>
      <c r="J1885" s="121"/>
      <c r="K1885" s="119"/>
      <c r="L1885" s="121">
        <f>L1879+L1881+L1882</f>
        <v>24.19</v>
      </c>
    </row>
    <row r="1886" spans="1:83" x14ac:dyDescent="0.2">
      <c r="A1886" s="107"/>
      <c r="B1886" s="107"/>
      <c r="C1886" s="107" t="s">
        <v>1563</v>
      </c>
      <c r="D1886" s="119"/>
      <c r="E1886" s="120"/>
      <c r="F1886" s="120"/>
      <c r="G1886" s="120"/>
      <c r="H1886" s="121"/>
      <c r="I1886" s="119"/>
      <c r="J1886" s="121"/>
      <c r="K1886" s="119"/>
      <c r="L1886" s="121">
        <f>SUM(AR1877:AR1889)+SUM(AS1877:AS1889)+SUM(AT1877:AT1889)+SUM(AU1877:AU1889)+SUM(AV1877:AV1889)</f>
        <v>18.12</v>
      </c>
    </row>
    <row r="1887" spans="1:83" ht="38.25" x14ac:dyDescent="0.2">
      <c r="A1887" s="107"/>
      <c r="B1887" s="107" t="s">
        <v>108</v>
      </c>
      <c r="C1887" s="107" t="s">
        <v>1605</v>
      </c>
      <c r="D1887" s="119" t="s">
        <v>186</v>
      </c>
      <c r="E1887" s="120">
        <f>Source!BZ584</f>
        <v>117</v>
      </c>
      <c r="F1887" s="120"/>
      <c r="G1887" s="120">
        <f>Source!AT584</f>
        <v>117</v>
      </c>
      <c r="H1887" s="121"/>
      <c r="I1887" s="119"/>
      <c r="J1887" s="121"/>
      <c r="K1887" s="119"/>
      <c r="L1887" s="121">
        <f>SUM(AZ1877:AZ1889)</f>
        <v>21.2</v>
      </c>
    </row>
    <row r="1888" spans="1:83" ht="38.25" x14ac:dyDescent="0.2">
      <c r="A1888" s="125"/>
      <c r="B1888" s="125" t="s">
        <v>109</v>
      </c>
      <c r="C1888" s="125" t="s">
        <v>1606</v>
      </c>
      <c r="D1888" s="126" t="s">
        <v>186</v>
      </c>
      <c r="E1888" s="127">
        <f>Source!CA584</f>
        <v>74</v>
      </c>
      <c r="F1888" s="127"/>
      <c r="G1888" s="127">
        <f>Source!AU584</f>
        <v>74</v>
      </c>
      <c r="H1888" s="128"/>
      <c r="I1888" s="126"/>
      <c r="J1888" s="128"/>
      <c r="K1888" s="126"/>
      <c r="L1888" s="128">
        <f>SUM(BA1877:BA1889)</f>
        <v>13.41</v>
      </c>
    </row>
    <row r="1889" spans="1:83" x14ac:dyDescent="0.2">
      <c r="A1889" s="104"/>
      <c r="B1889" s="104"/>
      <c r="C1889" s="129" t="s">
        <v>1566</v>
      </c>
      <c r="D1889" s="129"/>
      <c r="E1889" s="129"/>
      <c r="F1889" s="129"/>
      <c r="G1889" s="129"/>
      <c r="H1889" s="129"/>
      <c r="I1889" s="130">
        <f>IF(E1877&lt;&gt;0,K1889/E1877, 0)</f>
        <v>1175.9999999999998</v>
      </c>
      <c r="J1889" s="130"/>
      <c r="K1889" s="130">
        <f>L1879+L1881+L1887+L1888+L1882</f>
        <v>58.8</v>
      </c>
      <c r="L1889" s="130"/>
      <c r="AD1889">
        <f>ROUND((Source!AT584/100)*((ROUND(SUMIF(SmtRes!AQ548:'SmtRes'!AQ550,"=1",SmtRes!AD548:'SmtRes'!AD550)*Source!I584, 2)+ROUND(SUMIF(SmtRes!AQ548:'SmtRes'!AQ550,"=1",SmtRes!AC548:'SmtRes'!AC550)*Source!I584, 2))), 2)</f>
        <v>46.07</v>
      </c>
      <c r="AE1889">
        <f>ROUND((Source!AU584/100)*((ROUND(SUMIF(SmtRes!AQ548:'SmtRes'!AQ550,"=1",SmtRes!AD548:'SmtRes'!AD550)*Source!I584, 2)+ROUND(SUMIF(SmtRes!AQ548:'SmtRes'!AQ550,"=1",SmtRes!AC548:'SmtRes'!AC550)*Source!I584, 2))), 2)</f>
        <v>29.14</v>
      </c>
      <c r="AN1889" s="24">
        <f>L1879+L1881+L1887+L1888+L1882</f>
        <v>58.8</v>
      </c>
      <c r="AO1889" s="24">
        <f>L1881</f>
        <v>6.07</v>
      </c>
      <c r="AQ1889" t="s">
        <v>1567</v>
      </c>
      <c r="AR1889" s="24">
        <f>L1879</f>
        <v>12.21</v>
      </c>
      <c r="AT1889" s="24">
        <f>L1882</f>
        <v>5.91</v>
      </c>
      <c r="AV1889" t="s">
        <v>1567</v>
      </c>
      <c r="AW1889">
        <f>0</f>
        <v>0</v>
      </c>
      <c r="AZ1889">
        <f>Source!X584</f>
        <v>21.2</v>
      </c>
      <c r="BA1889">
        <f>Source!Y584</f>
        <v>13.41</v>
      </c>
      <c r="CD1889">
        <v>1</v>
      </c>
    </row>
    <row r="1890" spans="1:83" ht="51" x14ac:dyDescent="0.2">
      <c r="A1890" s="118" t="s">
        <v>737</v>
      </c>
      <c r="B1890" s="107" t="s">
        <v>1734</v>
      </c>
      <c r="C1890" s="107" t="str">
        <f>Source!G585</f>
        <v>Подъем давления при испытании воздухом газопроводов низкого и среднего давления (до 0,3 МПа) номинальным диаметром: 200 мм</v>
      </c>
      <c r="D1890" s="119" t="str">
        <f>Source!H585</f>
        <v>100 м</v>
      </c>
      <c r="E1890" s="120">
        <f>Source!K585</f>
        <v>0.02</v>
      </c>
      <c r="F1890" s="120"/>
      <c r="G1890" s="120">
        <f>Source!I585</f>
        <v>0.02</v>
      </c>
      <c r="H1890" s="121"/>
      <c r="I1890" s="119"/>
      <c r="J1890" s="121"/>
      <c r="K1890" s="119"/>
      <c r="L1890" s="121"/>
    </row>
    <row r="1891" spans="1:83" x14ac:dyDescent="0.2">
      <c r="A1891" s="104"/>
      <c r="B1891" s="104"/>
      <c r="C1891" s="105" t="str">
        <f>"Объем: "&amp;Source!I585&amp;"=2/"&amp;"100"</f>
        <v>Объем: 0,02=2/100</v>
      </c>
      <c r="D1891" s="104"/>
      <c r="E1891" s="104"/>
      <c r="F1891" s="104"/>
      <c r="G1891" s="104"/>
      <c r="H1891" s="104"/>
      <c r="I1891" s="104"/>
      <c r="J1891" s="104"/>
      <c r="K1891" s="104"/>
      <c r="L1891" s="104"/>
    </row>
    <row r="1892" spans="1:83" x14ac:dyDescent="0.2">
      <c r="A1892" s="122"/>
      <c r="B1892" s="120">
        <v>1</v>
      </c>
      <c r="C1892" s="122" t="s">
        <v>1569</v>
      </c>
      <c r="D1892" s="119" t="s">
        <v>922</v>
      </c>
      <c r="E1892" s="123"/>
      <c r="F1892" s="120"/>
      <c r="G1892" s="120">
        <f>Source!U585</f>
        <v>3.2000000000000002E-3</v>
      </c>
      <c r="H1892" s="120"/>
      <c r="I1892" s="120"/>
      <c r="J1892" s="120"/>
      <c r="K1892" s="120"/>
      <c r="L1892" s="124">
        <f>SUM(L1893:L1893)-SUMIF(CE1893:CE1893, 1, L1893:L1893)</f>
        <v>1.26</v>
      </c>
    </row>
    <row r="1893" spans="1:83" x14ac:dyDescent="0.2">
      <c r="A1893" s="107"/>
      <c r="B1893" s="107" t="s">
        <v>1079</v>
      </c>
      <c r="C1893" s="107" t="s">
        <v>1080</v>
      </c>
      <c r="D1893" s="119" t="s">
        <v>922</v>
      </c>
      <c r="E1893" s="120">
        <v>0.16</v>
      </c>
      <c r="F1893" s="120"/>
      <c r="G1893" s="120">
        <f>SmtRes!CX551</f>
        <v>3.2000000000000002E-3</v>
      </c>
      <c r="H1893" s="121"/>
      <c r="I1893" s="119"/>
      <c r="J1893" s="121">
        <f>SmtRes!CZ551</f>
        <v>393.89</v>
      </c>
      <c r="K1893" s="119"/>
      <c r="L1893" s="121">
        <f>SmtRes!DI551</f>
        <v>1.26</v>
      </c>
    </row>
    <row r="1894" spans="1:83" x14ac:dyDescent="0.2">
      <c r="A1894" s="122"/>
      <c r="B1894" s="120">
        <v>2</v>
      </c>
      <c r="C1894" s="122" t="s">
        <v>1560</v>
      </c>
      <c r="D1894" s="119"/>
      <c r="E1894" s="123"/>
      <c r="F1894" s="120"/>
      <c r="G1894" s="120"/>
      <c r="H1894" s="120"/>
      <c r="I1894" s="120"/>
      <c r="J1894" s="120"/>
      <c r="K1894" s="120"/>
      <c r="L1894" s="124">
        <f>SUM(L1895:L1899)-SUMIF(CE1895:CE1899, 1, L1895:L1899)</f>
        <v>1.6099999999999999</v>
      </c>
    </row>
    <row r="1895" spans="1:83" x14ac:dyDescent="0.2">
      <c r="A1895" s="122"/>
      <c r="B1895" s="120"/>
      <c r="C1895" s="122" t="s">
        <v>1562</v>
      </c>
      <c r="D1895" s="119" t="s">
        <v>922</v>
      </c>
      <c r="E1895" s="123"/>
      <c r="F1895" s="120"/>
      <c r="G1895" s="120">
        <f>Source!V585</f>
        <v>2.2000000000000001E-3</v>
      </c>
      <c r="H1895" s="120"/>
      <c r="I1895" s="120"/>
      <c r="J1895" s="120"/>
      <c r="K1895" s="120"/>
      <c r="L1895" s="124">
        <f>SUMIF(CE1896:CE1899, 1, L1896:L1899)</f>
        <v>0.95</v>
      </c>
      <c r="CE1895">
        <v>1</v>
      </c>
    </row>
    <row r="1896" spans="1:83" ht="25.5" x14ac:dyDescent="0.2">
      <c r="A1896" s="107"/>
      <c r="B1896" s="107" t="s">
        <v>1081</v>
      </c>
      <c r="C1896" s="107" t="s">
        <v>1083</v>
      </c>
      <c r="D1896" s="119" t="s">
        <v>926</v>
      </c>
      <c r="E1896" s="120">
        <v>0.03</v>
      </c>
      <c r="F1896" s="120"/>
      <c r="G1896" s="120">
        <f>SmtRes!CX553</f>
        <v>5.9999999999999995E-4</v>
      </c>
      <c r="H1896" s="121"/>
      <c r="I1896" s="119"/>
      <c r="J1896" s="121">
        <f>SmtRes!CZ553</f>
        <v>1601.67</v>
      </c>
      <c r="K1896" s="119"/>
      <c r="L1896" s="121">
        <f>SmtRes!DG553</f>
        <v>0.96</v>
      </c>
    </row>
    <row r="1897" spans="1:83" x14ac:dyDescent="0.2">
      <c r="A1897" s="107"/>
      <c r="B1897" s="107" t="s">
        <v>927</v>
      </c>
      <c r="C1897" s="107" t="s">
        <v>1561</v>
      </c>
      <c r="D1897" s="119" t="s">
        <v>922</v>
      </c>
      <c r="E1897" s="120">
        <f>SmtRes!DO553*SmtRes!AT553</f>
        <v>0.03</v>
      </c>
      <c r="F1897" s="120"/>
      <c r="G1897" s="120">
        <f>ROUND(E1897*G1890, 7)</f>
        <v>5.9999999999999995E-4</v>
      </c>
      <c r="H1897" s="121"/>
      <c r="I1897" s="119"/>
      <c r="J1897" s="121">
        <f>ROUND(SmtRes!AG553/SmtRes!DO553, 2)</f>
        <v>529.11</v>
      </c>
      <c r="K1897" s="119"/>
      <c r="L1897" s="121">
        <f>SmtRes!DH553</f>
        <v>0.32</v>
      </c>
      <c r="CE1897">
        <v>1</v>
      </c>
    </row>
    <row r="1898" spans="1:83" ht="51" x14ac:dyDescent="0.2">
      <c r="A1898" s="107"/>
      <c r="B1898" s="107" t="s">
        <v>944</v>
      </c>
      <c r="C1898" s="107" t="s">
        <v>946</v>
      </c>
      <c r="D1898" s="119" t="s">
        <v>926</v>
      </c>
      <c r="E1898" s="120">
        <v>0.08</v>
      </c>
      <c r="F1898" s="120"/>
      <c r="G1898" s="120">
        <f>SmtRes!CX554</f>
        <v>1.6000000000000001E-3</v>
      </c>
      <c r="H1898" s="121"/>
      <c r="I1898" s="119"/>
      <c r="J1898" s="121">
        <f>SmtRes!CZ554</f>
        <v>404.41</v>
      </c>
      <c r="K1898" s="119"/>
      <c r="L1898" s="121">
        <f>SmtRes!DG554</f>
        <v>0.65</v>
      </c>
    </row>
    <row r="1899" spans="1:83" x14ac:dyDescent="0.2">
      <c r="A1899" s="107"/>
      <c r="B1899" s="107" t="s">
        <v>947</v>
      </c>
      <c r="C1899" s="125" t="s">
        <v>1603</v>
      </c>
      <c r="D1899" s="126" t="s">
        <v>922</v>
      </c>
      <c r="E1899" s="127">
        <f>SmtRes!DO554*SmtRes!AT554</f>
        <v>0.08</v>
      </c>
      <c r="F1899" s="127"/>
      <c r="G1899" s="127">
        <f>ROUND(E1899*G1890, 7)</f>
        <v>1.6000000000000001E-3</v>
      </c>
      <c r="H1899" s="128"/>
      <c r="I1899" s="126"/>
      <c r="J1899" s="128">
        <f>ROUND(SmtRes!AG554/SmtRes!DO554, 2)</f>
        <v>393.89</v>
      </c>
      <c r="K1899" s="126"/>
      <c r="L1899" s="128">
        <f>SmtRes!DH554</f>
        <v>0.63</v>
      </c>
      <c r="CE1899">
        <v>1</v>
      </c>
    </row>
    <row r="1900" spans="1:83" x14ac:dyDescent="0.2">
      <c r="A1900" s="107"/>
      <c r="B1900" s="107"/>
      <c r="C1900" s="106" t="s">
        <v>832</v>
      </c>
      <c r="D1900" s="119"/>
      <c r="E1900" s="120"/>
      <c r="F1900" s="120"/>
      <c r="G1900" s="120"/>
      <c r="H1900" s="121"/>
      <c r="I1900" s="119"/>
      <c r="J1900" s="121"/>
      <c r="K1900" s="119"/>
      <c r="L1900" s="121">
        <f>L1892+L1894+L1895</f>
        <v>3.8200000000000003</v>
      </c>
    </row>
    <row r="1901" spans="1:83" x14ac:dyDescent="0.2">
      <c r="A1901" s="107"/>
      <c r="B1901" s="107"/>
      <c r="C1901" s="107" t="s">
        <v>1563</v>
      </c>
      <c r="D1901" s="119"/>
      <c r="E1901" s="120"/>
      <c r="F1901" s="120"/>
      <c r="G1901" s="120"/>
      <c r="H1901" s="121"/>
      <c r="I1901" s="119"/>
      <c r="J1901" s="121"/>
      <c r="K1901" s="119"/>
      <c r="L1901" s="121">
        <f>SUM(AR1890:AR1904)+SUM(AS1890:AS1904)+SUM(AT1890:AT1904)+SUM(AU1890:AU1904)+SUM(AV1890:AV1904)</f>
        <v>2.21</v>
      </c>
    </row>
    <row r="1902" spans="1:83" ht="38.25" x14ac:dyDescent="0.2">
      <c r="A1902" s="107"/>
      <c r="B1902" s="107" t="s">
        <v>108</v>
      </c>
      <c r="C1902" s="107" t="s">
        <v>1605</v>
      </c>
      <c r="D1902" s="119" t="s">
        <v>186</v>
      </c>
      <c r="E1902" s="120">
        <f>Source!BZ585</f>
        <v>117</v>
      </c>
      <c r="F1902" s="120"/>
      <c r="G1902" s="120">
        <f>Source!AT585</f>
        <v>117</v>
      </c>
      <c r="H1902" s="121"/>
      <c r="I1902" s="119"/>
      <c r="J1902" s="121"/>
      <c r="K1902" s="119"/>
      <c r="L1902" s="121">
        <f>SUM(AZ1890:AZ1904)</f>
        <v>2.59</v>
      </c>
    </row>
    <row r="1903" spans="1:83" ht="38.25" x14ac:dyDescent="0.2">
      <c r="A1903" s="125"/>
      <c r="B1903" s="125" t="s">
        <v>109</v>
      </c>
      <c r="C1903" s="125" t="s">
        <v>1606</v>
      </c>
      <c r="D1903" s="126" t="s">
        <v>186</v>
      </c>
      <c r="E1903" s="127">
        <f>Source!CA585</f>
        <v>74</v>
      </c>
      <c r="F1903" s="127"/>
      <c r="G1903" s="127">
        <f>Source!AU585</f>
        <v>74</v>
      </c>
      <c r="H1903" s="128"/>
      <c r="I1903" s="126"/>
      <c r="J1903" s="128"/>
      <c r="K1903" s="126"/>
      <c r="L1903" s="128">
        <f>SUM(BA1890:BA1904)</f>
        <v>1.64</v>
      </c>
    </row>
    <row r="1904" spans="1:83" x14ac:dyDescent="0.2">
      <c r="A1904" s="104"/>
      <c r="B1904" s="104"/>
      <c r="C1904" s="129" t="s">
        <v>1566</v>
      </c>
      <c r="D1904" s="129"/>
      <c r="E1904" s="129"/>
      <c r="F1904" s="129"/>
      <c r="G1904" s="129"/>
      <c r="H1904" s="129"/>
      <c r="I1904" s="130">
        <f>IF(E1890&lt;&gt;0,K1904/E1890, 0)</f>
        <v>402.49999999999994</v>
      </c>
      <c r="J1904" s="130"/>
      <c r="K1904" s="130">
        <f>L1892+L1894+L1902+L1903+L1895</f>
        <v>8.0499999999999989</v>
      </c>
      <c r="L1904" s="130"/>
      <c r="AD1904">
        <f>ROUND((Source!AT585/100)*((ROUND(SUMIF(SmtRes!AQ551:'SmtRes'!AQ554,"=1",SmtRes!AD551:'SmtRes'!AD554)*Source!I585, 2)+ROUND(SUMIF(SmtRes!AQ551:'SmtRes'!AQ554,"=1",SmtRes!AC551:'SmtRes'!AC554)*Source!I585, 2))), 2)</f>
        <v>30.82</v>
      </c>
      <c r="AE1904">
        <f>ROUND((Source!AU585/100)*((ROUND(SUMIF(SmtRes!AQ551:'SmtRes'!AQ554,"=1",SmtRes!AD551:'SmtRes'!AD554)*Source!I585, 2)+ROUND(SUMIF(SmtRes!AQ551:'SmtRes'!AQ554,"=1",SmtRes!AC551:'SmtRes'!AC554)*Source!I585, 2))), 2)</f>
        <v>19.489999999999998</v>
      </c>
      <c r="AN1904" s="24">
        <f>L1892+L1894+L1902+L1903+L1895</f>
        <v>8.0499999999999989</v>
      </c>
      <c r="AO1904" s="24">
        <f>L1894</f>
        <v>1.6099999999999999</v>
      </c>
      <c r="AQ1904" t="s">
        <v>1567</v>
      </c>
      <c r="AR1904" s="24">
        <f>L1892</f>
        <v>1.26</v>
      </c>
      <c r="AT1904" s="24">
        <f>L1895</f>
        <v>0.95</v>
      </c>
      <c r="AV1904" t="s">
        <v>1567</v>
      </c>
      <c r="AW1904">
        <f>0</f>
        <v>0</v>
      </c>
      <c r="AZ1904">
        <f>Source!X585</f>
        <v>2.59</v>
      </c>
      <c r="BA1904">
        <f>Source!Y585</f>
        <v>1.64</v>
      </c>
      <c r="CD1904">
        <v>1</v>
      </c>
    </row>
    <row r="1905" spans="1:83" ht="38.25" x14ac:dyDescent="0.2">
      <c r="A1905" s="118" t="s">
        <v>741</v>
      </c>
      <c r="B1905" s="107" t="s">
        <v>1735</v>
      </c>
      <c r="C1905" s="107" t="str">
        <f>Source!G586</f>
        <v>Опрессовка газопровода из полиэтиленовых труб, диаметром:  до  110 мм</v>
      </c>
      <c r="D1905" s="119" t="str">
        <f>Source!H586</f>
        <v>км</v>
      </c>
      <c r="E1905" s="120">
        <f>Source!K586</f>
        <v>6.7500000000000004E-2</v>
      </c>
      <c r="F1905" s="120"/>
      <c r="G1905" s="120">
        <f>Source!I586</f>
        <v>6.7500000000000004E-2</v>
      </c>
      <c r="H1905" s="121"/>
      <c r="I1905" s="119"/>
      <c r="J1905" s="121"/>
      <c r="K1905" s="119"/>
      <c r="L1905" s="121"/>
    </row>
    <row r="1906" spans="1:83" x14ac:dyDescent="0.2">
      <c r="A1906" s="122"/>
      <c r="B1906" s="120">
        <v>1</v>
      </c>
      <c r="C1906" s="122" t="s">
        <v>1569</v>
      </c>
      <c r="D1906" s="119" t="s">
        <v>922</v>
      </c>
      <c r="E1906" s="123"/>
      <c r="F1906" s="120"/>
      <c r="G1906" s="120">
        <f>Source!U586</f>
        <v>3.0644999999999998</v>
      </c>
      <c r="H1906" s="120"/>
      <c r="I1906" s="120"/>
      <c r="J1906" s="120"/>
      <c r="K1906" s="120"/>
      <c r="L1906" s="124">
        <f>SUM(L1907:L1908)-SUMIF(CE1907:CE1908, 1, L1907:L1908)</f>
        <v>1297.1599999999999</v>
      </c>
    </row>
    <row r="1907" spans="1:83" x14ac:dyDescent="0.2">
      <c r="A1907" s="107"/>
      <c r="B1907" s="107" t="s">
        <v>1038</v>
      </c>
      <c r="C1907" s="107" t="s">
        <v>1039</v>
      </c>
      <c r="D1907" s="119" t="s">
        <v>1037</v>
      </c>
      <c r="E1907" s="120">
        <v>22.7</v>
      </c>
      <c r="F1907" s="120"/>
      <c r="G1907" s="120">
        <f>SmtRes!CX555</f>
        <v>1.5322499999999999</v>
      </c>
      <c r="H1907" s="121"/>
      <c r="I1907" s="119"/>
      <c r="J1907" s="121">
        <f>SmtRes!CZ555</f>
        <v>393.89</v>
      </c>
      <c r="K1907" s="119"/>
      <c r="L1907" s="121">
        <f>SmtRes!DI555</f>
        <v>603.54</v>
      </c>
    </row>
    <row r="1908" spans="1:83" x14ac:dyDescent="0.2">
      <c r="A1908" s="107"/>
      <c r="B1908" s="107" t="s">
        <v>1084</v>
      </c>
      <c r="C1908" s="107" t="s">
        <v>1085</v>
      </c>
      <c r="D1908" s="119" t="s">
        <v>1037</v>
      </c>
      <c r="E1908" s="120">
        <v>22.7</v>
      </c>
      <c r="F1908" s="120"/>
      <c r="G1908" s="120">
        <f>SmtRes!CX556</f>
        <v>1.5322499999999999</v>
      </c>
      <c r="H1908" s="121"/>
      <c r="I1908" s="119"/>
      <c r="J1908" s="121">
        <f>SmtRes!CZ556</f>
        <v>452.68</v>
      </c>
      <c r="K1908" s="119"/>
      <c r="L1908" s="121">
        <f>SmtRes!DI556</f>
        <v>693.62</v>
      </c>
    </row>
    <row r="1909" spans="1:83" x14ac:dyDescent="0.2">
      <c r="A1909" s="122"/>
      <c r="B1909" s="120">
        <v>2</v>
      </c>
      <c r="C1909" s="122" t="s">
        <v>1560</v>
      </c>
      <c r="D1909" s="119"/>
      <c r="E1909" s="123"/>
      <c r="F1909" s="120"/>
      <c r="G1909" s="120"/>
      <c r="H1909" s="120"/>
      <c r="I1909" s="120"/>
      <c r="J1909" s="120"/>
      <c r="K1909" s="120"/>
      <c r="L1909" s="124">
        <f>SUM(L1910:L1912)-SUMIF(CE1910:CE1912, 1, L1910:L1912)</f>
        <v>8.7100000000000026</v>
      </c>
    </row>
    <row r="1910" spans="1:83" x14ac:dyDescent="0.2">
      <c r="A1910" s="122"/>
      <c r="B1910" s="120"/>
      <c r="C1910" s="122" t="s">
        <v>1562</v>
      </c>
      <c r="D1910" s="119" t="s">
        <v>922</v>
      </c>
      <c r="E1910" s="123"/>
      <c r="F1910" s="120"/>
      <c r="G1910" s="120">
        <f>Source!V586</f>
        <v>2.0249999999999999E-3</v>
      </c>
      <c r="H1910" s="120"/>
      <c r="I1910" s="120"/>
      <c r="J1910" s="120"/>
      <c r="K1910" s="120"/>
      <c r="L1910" s="124">
        <f>SUMIF(CE1911:CE1912, 1, L1911:L1912)</f>
        <v>0.8</v>
      </c>
      <c r="CE1910">
        <v>1</v>
      </c>
    </row>
    <row r="1911" spans="1:83" ht="51" x14ac:dyDescent="0.2">
      <c r="A1911" s="107"/>
      <c r="B1911" s="107" t="s">
        <v>1086</v>
      </c>
      <c r="C1911" s="107" t="s">
        <v>1088</v>
      </c>
      <c r="D1911" s="119" t="s">
        <v>926</v>
      </c>
      <c r="E1911" s="120">
        <v>0.03</v>
      </c>
      <c r="F1911" s="120"/>
      <c r="G1911" s="120">
        <f>SmtRes!CX558</f>
        <v>2.0249999999999999E-3</v>
      </c>
      <c r="H1911" s="121">
        <f>SmtRes!CZ558</f>
        <v>2445.0500000000002</v>
      </c>
      <c r="I1911" s="119">
        <f>SmtRes!AJ558</f>
        <v>1.76</v>
      </c>
      <c r="J1911" s="121">
        <f>ROUND(H1911*I1911, 2)</f>
        <v>4303.29</v>
      </c>
      <c r="K1911" s="119"/>
      <c r="L1911" s="121">
        <f>SmtRes!DG558</f>
        <v>8.7100000000000009</v>
      </c>
    </row>
    <row r="1912" spans="1:83" x14ac:dyDescent="0.2">
      <c r="A1912" s="107"/>
      <c r="B1912" s="107" t="s">
        <v>947</v>
      </c>
      <c r="C1912" s="107" t="s">
        <v>1603</v>
      </c>
      <c r="D1912" s="119" t="s">
        <v>922</v>
      </c>
      <c r="E1912" s="120">
        <f>SmtRes!DO558*SmtRes!AT558</f>
        <v>0.03</v>
      </c>
      <c r="F1912" s="120"/>
      <c r="G1912" s="120">
        <f>ROUND(E1912*G1905, 7)</f>
        <v>2.0249999999999999E-3</v>
      </c>
      <c r="H1912" s="121"/>
      <c r="I1912" s="119"/>
      <c r="J1912" s="121">
        <f>ROUND(SmtRes!AG558/SmtRes!DO558, 2)</f>
        <v>393.89</v>
      </c>
      <c r="K1912" s="119"/>
      <c r="L1912" s="121">
        <f>SmtRes!DH558</f>
        <v>0.8</v>
      </c>
      <c r="CE1912">
        <v>1</v>
      </c>
    </row>
    <row r="1913" spans="1:83" x14ac:dyDescent="0.2">
      <c r="A1913" s="122"/>
      <c r="B1913" s="120">
        <v>4</v>
      </c>
      <c r="C1913" s="122" t="s">
        <v>1604</v>
      </c>
      <c r="D1913" s="119"/>
      <c r="E1913" s="123"/>
      <c r="F1913" s="120"/>
      <c r="G1913" s="120"/>
      <c r="H1913" s="120"/>
      <c r="I1913" s="120"/>
      <c r="J1913" s="120"/>
      <c r="K1913" s="120"/>
      <c r="L1913" s="124">
        <f>SUM(L1914:L1915)-SUMIF(CE1914:CE1915, 1, L1914:L1915)</f>
        <v>1</v>
      </c>
    </row>
    <row r="1914" spans="1:83" x14ac:dyDescent="0.2">
      <c r="A1914" s="107"/>
      <c r="B1914" s="107" t="s">
        <v>1064</v>
      </c>
      <c r="C1914" s="107" t="s">
        <v>1066</v>
      </c>
      <c r="D1914" s="119" t="s">
        <v>231</v>
      </c>
      <c r="E1914" s="120">
        <v>0.02</v>
      </c>
      <c r="F1914" s="120"/>
      <c r="G1914" s="120">
        <f>SmtRes!CX559</f>
        <v>1.3500000000000001E-3</v>
      </c>
      <c r="H1914" s="121">
        <f>SmtRes!CZ559</f>
        <v>35.71</v>
      </c>
      <c r="I1914" s="119">
        <f>SmtRes!AI559</f>
        <v>0.88</v>
      </c>
      <c r="J1914" s="121">
        <f>ROUND(H1914*I1914, 2)</f>
        <v>31.42</v>
      </c>
      <c r="K1914" s="119"/>
      <c r="L1914" s="121">
        <f>SmtRes!DF559</f>
        <v>0.04</v>
      </c>
    </row>
    <row r="1915" spans="1:83" x14ac:dyDescent="0.2">
      <c r="A1915" s="107"/>
      <c r="B1915" s="107" t="s">
        <v>1089</v>
      </c>
      <c r="C1915" s="107" t="s">
        <v>1091</v>
      </c>
      <c r="D1915" s="119" t="s">
        <v>443</v>
      </c>
      <c r="E1915" s="120">
        <v>0.11</v>
      </c>
      <c r="F1915" s="120"/>
      <c r="G1915" s="120">
        <f>SmtRes!CX560</f>
        <v>7.4250000000000002E-3</v>
      </c>
      <c r="H1915" s="121">
        <f>SmtRes!CZ560</f>
        <v>92.16</v>
      </c>
      <c r="I1915" s="119">
        <f>SmtRes!AI560</f>
        <v>1.4</v>
      </c>
      <c r="J1915" s="121">
        <f>ROUND(H1915*I1915, 2)</f>
        <v>129.02000000000001</v>
      </c>
      <c r="K1915" s="119"/>
      <c r="L1915" s="121">
        <f>SmtRes!DF560</f>
        <v>0.96</v>
      </c>
    </row>
    <row r="1916" spans="1:83" x14ac:dyDescent="0.2">
      <c r="A1916" s="107"/>
      <c r="B1916" s="107" t="str">
        <f>EtalonRes!I611</f>
        <v>24.3.05.02</v>
      </c>
      <c r="C1916" s="125" t="str">
        <f>EtalonRes!K611</f>
        <v>Заглушки полиэтиленовые</v>
      </c>
      <c r="D1916" s="126" t="str">
        <f>EtalonRes!O611</f>
        <v>ШТ</v>
      </c>
      <c r="E1916" s="127">
        <f>EtalonRes!X611</f>
        <v>0</v>
      </c>
      <c r="F1916" s="127"/>
      <c r="G1916" s="127">
        <f>ROUND(EtalonRes!AG611*Source!I586, 7)</f>
        <v>0</v>
      </c>
      <c r="H1916" s="128"/>
      <c r="I1916" s="126"/>
      <c r="J1916" s="128"/>
      <c r="K1916" s="126"/>
      <c r="L1916" s="128"/>
    </row>
    <row r="1917" spans="1:83" x14ac:dyDescent="0.2">
      <c r="A1917" s="107"/>
      <c r="B1917" s="107"/>
      <c r="C1917" s="106" t="s">
        <v>832</v>
      </c>
      <c r="D1917" s="119"/>
      <c r="E1917" s="120"/>
      <c r="F1917" s="120"/>
      <c r="G1917" s="120"/>
      <c r="H1917" s="121"/>
      <c r="I1917" s="119"/>
      <c r="J1917" s="121"/>
      <c r="K1917" s="119"/>
      <c r="L1917" s="121">
        <f>L1906+L1909+L1910+L1913</f>
        <v>1307.6699999999998</v>
      </c>
    </row>
    <row r="1918" spans="1:83" x14ac:dyDescent="0.2">
      <c r="A1918" s="107"/>
      <c r="B1918" s="107"/>
      <c r="C1918" s="107" t="s">
        <v>1563</v>
      </c>
      <c r="D1918" s="119"/>
      <c r="E1918" s="120"/>
      <c r="F1918" s="120"/>
      <c r="G1918" s="120"/>
      <c r="H1918" s="121"/>
      <c r="I1918" s="119"/>
      <c r="J1918" s="121"/>
      <c r="K1918" s="119"/>
      <c r="L1918" s="121">
        <f>SUM(AR1905:AR1921)+SUM(AS1905:AS1921)+SUM(AT1905:AT1921)+SUM(AU1905:AU1921)+SUM(AV1905:AV1921)</f>
        <v>1297.9599999999998</v>
      </c>
    </row>
    <row r="1919" spans="1:83" ht="38.25" x14ac:dyDescent="0.2">
      <c r="A1919" s="107"/>
      <c r="B1919" s="107" t="s">
        <v>108</v>
      </c>
      <c r="C1919" s="107" t="s">
        <v>1605</v>
      </c>
      <c r="D1919" s="119" t="s">
        <v>186</v>
      </c>
      <c r="E1919" s="120">
        <f>Source!BZ586</f>
        <v>117</v>
      </c>
      <c r="F1919" s="120"/>
      <c r="G1919" s="120">
        <f>Source!AT586</f>
        <v>117</v>
      </c>
      <c r="H1919" s="121"/>
      <c r="I1919" s="119"/>
      <c r="J1919" s="121"/>
      <c r="K1919" s="119"/>
      <c r="L1919" s="121">
        <f>SUM(AZ1905:AZ1921)</f>
        <v>1518.61</v>
      </c>
    </row>
    <row r="1920" spans="1:83" ht="38.25" x14ac:dyDescent="0.2">
      <c r="A1920" s="125"/>
      <c r="B1920" s="125" t="s">
        <v>109</v>
      </c>
      <c r="C1920" s="125" t="s">
        <v>1606</v>
      </c>
      <c r="D1920" s="126" t="s">
        <v>186</v>
      </c>
      <c r="E1920" s="127">
        <f>Source!CA586</f>
        <v>74</v>
      </c>
      <c r="F1920" s="127"/>
      <c r="G1920" s="127">
        <f>Source!AU586</f>
        <v>74</v>
      </c>
      <c r="H1920" s="128"/>
      <c r="I1920" s="126"/>
      <c r="J1920" s="128"/>
      <c r="K1920" s="126"/>
      <c r="L1920" s="128">
        <f>SUM(BA1905:BA1921)</f>
        <v>960.49</v>
      </c>
    </row>
    <row r="1921" spans="1:83" x14ac:dyDescent="0.2">
      <c r="A1921" s="104"/>
      <c r="B1921" s="104"/>
      <c r="C1921" s="129" t="s">
        <v>1566</v>
      </c>
      <c r="D1921" s="129"/>
      <c r="E1921" s="129"/>
      <c r="F1921" s="129"/>
      <c r="G1921" s="129"/>
      <c r="H1921" s="129"/>
      <c r="I1921" s="130">
        <f>IF(E1905&lt;&gt;0,K1921/E1905, 0)</f>
        <v>56100.296296296285</v>
      </c>
      <c r="J1921" s="130"/>
      <c r="K1921" s="130">
        <f>L1906+L1909+L1913+L1919+L1920+L1910</f>
        <v>3786.7699999999995</v>
      </c>
      <c r="L1921" s="130"/>
      <c r="AD1921">
        <f>ROUND((Source!AT586/100)*((ROUND(SUMIF(SmtRes!AQ555:'SmtRes'!AQ560,"=1",SmtRes!AD555:'SmtRes'!AD560)*Source!I586, 2)+ROUND(SUMIF(SmtRes!AQ555:'SmtRes'!AQ560,"=1",SmtRes!AC555:'SmtRes'!AC560)*Source!I586, 2))), 2)</f>
        <v>97.96</v>
      </c>
      <c r="AE1921">
        <f>ROUND((Source!AU586/100)*((ROUND(SUMIF(SmtRes!AQ555:'SmtRes'!AQ560,"=1",SmtRes!AD555:'SmtRes'!AD560)*Source!I586, 2)+ROUND(SUMIF(SmtRes!AQ555:'SmtRes'!AQ560,"=1",SmtRes!AC555:'SmtRes'!AC560)*Source!I586, 2))), 2)</f>
        <v>61.96</v>
      </c>
      <c r="AN1921" s="24">
        <f>L1906+L1909+L1913+L1919+L1920+L1910</f>
        <v>3786.7699999999995</v>
      </c>
      <c r="AO1921" s="24">
        <f>L1909</f>
        <v>8.7100000000000026</v>
      </c>
      <c r="AQ1921" t="s">
        <v>1567</v>
      </c>
      <c r="AR1921" s="24">
        <f>L1906</f>
        <v>1297.1599999999999</v>
      </c>
      <c r="AT1921" s="24">
        <f>L1910</f>
        <v>0.8</v>
      </c>
      <c r="AV1921" t="s">
        <v>1567</v>
      </c>
      <c r="AW1921" s="24">
        <f>L1913</f>
        <v>1</v>
      </c>
      <c r="AZ1921">
        <f>Source!X586</f>
        <v>1518.61</v>
      </c>
      <c r="BA1921">
        <f>Source!Y586</f>
        <v>960.49</v>
      </c>
      <c r="CD1921">
        <v>1</v>
      </c>
    </row>
    <row r="1922" spans="1:83" ht="25.5" x14ac:dyDescent="0.2">
      <c r="A1922" s="118" t="s">
        <v>745</v>
      </c>
      <c r="B1922" s="107" t="s">
        <v>1736</v>
      </c>
      <c r="C1922" s="107" t="str">
        <f>Source!G587</f>
        <v>Опрессовка газопровода из полиэтиленовых труб, диаметром: 160 мм</v>
      </c>
      <c r="D1922" s="119" t="str">
        <f>Source!H587</f>
        <v>км</v>
      </c>
      <c r="E1922" s="120">
        <f>Source!K587</f>
        <v>2.5499999999999998E-2</v>
      </c>
      <c r="F1922" s="120"/>
      <c r="G1922" s="120">
        <f>Source!I587</f>
        <v>2.5499999999999998E-2</v>
      </c>
      <c r="H1922" s="121"/>
      <c r="I1922" s="119"/>
      <c r="J1922" s="121"/>
      <c r="K1922" s="119"/>
      <c r="L1922" s="121"/>
    </row>
    <row r="1923" spans="1:83" x14ac:dyDescent="0.2">
      <c r="A1923" s="122"/>
      <c r="B1923" s="120">
        <v>1</v>
      </c>
      <c r="C1923" s="122" t="s">
        <v>1569</v>
      </c>
      <c r="D1923" s="119" t="s">
        <v>922</v>
      </c>
      <c r="E1923" s="123"/>
      <c r="F1923" s="120"/>
      <c r="G1923" s="120">
        <f>Source!U587</f>
        <v>1.5045000000000002</v>
      </c>
      <c r="H1923" s="120"/>
      <c r="I1923" s="120"/>
      <c r="J1923" s="120"/>
      <c r="K1923" s="120"/>
      <c r="L1923" s="124">
        <f>SUM(L1924:L1925)-SUMIF(CE1924:CE1925, 1, L1924:L1925)</f>
        <v>622.14</v>
      </c>
    </row>
    <row r="1924" spans="1:83" x14ac:dyDescent="0.2">
      <c r="A1924" s="107"/>
      <c r="B1924" s="107" t="s">
        <v>1038</v>
      </c>
      <c r="C1924" s="107" t="s">
        <v>1039</v>
      </c>
      <c r="D1924" s="119" t="s">
        <v>1037</v>
      </c>
      <c r="E1924" s="120">
        <v>39.299999999999997</v>
      </c>
      <c r="F1924" s="120"/>
      <c r="G1924" s="120">
        <f>SmtRes!CX561</f>
        <v>1.0021500000000001</v>
      </c>
      <c r="H1924" s="121"/>
      <c r="I1924" s="119"/>
      <c r="J1924" s="121">
        <f>SmtRes!CZ561</f>
        <v>393.89</v>
      </c>
      <c r="K1924" s="119"/>
      <c r="L1924" s="121">
        <f>SmtRes!DI561</f>
        <v>394.74</v>
      </c>
    </row>
    <row r="1925" spans="1:83" x14ac:dyDescent="0.2">
      <c r="A1925" s="107"/>
      <c r="B1925" s="107" t="s">
        <v>1084</v>
      </c>
      <c r="C1925" s="107" t="s">
        <v>1085</v>
      </c>
      <c r="D1925" s="119" t="s">
        <v>1037</v>
      </c>
      <c r="E1925" s="120">
        <v>19.7</v>
      </c>
      <c r="F1925" s="120"/>
      <c r="G1925" s="120">
        <f>SmtRes!CX562</f>
        <v>0.50234999999999996</v>
      </c>
      <c r="H1925" s="121"/>
      <c r="I1925" s="119"/>
      <c r="J1925" s="121">
        <f>SmtRes!CZ562</f>
        <v>452.68</v>
      </c>
      <c r="K1925" s="119"/>
      <c r="L1925" s="121">
        <f>SmtRes!DI562</f>
        <v>227.4</v>
      </c>
    </row>
    <row r="1926" spans="1:83" x14ac:dyDescent="0.2">
      <c r="A1926" s="122"/>
      <c r="B1926" s="120">
        <v>2</v>
      </c>
      <c r="C1926" s="122" t="s">
        <v>1560</v>
      </c>
      <c r="D1926" s="119"/>
      <c r="E1926" s="123"/>
      <c r="F1926" s="120"/>
      <c r="G1926" s="120"/>
      <c r="H1926" s="120"/>
      <c r="I1926" s="120"/>
      <c r="J1926" s="120"/>
      <c r="K1926" s="120"/>
      <c r="L1926" s="124">
        <f>SUM(L1927:L1932)-SUMIF(CE1927:CE1932, 1, L1927:L1932)</f>
        <v>40.759999999999991</v>
      </c>
    </row>
    <row r="1927" spans="1:83" x14ac:dyDescent="0.2">
      <c r="A1927" s="122"/>
      <c r="B1927" s="120"/>
      <c r="C1927" s="122" t="s">
        <v>1562</v>
      </c>
      <c r="D1927" s="119" t="s">
        <v>922</v>
      </c>
      <c r="E1927" s="123"/>
      <c r="F1927" s="120"/>
      <c r="G1927" s="120">
        <f>Source!V587</f>
        <v>5.1000000000000004E-3</v>
      </c>
      <c r="H1927" s="120"/>
      <c r="I1927" s="120"/>
      <c r="J1927" s="120"/>
      <c r="K1927" s="120"/>
      <c r="L1927" s="124">
        <f>SUMIF(CE1928:CE1932, 1, L1928:L1932)</f>
        <v>2.0099999999999998</v>
      </c>
      <c r="CE1927">
        <v>1</v>
      </c>
    </row>
    <row r="1928" spans="1:83" ht="38.25" x14ac:dyDescent="0.2">
      <c r="A1928" s="107"/>
      <c r="B1928" s="107" t="s">
        <v>1023</v>
      </c>
      <c r="C1928" s="107" t="s">
        <v>1025</v>
      </c>
      <c r="D1928" s="119" t="s">
        <v>926</v>
      </c>
      <c r="E1928" s="120">
        <v>0.3</v>
      </c>
      <c r="F1928" s="120"/>
      <c r="G1928" s="120">
        <f>SmtRes!CX564</f>
        <v>7.6499999999999997E-3</v>
      </c>
      <c r="H1928" s="121">
        <f>SmtRes!CZ564</f>
        <v>8.6300000000000008</v>
      </c>
      <c r="I1928" s="119">
        <f>SmtRes!AJ564</f>
        <v>1.59</v>
      </c>
      <c r="J1928" s="121">
        <f>ROUND(H1928*I1928, 2)</f>
        <v>13.72</v>
      </c>
      <c r="K1928" s="119"/>
      <c r="L1928" s="121">
        <f>SmtRes!DG564</f>
        <v>0.1</v>
      </c>
    </row>
    <row r="1929" spans="1:83" ht="51" x14ac:dyDescent="0.2">
      <c r="A1929" s="107"/>
      <c r="B1929" s="107" t="s">
        <v>1348</v>
      </c>
      <c r="C1929" s="107" t="s">
        <v>1350</v>
      </c>
      <c r="D1929" s="119" t="s">
        <v>926</v>
      </c>
      <c r="E1929" s="120">
        <v>0.8</v>
      </c>
      <c r="F1929" s="120"/>
      <c r="G1929" s="120">
        <f>SmtRes!CX565</f>
        <v>2.0400000000000001E-2</v>
      </c>
      <c r="H1929" s="121">
        <f>SmtRes!CZ565</f>
        <v>139.91999999999999</v>
      </c>
      <c r="I1929" s="119">
        <f>SmtRes!AJ565</f>
        <v>1.67</v>
      </c>
      <c r="J1929" s="121">
        <f>ROUND(H1929*I1929, 2)</f>
        <v>233.67</v>
      </c>
      <c r="K1929" s="119"/>
      <c r="L1929" s="121">
        <f>SmtRes!DG565</f>
        <v>4.7699999999999996</v>
      </c>
    </row>
    <row r="1930" spans="1:83" ht="38.25" x14ac:dyDescent="0.2">
      <c r="A1930" s="107"/>
      <c r="B1930" s="107" t="s">
        <v>1342</v>
      </c>
      <c r="C1930" s="107" t="s">
        <v>1344</v>
      </c>
      <c r="D1930" s="119" t="s">
        <v>926</v>
      </c>
      <c r="E1930" s="120">
        <v>19.100000000000001</v>
      </c>
      <c r="F1930" s="120"/>
      <c r="G1930" s="120">
        <f>SmtRes!CX566</f>
        <v>0.48704999999999998</v>
      </c>
      <c r="H1930" s="121">
        <f>SmtRes!CZ566</f>
        <v>22.02</v>
      </c>
      <c r="I1930" s="119">
        <f>SmtRes!AJ566</f>
        <v>1.3</v>
      </c>
      <c r="J1930" s="121">
        <f>ROUND(H1930*I1930, 2)</f>
        <v>28.63</v>
      </c>
      <c r="K1930" s="119"/>
      <c r="L1930" s="121">
        <f>SmtRes!DG566</f>
        <v>13.94</v>
      </c>
    </row>
    <row r="1931" spans="1:83" ht="51" x14ac:dyDescent="0.2">
      <c r="A1931" s="107"/>
      <c r="B1931" s="107" t="s">
        <v>1086</v>
      </c>
      <c r="C1931" s="107" t="s">
        <v>1088</v>
      </c>
      <c r="D1931" s="119" t="s">
        <v>926</v>
      </c>
      <c r="E1931" s="120">
        <v>0.2</v>
      </c>
      <c r="F1931" s="120"/>
      <c r="G1931" s="120">
        <f>SmtRes!CX567</f>
        <v>5.1000000000000004E-3</v>
      </c>
      <c r="H1931" s="121">
        <f>SmtRes!CZ567</f>
        <v>2445.0500000000002</v>
      </c>
      <c r="I1931" s="119">
        <f>SmtRes!AJ567</f>
        <v>1.76</v>
      </c>
      <c r="J1931" s="121">
        <f>ROUND(H1931*I1931, 2)</f>
        <v>4303.29</v>
      </c>
      <c r="K1931" s="119"/>
      <c r="L1931" s="121">
        <f>SmtRes!DG567</f>
        <v>21.95</v>
      </c>
    </row>
    <row r="1932" spans="1:83" x14ac:dyDescent="0.2">
      <c r="A1932" s="107"/>
      <c r="B1932" s="107" t="s">
        <v>947</v>
      </c>
      <c r="C1932" s="107" t="s">
        <v>1603</v>
      </c>
      <c r="D1932" s="119" t="s">
        <v>922</v>
      </c>
      <c r="E1932" s="120">
        <f>SmtRes!DO567*SmtRes!AT567</f>
        <v>0.2</v>
      </c>
      <c r="F1932" s="120"/>
      <c r="G1932" s="120">
        <f>ROUND(E1932*G1922, 7)</f>
        <v>5.1000000000000004E-3</v>
      </c>
      <c r="H1932" s="121"/>
      <c r="I1932" s="119"/>
      <c r="J1932" s="121">
        <f>ROUND(SmtRes!AG567/SmtRes!DO567, 2)</f>
        <v>393.89</v>
      </c>
      <c r="K1932" s="119"/>
      <c r="L1932" s="121">
        <f>SmtRes!DH567</f>
        <v>2.0099999999999998</v>
      </c>
      <c r="CE1932">
        <v>1</v>
      </c>
    </row>
    <row r="1933" spans="1:83" x14ac:dyDescent="0.2">
      <c r="A1933" s="122"/>
      <c r="B1933" s="120">
        <v>4</v>
      </c>
      <c r="C1933" s="122" t="s">
        <v>1604</v>
      </c>
      <c r="D1933" s="119"/>
      <c r="E1933" s="123"/>
      <c r="F1933" s="120"/>
      <c r="G1933" s="120"/>
      <c r="H1933" s="120"/>
      <c r="I1933" s="120"/>
      <c r="J1933" s="120"/>
      <c r="K1933" s="120"/>
      <c r="L1933" s="124">
        <f>SUM(L1934:L1937)-SUMIF(CE1934:CE1937, 1, L1934:L1937)</f>
        <v>0.27</v>
      </c>
    </row>
    <row r="1934" spans="1:83" x14ac:dyDescent="0.2">
      <c r="A1934" s="107"/>
      <c r="B1934" s="107" t="s">
        <v>1064</v>
      </c>
      <c r="C1934" s="107" t="s">
        <v>1066</v>
      </c>
      <c r="D1934" s="119" t="s">
        <v>231</v>
      </c>
      <c r="E1934" s="120">
        <v>0.13</v>
      </c>
      <c r="F1934" s="120"/>
      <c r="G1934" s="120">
        <f>SmtRes!CX568</f>
        <v>3.3149999999999998E-3</v>
      </c>
      <c r="H1934" s="121">
        <f>SmtRes!CZ568</f>
        <v>35.71</v>
      </c>
      <c r="I1934" s="119">
        <f>SmtRes!AI568</f>
        <v>0.88</v>
      </c>
      <c r="J1934" s="121">
        <f>ROUND(H1934*I1934, 2)</f>
        <v>31.42</v>
      </c>
      <c r="K1934" s="119"/>
      <c r="L1934" s="121">
        <f>SmtRes!DF568</f>
        <v>0.1</v>
      </c>
    </row>
    <row r="1935" spans="1:83" x14ac:dyDescent="0.2">
      <c r="A1935" s="107"/>
      <c r="B1935" s="107" t="s">
        <v>1089</v>
      </c>
      <c r="C1935" s="107" t="s">
        <v>1091</v>
      </c>
      <c r="D1935" s="119" t="s">
        <v>443</v>
      </c>
      <c r="E1935" s="120">
        <v>0.02</v>
      </c>
      <c r="F1935" s="120"/>
      <c r="G1935" s="120">
        <f>SmtRes!CX569</f>
        <v>5.1000000000000004E-4</v>
      </c>
      <c r="H1935" s="121">
        <f>SmtRes!CZ569</f>
        <v>92.16</v>
      </c>
      <c r="I1935" s="119">
        <f>SmtRes!AI569</f>
        <v>1.4</v>
      </c>
      <c r="J1935" s="121">
        <f>ROUND(H1935*I1935, 2)</f>
        <v>129.02000000000001</v>
      </c>
      <c r="K1935" s="119"/>
      <c r="L1935" s="121">
        <f>SmtRes!DF569</f>
        <v>7.0000000000000007E-2</v>
      </c>
    </row>
    <row r="1936" spans="1:83" x14ac:dyDescent="0.2">
      <c r="A1936" s="107"/>
      <c r="B1936" s="107" t="s">
        <v>1032</v>
      </c>
      <c r="C1936" s="107" t="s">
        <v>1034</v>
      </c>
      <c r="D1936" s="119" t="s">
        <v>443</v>
      </c>
      <c r="E1936" s="120">
        <v>0.01</v>
      </c>
      <c r="F1936" s="120"/>
      <c r="G1936" s="120">
        <f>SmtRes!CX570</f>
        <v>2.5500000000000002E-4</v>
      </c>
      <c r="H1936" s="121">
        <f>SmtRes!CZ570</f>
        <v>56.11</v>
      </c>
      <c r="I1936" s="119">
        <f>SmtRes!AI570</f>
        <v>1.64</v>
      </c>
      <c r="J1936" s="121">
        <f>ROUND(H1936*I1936, 2)</f>
        <v>92.02</v>
      </c>
      <c r="K1936" s="119"/>
      <c r="L1936" s="121">
        <f>SmtRes!DF570</f>
        <v>0.02</v>
      </c>
    </row>
    <row r="1937" spans="1:83" x14ac:dyDescent="0.2">
      <c r="A1937" s="107"/>
      <c r="B1937" s="107" t="s">
        <v>441</v>
      </c>
      <c r="C1937" s="107" t="s">
        <v>442</v>
      </c>
      <c r="D1937" s="119" t="s">
        <v>443</v>
      </c>
      <c r="E1937" s="120">
        <v>0.03</v>
      </c>
      <c r="F1937" s="120"/>
      <c r="G1937" s="120">
        <f>SmtRes!CX571</f>
        <v>7.6499999999999995E-4</v>
      </c>
      <c r="H1937" s="121">
        <f>SmtRes!CZ571</f>
        <v>60.6</v>
      </c>
      <c r="I1937" s="119">
        <f>SmtRes!AI571</f>
        <v>1.62</v>
      </c>
      <c r="J1937" s="121">
        <f>ROUND(H1937*I1937, 2)</f>
        <v>98.17</v>
      </c>
      <c r="K1937" s="119"/>
      <c r="L1937" s="121">
        <f>SmtRes!DF571</f>
        <v>0.08</v>
      </c>
    </row>
    <row r="1938" spans="1:83" x14ac:dyDescent="0.2">
      <c r="A1938" s="107"/>
      <c r="B1938" s="107"/>
      <c r="C1938" s="107"/>
      <c r="D1938" s="119"/>
      <c r="E1938" s="120"/>
      <c r="F1938" s="120"/>
      <c r="G1938" s="120"/>
      <c r="H1938" s="121"/>
      <c r="I1938" s="119"/>
      <c r="J1938" s="121"/>
      <c r="K1938" s="119"/>
      <c r="L1938" s="121"/>
    </row>
    <row r="1939" spans="1:83" x14ac:dyDescent="0.2">
      <c r="A1939" s="107"/>
      <c r="B1939" s="107"/>
      <c r="C1939" s="125"/>
      <c r="D1939" s="126"/>
      <c r="E1939" s="127"/>
      <c r="F1939" s="127"/>
      <c r="G1939" s="127"/>
      <c r="H1939" s="128"/>
      <c r="I1939" s="126"/>
      <c r="J1939" s="128"/>
      <c r="K1939" s="126"/>
      <c r="L1939" s="128"/>
    </row>
    <row r="1940" spans="1:83" x14ac:dyDescent="0.2">
      <c r="A1940" s="107"/>
      <c r="B1940" s="107"/>
      <c r="C1940" s="106" t="s">
        <v>832</v>
      </c>
      <c r="D1940" s="119"/>
      <c r="E1940" s="120"/>
      <c r="F1940" s="120"/>
      <c r="G1940" s="120"/>
      <c r="H1940" s="121"/>
      <c r="I1940" s="119"/>
      <c r="J1940" s="121"/>
      <c r="K1940" s="119"/>
      <c r="L1940" s="121">
        <f>L1923+L1926+L1927+L1933</f>
        <v>665.18</v>
      </c>
    </row>
    <row r="1941" spans="1:83" x14ac:dyDescent="0.2">
      <c r="A1941" s="107"/>
      <c r="B1941" s="107"/>
      <c r="C1941" s="107" t="s">
        <v>1563</v>
      </c>
      <c r="D1941" s="119"/>
      <c r="E1941" s="120"/>
      <c r="F1941" s="120"/>
      <c r="G1941" s="120"/>
      <c r="H1941" s="121"/>
      <c r="I1941" s="119"/>
      <c r="J1941" s="121"/>
      <c r="K1941" s="119"/>
      <c r="L1941" s="121">
        <f>SUM(AR1922:AR1944)+SUM(AS1922:AS1944)+SUM(AT1922:AT1944)+SUM(AU1922:AU1944)+SUM(AV1922:AV1944)</f>
        <v>624.15</v>
      </c>
    </row>
    <row r="1942" spans="1:83" ht="38.25" x14ac:dyDescent="0.2">
      <c r="A1942" s="107"/>
      <c r="B1942" s="107" t="s">
        <v>108</v>
      </c>
      <c r="C1942" s="107" t="s">
        <v>1605</v>
      </c>
      <c r="D1942" s="119" t="s">
        <v>186</v>
      </c>
      <c r="E1942" s="120">
        <f>Source!BZ587</f>
        <v>117</v>
      </c>
      <c r="F1942" s="120"/>
      <c r="G1942" s="120">
        <f>Source!AT587</f>
        <v>117</v>
      </c>
      <c r="H1942" s="121"/>
      <c r="I1942" s="119"/>
      <c r="J1942" s="121"/>
      <c r="K1942" s="119"/>
      <c r="L1942" s="121">
        <f>SUM(AZ1922:AZ1944)</f>
        <v>730.26</v>
      </c>
    </row>
    <row r="1943" spans="1:83" ht="38.25" x14ac:dyDescent="0.2">
      <c r="A1943" s="125"/>
      <c r="B1943" s="125" t="s">
        <v>109</v>
      </c>
      <c r="C1943" s="125" t="s">
        <v>1606</v>
      </c>
      <c r="D1943" s="126" t="s">
        <v>186</v>
      </c>
      <c r="E1943" s="127">
        <f>Source!CA587</f>
        <v>74</v>
      </c>
      <c r="F1943" s="127"/>
      <c r="G1943" s="127">
        <f>Source!AU587</f>
        <v>74</v>
      </c>
      <c r="H1943" s="128"/>
      <c r="I1943" s="126"/>
      <c r="J1943" s="128"/>
      <c r="K1943" s="126"/>
      <c r="L1943" s="128">
        <f>SUM(BA1922:BA1944)</f>
        <v>461.87</v>
      </c>
    </row>
    <row r="1944" spans="1:83" x14ac:dyDescent="0.2">
      <c r="A1944" s="104"/>
      <c r="B1944" s="104"/>
      <c r="C1944" s="129" t="s">
        <v>1566</v>
      </c>
      <c r="D1944" s="129"/>
      <c r="E1944" s="129"/>
      <c r="F1944" s="129"/>
      <c r="G1944" s="129"/>
      <c r="H1944" s="129"/>
      <c r="I1944" s="130">
        <f>IF(E1922&lt;&gt;0,K1944/E1922, 0)</f>
        <v>72835.686274509804</v>
      </c>
      <c r="J1944" s="130"/>
      <c r="K1944" s="130">
        <f>L1923+L1926+L1933+L1942+L1943+L1927</f>
        <v>1857.3099999999997</v>
      </c>
      <c r="L1944" s="130"/>
      <c r="AD1944">
        <f>ROUND((Source!AT587/100)*((ROUND(SUMIF(SmtRes!AQ561:'SmtRes'!AQ571,"=1",SmtRes!AD561:'SmtRes'!AD571)*Source!I587, 2)+ROUND(SUMIF(SmtRes!AQ561:'SmtRes'!AQ571,"=1",SmtRes!AC561:'SmtRes'!AC571)*Source!I587, 2))), 2)</f>
        <v>37.01</v>
      </c>
      <c r="AE1944">
        <f>ROUND((Source!AU587/100)*((ROUND(SUMIF(SmtRes!AQ561:'SmtRes'!AQ571,"=1",SmtRes!AD561:'SmtRes'!AD571)*Source!I587, 2)+ROUND(SUMIF(SmtRes!AQ561:'SmtRes'!AQ571,"=1",SmtRes!AC561:'SmtRes'!AC571)*Source!I587, 2))), 2)</f>
        <v>23.41</v>
      </c>
      <c r="AN1944" s="24">
        <f>L1923+L1926+L1933+L1942+L1943+L1927</f>
        <v>1857.3099999999997</v>
      </c>
      <c r="AO1944" s="24">
        <f>L1926</f>
        <v>40.759999999999991</v>
      </c>
      <c r="AQ1944" t="s">
        <v>1567</v>
      </c>
      <c r="AR1944" s="24">
        <f>L1923</f>
        <v>622.14</v>
      </c>
      <c r="AT1944" s="24">
        <f>L1927</f>
        <v>2.0099999999999998</v>
      </c>
      <c r="AV1944" t="s">
        <v>1567</v>
      </c>
      <c r="AW1944" s="24">
        <f>L1933</f>
        <v>0.27</v>
      </c>
      <c r="AZ1944">
        <f>Source!X587</f>
        <v>730.26</v>
      </c>
      <c r="BA1944">
        <f>Source!Y587</f>
        <v>461.87</v>
      </c>
      <c r="CD1944">
        <v>1</v>
      </c>
    </row>
    <row r="1945" spans="1:83" ht="25.5" x14ac:dyDescent="0.2">
      <c r="A1945" s="118" t="s">
        <v>749</v>
      </c>
      <c r="B1945" s="107" t="s">
        <v>1737</v>
      </c>
      <c r="C1945" s="107" t="str">
        <f>Source!G588</f>
        <v>Опрессовка газопровода из полиэтиленовых труб, диаметром: 225 мм</v>
      </c>
      <c r="D1945" s="119" t="str">
        <f>Source!H588</f>
        <v>км</v>
      </c>
      <c r="E1945" s="120">
        <f>Source!K588</f>
        <v>3.0000000000000001E-3</v>
      </c>
      <c r="F1945" s="120"/>
      <c r="G1945" s="120">
        <f>Source!I588</f>
        <v>3.0000000000000001E-3</v>
      </c>
      <c r="H1945" s="121"/>
      <c r="I1945" s="119"/>
      <c r="J1945" s="121"/>
      <c r="K1945" s="119"/>
      <c r="L1945" s="121"/>
    </row>
    <row r="1946" spans="1:83" x14ac:dyDescent="0.2">
      <c r="A1946" s="122"/>
      <c r="B1946" s="120">
        <v>1</v>
      </c>
      <c r="C1946" s="122" t="s">
        <v>1569</v>
      </c>
      <c r="D1946" s="119" t="s">
        <v>922</v>
      </c>
      <c r="E1946" s="123"/>
      <c r="F1946" s="120"/>
      <c r="G1946" s="120">
        <f>Source!U588</f>
        <v>0.2142</v>
      </c>
      <c r="H1946" s="120"/>
      <c r="I1946" s="120"/>
      <c r="J1946" s="120"/>
      <c r="K1946" s="120"/>
      <c r="L1946" s="124">
        <f>SUM(L1947:L1948)-SUMIF(CE1947:CE1948, 1, L1947:L1948)</f>
        <v>92.76</v>
      </c>
    </row>
    <row r="1947" spans="1:83" x14ac:dyDescent="0.2">
      <c r="A1947" s="107"/>
      <c r="B1947" s="107" t="s">
        <v>1038</v>
      </c>
      <c r="C1947" s="107" t="s">
        <v>1039</v>
      </c>
      <c r="D1947" s="119" t="s">
        <v>1037</v>
      </c>
      <c r="E1947" s="120">
        <v>23.8</v>
      </c>
      <c r="F1947" s="120"/>
      <c r="G1947" s="120">
        <f>SmtRes!CX572</f>
        <v>7.1400000000000005E-2</v>
      </c>
      <c r="H1947" s="121"/>
      <c r="I1947" s="119"/>
      <c r="J1947" s="121">
        <f>SmtRes!CZ572</f>
        <v>393.89</v>
      </c>
      <c r="K1947" s="119"/>
      <c r="L1947" s="121">
        <f>SmtRes!DI572</f>
        <v>28.12</v>
      </c>
    </row>
    <row r="1948" spans="1:83" x14ac:dyDescent="0.2">
      <c r="A1948" s="107"/>
      <c r="B1948" s="107" t="s">
        <v>1084</v>
      </c>
      <c r="C1948" s="107" t="s">
        <v>1085</v>
      </c>
      <c r="D1948" s="119" t="s">
        <v>1037</v>
      </c>
      <c r="E1948" s="120">
        <v>47.6</v>
      </c>
      <c r="F1948" s="120"/>
      <c r="G1948" s="120">
        <f>SmtRes!CX573</f>
        <v>0.14280000000000001</v>
      </c>
      <c r="H1948" s="121"/>
      <c r="I1948" s="119"/>
      <c r="J1948" s="121">
        <f>SmtRes!CZ573</f>
        <v>452.68</v>
      </c>
      <c r="K1948" s="119"/>
      <c r="L1948" s="121">
        <f>SmtRes!DI573</f>
        <v>64.64</v>
      </c>
    </row>
    <row r="1949" spans="1:83" x14ac:dyDescent="0.2">
      <c r="A1949" s="122"/>
      <c r="B1949" s="120">
        <v>2</v>
      </c>
      <c r="C1949" s="122" t="s">
        <v>1560</v>
      </c>
      <c r="D1949" s="119"/>
      <c r="E1949" s="123"/>
      <c r="F1949" s="120"/>
      <c r="G1949" s="120"/>
      <c r="H1949" s="120"/>
      <c r="I1949" s="120"/>
      <c r="J1949" s="120"/>
      <c r="K1949" s="120"/>
      <c r="L1949" s="124">
        <f>SUM(L1950:L1955)-SUMIF(CE1950:CE1955, 1, L1950:L1955)</f>
        <v>7.7800000000000011</v>
      </c>
    </row>
    <row r="1950" spans="1:83" x14ac:dyDescent="0.2">
      <c r="A1950" s="122"/>
      <c r="B1950" s="120"/>
      <c r="C1950" s="122" t="s">
        <v>1562</v>
      </c>
      <c r="D1950" s="119" t="s">
        <v>922</v>
      </c>
      <c r="E1950" s="123"/>
      <c r="F1950" s="120"/>
      <c r="G1950" s="120">
        <f>Source!V588</f>
        <v>1.1999999999999999E-3</v>
      </c>
      <c r="H1950" s="120"/>
      <c r="I1950" s="120"/>
      <c r="J1950" s="120"/>
      <c r="K1950" s="120"/>
      <c r="L1950" s="124">
        <f>SUMIF(CE1951:CE1955, 1, L1951:L1955)</f>
        <v>0.47</v>
      </c>
      <c r="CE1950">
        <v>1</v>
      </c>
    </row>
    <row r="1951" spans="1:83" ht="38.25" x14ac:dyDescent="0.2">
      <c r="A1951" s="107"/>
      <c r="B1951" s="107" t="s">
        <v>1023</v>
      </c>
      <c r="C1951" s="107" t="s">
        <v>1025</v>
      </c>
      <c r="D1951" s="119" t="s">
        <v>926</v>
      </c>
      <c r="E1951" s="120">
        <v>0.2</v>
      </c>
      <c r="F1951" s="120"/>
      <c r="G1951" s="120">
        <f>SmtRes!CX575</f>
        <v>5.9999999999999995E-4</v>
      </c>
      <c r="H1951" s="121">
        <f>SmtRes!CZ575</f>
        <v>8.6300000000000008</v>
      </c>
      <c r="I1951" s="119">
        <f>SmtRes!AJ575</f>
        <v>1.59</v>
      </c>
      <c r="J1951" s="121">
        <f>ROUND(H1951*I1951, 2)</f>
        <v>13.72</v>
      </c>
      <c r="K1951" s="119"/>
      <c r="L1951" s="121">
        <f>SmtRes!DG575</f>
        <v>0.01</v>
      </c>
    </row>
    <row r="1952" spans="1:83" ht="51" x14ac:dyDescent="0.2">
      <c r="A1952" s="107"/>
      <c r="B1952" s="107" t="s">
        <v>1348</v>
      </c>
      <c r="C1952" s="107" t="s">
        <v>1350</v>
      </c>
      <c r="D1952" s="119" t="s">
        <v>926</v>
      </c>
      <c r="E1952" s="120">
        <v>0.9</v>
      </c>
      <c r="F1952" s="120"/>
      <c r="G1952" s="120">
        <f>SmtRes!CX576</f>
        <v>2.7000000000000001E-3</v>
      </c>
      <c r="H1952" s="121">
        <f>SmtRes!CZ576</f>
        <v>139.91999999999999</v>
      </c>
      <c r="I1952" s="119">
        <f>SmtRes!AJ576</f>
        <v>1.67</v>
      </c>
      <c r="J1952" s="121">
        <f>ROUND(H1952*I1952, 2)</f>
        <v>233.67</v>
      </c>
      <c r="K1952" s="119"/>
      <c r="L1952" s="121">
        <f>SmtRes!DG576</f>
        <v>0.63</v>
      </c>
    </row>
    <row r="1953" spans="1:83" ht="38.25" x14ac:dyDescent="0.2">
      <c r="A1953" s="107"/>
      <c r="B1953" s="107" t="s">
        <v>1342</v>
      </c>
      <c r="C1953" s="107" t="s">
        <v>1344</v>
      </c>
      <c r="D1953" s="119" t="s">
        <v>926</v>
      </c>
      <c r="E1953" s="120">
        <v>23.1</v>
      </c>
      <c r="F1953" s="120"/>
      <c r="G1953" s="120">
        <f>SmtRes!CX577</f>
        <v>6.93E-2</v>
      </c>
      <c r="H1953" s="121">
        <f>SmtRes!CZ577</f>
        <v>22.02</v>
      </c>
      <c r="I1953" s="119">
        <f>SmtRes!AJ577</f>
        <v>1.3</v>
      </c>
      <c r="J1953" s="121">
        <f>ROUND(H1953*I1953, 2)</f>
        <v>28.63</v>
      </c>
      <c r="K1953" s="119"/>
      <c r="L1953" s="121">
        <f>SmtRes!DG577</f>
        <v>1.98</v>
      </c>
    </row>
    <row r="1954" spans="1:83" ht="51" x14ac:dyDescent="0.2">
      <c r="A1954" s="107"/>
      <c r="B1954" s="107" t="s">
        <v>1086</v>
      </c>
      <c r="C1954" s="107" t="s">
        <v>1088</v>
      </c>
      <c r="D1954" s="119" t="s">
        <v>926</v>
      </c>
      <c r="E1954" s="120">
        <v>0.4</v>
      </c>
      <c r="F1954" s="120"/>
      <c r="G1954" s="120">
        <f>SmtRes!CX578</f>
        <v>1.1999999999999999E-3</v>
      </c>
      <c r="H1954" s="121">
        <f>SmtRes!CZ578</f>
        <v>2445.0500000000002</v>
      </c>
      <c r="I1954" s="119">
        <f>SmtRes!AJ578</f>
        <v>1.76</v>
      </c>
      <c r="J1954" s="121">
        <f>ROUND(H1954*I1954, 2)</f>
        <v>4303.29</v>
      </c>
      <c r="K1954" s="119"/>
      <c r="L1954" s="121">
        <f>SmtRes!DG578</f>
        <v>5.16</v>
      </c>
    </row>
    <row r="1955" spans="1:83" x14ac:dyDescent="0.2">
      <c r="A1955" s="107"/>
      <c r="B1955" s="107" t="s">
        <v>947</v>
      </c>
      <c r="C1955" s="107" t="s">
        <v>1603</v>
      </c>
      <c r="D1955" s="119" t="s">
        <v>922</v>
      </c>
      <c r="E1955" s="120">
        <f>SmtRes!DO578*SmtRes!AT578</f>
        <v>0.4</v>
      </c>
      <c r="F1955" s="120"/>
      <c r="G1955" s="120">
        <f>ROUND(E1955*G1945, 7)</f>
        <v>1.1999999999999999E-3</v>
      </c>
      <c r="H1955" s="121"/>
      <c r="I1955" s="119"/>
      <c r="J1955" s="121">
        <f>ROUND(SmtRes!AG578/SmtRes!DO578, 2)</f>
        <v>393.89</v>
      </c>
      <c r="K1955" s="119"/>
      <c r="L1955" s="121">
        <f>SmtRes!DH578</f>
        <v>0.47</v>
      </c>
      <c r="CE1955">
        <v>1</v>
      </c>
    </row>
    <row r="1956" spans="1:83" x14ac:dyDescent="0.2">
      <c r="A1956" s="122"/>
      <c r="B1956" s="120">
        <v>4</v>
      </c>
      <c r="C1956" s="122" t="s">
        <v>1604</v>
      </c>
      <c r="D1956" s="119"/>
      <c r="E1956" s="123"/>
      <c r="F1956" s="120"/>
      <c r="G1956" s="120"/>
      <c r="H1956" s="120"/>
      <c r="I1956" s="120"/>
      <c r="J1956" s="120"/>
      <c r="K1956" s="120"/>
      <c r="L1956" s="124">
        <f>SUM(L1957:L1960)-SUMIF(CE1957:CE1960, 1, L1957:L1960)</f>
        <v>0.09</v>
      </c>
    </row>
    <row r="1957" spans="1:83" x14ac:dyDescent="0.2">
      <c r="A1957" s="107"/>
      <c r="B1957" s="107" t="s">
        <v>1064</v>
      </c>
      <c r="C1957" s="107" t="s">
        <v>1066</v>
      </c>
      <c r="D1957" s="119" t="s">
        <v>231</v>
      </c>
      <c r="E1957" s="120">
        <v>0.02</v>
      </c>
      <c r="F1957" s="120"/>
      <c r="G1957" s="120">
        <f>SmtRes!CX579</f>
        <v>6.0000000000000002E-5</v>
      </c>
      <c r="H1957" s="121">
        <f>SmtRes!CZ579</f>
        <v>35.71</v>
      </c>
      <c r="I1957" s="119">
        <f>SmtRes!AI579</f>
        <v>0.88</v>
      </c>
      <c r="J1957" s="121">
        <f>ROUND(H1957*I1957, 2)</f>
        <v>31.42</v>
      </c>
      <c r="K1957" s="119"/>
      <c r="L1957" s="121">
        <f>SmtRes!DF579</f>
        <v>0</v>
      </c>
    </row>
    <row r="1958" spans="1:83" x14ac:dyDescent="0.2">
      <c r="A1958" s="107"/>
      <c r="B1958" s="107" t="s">
        <v>1089</v>
      </c>
      <c r="C1958" s="107" t="s">
        <v>1091</v>
      </c>
      <c r="D1958" s="119" t="s">
        <v>443</v>
      </c>
      <c r="E1958" s="120">
        <v>0.2</v>
      </c>
      <c r="F1958" s="120"/>
      <c r="G1958" s="120">
        <f>SmtRes!CX580</f>
        <v>5.9999999999999995E-4</v>
      </c>
      <c r="H1958" s="121">
        <f>SmtRes!CZ580</f>
        <v>92.16</v>
      </c>
      <c r="I1958" s="119">
        <f>SmtRes!AI580</f>
        <v>1.4</v>
      </c>
      <c r="J1958" s="121">
        <f>ROUND(H1958*I1958, 2)</f>
        <v>129.02000000000001</v>
      </c>
      <c r="K1958" s="119"/>
      <c r="L1958" s="121">
        <f>SmtRes!DF580</f>
        <v>0.08</v>
      </c>
    </row>
    <row r="1959" spans="1:83" x14ac:dyDescent="0.2">
      <c r="A1959" s="107"/>
      <c r="B1959" s="107" t="s">
        <v>1032</v>
      </c>
      <c r="C1959" s="107" t="s">
        <v>1034</v>
      </c>
      <c r="D1959" s="119" t="s">
        <v>443</v>
      </c>
      <c r="E1959" s="120">
        <v>0.01</v>
      </c>
      <c r="F1959" s="120"/>
      <c r="G1959" s="120">
        <f>SmtRes!CX581</f>
        <v>3.0000000000000001E-5</v>
      </c>
      <c r="H1959" s="121">
        <f>SmtRes!CZ581</f>
        <v>56.11</v>
      </c>
      <c r="I1959" s="119">
        <f>SmtRes!AI581</f>
        <v>1.64</v>
      </c>
      <c r="J1959" s="121">
        <f>ROUND(H1959*I1959, 2)</f>
        <v>92.02</v>
      </c>
      <c r="K1959" s="119"/>
      <c r="L1959" s="121">
        <f>SmtRes!DF581</f>
        <v>0</v>
      </c>
    </row>
    <row r="1960" spans="1:83" x14ac:dyDescent="0.2">
      <c r="A1960" s="107"/>
      <c r="B1960" s="107" t="s">
        <v>441</v>
      </c>
      <c r="C1960" s="107" t="s">
        <v>442</v>
      </c>
      <c r="D1960" s="119" t="s">
        <v>443</v>
      </c>
      <c r="E1960" s="120">
        <v>0.05</v>
      </c>
      <c r="F1960" s="120"/>
      <c r="G1960" s="120">
        <f>SmtRes!CX582</f>
        <v>1.4999999999999999E-4</v>
      </c>
      <c r="H1960" s="121">
        <f>SmtRes!CZ582</f>
        <v>60.6</v>
      </c>
      <c r="I1960" s="119">
        <f>SmtRes!AI582</f>
        <v>1.62</v>
      </c>
      <c r="J1960" s="121">
        <f>ROUND(H1960*I1960, 2)</f>
        <v>98.17</v>
      </c>
      <c r="K1960" s="119"/>
      <c r="L1960" s="121">
        <f>SmtRes!DF582</f>
        <v>0.01</v>
      </c>
    </row>
    <row r="1961" spans="1:83" x14ac:dyDescent="0.2">
      <c r="A1961" s="107"/>
      <c r="B1961" s="107"/>
      <c r="C1961" s="107"/>
      <c r="D1961" s="119"/>
      <c r="E1961" s="120"/>
      <c r="F1961" s="120"/>
      <c r="G1961" s="120"/>
      <c r="H1961" s="121"/>
      <c r="I1961" s="119"/>
      <c r="J1961" s="121"/>
      <c r="K1961" s="119"/>
      <c r="L1961" s="121"/>
    </row>
    <row r="1962" spans="1:83" x14ac:dyDescent="0.2">
      <c r="A1962" s="107"/>
      <c r="B1962" s="107"/>
      <c r="C1962" s="125"/>
      <c r="D1962" s="126"/>
      <c r="E1962" s="127"/>
      <c r="F1962" s="127"/>
      <c r="G1962" s="127"/>
      <c r="H1962" s="128"/>
      <c r="I1962" s="126"/>
      <c r="J1962" s="128"/>
      <c r="K1962" s="126"/>
      <c r="L1962" s="128"/>
    </row>
    <row r="1963" spans="1:83" x14ac:dyDescent="0.2">
      <c r="A1963" s="107"/>
      <c r="B1963" s="107"/>
      <c r="C1963" s="106" t="s">
        <v>832</v>
      </c>
      <c r="D1963" s="119"/>
      <c r="E1963" s="120"/>
      <c r="F1963" s="120"/>
      <c r="G1963" s="120"/>
      <c r="H1963" s="121"/>
      <c r="I1963" s="119"/>
      <c r="J1963" s="121"/>
      <c r="K1963" s="119"/>
      <c r="L1963" s="121">
        <f>L1946+L1949+L1950+L1956</f>
        <v>101.10000000000001</v>
      </c>
    </row>
    <row r="1964" spans="1:83" x14ac:dyDescent="0.2">
      <c r="A1964" s="107"/>
      <c r="B1964" s="107"/>
      <c r="C1964" s="107" t="s">
        <v>1563</v>
      </c>
      <c r="D1964" s="119"/>
      <c r="E1964" s="120"/>
      <c r="F1964" s="120"/>
      <c r="G1964" s="120"/>
      <c r="H1964" s="121"/>
      <c r="I1964" s="119"/>
      <c r="J1964" s="121"/>
      <c r="K1964" s="119"/>
      <c r="L1964" s="121">
        <f>SUM(AR1945:AR1967)+SUM(AS1945:AS1967)+SUM(AT1945:AT1967)+SUM(AU1945:AU1967)+SUM(AV1945:AV1967)</f>
        <v>93.23</v>
      </c>
    </row>
    <row r="1965" spans="1:83" ht="38.25" x14ac:dyDescent="0.2">
      <c r="A1965" s="107"/>
      <c r="B1965" s="107" t="s">
        <v>108</v>
      </c>
      <c r="C1965" s="107" t="s">
        <v>1605</v>
      </c>
      <c r="D1965" s="119" t="s">
        <v>186</v>
      </c>
      <c r="E1965" s="120">
        <f>Source!BZ588</f>
        <v>117</v>
      </c>
      <c r="F1965" s="120"/>
      <c r="G1965" s="120">
        <f>Source!AT588</f>
        <v>117</v>
      </c>
      <c r="H1965" s="121"/>
      <c r="I1965" s="119"/>
      <c r="J1965" s="121"/>
      <c r="K1965" s="119"/>
      <c r="L1965" s="121">
        <f>SUM(AZ1945:AZ1967)</f>
        <v>109.08</v>
      </c>
    </row>
    <row r="1966" spans="1:83" ht="38.25" x14ac:dyDescent="0.2">
      <c r="A1966" s="125"/>
      <c r="B1966" s="125" t="s">
        <v>109</v>
      </c>
      <c r="C1966" s="125" t="s">
        <v>1606</v>
      </c>
      <c r="D1966" s="126" t="s">
        <v>186</v>
      </c>
      <c r="E1966" s="127">
        <f>Source!CA588</f>
        <v>74</v>
      </c>
      <c r="F1966" s="127"/>
      <c r="G1966" s="127">
        <f>Source!AU588</f>
        <v>74</v>
      </c>
      <c r="H1966" s="128"/>
      <c r="I1966" s="126"/>
      <c r="J1966" s="128"/>
      <c r="K1966" s="126"/>
      <c r="L1966" s="128">
        <f>SUM(BA1945:BA1967)</f>
        <v>68.989999999999995</v>
      </c>
    </row>
    <row r="1967" spans="1:83" x14ac:dyDescent="0.2">
      <c r="A1967" s="104"/>
      <c r="B1967" s="104"/>
      <c r="C1967" s="129" t="s">
        <v>1566</v>
      </c>
      <c r="D1967" s="129"/>
      <c r="E1967" s="129"/>
      <c r="F1967" s="129"/>
      <c r="G1967" s="129"/>
      <c r="H1967" s="129"/>
      <c r="I1967" s="130">
        <f>IF(E1945&lt;&gt;0,K1967/E1945, 0)</f>
        <v>93056.666666666672</v>
      </c>
      <c r="J1967" s="130"/>
      <c r="K1967" s="130">
        <f>L1946+L1949+L1956+L1965+L1966+L1950</f>
        <v>279.17</v>
      </c>
      <c r="L1967" s="130"/>
      <c r="AD1967">
        <f>ROUND((Source!AT588/100)*((ROUND(SUMIF(SmtRes!AQ572:'SmtRes'!AQ582,"=1",SmtRes!AD572:'SmtRes'!AD582)*Source!I588, 2)+ROUND(SUMIF(SmtRes!AQ572:'SmtRes'!AQ582,"=1",SmtRes!AC572:'SmtRes'!AC582)*Source!I588, 2))), 2)</f>
        <v>4.3499999999999996</v>
      </c>
      <c r="AE1967">
        <f>ROUND((Source!AU588/100)*((ROUND(SUMIF(SmtRes!AQ572:'SmtRes'!AQ582,"=1",SmtRes!AD572:'SmtRes'!AD582)*Source!I588, 2)+ROUND(SUMIF(SmtRes!AQ572:'SmtRes'!AQ582,"=1",SmtRes!AC572:'SmtRes'!AC582)*Source!I588, 2))), 2)</f>
        <v>2.75</v>
      </c>
      <c r="AN1967" s="24">
        <f>L1946+L1949+L1956+L1965+L1966+L1950</f>
        <v>279.17</v>
      </c>
      <c r="AO1967" s="24">
        <f>L1949</f>
        <v>7.7800000000000011</v>
      </c>
      <c r="AQ1967" t="s">
        <v>1567</v>
      </c>
      <c r="AR1967" s="24">
        <f>L1946</f>
        <v>92.76</v>
      </c>
      <c r="AT1967" s="24">
        <f>L1950</f>
        <v>0.47</v>
      </c>
      <c r="AV1967" t="s">
        <v>1567</v>
      </c>
      <c r="AW1967" s="24">
        <f>L1956</f>
        <v>0.09</v>
      </c>
      <c r="AZ1967">
        <f>Source!X588</f>
        <v>109.08</v>
      </c>
      <c r="BA1967">
        <f>Source!Y588</f>
        <v>68.989999999999995</v>
      </c>
      <c r="CD1967">
        <v>1</v>
      </c>
    </row>
    <row r="1968" spans="1:83" x14ac:dyDescent="0.2">
      <c r="A1968" s="104"/>
      <c r="B1968" s="104"/>
      <c r="C1968" s="104"/>
      <c r="D1968" s="104"/>
      <c r="E1968" s="104"/>
      <c r="F1968" s="104"/>
      <c r="G1968" s="104"/>
      <c r="H1968" s="104"/>
      <c r="I1968" s="104"/>
      <c r="J1968" s="104"/>
      <c r="K1968" s="104"/>
      <c r="L1968" s="104"/>
    </row>
    <row r="1969" spans="1:12" x14ac:dyDescent="0.2">
      <c r="A1969" s="131"/>
      <c r="B1969" s="106"/>
      <c r="C1969" s="117" t="s">
        <v>1575</v>
      </c>
      <c r="D1969" s="117"/>
      <c r="E1969" s="117"/>
      <c r="F1969" s="117"/>
      <c r="G1969" s="117"/>
      <c r="H1969" s="117"/>
      <c r="I1969" s="124"/>
      <c r="J1969" s="131"/>
      <c r="K1969" s="132"/>
      <c r="L1969" s="124">
        <f>L1971+L1972+L1978+L1982</f>
        <v>392698.55999999994</v>
      </c>
    </row>
    <row r="1970" spans="1:12" x14ac:dyDescent="0.2">
      <c r="A1970" s="133"/>
      <c r="B1970" s="107"/>
      <c r="C1970" s="134" t="s">
        <v>1576</v>
      </c>
      <c r="D1970" s="134"/>
      <c r="E1970" s="134"/>
      <c r="F1970" s="134"/>
      <c r="G1970" s="134"/>
      <c r="H1970" s="134"/>
      <c r="I1970" s="121"/>
      <c r="J1970" s="133"/>
      <c r="K1970" s="120"/>
      <c r="L1970" s="121"/>
    </row>
    <row r="1971" spans="1:12" x14ac:dyDescent="0.2">
      <c r="A1971" s="133"/>
      <c r="B1971" s="107"/>
      <c r="C1971" s="134" t="s">
        <v>1577</v>
      </c>
      <c r="D1971" s="134"/>
      <c r="E1971" s="134"/>
      <c r="F1971" s="134"/>
      <c r="G1971" s="134"/>
      <c r="H1971" s="134"/>
      <c r="I1971" s="121"/>
      <c r="J1971" s="133"/>
      <c r="K1971" s="120"/>
      <c r="L1971" s="121">
        <f>SUM(AR1424:AR1967)</f>
        <v>31030.679999999997</v>
      </c>
    </row>
    <row r="1972" spans="1:12" hidden="1" x14ac:dyDescent="0.2">
      <c r="A1972" s="133"/>
      <c r="B1972" s="107"/>
      <c r="C1972" s="134" t="s">
        <v>1578</v>
      </c>
      <c r="D1972" s="134"/>
      <c r="E1972" s="134"/>
      <c r="F1972" s="134"/>
      <c r="G1972" s="134"/>
      <c r="H1972" s="134"/>
      <c r="I1972" s="121"/>
      <c r="J1972" s="133"/>
      <c r="K1972" s="120"/>
      <c r="L1972" s="121">
        <f>L1974+L1977+L1976</f>
        <v>37802.449999999997</v>
      </c>
    </row>
    <row r="1973" spans="1:12" hidden="1" x14ac:dyDescent="0.2">
      <c r="A1973" s="133"/>
      <c r="B1973" s="107"/>
      <c r="C1973" s="134" t="s">
        <v>1579</v>
      </c>
      <c r="D1973" s="134"/>
      <c r="E1973" s="134"/>
      <c r="F1973" s="134"/>
      <c r="G1973" s="134"/>
      <c r="H1973" s="134"/>
      <c r="I1973" s="121"/>
      <c r="J1973" s="133"/>
      <c r="K1973" s="120"/>
      <c r="L1973" s="121"/>
    </row>
    <row r="1974" spans="1:12" x14ac:dyDescent="0.2">
      <c r="A1974" s="133"/>
      <c r="B1974" s="107"/>
      <c r="C1974" s="134" t="s">
        <v>1578</v>
      </c>
      <c r="D1974" s="134"/>
      <c r="E1974" s="134"/>
      <c r="F1974" s="134"/>
      <c r="G1974" s="134"/>
      <c r="H1974" s="134"/>
      <c r="I1974" s="121"/>
      <c r="J1974" s="133"/>
      <c r="K1974" s="120"/>
      <c r="L1974" s="121">
        <f>SUM(AO1424:AO1967)</f>
        <v>28978.039999999997</v>
      </c>
    </row>
    <row r="1975" spans="1:12" hidden="1" x14ac:dyDescent="0.2">
      <c r="A1975" s="133"/>
      <c r="B1975" s="107"/>
      <c r="C1975" s="134" t="s">
        <v>1580</v>
      </c>
      <c r="D1975" s="134"/>
      <c r="E1975" s="134"/>
      <c r="F1975" s="134"/>
      <c r="G1975" s="134"/>
      <c r="H1975" s="134"/>
      <c r="I1975" s="121"/>
      <c r="J1975" s="133"/>
      <c r="K1975" s="120"/>
      <c r="L1975" s="121"/>
    </row>
    <row r="1976" spans="1:12" x14ac:dyDescent="0.2">
      <c r="A1976" s="133"/>
      <c r="B1976" s="107"/>
      <c r="C1976" s="134" t="s">
        <v>1600</v>
      </c>
      <c r="D1976" s="134"/>
      <c r="E1976" s="134"/>
      <c r="F1976" s="134"/>
      <c r="G1976" s="134"/>
      <c r="H1976" s="134"/>
      <c r="I1976" s="121"/>
      <c r="J1976" s="133"/>
      <c r="K1976" s="120"/>
      <c r="L1976" s="121">
        <f>SUM(AT1424:AT1967)</f>
        <v>8824.41</v>
      </c>
    </row>
    <row r="1977" spans="1:12" hidden="1" x14ac:dyDescent="0.2">
      <c r="A1977" s="133"/>
      <c r="B1977" s="107"/>
      <c r="C1977" s="134" t="s">
        <v>1581</v>
      </c>
      <c r="D1977" s="134"/>
      <c r="E1977" s="134"/>
      <c r="F1977" s="134"/>
      <c r="G1977" s="134"/>
      <c r="H1977" s="134"/>
      <c r="I1977" s="121"/>
      <c r="J1977" s="133"/>
      <c r="K1977" s="120"/>
      <c r="L1977" s="121">
        <f>SUM(AV1424:AV1967)</f>
        <v>0</v>
      </c>
    </row>
    <row r="1978" spans="1:12" x14ac:dyDescent="0.2">
      <c r="A1978" s="133"/>
      <c r="B1978" s="107"/>
      <c r="C1978" s="134" t="s">
        <v>1582</v>
      </c>
      <c r="D1978" s="134"/>
      <c r="E1978" s="134"/>
      <c r="F1978" s="134"/>
      <c r="G1978" s="134"/>
      <c r="H1978" s="134"/>
      <c r="I1978" s="121"/>
      <c r="J1978" s="133"/>
      <c r="K1978" s="120"/>
      <c r="L1978" s="121">
        <f>L1980+L1981</f>
        <v>323865.42999999993</v>
      </c>
    </row>
    <row r="1979" spans="1:12" x14ac:dyDescent="0.2">
      <c r="A1979" s="133"/>
      <c r="B1979" s="107"/>
      <c r="C1979" s="134" t="s">
        <v>1579</v>
      </c>
      <c r="D1979" s="134"/>
      <c r="E1979" s="134"/>
      <c r="F1979" s="134"/>
      <c r="G1979" s="134"/>
      <c r="H1979" s="134"/>
      <c r="I1979" s="121"/>
      <c r="J1979" s="133"/>
      <c r="K1979" s="120"/>
      <c r="L1979" s="121"/>
    </row>
    <row r="1980" spans="1:12" x14ac:dyDescent="0.2">
      <c r="A1980" s="133"/>
      <c r="B1980" s="107"/>
      <c r="C1980" s="134" t="s">
        <v>1583</v>
      </c>
      <c r="D1980" s="134"/>
      <c r="E1980" s="134"/>
      <c r="F1980" s="134"/>
      <c r="G1980" s="134"/>
      <c r="H1980" s="134"/>
      <c r="I1980" s="121"/>
      <c r="J1980" s="133"/>
      <c r="K1980" s="120"/>
      <c r="L1980" s="121">
        <f>SUM(AW1424:AW1967)-SUM(BK1424:BK1967)</f>
        <v>323865.42999999993</v>
      </c>
    </row>
    <row r="1981" spans="1:12" hidden="1" x14ac:dyDescent="0.2">
      <c r="A1981" s="133"/>
      <c r="B1981" s="107"/>
      <c r="C1981" s="134" t="s">
        <v>1584</v>
      </c>
      <c r="D1981" s="134"/>
      <c r="E1981" s="134"/>
      <c r="F1981" s="134"/>
      <c r="G1981" s="134"/>
      <c r="H1981" s="134"/>
      <c r="I1981" s="121"/>
      <c r="J1981" s="133"/>
      <c r="K1981" s="120"/>
      <c r="L1981" s="121">
        <f>SUM(BC1424:BC1967)</f>
        <v>0</v>
      </c>
    </row>
    <row r="1982" spans="1:12" hidden="1" x14ac:dyDescent="0.2">
      <c r="A1982" s="133"/>
      <c r="B1982" s="107"/>
      <c r="C1982" s="134" t="s">
        <v>1585</v>
      </c>
      <c r="D1982" s="134"/>
      <c r="E1982" s="134"/>
      <c r="F1982" s="134"/>
      <c r="G1982" s="134"/>
      <c r="H1982" s="134"/>
      <c r="I1982" s="121"/>
      <c r="J1982" s="133"/>
      <c r="K1982" s="120"/>
      <c r="L1982" s="121">
        <f>SUM(BB1424:BB1967)</f>
        <v>0</v>
      </c>
    </row>
    <row r="1983" spans="1:12" x14ac:dyDescent="0.2">
      <c r="A1983" s="133"/>
      <c r="B1983" s="107"/>
      <c r="C1983" s="134" t="s">
        <v>1586</v>
      </c>
      <c r="D1983" s="134"/>
      <c r="E1983" s="134"/>
      <c r="F1983" s="134"/>
      <c r="G1983" s="134"/>
      <c r="H1983" s="134"/>
      <c r="I1983" s="121"/>
      <c r="J1983" s="133"/>
      <c r="K1983" s="120"/>
      <c r="L1983" s="121">
        <f>SUM(AR1424:AR1967)+SUM(AT1424:AT1967)+SUM(AV1424:AV1967)</f>
        <v>39855.089999999997</v>
      </c>
    </row>
    <row r="1984" spans="1:12" x14ac:dyDescent="0.2">
      <c r="A1984" s="133"/>
      <c r="B1984" s="107"/>
      <c r="C1984" s="134" t="s">
        <v>1587</v>
      </c>
      <c r="D1984" s="134"/>
      <c r="E1984" s="134"/>
      <c r="F1984" s="134"/>
      <c r="G1984" s="134"/>
      <c r="H1984" s="134"/>
      <c r="I1984" s="121"/>
      <c r="J1984" s="133"/>
      <c r="K1984" s="120"/>
      <c r="L1984" s="121">
        <f>SUM(AZ1424:AZ1967)</f>
        <v>46681.809999999983</v>
      </c>
    </row>
    <row r="1985" spans="1:12" x14ac:dyDescent="0.2">
      <c r="A1985" s="133"/>
      <c r="B1985" s="107"/>
      <c r="C1985" s="134" t="s">
        <v>1588</v>
      </c>
      <c r="D1985" s="134"/>
      <c r="E1985" s="134"/>
      <c r="F1985" s="134"/>
      <c r="G1985" s="134"/>
      <c r="H1985" s="134"/>
      <c r="I1985" s="121"/>
      <c r="J1985" s="133"/>
      <c r="K1985" s="120"/>
      <c r="L1985" s="121">
        <f>SUM(BA1424:BA1967)</f>
        <v>29604.980000000003</v>
      </c>
    </row>
    <row r="1986" spans="1:12" hidden="1" x14ac:dyDescent="0.2">
      <c r="A1986" s="133"/>
      <c r="B1986" s="107"/>
      <c r="C1986" s="134" t="s">
        <v>1589</v>
      </c>
      <c r="D1986" s="134"/>
      <c r="E1986" s="134"/>
      <c r="F1986" s="134"/>
      <c r="G1986" s="134"/>
      <c r="H1986" s="134"/>
      <c r="I1986" s="121"/>
      <c r="J1986" s="133"/>
      <c r="K1986" s="120"/>
      <c r="L1986" s="121">
        <f>L1988+L1989</f>
        <v>0</v>
      </c>
    </row>
    <row r="1987" spans="1:12" hidden="1" x14ac:dyDescent="0.2">
      <c r="A1987" s="133"/>
      <c r="B1987" s="107"/>
      <c r="C1987" s="134" t="s">
        <v>1576</v>
      </c>
      <c r="D1987" s="134"/>
      <c r="E1987" s="134"/>
      <c r="F1987" s="134"/>
      <c r="G1987" s="134"/>
      <c r="H1987" s="134"/>
      <c r="I1987" s="121"/>
      <c r="J1987" s="133"/>
      <c r="K1987" s="120"/>
      <c r="L1987" s="121"/>
    </row>
    <row r="1988" spans="1:12" hidden="1" x14ac:dyDescent="0.2">
      <c r="A1988" s="133"/>
      <c r="B1988" s="107"/>
      <c r="C1988" s="134" t="s">
        <v>1590</v>
      </c>
      <c r="D1988" s="134"/>
      <c r="E1988" s="134"/>
      <c r="F1988" s="134"/>
      <c r="G1988" s="134"/>
      <c r="H1988" s="134"/>
      <c r="I1988" s="121"/>
      <c r="J1988" s="133"/>
      <c r="K1988" s="120"/>
      <c r="L1988" s="121">
        <f>SUM(BK1424:BK1967)</f>
        <v>0</v>
      </c>
    </row>
    <row r="1989" spans="1:12" hidden="1" x14ac:dyDescent="0.2">
      <c r="A1989" s="133"/>
      <c r="B1989" s="107"/>
      <c r="C1989" s="134" t="s">
        <v>1591</v>
      </c>
      <c r="D1989" s="134"/>
      <c r="E1989" s="134"/>
      <c r="F1989" s="134"/>
      <c r="G1989" s="134"/>
      <c r="H1989" s="134"/>
      <c r="I1989" s="121"/>
      <c r="J1989" s="133"/>
      <c r="K1989" s="120"/>
      <c r="L1989" s="121">
        <f>SUM(BD1424:BD1967)</f>
        <v>0</v>
      </c>
    </row>
    <row r="1990" spans="1:12" hidden="1" x14ac:dyDescent="0.2">
      <c r="A1990" s="133"/>
      <c r="B1990" s="107"/>
      <c r="C1990" s="134" t="s">
        <v>1592</v>
      </c>
      <c r="D1990" s="134"/>
      <c r="E1990" s="134"/>
      <c r="F1990" s="134"/>
      <c r="G1990" s="134"/>
      <c r="H1990" s="134"/>
      <c r="I1990" s="121"/>
      <c r="J1990" s="133"/>
      <c r="K1990" s="120"/>
      <c r="L1990" s="121"/>
    </row>
    <row r="1991" spans="1:12" hidden="1" x14ac:dyDescent="0.2">
      <c r="A1991" s="133"/>
      <c r="B1991" s="107"/>
      <c r="C1991" s="134" t="s">
        <v>1592</v>
      </c>
      <c r="D1991" s="134"/>
      <c r="E1991" s="134"/>
      <c r="F1991" s="134"/>
      <c r="G1991" s="134"/>
      <c r="H1991" s="134"/>
      <c r="I1991" s="121"/>
      <c r="J1991" s="133"/>
      <c r="K1991" s="120"/>
      <c r="L1991" s="121">
        <f>SUM(BQ1424:BQ1967)</f>
        <v>0</v>
      </c>
    </row>
    <row r="1992" spans="1:12" hidden="1" x14ac:dyDescent="0.2">
      <c r="A1992" s="133"/>
      <c r="B1992" s="107"/>
      <c r="C1992" s="134" t="s">
        <v>1593</v>
      </c>
      <c r="D1992" s="134"/>
      <c r="E1992" s="134"/>
      <c r="F1992" s="134"/>
      <c r="G1992" s="134"/>
      <c r="H1992" s="134"/>
      <c r="I1992" s="121"/>
      <c r="J1992" s="133"/>
      <c r="K1992" s="120"/>
      <c r="L1992" s="121">
        <f>SUM(BO1424:BO1967)</f>
        <v>0</v>
      </c>
    </row>
    <row r="1993" spans="1:12" x14ac:dyDescent="0.2">
      <c r="A1993" s="131"/>
      <c r="B1993" s="106"/>
      <c r="C1993" s="117" t="s">
        <v>1819</v>
      </c>
      <c r="D1993" s="117"/>
      <c r="E1993" s="117"/>
      <c r="F1993" s="117"/>
      <c r="G1993" s="117"/>
      <c r="H1993" s="117"/>
      <c r="I1993" s="124"/>
      <c r="J1993" s="131"/>
      <c r="K1993" s="132"/>
      <c r="L1993" s="124">
        <f>L1969+L1984+L1985+L1986+L1991+L1992</f>
        <v>468985.34999999992</v>
      </c>
    </row>
    <row r="1994" spans="1:12" x14ac:dyDescent="0.2">
      <c r="A1994" s="133"/>
      <c r="B1994" s="107"/>
      <c r="C1994" s="134" t="s">
        <v>1595</v>
      </c>
      <c r="D1994" s="134"/>
      <c r="E1994" s="134"/>
      <c r="F1994" s="134"/>
      <c r="G1994" s="134"/>
      <c r="H1994" s="134"/>
      <c r="I1994" s="121"/>
      <c r="J1994" s="133"/>
      <c r="K1994" s="120"/>
      <c r="L1994" s="121"/>
    </row>
    <row r="1995" spans="1:12" x14ac:dyDescent="0.2">
      <c r="A1995" s="133"/>
      <c r="B1995" s="107"/>
      <c r="C1995" s="134" t="s">
        <v>1596</v>
      </c>
      <c r="D1995" s="134"/>
      <c r="E1995" s="134"/>
      <c r="F1995" s="134"/>
      <c r="G1995" s="134"/>
      <c r="H1995" s="134"/>
      <c r="I1995" s="121"/>
      <c r="J1995" s="133"/>
      <c r="K1995" s="120"/>
      <c r="L1995" s="121">
        <f>SUM(AX1424:AX1967)</f>
        <v>10195.36</v>
      </c>
    </row>
    <row r="1996" spans="1:12" hidden="1" x14ac:dyDescent="0.2">
      <c r="A1996" s="133"/>
      <c r="B1996" s="107"/>
      <c r="C1996" s="134" t="s">
        <v>1597</v>
      </c>
      <c r="D1996" s="134"/>
      <c r="E1996" s="134"/>
      <c r="F1996" s="134"/>
      <c r="G1996" s="134"/>
      <c r="H1996" s="134"/>
      <c r="I1996" s="121"/>
      <c r="J1996" s="133"/>
      <c r="K1996" s="120"/>
      <c r="L1996" s="121">
        <f>SUM(AY1424:AY1967)</f>
        <v>0</v>
      </c>
    </row>
    <row r="1997" spans="1:12" x14ac:dyDescent="0.2">
      <c r="A1997" s="133"/>
      <c r="B1997" s="107"/>
      <c r="C1997" s="134" t="s">
        <v>1598</v>
      </c>
      <c r="D1997" s="134"/>
      <c r="E1997" s="134"/>
      <c r="F1997" s="135"/>
      <c r="G1997" s="123">
        <f>Source!F613</f>
        <v>75.440250000000006</v>
      </c>
      <c r="H1997" s="133"/>
      <c r="I1997" s="133"/>
      <c r="J1997" s="133"/>
      <c r="K1997" s="133"/>
      <c r="L1997" s="133"/>
    </row>
    <row r="1998" spans="1:12" x14ac:dyDescent="0.2">
      <c r="A1998" s="133"/>
      <c r="B1998" s="107"/>
      <c r="C1998" s="134" t="s">
        <v>1599</v>
      </c>
      <c r="D1998" s="134"/>
      <c r="E1998" s="134"/>
      <c r="F1998" s="135"/>
      <c r="G1998" s="123">
        <f>Source!F614</f>
        <v>17.238580200000001</v>
      </c>
      <c r="H1998" s="133"/>
      <c r="I1998" s="133"/>
      <c r="J1998" s="133"/>
      <c r="K1998" s="133"/>
      <c r="L1998" s="133"/>
    </row>
    <row r="1999" spans="1:12" x14ac:dyDescent="0.2">
      <c r="A1999" s="104"/>
      <c r="B1999" s="104"/>
      <c r="C1999" s="104"/>
      <c r="D1999" s="104"/>
      <c r="E1999" s="104"/>
      <c r="F1999" s="104"/>
      <c r="G1999" s="104"/>
      <c r="H1999" s="104"/>
      <c r="I1999" s="104"/>
      <c r="J1999" s="104"/>
      <c r="K1999" s="104"/>
      <c r="L1999" s="104"/>
    </row>
    <row r="2000" spans="1:12" x14ac:dyDescent="0.2">
      <c r="A2000" s="104"/>
      <c r="B2000" s="104"/>
      <c r="C2000" s="104"/>
      <c r="D2000" s="104"/>
      <c r="E2000" s="104"/>
      <c r="F2000" s="104"/>
      <c r="G2000" s="104"/>
      <c r="H2000" s="104"/>
      <c r="I2000" s="104"/>
      <c r="J2000" s="104"/>
      <c r="K2000" s="104"/>
      <c r="L2000" s="104"/>
    </row>
    <row r="2001" spans="1:95" ht="16.5" x14ac:dyDescent="0.2">
      <c r="A2001" s="117" t="s">
        <v>1738</v>
      </c>
      <c r="B2001" s="117"/>
      <c r="C2001" s="117"/>
      <c r="D2001" s="117"/>
      <c r="E2001" s="117"/>
      <c r="F2001" s="117"/>
      <c r="G2001" s="117"/>
      <c r="H2001" s="117"/>
      <c r="I2001" s="117"/>
      <c r="J2001" s="117"/>
      <c r="K2001" s="117"/>
      <c r="L2001" s="117"/>
      <c r="CQ2001" s="25" t="s">
        <v>1738</v>
      </c>
    </row>
    <row r="2002" spans="1:95" ht="38.25" x14ac:dyDescent="0.2">
      <c r="A2002" s="118" t="s">
        <v>755</v>
      </c>
      <c r="B2002" s="107" t="s">
        <v>1739</v>
      </c>
      <c r="C2002" s="107" t="str">
        <f>Source!G625</f>
        <v>Укладка футляра из  полиэтиленовых труб газопроводов в траншею, диаметр газопровода: свыше 110 до 225 мм</v>
      </c>
      <c r="D2002" s="119" t="str">
        <f>Source!H625</f>
        <v>100 м</v>
      </c>
      <c r="E2002" s="120">
        <f>Source!K625</f>
        <v>0.1</v>
      </c>
      <c r="F2002" s="120"/>
      <c r="G2002" s="120">
        <f>Source!I625</f>
        <v>0.1</v>
      </c>
      <c r="H2002" s="121"/>
      <c r="I2002" s="119"/>
      <c r="J2002" s="121"/>
      <c r="K2002" s="119"/>
      <c r="L2002" s="121"/>
    </row>
    <row r="2003" spans="1:95" x14ac:dyDescent="0.2">
      <c r="A2003" s="104"/>
      <c r="B2003" s="104"/>
      <c r="C2003" s="105" t="str">
        <f>"Объем: "&amp;Source!I625&amp;"=10/"&amp;"100"</f>
        <v>Объем: 0,1=10/100</v>
      </c>
      <c r="D2003" s="104"/>
      <c r="E2003" s="104"/>
      <c r="F2003" s="104"/>
      <c r="G2003" s="104"/>
      <c r="H2003" s="104"/>
      <c r="I2003" s="104"/>
      <c r="J2003" s="104"/>
      <c r="K2003" s="104"/>
      <c r="L2003" s="104"/>
    </row>
    <row r="2004" spans="1:95" x14ac:dyDescent="0.2">
      <c r="A2004" s="122"/>
      <c r="B2004" s="120">
        <v>1</v>
      </c>
      <c r="C2004" s="122" t="s">
        <v>1569</v>
      </c>
      <c r="D2004" s="119" t="s">
        <v>922</v>
      </c>
      <c r="E2004" s="123"/>
      <c r="F2004" s="120"/>
      <c r="G2004" s="120">
        <f>Source!U625</f>
        <v>0.22800000000000001</v>
      </c>
      <c r="H2004" s="120"/>
      <c r="I2004" s="120"/>
      <c r="J2004" s="120"/>
      <c r="K2004" s="120"/>
      <c r="L2004" s="124">
        <f>SUM(L2005:L2005)-SUMIF(CE2005:CE2005, 1, L2005:L2005)</f>
        <v>82.77</v>
      </c>
    </row>
    <row r="2005" spans="1:95" x14ac:dyDescent="0.2">
      <c r="A2005" s="107"/>
      <c r="B2005" s="107" t="s">
        <v>1071</v>
      </c>
      <c r="C2005" s="107" t="s">
        <v>1072</v>
      </c>
      <c r="D2005" s="119" t="s">
        <v>922</v>
      </c>
      <c r="E2005" s="120">
        <v>2.2799999999999998</v>
      </c>
      <c r="F2005" s="120"/>
      <c r="G2005" s="120">
        <f>SmtRes!CX587</f>
        <v>0.22800000000000001</v>
      </c>
      <c r="H2005" s="121"/>
      <c r="I2005" s="119"/>
      <c r="J2005" s="121">
        <f>SmtRes!CZ587</f>
        <v>363.03</v>
      </c>
      <c r="K2005" s="119"/>
      <c r="L2005" s="121">
        <f>SmtRes!DI587</f>
        <v>82.77</v>
      </c>
    </row>
    <row r="2006" spans="1:95" x14ac:dyDescent="0.2">
      <c r="A2006" s="122"/>
      <c r="B2006" s="120">
        <v>2</v>
      </c>
      <c r="C2006" s="122" t="s">
        <v>1560</v>
      </c>
      <c r="D2006" s="119"/>
      <c r="E2006" s="123"/>
      <c r="F2006" s="120"/>
      <c r="G2006" s="120"/>
      <c r="H2006" s="120"/>
      <c r="I2006" s="120"/>
      <c r="J2006" s="120"/>
      <c r="K2006" s="120"/>
      <c r="L2006" s="124">
        <f>SUM(L2007:L2009)-SUMIF(CE2007:CE2009, 1, L2007:L2009)</f>
        <v>86.06</v>
      </c>
    </row>
    <row r="2007" spans="1:95" x14ac:dyDescent="0.2">
      <c r="A2007" s="122"/>
      <c r="B2007" s="120"/>
      <c r="C2007" s="122" t="s">
        <v>1562</v>
      </c>
      <c r="D2007" s="119" t="s">
        <v>922</v>
      </c>
      <c r="E2007" s="123"/>
      <c r="F2007" s="120"/>
      <c r="G2007" s="120">
        <f>Source!V625</f>
        <v>7.3999999999999996E-2</v>
      </c>
      <c r="H2007" s="120"/>
      <c r="I2007" s="120"/>
      <c r="J2007" s="120"/>
      <c r="K2007" s="120"/>
      <c r="L2007" s="124">
        <f>SUMIF(CE2008:CE2009, 1, L2008:L2009)</f>
        <v>33.5</v>
      </c>
      <c r="CE2007">
        <v>1</v>
      </c>
    </row>
    <row r="2008" spans="1:95" ht="25.5" x14ac:dyDescent="0.2">
      <c r="A2008" s="107"/>
      <c r="B2008" s="107" t="s">
        <v>938</v>
      </c>
      <c r="C2008" s="107" t="s">
        <v>940</v>
      </c>
      <c r="D2008" s="119" t="s">
        <v>926</v>
      </c>
      <c r="E2008" s="120">
        <v>0.74</v>
      </c>
      <c r="F2008" s="120"/>
      <c r="G2008" s="120">
        <f>SmtRes!CX589</f>
        <v>7.3999999999999996E-2</v>
      </c>
      <c r="H2008" s="121">
        <f>SmtRes!CZ589</f>
        <v>994.01</v>
      </c>
      <c r="I2008" s="119">
        <f>SmtRes!AJ589</f>
        <v>1.17</v>
      </c>
      <c r="J2008" s="121">
        <f>ROUND(H2008*I2008, 2)</f>
        <v>1162.99</v>
      </c>
      <c r="K2008" s="119"/>
      <c r="L2008" s="121">
        <f>SmtRes!DG589</f>
        <v>86.06</v>
      </c>
    </row>
    <row r="2009" spans="1:95" x14ac:dyDescent="0.2">
      <c r="A2009" s="107"/>
      <c r="B2009" s="107" t="s">
        <v>933</v>
      </c>
      <c r="C2009" s="107" t="s">
        <v>1573</v>
      </c>
      <c r="D2009" s="119" t="s">
        <v>922</v>
      </c>
      <c r="E2009" s="120">
        <f>SmtRes!DO589*SmtRes!AT589</f>
        <v>0.74</v>
      </c>
      <c r="F2009" s="120"/>
      <c r="G2009" s="120">
        <f>ROUND(E2009*G2002, 7)</f>
        <v>7.3999999999999996E-2</v>
      </c>
      <c r="H2009" s="121"/>
      <c r="I2009" s="119"/>
      <c r="J2009" s="121">
        <f>ROUND(SmtRes!AG589/SmtRes!DO589, 2)</f>
        <v>452.68</v>
      </c>
      <c r="K2009" s="119"/>
      <c r="L2009" s="121">
        <f>SmtRes!DH589</f>
        <v>33.5</v>
      </c>
      <c r="CE2009">
        <v>1</v>
      </c>
    </row>
    <row r="2010" spans="1:95" x14ac:dyDescent="0.2">
      <c r="A2010" s="107"/>
      <c r="B2010" s="107" t="str">
        <f>EtalonRes!I645</f>
        <v>24.3.03.11</v>
      </c>
      <c r="C2010" s="125" t="str">
        <f>EtalonRes!K645</f>
        <v>Трубы полиэтиленовые для газопроводов</v>
      </c>
      <c r="D2010" s="126" t="str">
        <f>EtalonRes!O645</f>
        <v>м</v>
      </c>
      <c r="E2010" s="127">
        <f>EtalonRes!X645</f>
        <v>102</v>
      </c>
      <c r="F2010" s="127"/>
      <c r="G2010" s="127">
        <f>ROUND(EtalonRes!AG645*Source!I625, 7)</f>
        <v>10.199999999999999</v>
      </c>
      <c r="H2010" s="128"/>
      <c r="I2010" s="126"/>
      <c r="J2010" s="128"/>
      <c r="K2010" s="126"/>
      <c r="L2010" s="128"/>
    </row>
    <row r="2011" spans="1:95" x14ac:dyDescent="0.2">
      <c r="A2011" s="107"/>
      <c r="B2011" s="107"/>
      <c r="C2011" s="106" t="s">
        <v>832</v>
      </c>
      <c r="D2011" s="119"/>
      <c r="E2011" s="120"/>
      <c r="F2011" s="120"/>
      <c r="G2011" s="120"/>
      <c r="H2011" s="121"/>
      <c r="I2011" s="119"/>
      <c r="J2011" s="121"/>
      <c r="K2011" s="119"/>
      <c r="L2011" s="121">
        <f>L2004+L2006+L2007</f>
        <v>202.32999999999998</v>
      </c>
    </row>
    <row r="2012" spans="1:95" ht="63.75" x14ac:dyDescent="0.2">
      <c r="A2012" s="118" t="s">
        <v>1740</v>
      </c>
      <c r="B2012" s="107" t="str">
        <f>Source!F626</f>
        <v>24.3.03.11-0030</v>
      </c>
      <c r="C2012" s="107" t="str">
        <f>Source!G626</f>
        <v>Трубы напорные полиэтиленовые газопроводные ПЭ100, стандартное размерное отношение SDR11, номинальный наружный диаметр 160 мм, толщина стенки 14,6 мм</v>
      </c>
      <c r="D2012" s="119" t="str">
        <f>Source!H626</f>
        <v>м</v>
      </c>
      <c r="E2012" s="120">
        <f>SmtRes!AT590</f>
        <v>100</v>
      </c>
      <c r="F2012" s="120"/>
      <c r="G2012" s="120">
        <f>Source!I626</f>
        <v>10</v>
      </c>
      <c r="H2012" s="121">
        <f>Source!AL626+Source!AO626+Source!AM626+Source!AN626</f>
        <v>1249.92</v>
      </c>
      <c r="I2012" s="119">
        <f>IF(Source!BC626&lt;&gt; 0, Source!BC626, 1)</f>
        <v>1.03</v>
      </c>
      <c r="J2012" s="121">
        <f>ROUND(H2012*I2012, 2)</f>
        <v>1287.42</v>
      </c>
      <c r="K2012" s="119"/>
      <c r="L2012" s="121">
        <f>Source!P626</f>
        <v>12874.2</v>
      </c>
      <c r="AD2012">
        <f>ROUND((Source!AT626/100)*((ROUND(ROUND(Source!AO626,2)*Source!I626, 2)+ROUND(ROUND(Source!AN626,2)*Source!I626, 2))), 2)</f>
        <v>0</v>
      </c>
      <c r="AE2012">
        <f>ROUND((Source!AU626/100)*((ROUND(ROUND(Source!AO626,2)*Source!I626, 2)+ROUND(ROUND(Source!AN626,2)*Source!I626, 2))), 2)</f>
        <v>0</v>
      </c>
      <c r="AN2012">
        <f>L2012</f>
        <v>12874.2</v>
      </c>
      <c r="AW2012">
        <f>L2012</f>
        <v>12874.2</v>
      </c>
      <c r="AZ2012">
        <f>Source!X626</f>
        <v>0</v>
      </c>
      <c r="BA2012">
        <f>Source!Y626</f>
        <v>0</v>
      </c>
      <c r="CD2012">
        <v>1</v>
      </c>
    </row>
    <row r="2013" spans="1:95" x14ac:dyDescent="0.2">
      <c r="A2013" s="107"/>
      <c r="B2013" s="107"/>
      <c r="C2013" s="107" t="s">
        <v>1563</v>
      </c>
      <c r="D2013" s="119"/>
      <c r="E2013" s="120"/>
      <c r="F2013" s="120"/>
      <c r="G2013" s="120"/>
      <c r="H2013" s="121"/>
      <c r="I2013" s="119"/>
      <c r="J2013" s="121"/>
      <c r="K2013" s="119"/>
      <c r="L2013" s="121">
        <f>SUM(AR2002:AR2016)+SUM(AS2002:AS2016)+SUM(AT2002:AT2016)+SUM(AU2002:AU2016)+SUM(AV2002:AV2016)</f>
        <v>116.27</v>
      </c>
    </row>
    <row r="2014" spans="1:95" ht="38.25" x14ac:dyDescent="0.2">
      <c r="A2014" s="107"/>
      <c r="B2014" s="107" t="s">
        <v>108</v>
      </c>
      <c r="C2014" s="107" t="s">
        <v>1605</v>
      </c>
      <c r="D2014" s="119" t="s">
        <v>186</v>
      </c>
      <c r="E2014" s="120">
        <f>Source!BZ625</f>
        <v>117</v>
      </c>
      <c r="F2014" s="120"/>
      <c r="G2014" s="120">
        <f>Source!AT625</f>
        <v>117</v>
      </c>
      <c r="H2014" s="121"/>
      <c r="I2014" s="119"/>
      <c r="J2014" s="121"/>
      <c r="K2014" s="119"/>
      <c r="L2014" s="121">
        <f>SUM(AZ2002:AZ2016)</f>
        <v>136.04</v>
      </c>
    </row>
    <row r="2015" spans="1:95" ht="38.25" x14ac:dyDescent="0.2">
      <c r="A2015" s="125"/>
      <c r="B2015" s="125" t="s">
        <v>109</v>
      </c>
      <c r="C2015" s="125" t="s">
        <v>1606</v>
      </c>
      <c r="D2015" s="126" t="s">
        <v>186</v>
      </c>
      <c r="E2015" s="127">
        <f>Source!CA625</f>
        <v>74</v>
      </c>
      <c r="F2015" s="127"/>
      <c r="G2015" s="127">
        <f>Source!AU625</f>
        <v>74</v>
      </c>
      <c r="H2015" s="128"/>
      <c r="I2015" s="126"/>
      <c r="J2015" s="128"/>
      <c r="K2015" s="126"/>
      <c r="L2015" s="128">
        <f>SUM(BA2002:BA2016)</f>
        <v>86.04</v>
      </c>
    </row>
    <row r="2016" spans="1:95" x14ac:dyDescent="0.2">
      <c r="A2016" s="104"/>
      <c r="B2016" s="104"/>
      <c r="C2016" s="129" t="s">
        <v>1566</v>
      </c>
      <c r="D2016" s="129"/>
      <c r="E2016" s="129"/>
      <c r="F2016" s="129"/>
      <c r="G2016" s="129"/>
      <c r="H2016" s="129"/>
      <c r="I2016" s="130">
        <f>IF(E2002&lt;&gt;0,K2016/E2002, 0)</f>
        <v>132986.1</v>
      </c>
      <c r="J2016" s="130"/>
      <c r="K2016" s="130">
        <f>L2004+L2006+L2014+L2015+L2007+SUM(L2012:L2012)</f>
        <v>13298.61</v>
      </c>
      <c r="L2016" s="130"/>
      <c r="AD2016">
        <f>ROUND((Source!AT625/100)*((ROUND(SUMIF(SmtRes!AQ587:'SmtRes'!AQ590,"=1",SmtRes!AD587:'SmtRes'!AD590)*Source!I625, 2)+ROUND(SUMIF(SmtRes!AQ587:'SmtRes'!AQ590,"=1",SmtRes!AC587:'SmtRes'!AC590)*Source!I625, 2))), 2)</f>
        <v>95.44</v>
      </c>
      <c r="AE2016">
        <f>ROUND((Source!AU625/100)*((ROUND(SUMIF(SmtRes!AQ587:'SmtRes'!AQ590,"=1",SmtRes!AD587:'SmtRes'!AD590)*Source!I625, 2)+ROUND(SUMIF(SmtRes!AQ587:'SmtRes'!AQ590,"=1",SmtRes!AC587:'SmtRes'!AC590)*Source!I625, 2))), 2)</f>
        <v>60.36</v>
      </c>
      <c r="AN2016" s="24">
        <f>L2004+L2006+L2014+L2015+L2007</f>
        <v>424.41</v>
      </c>
      <c r="AO2016" s="24">
        <f>L2006</f>
        <v>86.06</v>
      </c>
      <c r="AQ2016" t="s">
        <v>1567</v>
      </c>
      <c r="AR2016" s="24">
        <f>L2004</f>
        <v>82.77</v>
      </c>
      <c r="AT2016" s="24">
        <f>L2007</f>
        <v>33.5</v>
      </c>
      <c r="AV2016" t="s">
        <v>1567</v>
      </c>
      <c r="AW2016">
        <f>0</f>
        <v>0</v>
      </c>
      <c r="AZ2016">
        <f>Source!X625</f>
        <v>136.04</v>
      </c>
      <c r="BA2016">
        <f>Source!Y625</f>
        <v>86.04</v>
      </c>
      <c r="CD2016">
        <v>1</v>
      </c>
    </row>
    <row r="2017" spans="1:83" ht="25.5" x14ac:dyDescent="0.2">
      <c r="A2017" s="118" t="s">
        <v>761</v>
      </c>
      <c r="B2017" s="107" t="s">
        <v>1636</v>
      </c>
      <c r="C2017" s="107" t="str">
        <f>Source!G628</f>
        <v>Устройство контрольной трубки на кожухе перехода газопровода</v>
      </c>
      <c r="D2017" s="119" t="str">
        <f>Source!H628</f>
        <v>установка</v>
      </c>
      <c r="E2017" s="120">
        <f>Source!K628</f>
        <v>1</v>
      </c>
      <c r="F2017" s="120"/>
      <c r="G2017" s="120">
        <f>Source!I628</f>
        <v>1</v>
      </c>
      <c r="H2017" s="121"/>
      <c r="I2017" s="119"/>
      <c r="J2017" s="121"/>
      <c r="K2017" s="119"/>
      <c r="L2017" s="121"/>
    </row>
    <row r="2018" spans="1:83" x14ac:dyDescent="0.2">
      <c r="A2018" s="122"/>
      <c r="B2018" s="120">
        <v>1</v>
      </c>
      <c r="C2018" s="122" t="s">
        <v>1569</v>
      </c>
      <c r="D2018" s="119" t="s">
        <v>922</v>
      </c>
      <c r="E2018" s="123"/>
      <c r="F2018" s="120"/>
      <c r="G2018" s="120">
        <f>Source!U628</f>
        <v>1.54</v>
      </c>
      <c r="H2018" s="120"/>
      <c r="I2018" s="120"/>
      <c r="J2018" s="120"/>
      <c r="K2018" s="120"/>
      <c r="L2018" s="124">
        <f>SUM(L2019:L2019)-SUMIF(CE2019:CE2019, 1, L2019:L2019)</f>
        <v>593.01</v>
      </c>
    </row>
    <row r="2019" spans="1:83" x14ac:dyDescent="0.2">
      <c r="A2019" s="107"/>
      <c r="B2019" s="107" t="s">
        <v>1101</v>
      </c>
      <c r="C2019" s="107" t="s">
        <v>1102</v>
      </c>
      <c r="D2019" s="119" t="s">
        <v>922</v>
      </c>
      <c r="E2019" s="120">
        <v>1.54</v>
      </c>
      <c r="F2019" s="120"/>
      <c r="G2019" s="120">
        <f>SmtRes!CX597</f>
        <v>1.54</v>
      </c>
      <c r="H2019" s="121"/>
      <c r="I2019" s="119"/>
      <c r="J2019" s="121">
        <f>SmtRes!CZ597</f>
        <v>385.07</v>
      </c>
      <c r="K2019" s="119"/>
      <c r="L2019" s="121">
        <f>SmtRes!DI597</f>
        <v>593.01</v>
      </c>
    </row>
    <row r="2020" spans="1:83" x14ac:dyDescent="0.2">
      <c r="A2020" s="122"/>
      <c r="B2020" s="120">
        <v>2</v>
      </c>
      <c r="C2020" s="122" t="s">
        <v>1560</v>
      </c>
      <c r="D2020" s="119"/>
      <c r="E2020" s="123"/>
      <c r="F2020" s="120"/>
      <c r="G2020" s="120"/>
      <c r="H2020" s="120"/>
      <c r="I2020" s="120"/>
      <c r="J2020" s="120"/>
      <c r="K2020" s="120"/>
      <c r="L2020" s="124">
        <f>SUM(L2021:L2027)-SUMIF(CE2021:CE2027, 1, L2021:L2027)</f>
        <v>571.49</v>
      </c>
    </row>
    <row r="2021" spans="1:83" x14ac:dyDescent="0.2">
      <c r="A2021" s="122"/>
      <c r="B2021" s="120"/>
      <c r="C2021" s="122" t="s">
        <v>1562</v>
      </c>
      <c r="D2021" s="119" t="s">
        <v>922</v>
      </c>
      <c r="E2021" s="123"/>
      <c r="F2021" s="120"/>
      <c r="G2021" s="120">
        <f>Source!V628</f>
        <v>0.48</v>
      </c>
      <c r="H2021" s="120"/>
      <c r="I2021" s="120"/>
      <c r="J2021" s="120"/>
      <c r="K2021" s="120"/>
      <c r="L2021" s="124">
        <f>SUMIF(CE2022:CE2027, 1, L2022:L2027)</f>
        <v>222.87</v>
      </c>
      <c r="CE2021">
        <v>1</v>
      </c>
    </row>
    <row r="2022" spans="1:83" ht="25.5" x14ac:dyDescent="0.2">
      <c r="A2022" s="107"/>
      <c r="B2022" s="107" t="s">
        <v>1073</v>
      </c>
      <c r="C2022" s="107" t="s">
        <v>1075</v>
      </c>
      <c r="D2022" s="119" t="s">
        <v>926</v>
      </c>
      <c r="E2022" s="120">
        <v>0.25</v>
      </c>
      <c r="F2022" s="120"/>
      <c r="G2022" s="120">
        <f>SmtRes!CX599</f>
        <v>0.25</v>
      </c>
      <c r="H2022" s="121"/>
      <c r="I2022" s="119"/>
      <c r="J2022" s="121">
        <f>SmtRes!CZ599</f>
        <v>1682.51</v>
      </c>
      <c r="K2022" s="119"/>
      <c r="L2022" s="121">
        <f>SmtRes!DG599</f>
        <v>420.63</v>
      </c>
    </row>
    <row r="2023" spans="1:83" x14ac:dyDescent="0.2">
      <c r="A2023" s="107"/>
      <c r="B2023" s="107" t="s">
        <v>927</v>
      </c>
      <c r="C2023" s="107" t="s">
        <v>1561</v>
      </c>
      <c r="D2023" s="119" t="s">
        <v>922</v>
      </c>
      <c r="E2023" s="120">
        <f>SmtRes!DO599*SmtRes!AT599</f>
        <v>0.25</v>
      </c>
      <c r="F2023" s="120"/>
      <c r="G2023" s="120">
        <f>ROUND(E2023*G2017, 7)</f>
        <v>0.25</v>
      </c>
      <c r="H2023" s="121"/>
      <c r="I2023" s="119"/>
      <c r="J2023" s="121">
        <f>ROUND(SmtRes!AG599/SmtRes!DO599, 2)</f>
        <v>529.11</v>
      </c>
      <c r="K2023" s="119"/>
      <c r="L2023" s="121">
        <f>SmtRes!DH599</f>
        <v>132.28</v>
      </c>
      <c r="CE2023">
        <v>1</v>
      </c>
    </row>
    <row r="2024" spans="1:83" ht="25.5" x14ac:dyDescent="0.2">
      <c r="A2024" s="107"/>
      <c r="B2024" s="107" t="s">
        <v>978</v>
      </c>
      <c r="C2024" s="107" t="s">
        <v>980</v>
      </c>
      <c r="D2024" s="119" t="s">
        <v>926</v>
      </c>
      <c r="E2024" s="120">
        <v>0.23</v>
      </c>
      <c r="F2024" s="120"/>
      <c r="G2024" s="120">
        <f>SmtRes!CX600</f>
        <v>0.23</v>
      </c>
      <c r="H2024" s="121"/>
      <c r="I2024" s="119"/>
      <c r="J2024" s="121">
        <f>SmtRes!CZ600</f>
        <v>579.09</v>
      </c>
      <c r="K2024" s="119"/>
      <c r="L2024" s="121">
        <f>SmtRes!DG600</f>
        <v>133.19</v>
      </c>
    </row>
    <row r="2025" spans="1:83" x14ac:dyDescent="0.2">
      <c r="A2025" s="107"/>
      <c r="B2025" s="107" t="s">
        <v>947</v>
      </c>
      <c r="C2025" s="107" t="s">
        <v>1603</v>
      </c>
      <c r="D2025" s="119" t="s">
        <v>922</v>
      </c>
      <c r="E2025" s="120">
        <f>SmtRes!DO600*SmtRes!AT600</f>
        <v>0.23</v>
      </c>
      <c r="F2025" s="120"/>
      <c r="G2025" s="120">
        <f>ROUND(E2025*G2017, 7)</f>
        <v>0.23</v>
      </c>
      <c r="H2025" s="121"/>
      <c r="I2025" s="119"/>
      <c r="J2025" s="121">
        <f>ROUND(SmtRes!AG600/SmtRes!DO600, 2)</f>
        <v>393.89</v>
      </c>
      <c r="K2025" s="119"/>
      <c r="L2025" s="121">
        <f>SmtRes!DH600</f>
        <v>90.59</v>
      </c>
      <c r="CE2025">
        <v>1</v>
      </c>
    </row>
    <row r="2026" spans="1:83" x14ac:dyDescent="0.2">
      <c r="A2026" s="107"/>
      <c r="B2026" s="107" t="s">
        <v>981</v>
      </c>
      <c r="C2026" s="107" t="s">
        <v>983</v>
      </c>
      <c r="D2026" s="119" t="s">
        <v>926</v>
      </c>
      <c r="E2026" s="120">
        <v>0.01</v>
      </c>
      <c r="F2026" s="120"/>
      <c r="G2026" s="120">
        <f>SmtRes!CX601</f>
        <v>0.01</v>
      </c>
      <c r="H2026" s="121">
        <f>SmtRes!CZ601</f>
        <v>4.3499999999999996</v>
      </c>
      <c r="I2026" s="119">
        <f>SmtRes!AJ601</f>
        <v>1.3</v>
      </c>
      <c r="J2026" s="121">
        <f>ROUND(H2026*I2026, 2)</f>
        <v>5.66</v>
      </c>
      <c r="K2026" s="119"/>
      <c r="L2026" s="121">
        <f>SmtRes!DG601</f>
        <v>0.06</v>
      </c>
    </row>
    <row r="2027" spans="1:83" ht="25.5" x14ac:dyDescent="0.2">
      <c r="A2027" s="107"/>
      <c r="B2027" s="107" t="s">
        <v>941</v>
      </c>
      <c r="C2027" s="107" t="s">
        <v>943</v>
      </c>
      <c r="D2027" s="119" t="s">
        <v>926</v>
      </c>
      <c r="E2027" s="120">
        <v>0.41</v>
      </c>
      <c r="F2027" s="120"/>
      <c r="G2027" s="120">
        <f>SmtRes!CX602</f>
        <v>0.41</v>
      </c>
      <c r="H2027" s="121"/>
      <c r="I2027" s="119"/>
      <c r="J2027" s="121">
        <f>SmtRes!CZ602</f>
        <v>42.96</v>
      </c>
      <c r="K2027" s="119"/>
      <c r="L2027" s="121">
        <f>SmtRes!DG602</f>
        <v>17.61</v>
      </c>
    </row>
    <row r="2028" spans="1:83" x14ac:dyDescent="0.2">
      <c r="A2028" s="122"/>
      <c r="B2028" s="120">
        <v>4</v>
      </c>
      <c r="C2028" s="122" t="s">
        <v>1604</v>
      </c>
      <c r="D2028" s="119"/>
      <c r="E2028" s="123"/>
      <c r="F2028" s="120"/>
      <c r="G2028" s="120"/>
      <c r="H2028" s="120"/>
      <c r="I2028" s="120"/>
      <c r="J2028" s="120"/>
      <c r="K2028" s="120"/>
      <c r="L2028" s="124">
        <f>SUM(L2029:L2034)-SUMIF(CE2029:CE2034, 1, L2029:L2034)</f>
        <v>249.48000000000002</v>
      </c>
    </row>
    <row r="2029" spans="1:83" x14ac:dyDescent="0.2">
      <c r="A2029" s="107"/>
      <c r="B2029" s="107" t="s">
        <v>984</v>
      </c>
      <c r="C2029" s="107" t="s">
        <v>986</v>
      </c>
      <c r="D2029" s="119" t="s">
        <v>231</v>
      </c>
      <c r="E2029" s="120">
        <v>1.4999999999999999E-2</v>
      </c>
      <c r="F2029" s="120"/>
      <c r="G2029" s="120">
        <f>SmtRes!CX603</f>
        <v>1.4999999999999999E-2</v>
      </c>
      <c r="H2029" s="121">
        <f>SmtRes!CZ603</f>
        <v>114.64</v>
      </c>
      <c r="I2029" s="119">
        <f>SmtRes!AI603</f>
        <v>0.92</v>
      </c>
      <c r="J2029" s="121">
        <f>ROUND(H2029*I2029, 2)</f>
        <v>105.47</v>
      </c>
      <c r="K2029" s="119"/>
      <c r="L2029" s="121">
        <f>SmtRes!DF603</f>
        <v>1.58</v>
      </c>
    </row>
    <row r="2030" spans="1:83" x14ac:dyDescent="0.2">
      <c r="A2030" s="107"/>
      <c r="B2030" s="107" t="s">
        <v>987</v>
      </c>
      <c r="C2030" s="107" t="s">
        <v>989</v>
      </c>
      <c r="D2030" s="119" t="s">
        <v>443</v>
      </c>
      <c r="E2030" s="120">
        <v>3.5</v>
      </c>
      <c r="F2030" s="120"/>
      <c r="G2030" s="120">
        <f>SmtRes!CX604</f>
        <v>3.5</v>
      </c>
      <c r="H2030" s="121">
        <f>SmtRes!CZ604</f>
        <v>41.38</v>
      </c>
      <c r="I2030" s="119">
        <f>SmtRes!AI604</f>
        <v>1.29</v>
      </c>
      <c r="J2030" s="121">
        <f>ROUND(H2030*I2030, 2)</f>
        <v>53.38</v>
      </c>
      <c r="K2030" s="119"/>
      <c r="L2030" s="121">
        <f>SmtRes!DF604</f>
        <v>186.83</v>
      </c>
    </row>
    <row r="2031" spans="1:83" x14ac:dyDescent="0.2">
      <c r="A2031" s="107"/>
      <c r="B2031" s="107" t="s">
        <v>951</v>
      </c>
      <c r="C2031" s="107" t="s">
        <v>953</v>
      </c>
      <c r="D2031" s="119" t="s">
        <v>954</v>
      </c>
      <c r="E2031" s="120">
        <v>0.16200000000000001</v>
      </c>
      <c r="F2031" s="120"/>
      <c r="G2031" s="120">
        <f>SmtRes!CX605</f>
        <v>0.16200000000000001</v>
      </c>
      <c r="H2031" s="121"/>
      <c r="I2031" s="119"/>
      <c r="J2031" s="121">
        <f>SmtRes!CZ605</f>
        <v>9.35</v>
      </c>
      <c r="K2031" s="119"/>
      <c r="L2031" s="121">
        <f>SmtRes!DF605</f>
        <v>1.51</v>
      </c>
    </row>
    <row r="2032" spans="1:83" ht="38.25" x14ac:dyDescent="0.2">
      <c r="A2032" s="107"/>
      <c r="B2032" s="107" t="s">
        <v>955</v>
      </c>
      <c r="C2032" s="107" t="s">
        <v>957</v>
      </c>
      <c r="D2032" s="119" t="s">
        <v>443</v>
      </c>
      <c r="E2032" s="120">
        <v>0.09</v>
      </c>
      <c r="F2032" s="120"/>
      <c r="G2032" s="120">
        <f>SmtRes!CX606</f>
        <v>0.09</v>
      </c>
      <c r="H2032" s="121">
        <f>SmtRes!CZ606</f>
        <v>155.63</v>
      </c>
      <c r="I2032" s="119">
        <f>SmtRes!AI606</f>
        <v>0.93</v>
      </c>
      <c r="J2032" s="121">
        <f>ROUND(H2032*I2032, 2)</f>
        <v>144.74</v>
      </c>
      <c r="K2032" s="119"/>
      <c r="L2032" s="121">
        <f>SmtRes!DF606</f>
        <v>13.03</v>
      </c>
    </row>
    <row r="2033" spans="1:83" ht="25.5" x14ac:dyDescent="0.2">
      <c r="A2033" s="107"/>
      <c r="B2033" s="107" t="s">
        <v>1103</v>
      </c>
      <c r="C2033" s="107" t="s">
        <v>1105</v>
      </c>
      <c r="D2033" s="119" t="s">
        <v>231</v>
      </c>
      <c r="E2033" s="120">
        <v>0.02</v>
      </c>
      <c r="F2033" s="120"/>
      <c r="G2033" s="120">
        <f>SmtRes!CX607</f>
        <v>0.02</v>
      </c>
      <c r="H2033" s="121">
        <f>SmtRes!CZ607</f>
        <v>565.20000000000005</v>
      </c>
      <c r="I2033" s="119">
        <f>SmtRes!AI607</f>
        <v>3.55</v>
      </c>
      <c r="J2033" s="121">
        <f>ROUND(H2033*I2033, 2)</f>
        <v>2006.46</v>
      </c>
      <c r="K2033" s="119"/>
      <c r="L2033" s="121">
        <f>SmtRes!DF607</f>
        <v>40.130000000000003</v>
      </c>
    </row>
    <row r="2034" spans="1:83" ht="38.25" x14ac:dyDescent="0.2">
      <c r="A2034" s="107"/>
      <c r="B2034" s="107" t="s">
        <v>1106</v>
      </c>
      <c r="C2034" s="107" t="s">
        <v>1108</v>
      </c>
      <c r="D2034" s="119" t="s">
        <v>231</v>
      </c>
      <c r="E2034" s="120">
        <v>1E-3</v>
      </c>
      <c r="F2034" s="120"/>
      <c r="G2034" s="120">
        <f>SmtRes!CX608</f>
        <v>1E-3</v>
      </c>
      <c r="H2034" s="121">
        <f>SmtRes!CZ608</f>
        <v>4442.71</v>
      </c>
      <c r="I2034" s="119">
        <f>SmtRes!AI608</f>
        <v>1.44</v>
      </c>
      <c r="J2034" s="121">
        <f>ROUND(H2034*I2034, 2)</f>
        <v>6397.5</v>
      </c>
      <c r="K2034" s="119"/>
      <c r="L2034" s="121">
        <f>SmtRes!DF608</f>
        <v>6.4</v>
      </c>
    </row>
    <row r="2035" spans="1:83" x14ac:dyDescent="0.2">
      <c r="A2035" s="107"/>
      <c r="B2035" s="107"/>
      <c r="C2035" s="125"/>
      <c r="D2035" s="126"/>
      <c r="E2035" s="127"/>
      <c r="F2035" s="127"/>
      <c r="G2035" s="127"/>
      <c r="H2035" s="128"/>
      <c r="I2035" s="126"/>
      <c r="J2035" s="128"/>
      <c r="K2035" s="126"/>
      <c r="L2035" s="128"/>
    </row>
    <row r="2036" spans="1:83" x14ac:dyDescent="0.2">
      <c r="A2036" s="107"/>
      <c r="B2036" s="107"/>
      <c r="C2036" s="106" t="s">
        <v>832</v>
      </c>
      <c r="D2036" s="119"/>
      <c r="E2036" s="120"/>
      <c r="F2036" s="120"/>
      <c r="G2036" s="120"/>
      <c r="H2036" s="121"/>
      <c r="I2036" s="119"/>
      <c r="J2036" s="121"/>
      <c r="K2036" s="119"/>
      <c r="L2036" s="121">
        <f>L2018+L2020+L2021+L2028</f>
        <v>1636.85</v>
      </c>
    </row>
    <row r="2037" spans="1:83" x14ac:dyDescent="0.2">
      <c r="A2037" s="107"/>
      <c r="B2037" s="107"/>
      <c r="C2037" s="107" t="s">
        <v>1563</v>
      </c>
      <c r="D2037" s="119"/>
      <c r="E2037" s="120"/>
      <c r="F2037" s="120"/>
      <c r="G2037" s="120"/>
      <c r="H2037" s="121"/>
      <c r="I2037" s="119"/>
      <c r="J2037" s="121"/>
      <c r="K2037" s="119"/>
      <c r="L2037" s="121">
        <f>SUM(AR2017:AR2040)+SUM(AS2017:AS2040)+SUM(AT2017:AT2040)+SUM(AU2017:AU2040)+SUM(AV2017:AV2040)</f>
        <v>815.88</v>
      </c>
    </row>
    <row r="2038" spans="1:83" ht="38.25" x14ac:dyDescent="0.2">
      <c r="A2038" s="107"/>
      <c r="B2038" s="107" t="s">
        <v>108</v>
      </c>
      <c r="C2038" s="107" t="s">
        <v>1605</v>
      </c>
      <c r="D2038" s="119" t="s">
        <v>186</v>
      </c>
      <c r="E2038" s="120">
        <f>Source!BZ628</f>
        <v>117</v>
      </c>
      <c r="F2038" s="120"/>
      <c r="G2038" s="120">
        <f>Source!AT628</f>
        <v>117</v>
      </c>
      <c r="H2038" s="121"/>
      <c r="I2038" s="119"/>
      <c r="J2038" s="121"/>
      <c r="K2038" s="119"/>
      <c r="L2038" s="121">
        <f>SUM(AZ2017:AZ2040)</f>
        <v>954.58</v>
      </c>
    </row>
    <row r="2039" spans="1:83" ht="38.25" x14ac:dyDescent="0.2">
      <c r="A2039" s="125"/>
      <c r="B2039" s="125" t="s">
        <v>109</v>
      </c>
      <c r="C2039" s="125" t="s">
        <v>1606</v>
      </c>
      <c r="D2039" s="126" t="s">
        <v>186</v>
      </c>
      <c r="E2039" s="127">
        <f>Source!CA628</f>
        <v>74</v>
      </c>
      <c r="F2039" s="127"/>
      <c r="G2039" s="127">
        <f>Source!AU628</f>
        <v>74</v>
      </c>
      <c r="H2039" s="128"/>
      <c r="I2039" s="126"/>
      <c r="J2039" s="128"/>
      <c r="K2039" s="126"/>
      <c r="L2039" s="128">
        <f>SUM(BA2017:BA2040)</f>
        <v>603.75</v>
      </c>
    </row>
    <row r="2040" spans="1:83" x14ac:dyDescent="0.2">
      <c r="A2040" s="104"/>
      <c r="B2040" s="104"/>
      <c r="C2040" s="129" t="s">
        <v>1566</v>
      </c>
      <c r="D2040" s="129"/>
      <c r="E2040" s="129"/>
      <c r="F2040" s="129"/>
      <c r="G2040" s="129"/>
      <c r="H2040" s="129"/>
      <c r="I2040" s="130">
        <f>IF(E2017&lt;&gt;0,K2040/E2017, 0)</f>
        <v>3195.18</v>
      </c>
      <c r="J2040" s="130"/>
      <c r="K2040" s="130">
        <f>L2018+L2020+L2028+L2038+L2039+L2021</f>
        <v>3195.18</v>
      </c>
      <c r="L2040" s="130"/>
      <c r="AD2040">
        <f>ROUND((Source!AT628/100)*((ROUND(SUMIF(SmtRes!AQ597:'SmtRes'!AQ608,"=1",SmtRes!AD597:'SmtRes'!AD608)*Source!I628, 2)+ROUND(SUMIF(SmtRes!AQ597:'SmtRes'!AQ608,"=1",SmtRes!AC597:'SmtRes'!AC608)*Source!I628, 2))), 2)</f>
        <v>1530.44</v>
      </c>
      <c r="AE2040">
        <f>ROUND((Source!AU628/100)*((ROUND(SUMIF(SmtRes!AQ597:'SmtRes'!AQ608,"=1",SmtRes!AD597:'SmtRes'!AD608)*Source!I628, 2)+ROUND(SUMIF(SmtRes!AQ597:'SmtRes'!AQ608,"=1",SmtRes!AC597:'SmtRes'!AC608)*Source!I628, 2))), 2)</f>
        <v>967.97</v>
      </c>
      <c r="AN2040" s="24">
        <f>L2018+L2020+L2028+L2038+L2039+L2021</f>
        <v>3195.18</v>
      </c>
      <c r="AO2040" s="24">
        <f>L2020</f>
        <v>571.49</v>
      </c>
      <c r="AQ2040" t="s">
        <v>1567</v>
      </c>
      <c r="AR2040" s="24">
        <f>L2018</f>
        <v>593.01</v>
      </c>
      <c r="AT2040" s="24">
        <f>L2021</f>
        <v>222.87</v>
      </c>
      <c r="AV2040" t="s">
        <v>1567</v>
      </c>
      <c r="AW2040" s="24">
        <f>L2028</f>
        <v>249.48000000000002</v>
      </c>
      <c r="AZ2040">
        <f>Source!X628</f>
        <v>954.58</v>
      </c>
      <c r="BA2040">
        <f>Source!Y628</f>
        <v>603.75</v>
      </c>
      <c r="CD2040">
        <v>1</v>
      </c>
    </row>
    <row r="2041" spans="1:83" ht="51" x14ac:dyDescent="0.2">
      <c r="A2041" s="136" t="s">
        <v>762</v>
      </c>
      <c r="B2041" s="125" t="str">
        <f>Source!F629</f>
        <v>23.3.06.01-0004</v>
      </c>
      <c r="C2041" s="125" t="str">
        <f>Source!G629</f>
        <v>Трубы стальные сварные оцинкованные водогазопроводные с резьбой, легкие, номинальный диаметр 32 мм, толщина стенки 2,8 мм</v>
      </c>
      <c r="D2041" s="126" t="str">
        <f>Source!H629</f>
        <v>м</v>
      </c>
      <c r="E2041" s="127">
        <f>Source!K629</f>
        <v>2</v>
      </c>
      <c r="F2041" s="127"/>
      <c r="G2041" s="127">
        <f>Source!I629</f>
        <v>2</v>
      </c>
      <c r="H2041" s="128">
        <f>Source!AL629</f>
        <v>243.58</v>
      </c>
      <c r="I2041" s="126">
        <f>IF(Source!BC629&lt;&gt; 0, Source!BC629, 1)</f>
        <v>0.77</v>
      </c>
      <c r="J2041" s="128">
        <f>ROUND(H2041*I2041, 2)</f>
        <v>187.56</v>
      </c>
      <c r="K2041" s="126"/>
      <c r="L2041" s="128">
        <f>Source!P629</f>
        <v>375.12</v>
      </c>
    </row>
    <row r="2042" spans="1:83" x14ac:dyDescent="0.2">
      <c r="A2042" s="104"/>
      <c r="B2042" s="104"/>
      <c r="C2042" s="129" t="s">
        <v>1566</v>
      </c>
      <c r="D2042" s="129"/>
      <c r="E2042" s="129"/>
      <c r="F2042" s="129"/>
      <c r="G2042" s="129"/>
      <c r="H2042" s="129"/>
      <c r="I2042" s="130">
        <f>IF(E2041&lt;&gt;0,K2042/E2041, 0)</f>
        <v>187.56</v>
      </c>
      <c r="J2042" s="130"/>
      <c r="K2042" s="130">
        <f>L2041</f>
        <v>375.12</v>
      </c>
      <c r="L2042" s="130"/>
      <c r="AD2042">
        <f>ROUND((Source!AT629/100)*((ROUND(ROUND(Source!AO629,2)*Source!I629, 2)+ROUND(ROUND(Source!AN629,2)*Source!I629, 2))), 2)</f>
        <v>0</v>
      </c>
      <c r="AE2042">
        <f>ROUND((Source!AU629/100)*((ROUND(ROUND(Source!AO629,2)*Source!I629, 2)+ROUND(ROUND(Source!AN629,2)*Source!I629, 2))), 2)</f>
        <v>0</v>
      </c>
      <c r="AN2042" s="24">
        <f>L2041</f>
        <v>375.12</v>
      </c>
      <c r="AO2042">
        <f>0</f>
        <v>0</v>
      </c>
      <c r="AQ2042" t="s">
        <v>1567</v>
      </c>
      <c r="AR2042">
        <f>0</f>
        <v>0</v>
      </c>
      <c r="AT2042">
        <f>0</f>
        <v>0</v>
      </c>
      <c r="AV2042" t="s">
        <v>1567</v>
      </c>
      <c r="AW2042" s="24">
        <f>L2041</f>
        <v>375.12</v>
      </c>
      <c r="AZ2042">
        <f>Source!X629</f>
        <v>0</v>
      </c>
      <c r="BA2042">
        <f>Source!Y629</f>
        <v>0</v>
      </c>
      <c r="CD2042">
        <v>1</v>
      </c>
    </row>
    <row r="2043" spans="1:83" ht="51" x14ac:dyDescent="0.2">
      <c r="A2043" s="118" t="s">
        <v>763</v>
      </c>
      <c r="B2043" s="107" t="s">
        <v>1609</v>
      </c>
      <c r="C2043" s="107" t="str">
        <f>Source!G630</f>
        <v>Укладка полиэтиленовых труб газопроводов в траншею со стационарно установленного барабана, диаметр труб: до 63 мм</v>
      </c>
      <c r="D2043" s="119" t="str">
        <f>Source!H630</f>
        <v>100 м</v>
      </c>
      <c r="E2043" s="120">
        <f>Source!K630</f>
        <v>0.01</v>
      </c>
      <c r="F2043" s="120"/>
      <c r="G2043" s="120">
        <f>Source!I630</f>
        <v>0.01</v>
      </c>
      <c r="H2043" s="121"/>
      <c r="I2043" s="119"/>
      <c r="J2043" s="121"/>
      <c r="K2043" s="119"/>
      <c r="L2043" s="121"/>
    </row>
    <row r="2044" spans="1:83" x14ac:dyDescent="0.2">
      <c r="A2044" s="104"/>
      <c r="B2044" s="104"/>
      <c r="C2044" s="105" t="str">
        <f>"Объем: "&amp;Source!I630&amp;"=1/"&amp;"100"</f>
        <v>Объем: 0,01=1/100</v>
      </c>
      <c r="D2044" s="104"/>
      <c r="E2044" s="104"/>
      <c r="F2044" s="104"/>
      <c r="G2044" s="104"/>
      <c r="H2044" s="104"/>
      <c r="I2044" s="104"/>
      <c r="J2044" s="104"/>
      <c r="K2044" s="104"/>
      <c r="L2044" s="104"/>
    </row>
    <row r="2045" spans="1:83" x14ac:dyDescent="0.2">
      <c r="A2045" s="122"/>
      <c r="B2045" s="120">
        <v>1</v>
      </c>
      <c r="C2045" s="122" t="s">
        <v>1569</v>
      </c>
      <c r="D2045" s="119" t="s">
        <v>922</v>
      </c>
      <c r="E2045" s="123"/>
      <c r="F2045" s="120"/>
      <c r="G2045" s="120">
        <f>Source!U630</f>
        <v>5.7000000000000002E-2</v>
      </c>
      <c r="H2045" s="120"/>
      <c r="I2045" s="120"/>
      <c r="J2045" s="120"/>
      <c r="K2045" s="120"/>
      <c r="L2045" s="124">
        <f>SUM(L2046:L2046)-SUMIF(CE2046:CE2046, 1, L2046:L2046)</f>
        <v>24.8</v>
      </c>
    </row>
    <row r="2046" spans="1:83" x14ac:dyDescent="0.2">
      <c r="A2046" s="107"/>
      <c r="B2046" s="107" t="s">
        <v>1010</v>
      </c>
      <c r="C2046" s="107" t="s">
        <v>1011</v>
      </c>
      <c r="D2046" s="119" t="s">
        <v>922</v>
      </c>
      <c r="E2046" s="120">
        <v>5.7</v>
      </c>
      <c r="F2046" s="120"/>
      <c r="G2046" s="120">
        <f>SmtRes!CX609</f>
        <v>5.7000000000000002E-2</v>
      </c>
      <c r="H2046" s="121"/>
      <c r="I2046" s="119"/>
      <c r="J2046" s="121">
        <f>SmtRes!CZ609</f>
        <v>435.05</v>
      </c>
      <c r="K2046" s="119"/>
      <c r="L2046" s="121">
        <f>SmtRes!DI609</f>
        <v>24.8</v>
      </c>
    </row>
    <row r="2047" spans="1:83" x14ac:dyDescent="0.2">
      <c r="A2047" s="122"/>
      <c r="B2047" s="120">
        <v>2</v>
      </c>
      <c r="C2047" s="122" t="s">
        <v>1560</v>
      </c>
      <c r="D2047" s="119"/>
      <c r="E2047" s="123"/>
      <c r="F2047" s="120"/>
      <c r="G2047" s="120"/>
      <c r="H2047" s="120"/>
      <c r="I2047" s="120"/>
      <c r="J2047" s="120"/>
      <c r="K2047" s="120"/>
      <c r="L2047" s="124">
        <f>SUM(L2048:L2050)-SUMIF(CE2048:CE2050, 1, L2048:L2050)</f>
        <v>4.37</v>
      </c>
    </row>
    <row r="2048" spans="1:83" hidden="1" x14ac:dyDescent="0.2">
      <c r="A2048" s="122"/>
      <c r="B2048" s="120"/>
      <c r="C2048" s="122" t="s">
        <v>1562</v>
      </c>
      <c r="D2048" s="119" t="s">
        <v>922</v>
      </c>
      <c r="E2048" s="123"/>
      <c r="F2048" s="120"/>
      <c r="G2048" s="120">
        <f>Source!V630</f>
        <v>0</v>
      </c>
      <c r="H2048" s="120"/>
      <c r="I2048" s="120"/>
      <c r="J2048" s="120"/>
      <c r="K2048" s="120"/>
      <c r="L2048" s="124">
        <f>SUMIF(CE2049:CE2050, 1, L2049:L2050)</f>
        <v>0</v>
      </c>
      <c r="CE2048">
        <v>1</v>
      </c>
    </row>
    <row r="2049" spans="1:82" ht="76.5" x14ac:dyDescent="0.2">
      <c r="A2049" s="107"/>
      <c r="B2049" s="107" t="s">
        <v>1012</v>
      </c>
      <c r="C2049" s="107" t="s">
        <v>1014</v>
      </c>
      <c r="D2049" s="119" t="s">
        <v>926</v>
      </c>
      <c r="E2049" s="120">
        <v>0.9</v>
      </c>
      <c r="F2049" s="120"/>
      <c r="G2049" s="120">
        <f>SmtRes!CX610</f>
        <v>8.9999999999999993E-3</v>
      </c>
      <c r="H2049" s="121">
        <f>SmtRes!CZ610</f>
        <v>345.9</v>
      </c>
      <c r="I2049" s="119">
        <f>SmtRes!AJ610</f>
        <v>1.33</v>
      </c>
      <c r="J2049" s="121">
        <f>ROUND(H2049*I2049, 2)</f>
        <v>460.05</v>
      </c>
      <c r="K2049" s="119"/>
      <c r="L2049" s="121">
        <f>SmtRes!DG610</f>
        <v>4.1399999999999997</v>
      </c>
    </row>
    <row r="2050" spans="1:82" ht="25.5" x14ac:dyDescent="0.2">
      <c r="A2050" s="107"/>
      <c r="B2050" s="107" t="s">
        <v>1015</v>
      </c>
      <c r="C2050" s="107" t="s">
        <v>1017</v>
      </c>
      <c r="D2050" s="119" t="s">
        <v>926</v>
      </c>
      <c r="E2050" s="120">
        <v>0.48</v>
      </c>
      <c r="F2050" s="120"/>
      <c r="G2050" s="120">
        <f>SmtRes!CX611</f>
        <v>4.7999999999999996E-3</v>
      </c>
      <c r="H2050" s="121">
        <f>SmtRes!CZ611</f>
        <v>27.13</v>
      </c>
      <c r="I2050" s="119">
        <f>SmtRes!AJ611</f>
        <v>1.75</v>
      </c>
      <c r="J2050" s="121">
        <f>ROUND(H2050*I2050, 2)</f>
        <v>47.48</v>
      </c>
      <c r="K2050" s="119"/>
      <c r="L2050" s="121">
        <f>SmtRes!DG611</f>
        <v>0.23</v>
      </c>
    </row>
    <row r="2051" spans="1:82" hidden="1" x14ac:dyDescent="0.2">
      <c r="A2051" s="122"/>
      <c r="B2051" s="120">
        <v>4</v>
      </c>
      <c r="C2051" s="122" t="s">
        <v>1604</v>
      </c>
      <c r="D2051" s="119"/>
      <c r="E2051" s="123"/>
      <c r="F2051" s="120"/>
      <c r="G2051" s="120"/>
      <c r="H2051" s="120"/>
      <c r="I2051" s="120"/>
      <c r="J2051" s="120"/>
      <c r="K2051" s="120"/>
      <c r="L2051" s="124">
        <f>SUM(L2052:L2052)-SUMIF(CE2052:CE2052, 1, L2052:L2052)</f>
        <v>0</v>
      </c>
    </row>
    <row r="2052" spans="1:82" ht="51" x14ac:dyDescent="0.2">
      <c r="A2052" s="107"/>
      <c r="B2052" s="107" t="s">
        <v>1018</v>
      </c>
      <c r="C2052" s="107" t="s">
        <v>1020</v>
      </c>
      <c r="D2052" s="119" t="s">
        <v>118</v>
      </c>
      <c r="E2052" s="120">
        <v>0</v>
      </c>
      <c r="F2052" s="120"/>
      <c r="G2052" s="120">
        <f>SmtRes!CX613</f>
        <v>0</v>
      </c>
      <c r="H2052" s="121">
        <v>0</v>
      </c>
      <c r="I2052" s="119">
        <v>0</v>
      </c>
      <c r="J2052" s="121">
        <f>ROUND(H2052*I2052, 2)</f>
        <v>0</v>
      </c>
      <c r="K2052" s="119"/>
      <c r="L2052" s="121">
        <f>SmtRes!DF613</f>
        <v>0</v>
      </c>
    </row>
    <row r="2053" spans="1:82" x14ac:dyDescent="0.2">
      <c r="A2053" s="107"/>
      <c r="B2053" s="107" t="str">
        <f>EtalonRes!I671</f>
        <v>24.3.03.11</v>
      </c>
      <c r="C2053" s="125" t="str">
        <f>EtalonRes!K671</f>
        <v>Трубы полиэтиленовые для газопроводов</v>
      </c>
      <c r="D2053" s="126" t="str">
        <f>EtalonRes!O671</f>
        <v>м</v>
      </c>
      <c r="E2053" s="127">
        <f>EtalonRes!X671</f>
        <v>100</v>
      </c>
      <c r="F2053" s="127"/>
      <c r="G2053" s="127">
        <f>ROUND(EtalonRes!AG671*Source!I630, 7)</f>
        <v>1</v>
      </c>
      <c r="H2053" s="128"/>
      <c r="I2053" s="126"/>
      <c r="J2053" s="128"/>
      <c r="K2053" s="126"/>
      <c r="L2053" s="128"/>
    </row>
    <row r="2054" spans="1:82" x14ac:dyDescent="0.2">
      <c r="A2054" s="107"/>
      <c r="B2054" s="107"/>
      <c r="C2054" s="106" t="s">
        <v>832</v>
      </c>
      <c r="D2054" s="119"/>
      <c r="E2054" s="120"/>
      <c r="F2054" s="120"/>
      <c r="G2054" s="120"/>
      <c r="H2054" s="121"/>
      <c r="I2054" s="119"/>
      <c r="J2054" s="121"/>
      <c r="K2054" s="119"/>
      <c r="L2054" s="121">
        <f>L2045+L2047+L2048+L2051</f>
        <v>29.17</v>
      </c>
    </row>
    <row r="2055" spans="1:82" ht="63.75" x14ac:dyDescent="0.2">
      <c r="A2055" s="118" t="s">
        <v>1741</v>
      </c>
      <c r="B2055" s="107" t="str">
        <f>Source!F631</f>
        <v>24.3.03.11-0021</v>
      </c>
      <c r="C2055" s="107" t="str">
        <f>Source!G631</f>
        <v>Трубы напорные полиэтиленовые газопроводные ПЭ100, стандартное размерное отношение SDR11, номинальный наружный диаметр 32 мм, толщина стенки 3,0 мм</v>
      </c>
      <c r="D2055" s="119" t="str">
        <f>Source!H631</f>
        <v>м</v>
      </c>
      <c r="E2055" s="120">
        <f>SmtRes!AT612</f>
        <v>100</v>
      </c>
      <c r="F2055" s="120"/>
      <c r="G2055" s="120">
        <f>Source!I631</f>
        <v>1</v>
      </c>
      <c r="H2055" s="121">
        <f>Source!AL631+Source!AO631+Source!AM631+Source!AN631</f>
        <v>56.15</v>
      </c>
      <c r="I2055" s="119">
        <f>IF(Source!BC631&lt;&gt; 0, Source!BC631, 1)</f>
        <v>1.03</v>
      </c>
      <c r="J2055" s="121">
        <f>ROUND(H2055*I2055, 2)</f>
        <v>57.83</v>
      </c>
      <c r="K2055" s="119"/>
      <c r="L2055" s="121">
        <f>Source!P631</f>
        <v>57.83</v>
      </c>
      <c r="AD2055">
        <f>ROUND((Source!AT631/100)*((ROUND(ROUND(Source!AO631,2)*Source!I631, 2)+ROUND(ROUND(Source!AN631,2)*Source!I631, 2))), 2)</f>
        <v>0</v>
      </c>
      <c r="AE2055">
        <f>ROUND((Source!AU631/100)*((ROUND(ROUND(Source!AO631,2)*Source!I631, 2)+ROUND(ROUND(Source!AN631,2)*Source!I631, 2))), 2)</f>
        <v>0</v>
      </c>
      <c r="AN2055">
        <f>L2055</f>
        <v>57.83</v>
      </c>
      <c r="AW2055">
        <f>L2055</f>
        <v>57.83</v>
      </c>
      <c r="AZ2055">
        <f>Source!X631</f>
        <v>0</v>
      </c>
      <c r="BA2055">
        <f>Source!Y631</f>
        <v>0</v>
      </c>
      <c r="CD2055">
        <v>1</v>
      </c>
    </row>
    <row r="2056" spans="1:82" x14ac:dyDescent="0.2">
      <c r="A2056" s="107"/>
      <c r="B2056" s="107"/>
      <c r="C2056" s="107" t="s">
        <v>1563</v>
      </c>
      <c r="D2056" s="119"/>
      <c r="E2056" s="120"/>
      <c r="F2056" s="120"/>
      <c r="G2056" s="120"/>
      <c r="H2056" s="121"/>
      <c r="I2056" s="119"/>
      <c r="J2056" s="121"/>
      <c r="K2056" s="119"/>
      <c r="L2056" s="121">
        <f>SUM(AR2043:AR2059)+SUM(AS2043:AS2059)+SUM(AT2043:AT2059)+SUM(AU2043:AU2059)+SUM(AV2043:AV2059)</f>
        <v>24.8</v>
      </c>
    </row>
    <row r="2057" spans="1:82" ht="38.25" x14ac:dyDescent="0.2">
      <c r="A2057" s="107"/>
      <c r="B2057" s="107" t="s">
        <v>108</v>
      </c>
      <c r="C2057" s="107" t="s">
        <v>1605</v>
      </c>
      <c r="D2057" s="119" t="s">
        <v>186</v>
      </c>
      <c r="E2057" s="120">
        <f>Source!BZ630</f>
        <v>117</v>
      </c>
      <c r="F2057" s="120"/>
      <c r="G2057" s="120">
        <f>Source!AT630</f>
        <v>117</v>
      </c>
      <c r="H2057" s="121"/>
      <c r="I2057" s="119"/>
      <c r="J2057" s="121"/>
      <c r="K2057" s="119"/>
      <c r="L2057" s="121">
        <f>SUM(AZ2043:AZ2059)</f>
        <v>29.02</v>
      </c>
    </row>
    <row r="2058" spans="1:82" ht="38.25" x14ac:dyDescent="0.2">
      <c r="A2058" s="125"/>
      <c r="B2058" s="125" t="s">
        <v>109</v>
      </c>
      <c r="C2058" s="125" t="s">
        <v>1606</v>
      </c>
      <c r="D2058" s="126" t="s">
        <v>186</v>
      </c>
      <c r="E2058" s="127">
        <f>Source!CA630</f>
        <v>74</v>
      </c>
      <c r="F2058" s="127"/>
      <c r="G2058" s="127">
        <f>Source!AU630</f>
        <v>74</v>
      </c>
      <c r="H2058" s="128"/>
      <c r="I2058" s="126"/>
      <c r="J2058" s="128"/>
      <c r="K2058" s="126"/>
      <c r="L2058" s="128">
        <f>SUM(BA2043:BA2059)</f>
        <v>18.350000000000001</v>
      </c>
    </row>
    <row r="2059" spans="1:82" x14ac:dyDescent="0.2">
      <c r="A2059" s="104"/>
      <c r="B2059" s="104"/>
      <c r="C2059" s="129" t="s">
        <v>1566</v>
      </c>
      <c r="D2059" s="129"/>
      <c r="E2059" s="129"/>
      <c r="F2059" s="129"/>
      <c r="G2059" s="129"/>
      <c r="H2059" s="129"/>
      <c r="I2059" s="130">
        <f>IF(E2043&lt;&gt;0,K2059/E2043, 0)</f>
        <v>13437</v>
      </c>
      <c r="J2059" s="130"/>
      <c r="K2059" s="130">
        <f>L2045+L2047+L2051+L2057+L2058+L2048+SUM(L2055:L2055)</f>
        <v>134.37</v>
      </c>
      <c r="L2059" s="130"/>
      <c r="AD2059">
        <f>ROUND((Source!AT630/100)*((ROUND(SUMIF(SmtRes!AQ609:'SmtRes'!AQ613,"=1",SmtRes!AD609:'SmtRes'!AD613)*Source!I630, 2)+ROUND(SUMIF(SmtRes!AQ609:'SmtRes'!AQ613,"=1",SmtRes!AC609:'SmtRes'!AC613)*Source!I630, 2))), 2)</f>
        <v>5.09</v>
      </c>
      <c r="AE2059">
        <f>ROUND((Source!AU630/100)*((ROUND(SUMIF(SmtRes!AQ609:'SmtRes'!AQ613,"=1",SmtRes!AD609:'SmtRes'!AD613)*Source!I630, 2)+ROUND(SUMIF(SmtRes!AQ609:'SmtRes'!AQ613,"=1",SmtRes!AC609:'SmtRes'!AC613)*Source!I630, 2))), 2)</f>
        <v>3.22</v>
      </c>
      <c r="AN2059" s="24">
        <f>L2045+L2047+L2051+L2057+L2058+L2048</f>
        <v>76.539999999999992</v>
      </c>
      <c r="AO2059" s="24">
        <f>L2047</f>
        <v>4.37</v>
      </c>
      <c r="AQ2059" t="s">
        <v>1567</v>
      </c>
      <c r="AR2059" s="24">
        <f>L2045</f>
        <v>24.8</v>
      </c>
      <c r="AT2059" s="24">
        <f>L2048</f>
        <v>0</v>
      </c>
      <c r="AV2059" t="s">
        <v>1567</v>
      </c>
      <c r="AW2059" s="24">
        <f>L2051</f>
        <v>0</v>
      </c>
      <c r="AZ2059">
        <f>Source!X630</f>
        <v>29.02</v>
      </c>
      <c r="BA2059">
        <f>Source!Y630</f>
        <v>18.350000000000001</v>
      </c>
      <c r="CD2059">
        <v>1</v>
      </c>
    </row>
    <row r="2060" spans="1:82" ht="38.25" x14ac:dyDescent="0.2">
      <c r="A2060" s="118" t="s">
        <v>765</v>
      </c>
      <c r="B2060" s="107" t="s">
        <v>1638</v>
      </c>
      <c r="C2060" s="107" t="str">
        <f>Source!G632</f>
        <v>Укладка  футляра из  стальных водопроводных труб диаметром:   до 100 мм(для контрольной трубки)</v>
      </c>
      <c r="D2060" s="119" t="str">
        <f>Source!H632</f>
        <v>км</v>
      </c>
      <c r="E2060" s="120">
        <f>Source!K632</f>
        <v>1E-3</v>
      </c>
      <c r="F2060" s="120"/>
      <c r="G2060" s="120">
        <f>Source!I632</f>
        <v>1E-3</v>
      </c>
      <c r="H2060" s="121"/>
      <c r="I2060" s="119"/>
      <c r="J2060" s="121"/>
      <c r="K2060" s="119"/>
      <c r="L2060" s="121"/>
    </row>
    <row r="2061" spans="1:82" x14ac:dyDescent="0.2">
      <c r="A2061" s="122"/>
      <c r="B2061" s="120">
        <v>1</v>
      </c>
      <c r="C2061" s="122" t="s">
        <v>1569</v>
      </c>
      <c r="D2061" s="119" t="s">
        <v>922</v>
      </c>
      <c r="E2061" s="123"/>
      <c r="F2061" s="120"/>
      <c r="G2061" s="120">
        <f>Source!U632</f>
        <v>0.36779000000000001</v>
      </c>
      <c r="H2061" s="120"/>
      <c r="I2061" s="120"/>
      <c r="J2061" s="120"/>
      <c r="K2061" s="120"/>
      <c r="L2061" s="124">
        <f>SUM(L2062:L2066)-SUMIF(CE2062:CE2066, 1, L2062:L2066)</f>
        <v>145.34</v>
      </c>
    </row>
    <row r="2062" spans="1:82" x14ac:dyDescent="0.2">
      <c r="A2062" s="107"/>
      <c r="B2062" s="107" t="s">
        <v>1035</v>
      </c>
      <c r="C2062" s="107" t="s">
        <v>1036</v>
      </c>
      <c r="D2062" s="119" t="s">
        <v>1037</v>
      </c>
      <c r="E2062" s="120">
        <v>45.66</v>
      </c>
      <c r="F2062" s="120"/>
      <c r="G2062" s="120">
        <f>SmtRes!CX614</f>
        <v>4.5659999999999999E-2</v>
      </c>
      <c r="H2062" s="121"/>
      <c r="I2062" s="119"/>
      <c r="J2062" s="121">
        <f>SmtRes!CZ614</f>
        <v>320.41000000000003</v>
      </c>
      <c r="K2062" s="119"/>
      <c r="L2062" s="121">
        <f>SmtRes!DI614</f>
        <v>14.63</v>
      </c>
    </row>
    <row r="2063" spans="1:82" x14ac:dyDescent="0.2">
      <c r="A2063" s="107"/>
      <c r="B2063" s="107" t="s">
        <v>1109</v>
      </c>
      <c r="C2063" s="107" t="s">
        <v>1110</v>
      </c>
      <c r="D2063" s="119" t="s">
        <v>1037</v>
      </c>
      <c r="E2063" s="120">
        <v>135.96</v>
      </c>
      <c r="F2063" s="120"/>
      <c r="G2063" s="120">
        <f>SmtRes!CX615</f>
        <v>0.13596</v>
      </c>
      <c r="H2063" s="121"/>
      <c r="I2063" s="119"/>
      <c r="J2063" s="121">
        <f>SmtRes!CZ615</f>
        <v>349.8</v>
      </c>
      <c r="K2063" s="119"/>
      <c r="L2063" s="121">
        <f>SmtRes!DI615</f>
        <v>47.56</v>
      </c>
    </row>
    <row r="2064" spans="1:82" x14ac:dyDescent="0.2">
      <c r="A2064" s="107"/>
      <c r="B2064" s="107" t="s">
        <v>1038</v>
      </c>
      <c r="C2064" s="107" t="s">
        <v>1039</v>
      </c>
      <c r="D2064" s="119" t="s">
        <v>1037</v>
      </c>
      <c r="E2064" s="120">
        <v>79.31</v>
      </c>
      <c r="F2064" s="120"/>
      <c r="G2064" s="120">
        <f>SmtRes!CX616</f>
        <v>7.9310000000000005E-2</v>
      </c>
      <c r="H2064" s="121"/>
      <c r="I2064" s="119"/>
      <c r="J2064" s="121">
        <f>SmtRes!CZ616</f>
        <v>393.89</v>
      </c>
      <c r="K2064" s="119"/>
      <c r="L2064" s="121">
        <f>SmtRes!DI616</f>
        <v>31.24</v>
      </c>
    </row>
    <row r="2065" spans="1:83" x14ac:dyDescent="0.2">
      <c r="A2065" s="107"/>
      <c r="B2065" s="107" t="s">
        <v>1084</v>
      </c>
      <c r="C2065" s="107" t="s">
        <v>1085</v>
      </c>
      <c r="D2065" s="119" t="s">
        <v>1037</v>
      </c>
      <c r="E2065" s="120">
        <v>60.51</v>
      </c>
      <c r="F2065" s="120"/>
      <c r="G2065" s="120">
        <f>SmtRes!CX617</f>
        <v>6.0510000000000001E-2</v>
      </c>
      <c r="H2065" s="121"/>
      <c r="I2065" s="119"/>
      <c r="J2065" s="121">
        <f>SmtRes!CZ617</f>
        <v>452.68</v>
      </c>
      <c r="K2065" s="119"/>
      <c r="L2065" s="121">
        <f>SmtRes!DI617</f>
        <v>27.39</v>
      </c>
    </row>
    <row r="2066" spans="1:83" x14ac:dyDescent="0.2">
      <c r="A2066" s="107"/>
      <c r="B2066" s="107" t="s">
        <v>1111</v>
      </c>
      <c r="C2066" s="107" t="s">
        <v>1112</v>
      </c>
      <c r="D2066" s="119" t="s">
        <v>1037</v>
      </c>
      <c r="E2066" s="120">
        <v>46.35</v>
      </c>
      <c r="F2066" s="120"/>
      <c r="G2066" s="120">
        <f>SmtRes!CX618</f>
        <v>4.6350000000000002E-2</v>
      </c>
      <c r="H2066" s="121"/>
      <c r="I2066" s="119"/>
      <c r="J2066" s="121">
        <f>SmtRes!CZ618</f>
        <v>529.11</v>
      </c>
      <c r="K2066" s="119"/>
      <c r="L2066" s="121">
        <f>SmtRes!DI618</f>
        <v>24.52</v>
      </c>
    </row>
    <row r="2067" spans="1:83" x14ac:dyDescent="0.2">
      <c r="A2067" s="122"/>
      <c r="B2067" s="120">
        <v>2</v>
      </c>
      <c r="C2067" s="122" t="s">
        <v>1560</v>
      </c>
      <c r="D2067" s="119"/>
      <c r="E2067" s="123"/>
      <c r="F2067" s="120"/>
      <c r="G2067" s="120"/>
      <c r="H2067" s="120"/>
      <c r="I2067" s="120"/>
      <c r="J2067" s="120"/>
      <c r="K2067" s="120"/>
      <c r="L2067" s="124">
        <f>SUM(L2068:L2074)-SUMIF(CE2068:CE2074, 1, L2068:L2074)</f>
        <v>66.009999999999991</v>
      </c>
    </row>
    <row r="2068" spans="1:83" x14ac:dyDescent="0.2">
      <c r="A2068" s="122"/>
      <c r="B2068" s="120"/>
      <c r="C2068" s="122" t="s">
        <v>1562</v>
      </c>
      <c r="D2068" s="119" t="s">
        <v>922</v>
      </c>
      <c r="E2068" s="123"/>
      <c r="F2068" s="120"/>
      <c r="G2068" s="120">
        <f>Source!V632</f>
        <v>7.8070000000000001E-2</v>
      </c>
      <c r="H2068" s="120"/>
      <c r="I2068" s="120"/>
      <c r="J2068" s="120"/>
      <c r="K2068" s="120"/>
      <c r="L2068" s="124">
        <f>SUMIF(CE2069:CE2074, 1, L2069:L2074)</f>
        <v>32.69</v>
      </c>
      <c r="CE2068">
        <v>1</v>
      </c>
    </row>
    <row r="2069" spans="1:83" ht="25.5" x14ac:dyDescent="0.2">
      <c r="A2069" s="107"/>
      <c r="B2069" s="107" t="s">
        <v>978</v>
      </c>
      <c r="C2069" s="107" t="s">
        <v>980</v>
      </c>
      <c r="D2069" s="119" t="s">
        <v>926</v>
      </c>
      <c r="E2069" s="120">
        <v>0.32</v>
      </c>
      <c r="F2069" s="120"/>
      <c r="G2069" s="120">
        <f>SmtRes!CX620</f>
        <v>3.2000000000000003E-4</v>
      </c>
      <c r="H2069" s="121"/>
      <c r="I2069" s="119"/>
      <c r="J2069" s="121">
        <f>SmtRes!CZ620</f>
        <v>579.09</v>
      </c>
      <c r="K2069" s="119"/>
      <c r="L2069" s="121">
        <f>SmtRes!DG620</f>
        <v>0.19</v>
      </c>
    </row>
    <row r="2070" spans="1:83" x14ac:dyDescent="0.2">
      <c r="A2070" s="107"/>
      <c r="B2070" s="107" t="s">
        <v>947</v>
      </c>
      <c r="C2070" s="107" t="s">
        <v>1603</v>
      </c>
      <c r="D2070" s="119" t="s">
        <v>922</v>
      </c>
      <c r="E2070" s="120">
        <f>SmtRes!DO620*SmtRes!AT620</f>
        <v>0.32</v>
      </c>
      <c r="F2070" s="120"/>
      <c r="G2070" s="120">
        <f>ROUND(E2070*G2060, 7)</f>
        <v>3.2000000000000003E-4</v>
      </c>
      <c r="H2070" s="121"/>
      <c r="I2070" s="119"/>
      <c r="J2070" s="121">
        <f>ROUND(SmtRes!AG620/SmtRes!DO620, 2)</f>
        <v>393.89</v>
      </c>
      <c r="K2070" s="119"/>
      <c r="L2070" s="121">
        <f>SmtRes!DH620</f>
        <v>0.13</v>
      </c>
      <c r="CE2070">
        <v>1</v>
      </c>
    </row>
    <row r="2071" spans="1:83" ht="51" x14ac:dyDescent="0.2">
      <c r="A2071" s="107"/>
      <c r="B2071" s="107" t="s">
        <v>1007</v>
      </c>
      <c r="C2071" s="107" t="s">
        <v>1009</v>
      </c>
      <c r="D2071" s="119" t="s">
        <v>926</v>
      </c>
      <c r="E2071" s="120">
        <v>32.75</v>
      </c>
      <c r="F2071" s="120"/>
      <c r="G2071" s="120">
        <f>SmtRes!CX621</f>
        <v>3.2750000000000001E-2</v>
      </c>
      <c r="H2071" s="121">
        <f>SmtRes!CZ621</f>
        <v>1069.08</v>
      </c>
      <c r="I2071" s="119">
        <f>SmtRes!AJ621</f>
        <v>1.36</v>
      </c>
      <c r="J2071" s="121">
        <f>ROUND(H2071*I2071, 2)</f>
        <v>1453.95</v>
      </c>
      <c r="K2071" s="119"/>
      <c r="L2071" s="121">
        <f>SmtRes!DG621</f>
        <v>47.62</v>
      </c>
    </row>
    <row r="2072" spans="1:83" x14ac:dyDescent="0.2">
      <c r="A2072" s="107"/>
      <c r="B2072" s="107" t="s">
        <v>933</v>
      </c>
      <c r="C2072" s="107" t="s">
        <v>1573</v>
      </c>
      <c r="D2072" s="119" t="s">
        <v>922</v>
      </c>
      <c r="E2072" s="120">
        <f>SmtRes!DO621*SmtRes!AT621</f>
        <v>32.75</v>
      </c>
      <c r="F2072" s="120"/>
      <c r="G2072" s="120">
        <f>ROUND(E2072*G2060, 7)</f>
        <v>3.2750000000000001E-2</v>
      </c>
      <c r="H2072" s="121"/>
      <c r="I2072" s="119"/>
      <c r="J2072" s="121">
        <f>ROUND(SmtRes!AG621/SmtRes!DO621, 2)</f>
        <v>452.68</v>
      </c>
      <c r="K2072" s="119"/>
      <c r="L2072" s="121">
        <f>SmtRes!DH621</f>
        <v>14.83</v>
      </c>
      <c r="CE2072">
        <v>1</v>
      </c>
    </row>
    <row r="2073" spans="1:83" ht="51" x14ac:dyDescent="0.2">
      <c r="A2073" s="107"/>
      <c r="B2073" s="107" t="s">
        <v>944</v>
      </c>
      <c r="C2073" s="107" t="s">
        <v>946</v>
      </c>
      <c r="D2073" s="119" t="s">
        <v>926</v>
      </c>
      <c r="E2073" s="120">
        <v>45</v>
      </c>
      <c r="F2073" s="120"/>
      <c r="G2073" s="120">
        <f>SmtRes!CX622</f>
        <v>4.4999999999999998E-2</v>
      </c>
      <c r="H2073" s="121"/>
      <c r="I2073" s="119"/>
      <c r="J2073" s="121">
        <f>SmtRes!CZ622</f>
        <v>404.41</v>
      </c>
      <c r="K2073" s="119"/>
      <c r="L2073" s="121">
        <f>SmtRes!DG622</f>
        <v>18.2</v>
      </c>
    </row>
    <row r="2074" spans="1:83" x14ac:dyDescent="0.2">
      <c r="A2074" s="107"/>
      <c r="B2074" s="107" t="s">
        <v>947</v>
      </c>
      <c r="C2074" s="107" t="s">
        <v>1603</v>
      </c>
      <c r="D2074" s="119" t="s">
        <v>922</v>
      </c>
      <c r="E2074" s="120">
        <f>SmtRes!DO622*SmtRes!AT622</f>
        <v>45</v>
      </c>
      <c r="F2074" s="120"/>
      <c r="G2074" s="120">
        <f>ROUND(E2074*G2060, 7)</f>
        <v>4.4999999999999998E-2</v>
      </c>
      <c r="H2074" s="121"/>
      <c r="I2074" s="119"/>
      <c r="J2074" s="121">
        <f>ROUND(SmtRes!AG622/SmtRes!DO622, 2)</f>
        <v>393.89</v>
      </c>
      <c r="K2074" s="119"/>
      <c r="L2074" s="121">
        <f>SmtRes!DH622</f>
        <v>17.73</v>
      </c>
      <c r="CE2074">
        <v>1</v>
      </c>
    </row>
    <row r="2075" spans="1:83" x14ac:dyDescent="0.2">
      <c r="A2075" s="122"/>
      <c r="B2075" s="120">
        <v>4</v>
      </c>
      <c r="C2075" s="122" t="s">
        <v>1604</v>
      </c>
      <c r="D2075" s="119"/>
      <c r="E2075" s="123"/>
      <c r="F2075" s="120"/>
      <c r="G2075" s="120"/>
      <c r="H2075" s="120"/>
      <c r="I2075" s="120"/>
      <c r="J2075" s="120"/>
      <c r="K2075" s="120"/>
      <c r="L2075" s="124">
        <f>SUM(L2076:L2079)-SUMIF(CE2076:CE2079, 1, L2076:L2079)</f>
        <v>10.17</v>
      </c>
    </row>
    <row r="2076" spans="1:83" x14ac:dyDescent="0.2">
      <c r="A2076" s="107"/>
      <c r="B2076" s="107" t="s">
        <v>951</v>
      </c>
      <c r="C2076" s="107" t="s">
        <v>953</v>
      </c>
      <c r="D2076" s="119" t="s">
        <v>954</v>
      </c>
      <c r="E2076" s="120">
        <v>28.58</v>
      </c>
      <c r="F2076" s="120"/>
      <c r="G2076" s="120">
        <f>SmtRes!CX623</f>
        <v>2.8580000000000001E-2</v>
      </c>
      <c r="H2076" s="121"/>
      <c r="I2076" s="119"/>
      <c r="J2076" s="121">
        <f>SmtRes!CZ623</f>
        <v>9.35</v>
      </c>
      <c r="K2076" s="119"/>
      <c r="L2076" s="121">
        <f>SmtRes!DF623</f>
        <v>0.27</v>
      </c>
    </row>
    <row r="2077" spans="1:83" ht="38.25" x14ac:dyDescent="0.2">
      <c r="A2077" s="107"/>
      <c r="B2077" s="107" t="s">
        <v>955</v>
      </c>
      <c r="C2077" s="107" t="s">
        <v>957</v>
      </c>
      <c r="D2077" s="119" t="s">
        <v>443</v>
      </c>
      <c r="E2077" s="120">
        <v>14.42</v>
      </c>
      <c r="F2077" s="120"/>
      <c r="G2077" s="120">
        <f>SmtRes!CX624</f>
        <v>1.4420000000000001E-2</v>
      </c>
      <c r="H2077" s="121">
        <f>SmtRes!CZ624</f>
        <v>155.63</v>
      </c>
      <c r="I2077" s="119">
        <f>SmtRes!AI624</f>
        <v>0.93</v>
      </c>
      <c r="J2077" s="121">
        <f>ROUND(H2077*I2077, 2)</f>
        <v>144.74</v>
      </c>
      <c r="K2077" s="119"/>
      <c r="L2077" s="121">
        <f>SmtRes!DF624</f>
        <v>2.09</v>
      </c>
    </row>
    <row r="2078" spans="1:83" ht="25.5" x14ac:dyDescent="0.2">
      <c r="A2078" s="107"/>
      <c r="B2078" s="107" t="s">
        <v>1113</v>
      </c>
      <c r="C2078" s="107" t="s">
        <v>1115</v>
      </c>
      <c r="D2078" s="119" t="s">
        <v>118</v>
      </c>
      <c r="E2078" s="120">
        <v>0.52</v>
      </c>
      <c r="F2078" s="120"/>
      <c r="G2078" s="120">
        <f>SmtRes!CX625</f>
        <v>5.1999999999999995E-4</v>
      </c>
      <c r="H2078" s="121">
        <f>SmtRes!CZ625</f>
        <v>104.63</v>
      </c>
      <c r="I2078" s="119">
        <f>SmtRes!AI625</f>
        <v>1.22</v>
      </c>
      <c r="J2078" s="121">
        <f>ROUND(H2078*I2078, 2)</f>
        <v>127.65</v>
      </c>
      <c r="K2078" s="119"/>
      <c r="L2078" s="121">
        <f>SmtRes!DF625</f>
        <v>7.0000000000000007E-2</v>
      </c>
    </row>
    <row r="2079" spans="1:83" ht="51" x14ac:dyDescent="0.2">
      <c r="A2079" s="107"/>
      <c r="B2079" s="107" t="s">
        <v>1116</v>
      </c>
      <c r="C2079" s="107" t="s">
        <v>1118</v>
      </c>
      <c r="D2079" s="119" t="s">
        <v>231</v>
      </c>
      <c r="E2079" s="120">
        <v>0.46</v>
      </c>
      <c r="F2079" s="120"/>
      <c r="G2079" s="120">
        <f>SmtRes!CX626</f>
        <v>4.6000000000000001E-4</v>
      </c>
      <c r="H2079" s="121">
        <f>SmtRes!CZ626</f>
        <v>16655</v>
      </c>
      <c r="I2079" s="119">
        <f>SmtRes!AI626</f>
        <v>1.01</v>
      </c>
      <c r="J2079" s="121">
        <f>ROUND(H2079*I2079, 2)</f>
        <v>16821.55</v>
      </c>
      <c r="K2079" s="119"/>
      <c r="L2079" s="121">
        <f>SmtRes!DF626</f>
        <v>7.74</v>
      </c>
    </row>
    <row r="2080" spans="1:83" x14ac:dyDescent="0.2">
      <c r="A2080" s="107"/>
      <c r="B2080" s="107" t="str">
        <f>EtalonRes!I686</f>
        <v>23.5.02.02</v>
      </c>
      <c r="C2080" s="125" t="str">
        <f>EtalonRes!K686</f>
        <v>Трубы стальные</v>
      </c>
      <c r="D2080" s="126" t="str">
        <f>EtalonRes!O686</f>
        <v>м</v>
      </c>
      <c r="E2080" s="127">
        <f>EtalonRes!X686</f>
        <v>1010</v>
      </c>
      <c r="F2080" s="127"/>
      <c r="G2080" s="127">
        <f>ROUND(EtalonRes!AG686*Source!I632, 7)</f>
        <v>1.01</v>
      </c>
      <c r="H2080" s="128"/>
      <c r="I2080" s="126"/>
      <c r="J2080" s="128"/>
      <c r="K2080" s="126"/>
      <c r="L2080" s="128"/>
    </row>
    <row r="2081" spans="1:83" x14ac:dyDescent="0.2">
      <c r="A2081" s="107"/>
      <c r="B2081" s="107"/>
      <c r="C2081" s="106" t="s">
        <v>832</v>
      </c>
      <c r="D2081" s="119"/>
      <c r="E2081" s="120"/>
      <c r="F2081" s="120"/>
      <c r="G2081" s="120"/>
      <c r="H2081" s="121"/>
      <c r="I2081" s="119"/>
      <c r="J2081" s="121"/>
      <c r="K2081" s="119"/>
      <c r="L2081" s="121">
        <f>L2061+L2067+L2068+L2075</f>
        <v>254.20999999999998</v>
      </c>
    </row>
    <row r="2082" spans="1:83" ht="51" x14ac:dyDescent="0.2">
      <c r="A2082" s="118" t="s">
        <v>1742</v>
      </c>
      <c r="B2082" s="107" t="str">
        <f>Source!F633</f>
        <v>23.5.02.02-1168</v>
      </c>
      <c r="C2082" s="107" t="str">
        <f>Source!G633</f>
        <v>Трубы стальные электросварные прямошовные из стали марки 20, наружный диаметр 89 мм, толщина стенки 4 мм</v>
      </c>
      <c r="D2082" s="119" t="str">
        <f>Source!H633</f>
        <v>м</v>
      </c>
      <c r="E2082" s="120">
        <f>SmtRes!AT627</f>
        <v>1000</v>
      </c>
      <c r="F2082" s="120"/>
      <c r="G2082" s="120">
        <f>Source!I633</f>
        <v>1</v>
      </c>
      <c r="H2082" s="121">
        <f>Source!AL633+Source!AO633+Source!AM633+Source!AN633</f>
        <v>576.54</v>
      </c>
      <c r="I2082" s="119">
        <f>IF(Source!BC633&lt;&gt; 0, Source!BC633, 1)</f>
        <v>0.85</v>
      </c>
      <c r="J2082" s="121">
        <f>ROUND(H2082*I2082, 2)</f>
        <v>490.06</v>
      </c>
      <c r="K2082" s="119"/>
      <c r="L2082" s="121">
        <f>Source!P633</f>
        <v>490.06</v>
      </c>
      <c r="AD2082">
        <f>ROUND((Source!AT633/100)*((ROUND(ROUND(Source!AO633,2)*Source!I633, 2)+ROUND(ROUND(Source!AN633,2)*Source!I633, 2))), 2)</f>
        <v>0</v>
      </c>
      <c r="AE2082">
        <f>ROUND((Source!AU633/100)*((ROUND(ROUND(Source!AO633,2)*Source!I633, 2)+ROUND(ROUND(Source!AN633,2)*Source!I633, 2))), 2)</f>
        <v>0</v>
      </c>
      <c r="AN2082">
        <f>L2082</f>
        <v>490.06</v>
      </c>
      <c r="AW2082">
        <f>L2082</f>
        <v>490.06</v>
      </c>
      <c r="AZ2082">
        <f>Source!X633</f>
        <v>0</v>
      </c>
      <c r="BA2082">
        <f>Source!Y633</f>
        <v>0</v>
      </c>
      <c r="CD2082">
        <v>1</v>
      </c>
    </row>
    <row r="2083" spans="1:83" x14ac:dyDescent="0.2">
      <c r="A2083" s="107"/>
      <c r="B2083" s="107"/>
      <c r="C2083" s="107" t="s">
        <v>1563</v>
      </c>
      <c r="D2083" s="119"/>
      <c r="E2083" s="120"/>
      <c r="F2083" s="120"/>
      <c r="G2083" s="120"/>
      <c r="H2083" s="121"/>
      <c r="I2083" s="119"/>
      <c r="J2083" s="121"/>
      <c r="K2083" s="119"/>
      <c r="L2083" s="121">
        <f>SUM(AR2060:AR2086)+SUM(AS2060:AS2086)+SUM(AT2060:AT2086)+SUM(AU2060:AU2086)+SUM(AV2060:AV2086)</f>
        <v>178.03</v>
      </c>
    </row>
    <row r="2084" spans="1:83" ht="38.25" x14ac:dyDescent="0.2">
      <c r="A2084" s="107"/>
      <c r="B2084" s="107" t="s">
        <v>108</v>
      </c>
      <c r="C2084" s="107" t="s">
        <v>1605</v>
      </c>
      <c r="D2084" s="119" t="s">
        <v>186</v>
      </c>
      <c r="E2084" s="120">
        <f>Source!BZ632</f>
        <v>117</v>
      </c>
      <c r="F2084" s="120"/>
      <c r="G2084" s="120">
        <f>Source!AT632</f>
        <v>117</v>
      </c>
      <c r="H2084" s="121"/>
      <c r="I2084" s="119"/>
      <c r="J2084" s="121"/>
      <c r="K2084" s="119"/>
      <c r="L2084" s="121">
        <f>SUM(AZ2060:AZ2086)</f>
        <v>208.3</v>
      </c>
    </row>
    <row r="2085" spans="1:83" ht="38.25" x14ac:dyDescent="0.2">
      <c r="A2085" s="125"/>
      <c r="B2085" s="125" t="s">
        <v>109</v>
      </c>
      <c r="C2085" s="125" t="s">
        <v>1606</v>
      </c>
      <c r="D2085" s="126" t="s">
        <v>186</v>
      </c>
      <c r="E2085" s="127">
        <f>Source!CA632</f>
        <v>74</v>
      </c>
      <c r="F2085" s="127"/>
      <c r="G2085" s="127">
        <f>Source!AU632</f>
        <v>74</v>
      </c>
      <c r="H2085" s="128"/>
      <c r="I2085" s="126"/>
      <c r="J2085" s="128"/>
      <c r="K2085" s="126"/>
      <c r="L2085" s="128">
        <f>SUM(BA2060:BA2086)</f>
        <v>131.74</v>
      </c>
    </row>
    <row r="2086" spans="1:83" x14ac:dyDescent="0.2">
      <c r="A2086" s="104"/>
      <c r="B2086" s="104"/>
      <c r="C2086" s="129" t="s">
        <v>1566</v>
      </c>
      <c r="D2086" s="129"/>
      <c r="E2086" s="129"/>
      <c r="F2086" s="129"/>
      <c r="G2086" s="129"/>
      <c r="H2086" s="129"/>
      <c r="I2086" s="130">
        <f>IF(E2060&lt;&gt;0,K2086/E2060, 0)</f>
        <v>1084310</v>
      </c>
      <c r="J2086" s="130"/>
      <c r="K2086" s="130">
        <f>L2061+L2067+L2075+L2084+L2085+L2068+SUM(L2082:L2082)</f>
        <v>1084.31</v>
      </c>
      <c r="L2086" s="130"/>
      <c r="AD2086">
        <f>ROUND((Source!AT632/100)*((ROUND(SUMIF(SmtRes!AQ614:'SmtRes'!AQ627,"=1",SmtRes!AD614:'SmtRes'!AD627)*Source!I632, 2)+ROUND(SUMIF(SmtRes!AQ614:'SmtRes'!AQ627,"=1",SmtRes!AC614:'SmtRes'!AC627)*Source!I632, 2))), 2)</f>
        <v>3.85</v>
      </c>
      <c r="AE2086">
        <f>ROUND((Source!AU632/100)*((ROUND(SUMIF(SmtRes!AQ614:'SmtRes'!AQ627,"=1",SmtRes!AD614:'SmtRes'!AD627)*Source!I632, 2)+ROUND(SUMIF(SmtRes!AQ614:'SmtRes'!AQ627,"=1",SmtRes!AC614:'SmtRes'!AC627)*Source!I632, 2))), 2)</f>
        <v>2.4300000000000002</v>
      </c>
      <c r="AN2086" s="24">
        <f>L2061+L2067+L2075+L2084+L2085+L2068</f>
        <v>594.25</v>
      </c>
      <c r="AO2086" s="24">
        <f>L2067</f>
        <v>66.009999999999991</v>
      </c>
      <c r="AQ2086" t="s">
        <v>1567</v>
      </c>
      <c r="AR2086" s="24">
        <f>L2061</f>
        <v>145.34</v>
      </c>
      <c r="AT2086" s="24">
        <f>L2068</f>
        <v>32.69</v>
      </c>
      <c r="AV2086" t="s">
        <v>1567</v>
      </c>
      <c r="AW2086" s="24">
        <f>L2075</f>
        <v>10.17</v>
      </c>
      <c r="AZ2086">
        <f>Source!X632</f>
        <v>208.3</v>
      </c>
      <c r="BA2086">
        <f>Source!Y632</f>
        <v>131.74</v>
      </c>
      <c r="CD2086">
        <v>1</v>
      </c>
    </row>
    <row r="2087" spans="1:83" ht="38.25" x14ac:dyDescent="0.2">
      <c r="A2087" s="118" t="s">
        <v>767</v>
      </c>
      <c r="B2087" s="107" t="s">
        <v>1640</v>
      </c>
      <c r="C2087" s="107" t="str">
        <f>Source!G634</f>
        <v>Установка неразъемного соединения "полиэтилен-сталь" на газопроводе, диаметр газопровода: до 32 мм</v>
      </c>
      <c r="D2087" s="119" t="str">
        <f>Source!H634</f>
        <v>ШТ</v>
      </c>
      <c r="E2087" s="120">
        <f>Source!K634</f>
        <v>1</v>
      </c>
      <c r="F2087" s="120"/>
      <c r="G2087" s="120">
        <f>Source!I634</f>
        <v>1</v>
      </c>
      <c r="H2087" s="121"/>
      <c r="I2087" s="119"/>
      <c r="J2087" s="121"/>
      <c r="K2087" s="119"/>
      <c r="L2087" s="121"/>
    </row>
    <row r="2088" spans="1:83" x14ac:dyDescent="0.2">
      <c r="A2088" s="122"/>
      <c r="B2088" s="120">
        <v>1</v>
      </c>
      <c r="C2088" s="122" t="s">
        <v>1569</v>
      </c>
      <c r="D2088" s="119" t="s">
        <v>922</v>
      </c>
      <c r="E2088" s="123"/>
      <c r="F2088" s="120"/>
      <c r="G2088" s="120">
        <f>Source!U634</f>
        <v>0.39</v>
      </c>
      <c r="H2088" s="120"/>
      <c r="I2088" s="120"/>
      <c r="J2088" s="120"/>
      <c r="K2088" s="120"/>
      <c r="L2088" s="124">
        <f>SUM(L2089:L2089)-SUMIF(CE2089:CE2089, 1, L2089:L2089)</f>
        <v>155.91</v>
      </c>
    </row>
    <row r="2089" spans="1:83" x14ac:dyDescent="0.2">
      <c r="A2089" s="107"/>
      <c r="B2089" s="107" t="s">
        <v>1119</v>
      </c>
      <c r="C2089" s="107" t="s">
        <v>1120</v>
      </c>
      <c r="D2089" s="119" t="s">
        <v>922</v>
      </c>
      <c r="E2089" s="120">
        <v>0.39</v>
      </c>
      <c r="F2089" s="120"/>
      <c r="G2089" s="120">
        <f>SmtRes!CX628</f>
        <v>0.39</v>
      </c>
      <c r="H2089" s="121"/>
      <c r="I2089" s="119"/>
      <c r="J2089" s="121">
        <f>SmtRes!CZ628</f>
        <v>399.77</v>
      </c>
      <c r="K2089" s="119"/>
      <c r="L2089" s="121">
        <f>SmtRes!DI628</f>
        <v>155.91</v>
      </c>
    </row>
    <row r="2090" spans="1:83" x14ac:dyDescent="0.2">
      <c r="A2090" s="122"/>
      <c r="B2090" s="120">
        <v>2</v>
      </c>
      <c r="C2090" s="122" t="s">
        <v>1560</v>
      </c>
      <c r="D2090" s="119"/>
      <c r="E2090" s="123"/>
      <c r="F2090" s="120"/>
      <c r="G2090" s="120"/>
      <c r="H2090" s="120"/>
      <c r="I2090" s="120"/>
      <c r="J2090" s="120"/>
      <c r="K2090" s="120"/>
      <c r="L2090" s="124">
        <f>SUM(L2091:L2094)-SUMIF(CE2091:CE2094, 1, L2091:L2094)</f>
        <v>16.04</v>
      </c>
    </row>
    <row r="2091" spans="1:83" hidden="1" x14ac:dyDescent="0.2">
      <c r="A2091" s="122"/>
      <c r="B2091" s="120"/>
      <c r="C2091" s="122" t="s">
        <v>1562</v>
      </c>
      <c r="D2091" s="119" t="s">
        <v>922</v>
      </c>
      <c r="E2091" s="123"/>
      <c r="F2091" s="120"/>
      <c r="G2091" s="120">
        <f>Source!V634</f>
        <v>0</v>
      </c>
      <c r="H2091" s="120"/>
      <c r="I2091" s="120"/>
      <c r="J2091" s="120"/>
      <c r="K2091" s="120"/>
      <c r="L2091" s="124">
        <f>SUMIF(CE2092:CE2094, 1, L2092:L2094)</f>
        <v>0</v>
      </c>
      <c r="CE2091">
        <v>1</v>
      </c>
    </row>
    <row r="2092" spans="1:83" ht="51" x14ac:dyDescent="0.2">
      <c r="A2092" s="107"/>
      <c r="B2092" s="107" t="s">
        <v>1121</v>
      </c>
      <c r="C2092" s="107" t="s">
        <v>1123</v>
      </c>
      <c r="D2092" s="119" t="s">
        <v>926</v>
      </c>
      <c r="E2092" s="120">
        <v>0.12</v>
      </c>
      <c r="F2092" s="120"/>
      <c r="G2092" s="120">
        <f>SmtRes!CX629</f>
        <v>0.12</v>
      </c>
      <c r="H2092" s="121"/>
      <c r="I2092" s="119"/>
      <c r="J2092" s="121">
        <f>SmtRes!CZ629</f>
        <v>108.92</v>
      </c>
      <c r="K2092" s="119"/>
      <c r="L2092" s="121">
        <f>SmtRes!DG629</f>
        <v>13.07</v>
      </c>
    </row>
    <row r="2093" spans="1:83" ht="38.25" x14ac:dyDescent="0.2">
      <c r="A2093" s="107"/>
      <c r="B2093" s="107" t="s">
        <v>1023</v>
      </c>
      <c r="C2093" s="107" t="s">
        <v>1025</v>
      </c>
      <c r="D2093" s="119" t="s">
        <v>926</v>
      </c>
      <c r="E2093" s="120">
        <v>0.15</v>
      </c>
      <c r="F2093" s="120"/>
      <c r="G2093" s="120">
        <f>SmtRes!CX630</f>
        <v>0.15</v>
      </c>
      <c r="H2093" s="121">
        <f>SmtRes!CZ630</f>
        <v>8.6300000000000008</v>
      </c>
      <c r="I2093" s="119">
        <f>SmtRes!AJ630</f>
        <v>1.59</v>
      </c>
      <c r="J2093" s="121">
        <f>ROUND(H2093*I2093, 2)</f>
        <v>13.72</v>
      </c>
      <c r="K2093" s="119"/>
      <c r="L2093" s="121">
        <f>SmtRes!DG630</f>
        <v>2.06</v>
      </c>
    </row>
    <row r="2094" spans="1:83" ht="38.25" x14ac:dyDescent="0.2">
      <c r="A2094" s="107"/>
      <c r="B2094" s="107" t="s">
        <v>1026</v>
      </c>
      <c r="C2094" s="107" t="s">
        <v>1028</v>
      </c>
      <c r="D2094" s="119" t="s">
        <v>926</v>
      </c>
      <c r="E2094" s="120">
        <v>0.21</v>
      </c>
      <c r="F2094" s="120"/>
      <c r="G2094" s="120">
        <f>SmtRes!CX631</f>
        <v>0.21</v>
      </c>
      <c r="H2094" s="121">
        <f>SmtRes!CZ631</f>
        <v>3.34</v>
      </c>
      <c r="I2094" s="119">
        <f>SmtRes!AJ631</f>
        <v>1.3</v>
      </c>
      <c r="J2094" s="121">
        <f>ROUND(H2094*I2094, 2)</f>
        <v>4.34</v>
      </c>
      <c r="K2094" s="119"/>
      <c r="L2094" s="121">
        <f>SmtRes!DG631</f>
        <v>0.91</v>
      </c>
    </row>
    <row r="2095" spans="1:83" x14ac:dyDescent="0.2">
      <c r="A2095" s="122"/>
      <c r="B2095" s="120">
        <v>4</v>
      </c>
      <c r="C2095" s="122" t="s">
        <v>1604</v>
      </c>
      <c r="D2095" s="119"/>
      <c r="E2095" s="123"/>
      <c r="F2095" s="120"/>
      <c r="G2095" s="120"/>
      <c r="H2095" s="120"/>
      <c r="I2095" s="120"/>
      <c r="J2095" s="120"/>
      <c r="K2095" s="120"/>
      <c r="L2095" s="124">
        <f>SUM(L2096:L2098)-SUMIF(CE2096:CE2098, 1, L2096:L2098)</f>
        <v>11.74</v>
      </c>
    </row>
    <row r="2096" spans="1:83" ht="25.5" x14ac:dyDescent="0.2">
      <c r="A2096" s="107"/>
      <c r="B2096" s="107" t="s">
        <v>1029</v>
      </c>
      <c r="C2096" s="107" t="s">
        <v>1031</v>
      </c>
      <c r="D2096" s="119" t="s">
        <v>443</v>
      </c>
      <c r="E2096" s="120">
        <v>6.0000000000000001E-3</v>
      </c>
      <c r="F2096" s="120"/>
      <c r="G2096" s="120">
        <f>SmtRes!CX632</f>
        <v>6.0000000000000001E-3</v>
      </c>
      <c r="H2096" s="121">
        <f>SmtRes!CZ632</f>
        <v>596.80999999999995</v>
      </c>
      <c r="I2096" s="119">
        <f>SmtRes!AI632</f>
        <v>1.62</v>
      </c>
      <c r="J2096" s="121">
        <f>ROUND(H2096*I2096, 2)</f>
        <v>966.83</v>
      </c>
      <c r="K2096" s="119"/>
      <c r="L2096" s="121">
        <f>SmtRes!DF632</f>
        <v>5.8</v>
      </c>
    </row>
    <row r="2097" spans="1:83" ht="38.25" x14ac:dyDescent="0.2">
      <c r="A2097" s="107"/>
      <c r="B2097" s="107" t="s">
        <v>1124</v>
      </c>
      <c r="C2097" s="107" t="s">
        <v>1126</v>
      </c>
      <c r="D2097" s="119" t="s">
        <v>236</v>
      </c>
      <c r="E2097" s="120">
        <v>4.0000000000000003E-5</v>
      </c>
      <c r="F2097" s="120"/>
      <c r="G2097" s="120">
        <f>SmtRes!CX633</f>
        <v>4.0000000000000003E-5</v>
      </c>
      <c r="H2097" s="121">
        <f>SmtRes!CZ633</f>
        <v>157657.67000000001</v>
      </c>
      <c r="I2097" s="119">
        <f>SmtRes!AI633</f>
        <v>0.93</v>
      </c>
      <c r="J2097" s="121">
        <f>ROUND(H2097*I2097, 2)</f>
        <v>146621.63</v>
      </c>
      <c r="K2097" s="119"/>
      <c r="L2097" s="121">
        <f>SmtRes!DF633</f>
        <v>5.86</v>
      </c>
    </row>
    <row r="2098" spans="1:83" x14ac:dyDescent="0.2">
      <c r="A2098" s="107"/>
      <c r="B2098" s="107" t="s">
        <v>1032</v>
      </c>
      <c r="C2098" s="107" t="s">
        <v>1034</v>
      </c>
      <c r="D2098" s="119" t="s">
        <v>443</v>
      </c>
      <c r="E2098" s="120">
        <v>8.9999999999999998E-4</v>
      </c>
      <c r="F2098" s="120"/>
      <c r="G2098" s="120">
        <f>SmtRes!CX634</f>
        <v>8.9999999999999998E-4</v>
      </c>
      <c r="H2098" s="121">
        <f>SmtRes!CZ634</f>
        <v>56.11</v>
      </c>
      <c r="I2098" s="119">
        <f>SmtRes!AI634</f>
        <v>1.64</v>
      </c>
      <c r="J2098" s="121">
        <f>ROUND(H2098*I2098, 2)</f>
        <v>92.02</v>
      </c>
      <c r="K2098" s="119"/>
      <c r="L2098" s="121">
        <f>SmtRes!DF634</f>
        <v>0.08</v>
      </c>
    </row>
    <row r="2099" spans="1:83" x14ac:dyDescent="0.2">
      <c r="A2099" s="107"/>
      <c r="B2099" s="107"/>
      <c r="C2099" s="107"/>
      <c r="D2099" s="119"/>
      <c r="E2099" s="120"/>
      <c r="F2099" s="120"/>
      <c r="G2099" s="120"/>
      <c r="H2099" s="121"/>
      <c r="I2099" s="119"/>
      <c r="J2099" s="121"/>
      <c r="K2099" s="119"/>
      <c r="L2099" s="121"/>
    </row>
    <row r="2100" spans="1:83" x14ac:dyDescent="0.2">
      <c r="A2100" s="107"/>
      <c r="B2100" s="107"/>
      <c r="C2100" s="125"/>
      <c r="D2100" s="126"/>
      <c r="E2100" s="127"/>
      <c r="F2100" s="127"/>
      <c r="G2100" s="127"/>
      <c r="H2100" s="128"/>
      <c r="I2100" s="126"/>
      <c r="J2100" s="128"/>
      <c r="K2100" s="126"/>
      <c r="L2100" s="128"/>
    </row>
    <row r="2101" spans="1:83" x14ac:dyDescent="0.2">
      <c r="A2101" s="107"/>
      <c r="B2101" s="107"/>
      <c r="C2101" s="106" t="s">
        <v>832</v>
      </c>
      <c r="D2101" s="119"/>
      <c r="E2101" s="120"/>
      <c r="F2101" s="120"/>
      <c r="G2101" s="120"/>
      <c r="H2101" s="121"/>
      <c r="I2101" s="119"/>
      <c r="J2101" s="121"/>
      <c r="K2101" s="119"/>
      <c r="L2101" s="121">
        <f>L2088+L2090+L2091+L2095</f>
        <v>183.69</v>
      </c>
    </row>
    <row r="2102" spans="1:83" x14ac:dyDescent="0.2">
      <c r="A2102" s="107"/>
      <c r="B2102" s="107"/>
      <c r="C2102" s="107" t="s">
        <v>1563</v>
      </c>
      <c r="D2102" s="119"/>
      <c r="E2102" s="120"/>
      <c r="F2102" s="120"/>
      <c r="G2102" s="120"/>
      <c r="H2102" s="121"/>
      <c r="I2102" s="119"/>
      <c r="J2102" s="121"/>
      <c r="K2102" s="119"/>
      <c r="L2102" s="121">
        <f>SUM(AR2087:AR2105)+SUM(AS2087:AS2105)+SUM(AT2087:AT2105)+SUM(AU2087:AU2105)+SUM(AV2087:AV2105)</f>
        <v>155.91</v>
      </c>
    </row>
    <row r="2103" spans="1:83" ht="38.25" x14ac:dyDescent="0.2">
      <c r="A2103" s="107"/>
      <c r="B2103" s="107" t="s">
        <v>108</v>
      </c>
      <c r="C2103" s="107" t="s">
        <v>1605</v>
      </c>
      <c r="D2103" s="119" t="s">
        <v>186</v>
      </c>
      <c r="E2103" s="120">
        <f>Source!BZ634</f>
        <v>117</v>
      </c>
      <c r="F2103" s="120"/>
      <c r="G2103" s="120">
        <f>Source!AT634</f>
        <v>117</v>
      </c>
      <c r="H2103" s="121"/>
      <c r="I2103" s="119"/>
      <c r="J2103" s="121"/>
      <c r="K2103" s="119"/>
      <c r="L2103" s="121">
        <f>SUM(AZ2087:AZ2105)</f>
        <v>182.41</v>
      </c>
    </row>
    <row r="2104" spans="1:83" ht="38.25" x14ac:dyDescent="0.2">
      <c r="A2104" s="125"/>
      <c r="B2104" s="125" t="s">
        <v>109</v>
      </c>
      <c r="C2104" s="125" t="s">
        <v>1606</v>
      </c>
      <c r="D2104" s="126" t="s">
        <v>186</v>
      </c>
      <c r="E2104" s="127">
        <f>Source!CA634</f>
        <v>74</v>
      </c>
      <c r="F2104" s="127"/>
      <c r="G2104" s="127">
        <f>Source!AU634</f>
        <v>74</v>
      </c>
      <c r="H2104" s="128"/>
      <c r="I2104" s="126"/>
      <c r="J2104" s="128"/>
      <c r="K2104" s="126"/>
      <c r="L2104" s="128">
        <f>SUM(BA2087:BA2105)</f>
        <v>115.37</v>
      </c>
    </row>
    <row r="2105" spans="1:83" x14ac:dyDescent="0.2">
      <c r="A2105" s="104"/>
      <c r="B2105" s="104"/>
      <c r="C2105" s="129" t="s">
        <v>1566</v>
      </c>
      <c r="D2105" s="129"/>
      <c r="E2105" s="129"/>
      <c r="F2105" s="129"/>
      <c r="G2105" s="129"/>
      <c r="H2105" s="129"/>
      <c r="I2105" s="130">
        <f>IF(E2087&lt;&gt;0,K2105/E2087, 0)</f>
        <v>481.47</v>
      </c>
      <c r="J2105" s="130"/>
      <c r="K2105" s="130">
        <f>L2088+L2090+L2095+L2103+L2104+L2091</f>
        <v>481.47</v>
      </c>
      <c r="L2105" s="130"/>
      <c r="AD2105">
        <f>ROUND((Source!AT634/100)*((ROUND(SUMIF(SmtRes!AQ628:'SmtRes'!AQ634,"=1",SmtRes!AD628:'SmtRes'!AD634)*Source!I634, 2)+ROUND(SUMIF(SmtRes!AQ628:'SmtRes'!AQ634,"=1",SmtRes!AC628:'SmtRes'!AC634)*Source!I634, 2))), 2)</f>
        <v>467.73</v>
      </c>
      <c r="AE2105">
        <f>ROUND((Source!AU634/100)*((ROUND(SUMIF(SmtRes!AQ628:'SmtRes'!AQ634,"=1",SmtRes!AD628:'SmtRes'!AD634)*Source!I634, 2)+ROUND(SUMIF(SmtRes!AQ628:'SmtRes'!AQ634,"=1",SmtRes!AC628:'SmtRes'!AC634)*Source!I634, 2))), 2)</f>
        <v>295.83</v>
      </c>
      <c r="AN2105" s="24">
        <f>L2088+L2090+L2095+L2103+L2104+L2091</f>
        <v>481.47</v>
      </c>
      <c r="AO2105" s="24">
        <f>L2090</f>
        <v>16.04</v>
      </c>
      <c r="AQ2105" t="s">
        <v>1567</v>
      </c>
      <c r="AR2105" s="24">
        <f>L2088</f>
        <v>155.91</v>
      </c>
      <c r="AT2105" s="24">
        <f>L2091</f>
        <v>0</v>
      </c>
      <c r="AV2105" t="s">
        <v>1567</v>
      </c>
      <c r="AW2105" s="24">
        <f>L2095</f>
        <v>11.74</v>
      </c>
      <c r="AZ2105">
        <f>Source!X634</f>
        <v>182.41</v>
      </c>
      <c r="BA2105">
        <f>Source!Y634</f>
        <v>115.37</v>
      </c>
      <c r="CD2105">
        <v>1</v>
      </c>
    </row>
    <row r="2106" spans="1:83" ht="51" x14ac:dyDescent="0.2">
      <c r="A2106" s="136" t="s">
        <v>768</v>
      </c>
      <c r="B2106" s="125" t="str">
        <f>Source!F635</f>
        <v>23.8.04.08-0011</v>
      </c>
      <c r="C2106" s="125" t="str">
        <f>Source!G635</f>
        <v>Соединение неразъемное полиэтилен-сталь, стандартное размерное отношение SDR11, наружный диаметр 32х32 мм</v>
      </c>
      <c r="D2106" s="126" t="str">
        <f>Source!H635</f>
        <v>ШТ</v>
      </c>
      <c r="E2106" s="127">
        <f>Source!K635</f>
        <v>1</v>
      </c>
      <c r="F2106" s="127"/>
      <c r="G2106" s="127">
        <f>Source!I635</f>
        <v>1</v>
      </c>
      <c r="H2106" s="128">
        <f>Source!AL635</f>
        <v>403.06</v>
      </c>
      <c r="I2106" s="126">
        <f>IF(Source!BC635&lt;&gt; 0, Source!BC635, 1)</f>
        <v>1.06</v>
      </c>
      <c r="J2106" s="128">
        <f>ROUND(H2106*I2106, 2)</f>
        <v>427.24</v>
      </c>
      <c r="K2106" s="126"/>
      <c r="L2106" s="128">
        <f>Source!P635</f>
        <v>427.24</v>
      </c>
    </row>
    <row r="2107" spans="1:83" x14ac:dyDescent="0.2">
      <c r="A2107" s="104"/>
      <c r="B2107" s="104"/>
      <c r="C2107" s="129" t="s">
        <v>1566</v>
      </c>
      <c r="D2107" s="129"/>
      <c r="E2107" s="129"/>
      <c r="F2107" s="129"/>
      <c r="G2107" s="129"/>
      <c r="H2107" s="129"/>
      <c r="I2107" s="130">
        <f>IF(E2106&lt;&gt;0,K2107/E2106, 0)</f>
        <v>427.24</v>
      </c>
      <c r="J2107" s="130"/>
      <c r="K2107" s="130">
        <f>L2106</f>
        <v>427.24</v>
      </c>
      <c r="L2107" s="130"/>
      <c r="AD2107">
        <f>ROUND((Source!AT635/100)*((ROUND(ROUND(Source!AO635,2)*Source!I635, 2)+ROUND(ROUND(Source!AN635,2)*Source!I635, 2))), 2)</f>
        <v>0</v>
      </c>
      <c r="AE2107">
        <f>ROUND((Source!AU635/100)*((ROUND(ROUND(Source!AO635,2)*Source!I635, 2)+ROUND(ROUND(Source!AN635,2)*Source!I635, 2))), 2)</f>
        <v>0</v>
      </c>
      <c r="AN2107" s="24">
        <f>L2106</f>
        <v>427.24</v>
      </c>
      <c r="AO2107">
        <f>0</f>
        <v>0</v>
      </c>
      <c r="AQ2107" t="s">
        <v>1567</v>
      </c>
      <c r="AR2107">
        <f>0</f>
        <v>0</v>
      </c>
      <c r="AT2107">
        <f>0</f>
        <v>0</v>
      </c>
      <c r="AV2107" t="s">
        <v>1567</v>
      </c>
      <c r="AW2107" s="24">
        <f>L2106</f>
        <v>427.24</v>
      </c>
      <c r="AZ2107">
        <f>Source!X635</f>
        <v>0</v>
      </c>
      <c r="BA2107">
        <f>Source!Y635</f>
        <v>0</v>
      </c>
      <c r="CD2107">
        <v>1</v>
      </c>
    </row>
    <row r="2108" spans="1:83" ht="51" x14ac:dyDescent="0.2">
      <c r="A2108" s="118" t="s">
        <v>769</v>
      </c>
      <c r="B2108" s="107" t="s">
        <v>1641</v>
      </c>
      <c r="C2108" s="107" t="str">
        <f>Source!G636</f>
        <v>Сварка полиэтиленовых труб при помощи соединительных деталей с закладными электронагревателями, диаметр труб: до 32 мм</v>
      </c>
      <c r="D2108" s="119" t="str">
        <f>Source!H636</f>
        <v>соединение</v>
      </c>
      <c r="E2108" s="120">
        <f>Source!K636</f>
        <v>2</v>
      </c>
      <c r="F2108" s="120"/>
      <c r="G2108" s="120">
        <f>Source!I636</f>
        <v>2</v>
      </c>
      <c r="H2108" s="121"/>
      <c r="I2108" s="119"/>
      <c r="J2108" s="121"/>
      <c r="K2108" s="119"/>
      <c r="L2108" s="121"/>
    </row>
    <row r="2109" spans="1:83" x14ac:dyDescent="0.2">
      <c r="A2109" s="122"/>
      <c r="B2109" s="120">
        <v>1</v>
      </c>
      <c r="C2109" s="122" t="s">
        <v>1569</v>
      </c>
      <c r="D2109" s="119" t="s">
        <v>922</v>
      </c>
      <c r="E2109" s="123"/>
      <c r="F2109" s="120"/>
      <c r="G2109" s="120">
        <f>Source!U636</f>
        <v>0.56000000000000005</v>
      </c>
      <c r="H2109" s="120"/>
      <c r="I2109" s="120"/>
      <c r="J2109" s="120"/>
      <c r="K2109" s="120"/>
      <c r="L2109" s="124">
        <f>SUM(L2110:L2110)-SUMIF(CE2110:CE2110, 1, L2110:L2110)</f>
        <v>213.18</v>
      </c>
    </row>
    <row r="2110" spans="1:83" x14ac:dyDescent="0.2">
      <c r="A2110" s="107"/>
      <c r="B2110" s="107" t="s">
        <v>1021</v>
      </c>
      <c r="C2110" s="107" t="s">
        <v>1022</v>
      </c>
      <c r="D2110" s="119" t="s">
        <v>922</v>
      </c>
      <c r="E2110" s="120">
        <v>0.28000000000000003</v>
      </c>
      <c r="F2110" s="120"/>
      <c r="G2110" s="120">
        <f>SmtRes!CX635</f>
        <v>0.56000000000000005</v>
      </c>
      <c r="H2110" s="121"/>
      <c r="I2110" s="119"/>
      <c r="J2110" s="121">
        <f>SmtRes!CZ635</f>
        <v>380.67</v>
      </c>
      <c r="K2110" s="119"/>
      <c r="L2110" s="121">
        <f>SmtRes!DI635</f>
        <v>213.18</v>
      </c>
    </row>
    <row r="2111" spans="1:83" x14ac:dyDescent="0.2">
      <c r="A2111" s="122"/>
      <c r="B2111" s="120">
        <v>2</v>
      </c>
      <c r="C2111" s="122" t="s">
        <v>1560</v>
      </c>
      <c r="D2111" s="119"/>
      <c r="E2111" s="123"/>
      <c r="F2111" s="120"/>
      <c r="G2111" s="120"/>
      <c r="H2111" s="120"/>
      <c r="I2111" s="120"/>
      <c r="J2111" s="120"/>
      <c r="K2111" s="120"/>
      <c r="L2111" s="124">
        <f>SUM(L2112:L2114)-SUMIF(CE2112:CE2114, 1, L2112:L2114)</f>
        <v>6.6400000000000006</v>
      </c>
    </row>
    <row r="2112" spans="1:83" hidden="1" x14ac:dyDescent="0.2">
      <c r="A2112" s="122"/>
      <c r="B2112" s="120"/>
      <c r="C2112" s="122" t="s">
        <v>1562</v>
      </c>
      <c r="D2112" s="119" t="s">
        <v>922</v>
      </c>
      <c r="E2112" s="123"/>
      <c r="F2112" s="120"/>
      <c r="G2112" s="120">
        <f>Source!V636</f>
        <v>0</v>
      </c>
      <c r="H2112" s="120"/>
      <c r="I2112" s="120"/>
      <c r="J2112" s="120"/>
      <c r="K2112" s="120"/>
      <c r="L2112" s="124">
        <f>SUMIF(CE2113:CE2114, 1, L2113:L2114)</f>
        <v>0</v>
      </c>
      <c r="CE2112">
        <v>1</v>
      </c>
    </row>
    <row r="2113" spans="1:82" ht="38.25" x14ac:dyDescent="0.2">
      <c r="A2113" s="107"/>
      <c r="B2113" s="107" t="s">
        <v>1023</v>
      </c>
      <c r="C2113" s="107" t="s">
        <v>1025</v>
      </c>
      <c r="D2113" s="119" t="s">
        <v>926</v>
      </c>
      <c r="E2113" s="120">
        <v>0.15</v>
      </c>
      <c r="F2113" s="120"/>
      <c r="G2113" s="120">
        <f>SmtRes!CX636</f>
        <v>0.3</v>
      </c>
      <c r="H2113" s="121">
        <f>SmtRes!CZ636</f>
        <v>8.6300000000000008</v>
      </c>
      <c r="I2113" s="119">
        <f>SmtRes!AJ636</f>
        <v>1.59</v>
      </c>
      <c r="J2113" s="121">
        <f>ROUND(H2113*I2113, 2)</f>
        <v>13.72</v>
      </c>
      <c r="K2113" s="119"/>
      <c r="L2113" s="121">
        <f>SmtRes!DG636</f>
        <v>4.12</v>
      </c>
    </row>
    <row r="2114" spans="1:82" ht="38.25" x14ac:dyDescent="0.2">
      <c r="A2114" s="107"/>
      <c r="B2114" s="107" t="s">
        <v>1026</v>
      </c>
      <c r="C2114" s="107" t="s">
        <v>1028</v>
      </c>
      <c r="D2114" s="119" t="s">
        <v>926</v>
      </c>
      <c r="E2114" s="120">
        <v>0.28999999999999998</v>
      </c>
      <c r="F2114" s="120"/>
      <c r="G2114" s="120">
        <f>SmtRes!CX637</f>
        <v>0.57999999999999996</v>
      </c>
      <c r="H2114" s="121">
        <f>SmtRes!CZ637</f>
        <v>3.34</v>
      </c>
      <c r="I2114" s="119">
        <f>SmtRes!AJ637</f>
        <v>1.3</v>
      </c>
      <c r="J2114" s="121">
        <f>ROUND(H2114*I2114, 2)</f>
        <v>4.34</v>
      </c>
      <c r="K2114" s="119"/>
      <c r="L2114" s="121">
        <f>SmtRes!DG637</f>
        <v>2.52</v>
      </c>
    </row>
    <row r="2115" spans="1:82" x14ac:dyDescent="0.2">
      <c r="A2115" s="122"/>
      <c r="B2115" s="120">
        <v>4</v>
      </c>
      <c r="C2115" s="122" t="s">
        <v>1604</v>
      </c>
      <c r="D2115" s="119"/>
      <c r="E2115" s="123"/>
      <c r="F2115" s="120"/>
      <c r="G2115" s="120"/>
      <c r="H2115" s="120"/>
      <c r="I2115" s="120"/>
      <c r="J2115" s="120"/>
      <c r="K2115" s="120"/>
      <c r="L2115" s="124">
        <f>SUM(L2116:L2117)-SUMIF(CE2116:CE2117, 1, L2116:L2117)</f>
        <v>19.52</v>
      </c>
    </row>
    <row r="2116" spans="1:82" ht="25.5" x14ac:dyDescent="0.2">
      <c r="A2116" s="107"/>
      <c r="B2116" s="107" t="s">
        <v>1029</v>
      </c>
      <c r="C2116" s="107" t="s">
        <v>1031</v>
      </c>
      <c r="D2116" s="119" t="s">
        <v>443</v>
      </c>
      <c r="E2116" s="120">
        <v>0.01</v>
      </c>
      <c r="F2116" s="120"/>
      <c r="G2116" s="120">
        <f>SmtRes!CX638</f>
        <v>0.02</v>
      </c>
      <c r="H2116" s="121">
        <f>SmtRes!CZ638</f>
        <v>596.80999999999995</v>
      </c>
      <c r="I2116" s="119">
        <f>SmtRes!AI638</f>
        <v>1.62</v>
      </c>
      <c r="J2116" s="121">
        <f>ROUND(H2116*I2116, 2)</f>
        <v>966.83</v>
      </c>
      <c r="K2116" s="119"/>
      <c r="L2116" s="121">
        <f>SmtRes!DF638</f>
        <v>19.34</v>
      </c>
    </row>
    <row r="2117" spans="1:82" x14ac:dyDescent="0.2">
      <c r="A2117" s="107"/>
      <c r="B2117" s="107" t="s">
        <v>1032</v>
      </c>
      <c r="C2117" s="107" t="s">
        <v>1034</v>
      </c>
      <c r="D2117" s="119" t="s">
        <v>443</v>
      </c>
      <c r="E2117" s="120">
        <v>1E-3</v>
      </c>
      <c r="F2117" s="120"/>
      <c r="G2117" s="120">
        <f>SmtRes!CX639</f>
        <v>2E-3</v>
      </c>
      <c r="H2117" s="121">
        <f>SmtRes!CZ639</f>
        <v>56.11</v>
      </c>
      <c r="I2117" s="119">
        <f>SmtRes!AI639</f>
        <v>1.64</v>
      </c>
      <c r="J2117" s="121">
        <f>ROUND(H2117*I2117, 2)</f>
        <v>92.02</v>
      </c>
      <c r="K2117" s="119"/>
      <c r="L2117" s="121">
        <f>SmtRes!DF639</f>
        <v>0.18</v>
      </c>
    </row>
    <row r="2118" spans="1:82" ht="25.5" x14ac:dyDescent="0.2">
      <c r="A2118" s="107"/>
      <c r="B2118" s="107" t="str">
        <f>EtalonRes!I701</f>
        <v>24.3.05.07</v>
      </c>
      <c r="C2118" s="125" t="str">
        <f>EtalonRes!K701</f>
        <v>Муфты полиэтиленовые с закладными электронагревателями</v>
      </c>
      <c r="D2118" s="126" t="str">
        <f>EtalonRes!O701</f>
        <v>ШТ</v>
      </c>
      <c r="E2118" s="127">
        <f>EtalonRes!X701</f>
        <v>1</v>
      </c>
      <c r="F2118" s="127"/>
      <c r="G2118" s="127">
        <f>ROUND(EtalonRes!AG701*Source!I636, 7)</f>
        <v>2</v>
      </c>
      <c r="H2118" s="128"/>
      <c r="I2118" s="126"/>
      <c r="J2118" s="128"/>
      <c r="K2118" s="126"/>
      <c r="L2118" s="128"/>
    </row>
    <row r="2119" spans="1:82" x14ac:dyDescent="0.2">
      <c r="A2119" s="107"/>
      <c r="B2119" s="107"/>
      <c r="C2119" s="106" t="s">
        <v>832</v>
      </c>
      <c r="D2119" s="119"/>
      <c r="E2119" s="120"/>
      <c r="F2119" s="120"/>
      <c r="G2119" s="120"/>
      <c r="H2119" s="121"/>
      <c r="I2119" s="119"/>
      <c r="J2119" s="121"/>
      <c r="K2119" s="119"/>
      <c r="L2119" s="121">
        <f>L2109+L2111+L2112+L2115</f>
        <v>239.34</v>
      </c>
    </row>
    <row r="2120" spans="1:82" ht="25.5" x14ac:dyDescent="0.2">
      <c r="A2120" s="118" t="s">
        <v>1743</v>
      </c>
      <c r="B2120" s="107" t="str">
        <f>Source!F637</f>
        <v>24.3.05.07-0512</v>
      </c>
      <c r="C2120" s="107" t="str">
        <f>Source!G637</f>
        <v>Муфта полиэтиленовая электросварная, ПЭ100, SDR11, диаметр 32 мм</v>
      </c>
      <c r="D2120" s="119" t="str">
        <f>Source!H637</f>
        <v>ШТ</v>
      </c>
      <c r="E2120" s="120">
        <f>SmtRes!AT640</f>
        <v>1</v>
      </c>
      <c r="F2120" s="120"/>
      <c r="G2120" s="120">
        <f>Source!I637</f>
        <v>2</v>
      </c>
      <c r="H2120" s="121">
        <f>Source!AL637+Source!AO637+Source!AM637+Source!AN637</f>
        <v>120.79</v>
      </c>
      <c r="I2120" s="119">
        <f>IF(Source!BC637&lt;&gt; 0, Source!BC637, 1)</f>
        <v>1.27</v>
      </c>
      <c r="J2120" s="121">
        <f>ROUND(H2120*I2120, 2)</f>
        <v>153.4</v>
      </c>
      <c r="K2120" s="119"/>
      <c r="L2120" s="121">
        <f>Source!P637</f>
        <v>306.8</v>
      </c>
      <c r="AD2120">
        <f>ROUND((Source!AT637/100)*((ROUND(ROUND(Source!AO637,2)*Source!I637, 2)+ROUND(ROUND(Source!AN637,2)*Source!I637, 2))), 2)</f>
        <v>0</v>
      </c>
      <c r="AE2120">
        <f>ROUND((Source!AU637/100)*((ROUND(ROUND(Source!AO637,2)*Source!I637, 2)+ROUND(ROUND(Source!AN637,2)*Source!I637, 2))), 2)</f>
        <v>0</v>
      </c>
      <c r="AN2120">
        <f>L2120</f>
        <v>306.8</v>
      </c>
      <c r="AW2120">
        <f>L2120</f>
        <v>306.8</v>
      </c>
      <c r="AZ2120">
        <f>Source!X637</f>
        <v>0</v>
      </c>
      <c r="BA2120">
        <f>Source!Y637</f>
        <v>0</v>
      </c>
      <c r="CD2120">
        <v>1</v>
      </c>
    </row>
    <row r="2121" spans="1:82" x14ac:dyDescent="0.2">
      <c r="A2121" s="107"/>
      <c r="B2121" s="107"/>
      <c r="C2121" s="107" t="s">
        <v>1563</v>
      </c>
      <c r="D2121" s="119"/>
      <c r="E2121" s="120"/>
      <c r="F2121" s="120"/>
      <c r="G2121" s="120"/>
      <c r="H2121" s="121"/>
      <c r="I2121" s="119"/>
      <c r="J2121" s="121"/>
      <c r="K2121" s="119"/>
      <c r="L2121" s="121">
        <f>SUM(AR2108:AR2124)+SUM(AS2108:AS2124)+SUM(AT2108:AT2124)+SUM(AU2108:AU2124)+SUM(AV2108:AV2124)</f>
        <v>213.18</v>
      </c>
    </row>
    <row r="2122" spans="1:82" ht="38.25" x14ac:dyDescent="0.2">
      <c r="A2122" s="107"/>
      <c r="B2122" s="107" t="s">
        <v>108</v>
      </c>
      <c r="C2122" s="107" t="s">
        <v>1605</v>
      </c>
      <c r="D2122" s="119" t="s">
        <v>186</v>
      </c>
      <c r="E2122" s="120">
        <f>Source!BZ636</f>
        <v>117</v>
      </c>
      <c r="F2122" s="120"/>
      <c r="G2122" s="120">
        <f>Source!AT636</f>
        <v>117</v>
      </c>
      <c r="H2122" s="121"/>
      <c r="I2122" s="119"/>
      <c r="J2122" s="121"/>
      <c r="K2122" s="119"/>
      <c r="L2122" s="121">
        <f>SUM(AZ2108:AZ2124)</f>
        <v>249.42</v>
      </c>
    </row>
    <row r="2123" spans="1:82" ht="38.25" x14ac:dyDescent="0.2">
      <c r="A2123" s="125"/>
      <c r="B2123" s="125" t="s">
        <v>109</v>
      </c>
      <c r="C2123" s="125" t="s">
        <v>1606</v>
      </c>
      <c r="D2123" s="126" t="s">
        <v>186</v>
      </c>
      <c r="E2123" s="127">
        <f>Source!CA636</f>
        <v>74</v>
      </c>
      <c r="F2123" s="127"/>
      <c r="G2123" s="127">
        <f>Source!AU636</f>
        <v>74</v>
      </c>
      <c r="H2123" s="128"/>
      <c r="I2123" s="126"/>
      <c r="J2123" s="128"/>
      <c r="K2123" s="126"/>
      <c r="L2123" s="128">
        <f>SUM(BA2108:BA2124)</f>
        <v>157.75</v>
      </c>
    </row>
    <row r="2124" spans="1:82" x14ac:dyDescent="0.2">
      <c r="A2124" s="104"/>
      <c r="B2124" s="104"/>
      <c r="C2124" s="129" t="s">
        <v>1566</v>
      </c>
      <c r="D2124" s="129"/>
      <c r="E2124" s="129"/>
      <c r="F2124" s="129"/>
      <c r="G2124" s="129"/>
      <c r="H2124" s="129"/>
      <c r="I2124" s="130">
        <f>IF(E2108&lt;&gt;0,K2124/E2108, 0)</f>
        <v>476.65499999999997</v>
      </c>
      <c r="J2124" s="130"/>
      <c r="K2124" s="130">
        <f>L2109+L2111+L2115+L2122+L2123+L2112+SUM(L2120:L2120)</f>
        <v>953.31</v>
      </c>
      <c r="L2124" s="130"/>
      <c r="AD2124">
        <f>ROUND((Source!AT636/100)*((ROUND(SUMIF(SmtRes!AQ635:'SmtRes'!AQ640,"=1",SmtRes!AD635:'SmtRes'!AD640)*Source!I636, 2)+ROUND(SUMIF(SmtRes!AQ635:'SmtRes'!AQ640,"=1",SmtRes!AC635:'SmtRes'!AC640)*Source!I636, 2))), 2)</f>
        <v>890.77</v>
      </c>
      <c r="AE2124">
        <f>ROUND((Source!AU636/100)*((ROUND(SUMIF(SmtRes!AQ635:'SmtRes'!AQ640,"=1",SmtRes!AD635:'SmtRes'!AD640)*Source!I636, 2)+ROUND(SUMIF(SmtRes!AQ635:'SmtRes'!AQ640,"=1",SmtRes!AC635:'SmtRes'!AC640)*Source!I636, 2))), 2)</f>
        <v>563.39</v>
      </c>
      <c r="AN2124" s="24">
        <f>L2109+L2111+L2115+L2122+L2123+L2112</f>
        <v>646.51</v>
      </c>
      <c r="AO2124" s="24">
        <f>L2111</f>
        <v>6.6400000000000006</v>
      </c>
      <c r="AQ2124" t="s">
        <v>1567</v>
      </c>
      <c r="AR2124" s="24">
        <f>L2109</f>
        <v>213.18</v>
      </c>
      <c r="AT2124" s="24">
        <f>L2112</f>
        <v>0</v>
      </c>
      <c r="AV2124" t="s">
        <v>1567</v>
      </c>
      <c r="AW2124" s="24">
        <f>L2115</f>
        <v>19.52</v>
      </c>
      <c r="AZ2124">
        <f>Source!X636</f>
        <v>249.42</v>
      </c>
      <c r="BA2124">
        <f>Source!Y636</f>
        <v>157.75</v>
      </c>
      <c r="CD2124">
        <v>1</v>
      </c>
    </row>
    <row r="2125" spans="1:82" ht="63.75" x14ac:dyDescent="0.2">
      <c r="A2125" s="118" t="s">
        <v>771</v>
      </c>
      <c r="B2125" s="107" t="s">
        <v>1744</v>
      </c>
      <c r="C2125" s="107" t="str">
        <f>Source!G638</f>
        <v>Установка седловых отводов полиэтиленовых с закладными нагревателями на газопроводе из полиэтиленовых труб диаметром: свыше 110 до 160 мм</v>
      </c>
      <c r="D2125" s="119" t="str">
        <f>Source!H638</f>
        <v>соединение</v>
      </c>
      <c r="E2125" s="120">
        <f>Source!K638</f>
        <v>1</v>
      </c>
      <c r="F2125" s="120"/>
      <c r="G2125" s="120">
        <f>Source!I638</f>
        <v>1</v>
      </c>
      <c r="H2125" s="121"/>
      <c r="I2125" s="119"/>
      <c r="J2125" s="121"/>
      <c r="K2125" s="119"/>
      <c r="L2125" s="121"/>
    </row>
    <row r="2126" spans="1:82" x14ac:dyDescent="0.2">
      <c r="A2126" s="122"/>
      <c r="B2126" s="120">
        <v>1</v>
      </c>
      <c r="C2126" s="122" t="s">
        <v>1569</v>
      </c>
      <c r="D2126" s="119" t="s">
        <v>922</v>
      </c>
      <c r="E2126" s="123"/>
      <c r="F2126" s="120"/>
      <c r="G2126" s="120">
        <f>Source!U638</f>
        <v>2</v>
      </c>
      <c r="H2126" s="120"/>
      <c r="I2126" s="120"/>
      <c r="J2126" s="120"/>
      <c r="K2126" s="120"/>
      <c r="L2126" s="124">
        <f>SUM(L2127:L2127)-SUMIF(CE2127:CE2127, 1, L2127:L2127)</f>
        <v>846.58</v>
      </c>
    </row>
    <row r="2127" spans="1:82" x14ac:dyDescent="0.2">
      <c r="A2127" s="107"/>
      <c r="B2127" s="107" t="s">
        <v>976</v>
      </c>
      <c r="C2127" s="107" t="s">
        <v>977</v>
      </c>
      <c r="D2127" s="119" t="s">
        <v>922</v>
      </c>
      <c r="E2127" s="120">
        <v>2</v>
      </c>
      <c r="F2127" s="120"/>
      <c r="G2127" s="120">
        <f>SmtRes!CX641</f>
        <v>2</v>
      </c>
      <c r="H2127" s="121"/>
      <c r="I2127" s="119"/>
      <c r="J2127" s="121">
        <f>SmtRes!CZ641</f>
        <v>423.29</v>
      </c>
      <c r="K2127" s="119"/>
      <c r="L2127" s="121">
        <f>SmtRes!DI641</f>
        <v>846.58</v>
      </c>
    </row>
    <row r="2128" spans="1:82" x14ac:dyDescent="0.2">
      <c r="A2128" s="122"/>
      <c r="B2128" s="120">
        <v>2</v>
      </c>
      <c r="C2128" s="122" t="s">
        <v>1560</v>
      </c>
      <c r="D2128" s="119"/>
      <c r="E2128" s="123"/>
      <c r="F2128" s="120"/>
      <c r="G2128" s="120"/>
      <c r="H2128" s="120"/>
      <c r="I2128" s="120"/>
      <c r="J2128" s="120"/>
      <c r="K2128" s="120"/>
      <c r="L2128" s="124">
        <f>SUM(L2129:L2130)-SUMIF(CE2129:CE2130, 1, L2129:L2130)</f>
        <v>7.82</v>
      </c>
    </row>
    <row r="2129" spans="1:83" hidden="1" x14ac:dyDescent="0.2">
      <c r="A2129" s="122"/>
      <c r="B2129" s="120"/>
      <c r="C2129" s="122" t="s">
        <v>1562</v>
      </c>
      <c r="D2129" s="119" t="s">
        <v>922</v>
      </c>
      <c r="E2129" s="123"/>
      <c r="F2129" s="120"/>
      <c r="G2129" s="120">
        <f>Source!V638</f>
        <v>0</v>
      </c>
      <c r="H2129" s="120"/>
      <c r="I2129" s="120"/>
      <c r="J2129" s="120"/>
      <c r="K2129" s="120"/>
      <c r="L2129" s="124">
        <f>SUMIF(CE2130:CE2130, 1, L2130:L2130)</f>
        <v>0</v>
      </c>
      <c r="CE2129">
        <v>1</v>
      </c>
    </row>
    <row r="2130" spans="1:83" ht="38.25" x14ac:dyDescent="0.2">
      <c r="A2130" s="107"/>
      <c r="B2130" s="107" t="s">
        <v>1023</v>
      </c>
      <c r="C2130" s="107" t="s">
        <v>1025</v>
      </c>
      <c r="D2130" s="119" t="s">
        <v>926</v>
      </c>
      <c r="E2130" s="120">
        <v>0.56999999999999995</v>
      </c>
      <c r="F2130" s="120"/>
      <c r="G2130" s="120">
        <f>SmtRes!CX642</f>
        <v>0.56999999999999995</v>
      </c>
      <c r="H2130" s="121">
        <f>SmtRes!CZ642</f>
        <v>8.6300000000000008</v>
      </c>
      <c r="I2130" s="119">
        <f>SmtRes!AJ642</f>
        <v>1.59</v>
      </c>
      <c r="J2130" s="121">
        <f>ROUND(H2130*I2130, 2)</f>
        <v>13.72</v>
      </c>
      <c r="K2130" s="119"/>
      <c r="L2130" s="121">
        <f>SmtRes!DG642</f>
        <v>7.82</v>
      </c>
    </row>
    <row r="2131" spans="1:83" x14ac:dyDescent="0.2">
      <c r="A2131" s="122"/>
      <c r="B2131" s="120">
        <v>4</v>
      </c>
      <c r="C2131" s="122" t="s">
        <v>1604</v>
      </c>
      <c r="D2131" s="119"/>
      <c r="E2131" s="123"/>
      <c r="F2131" s="120"/>
      <c r="G2131" s="120"/>
      <c r="H2131" s="120"/>
      <c r="I2131" s="120"/>
      <c r="J2131" s="120"/>
      <c r="K2131" s="120"/>
      <c r="L2131" s="124">
        <f>SUM(L2132:L2132)-SUMIF(CE2132:CE2132, 1, L2132:L2132)</f>
        <v>48.34</v>
      </c>
    </row>
    <row r="2132" spans="1:83" ht="25.5" x14ac:dyDescent="0.2">
      <c r="A2132" s="107"/>
      <c r="B2132" s="107" t="s">
        <v>1029</v>
      </c>
      <c r="C2132" s="107" t="s">
        <v>1031</v>
      </c>
      <c r="D2132" s="119" t="s">
        <v>443</v>
      </c>
      <c r="E2132" s="120">
        <v>0.05</v>
      </c>
      <c r="F2132" s="120"/>
      <c r="G2132" s="120">
        <f>SmtRes!CX643</f>
        <v>0.05</v>
      </c>
      <c r="H2132" s="121">
        <f>SmtRes!CZ643</f>
        <v>596.80999999999995</v>
      </c>
      <c r="I2132" s="119">
        <f>SmtRes!AI643</f>
        <v>1.62</v>
      </c>
      <c r="J2132" s="121">
        <f>ROUND(H2132*I2132, 2)</f>
        <v>966.83</v>
      </c>
      <c r="K2132" s="119"/>
      <c r="L2132" s="121">
        <f>SmtRes!DF643</f>
        <v>48.34</v>
      </c>
    </row>
    <row r="2133" spans="1:83" ht="25.5" x14ac:dyDescent="0.2">
      <c r="A2133" s="107"/>
      <c r="B2133" s="107" t="str">
        <f>EtalonRes!I705</f>
        <v>24.3.05.13</v>
      </c>
      <c r="C2133" s="125" t="str">
        <f>EtalonRes!K705</f>
        <v>Седелка крановая полиэтиленовая с закладными электронагревателями</v>
      </c>
      <c r="D2133" s="126" t="str">
        <f>EtalonRes!O705</f>
        <v>ШТ</v>
      </c>
      <c r="E2133" s="127">
        <f>EtalonRes!X705</f>
        <v>1</v>
      </c>
      <c r="F2133" s="127"/>
      <c r="G2133" s="127">
        <f>ROUND(EtalonRes!AG705*Source!I638, 7)</f>
        <v>1</v>
      </c>
      <c r="H2133" s="128"/>
      <c r="I2133" s="126"/>
      <c r="J2133" s="128"/>
      <c r="K2133" s="126"/>
      <c r="L2133" s="128"/>
    </row>
    <row r="2134" spans="1:83" x14ac:dyDescent="0.2">
      <c r="A2134" s="107"/>
      <c r="B2134" s="107"/>
      <c r="C2134" s="106" t="s">
        <v>832</v>
      </c>
      <c r="D2134" s="119"/>
      <c r="E2134" s="120"/>
      <c r="F2134" s="120"/>
      <c r="G2134" s="120"/>
      <c r="H2134" s="121"/>
      <c r="I2134" s="119"/>
      <c r="J2134" s="121"/>
      <c r="K2134" s="119"/>
      <c r="L2134" s="121">
        <f>L2126+L2128+L2129+L2131</f>
        <v>902.74000000000012</v>
      </c>
    </row>
    <row r="2135" spans="1:83" ht="38.25" x14ac:dyDescent="0.2">
      <c r="A2135" s="118" t="s">
        <v>1745</v>
      </c>
      <c r="B2135" s="107" t="str">
        <f>Source!F639</f>
        <v>24.3.05.13-0081</v>
      </c>
      <c r="C2135" s="107" t="str">
        <f>Source!G639</f>
        <v>Седелка поворотная 360° электросварная с ответной нижней частью, ПЭ100, SDR11, диаметр 160х32 мм</v>
      </c>
      <c r="D2135" s="119" t="str">
        <f>Source!H639</f>
        <v>ШТ</v>
      </c>
      <c r="E2135" s="120">
        <f>SmtRes!AT644</f>
        <v>1</v>
      </c>
      <c r="F2135" s="120"/>
      <c r="G2135" s="120">
        <f>Source!I639</f>
        <v>1</v>
      </c>
      <c r="H2135" s="121">
        <f>Source!AL639+Source!AO639+Source!AM639+Source!AN639</f>
        <v>3885.98</v>
      </c>
      <c r="I2135" s="119">
        <f>IF(Source!BC639&lt;&gt; 0, Source!BC639, 1)</f>
        <v>1.01</v>
      </c>
      <c r="J2135" s="121">
        <f>ROUND(H2135*I2135, 2)</f>
        <v>3924.84</v>
      </c>
      <c r="K2135" s="119"/>
      <c r="L2135" s="121">
        <f>Source!P639</f>
        <v>3924.84</v>
      </c>
      <c r="AD2135">
        <f>ROUND((Source!AT639/100)*((ROUND(ROUND(Source!AO639,2)*Source!I639, 2)+ROUND(ROUND(Source!AN639,2)*Source!I639, 2))), 2)</f>
        <v>0</v>
      </c>
      <c r="AE2135">
        <f>ROUND((Source!AU639/100)*((ROUND(ROUND(Source!AO639,2)*Source!I639, 2)+ROUND(ROUND(Source!AN639,2)*Source!I639, 2))), 2)</f>
        <v>0</v>
      </c>
      <c r="AN2135">
        <f>L2135</f>
        <v>3924.84</v>
      </c>
      <c r="AW2135">
        <f>L2135</f>
        <v>3924.84</v>
      </c>
      <c r="AZ2135">
        <f>Source!X639</f>
        <v>0</v>
      </c>
      <c r="BA2135">
        <f>Source!Y639</f>
        <v>0</v>
      </c>
      <c r="CD2135">
        <v>1</v>
      </c>
    </row>
    <row r="2136" spans="1:83" x14ac:dyDescent="0.2">
      <c r="A2136" s="107"/>
      <c r="B2136" s="107"/>
      <c r="C2136" s="107" t="s">
        <v>1563</v>
      </c>
      <c r="D2136" s="119"/>
      <c r="E2136" s="120"/>
      <c r="F2136" s="120"/>
      <c r="G2136" s="120"/>
      <c r="H2136" s="121"/>
      <c r="I2136" s="119"/>
      <c r="J2136" s="121"/>
      <c r="K2136" s="119"/>
      <c r="L2136" s="121">
        <f>SUM(AR2125:AR2139)+SUM(AS2125:AS2139)+SUM(AT2125:AT2139)+SUM(AU2125:AU2139)+SUM(AV2125:AV2139)</f>
        <v>846.58</v>
      </c>
    </row>
    <row r="2137" spans="1:83" ht="38.25" x14ac:dyDescent="0.2">
      <c r="A2137" s="107"/>
      <c r="B2137" s="107" t="s">
        <v>108</v>
      </c>
      <c r="C2137" s="107" t="s">
        <v>1605</v>
      </c>
      <c r="D2137" s="119" t="s">
        <v>186</v>
      </c>
      <c r="E2137" s="120">
        <f>Source!BZ638</f>
        <v>117</v>
      </c>
      <c r="F2137" s="120"/>
      <c r="G2137" s="120">
        <f>Source!AT638</f>
        <v>117</v>
      </c>
      <c r="H2137" s="121"/>
      <c r="I2137" s="119"/>
      <c r="J2137" s="121"/>
      <c r="K2137" s="119"/>
      <c r="L2137" s="121">
        <f>SUM(AZ2125:AZ2139)</f>
        <v>990.5</v>
      </c>
    </row>
    <row r="2138" spans="1:83" ht="38.25" x14ac:dyDescent="0.2">
      <c r="A2138" s="125"/>
      <c r="B2138" s="125" t="s">
        <v>109</v>
      </c>
      <c r="C2138" s="125" t="s">
        <v>1606</v>
      </c>
      <c r="D2138" s="126" t="s">
        <v>186</v>
      </c>
      <c r="E2138" s="127">
        <f>Source!CA638</f>
        <v>74</v>
      </c>
      <c r="F2138" s="127"/>
      <c r="G2138" s="127">
        <f>Source!AU638</f>
        <v>74</v>
      </c>
      <c r="H2138" s="128"/>
      <c r="I2138" s="126"/>
      <c r="J2138" s="128"/>
      <c r="K2138" s="126"/>
      <c r="L2138" s="128">
        <f>SUM(BA2125:BA2139)</f>
        <v>626.47</v>
      </c>
    </row>
    <row r="2139" spans="1:83" x14ac:dyDescent="0.2">
      <c r="A2139" s="104"/>
      <c r="B2139" s="104"/>
      <c r="C2139" s="129" t="s">
        <v>1566</v>
      </c>
      <c r="D2139" s="129"/>
      <c r="E2139" s="129"/>
      <c r="F2139" s="129"/>
      <c r="G2139" s="129"/>
      <c r="H2139" s="129"/>
      <c r="I2139" s="130">
        <f>IF(E2125&lt;&gt;0,K2139/E2125, 0)</f>
        <v>6444.55</v>
      </c>
      <c r="J2139" s="130"/>
      <c r="K2139" s="130">
        <f>L2126+L2128+L2131+L2137+L2138+L2129+SUM(L2135:L2135)</f>
        <v>6444.55</v>
      </c>
      <c r="L2139" s="130"/>
      <c r="AD2139">
        <f>ROUND((Source!AT638/100)*((ROUND(SUMIF(SmtRes!AQ641:'SmtRes'!AQ644,"=1",SmtRes!AD641:'SmtRes'!AD644)*Source!I638, 2)+ROUND(SUMIF(SmtRes!AQ641:'SmtRes'!AQ644,"=1",SmtRes!AC641:'SmtRes'!AC644)*Source!I638, 2))), 2)</f>
        <v>495.25</v>
      </c>
      <c r="AE2139">
        <f>ROUND((Source!AU638/100)*((ROUND(SUMIF(SmtRes!AQ641:'SmtRes'!AQ644,"=1",SmtRes!AD641:'SmtRes'!AD644)*Source!I638, 2)+ROUND(SUMIF(SmtRes!AQ641:'SmtRes'!AQ644,"=1",SmtRes!AC641:'SmtRes'!AC644)*Source!I638, 2))), 2)</f>
        <v>313.23</v>
      </c>
      <c r="AN2139" s="24">
        <f>L2126+L2128+L2131+L2137+L2138+L2129</f>
        <v>2519.71</v>
      </c>
      <c r="AO2139" s="24">
        <f>L2128</f>
        <v>7.82</v>
      </c>
      <c r="AQ2139" t="s">
        <v>1567</v>
      </c>
      <c r="AR2139" s="24">
        <f>L2126</f>
        <v>846.58</v>
      </c>
      <c r="AT2139" s="24">
        <f>L2129</f>
        <v>0</v>
      </c>
      <c r="AV2139" t="s">
        <v>1567</v>
      </c>
      <c r="AW2139" s="24">
        <f>L2131</f>
        <v>48.34</v>
      </c>
      <c r="AZ2139">
        <f>Source!X638</f>
        <v>990.5</v>
      </c>
      <c r="BA2139">
        <f>Source!Y638</f>
        <v>626.47</v>
      </c>
      <c r="CD2139">
        <v>1</v>
      </c>
    </row>
    <row r="2140" spans="1:83" x14ac:dyDescent="0.2">
      <c r="A2140" s="104"/>
      <c r="B2140" s="104"/>
      <c r="C2140" s="104"/>
      <c r="D2140" s="104"/>
      <c r="E2140" s="104"/>
      <c r="F2140" s="104"/>
      <c r="G2140" s="104"/>
      <c r="H2140" s="104"/>
      <c r="I2140" s="104"/>
      <c r="J2140" s="104"/>
      <c r="K2140" s="104"/>
      <c r="L2140" s="104"/>
    </row>
    <row r="2141" spans="1:83" x14ac:dyDescent="0.2">
      <c r="A2141" s="131"/>
      <c r="B2141" s="106"/>
      <c r="C2141" s="117" t="s">
        <v>1575</v>
      </c>
      <c r="D2141" s="117"/>
      <c r="E2141" s="117"/>
      <c r="F2141" s="117"/>
      <c r="G2141" s="117"/>
      <c r="H2141" s="117"/>
      <c r="I2141" s="124"/>
      <c r="J2141" s="131"/>
      <c r="K2141" s="132"/>
      <c r="L2141" s="124">
        <f>L2143+L2144+L2150+L2154</f>
        <v>21904.42</v>
      </c>
    </row>
    <row r="2142" spans="1:83" x14ac:dyDescent="0.2">
      <c r="A2142" s="133"/>
      <c r="B2142" s="107"/>
      <c r="C2142" s="134" t="s">
        <v>1576</v>
      </c>
      <c r="D2142" s="134"/>
      <c r="E2142" s="134"/>
      <c r="F2142" s="134"/>
      <c r="G2142" s="134"/>
      <c r="H2142" s="134"/>
      <c r="I2142" s="121"/>
      <c r="J2142" s="133"/>
      <c r="K2142" s="120"/>
      <c r="L2142" s="121"/>
    </row>
    <row r="2143" spans="1:83" x14ac:dyDescent="0.2">
      <c r="A2143" s="133"/>
      <c r="B2143" s="107"/>
      <c r="C2143" s="134" t="s">
        <v>1577</v>
      </c>
      <c r="D2143" s="134"/>
      <c r="E2143" s="134"/>
      <c r="F2143" s="134"/>
      <c r="G2143" s="134"/>
      <c r="H2143" s="134"/>
      <c r="I2143" s="121"/>
      <c r="J2143" s="133"/>
      <c r="K2143" s="120"/>
      <c r="L2143" s="121">
        <f>SUM(AR2001:AR2139)</f>
        <v>2061.59</v>
      </c>
    </row>
    <row r="2144" spans="1:83" hidden="1" x14ac:dyDescent="0.2">
      <c r="A2144" s="133"/>
      <c r="B2144" s="107"/>
      <c r="C2144" s="134" t="s">
        <v>1578</v>
      </c>
      <c r="D2144" s="134"/>
      <c r="E2144" s="134"/>
      <c r="F2144" s="134"/>
      <c r="G2144" s="134"/>
      <c r="H2144" s="134"/>
      <c r="I2144" s="121"/>
      <c r="J2144" s="133"/>
      <c r="K2144" s="120"/>
      <c r="L2144" s="121">
        <f>L2146+L2149+L2148</f>
        <v>1047.49</v>
      </c>
    </row>
    <row r="2145" spans="1:12" hidden="1" x14ac:dyDescent="0.2">
      <c r="A2145" s="133"/>
      <c r="B2145" s="107"/>
      <c r="C2145" s="134" t="s">
        <v>1579</v>
      </c>
      <c r="D2145" s="134"/>
      <c r="E2145" s="134"/>
      <c r="F2145" s="134"/>
      <c r="G2145" s="134"/>
      <c r="H2145" s="134"/>
      <c r="I2145" s="121"/>
      <c r="J2145" s="133"/>
      <c r="K2145" s="120"/>
      <c r="L2145" s="121"/>
    </row>
    <row r="2146" spans="1:12" x14ac:dyDescent="0.2">
      <c r="A2146" s="133"/>
      <c r="B2146" s="107"/>
      <c r="C2146" s="134" t="s">
        <v>1578</v>
      </c>
      <c r="D2146" s="134"/>
      <c r="E2146" s="134"/>
      <c r="F2146" s="134"/>
      <c r="G2146" s="134"/>
      <c r="H2146" s="134"/>
      <c r="I2146" s="121"/>
      <c r="J2146" s="133"/>
      <c r="K2146" s="120"/>
      <c r="L2146" s="121">
        <f>SUM(AO2001:AO2139)</f>
        <v>758.43</v>
      </c>
    </row>
    <row r="2147" spans="1:12" hidden="1" x14ac:dyDescent="0.2">
      <c r="A2147" s="133"/>
      <c r="B2147" s="107"/>
      <c r="C2147" s="134" t="s">
        <v>1580</v>
      </c>
      <c r="D2147" s="134"/>
      <c r="E2147" s="134"/>
      <c r="F2147" s="134"/>
      <c r="G2147" s="134"/>
      <c r="H2147" s="134"/>
      <c r="I2147" s="121"/>
      <c r="J2147" s="133"/>
      <c r="K2147" s="120"/>
      <c r="L2147" s="121"/>
    </row>
    <row r="2148" spans="1:12" x14ac:dyDescent="0.2">
      <c r="A2148" s="133"/>
      <c r="B2148" s="107"/>
      <c r="C2148" s="134" t="s">
        <v>1600</v>
      </c>
      <c r="D2148" s="134"/>
      <c r="E2148" s="134"/>
      <c r="F2148" s="134"/>
      <c r="G2148" s="134"/>
      <c r="H2148" s="134"/>
      <c r="I2148" s="121"/>
      <c r="J2148" s="133"/>
      <c r="K2148" s="120"/>
      <c r="L2148" s="121">
        <f>SUM(AT2001:AT2139)</f>
        <v>289.06</v>
      </c>
    </row>
    <row r="2149" spans="1:12" hidden="1" x14ac:dyDescent="0.2">
      <c r="A2149" s="133"/>
      <c r="B2149" s="107"/>
      <c r="C2149" s="134" t="s">
        <v>1581</v>
      </c>
      <c r="D2149" s="134"/>
      <c r="E2149" s="134"/>
      <c r="F2149" s="134"/>
      <c r="G2149" s="134"/>
      <c r="H2149" s="134"/>
      <c r="I2149" s="121"/>
      <c r="J2149" s="133"/>
      <c r="K2149" s="120"/>
      <c r="L2149" s="121">
        <f>SUM(AV2001:AV2139)</f>
        <v>0</v>
      </c>
    </row>
    <row r="2150" spans="1:12" x14ac:dyDescent="0.2">
      <c r="A2150" s="133"/>
      <c r="B2150" s="107"/>
      <c r="C2150" s="134" t="s">
        <v>1582</v>
      </c>
      <c r="D2150" s="134"/>
      <c r="E2150" s="134"/>
      <c r="F2150" s="134"/>
      <c r="G2150" s="134"/>
      <c r="H2150" s="134"/>
      <c r="I2150" s="121"/>
      <c r="J2150" s="133"/>
      <c r="K2150" s="120"/>
      <c r="L2150" s="121">
        <f>L2152+L2153</f>
        <v>18795.34</v>
      </c>
    </row>
    <row r="2151" spans="1:12" x14ac:dyDescent="0.2">
      <c r="A2151" s="133"/>
      <c r="B2151" s="107"/>
      <c r="C2151" s="134" t="s">
        <v>1579</v>
      </c>
      <c r="D2151" s="134"/>
      <c r="E2151" s="134"/>
      <c r="F2151" s="134"/>
      <c r="G2151" s="134"/>
      <c r="H2151" s="134"/>
      <c r="I2151" s="121"/>
      <c r="J2151" s="133"/>
      <c r="K2151" s="120"/>
      <c r="L2151" s="121"/>
    </row>
    <row r="2152" spans="1:12" x14ac:dyDescent="0.2">
      <c r="A2152" s="133"/>
      <c r="B2152" s="107"/>
      <c r="C2152" s="134" t="s">
        <v>1583</v>
      </c>
      <c r="D2152" s="134"/>
      <c r="E2152" s="134"/>
      <c r="F2152" s="134"/>
      <c r="G2152" s="134"/>
      <c r="H2152" s="134"/>
      <c r="I2152" s="121"/>
      <c r="J2152" s="133"/>
      <c r="K2152" s="120"/>
      <c r="L2152" s="121">
        <f>SUM(AW2001:AW2139)-SUM(BK2001:BK2139)</f>
        <v>18795.34</v>
      </c>
    </row>
    <row r="2153" spans="1:12" hidden="1" x14ac:dyDescent="0.2">
      <c r="A2153" s="133"/>
      <c r="B2153" s="107"/>
      <c r="C2153" s="134" t="s">
        <v>1584</v>
      </c>
      <c r="D2153" s="134"/>
      <c r="E2153" s="134"/>
      <c r="F2153" s="134"/>
      <c r="G2153" s="134"/>
      <c r="H2153" s="134"/>
      <c r="I2153" s="121"/>
      <c r="J2153" s="133"/>
      <c r="K2153" s="120"/>
      <c r="L2153" s="121">
        <f>SUM(BC2001:BC2139)</f>
        <v>0</v>
      </c>
    </row>
    <row r="2154" spans="1:12" hidden="1" x14ac:dyDescent="0.2">
      <c r="A2154" s="133"/>
      <c r="B2154" s="107"/>
      <c r="C2154" s="134" t="s">
        <v>1585</v>
      </c>
      <c r="D2154" s="134"/>
      <c r="E2154" s="134"/>
      <c r="F2154" s="134"/>
      <c r="G2154" s="134"/>
      <c r="H2154" s="134"/>
      <c r="I2154" s="121"/>
      <c r="J2154" s="133"/>
      <c r="K2154" s="120"/>
      <c r="L2154" s="121">
        <f>SUM(BB2001:BB2139)</f>
        <v>0</v>
      </c>
    </row>
    <row r="2155" spans="1:12" x14ac:dyDescent="0.2">
      <c r="A2155" s="133"/>
      <c r="B2155" s="107"/>
      <c r="C2155" s="134" t="s">
        <v>1586</v>
      </c>
      <c r="D2155" s="134"/>
      <c r="E2155" s="134"/>
      <c r="F2155" s="134"/>
      <c r="G2155" s="134"/>
      <c r="H2155" s="134"/>
      <c r="I2155" s="121"/>
      <c r="J2155" s="133"/>
      <c r="K2155" s="120"/>
      <c r="L2155" s="121">
        <f>SUM(AR2001:AR2139)+SUM(AT2001:AT2139)+SUM(AV2001:AV2139)</f>
        <v>2350.65</v>
      </c>
    </row>
    <row r="2156" spans="1:12" x14ac:dyDescent="0.2">
      <c r="A2156" s="133"/>
      <c r="B2156" s="107"/>
      <c r="C2156" s="134" t="s">
        <v>1587</v>
      </c>
      <c r="D2156" s="134"/>
      <c r="E2156" s="134"/>
      <c r="F2156" s="134"/>
      <c r="G2156" s="134"/>
      <c r="H2156" s="134"/>
      <c r="I2156" s="121"/>
      <c r="J2156" s="133"/>
      <c r="K2156" s="120"/>
      <c r="L2156" s="121">
        <f>SUM(AZ2001:AZ2139)</f>
        <v>2750.2700000000004</v>
      </c>
    </row>
    <row r="2157" spans="1:12" x14ac:dyDescent="0.2">
      <c r="A2157" s="133"/>
      <c r="B2157" s="107"/>
      <c r="C2157" s="134" t="s">
        <v>1588</v>
      </c>
      <c r="D2157" s="134"/>
      <c r="E2157" s="134"/>
      <c r="F2157" s="134"/>
      <c r="G2157" s="134"/>
      <c r="H2157" s="134"/>
      <c r="I2157" s="121"/>
      <c r="J2157" s="133"/>
      <c r="K2157" s="120"/>
      <c r="L2157" s="121">
        <f>SUM(BA2001:BA2139)</f>
        <v>1739.47</v>
      </c>
    </row>
    <row r="2158" spans="1:12" hidden="1" x14ac:dyDescent="0.2">
      <c r="A2158" s="133"/>
      <c r="B2158" s="107"/>
      <c r="C2158" s="134" t="s">
        <v>1589</v>
      </c>
      <c r="D2158" s="134"/>
      <c r="E2158" s="134"/>
      <c r="F2158" s="134"/>
      <c r="G2158" s="134"/>
      <c r="H2158" s="134"/>
      <c r="I2158" s="121"/>
      <c r="J2158" s="133"/>
      <c r="K2158" s="120"/>
      <c r="L2158" s="121">
        <f>L2160+L2161</f>
        <v>0</v>
      </c>
    </row>
    <row r="2159" spans="1:12" hidden="1" x14ac:dyDescent="0.2">
      <c r="A2159" s="133"/>
      <c r="B2159" s="107"/>
      <c r="C2159" s="134" t="s">
        <v>1576</v>
      </c>
      <c r="D2159" s="134"/>
      <c r="E2159" s="134"/>
      <c r="F2159" s="134"/>
      <c r="G2159" s="134"/>
      <c r="H2159" s="134"/>
      <c r="I2159" s="121"/>
      <c r="J2159" s="133"/>
      <c r="K2159" s="120"/>
      <c r="L2159" s="121"/>
    </row>
    <row r="2160" spans="1:12" hidden="1" x14ac:dyDescent="0.2">
      <c r="A2160" s="133"/>
      <c r="B2160" s="107"/>
      <c r="C2160" s="134" t="s">
        <v>1590</v>
      </c>
      <c r="D2160" s="134"/>
      <c r="E2160" s="134"/>
      <c r="F2160" s="134"/>
      <c r="G2160" s="134"/>
      <c r="H2160" s="134"/>
      <c r="I2160" s="121"/>
      <c r="J2160" s="133"/>
      <c r="K2160" s="120"/>
      <c r="L2160" s="121">
        <f>SUM(BK2001:BK2139)</f>
        <v>0</v>
      </c>
    </row>
    <row r="2161" spans="1:95" hidden="1" x14ac:dyDescent="0.2">
      <c r="A2161" s="133"/>
      <c r="B2161" s="107"/>
      <c r="C2161" s="134" t="s">
        <v>1591</v>
      </c>
      <c r="D2161" s="134"/>
      <c r="E2161" s="134"/>
      <c r="F2161" s="134"/>
      <c r="G2161" s="134"/>
      <c r="H2161" s="134"/>
      <c r="I2161" s="121"/>
      <c r="J2161" s="133"/>
      <c r="K2161" s="120"/>
      <c r="L2161" s="121">
        <f>SUM(BD2001:BD2139)</f>
        <v>0</v>
      </c>
    </row>
    <row r="2162" spans="1:95" hidden="1" x14ac:dyDescent="0.2">
      <c r="A2162" s="133"/>
      <c r="B2162" s="107"/>
      <c r="C2162" s="134" t="s">
        <v>1592</v>
      </c>
      <c r="D2162" s="134"/>
      <c r="E2162" s="134"/>
      <c r="F2162" s="134"/>
      <c r="G2162" s="134"/>
      <c r="H2162" s="134"/>
      <c r="I2162" s="121"/>
      <c r="J2162" s="133"/>
      <c r="K2162" s="120"/>
      <c r="L2162" s="121"/>
    </row>
    <row r="2163" spans="1:95" hidden="1" x14ac:dyDescent="0.2">
      <c r="A2163" s="133"/>
      <c r="B2163" s="107"/>
      <c r="C2163" s="134" t="s">
        <v>1592</v>
      </c>
      <c r="D2163" s="134"/>
      <c r="E2163" s="134"/>
      <c r="F2163" s="134"/>
      <c r="G2163" s="134"/>
      <c r="H2163" s="134"/>
      <c r="I2163" s="121"/>
      <c r="J2163" s="133"/>
      <c r="K2163" s="120"/>
      <c r="L2163" s="121">
        <f>SUM(BQ2001:BQ2139)</f>
        <v>0</v>
      </c>
    </row>
    <row r="2164" spans="1:95" hidden="1" x14ac:dyDescent="0.2">
      <c r="A2164" s="133"/>
      <c r="B2164" s="107"/>
      <c r="C2164" s="134" t="s">
        <v>1593</v>
      </c>
      <c r="D2164" s="134"/>
      <c r="E2164" s="134"/>
      <c r="F2164" s="134"/>
      <c r="G2164" s="134"/>
      <c r="H2164" s="134"/>
      <c r="I2164" s="121"/>
      <c r="J2164" s="133"/>
      <c r="K2164" s="120"/>
      <c r="L2164" s="121">
        <f>SUM(BO2001:BO2139)</f>
        <v>0</v>
      </c>
    </row>
    <row r="2165" spans="1:95" x14ac:dyDescent="0.2">
      <c r="A2165" s="131"/>
      <c r="B2165" s="106"/>
      <c r="C2165" s="117" t="s">
        <v>1819</v>
      </c>
      <c r="D2165" s="117"/>
      <c r="E2165" s="117"/>
      <c r="F2165" s="117"/>
      <c r="G2165" s="117"/>
      <c r="H2165" s="117"/>
      <c r="I2165" s="124"/>
      <c r="J2165" s="131"/>
      <c r="K2165" s="132"/>
      <c r="L2165" s="124">
        <f>L2141+L2156+L2157+L2158+L2163+L2164</f>
        <v>26394.16</v>
      </c>
    </row>
    <row r="2166" spans="1:95" x14ac:dyDescent="0.2">
      <c r="A2166" s="133"/>
      <c r="B2166" s="107"/>
      <c r="C2166" s="134" t="s">
        <v>1595</v>
      </c>
      <c r="D2166" s="134"/>
      <c r="E2166" s="134"/>
      <c r="F2166" s="134"/>
      <c r="G2166" s="134"/>
      <c r="H2166" s="134"/>
      <c r="I2166" s="121"/>
      <c r="J2166" s="133"/>
      <c r="K2166" s="120"/>
      <c r="L2166" s="121"/>
    </row>
    <row r="2167" spans="1:95" hidden="1" x14ac:dyDescent="0.2">
      <c r="A2167" s="133"/>
      <c r="B2167" s="107"/>
      <c r="C2167" s="134" t="s">
        <v>1596</v>
      </c>
      <c r="D2167" s="134"/>
      <c r="E2167" s="134"/>
      <c r="F2167" s="134"/>
      <c r="G2167" s="134"/>
      <c r="H2167" s="134"/>
      <c r="I2167" s="121"/>
      <c r="J2167" s="133"/>
      <c r="K2167" s="120"/>
      <c r="L2167" s="121">
        <f>SUM(AX2001:AX2139)</f>
        <v>0</v>
      </c>
    </row>
    <row r="2168" spans="1:95" hidden="1" x14ac:dyDescent="0.2">
      <c r="A2168" s="133"/>
      <c r="B2168" s="107"/>
      <c r="C2168" s="134" t="s">
        <v>1597</v>
      </c>
      <c r="D2168" s="134"/>
      <c r="E2168" s="134"/>
      <c r="F2168" s="134"/>
      <c r="G2168" s="134"/>
      <c r="H2168" s="134"/>
      <c r="I2168" s="121"/>
      <c r="J2168" s="133"/>
      <c r="K2168" s="120"/>
      <c r="L2168" s="121">
        <f>SUM(AY2001:AY2139)</f>
        <v>0</v>
      </c>
    </row>
    <row r="2169" spans="1:95" x14ac:dyDescent="0.2">
      <c r="A2169" s="133"/>
      <c r="B2169" s="107"/>
      <c r="C2169" s="134" t="s">
        <v>1598</v>
      </c>
      <c r="D2169" s="134"/>
      <c r="E2169" s="134"/>
      <c r="F2169" s="135"/>
      <c r="G2169" s="123">
        <f>Source!F663</f>
        <v>5.1427899999999998</v>
      </c>
      <c r="H2169" s="133"/>
      <c r="I2169" s="133"/>
      <c r="J2169" s="133"/>
      <c r="K2169" s="133"/>
      <c r="L2169" s="133"/>
    </row>
    <row r="2170" spans="1:95" x14ac:dyDescent="0.2">
      <c r="A2170" s="133"/>
      <c r="B2170" s="107"/>
      <c r="C2170" s="134" t="s">
        <v>1599</v>
      </c>
      <c r="D2170" s="134"/>
      <c r="E2170" s="134"/>
      <c r="F2170" s="135"/>
      <c r="G2170" s="123">
        <f>Source!F664</f>
        <v>0.63207000000000002</v>
      </c>
      <c r="H2170" s="133"/>
      <c r="I2170" s="133"/>
      <c r="J2170" s="133"/>
      <c r="K2170" s="133"/>
      <c r="L2170" s="133"/>
    </row>
    <row r="2171" spans="1:95" x14ac:dyDescent="0.2">
      <c r="A2171" s="104"/>
      <c r="B2171" s="104"/>
      <c r="C2171" s="104"/>
      <c r="D2171" s="104"/>
      <c r="E2171" s="104"/>
      <c r="F2171" s="104"/>
      <c r="G2171" s="104"/>
      <c r="H2171" s="104"/>
      <c r="I2171" s="104"/>
      <c r="J2171" s="104"/>
      <c r="K2171" s="104"/>
      <c r="L2171" s="104"/>
    </row>
    <row r="2172" spans="1:95" x14ac:dyDescent="0.2">
      <c r="A2172" s="104"/>
      <c r="B2172" s="104"/>
      <c r="C2172" s="104"/>
      <c r="D2172" s="104"/>
      <c r="E2172" s="104"/>
      <c r="F2172" s="104"/>
      <c r="G2172" s="104"/>
      <c r="H2172" s="104"/>
      <c r="I2172" s="104"/>
      <c r="J2172" s="104"/>
      <c r="K2172" s="104"/>
      <c r="L2172" s="104"/>
    </row>
    <row r="2173" spans="1:95" ht="16.5" x14ac:dyDescent="0.2">
      <c r="A2173" s="117" t="s">
        <v>1746</v>
      </c>
      <c r="B2173" s="117"/>
      <c r="C2173" s="117"/>
      <c r="D2173" s="117"/>
      <c r="E2173" s="117"/>
      <c r="F2173" s="117"/>
      <c r="G2173" s="117"/>
      <c r="H2173" s="117"/>
      <c r="I2173" s="117"/>
      <c r="J2173" s="117"/>
      <c r="K2173" s="117"/>
      <c r="L2173" s="117"/>
      <c r="CQ2173" s="25" t="s">
        <v>1746</v>
      </c>
    </row>
    <row r="2174" spans="1:95" ht="51" x14ac:dyDescent="0.2">
      <c r="A2174" s="118" t="s">
        <v>780</v>
      </c>
      <c r="B2174" s="107" t="s">
        <v>1559</v>
      </c>
      <c r="C2174" s="107" t="str">
        <f>Source!G675</f>
        <v>Разработка грунта в траншеях экскаватором «обратная лопата» с ковшом вместимостью 0,5 (0,5-0,63) м3, в отвал группа грунтов: 2</v>
      </c>
      <c r="D2174" s="119" t="str">
        <f>Source!H675</f>
        <v>1000 м3</v>
      </c>
      <c r="E2174" s="120">
        <f>Source!K675</f>
        <v>2.7E-2</v>
      </c>
      <c r="F2174" s="120"/>
      <c r="G2174" s="120">
        <f>Source!I675</f>
        <v>2.7E-2</v>
      </c>
      <c r="H2174" s="121"/>
      <c r="I2174" s="119"/>
      <c r="J2174" s="121"/>
      <c r="K2174" s="119"/>
      <c r="L2174" s="121"/>
    </row>
    <row r="2175" spans="1:95" x14ac:dyDescent="0.2">
      <c r="A2175" s="104"/>
      <c r="B2175" s="104"/>
      <c r="C2175" s="105" t="str">
        <f>"Объем: "&amp;Source!I675&amp;"=27/"&amp;"1000"</f>
        <v>Объем: 0,027=27/1000</v>
      </c>
      <c r="D2175" s="104"/>
      <c r="E2175" s="104"/>
      <c r="F2175" s="104"/>
      <c r="G2175" s="104"/>
      <c r="H2175" s="104"/>
      <c r="I2175" s="104"/>
      <c r="J2175" s="104"/>
      <c r="K2175" s="104"/>
      <c r="L2175" s="104"/>
    </row>
    <row r="2176" spans="1:95" x14ac:dyDescent="0.2">
      <c r="A2176" s="122"/>
      <c r="B2176" s="120">
        <v>2</v>
      </c>
      <c r="C2176" s="122" t="s">
        <v>1560</v>
      </c>
      <c r="D2176" s="119"/>
      <c r="E2176" s="123"/>
      <c r="F2176" s="120"/>
      <c r="G2176" s="120"/>
      <c r="H2176" s="120"/>
      <c r="I2176" s="120"/>
      <c r="J2176" s="120"/>
      <c r="K2176" s="120"/>
      <c r="L2176" s="124">
        <f>SUM(L2177:L2179)-SUMIF(CE2177:CE2179, 1, L2177:L2179)</f>
        <v>972.43999999999994</v>
      </c>
    </row>
    <row r="2177" spans="1:83" x14ac:dyDescent="0.2">
      <c r="A2177" s="122"/>
      <c r="B2177" s="120"/>
      <c r="C2177" s="122" t="s">
        <v>1562</v>
      </c>
      <c r="D2177" s="119" t="s">
        <v>922</v>
      </c>
      <c r="E2177" s="123"/>
      <c r="F2177" s="120"/>
      <c r="G2177" s="120">
        <f>Source!V675</f>
        <v>0.6885</v>
      </c>
      <c r="H2177" s="120"/>
      <c r="I2177" s="120"/>
      <c r="J2177" s="120"/>
      <c r="K2177" s="120"/>
      <c r="L2177" s="124">
        <f>SUMIF(CE2178:CE2179, 1, L2178:L2179)</f>
        <v>364.29</v>
      </c>
      <c r="CE2177">
        <v>1</v>
      </c>
    </row>
    <row r="2178" spans="1:83" ht="25.5" x14ac:dyDescent="0.2">
      <c r="A2178" s="107"/>
      <c r="B2178" s="107" t="s">
        <v>923</v>
      </c>
      <c r="C2178" s="107" t="s">
        <v>925</v>
      </c>
      <c r="D2178" s="119" t="s">
        <v>926</v>
      </c>
      <c r="E2178" s="120">
        <v>25.5</v>
      </c>
      <c r="F2178" s="120"/>
      <c r="G2178" s="120">
        <f>SmtRes!CX646</f>
        <v>0.6885</v>
      </c>
      <c r="H2178" s="121">
        <f>SmtRes!CZ646</f>
        <v>1054.03</v>
      </c>
      <c r="I2178" s="119">
        <f>SmtRes!AJ646</f>
        <v>1.34</v>
      </c>
      <c r="J2178" s="121">
        <f>ROUND(H2178*I2178, 2)</f>
        <v>1412.4</v>
      </c>
      <c r="K2178" s="119"/>
      <c r="L2178" s="121">
        <f>SmtRes!DG646</f>
        <v>972.44</v>
      </c>
    </row>
    <row r="2179" spans="1:83" x14ac:dyDescent="0.2">
      <c r="A2179" s="107"/>
      <c r="B2179" s="107" t="s">
        <v>927</v>
      </c>
      <c r="C2179" s="125" t="s">
        <v>1561</v>
      </c>
      <c r="D2179" s="126" t="s">
        <v>922</v>
      </c>
      <c r="E2179" s="127">
        <f>SmtRes!DO646*SmtRes!AT646</f>
        <v>25.5</v>
      </c>
      <c r="F2179" s="127"/>
      <c r="G2179" s="127">
        <f>ROUND(E2179*G2174, 7)</f>
        <v>0.6885</v>
      </c>
      <c r="H2179" s="128"/>
      <c r="I2179" s="126"/>
      <c r="J2179" s="128">
        <f>ROUND(SmtRes!AG646/SmtRes!DO646, 2)</f>
        <v>529.11</v>
      </c>
      <c r="K2179" s="126"/>
      <c r="L2179" s="128">
        <f>SmtRes!DH646</f>
        <v>364.29</v>
      </c>
      <c r="CE2179">
        <v>1</v>
      </c>
    </row>
    <row r="2180" spans="1:83" x14ac:dyDescent="0.2">
      <c r="A2180" s="107"/>
      <c r="B2180" s="107"/>
      <c r="C2180" s="106" t="s">
        <v>832</v>
      </c>
      <c r="D2180" s="119"/>
      <c r="E2180" s="120"/>
      <c r="F2180" s="120"/>
      <c r="G2180" s="120"/>
      <c r="H2180" s="121"/>
      <c r="I2180" s="119"/>
      <c r="J2180" s="121"/>
      <c r="K2180" s="119"/>
      <c r="L2180" s="121">
        <f>L2176+L2177</f>
        <v>1336.73</v>
      </c>
    </row>
    <row r="2181" spans="1:83" x14ac:dyDescent="0.2">
      <c r="A2181" s="107"/>
      <c r="B2181" s="107"/>
      <c r="C2181" s="107" t="s">
        <v>1563</v>
      </c>
      <c r="D2181" s="119"/>
      <c r="E2181" s="120"/>
      <c r="F2181" s="120"/>
      <c r="G2181" s="120"/>
      <c r="H2181" s="121"/>
      <c r="I2181" s="119"/>
      <c r="J2181" s="121"/>
      <c r="K2181" s="119"/>
      <c r="L2181" s="121">
        <f>SUM(AR2174:AR2184)+SUM(AS2174:AS2184)+SUM(AT2174:AT2184)+SUM(AU2174:AU2184)+SUM(AV2174:AV2184)</f>
        <v>364.29</v>
      </c>
    </row>
    <row r="2182" spans="1:83" ht="25.5" x14ac:dyDescent="0.2">
      <c r="A2182" s="107"/>
      <c r="B2182" s="107" t="s">
        <v>28</v>
      </c>
      <c r="C2182" s="107" t="s">
        <v>1564</v>
      </c>
      <c r="D2182" s="119" t="s">
        <v>186</v>
      </c>
      <c r="E2182" s="120">
        <f>Source!BZ675</f>
        <v>92</v>
      </c>
      <c r="F2182" s="120"/>
      <c r="G2182" s="120">
        <f>Source!AT675</f>
        <v>92</v>
      </c>
      <c r="H2182" s="121"/>
      <c r="I2182" s="119"/>
      <c r="J2182" s="121"/>
      <c r="K2182" s="119"/>
      <c r="L2182" s="121">
        <f>SUM(AZ2174:AZ2184)</f>
        <v>335.15</v>
      </c>
    </row>
    <row r="2183" spans="1:83" ht="25.5" x14ac:dyDescent="0.2">
      <c r="A2183" s="125"/>
      <c r="B2183" s="125" t="s">
        <v>29</v>
      </c>
      <c r="C2183" s="125" t="s">
        <v>1565</v>
      </c>
      <c r="D2183" s="126" t="s">
        <v>186</v>
      </c>
      <c r="E2183" s="127">
        <f>Source!CA675</f>
        <v>46</v>
      </c>
      <c r="F2183" s="127"/>
      <c r="G2183" s="127">
        <f>Source!AU675</f>
        <v>46</v>
      </c>
      <c r="H2183" s="128"/>
      <c r="I2183" s="126"/>
      <c r="J2183" s="128"/>
      <c r="K2183" s="126"/>
      <c r="L2183" s="128">
        <f>SUM(BA2174:BA2184)</f>
        <v>167.57</v>
      </c>
    </row>
    <row r="2184" spans="1:83" x14ac:dyDescent="0.2">
      <c r="A2184" s="104"/>
      <c r="B2184" s="104"/>
      <c r="C2184" s="129" t="s">
        <v>1566</v>
      </c>
      <c r="D2184" s="129"/>
      <c r="E2184" s="129"/>
      <c r="F2184" s="129"/>
      <c r="G2184" s="129"/>
      <c r="H2184" s="129"/>
      <c r="I2184" s="130">
        <f>IF(E2174&lt;&gt;0,K2184/E2174, 0)</f>
        <v>68127.777777777766</v>
      </c>
      <c r="J2184" s="130"/>
      <c r="K2184" s="130">
        <f>L2176+L2182+L2183+L2177</f>
        <v>1839.4499999999998</v>
      </c>
      <c r="L2184" s="130"/>
      <c r="AD2184">
        <f>ROUND((Source!AT675/100)*((ROUND(SUMIF(SmtRes!AQ645:'SmtRes'!AQ646,"=1",SmtRes!AD645:'SmtRes'!AD646)*Source!I675, 2)+ROUND(SUMIF(SmtRes!AQ645:'SmtRes'!AQ646,"=1",SmtRes!AC645:'SmtRes'!AC646)*Source!I675, 2))), 2)</f>
        <v>13.15</v>
      </c>
      <c r="AE2184">
        <f>ROUND((Source!AU675/100)*((ROUND(SUMIF(SmtRes!AQ645:'SmtRes'!AQ646,"=1",SmtRes!AD645:'SmtRes'!AD646)*Source!I675, 2)+ROUND(SUMIF(SmtRes!AQ645:'SmtRes'!AQ646,"=1",SmtRes!AC645:'SmtRes'!AC646)*Source!I675, 2))), 2)</f>
        <v>6.57</v>
      </c>
      <c r="AN2184" s="24">
        <f>L2176+L2182+L2183+L2177</f>
        <v>1839.4499999999998</v>
      </c>
      <c r="AO2184" s="24">
        <f>L2176</f>
        <v>972.43999999999994</v>
      </c>
      <c r="AQ2184" t="s">
        <v>1567</v>
      </c>
      <c r="AR2184">
        <f>0</f>
        <v>0</v>
      </c>
      <c r="AT2184" s="24">
        <f>L2177</f>
        <v>364.29</v>
      </c>
      <c r="AV2184" t="s">
        <v>1567</v>
      </c>
      <c r="AW2184">
        <f>0</f>
        <v>0</v>
      </c>
      <c r="AZ2184">
        <f>Source!X675</f>
        <v>335.15</v>
      </c>
      <c r="BA2184">
        <f>Source!Y675</f>
        <v>167.57</v>
      </c>
      <c r="CD2184">
        <v>1</v>
      </c>
    </row>
    <row r="2185" spans="1:83" ht="51" x14ac:dyDescent="0.2">
      <c r="A2185" s="118" t="s">
        <v>781</v>
      </c>
      <c r="B2185" s="107" t="s">
        <v>1572</v>
      </c>
      <c r="C2185" s="107" t="str">
        <f>Source!G676</f>
        <v>Засыпка траншей и котлованов с перемещением грунта до 5 м бульдозерами мощностью: 59 кВт (80 л.с.), группа грунтов 2</v>
      </c>
      <c r="D2185" s="119" t="str">
        <f>Source!H676</f>
        <v>1000 м3</v>
      </c>
      <c r="E2185" s="120">
        <f>Source!K676</f>
        <v>2.7E-2</v>
      </c>
      <c r="F2185" s="120"/>
      <c r="G2185" s="120">
        <f>Source!I676</f>
        <v>2.7E-2</v>
      </c>
      <c r="H2185" s="121"/>
      <c r="I2185" s="119"/>
      <c r="J2185" s="121"/>
      <c r="K2185" s="119"/>
      <c r="L2185" s="121"/>
    </row>
    <row r="2186" spans="1:83" x14ac:dyDescent="0.2">
      <c r="A2186" s="104"/>
      <c r="B2186" s="104"/>
      <c r="C2186" s="105" t="str">
        <f>"Объем: "&amp;Source!I676&amp;"=27/"&amp;"1000"</f>
        <v>Объем: 0,027=27/1000</v>
      </c>
      <c r="D2186" s="104"/>
      <c r="E2186" s="104"/>
      <c r="F2186" s="104"/>
      <c r="G2186" s="104"/>
      <c r="H2186" s="104"/>
      <c r="I2186" s="104"/>
      <c r="J2186" s="104"/>
      <c r="K2186" s="104"/>
      <c r="L2186" s="104"/>
    </row>
    <row r="2187" spans="1:83" x14ac:dyDescent="0.2">
      <c r="A2187" s="122"/>
      <c r="B2187" s="120">
        <v>2</v>
      </c>
      <c r="C2187" s="122" t="s">
        <v>1560</v>
      </c>
      <c r="D2187" s="119"/>
      <c r="E2187" s="123"/>
      <c r="F2187" s="120"/>
      <c r="G2187" s="120"/>
      <c r="H2187" s="120"/>
      <c r="I2187" s="120"/>
      <c r="J2187" s="120"/>
      <c r="K2187" s="120"/>
      <c r="L2187" s="124">
        <f>SUM(L2188:L2190)-SUMIF(CE2188:CE2190, 1, L2188:L2190)</f>
        <v>252.30999999999997</v>
      </c>
    </row>
    <row r="2188" spans="1:83" x14ac:dyDescent="0.2">
      <c r="A2188" s="122"/>
      <c r="B2188" s="120"/>
      <c r="C2188" s="122" t="s">
        <v>1562</v>
      </c>
      <c r="D2188" s="119" t="s">
        <v>922</v>
      </c>
      <c r="E2188" s="123"/>
      <c r="F2188" s="120"/>
      <c r="G2188" s="120">
        <f>Source!V676</f>
        <v>0.21762000000000001</v>
      </c>
      <c r="H2188" s="120"/>
      <c r="I2188" s="120"/>
      <c r="J2188" s="120"/>
      <c r="K2188" s="120"/>
      <c r="L2188" s="124">
        <f>SUMIF(CE2189:CE2190, 1, L2189:L2190)</f>
        <v>98.51</v>
      </c>
      <c r="CE2188">
        <v>1</v>
      </c>
    </row>
    <row r="2189" spans="1:83" x14ac:dyDescent="0.2">
      <c r="A2189" s="107"/>
      <c r="B2189" s="107" t="s">
        <v>930</v>
      </c>
      <c r="C2189" s="107" t="s">
        <v>932</v>
      </c>
      <c r="D2189" s="119" t="s">
        <v>926</v>
      </c>
      <c r="E2189" s="120">
        <v>8.06</v>
      </c>
      <c r="F2189" s="120"/>
      <c r="G2189" s="120">
        <f>SmtRes!CX648</f>
        <v>0.21762000000000001</v>
      </c>
      <c r="H2189" s="121">
        <f>SmtRes!CZ648</f>
        <v>828.16</v>
      </c>
      <c r="I2189" s="119">
        <f>SmtRes!AJ648</f>
        <v>1.4</v>
      </c>
      <c r="J2189" s="121">
        <f>ROUND(H2189*I2189, 2)</f>
        <v>1159.42</v>
      </c>
      <c r="K2189" s="119"/>
      <c r="L2189" s="121">
        <f>SmtRes!DG648</f>
        <v>252.31</v>
      </c>
    </row>
    <row r="2190" spans="1:83" x14ac:dyDescent="0.2">
      <c r="A2190" s="107"/>
      <c r="B2190" s="107" t="s">
        <v>933</v>
      </c>
      <c r="C2190" s="125" t="s">
        <v>1573</v>
      </c>
      <c r="D2190" s="126" t="s">
        <v>922</v>
      </c>
      <c r="E2190" s="127">
        <f>SmtRes!DO648*SmtRes!AT648</f>
        <v>8.06</v>
      </c>
      <c r="F2190" s="127"/>
      <c r="G2190" s="127">
        <f>ROUND(E2190*G2185, 7)</f>
        <v>0.21762000000000001</v>
      </c>
      <c r="H2190" s="128"/>
      <c r="I2190" s="126"/>
      <c r="J2190" s="128">
        <f>ROUND(SmtRes!AG648/SmtRes!DO648, 2)</f>
        <v>452.68</v>
      </c>
      <c r="K2190" s="126"/>
      <c r="L2190" s="128">
        <f>SmtRes!DH648</f>
        <v>98.51</v>
      </c>
      <c r="CE2190">
        <v>1</v>
      </c>
    </row>
    <row r="2191" spans="1:83" x14ac:dyDescent="0.2">
      <c r="A2191" s="107"/>
      <c r="B2191" s="107"/>
      <c r="C2191" s="106" t="s">
        <v>832</v>
      </c>
      <c r="D2191" s="119"/>
      <c r="E2191" s="120"/>
      <c r="F2191" s="120"/>
      <c r="G2191" s="120"/>
      <c r="H2191" s="121"/>
      <c r="I2191" s="119"/>
      <c r="J2191" s="121"/>
      <c r="K2191" s="119"/>
      <c r="L2191" s="121">
        <f>L2187+L2188</f>
        <v>350.82</v>
      </c>
    </row>
    <row r="2192" spans="1:83" x14ac:dyDescent="0.2">
      <c r="A2192" s="107"/>
      <c r="B2192" s="107"/>
      <c r="C2192" s="107" t="s">
        <v>1563</v>
      </c>
      <c r="D2192" s="119"/>
      <c r="E2192" s="120"/>
      <c r="F2192" s="120"/>
      <c r="G2192" s="120"/>
      <c r="H2192" s="121"/>
      <c r="I2192" s="119"/>
      <c r="J2192" s="121"/>
      <c r="K2192" s="119"/>
      <c r="L2192" s="121">
        <f>SUM(AR2185:AR2195)+SUM(AS2185:AS2195)+SUM(AT2185:AT2195)+SUM(AU2185:AU2195)+SUM(AV2185:AV2195)</f>
        <v>98.51</v>
      </c>
    </row>
    <row r="2193" spans="1:83" ht="25.5" x14ac:dyDescent="0.2">
      <c r="A2193" s="107"/>
      <c r="B2193" s="107" t="s">
        <v>28</v>
      </c>
      <c r="C2193" s="107" t="s">
        <v>1564</v>
      </c>
      <c r="D2193" s="119" t="s">
        <v>186</v>
      </c>
      <c r="E2193" s="120">
        <f>Source!BZ676</f>
        <v>92</v>
      </c>
      <c r="F2193" s="120"/>
      <c r="G2193" s="120">
        <f>Source!AT676</f>
        <v>92</v>
      </c>
      <c r="H2193" s="121"/>
      <c r="I2193" s="119"/>
      <c r="J2193" s="121"/>
      <c r="K2193" s="119"/>
      <c r="L2193" s="121">
        <f>SUM(AZ2185:AZ2195)</f>
        <v>90.63</v>
      </c>
    </row>
    <row r="2194" spans="1:83" ht="25.5" x14ac:dyDescent="0.2">
      <c r="A2194" s="125"/>
      <c r="B2194" s="125" t="s">
        <v>29</v>
      </c>
      <c r="C2194" s="125" t="s">
        <v>1565</v>
      </c>
      <c r="D2194" s="126" t="s">
        <v>186</v>
      </c>
      <c r="E2194" s="127">
        <f>Source!CA676</f>
        <v>46</v>
      </c>
      <c r="F2194" s="127"/>
      <c r="G2194" s="127">
        <f>Source!AU676</f>
        <v>46</v>
      </c>
      <c r="H2194" s="128"/>
      <c r="I2194" s="126"/>
      <c r="J2194" s="128"/>
      <c r="K2194" s="126"/>
      <c r="L2194" s="128">
        <f>SUM(BA2185:BA2195)</f>
        <v>45.31</v>
      </c>
    </row>
    <row r="2195" spans="1:83" x14ac:dyDescent="0.2">
      <c r="A2195" s="104"/>
      <c r="B2195" s="104"/>
      <c r="C2195" s="129" t="s">
        <v>1566</v>
      </c>
      <c r="D2195" s="129"/>
      <c r="E2195" s="129"/>
      <c r="F2195" s="129"/>
      <c r="G2195" s="129"/>
      <c r="H2195" s="129"/>
      <c r="I2195" s="130">
        <f>IF(E2185&lt;&gt;0,K2195/E2185, 0)</f>
        <v>18028.148148148146</v>
      </c>
      <c r="J2195" s="130"/>
      <c r="K2195" s="130">
        <f>L2187+L2193+L2194+L2188</f>
        <v>486.75999999999993</v>
      </c>
      <c r="L2195" s="130"/>
      <c r="AD2195">
        <f>ROUND((Source!AT676/100)*((ROUND(SUMIF(SmtRes!AQ647:'SmtRes'!AQ648,"=1",SmtRes!AD647:'SmtRes'!AD648)*Source!I676, 2)+ROUND(SUMIF(SmtRes!AQ647:'SmtRes'!AQ648,"=1",SmtRes!AC647:'SmtRes'!AC648)*Source!I676, 2))), 2)</f>
        <v>11.24</v>
      </c>
      <c r="AE2195">
        <f>ROUND((Source!AU676/100)*((ROUND(SUMIF(SmtRes!AQ647:'SmtRes'!AQ648,"=1",SmtRes!AD647:'SmtRes'!AD648)*Source!I676, 2)+ROUND(SUMIF(SmtRes!AQ647:'SmtRes'!AQ648,"=1",SmtRes!AC647:'SmtRes'!AC648)*Source!I676, 2))), 2)</f>
        <v>5.62</v>
      </c>
      <c r="AN2195" s="24">
        <f>L2187+L2193+L2194+L2188</f>
        <v>486.75999999999993</v>
      </c>
      <c r="AO2195" s="24">
        <f>L2187</f>
        <v>252.30999999999997</v>
      </c>
      <c r="AQ2195" t="s">
        <v>1567</v>
      </c>
      <c r="AR2195">
        <f>0</f>
        <v>0</v>
      </c>
      <c r="AT2195" s="24">
        <f>L2188</f>
        <v>98.51</v>
      </c>
      <c r="AV2195" t="s">
        <v>1567</v>
      </c>
      <c r="AW2195">
        <f>0</f>
        <v>0</v>
      </c>
      <c r="AZ2195">
        <f>Source!X676</f>
        <v>90.63</v>
      </c>
      <c r="BA2195">
        <f>Source!Y676</f>
        <v>45.31</v>
      </c>
      <c r="CD2195">
        <v>1</v>
      </c>
    </row>
    <row r="2196" spans="1:83" ht="153" x14ac:dyDescent="0.2">
      <c r="A2196" s="118" t="s">
        <v>782</v>
      </c>
      <c r="B2196" s="107" t="s">
        <v>1747</v>
      </c>
      <c r="C2196" s="107" t="s">
        <v>1748</v>
      </c>
      <c r="D2196" s="119" t="str">
        <f>Source!H677</f>
        <v>м</v>
      </c>
      <c r="E2196" s="120">
        <f>Source!K677</f>
        <v>30</v>
      </c>
      <c r="F2196" s="120"/>
      <c r="G2196" s="120">
        <f>Source!I677</f>
        <v>30</v>
      </c>
      <c r="H2196" s="121"/>
      <c r="I2196" s="119"/>
      <c r="J2196" s="121"/>
      <c r="K2196" s="119"/>
      <c r="L2196" s="121"/>
    </row>
    <row r="2197" spans="1:83" x14ac:dyDescent="0.2">
      <c r="A2197" s="122"/>
      <c r="B2197" s="120">
        <v>1</v>
      </c>
      <c r="C2197" s="122" t="s">
        <v>1569</v>
      </c>
      <c r="D2197" s="119" t="s">
        <v>922</v>
      </c>
      <c r="E2197" s="123"/>
      <c r="F2197" s="120"/>
      <c r="G2197" s="120">
        <f>Source!U677</f>
        <v>11.88</v>
      </c>
      <c r="H2197" s="120"/>
      <c r="I2197" s="120"/>
      <c r="J2197" s="120"/>
      <c r="K2197" s="120"/>
      <c r="L2197" s="124">
        <f>SUM(L2198:L2198)-SUMIF(CE2198:CE2198, 1, L2198:L2198)</f>
        <v>5307.98</v>
      </c>
    </row>
    <row r="2198" spans="1:83" x14ac:dyDescent="0.2">
      <c r="A2198" s="107"/>
      <c r="B2198" s="107" t="s">
        <v>1351</v>
      </c>
      <c r="C2198" s="107" t="s">
        <v>1352</v>
      </c>
      <c r="D2198" s="119" t="s">
        <v>922</v>
      </c>
      <c r="E2198" s="120">
        <v>0.99</v>
      </c>
      <c r="F2198" s="120">
        <f>ROUND(0.4,7)</f>
        <v>0.4</v>
      </c>
      <c r="G2198" s="120">
        <f>SmtRes!CX649</f>
        <v>11.88</v>
      </c>
      <c r="H2198" s="121"/>
      <c r="I2198" s="119"/>
      <c r="J2198" s="121">
        <f>SmtRes!CZ649</f>
        <v>446.8</v>
      </c>
      <c r="K2198" s="119"/>
      <c r="L2198" s="121">
        <f>SmtRes!DI649</f>
        <v>5307.98</v>
      </c>
    </row>
    <row r="2199" spans="1:83" x14ac:dyDescent="0.2">
      <c r="A2199" s="122"/>
      <c r="B2199" s="120">
        <v>2</v>
      </c>
      <c r="C2199" s="122" t="s">
        <v>1560</v>
      </c>
      <c r="D2199" s="119"/>
      <c r="E2199" s="123"/>
      <c r="F2199" s="120"/>
      <c r="G2199" s="120"/>
      <c r="H2199" s="120"/>
      <c r="I2199" s="120"/>
      <c r="J2199" s="120"/>
      <c r="K2199" s="120"/>
      <c r="L2199" s="124">
        <f>SUM(L2200:L2213)-SUMIF(CE2200:CE2213, 1, L2200:L2213)</f>
        <v>25091.119999999995</v>
      </c>
    </row>
    <row r="2200" spans="1:83" x14ac:dyDescent="0.2">
      <c r="A2200" s="122"/>
      <c r="B2200" s="120"/>
      <c r="C2200" s="122" t="s">
        <v>1562</v>
      </c>
      <c r="D2200" s="119" t="s">
        <v>922</v>
      </c>
      <c r="E2200" s="123"/>
      <c r="F2200" s="120"/>
      <c r="G2200" s="120">
        <f>Source!V677</f>
        <v>13.691999999999998</v>
      </c>
      <c r="H2200" s="120"/>
      <c r="I2200" s="120"/>
      <c r="J2200" s="120"/>
      <c r="K2200" s="120"/>
      <c r="L2200" s="124">
        <f>SUMIF(CE2201:CE2213, 1, L2201:L2213)</f>
        <v>6623.02</v>
      </c>
      <c r="CE2200">
        <v>1</v>
      </c>
    </row>
    <row r="2201" spans="1:83" ht="38.25" x14ac:dyDescent="0.2">
      <c r="A2201" s="107"/>
      <c r="B2201" s="107" t="s">
        <v>1353</v>
      </c>
      <c r="C2201" s="107" t="s">
        <v>1355</v>
      </c>
      <c r="D2201" s="119" t="s">
        <v>926</v>
      </c>
      <c r="E2201" s="120">
        <v>0.46</v>
      </c>
      <c r="F2201" s="120">
        <f>ROUND(0.4,7)</f>
        <v>0.4</v>
      </c>
      <c r="G2201" s="120">
        <f>SmtRes!CX651</f>
        <v>5.52</v>
      </c>
      <c r="H2201" s="121">
        <f>SmtRes!CZ651</f>
        <v>1503.9</v>
      </c>
      <c r="I2201" s="119">
        <f>SmtRes!AJ651</f>
        <v>1.38</v>
      </c>
      <c r="J2201" s="121">
        <f>ROUND(H2201*I2201, 2)</f>
        <v>2075.38</v>
      </c>
      <c r="K2201" s="119"/>
      <c r="L2201" s="121">
        <f>SmtRes!DG651</f>
        <v>11456.1</v>
      </c>
    </row>
    <row r="2202" spans="1:83" x14ac:dyDescent="0.2">
      <c r="A2202" s="107"/>
      <c r="B2202" s="107" t="s">
        <v>927</v>
      </c>
      <c r="C2202" s="107" t="s">
        <v>1561</v>
      </c>
      <c r="D2202" s="119" t="s">
        <v>922</v>
      </c>
      <c r="E2202" s="120">
        <f>SmtRes!DO651*SmtRes!AT651</f>
        <v>0.46</v>
      </c>
      <c r="F2202" s="120">
        <f>ROUND(0.4,7)</f>
        <v>0.4</v>
      </c>
      <c r="G2202" s="120">
        <f>ROUND(E2202*F2202*G2196, 7)</f>
        <v>5.52</v>
      </c>
      <c r="H2202" s="121"/>
      <c r="I2202" s="119"/>
      <c r="J2202" s="121">
        <f>ROUND(SmtRes!AG651/SmtRes!DO651, 2)</f>
        <v>529.11</v>
      </c>
      <c r="K2202" s="119"/>
      <c r="L2202" s="121">
        <f>SmtRes!DH651</f>
        <v>2920.69</v>
      </c>
      <c r="CE2202">
        <v>1</v>
      </c>
    </row>
    <row r="2203" spans="1:83" ht="25.5" x14ac:dyDescent="0.2">
      <c r="A2203" s="107"/>
      <c r="B2203" s="107" t="s">
        <v>1073</v>
      </c>
      <c r="C2203" s="107" t="s">
        <v>1075</v>
      </c>
      <c r="D2203" s="119" t="s">
        <v>926</v>
      </c>
      <c r="E2203" s="120">
        <v>1E-3</v>
      </c>
      <c r="F2203" s="120">
        <f>ROUND(0.4,7)</f>
        <v>0.4</v>
      </c>
      <c r="G2203" s="120">
        <f>SmtRes!CX652</f>
        <v>1.2E-2</v>
      </c>
      <c r="H2203" s="121"/>
      <c r="I2203" s="119"/>
      <c r="J2203" s="121">
        <f>SmtRes!CZ652</f>
        <v>1682.51</v>
      </c>
      <c r="K2203" s="119"/>
      <c r="L2203" s="121">
        <f>SmtRes!DG652</f>
        <v>20.190000000000001</v>
      </c>
    </row>
    <row r="2204" spans="1:83" x14ac:dyDescent="0.2">
      <c r="A2204" s="107"/>
      <c r="B2204" s="107" t="s">
        <v>927</v>
      </c>
      <c r="C2204" s="107" t="s">
        <v>1561</v>
      </c>
      <c r="D2204" s="119" t="s">
        <v>922</v>
      </c>
      <c r="E2204" s="120">
        <f>SmtRes!DO652*SmtRes!AT652</f>
        <v>1E-3</v>
      </c>
      <c r="F2204" s="120">
        <f>ROUND(0.4,7)</f>
        <v>0.4</v>
      </c>
      <c r="G2204" s="120">
        <f>ROUND(E2204*F2204*G2196, 7)</f>
        <v>1.2E-2</v>
      </c>
      <c r="H2204" s="121"/>
      <c r="I2204" s="119"/>
      <c r="J2204" s="121">
        <f>ROUND(SmtRes!AG652/SmtRes!DO652, 2)</f>
        <v>529.11</v>
      </c>
      <c r="K2204" s="119"/>
      <c r="L2204" s="121">
        <f>SmtRes!DH652</f>
        <v>6.35</v>
      </c>
      <c r="CE2204">
        <v>1</v>
      </c>
    </row>
    <row r="2205" spans="1:83" ht="25.5" x14ac:dyDescent="0.2">
      <c r="A2205" s="107"/>
      <c r="B2205" s="107" t="s">
        <v>1356</v>
      </c>
      <c r="C2205" s="107" t="s">
        <v>1358</v>
      </c>
      <c r="D2205" s="119" t="s">
        <v>926</v>
      </c>
      <c r="E2205" s="120">
        <v>0.46</v>
      </c>
      <c r="F2205" s="120">
        <f>ROUND(0.4,7)</f>
        <v>0.4</v>
      </c>
      <c r="G2205" s="120">
        <f>SmtRes!CX653</f>
        <v>5.52</v>
      </c>
      <c r="H2205" s="121">
        <f>SmtRes!CZ653</f>
        <v>1459.28</v>
      </c>
      <c r="I2205" s="119">
        <f>SmtRes!AJ653</f>
        <v>1.3</v>
      </c>
      <c r="J2205" s="121">
        <f>ROUND(H2205*I2205, 2)</f>
        <v>1897.06</v>
      </c>
      <c r="K2205" s="119"/>
      <c r="L2205" s="121">
        <f>SmtRes!DG653</f>
        <v>10471.77</v>
      </c>
    </row>
    <row r="2206" spans="1:83" x14ac:dyDescent="0.2">
      <c r="A2206" s="107"/>
      <c r="B2206" s="107" t="s">
        <v>933</v>
      </c>
      <c r="C2206" s="107" t="s">
        <v>1573</v>
      </c>
      <c r="D2206" s="119" t="s">
        <v>922</v>
      </c>
      <c r="E2206" s="120">
        <f>SmtRes!DO653*SmtRes!AT653</f>
        <v>0.46</v>
      </c>
      <c r="F2206" s="120">
        <f>ROUND(0.4,7)</f>
        <v>0.4</v>
      </c>
      <c r="G2206" s="120">
        <f>ROUND(E2206*F2206*G2196, 7)</f>
        <v>5.52</v>
      </c>
      <c r="H2206" s="121"/>
      <c r="I2206" s="119"/>
      <c r="J2206" s="121">
        <f>ROUND(SmtRes!AG653/SmtRes!DO653, 2)</f>
        <v>452.68</v>
      </c>
      <c r="K2206" s="119"/>
      <c r="L2206" s="121">
        <f>SmtRes!DH653</f>
        <v>2498.79</v>
      </c>
      <c r="CE2206">
        <v>1</v>
      </c>
    </row>
    <row r="2207" spans="1:83" ht="25.5" x14ac:dyDescent="0.2">
      <c r="A2207" s="107"/>
      <c r="B2207" s="107" t="s">
        <v>938</v>
      </c>
      <c r="C2207" s="107" t="s">
        <v>940</v>
      </c>
      <c r="D2207" s="119" t="s">
        <v>926</v>
      </c>
      <c r="E2207" s="120">
        <v>0.2</v>
      </c>
      <c r="F2207" s="120">
        <f>ROUND(0.4,7)</f>
        <v>0.4</v>
      </c>
      <c r="G2207" s="120">
        <f>SmtRes!CX654</f>
        <v>2.4</v>
      </c>
      <c r="H2207" s="121">
        <f>SmtRes!CZ654</f>
        <v>994.01</v>
      </c>
      <c r="I2207" s="119">
        <f>SmtRes!AJ654</f>
        <v>1.17</v>
      </c>
      <c r="J2207" s="121">
        <f>ROUND(H2207*I2207, 2)</f>
        <v>1162.99</v>
      </c>
      <c r="K2207" s="119"/>
      <c r="L2207" s="121">
        <f>SmtRes!DG654</f>
        <v>2791.18</v>
      </c>
    </row>
    <row r="2208" spans="1:83" x14ac:dyDescent="0.2">
      <c r="A2208" s="107"/>
      <c r="B2208" s="107" t="s">
        <v>933</v>
      </c>
      <c r="C2208" s="107" t="s">
        <v>1573</v>
      </c>
      <c r="D2208" s="119" t="s">
        <v>922</v>
      </c>
      <c r="E2208" s="120">
        <f>SmtRes!DO654*SmtRes!AT654</f>
        <v>0.2</v>
      </c>
      <c r="F2208" s="120">
        <f>ROUND(0.4,7)</f>
        <v>0.4</v>
      </c>
      <c r="G2208" s="120">
        <f>ROUND(E2208*F2208*G2196, 7)</f>
        <v>2.4</v>
      </c>
      <c r="H2208" s="121"/>
      <c r="I2208" s="119"/>
      <c r="J2208" s="121">
        <f>ROUND(SmtRes!AG654/SmtRes!DO654, 2)</f>
        <v>452.68</v>
      </c>
      <c r="K2208" s="119"/>
      <c r="L2208" s="121">
        <f>SmtRes!DH654</f>
        <v>1086.43</v>
      </c>
      <c r="CE2208">
        <v>1</v>
      </c>
    </row>
    <row r="2209" spans="1:83" x14ac:dyDescent="0.2">
      <c r="A2209" s="107"/>
      <c r="B2209" s="107" t="s">
        <v>1359</v>
      </c>
      <c r="C2209" s="107" t="s">
        <v>1361</v>
      </c>
      <c r="D2209" s="119" t="s">
        <v>926</v>
      </c>
      <c r="E2209" s="120">
        <v>0.01</v>
      </c>
      <c r="F2209" s="120">
        <f>ROUND(0.4,7)</f>
        <v>0.4</v>
      </c>
      <c r="G2209" s="120">
        <f>SmtRes!CX655</f>
        <v>0.12</v>
      </c>
      <c r="H2209" s="121"/>
      <c r="I2209" s="119"/>
      <c r="J2209" s="121">
        <f>SmtRes!CZ655</f>
        <v>1438.97</v>
      </c>
      <c r="K2209" s="119"/>
      <c r="L2209" s="121">
        <f>SmtRes!DG655</f>
        <v>172.68</v>
      </c>
    </row>
    <row r="2210" spans="1:83" x14ac:dyDescent="0.2">
      <c r="A2210" s="107"/>
      <c r="B2210" s="107" t="s">
        <v>947</v>
      </c>
      <c r="C2210" s="107" t="s">
        <v>1603</v>
      </c>
      <c r="D2210" s="119" t="s">
        <v>922</v>
      </c>
      <c r="E2210" s="120">
        <f>SmtRes!DO655*SmtRes!AT655</f>
        <v>0.01</v>
      </c>
      <c r="F2210" s="120">
        <f>ROUND(0.4,7)</f>
        <v>0.4</v>
      </c>
      <c r="G2210" s="120">
        <f>ROUND(E2210*F2210*G2196, 7)</f>
        <v>0.12</v>
      </c>
      <c r="H2210" s="121"/>
      <c r="I2210" s="119"/>
      <c r="J2210" s="121">
        <f>ROUND(SmtRes!AG655/SmtRes!DO655, 2)</f>
        <v>393.89</v>
      </c>
      <c r="K2210" s="119"/>
      <c r="L2210" s="121">
        <f>SmtRes!DH655</f>
        <v>47.27</v>
      </c>
      <c r="CE2210">
        <v>1</v>
      </c>
    </row>
    <row r="2211" spans="1:83" ht="25.5" x14ac:dyDescent="0.2">
      <c r="A2211" s="107"/>
      <c r="B2211" s="107" t="s">
        <v>1362</v>
      </c>
      <c r="C2211" s="107" t="s">
        <v>1364</v>
      </c>
      <c r="D2211" s="119" t="s">
        <v>926</v>
      </c>
      <c r="E2211" s="120">
        <v>0.01</v>
      </c>
      <c r="F2211" s="120">
        <f>ROUND(0.4,7)</f>
        <v>0.4</v>
      </c>
      <c r="G2211" s="120">
        <f>SmtRes!CX656</f>
        <v>0.12</v>
      </c>
      <c r="H2211" s="121">
        <f>SmtRes!CZ656</f>
        <v>1002.48</v>
      </c>
      <c r="I2211" s="119">
        <f>SmtRes!AJ656</f>
        <v>1.44</v>
      </c>
      <c r="J2211" s="121">
        <f>ROUND(H2211*I2211, 2)</f>
        <v>1443.57</v>
      </c>
      <c r="K2211" s="119"/>
      <c r="L2211" s="121">
        <f>SmtRes!DG656</f>
        <v>173.23</v>
      </c>
    </row>
    <row r="2212" spans="1:83" x14ac:dyDescent="0.2">
      <c r="A2212" s="107"/>
      <c r="B2212" s="107" t="s">
        <v>927</v>
      </c>
      <c r="C2212" s="107" t="s">
        <v>1561</v>
      </c>
      <c r="D2212" s="119" t="s">
        <v>922</v>
      </c>
      <c r="E2212" s="120">
        <f>SmtRes!DO656*SmtRes!AT656</f>
        <v>0.01</v>
      </c>
      <c r="F2212" s="120">
        <f>ROUND(0.4,7)</f>
        <v>0.4</v>
      </c>
      <c r="G2212" s="120">
        <f>ROUND(E2212*F2212*G2196, 7)</f>
        <v>0.12</v>
      </c>
      <c r="H2212" s="121"/>
      <c r="I2212" s="119"/>
      <c r="J2212" s="121">
        <f>ROUND(SmtRes!AG656/SmtRes!DO656, 2)</f>
        <v>529.11</v>
      </c>
      <c r="K2212" s="119"/>
      <c r="L2212" s="121">
        <f>SmtRes!DH656</f>
        <v>63.49</v>
      </c>
      <c r="CE2212">
        <v>1</v>
      </c>
    </row>
    <row r="2213" spans="1:83" ht="38.25" x14ac:dyDescent="0.2">
      <c r="A2213" s="107"/>
      <c r="B2213" s="107" t="s">
        <v>1365</v>
      </c>
      <c r="C2213" s="107" t="s">
        <v>1367</v>
      </c>
      <c r="D2213" s="119" t="s">
        <v>926</v>
      </c>
      <c r="E2213" s="120">
        <v>0.01</v>
      </c>
      <c r="F2213" s="120">
        <f>ROUND(0.4,7)</f>
        <v>0.4</v>
      </c>
      <c r="G2213" s="120">
        <f>SmtRes!CX657</f>
        <v>0.12</v>
      </c>
      <c r="H2213" s="121"/>
      <c r="I2213" s="119"/>
      <c r="J2213" s="121">
        <f>SmtRes!CZ657</f>
        <v>49.74</v>
      </c>
      <c r="K2213" s="119"/>
      <c r="L2213" s="121">
        <f>SmtRes!DG657</f>
        <v>5.97</v>
      </c>
    </row>
    <row r="2214" spans="1:83" x14ac:dyDescent="0.2">
      <c r="A2214" s="122"/>
      <c r="B2214" s="120">
        <v>4</v>
      </c>
      <c r="C2214" s="122" t="s">
        <v>1604</v>
      </c>
      <c r="D2214" s="119"/>
      <c r="E2214" s="123"/>
      <c r="F2214" s="120"/>
      <c r="G2214" s="120"/>
      <c r="H2214" s="120"/>
      <c r="I2214" s="120"/>
      <c r="J2214" s="120"/>
      <c r="K2214" s="120"/>
      <c r="L2214" s="124">
        <f>SUM(L2215:L2217)-SUMIF(CE2215:CE2217, 1, L2215:L2217)</f>
        <v>449.59</v>
      </c>
    </row>
    <row r="2215" spans="1:83" x14ac:dyDescent="0.2">
      <c r="A2215" s="107"/>
      <c r="B2215" s="107" t="s">
        <v>1368</v>
      </c>
      <c r="C2215" s="107" t="s">
        <v>1370</v>
      </c>
      <c r="D2215" s="119" t="s">
        <v>443</v>
      </c>
      <c r="E2215" s="120">
        <v>3.56E-2</v>
      </c>
      <c r="F2215" s="120">
        <f>ROUND(0.4,7)</f>
        <v>0.4</v>
      </c>
      <c r="G2215" s="120">
        <f>SmtRes!CX658</f>
        <v>0.42720000000000002</v>
      </c>
      <c r="H2215" s="121">
        <f>SmtRes!CZ658</f>
        <v>496.41</v>
      </c>
      <c r="I2215" s="119">
        <f>SmtRes!AI658</f>
        <v>1.55</v>
      </c>
      <c r="J2215" s="121">
        <f>ROUND(H2215*I2215, 2)</f>
        <v>769.44</v>
      </c>
      <c r="K2215" s="119"/>
      <c r="L2215" s="121">
        <f>SmtRes!DF658</f>
        <v>328.7</v>
      </c>
    </row>
    <row r="2216" spans="1:83" ht="25.5" x14ac:dyDescent="0.2">
      <c r="A2216" s="107"/>
      <c r="B2216" s="107" t="s">
        <v>1371</v>
      </c>
      <c r="C2216" s="107" t="s">
        <v>1373</v>
      </c>
      <c r="D2216" s="119" t="s">
        <v>236</v>
      </c>
      <c r="E2216" s="120">
        <v>1.1E-4</v>
      </c>
      <c r="F2216" s="120">
        <f>ROUND(0.4,7)</f>
        <v>0.4</v>
      </c>
      <c r="G2216" s="120">
        <f>SmtRes!CX659</f>
        <v>1.32E-3</v>
      </c>
      <c r="H2216" s="121">
        <f>SmtRes!CZ659</f>
        <v>30083.51</v>
      </c>
      <c r="I2216" s="119">
        <f>SmtRes!AI659</f>
        <v>1.62</v>
      </c>
      <c r="J2216" s="121">
        <f>ROUND(H2216*I2216, 2)</f>
        <v>48735.29</v>
      </c>
      <c r="K2216" s="119"/>
      <c r="L2216" s="121">
        <f>SmtRes!DF659</f>
        <v>64.33</v>
      </c>
    </row>
    <row r="2217" spans="1:83" x14ac:dyDescent="0.2">
      <c r="A2217" s="107"/>
      <c r="B2217" s="107" t="s">
        <v>1064</v>
      </c>
      <c r="C2217" s="107" t="s">
        <v>1066</v>
      </c>
      <c r="D2217" s="119" t="s">
        <v>231</v>
      </c>
      <c r="E2217" s="120">
        <v>0.15</v>
      </c>
      <c r="F2217" s="120">
        <f>ROUND(0.4,7)</f>
        <v>0.4</v>
      </c>
      <c r="G2217" s="120">
        <f>SmtRes!CX662</f>
        <v>1.8</v>
      </c>
      <c r="H2217" s="121">
        <f>SmtRes!CZ662</f>
        <v>35.71</v>
      </c>
      <c r="I2217" s="119">
        <f>SmtRes!AI662</f>
        <v>0.88</v>
      </c>
      <c r="J2217" s="121">
        <f>ROUND(H2217*I2217, 2)</f>
        <v>31.42</v>
      </c>
      <c r="K2217" s="119"/>
      <c r="L2217" s="121">
        <f>SmtRes!DF662</f>
        <v>56.56</v>
      </c>
    </row>
    <row r="2218" spans="1:83" x14ac:dyDescent="0.2">
      <c r="A2218" s="107"/>
      <c r="B2218" s="107"/>
      <c r="C2218" s="107"/>
      <c r="D2218" s="119"/>
      <c r="E2218" s="120"/>
      <c r="F2218" s="120"/>
      <c r="G2218" s="120"/>
      <c r="H2218" s="121"/>
      <c r="I2218" s="119"/>
      <c r="J2218" s="121"/>
      <c r="K2218" s="119"/>
      <c r="L2218" s="121"/>
    </row>
    <row r="2219" spans="1:83" x14ac:dyDescent="0.2">
      <c r="A2219" s="107"/>
      <c r="B2219" s="107"/>
      <c r="C2219" s="125"/>
      <c r="D2219" s="126"/>
      <c r="E2219" s="127"/>
      <c r="F2219" s="127"/>
      <c r="G2219" s="127"/>
      <c r="H2219" s="128"/>
      <c r="I2219" s="126"/>
      <c r="J2219" s="128"/>
      <c r="K2219" s="126"/>
      <c r="L2219" s="128"/>
    </row>
    <row r="2220" spans="1:83" x14ac:dyDescent="0.2">
      <c r="A2220" s="107"/>
      <c r="B2220" s="107"/>
      <c r="C2220" s="106" t="s">
        <v>832</v>
      </c>
      <c r="D2220" s="119"/>
      <c r="E2220" s="120"/>
      <c r="F2220" s="120"/>
      <c r="G2220" s="120"/>
      <c r="H2220" s="121"/>
      <c r="I2220" s="119"/>
      <c r="J2220" s="121"/>
      <c r="K2220" s="119"/>
      <c r="L2220" s="121">
        <f>L2197+L2199+L2200+L2214</f>
        <v>37471.709999999992</v>
      </c>
    </row>
    <row r="2221" spans="1:83" x14ac:dyDescent="0.2">
      <c r="A2221" s="107"/>
      <c r="B2221" s="107"/>
      <c r="C2221" s="107" t="s">
        <v>1563</v>
      </c>
      <c r="D2221" s="119"/>
      <c r="E2221" s="120"/>
      <c r="F2221" s="120"/>
      <c r="G2221" s="120"/>
      <c r="H2221" s="121"/>
      <c r="I2221" s="119"/>
      <c r="J2221" s="121"/>
      <c r="K2221" s="119"/>
      <c r="L2221" s="121">
        <f>SUM(AR2196:AR2224)+SUM(AS2196:AS2224)+SUM(AT2196:AT2224)+SUM(AU2196:AU2224)+SUM(AV2196:AV2224)</f>
        <v>11931</v>
      </c>
    </row>
    <row r="2222" spans="1:83" x14ac:dyDescent="0.2">
      <c r="A2222" s="107"/>
      <c r="B2222" s="107" t="s">
        <v>789</v>
      </c>
      <c r="C2222" s="107" t="s">
        <v>1749</v>
      </c>
      <c r="D2222" s="119" t="s">
        <v>186</v>
      </c>
      <c r="E2222" s="120">
        <f>Source!BZ677</f>
        <v>106</v>
      </c>
      <c r="F2222" s="120"/>
      <c r="G2222" s="120">
        <f>Source!AT677</f>
        <v>106</v>
      </c>
      <c r="H2222" s="121"/>
      <c r="I2222" s="119"/>
      <c r="J2222" s="121"/>
      <c r="K2222" s="119"/>
      <c r="L2222" s="121">
        <f>SUM(AZ2196:AZ2224)</f>
        <v>12646.86</v>
      </c>
    </row>
    <row r="2223" spans="1:83" x14ac:dyDescent="0.2">
      <c r="A2223" s="125"/>
      <c r="B2223" s="125" t="s">
        <v>790</v>
      </c>
      <c r="C2223" s="125" t="s">
        <v>1750</v>
      </c>
      <c r="D2223" s="126" t="s">
        <v>186</v>
      </c>
      <c r="E2223" s="127">
        <f>Source!CA677</f>
        <v>45</v>
      </c>
      <c r="F2223" s="127"/>
      <c r="G2223" s="127">
        <f>Source!AU677</f>
        <v>45</v>
      </c>
      <c r="H2223" s="128"/>
      <c r="I2223" s="126"/>
      <c r="J2223" s="128"/>
      <c r="K2223" s="126"/>
      <c r="L2223" s="128">
        <f>SUM(BA2196:BA2224)</f>
        <v>5368.95</v>
      </c>
    </row>
    <row r="2224" spans="1:83" x14ac:dyDescent="0.2">
      <c r="A2224" s="104"/>
      <c r="B2224" s="104"/>
      <c r="C2224" s="129" t="s">
        <v>1566</v>
      </c>
      <c r="D2224" s="129"/>
      <c r="E2224" s="129"/>
      <c r="F2224" s="129"/>
      <c r="G2224" s="129"/>
      <c r="H2224" s="129"/>
      <c r="I2224" s="130">
        <f>IF(E2196&lt;&gt;0,K2224/E2196, 0)</f>
        <v>1849.5839999999996</v>
      </c>
      <c r="J2224" s="130"/>
      <c r="K2224" s="130">
        <f>L2197+L2199+L2214+L2222+L2223+L2200</f>
        <v>55487.51999999999</v>
      </c>
      <c r="L2224" s="130"/>
      <c r="AD2224">
        <f>ROUND((Source!AT677/100)*((ROUND(SUMIF(SmtRes!AQ649:'SmtRes'!AQ662,"=1",SmtRes!AD649:'SmtRes'!AD662)*Source!I677, 2)+ROUND(SUMIF(SmtRes!AQ649:'SmtRes'!AQ662,"=1",SmtRes!AC649:'SmtRes'!AC662)*Source!I677, 2))), 2)</f>
        <v>106001.48</v>
      </c>
      <c r="AE2224">
        <f>ROUND((Source!AU677/100)*((ROUND(SUMIF(SmtRes!AQ649:'SmtRes'!AQ662,"=1",SmtRes!AD649:'SmtRes'!AD662)*Source!I677, 2)+ROUND(SUMIF(SmtRes!AQ649:'SmtRes'!AQ662,"=1",SmtRes!AC649:'SmtRes'!AC662)*Source!I677, 2))), 2)</f>
        <v>45000.63</v>
      </c>
      <c r="AN2224" s="24">
        <f>L2197+L2199+L2214+L2222+L2223+L2200</f>
        <v>55487.51999999999</v>
      </c>
      <c r="AO2224" s="24">
        <f>L2199</f>
        <v>25091.119999999995</v>
      </c>
      <c r="AQ2224" t="s">
        <v>1567</v>
      </c>
      <c r="AR2224" s="24">
        <f>L2197</f>
        <v>5307.98</v>
      </c>
      <c r="AT2224" s="24">
        <f>L2200</f>
        <v>6623.02</v>
      </c>
      <c r="AV2224" t="s">
        <v>1567</v>
      </c>
      <c r="AW2224" s="24">
        <f>L2214</f>
        <v>449.59</v>
      </c>
      <c r="AZ2224">
        <f>Source!X677</f>
        <v>12646.86</v>
      </c>
      <c r="BA2224">
        <f>Source!Y677</f>
        <v>5368.95</v>
      </c>
      <c r="CD2224">
        <v>1</v>
      </c>
    </row>
    <row r="2225" spans="1:83" ht="38.25" x14ac:dyDescent="0.2">
      <c r="A2225" s="118" t="s">
        <v>797</v>
      </c>
      <c r="B2225" s="107" t="s">
        <v>1739</v>
      </c>
      <c r="C2225" s="107" t="str">
        <f>Source!G680</f>
        <v>Укладка футляра из  полиэтиленовых труб газопроводов в траншею, диаметр газопровода: свыше 110 до 225 мм</v>
      </c>
      <c r="D2225" s="119" t="str">
        <f>Source!H680</f>
        <v>100 м</v>
      </c>
      <c r="E2225" s="120">
        <f>Source!K680</f>
        <v>0.45500000000000002</v>
      </c>
      <c r="F2225" s="120"/>
      <c r="G2225" s="120">
        <f>Source!I680</f>
        <v>0.45500000000000002</v>
      </c>
      <c r="H2225" s="121"/>
      <c r="I2225" s="119"/>
      <c r="J2225" s="121"/>
      <c r="K2225" s="119"/>
      <c r="L2225" s="121"/>
    </row>
    <row r="2226" spans="1:83" x14ac:dyDescent="0.2">
      <c r="A2226" s="104"/>
      <c r="B2226" s="104"/>
      <c r="C2226" s="105" t="str">
        <f>"Объем: "&amp;Source!I680&amp;"=45,5/"&amp;"100"</f>
        <v>Объем: 0,455=45,5/100</v>
      </c>
      <c r="D2226" s="104"/>
      <c r="E2226" s="104"/>
      <c r="F2226" s="104"/>
      <c r="G2226" s="104"/>
      <c r="H2226" s="104"/>
      <c r="I2226" s="104"/>
      <c r="J2226" s="104"/>
      <c r="K2226" s="104"/>
      <c r="L2226" s="104"/>
    </row>
    <row r="2227" spans="1:83" x14ac:dyDescent="0.2">
      <c r="A2227" s="122"/>
      <c r="B2227" s="120">
        <v>1</v>
      </c>
      <c r="C2227" s="122" t="s">
        <v>1569</v>
      </c>
      <c r="D2227" s="119" t="s">
        <v>922</v>
      </c>
      <c r="E2227" s="123"/>
      <c r="F2227" s="120"/>
      <c r="G2227" s="120">
        <f>Source!U680</f>
        <v>1.0374000000000001</v>
      </c>
      <c r="H2227" s="120"/>
      <c r="I2227" s="120"/>
      <c r="J2227" s="120"/>
      <c r="K2227" s="120"/>
      <c r="L2227" s="124">
        <f>SUM(L2228:L2228)-SUMIF(CE2228:CE2228, 1, L2228:L2228)</f>
        <v>376.61</v>
      </c>
    </row>
    <row r="2228" spans="1:83" x14ac:dyDescent="0.2">
      <c r="A2228" s="107"/>
      <c r="B2228" s="107" t="s">
        <v>1071</v>
      </c>
      <c r="C2228" s="107" t="s">
        <v>1072</v>
      </c>
      <c r="D2228" s="119" t="s">
        <v>922</v>
      </c>
      <c r="E2228" s="120">
        <v>2.2799999999999998</v>
      </c>
      <c r="F2228" s="120"/>
      <c r="G2228" s="120">
        <f>SmtRes!CX663</f>
        <v>1.0374000000000001</v>
      </c>
      <c r="H2228" s="121"/>
      <c r="I2228" s="119"/>
      <c r="J2228" s="121">
        <f>SmtRes!CZ663</f>
        <v>363.03</v>
      </c>
      <c r="K2228" s="119"/>
      <c r="L2228" s="121">
        <f>SmtRes!DI663</f>
        <v>376.61</v>
      </c>
    </row>
    <row r="2229" spans="1:83" x14ac:dyDescent="0.2">
      <c r="A2229" s="122"/>
      <c r="B2229" s="120">
        <v>2</v>
      </c>
      <c r="C2229" s="122" t="s">
        <v>1560</v>
      </c>
      <c r="D2229" s="119"/>
      <c r="E2229" s="123"/>
      <c r="F2229" s="120"/>
      <c r="G2229" s="120"/>
      <c r="H2229" s="120"/>
      <c r="I2229" s="120"/>
      <c r="J2229" s="120"/>
      <c r="K2229" s="120"/>
      <c r="L2229" s="124">
        <f>SUM(L2230:L2232)-SUMIF(CE2230:CE2232, 1, L2230:L2232)</f>
        <v>391.58</v>
      </c>
    </row>
    <row r="2230" spans="1:83" x14ac:dyDescent="0.2">
      <c r="A2230" s="122"/>
      <c r="B2230" s="120"/>
      <c r="C2230" s="122" t="s">
        <v>1562</v>
      </c>
      <c r="D2230" s="119" t="s">
        <v>922</v>
      </c>
      <c r="E2230" s="123"/>
      <c r="F2230" s="120"/>
      <c r="G2230" s="120">
        <f>Source!V680</f>
        <v>0.3367</v>
      </c>
      <c r="H2230" s="120"/>
      <c r="I2230" s="120"/>
      <c r="J2230" s="120"/>
      <c r="K2230" s="120"/>
      <c r="L2230" s="124">
        <f>SUMIF(CE2231:CE2232, 1, L2231:L2232)</f>
        <v>152.41999999999999</v>
      </c>
      <c r="CE2230">
        <v>1</v>
      </c>
    </row>
    <row r="2231" spans="1:83" ht="25.5" x14ac:dyDescent="0.2">
      <c r="A2231" s="107"/>
      <c r="B2231" s="107" t="s">
        <v>938</v>
      </c>
      <c r="C2231" s="107" t="s">
        <v>940</v>
      </c>
      <c r="D2231" s="119" t="s">
        <v>926</v>
      </c>
      <c r="E2231" s="120">
        <v>0.74</v>
      </c>
      <c r="F2231" s="120"/>
      <c r="G2231" s="120">
        <f>SmtRes!CX665</f>
        <v>0.3367</v>
      </c>
      <c r="H2231" s="121">
        <f>SmtRes!CZ665</f>
        <v>994.01</v>
      </c>
      <c r="I2231" s="119">
        <f>SmtRes!AJ665</f>
        <v>1.17</v>
      </c>
      <c r="J2231" s="121">
        <f>ROUND(H2231*I2231, 2)</f>
        <v>1162.99</v>
      </c>
      <c r="K2231" s="119"/>
      <c r="L2231" s="121">
        <f>SmtRes!DG665</f>
        <v>391.58</v>
      </c>
    </row>
    <row r="2232" spans="1:83" x14ac:dyDescent="0.2">
      <c r="A2232" s="107"/>
      <c r="B2232" s="107" t="s">
        <v>933</v>
      </c>
      <c r="C2232" s="107" t="s">
        <v>1573</v>
      </c>
      <c r="D2232" s="119" t="s">
        <v>922</v>
      </c>
      <c r="E2232" s="120">
        <f>SmtRes!DO665*SmtRes!AT665</f>
        <v>0.74</v>
      </c>
      <c r="F2232" s="120"/>
      <c r="G2232" s="120">
        <f>ROUND(E2232*G2225, 7)</f>
        <v>0.3367</v>
      </c>
      <c r="H2232" s="121"/>
      <c r="I2232" s="119"/>
      <c r="J2232" s="121">
        <f>ROUND(SmtRes!AG665/SmtRes!DO665, 2)</f>
        <v>452.68</v>
      </c>
      <c r="K2232" s="119"/>
      <c r="L2232" s="121">
        <f>SmtRes!DH665</f>
        <v>152.41999999999999</v>
      </c>
      <c r="CE2232">
        <v>1</v>
      </c>
    </row>
    <row r="2233" spans="1:83" x14ac:dyDescent="0.2">
      <c r="A2233" s="107"/>
      <c r="B2233" s="107" t="str">
        <f>EtalonRes!I727</f>
        <v>24.3.03.11</v>
      </c>
      <c r="C2233" s="125" t="str">
        <f>EtalonRes!K727</f>
        <v>Трубы полиэтиленовые для газопроводов</v>
      </c>
      <c r="D2233" s="126" t="str">
        <f>EtalonRes!O727</f>
        <v>м</v>
      </c>
      <c r="E2233" s="127">
        <f>EtalonRes!X727</f>
        <v>102</v>
      </c>
      <c r="F2233" s="127"/>
      <c r="G2233" s="127">
        <f>ROUND(EtalonRes!AG727*Source!I680, 7)</f>
        <v>46.41</v>
      </c>
      <c r="H2233" s="128"/>
      <c r="I2233" s="126"/>
      <c r="J2233" s="128"/>
      <c r="K2233" s="126"/>
      <c r="L2233" s="128"/>
    </row>
    <row r="2234" spans="1:83" x14ac:dyDescent="0.2">
      <c r="A2234" s="107"/>
      <c r="B2234" s="107"/>
      <c r="C2234" s="106" t="s">
        <v>832</v>
      </c>
      <c r="D2234" s="119"/>
      <c r="E2234" s="120"/>
      <c r="F2234" s="120"/>
      <c r="G2234" s="120"/>
      <c r="H2234" s="121"/>
      <c r="I2234" s="119"/>
      <c r="J2234" s="121"/>
      <c r="K2234" s="119"/>
      <c r="L2234" s="121">
        <f>L2227+L2229+L2230</f>
        <v>920.61</v>
      </c>
    </row>
    <row r="2235" spans="1:83" ht="63.75" x14ac:dyDescent="0.2">
      <c r="A2235" s="118" t="s">
        <v>1751</v>
      </c>
      <c r="B2235" s="107" t="str">
        <f>Source!F681</f>
        <v>24.3.03.11-0030</v>
      </c>
      <c r="C2235" s="107" t="str">
        <f>Source!G681</f>
        <v>Трубы напорные полиэтиленовые газопроводные ПЭ100, стандартное размерное отношение SDR11, номинальный наружный диаметр 160 мм, толщина стенки 14,6 мм</v>
      </c>
      <c r="D2235" s="119" t="str">
        <f>Source!H681</f>
        <v>м</v>
      </c>
      <c r="E2235" s="120">
        <f>SmtRes!AT666</f>
        <v>100</v>
      </c>
      <c r="F2235" s="120"/>
      <c r="G2235" s="120">
        <f>Source!I681</f>
        <v>45.5</v>
      </c>
      <c r="H2235" s="121">
        <f>Source!AL681+Source!AO681+Source!AM681+Source!AN681</f>
        <v>1249.92</v>
      </c>
      <c r="I2235" s="119">
        <f>IF(Source!BC681&lt;&gt; 0, Source!BC681, 1)</f>
        <v>1.03</v>
      </c>
      <c r="J2235" s="121">
        <f>ROUND(H2235*I2235, 2)</f>
        <v>1287.42</v>
      </c>
      <c r="K2235" s="119"/>
      <c r="L2235" s="121">
        <f>Source!P681</f>
        <v>58577.61</v>
      </c>
      <c r="AD2235">
        <f>ROUND((Source!AT681/100)*((ROUND(ROUND(Source!AO681,2)*Source!I681, 2)+ROUND(ROUND(Source!AN681,2)*Source!I681, 2))), 2)</f>
        <v>0</v>
      </c>
      <c r="AE2235">
        <f>ROUND((Source!AU681/100)*((ROUND(ROUND(Source!AO681,2)*Source!I681, 2)+ROUND(ROUND(Source!AN681,2)*Source!I681, 2))), 2)</f>
        <v>0</v>
      </c>
      <c r="AN2235">
        <f>L2235</f>
        <v>58577.61</v>
      </c>
      <c r="AW2235">
        <f>L2235</f>
        <v>58577.61</v>
      </c>
      <c r="AZ2235">
        <f>Source!X681</f>
        <v>0</v>
      </c>
      <c r="BA2235">
        <f>Source!Y681</f>
        <v>0</v>
      </c>
      <c r="CD2235">
        <v>1</v>
      </c>
    </row>
    <row r="2236" spans="1:83" x14ac:dyDescent="0.2">
      <c r="A2236" s="107"/>
      <c r="B2236" s="107"/>
      <c r="C2236" s="107" t="s">
        <v>1563</v>
      </c>
      <c r="D2236" s="119"/>
      <c r="E2236" s="120"/>
      <c r="F2236" s="120"/>
      <c r="G2236" s="120"/>
      <c r="H2236" s="121"/>
      <c r="I2236" s="119"/>
      <c r="J2236" s="121"/>
      <c r="K2236" s="119"/>
      <c r="L2236" s="121">
        <f>SUM(AR2225:AR2239)+SUM(AS2225:AS2239)+SUM(AT2225:AT2239)+SUM(AU2225:AU2239)+SUM(AV2225:AV2239)</f>
        <v>529.03</v>
      </c>
    </row>
    <row r="2237" spans="1:83" ht="38.25" x14ac:dyDescent="0.2">
      <c r="A2237" s="107"/>
      <c r="B2237" s="107" t="s">
        <v>108</v>
      </c>
      <c r="C2237" s="107" t="s">
        <v>1605</v>
      </c>
      <c r="D2237" s="119" t="s">
        <v>186</v>
      </c>
      <c r="E2237" s="120">
        <f>Source!BZ680</f>
        <v>117</v>
      </c>
      <c r="F2237" s="120"/>
      <c r="G2237" s="120">
        <f>Source!AT680</f>
        <v>117</v>
      </c>
      <c r="H2237" s="121"/>
      <c r="I2237" s="119"/>
      <c r="J2237" s="121"/>
      <c r="K2237" s="119"/>
      <c r="L2237" s="121">
        <f>SUM(AZ2225:AZ2239)</f>
        <v>618.97</v>
      </c>
    </row>
    <row r="2238" spans="1:83" ht="38.25" x14ac:dyDescent="0.2">
      <c r="A2238" s="125"/>
      <c r="B2238" s="125" t="s">
        <v>109</v>
      </c>
      <c r="C2238" s="125" t="s">
        <v>1606</v>
      </c>
      <c r="D2238" s="126" t="s">
        <v>186</v>
      </c>
      <c r="E2238" s="127">
        <f>Source!CA680</f>
        <v>74</v>
      </c>
      <c r="F2238" s="127"/>
      <c r="G2238" s="127">
        <f>Source!AU680</f>
        <v>74</v>
      </c>
      <c r="H2238" s="128"/>
      <c r="I2238" s="126"/>
      <c r="J2238" s="128"/>
      <c r="K2238" s="126"/>
      <c r="L2238" s="128">
        <f>SUM(BA2225:BA2239)</f>
        <v>391.48</v>
      </c>
    </row>
    <row r="2239" spans="1:83" x14ac:dyDescent="0.2">
      <c r="A2239" s="104"/>
      <c r="B2239" s="104"/>
      <c r="C2239" s="129" t="s">
        <v>1566</v>
      </c>
      <c r="D2239" s="129"/>
      <c r="E2239" s="129"/>
      <c r="F2239" s="129"/>
      <c r="G2239" s="129"/>
      <c r="H2239" s="129"/>
      <c r="I2239" s="130">
        <f>IF(E2225&lt;&gt;0,K2239/E2225, 0)</f>
        <v>132986.08791208791</v>
      </c>
      <c r="J2239" s="130"/>
      <c r="K2239" s="130">
        <f>L2227+L2229+L2237+L2238+L2230+SUM(L2235:L2235)</f>
        <v>60508.67</v>
      </c>
      <c r="L2239" s="130"/>
      <c r="AD2239">
        <f>ROUND((Source!AT680/100)*((ROUND(SUMIF(SmtRes!AQ663:'SmtRes'!AQ666,"=1",SmtRes!AD663:'SmtRes'!AD666)*Source!I680, 2)+ROUND(SUMIF(SmtRes!AQ663:'SmtRes'!AQ666,"=1",SmtRes!AC663:'SmtRes'!AC666)*Source!I680, 2))), 2)</f>
        <v>434.25</v>
      </c>
      <c r="AE2239">
        <f>ROUND((Source!AU680/100)*((ROUND(SUMIF(SmtRes!AQ663:'SmtRes'!AQ666,"=1",SmtRes!AD663:'SmtRes'!AD666)*Source!I680, 2)+ROUND(SUMIF(SmtRes!AQ663:'SmtRes'!AQ666,"=1",SmtRes!AC663:'SmtRes'!AC666)*Source!I680, 2))), 2)</f>
        <v>274.64999999999998</v>
      </c>
      <c r="AN2239" s="24">
        <f>L2227+L2229+L2237+L2238+L2230</f>
        <v>1931.0600000000002</v>
      </c>
      <c r="AO2239" s="24">
        <f>L2229</f>
        <v>391.58</v>
      </c>
      <c r="AQ2239" t="s">
        <v>1567</v>
      </c>
      <c r="AR2239" s="24">
        <f>L2227</f>
        <v>376.61</v>
      </c>
      <c r="AT2239" s="24">
        <f>L2230</f>
        <v>152.41999999999999</v>
      </c>
      <c r="AV2239" t="s">
        <v>1567</v>
      </c>
      <c r="AW2239">
        <f>0</f>
        <v>0</v>
      </c>
      <c r="AZ2239">
        <f>Source!X680</f>
        <v>618.97</v>
      </c>
      <c r="BA2239">
        <f>Source!Y680</f>
        <v>391.48</v>
      </c>
      <c r="CD2239">
        <v>1</v>
      </c>
    </row>
    <row r="2240" spans="1:83" ht="25.5" x14ac:dyDescent="0.2">
      <c r="A2240" s="118" t="s">
        <v>800</v>
      </c>
      <c r="B2240" s="107" t="s">
        <v>1636</v>
      </c>
      <c r="C2240" s="107" t="str">
        <f>Source!G683</f>
        <v>Устройство контрольной трубки на кожухе перехода газопровода</v>
      </c>
      <c r="D2240" s="119" t="str">
        <f>Source!H683</f>
        <v>установка</v>
      </c>
      <c r="E2240" s="120">
        <f>Source!K683</f>
        <v>1</v>
      </c>
      <c r="F2240" s="120"/>
      <c r="G2240" s="120">
        <f>Source!I683</f>
        <v>1</v>
      </c>
      <c r="H2240" s="121"/>
      <c r="I2240" s="119"/>
      <c r="J2240" s="121"/>
      <c r="K2240" s="119"/>
      <c r="L2240" s="121"/>
    </row>
    <row r="2241" spans="1:83" x14ac:dyDescent="0.2">
      <c r="A2241" s="122"/>
      <c r="B2241" s="120">
        <v>1</v>
      </c>
      <c r="C2241" s="122" t="s">
        <v>1569</v>
      </c>
      <c r="D2241" s="119" t="s">
        <v>922</v>
      </c>
      <c r="E2241" s="123"/>
      <c r="F2241" s="120"/>
      <c r="G2241" s="120">
        <f>Source!U683</f>
        <v>1.54</v>
      </c>
      <c r="H2241" s="120"/>
      <c r="I2241" s="120"/>
      <c r="J2241" s="120"/>
      <c r="K2241" s="120"/>
      <c r="L2241" s="124">
        <f>SUM(L2242:L2242)-SUMIF(CE2242:CE2242, 1, L2242:L2242)</f>
        <v>593.01</v>
      </c>
    </row>
    <row r="2242" spans="1:83" x14ac:dyDescent="0.2">
      <c r="A2242" s="107"/>
      <c r="B2242" s="107" t="s">
        <v>1101</v>
      </c>
      <c r="C2242" s="107" t="s">
        <v>1102</v>
      </c>
      <c r="D2242" s="119" t="s">
        <v>922</v>
      </c>
      <c r="E2242" s="120">
        <v>1.54</v>
      </c>
      <c r="F2242" s="120"/>
      <c r="G2242" s="120">
        <f>SmtRes!CX673</f>
        <v>1.54</v>
      </c>
      <c r="H2242" s="121"/>
      <c r="I2242" s="119"/>
      <c r="J2242" s="121">
        <f>SmtRes!CZ673</f>
        <v>385.07</v>
      </c>
      <c r="K2242" s="119"/>
      <c r="L2242" s="121">
        <f>SmtRes!DI673</f>
        <v>593.01</v>
      </c>
    </row>
    <row r="2243" spans="1:83" x14ac:dyDescent="0.2">
      <c r="A2243" s="122"/>
      <c r="B2243" s="120">
        <v>2</v>
      </c>
      <c r="C2243" s="122" t="s">
        <v>1560</v>
      </c>
      <c r="D2243" s="119"/>
      <c r="E2243" s="123"/>
      <c r="F2243" s="120"/>
      <c r="G2243" s="120"/>
      <c r="H2243" s="120"/>
      <c r="I2243" s="120"/>
      <c r="J2243" s="120"/>
      <c r="K2243" s="120"/>
      <c r="L2243" s="124">
        <f>SUM(L2244:L2250)-SUMIF(CE2244:CE2250, 1, L2244:L2250)</f>
        <v>571.49</v>
      </c>
    </row>
    <row r="2244" spans="1:83" x14ac:dyDescent="0.2">
      <c r="A2244" s="122"/>
      <c r="B2244" s="120"/>
      <c r="C2244" s="122" t="s">
        <v>1562</v>
      </c>
      <c r="D2244" s="119" t="s">
        <v>922</v>
      </c>
      <c r="E2244" s="123"/>
      <c r="F2244" s="120"/>
      <c r="G2244" s="120">
        <f>Source!V683</f>
        <v>0.48</v>
      </c>
      <c r="H2244" s="120"/>
      <c r="I2244" s="120"/>
      <c r="J2244" s="120"/>
      <c r="K2244" s="120"/>
      <c r="L2244" s="124">
        <f>SUMIF(CE2245:CE2250, 1, L2245:L2250)</f>
        <v>222.87</v>
      </c>
      <c r="CE2244">
        <v>1</v>
      </c>
    </row>
    <row r="2245" spans="1:83" ht="25.5" x14ac:dyDescent="0.2">
      <c r="A2245" s="107"/>
      <c r="B2245" s="107" t="s">
        <v>1073</v>
      </c>
      <c r="C2245" s="107" t="s">
        <v>1075</v>
      </c>
      <c r="D2245" s="119" t="s">
        <v>926</v>
      </c>
      <c r="E2245" s="120">
        <v>0.25</v>
      </c>
      <c r="F2245" s="120"/>
      <c r="G2245" s="120">
        <f>SmtRes!CX675</f>
        <v>0.25</v>
      </c>
      <c r="H2245" s="121"/>
      <c r="I2245" s="119"/>
      <c r="J2245" s="121">
        <f>SmtRes!CZ675</f>
        <v>1682.51</v>
      </c>
      <c r="K2245" s="119"/>
      <c r="L2245" s="121">
        <f>SmtRes!DG675</f>
        <v>420.63</v>
      </c>
    </row>
    <row r="2246" spans="1:83" x14ac:dyDescent="0.2">
      <c r="A2246" s="107"/>
      <c r="B2246" s="107" t="s">
        <v>927</v>
      </c>
      <c r="C2246" s="107" t="s">
        <v>1561</v>
      </c>
      <c r="D2246" s="119" t="s">
        <v>922</v>
      </c>
      <c r="E2246" s="120">
        <f>SmtRes!DO675*SmtRes!AT675</f>
        <v>0.25</v>
      </c>
      <c r="F2246" s="120"/>
      <c r="G2246" s="120">
        <f>ROUND(E2246*G2240, 7)</f>
        <v>0.25</v>
      </c>
      <c r="H2246" s="121"/>
      <c r="I2246" s="119"/>
      <c r="J2246" s="121">
        <f>ROUND(SmtRes!AG675/SmtRes!DO675, 2)</f>
        <v>529.11</v>
      </c>
      <c r="K2246" s="119"/>
      <c r="L2246" s="121">
        <f>SmtRes!DH675</f>
        <v>132.28</v>
      </c>
      <c r="CE2246">
        <v>1</v>
      </c>
    </row>
    <row r="2247" spans="1:83" ht="25.5" x14ac:dyDescent="0.2">
      <c r="A2247" s="107"/>
      <c r="B2247" s="107" t="s">
        <v>978</v>
      </c>
      <c r="C2247" s="107" t="s">
        <v>980</v>
      </c>
      <c r="D2247" s="119" t="s">
        <v>926</v>
      </c>
      <c r="E2247" s="120">
        <v>0.23</v>
      </c>
      <c r="F2247" s="120"/>
      <c r="G2247" s="120">
        <f>SmtRes!CX676</f>
        <v>0.23</v>
      </c>
      <c r="H2247" s="121"/>
      <c r="I2247" s="119"/>
      <c r="J2247" s="121">
        <f>SmtRes!CZ676</f>
        <v>579.09</v>
      </c>
      <c r="K2247" s="119"/>
      <c r="L2247" s="121">
        <f>SmtRes!DG676</f>
        <v>133.19</v>
      </c>
    </row>
    <row r="2248" spans="1:83" x14ac:dyDescent="0.2">
      <c r="A2248" s="107"/>
      <c r="B2248" s="107" t="s">
        <v>947</v>
      </c>
      <c r="C2248" s="107" t="s">
        <v>1603</v>
      </c>
      <c r="D2248" s="119" t="s">
        <v>922</v>
      </c>
      <c r="E2248" s="120">
        <f>SmtRes!DO676*SmtRes!AT676</f>
        <v>0.23</v>
      </c>
      <c r="F2248" s="120"/>
      <c r="G2248" s="120">
        <f>ROUND(E2248*G2240, 7)</f>
        <v>0.23</v>
      </c>
      <c r="H2248" s="121"/>
      <c r="I2248" s="119"/>
      <c r="J2248" s="121">
        <f>ROUND(SmtRes!AG676/SmtRes!DO676, 2)</f>
        <v>393.89</v>
      </c>
      <c r="K2248" s="119"/>
      <c r="L2248" s="121">
        <f>SmtRes!DH676</f>
        <v>90.59</v>
      </c>
      <c r="CE2248">
        <v>1</v>
      </c>
    </row>
    <row r="2249" spans="1:83" x14ac:dyDescent="0.2">
      <c r="A2249" s="107"/>
      <c r="B2249" s="107" t="s">
        <v>981</v>
      </c>
      <c r="C2249" s="107" t="s">
        <v>983</v>
      </c>
      <c r="D2249" s="119" t="s">
        <v>926</v>
      </c>
      <c r="E2249" s="120">
        <v>0.01</v>
      </c>
      <c r="F2249" s="120"/>
      <c r="G2249" s="120">
        <f>SmtRes!CX677</f>
        <v>0.01</v>
      </c>
      <c r="H2249" s="121">
        <f>SmtRes!CZ677</f>
        <v>4.3499999999999996</v>
      </c>
      <c r="I2249" s="119">
        <f>SmtRes!AJ677</f>
        <v>1.3</v>
      </c>
      <c r="J2249" s="121">
        <f>ROUND(H2249*I2249, 2)</f>
        <v>5.66</v>
      </c>
      <c r="K2249" s="119"/>
      <c r="L2249" s="121">
        <f>SmtRes!DG677</f>
        <v>0.06</v>
      </c>
    </row>
    <row r="2250" spans="1:83" ht="25.5" x14ac:dyDescent="0.2">
      <c r="A2250" s="107"/>
      <c r="B2250" s="107" t="s">
        <v>941</v>
      </c>
      <c r="C2250" s="107" t="s">
        <v>943</v>
      </c>
      <c r="D2250" s="119" t="s">
        <v>926</v>
      </c>
      <c r="E2250" s="120">
        <v>0.41</v>
      </c>
      <c r="F2250" s="120"/>
      <c r="G2250" s="120">
        <f>SmtRes!CX678</f>
        <v>0.41</v>
      </c>
      <c r="H2250" s="121"/>
      <c r="I2250" s="119"/>
      <c r="J2250" s="121">
        <f>SmtRes!CZ678</f>
        <v>42.96</v>
      </c>
      <c r="K2250" s="119"/>
      <c r="L2250" s="121">
        <f>SmtRes!DG678</f>
        <v>17.61</v>
      </c>
    </row>
    <row r="2251" spans="1:83" x14ac:dyDescent="0.2">
      <c r="A2251" s="122"/>
      <c r="B2251" s="120">
        <v>4</v>
      </c>
      <c r="C2251" s="122" t="s">
        <v>1604</v>
      </c>
      <c r="D2251" s="119"/>
      <c r="E2251" s="123"/>
      <c r="F2251" s="120"/>
      <c r="G2251" s="120"/>
      <c r="H2251" s="120"/>
      <c r="I2251" s="120"/>
      <c r="J2251" s="120"/>
      <c r="K2251" s="120"/>
      <c r="L2251" s="124">
        <f>SUM(L2252:L2257)-SUMIF(CE2252:CE2257, 1, L2252:L2257)</f>
        <v>249.48000000000002</v>
      </c>
    </row>
    <row r="2252" spans="1:83" x14ac:dyDescent="0.2">
      <c r="A2252" s="107"/>
      <c r="B2252" s="107" t="s">
        <v>984</v>
      </c>
      <c r="C2252" s="107" t="s">
        <v>986</v>
      </c>
      <c r="D2252" s="119" t="s">
        <v>231</v>
      </c>
      <c r="E2252" s="120">
        <v>1.4999999999999999E-2</v>
      </c>
      <c r="F2252" s="120"/>
      <c r="G2252" s="120">
        <f>SmtRes!CX679</f>
        <v>1.4999999999999999E-2</v>
      </c>
      <c r="H2252" s="121">
        <f>SmtRes!CZ679</f>
        <v>114.64</v>
      </c>
      <c r="I2252" s="119">
        <f>SmtRes!AI679</f>
        <v>0.92</v>
      </c>
      <c r="J2252" s="121">
        <f>ROUND(H2252*I2252, 2)</f>
        <v>105.47</v>
      </c>
      <c r="K2252" s="119"/>
      <c r="L2252" s="121">
        <f>SmtRes!DF679</f>
        <v>1.58</v>
      </c>
    </row>
    <row r="2253" spans="1:83" x14ac:dyDescent="0.2">
      <c r="A2253" s="107"/>
      <c r="B2253" s="107" t="s">
        <v>987</v>
      </c>
      <c r="C2253" s="107" t="s">
        <v>989</v>
      </c>
      <c r="D2253" s="119" t="s">
        <v>443</v>
      </c>
      <c r="E2253" s="120">
        <v>3.5</v>
      </c>
      <c r="F2253" s="120"/>
      <c r="G2253" s="120">
        <f>SmtRes!CX680</f>
        <v>3.5</v>
      </c>
      <c r="H2253" s="121">
        <f>SmtRes!CZ680</f>
        <v>41.38</v>
      </c>
      <c r="I2253" s="119">
        <f>SmtRes!AI680</f>
        <v>1.29</v>
      </c>
      <c r="J2253" s="121">
        <f>ROUND(H2253*I2253, 2)</f>
        <v>53.38</v>
      </c>
      <c r="K2253" s="119"/>
      <c r="L2253" s="121">
        <f>SmtRes!DF680</f>
        <v>186.83</v>
      </c>
    </row>
    <row r="2254" spans="1:83" x14ac:dyDescent="0.2">
      <c r="A2254" s="107"/>
      <c r="B2254" s="107" t="s">
        <v>951</v>
      </c>
      <c r="C2254" s="107" t="s">
        <v>953</v>
      </c>
      <c r="D2254" s="119" t="s">
        <v>954</v>
      </c>
      <c r="E2254" s="120">
        <v>0.16200000000000001</v>
      </c>
      <c r="F2254" s="120"/>
      <c r="G2254" s="120">
        <f>SmtRes!CX681</f>
        <v>0.16200000000000001</v>
      </c>
      <c r="H2254" s="121"/>
      <c r="I2254" s="119"/>
      <c r="J2254" s="121">
        <f>SmtRes!CZ681</f>
        <v>9.35</v>
      </c>
      <c r="K2254" s="119"/>
      <c r="L2254" s="121">
        <f>SmtRes!DF681</f>
        <v>1.51</v>
      </c>
    </row>
    <row r="2255" spans="1:83" ht="38.25" x14ac:dyDescent="0.2">
      <c r="A2255" s="107"/>
      <c r="B2255" s="107" t="s">
        <v>955</v>
      </c>
      <c r="C2255" s="107" t="s">
        <v>957</v>
      </c>
      <c r="D2255" s="119" t="s">
        <v>443</v>
      </c>
      <c r="E2255" s="120">
        <v>0.09</v>
      </c>
      <c r="F2255" s="120"/>
      <c r="G2255" s="120">
        <f>SmtRes!CX682</f>
        <v>0.09</v>
      </c>
      <c r="H2255" s="121">
        <f>SmtRes!CZ682</f>
        <v>155.63</v>
      </c>
      <c r="I2255" s="119">
        <f>SmtRes!AI682</f>
        <v>0.93</v>
      </c>
      <c r="J2255" s="121">
        <f>ROUND(H2255*I2255, 2)</f>
        <v>144.74</v>
      </c>
      <c r="K2255" s="119"/>
      <c r="L2255" s="121">
        <f>SmtRes!DF682</f>
        <v>13.03</v>
      </c>
    </row>
    <row r="2256" spans="1:83" ht="25.5" x14ac:dyDescent="0.2">
      <c r="A2256" s="107"/>
      <c r="B2256" s="107" t="s">
        <v>1103</v>
      </c>
      <c r="C2256" s="107" t="s">
        <v>1105</v>
      </c>
      <c r="D2256" s="119" t="s">
        <v>231</v>
      </c>
      <c r="E2256" s="120">
        <v>0.02</v>
      </c>
      <c r="F2256" s="120"/>
      <c r="G2256" s="120">
        <f>SmtRes!CX683</f>
        <v>0.02</v>
      </c>
      <c r="H2256" s="121">
        <f>SmtRes!CZ683</f>
        <v>565.20000000000005</v>
      </c>
      <c r="I2256" s="119">
        <f>SmtRes!AI683</f>
        <v>3.55</v>
      </c>
      <c r="J2256" s="121">
        <f>ROUND(H2256*I2256, 2)</f>
        <v>2006.46</v>
      </c>
      <c r="K2256" s="119"/>
      <c r="L2256" s="121">
        <f>SmtRes!DF683</f>
        <v>40.130000000000003</v>
      </c>
    </row>
    <row r="2257" spans="1:83" ht="38.25" x14ac:dyDescent="0.2">
      <c r="A2257" s="107"/>
      <c r="B2257" s="107" t="s">
        <v>1106</v>
      </c>
      <c r="C2257" s="107" t="s">
        <v>1108</v>
      </c>
      <c r="D2257" s="119" t="s">
        <v>231</v>
      </c>
      <c r="E2257" s="120">
        <v>1E-3</v>
      </c>
      <c r="F2257" s="120"/>
      <c r="G2257" s="120">
        <f>SmtRes!CX684</f>
        <v>1E-3</v>
      </c>
      <c r="H2257" s="121">
        <f>SmtRes!CZ684</f>
        <v>4442.71</v>
      </c>
      <c r="I2257" s="119">
        <f>SmtRes!AI684</f>
        <v>1.44</v>
      </c>
      <c r="J2257" s="121">
        <f>ROUND(H2257*I2257, 2)</f>
        <v>6397.5</v>
      </c>
      <c r="K2257" s="119"/>
      <c r="L2257" s="121">
        <f>SmtRes!DF684</f>
        <v>6.4</v>
      </c>
    </row>
    <row r="2258" spans="1:83" x14ac:dyDescent="0.2">
      <c r="A2258" s="107"/>
      <c r="B2258" s="107"/>
      <c r="C2258" s="125"/>
      <c r="D2258" s="126"/>
      <c r="E2258" s="127"/>
      <c r="F2258" s="127"/>
      <c r="G2258" s="127"/>
      <c r="H2258" s="128"/>
      <c r="I2258" s="126"/>
      <c r="J2258" s="128"/>
      <c r="K2258" s="126"/>
      <c r="L2258" s="128"/>
    </row>
    <row r="2259" spans="1:83" x14ac:dyDescent="0.2">
      <c r="A2259" s="107"/>
      <c r="B2259" s="107"/>
      <c r="C2259" s="106" t="s">
        <v>832</v>
      </c>
      <c r="D2259" s="119"/>
      <c r="E2259" s="120"/>
      <c r="F2259" s="120"/>
      <c r="G2259" s="120"/>
      <c r="H2259" s="121"/>
      <c r="I2259" s="119"/>
      <c r="J2259" s="121"/>
      <c r="K2259" s="119"/>
      <c r="L2259" s="121">
        <f>L2241+L2243+L2244+L2251</f>
        <v>1636.85</v>
      </c>
    </row>
    <row r="2260" spans="1:83" x14ac:dyDescent="0.2">
      <c r="A2260" s="107"/>
      <c r="B2260" s="107"/>
      <c r="C2260" s="107" t="s">
        <v>1563</v>
      </c>
      <c r="D2260" s="119"/>
      <c r="E2260" s="120"/>
      <c r="F2260" s="120"/>
      <c r="G2260" s="120"/>
      <c r="H2260" s="121"/>
      <c r="I2260" s="119"/>
      <c r="J2260" s="121"/>
      <c r="K2260" s="119"/>
      <c r="L2260" s="121">
        <f>SUM(AR2240:AR2263)+SUM(AS2240:AS2263)+SUM(AT2240:AT2263)+SUM(AU2240:AU2263)+SUM(AV2240:AV2263)</f>
        <v>815.88</v>
      </c>
    </row>
    <row r="2261" spans="1:83" ht="38.25" x14ac:dyDescent="0.2">
      <c r="A2261" s="107"/>
      <c r="B2261" s="107" t="s">
        <v>108</v>
      </c>
      <c r="C2261" s="107" t="s">
        <v>1605</v>
      </c>
      <c r="D2261" s="119" t="s">
        <v>186</v>
      </c>
      <c r="E2261" s="120">
        <f>Source!BZ683</f>
        <v>117</v>
      </c>
      <c r="F2261" s="120"/>
      <c r="G2261" s="120">
        <f>Source!AT683</f>
        <v>117</v>
      </c>
      <c r="H2261" s="121"/>
      <c r="I2261" s="119"/>
      <c r="J2261" s="121"/>
      <c r="K2261" s="119"/>
      <c r="L2261" s="121">
        <f>SUM(AZ2240:AZ2263)</f>
        <v>954.58</v>
      </c>
    </row>
    <row r="2262" spans="1:83" ht="38.25" x14ac:dyDescent="0.2">
      <c r="A2262" s="125"/>
      <c r="B2262" s="125" t="s">
        <v>109</v>
      </c>
      <c r="C2262" s="125" t="s">
        <v>1606</v>
      </c>
      <c r="D2262" s="126" t="s">
        <v>186</v>
      </c>
      <c r="E2262" s="127">
        <f>Source!CA683</f>
        <v>74</v>
      </c>
      <c r="F2262" s="127"/>
      <c r="G2262" s="127">
        <f>Source!AU683</f>
        <v>74</v>
      </c>
      <c r="H2262" s="128"/>
      <c r="I2262" s="126"/>
      <c r="J2262" s="128"/>
      <c r="K2262" s="126"/>
      <c r="L2262" s="128">
        <f>SUM(BA2240:BA2263)</f>
        <v>603.75</v>
      </c>
    </row>
    <row r="2263" spans="1:83" x14ac:dyDescent="0.2">
      <c r="A2263" s="104"/>
      <c r="B2263" s="104"/>
      <c r="C2263" s="129" t="s">
        <v>1566</v>
      </c>
      <c r="D2263" s="129"/>
      <c r="E2263" s="129"/>
      <c r="F2263" s="129"/>
      <c r="G2263" s="129"/>
      <c r="H2263" s="129"/>
      <c r="I2263" s="130">
        <f>IF(E2240&lt;&gt;0,K2263/E2240, 0)</f>
        <v>3195.18</v>
      </c>
      <c r="J2263" s="130"/>
      <c r="K2263" s="130">
        <f>L2241+L2243+L2251+L2261+L2262+L2244</f>
        <v>3195.18</v>
      </c>
      <c r="L2263" s="130"/>
      <c r="AD2263">
        <f>ROUND((Source!AT683/100)*((ROUND(SUMIF(SmtRes!AQ673:'SmtRes'!AQ684,"=1",SmtRes!AD673:'SmtRes'!AD684)*Source!I683, 2)+ROUND(SUMIF(SmtRes!AQ673:'SmtRes'!AQ684,"=1",SmtRes!AC673:'SmtRes'!AC684)*Source!I683, 2))), 2)</f>
        <v>1530.44</v>
      </c>
      <c r="AE2263">
        <f>ROUND((Source!AU683/100)*((ROUND(SUMIF(SmtRes!AQ673:'SmtRes'!AQ684,"=1",SmtRes!AD673:'SmtRes'!AD684)*Source!I683, 2)+ROUND(SUMIF(SmtRes!AQ673:'SmtRes'!AQ684,"=1",SmtRes!AC673:'SmtRes'!AC684)*Source!I683, 2))), 2)</f>
        <v>967.97</v>
      </c>
      <c r="AN2263" s="24">
        <f>L2241+L2243+L2251+L2261+L2262+L2244</f>
        <v>3195.18</v>
      </c>
      <c r="AO2263" s="24">
        <f>L2243</f>
        <v>571.49</v>
      </c>
      <c r="AQ2263" t="s">
        <v>1567</v>
      </c>
      <c r="AR2263" s="24">
        <f>L2241</f>
        <v>593.01</v>
      </c>
      <c r="AT2263" s="24">
        <f>L2244</f>
        <v>222.87</v>
      </c>
      <c r="AV2263" t="s">
        <v>1567</v>
      </c>
      <c r="AW2263" s="24">
        <f>L2251</f>
        <v>249.48000000000002</v>
      </c>
      <c r="AZ2263">
        <f>Source!X683</f>
        <v>954.58</v>
      </c>
      <c r="BA2263">
        <f>Source!Y683</f>
        <v>603.75</v>
      </c>
      <c r="CD2263">
        <v>1</v>
      </c>
    </row>
    <row r="2264" spans="1:83" ht="51" x14ac:dyDescent="0.2">
      <c r="A2264" s="136" t="s">
        <v>801</v>
      </c>
      <c r="B2264" s="125" t="str">
        <f>Source!F684</f>
        <v>23.3.06.01-0004</v>
      </c>
      <c r="C2264" s="125" t="str">
        <f>Source!G684</f>
        <v>Трубы стальные сварные оцинкованные водогазопроводные с резьбой, легкие, номинальный диаметр 32 мм, толщина стенки 2,8 мм</v>
      </c>
      <c r="D2264" s="126" t="str">
        <f>Source!H684</f>
        <v>м</v>
      </c>
      <c r="E2264" s="127">
        <f>Source!K684</f>
        <v>2</v>
      </c>
      <c r="F2264" s="127"/>
      <c r="G2264" s="127">
        <f>Source!I684</f>
        <v>2</v>
      </c>
      <c r="H2264" s="128">
        <f>Source!AL684</f>
        <v>243.58</v>
      </c>
      <c r="I2264" s="126">
        <f>IF(Source!BC684&lt;&gt; 0, Source!BC684, 1)</f>
        <v>0.77</v>
      </c>
      <c r="J2264" s="128">
        <f>ROUND(H2264*I2264, 2)</f>
        <v>187.56</v>
      </c>
      <c r="K2264" s="126"/>
      <c r="L2264" s="128">
        <f>Source!P684</f>
        <v>375.12</v>
      </c>
    </row>
    <row r="2265" spans="1:83" x14ac:dyDescent="0.2">
      <c r="A2265" s="104"/>
      <c r="B2265" s="104"/>
      <c r="C2265" s="129" t="s">
        <v>1566</v>
      </c>
      <c r="D2265" s="129"/>
      <c r="E2265" s="129"/>
      <c r="F2265" s="129"/>
      <c r="G2265" s="129"/>
      <c r="H2265" s="129"/>
      <c r="I2265" s="130">
        <f>IF(E2264&lt;&gt;0,K2265/E2264, 0)</f>
        <v>187.56</v>
      </c>
      <c r="J2265" s="130"/>
      <c r="K2265" s="130">
        <f>L2264</f>
        <v>375.12</v>
      </c>
      <c r="L2265" s="130"/>
      <c r="AD2265">
        <f>ROUND((Source!AT684/100)*((ROUND(ROUND(Source!AO684,2)*Source!I684, 2)+ROUND(ROUND(Source!AN684,2)*Source!I684, 2))), 2)</f>
        <v>0</v>
      </c>
      <c r="AE2265">
        <f>ROUND((Source!AU684/100)*((ROUND(ROUND(Source!AO684,2)*Source!I684, 2)+ROUND(ROUND(Source!AN684,2)*Source!I684, 2))), 2)</f>
        <v>0</v>
      </c>
      <c r="AN2265" s="24">
        <f>L2264</f>
        <v>375.12</v>
      </c>
      <c r="AO2265">
        <f>0</f>
        <v>0</v>
      </c>
      <c r="AQ2265" t="s">
        <v>1567</v>
      </c>
      <c r="AR2265">
        <f>0</f>
        <v>0</v>
      </c>
      <c r="AT2265">
        <f>0</f>
        <v>0</v>
      </c>
      <c r="AV2265" t="s">
        <v>1567</v>
      </c>
      <c r="AW2265" s="24">
        <f>L2264</f>
        <v>375.12</v>
      </c>
      <c r="AZ2265">
        <f>Source!X684</f>
        <v>0</v>
      </c>
      <c r="BA2265">
        <f>Source!Y684</f>
        <v>0</v>
      </c>
      <c r="CD2265">
        <v>1</v>
      </c>
    </row>
    <row r="2266" spans="1:83" ht="51" x14ac:dyDescent="0.2">
      <c r="A2266" s="118" t="s">
        <v>802</v>
      </c>
      <c r="B2266" s="107" t="s">
        <v>1609</v>
      </c>
      <c r="C2266" s="107" t="str">
        <f>Source!G685</f>
        <v>Укладка полиэтиленовых труб газопроводов в траншею со стационарно установленного барабана, диаметр труб: до 63 мм</v>
      </c>
      <c r="D2266" s="119" t="str">
        <f>Source!H685</f>
        <v>100 м</v>
      </c>
      <c r="E2266" s="120">
        <f>Source!K685</f>
        <v>0.01</v>
      </c>
      <c r="F2266" s="120"/>
      <c r="G2266" s="120">
        <f>Source!I685</f>
        <v>0.01</v>
      </c>
      <c r="H2266" s="121"/>
      <c r="I2266" s="119"/>
      <c r="J2266" s="121"/>
      <c r="K2266" s="119"/>
      <c r="L2266" s="121"/>
    </row>
    <row r="2267" spans="1:83" x14ac:dyDescent="0.2">
      <c r="A2267" s="104"/>
      <c r="B2267" s="104"/>
      <c r="C2267" s="105" t="str">
        <f>"Объем: "&amp;Source!I685&amp;"=1/"&amp;"100"</f>
        <v>Объем: 0,01=1/100</v>
      </c>
      <c r="D2267" s="104"/>
      <c r="E2267" s="104"/>
      <c r="F2267" s="104"/>
      <c r="G2267" s="104"/>
      <c r="H2267" s="104"/>
      <c r="I2267" s="104"/>
      <c r="J2267" s="104"/>
      <c r="K2267" s="104"/>
      <c r="L2267" s="104"/>
    </row>
    <row r="2268" spans="1:83" x14ac:dyDescent="0.2">
      <c r="A2268" s="122"/>
      <c r="B2268" s="120">
        <v>1</v>
      </c>
      <c r="C2268" s="122" t="s">
        <v>1569</v>
      </c>
      <c r="D2268" s="119" t="s">
        <v>922</v>
      </c>
      <c r="E2268" s="123"/>
      <c r="F2268" s="120"/>
      <c r="G2268" s="120">
        <f>Source!U685</f>
        <v>5.7000000000000002E-2</v>
      </c>
      <c r="H2268" s="120"/>
      <c r="I2268" s="120"/>
      <c r="J2268" s="120"/>
      <c r="K2268" s="120"/>
      <c r="L2268" s="124">
        <f>SUM(L2269:L2269)-SUMIF(CE2269:CE2269, 1, L2269:L2269)</f>
        <v>24.8</v>
      </c>
    </row>
    <row r="2269" spans="1:83" x14ac:dyDescent="0.2">
      <c r="A2269" s="107"/>
      <c r="B2269" s="107" t="s">
        <v>1010</v>
      </c>
      <c r="C2269" s="107" t="s">
        <v>1011</v>
      </c>
      <c r="D2269" s="119" t="s">
        <v>922</v>
      </c>
      <c r="E2269" s="120">
        <v>5.7</v>
      </c>
      <c r="F2269" s="120"/>
      <c r="G2269" s="120">
        <f>SmtRes!CX685</f>
        <v>5.7000000000000002E-2</v>
      </c>
      <c r="H2269" s="121"/>
      <c r="I2269" s="119"/>
      <c r="J2269" s="121">
        <f>SmtRes!CZ685</f>
        <v>435.05</v>
      </c>
      <c r="K2269" s="119"/>
      <c r="L2269" s="121">
        <f>SmtRes!DI685</f>
        <v>24.8</v>
      </c>
    </row>
    <row r="2270" spans="1:83" x14ac:dyDescent="0.2">
      <c r="A2270" s="122"/>
      <c r="B2270" s="120">
        <v>2</v>
      </c>
      <c r="C2270" s="122" t="s">
        <v>1560</v>
      </c>
      <c r="D2270" s="119"/>
      <c r="E2270" s="123"/>
      <c r="F2270" s="120"/>
      <c r="G2270" s="120"/>
      <c r="H2270" s="120"/>
      <c r="I2270" s="120"/>
      <c r="J2270" s="120"/>
      <c r="K2270" s="120"/>
      <c r="L2270" s="124">
        <f>SUM(L2271:L2273)-SUMIF(CE2271:CE2273, 1, L2271:L2273)</f>
        <v>4.37</v>
      </c>
    </row>
    <row r="2271" spans="1:83" hidden="1" x14ac:dyDescent="0.2">
      <c r="A2271" s="122"/>
      <c r="B2271" s="120"/>
      <c r="C2271" s="122" t="s">
        <v>1562</v>
      </c>
      <c r="D2271" s="119" t="s">
        <v>922</v>
      </c>
      <c r="E2271" s="123"/>
      <c r="F2271" s="120"/>
      <c r="G2271" s="120">
        <f>Source!V685</f>
        <v>0</v>
      </c>
      <c r="H2271" s="120"/>
      <c r="I2271" s="120"/>
      <c r="J2271" s="120"/>
      <c r="K2271" s="120"/>
      <c r="L2271" s="124">
        <f>SUMIF(CE2272:CE2273, 1, L2272:L2273)</f>
        <v>0</v>
      </c>
      <c r="CE2271">
        <v>1</v>
      </c>
    </row>
    <row r="2272" spans="1:83" ht="76.5" x14ac:dyDescent="0.2">
      <c r="A2272" s="107"/>
      <c r="B2272" s="107" t="s">
        <v>1012</v>
      </c>
      <c r="C2272" s="107" t="s">
        <v>1014</v>
      </c>
      <c r="D2272" s="119" t="s">
        <v>926</v>
      </c>
      <c r="E2272" s="120">
        <v>0.9</v>
      </c>
      <c r="F2272" s="120"/>
      <c r="G2272" s="120">
        <f>SmtRes!CX686</f>
        <v>8.9999999999999993E-3</v>
      </c>
      <c r="H2272" s="121">
        <f>SmtRes!CZ686</f>
        <v>345.9</v>
      </c>
      <c r="I2272" s="119">
        <f>SmtRes!AJ686</f>
        <v>1.33</v>
      </c>
      <c r="J2272" s="121">
        <f>ROUND(H2272*I2272, 2)</f>
        <v>460.05</v>
      </c>
      <c r="K2272" s="119"/>
      <c r="L2272" s="121">
        <f>SmtRes!DG686</f>
        <v>4.1399999999999997</v>
      </c>
    </row>
    <row r="2273" spans="1:82" ht="25.5" x14ac:dyDescent="0.2">
      <c r="A2273" s="107"/>
      <c r="B2273" s="107" t="s">
        <v>1015</v>
      </c>
      <c r="C2273" s="107" t="s">
        <v>1017</v>
      </c>
      <c r="D2273" s="119" t="s">
        <v>926</v>
      </c>
      <c r="E2273" s="120">
        <v>0.48</v>
      </c>
      <c r="F2273" s="120"/>
      <c r="G2273" s="120">
        <f>SmtRes!CX687</f>
        <v>4.7999999999999996E-3</v>
      </c>
      <c r="H2273" s="121">
        <f>SmtRes!CZ687</f>
        <v>27.13</v>
      </c>
      <c r="I2273" s="119">
        <f>SmtRes!AJ687</f>
        <v>1.75</v>
      </c>
      <c r="J2273" s="121">
        <f>ROUND(H2273*I2273, 2)</f>
        <v>47.48</v>
      </c>
      <c r="K2273" s="119"/>
      <c r="L2273" s="121">
        <f>SmtRes!DG687</f>
        <v>0.23</v>
      </c>
    </row>
    <row r="2274" spans="1:82" hidden="1" x14ac:dyDescent="0.2">
      <c r="A2274" s="122"/>
      <c r="B2274" s="120">
        <v>4</v>
      </c>
      <c r="C2274" s="122" t="s">
        <v>1604</v>
      </c>
      <c r="D2274" s="119"/>
      <c r="E2274" s="123"/>
      <c r="F2274" s="120"/>
      <c r="G2274" s="120"/>
      <c r="H2274" s="120"/>
      <c r="I2274" s="120"/>
      <c r="J2274" s="120"/>
      <c r="K2274" s="120"/>
      <c r="L2274" s="124">
        <f>SUM(L2275:L2275)-SUMIF(CE2275:CE2275, 1, L2275:L2275)</f>
        <v>0</v>
      </c>
    </row>
    <row r="2275" spans="1:82" ht="51" x14ac:dyDescent="0.2">
      <c r="A2275" s="107"/>
      <c r="B2275" s="107" t="s">
        <v>1018</v>
      </c>
      <c r="C2275" s="107" t="s">
        <v>1020</v>
      </c>
      <c r="D2275" s="119" t="s">
        <v>118</v>
      </c>
      <c r="E2275" s="120">
        <v>0</v>
      </c>
      <c r="F2275" s="120"/>
      <c r="G2275" s="120">
        <f>SmtRes!CX689</f>
        <v>0</v>
      </c>
      <c r="H2275" s="121">
        <v>0</v>
      </c>
      <c r="I2275" s="119">
        <v>0</v>
      </c>
      <c r="J2275" s="121">
        <f>ROUND(H2275*I2275, 2)</f>
        <v>0</v>
      </c>
      <c r="K2275" s="119"/>
      <c r="L2275" s="121">
        <f>SmtRes!DF689</f>
        <v>0</v>
      </c>
    </row>
    <row r="2276" spans="1:82" x14ac:dyDescent="0.2">
      <c r="A2276" s="107"/>
      <c r="B2276" s="107" t="str">
        <f>EtalonRes!I753</f>
        <v>24.3.03.11</v>
      </c>
      <c r="C2276" s="125" t="str">
        <f>EtalonRes!K753</f>
        <v>Трубы полиэтиленовые для газопроводов</v>
      </c>
      <c r="D2276" s="126" t="str">
        <f>EtalonRes!O753</f>
        <v>м</v>
      </c>
      <c r="E2276" s="127">
        <f>EtalonRes!X753</f>
        <v>100</v>
      </c>
      <c r="F2276" s="127"/>
      <c r="G2276" s="127">
        <f>ROUND(EtalonRes!AG753*Source!I685, 7)</f>
        <v>1</v>
      </c>
      <c r="H2276" s="128"/>
      <c r="I2276" s="126"/>
      <c r="J2276" s="128"/>
      <c r="K2276" s="126"/>
      <c r="L2276" s="128"/>
    </row>
    <row r="2277" spans="1:82" x14ac:dyDescent="0.2">
      <c r="A2277" s="107"/>
      <c r="B2277" s="107"/>
      <c r="C2277" s="106" t="s">
        <v>832</v>
      </c>
      <c r="D2277" s="119"/>
      <c r="E2277" s="120"/>
      <c r="F2277" s="120"/>
      <c r="G2277" s="120"/>
      <c r="H2277" s="121"/>
      <c r="I2277" s="119"/>
      <c r="J2277" s="121"/>
      <c r="K2277" s="119"/>
      <c r="L2277" s="121">
        <f>L2268+L2270+L2271+L2274</f>
        <v>29.17</v>
      </c>
    </row>
    <row r="2278" spans="1:82" ht="63.75" x14ac:dyDescent="0.2">
      <c r="A2278" s="118" t="s">
        <v>1752</v>
      </c>
      <c r="B2278" s="107" t="str">
        <f>Source!F686</f>
        <v>24.3.03.11-0021</v>
      </c>
      <c r="C2278" s="107" t="str">
        <f>Source!G686</f>
        <v>Трубы напорные полиэтиленовые газопроводные ПЭ100, стандартное размерное отношение SDR11, номинальный наружный диаметр 32 мм, толщина стенки 3,0 мм</v>
      </c>
      <c r="D2278" s="119" t="str">
        <f>Source!H686</f>
        <v>м</v>
      </c>
      <c r="E2278" s="120">
        <f>SmtRes!AT688</f>
        <v>100</v>
      </c>
      <c r="F2278" s="120"/>
      <c r="G2278" s="120">
        <f>Source!I686</f>
        <v>1</v>
      </c>
      <c r="H2278" s="121">
        <f>Source!AL686+Source!AO686+Source!AM686+Source!AN686</f>
        <v>56.15</v>
      </c>
      <c r="I2278" s="119">
        <f>IF(Source!BC686&lt;&gt; 0, Source!BC686, 1)</f>
        <v>1.03</v>
      </c>
      <c r="J2278" s="121">
        <f>ROUND(H2278*I2278, 2)</f>
        <v>57.83</v>
      </c>
      <c r="K2278" s="119"/>
      <c r="L2278" s="121">
        <f>Source!P686</f>
        <v>57.83</v>
      </c>
      <c r="AD2278">
        <f>ROUND((Source!AT686/100)*((ROUND(ROUND(Source!AO686,2)*Source!I686, 2)+ROUND(ROUND(Source!AN686,2)*Source!I686, 2))), 2)</f>
        <v>0</v>
      </c>
      <c r="AE2278">
        <f>ROUND((Source!AU686/100)*((ROUND(ROUND(Source!AO686,2)*Source!I686, 2)+ROUND(ROUND(Source!AN686,2)*Source!I686, 2))), 2)</f>
        <v>0</v>
      </c>
      <c r="AN2278">
        <f>L2278</f>
        <v>57.83</v>
      </c>
      <c r="AW2278">
        <f>L2278</f>
        <v>57.83</v>
      </c>
      <c r="AZ2278">
        <f>Source!X686</f>
        <v>0</v>
      </c>
      <c r="BA2278">
        <f>Source!Y686</f>
        <v>0</v>
      </c>
      <c r="CD2278">
        <v>1</v>
      </c>
    </row>
    <row r="2279" spans="1:82" x14ac:dyDescent="0.2">
      <c r="A2279" s="107"/>
      <c r="B2279" s="107"/>
      <c r="C2279" s="107" t="s">
        <v>1563</v>
      </c>
      <c r="D2279" s="119"/>
      <c r="E2279" s="120"/>
      <c r="F2279" s="120"/>
      <c r="G2279" s="120"/>
      <c r="H2279" s="121"/>
      <c r="I2279" s="119"/>
      <c r="J2279" s="121"/>
      <c r="K2279" s="119"/>
      <c r="L2279" s="121">
        <f>SUM(AR2266:AR2282)+SUM(AS2266:AS2282)+SUM(AT2266:AT2282)+SUM(AU2266:AU2282)+SUM(AV2266:AV2282)</f>
        <v>24.8</v>
      </c>
    </row>
    <row r="2280" spans="1:82" ht="38.25" x14ac:dyDescent="0.2">
      <c r="A2280" s="107"/>
      <c r="B2280" s="107" t="s">
        <v>108</v>
      </c>
      <c r="C2280" s="107" t="s">
        <v>1605</v>
      </c>
      <c r="D2280" s="119" t="s">
        <v>186</v>
      </c>
      <c r="E2280" s="120">
        <f>Source!BZ685</f>
        <v>117</v>
      </c>
      <c r="F2280" s="120"/>
      <c r="G2280" s="120">
        <f>Source!AT685</f>
        <v>117</v>
      </c>
      <c r="H2280" s="121"/>
      <c r="I2280" s="119"/>
      <c r="J2280" s="121"/>
      <c r="K2280" s="119"/>
      <c r="L2280" s="121">
        <f>SUM(AZ2266:AZ2282)</f>
        <v>29.02</v>
      </c>
    </row>
    <row r="2281" spans="1:82" ht="38.25" x14ac:dyDescent="0.2">
      <c r="A2281" s="125"/>
      <c r="B2281" s="125" t="s">
        <v>109</v>
      </c>
      <c r="C2281" s="125" t="s">
        <v>1606</v>
      </c>
      <c r="D2281" s="126" t="s">
        <v>186</v>
      </c>
      <c r="E2281" s="127">
        <f>Source!CA685</f>
        <v>74</v>
      </c>
      <c r="F2281" s="127"/>
      <c r="G2281" s="127">
        <f>Source!AU685</f>
        <v>74</v>
      </c>
      <c r="H2281" s="128"/>
      <c r="I2281" s="126"/>
      <c r="J2281" s="128"/>
      <c r="K2281" s="126"/>
      <c r="L2281" s="128">
        <f>SUM(BA2266:BA2282)</f>
        <v>18.350000000000001</v>
      </c>
    </row>
    <row r="2282" spans="1:82" x14ac:dyDescent="0.2">
      <c r="A2282" s="104"/>
      <c r="B2282" s="104"/>
      <c r="C2282" s="129" t="s">
        <v>1566</v>
      </c>
      <c r="D2282" s="129"/>
      <c r="E2282" s="129"/>
      <c r="F2282" s="129"/>
      <c r="G2282" s="129"/>
      <c r="H2282" s="129"/>
      <c r="I2282" s="130">
        <f>IF(E2266&lt;&gt;0,K2282/E2266, 0)</f>
        <v>13437</v>
      </c>
      <c r="J2282" s="130"/>
      <c r="K2282" s="130">
        <f>L2268+L2270+L2274+L2280+L2281+L2271+SUM(L2278:L2278)</f>
        <v>134.37</v>
      </c>
      <c r="L2282" s="130"/>
      <c r="AD2282">
        <f>ROUND((Source!AT685/100)*((ROUND(SUMIF(SmtRes!AQ685:'SmtRes'!AQ689,"=1",SmtRes!AD685:'SmtRes'!AD689)*Source!I685, 2)+ROUND(SUMIF(SmtRes!AQ685:'SmtRes'!AQ689,"=1",SmtRes!AC685:'SmtRes'!AC689)*Source!I685, 2))), 2)</f>
        <v>5.09</v>
      </c>
      <c r="AE2282">
        <f>ROUND((Source!AU685/100)*((ROUND(SUMIF(SmtRes!AQ685:'SmtRes'!AQ689,"=1",SmtRes!AD685:'SmtRes'!AD689)*Source!I685, 2)+ROUND(SUMIF(SmtRes!AQ685:'SmtRes'!AQ689,"=1",SmtRes!AC685:'SmtRes'!AC689)*Source!I685, 2))), 2)</f>
        <v>3.22</v>
      </c>
      <c r="AN2282" s="24">
        <f>L2268+L2270+L2274+L2280+L2281+L2271</f>
        <v>76.539999999999992</v>
      </c>
      <c r="AO2282" s="24">
        <f>L2270</f>
        <v>4.37</v>
      </c>
      <c r="AQ2282" t="s">
        <v>1567</v>
      </c>
      <c r="AR2282" s="24">
        <f>L2268</f>
        <v>24.8</v>
      </c>
      <c r="AT2282" s="24">
        <f>L2271</f>
        <v>0</v>
      </c>
      <c r="AV2282" t="s">
        <v>1567</v>
      </c>
      <c r="AW2282" s="24">
        <f>L2274</f>
        <v>0</v>
      </c>
      <c r="AZ2282">
        <f>Source!X685</f>
        <v>29.02</v>
      </c>
      <c r="BA2282">
        <f>Source!Y685</f>
        <v>18.350000000000001</v>
      </c>
      <c r="CD2282">
        <v>1</v>
      </c>
    </row>
    <row r="2283" spans="1:82" ht="38.25" x14ac:dyDescent="0.2">
      <c r="A2283" s="118" t="s">
        <v>804</v>
      </c>
      <c r="B2283" s="107" t="s">
        <v>1638</v>
      </c>
      <c r="C2283" s="107" t="str">
        <f>Source!G687</f>
        <v>Укладка  футляра из  стальных водопроводных труб диаметром:   до 100 мм(для контрольной трубки)</v>
      </c>
      <c r="D2283" s="119" t="str">
        <f>Source!H687</f>
        <v>км</v>
      </c>
      <c r="E2283" s="120">
        <f>Source!K687</f>
        <v>1E-3</v>
      </c>
      <c r="F2283" s="120"/>
      <c r="G2283" s="120">
        <f>Source!I687</f>
        <v>1E-3</v>
      </c>
      <c r="H2283" s="121"/>
      <c r="I2283" s="119"/>
      <c r="J2283" s="121"/>
      <c r="K2283" s="119"/>
      <c r="L2283" s="121"/>
    </row>
    <row r="2284" spans="1:82" x14ac:dyDescent="0.2">
      <c r="A2284" s="122"/>
      <c r="B2284" s="120">
        <v>1</v>
      </c>
      <c r="C2284" s="122" t="s">
        <v>1569</v>
      </c>
      <c r="D2284" s="119" t="s">
        <v>922</v>
      </c>
      <c r="E2284" s="123"/>
      <c r="F2284" s="120"/>
      <c r="G2284" s="120">
        <f>Source!U687</f>
        <v>0.36779000000000001</v>
      </c>
      <c r="H2284" s="120"/>
      <c r="I2284" s="120"/>
      <c r="J2284" s="120"/>
      <c r="K2284" s="120"/>
      <c r="L2284" s="124">
        <f>SUM(L2285:L2289)-SUMIF(CE2285:CE2289, 1, L2285:L2289)</f>
        <v>145.34</v>
      </c>
    </row>
    <row r="2285" spans="1:82" x14ac:dyDescent="0.2">
      <c r="A2285" s="107"/>
      <c r="B2285" s="107" t="s">
        <v>1035</v>
      </c>
      <c r="C2285" s="107" t="s">
        <v>1036</v>
      </c>
      <c r="D2285" s="119" t="s">
        <v>1037</v>
      </c>
      <c r="E2285" s="120">
        <v>45.66</v>
      </c>
      <c r="F2285" s="120"/>
      <c r="G2285" s="120">
        <f>SmtRes!CX690</f>
        <v>4.5659999999999999E-2</v>
      </c>
      <c r="H2285" s="121"/>
      <c r="I2285" s="119"/>
      <c r="J2285" s="121">
        <f>SmtRes!CZ690</f>
        <v>320.41000000000003</v>
      </c>
      <c r="K2285" s="119"/>
      <c r="L2285" s="121">
        <f>SmtRes!DI690</f>
        <v>14.63</v>
      </c>
    </row>
    <row r="2286" spans="1:82" x14ac:dyDescent="0.2">
      <c r="A2286" s="107"/>
      <c r="B2286" s="107" t="s">
        <v>1109</v>
      </c>
      <c r="C2286" s="107" t="s">
        <v>1110</v>
      </c>
      <c r="D2286" s="119" t="s">
        <v>1037</v>
      </c>
      <c r="E2286" s="120">
        <v>135.96</v>
      </c>
      <c r="F2286" s="120"/>
      <c r="G2286" s="120">
        <f>SmtRes!CX691</f>
        <v>0.13596</v>
      </c>
      <c r="H2286" s="121"/>
      <c r="I2286" s="119"/>
      <c r="J2286" s="121">
        <f>SmtRes!CZ691</f>
        <v>349.8</v>
      </c>
      <c r="K2286" s="119"/>
      <c r="L2286" s="121">
        <f>SmtRes!DI691</f>
        <v>47.56</v>
      </c>
    </row>
    <row r="2287" spans="1:82" x14ac:dyDescent="0.2">
      <c r="A2287" s="107"/>
      <c r="B2287" s="107" t="s">
        <v>1038</v>
      </c>
      <c r="C2287" s="107" t="s">
        <v>1039</v>
      </c>
      <c r="D2287" s="119" t="s">
        <v>1037</v>
      </c>
      <c r="E2287" s="120">
        <v>79.31</v>
      </c>
      <c r="F2287" s="120"/>
      <c r="G2287" s="120">
        <f>SmtRes!CX692</f>
        <v>7.9310000000000005E-2</v>
      </c>
      <c r="H2287" s="121"/>
      <c r="I2287" s="119"/>
      <c r="J2287" s="121">
        <f>SmtRes!CZ692</f>
        <v>393.89</v>
      </c>
      <c r="K2287" s="119"/>
      <c r="L2287" s="121">
        <f>SmtRes!DI692</f>
        <v>31.24</v>
      </c>
    </row>
    <row r="2288" spans="1:82" x14ac:dyDescent="0.2">
      <c r="A2288" s="107"/>
      <c r="B2288" s="107" t="s">
        <v>1084</v>
      </c>
      <c r="C2288" s="107" t="s">
        <v>1085</v>
      </c>
      <c r="D2288" s="119" t="s">
        <v>1037</v>
      </c>
      <c r="E2288" s="120">
        <v>60.51</v>
      </c>
      <c r="F2288" s="120"/>
      <c r="G2288" s="120">
        <f>SmtRes!CX693</f>
        <v>6.0510000000000001E-2</v>
      </c>
      <c r="H2288" s="121"/>
      <c r="I2288" s="119"/>
      <c r="J2288" s="121">
        <f>SmtRes!CZ693</f>
        <v>452.68</v>
      </c>
      <c r="K2288" s="119"/>
      <c r="L2288" s="121">
        <f>SmtRes!DI693</f>
        <v>27.39</v>
      </c>
    </row>
    <row r="2289" spans="1:83" x14ac:dyDescent="0.2">
      <c r="A2289" s="107"/>
      <c r="B2289" s="107" t="s">
        <v>1111</v>
      </c>
      <c r="C2289" s="107" t="s">
        <v>1112</v>
      </c>
      <c r="D2289" s="119" t="s">
        <v>1037</v>
      </c>
      <c r="E2289" s="120">
        <v>46.35</v>
      </c>
      <c r="F2289" s="120"/>
      <c r="G2289" s="120">
        <f>SmtRes!CX694</f>
        <v>4.6350000000000002E-2</v>
      </c>
      <c r="H2289" s="121"/>
      <c r="I2289" s="119"/>
      <c r="J2289" s="121">
        <f>SmtRes!CZ694</f>
        <v>529.11</v>
      </c>
      <c r="K2289" s="119"/>
      <c r="L2289" s="121">
        <f>SmtRes!DI694</f>
        <v>24.52</v>
      </c>
    </row>
    <row r="2290" spans="1:83" x14ac:dyDescent="0.2">
      <c r="A2290" s="122"/>
      <c r="B2290" s="120">
        <v>2</v>
      </c>
      <c r="C2290" s="122" t="s">
        <v>1560</v>
      </c>
      <c r="D2290" s="119"/>
      <c r="E2290" s="123"/>
      <c r="F2290" s="120"/>
      <c r="G2290" s="120"/>
      <c r="H2290" s="120"/>
      <c r="I2290" s="120"/>
      <c r="J2290" s="120"/>
      <c r="K2290" s="120"/>
      <c r="L2290" s="124">
        <f>SUM(L2291:L2297)-SUMIF(CE2291:CE2297, 1, L2291:L2297)</f>
        <v>66.009999999999991</v>
      </c>
    </row>
    <row r="2291" spans="1:83" x14ac:dyDescent="0.2">
      <c r="A2291" s="122"/>
      <c r="B2291" s="120"/>
      <c r="C2291" s="122" t="s">
        <v>1562</v>
      </c>
      <c r="D2291" s="119" t="s">
        <v>922</v>
      </c>
      <c r="E2291" s="123"/>
      <c r="F2291" s="120"/>
      <c r="G2291" s="120">
        <f>Source!V687</f>
        <v>7.8070000000000001E-2</v>
      </c>
      <c r="H2291" s="120"/>
      <c r="I2291" s="120"/>
      <c r="J2291" s="120"/>
      <c r="K2291" s="120"/>
      <c r="L2291" s="124">
        <f>SUMIF(CE2292:CE2297, 1, L2292:L2297)</f>
        <v>32.69</v>
      </c>
      <c r="CE2291">
        <v>1</v>
      </c>
    </row>
    <row r="2292" spans="1:83" ht="25.5" x14ac:dyDescent="0.2">
      <c r="A2292" s="107"/>
      <c r="B2292" s="107" t="s">
        <v>978</v>
      </c>
      <c r="C2292" s="107" t="s">
        <v>980</v>
      </c>
      <c r="D2292" s="119" t="s">
        <v>926</v>
      </c>
      <c r="E2292" s="120">
        <v>0.32</v>
      </c>
      <c r="F2292" s="120"/>
      <c r="G2292" s="120">
        <f>SmtRes!CX696</f>
        <v>3.2000000000000003E-4</v>
      </c>
      <c r="H2292" s="121"/>
      <c r="I2292" s="119"/>
      <c r="J2292" s="121">
        <f>SmtRes!CZ696</f>
        <v>579.09</v>
      </c>
      <c r="K2292" s="119"/>
      <c r="L2292" s="121">
        <f>SmtRes!DG696</f>
        <v>0.19</v>
      </c>
    </row>
    <row r="2293" spans="1:83" x14ac:dyDescent="0.2">
      <c r="A2293" s="107"/>
      <c r="B2293" s="107" t="s">
        <v>947</v>
      </c>
      <c r="C2293" s="107" t="s">
        <v>1603</v>
      </c>
      <c r="D2293" s="119" t="s">
        <v>922</v>
      </c>
      <c r="E2293" s="120">
        <f>SmtRes!DO696*SmtRes!AT696</f>
        <v>0.32</v>
      </c>
      <c r="F2293" s="120"/>
      <c r="G2293" s="120">
        <f>ROUND(E2293*G2283, 7)</f>
        <v>3.2000000000000003E-4</v>
      </c>
      <c r="H2293" s="121"/>
      <c r="I2293" s="119"/>
      <c r="J2293" s="121">
        <f>ROUND(SmtRes!AG696/SmtRes!DO696, 2)</f>
        <v>393.89</v>
      </c>
      <c r="K2293" s="119"/>
      <c r="L2293" s="121">
        <f>SmtRes!DH696</f>
        <v>0.13</v>
      </c>
      <c r="CE2293">
        <v>1</v>
      </c>
    </row>
    <row r="2294" spans="1:83" ht="51" x14ac:dyDescent="0.2">
      <c r="A2294" s="107"/>
      <c r="B2294" s="107" t="s">
        <v>1007</v>
      </c>
      <c r="C2294" s="107" t="s">
        <v>1009</v>
      </c>
      <c r="D2294" s="119" t="s">
        <v>926</v>
      </c>
      <c r="E2294" s="120">
        <v>32.75</v>
      </c>
      <c r="F2294" s="120"/>
      <c r="G2294" s="120">
        <f>SmtRes!CX697</f>
        <v>3.2750000000000001E-2</v>
      </c>
      <c r="H2294" s="121">
        <f>SmtRes!CZ697</f>
        <v>1069.08</v>
      </c>
      <c r="I2294" s="119">
        <f>SmtRes!AJ697</f>
        <v>1.36</v>
      </c>
      <c r="J2294" s="121">
        <f>ROUND(H2294*I2294, 2)</f>
        <v>1453.95</v>
      </c>
      <c r="K2294" s="119"/>
      <c r="L2294" s="121">
        <f>SmtRes!DG697</f>
        <v>47.62</v>
      </c>
    </row>
    <row r="2295" spans="1:83" x14ac:dyDescent="0.2">
      <c r="A2295" s="107"/>
      <c r="B2295" s="107" t="s">
        <v>933</v>
      </c>
      <c r="C2295" s="107" t="s">
        <v>1573</v>
      </c>
      <c r="D2295" s="119" t="s">
        <v>922</v>
      </c>
      <c r="E2295" s="120">
        <f>SmtRes!DO697*SmtRes!AT697</f>
        <v>32.75</v>
      </c>
      <c r="F2295" s="120"/>
      <c r="G2295" s="120">
        <f>ROUND(E2295*G2283, 7)</f>
        <v>3.2750000000000001E-2</v>
      </c>
      <c r="H2295" s="121"/>
      <c r="I2295" s="119"/>
      <c r="J2295" s="121">
        <f>ROUND(SmtRes!AG697/SmtRes!DO697, 2)</f>
        <v>452.68</v>
      </c>
      <c r="K2295" s="119"/>
      <c r="L2295" s="121">
        <f>SmtRes!DH697</f>
        <v>14.83</v>
      </c>
      <c r="CE2295">
        <v>1</v>
      </c>
    </row>
    <row r="2296" spans="1:83" ht="51" x14ac:dyDescent="0.2">
      <c r="A2296" s="107"/>
      <c r="B2296" s="107" t="s">
        <v>944</v>
      </c>
      <c r="C2296" s="107" t="s">
        <v>946</v>
      </c>
      <c r="D2296" s="119" t="s">
        <v>926</v>
      </c>
      <c r="E2296" s="120">
        <v>45</v>
      </c>
      <c r="F2296" s="120"/>
      <c r="G2296" s="120">
        <f>SmtRes!CX698</f>
        <v>4.4999999999999998E-2</v>
      </c>
      <c r="H2296" s="121"/>
      <c r="I2296" s="119"/>
      <c r="J2296" s="121">
        <f>SmtRes!CZ698</f>
        <v>404.41</v>
      </c>
      <c r="K2296" s="119"/>
      <c r="L2296" s="121">
        <f>SmtRes!DG698</f>
        <v>18.2</v>
      </c>
    </row>
    <row r="2297" spans="1:83" x14ac:dyDescent="0.2">
      <c r="A2297" s="107"/>
      <c r="B2297" s="107" t="s">
        <v>947</v>
      </c>
      <c r="C2297" s="107" t="s">
        <v>1603</v>
      </c>
      <c r="D2297" s="119" t="s">
        <v>922</v>
      </c>
      <c r="E2297" s="120">
        <f>SmtRes!DO698*SmtRes!AT698</f>
        <v>45</v>
      </c>
      <c r="F2297" s="120"/>
      <c r="G2297" s="120">
        <f>ROUND(E2297*G2283, 7)</f>
        <v>4.4999999999999998E-2</v>
      </c>
      <c r="H2297" s="121"/>
      <c r="I2297" s="119"/>
      <c r="J2297" s="121">
        <f>ROUND(SmtRes!AG698/SmtRes!DO698, 2)</f>
        <v>393.89</v>
      </c>
      <c r="K2297" s="119"/>
      <c r="L2297" s="121">
        <f>SmtRes!DH698</f>
        <v>17.73</v>
      </c>
      <c r="CE2297">
        <v>1</v>
      </c>
    </row>
    <row r="2298" spans="1:83" x14ac:dyDescent="0.2">
      <c r="A2298" s="122"/>
      <c r="B2298" s="120">
        <v>4</v>
      </c>
      <c r="C2298" s="122" t="s">
        <v>1604</v>
      </c>
      <c r="D2298" s="119"/>
      <c r="E2298" s="123"/>
      <c r="F2298" s="120"/>
      <c r="G2298" s="120"/>
      <c r="H2298" s="120"/>
      <c r="I2298" s="120"/>
      <c r="J2298" s="120"/>
      <c r="K2298" s="120"/>
      <c r="L2298" s="124">
        <f>SUM(L2299:L2302)-SUMIF(CE2299:CE2302, 1, L2299:L2302)</f>
        <v>10.17</v>
      </c>
    </row>
    <row r="2299" spans="1:83" x14ac:dyDescent="0.2">
      <c r="A2299" s="107"/>
      <c r="B2299" s="107" t="s">
        <v>951</v>
      </c>
      <c r="C2299" s="107" t="s">
        <v>953</v>
      </c>
      <c r="D2299" s="119" t="s">
        <v>954</v>
      </c>
      <c r="E2299" s="120">
        <v>28.58</v>
      </c>
      <c r="F2299" s="120"/>
      <c r="G2299" s="120">
        <f>SmtRes!CX699</f>
        <v>2.8580000000000001E-2</v>
      </c>
      <c r="H2299" s="121"/>
      <c r="I2299" s="119"/>
      <c r="J2299" s="121">
        <f>SmtRes!CZ699</f>
        <v>9.35</v>
      </c>
      <c r="K2299" s="119"/>
      <c r="L2299" s="121">
        <f>SmtRes!DF699</f>
        <v>0.27</v>
      </c>
    </row>
    <row r="2300" spans="1:83" ht="38.25" x14ac:dyDescent="0.2">
      <c r="A2300" s="107"/>
      <c r="B2300" s="107" t="s">
        <v>955</v>
      </c>
      <c r="C2300" s="107" t="s">
        <v>957</v>
      </c>
      <c r="D2300" s="119" t="s">
        <v>443</v>
      </c>
      <c r="E2300" s="120">
        <v>14.42</v>
      </c>
      <c r="F2300" s="120"/>
      <c r="G2300" s="120">
        <f>SmtRes!CX700</f>
        <v>1.4420000000000001E-2</v>
      </c>
      <c r="H2300" s="121">
        <f>SmtRes!CZ700</f>
        <v>155.63</v>
      </c>
      <c r="I2300" s="119">
        <f>SmtRes!AI700</f>
        <v>0.93</v>
      </c>
      <c r="J2300" s="121">
        <f>ROUND(H2300*I2300, 2)</f>
        <v>144.74</v>
      </c>
      <c r="K2300" s="119"/>
      <c r="L2300" s="121">
        <f>SmtRes!DF700</f>
        <v>2.09</v>
      </c>
    </row>
    <row r="2301" spans="1:83" ht="25.5" x14ac:dyDescent="0.2">
      <c r="A2301" s="107"/>
      <c r="B2301" s="107" t="s">
        <v>1113</v>
      </c>
      <c r="C2301" s="107" t="s">
        <v>1115</v>
      </c>
      <c r="D2301" s="119" t="s">
        <v>118</v>
      </c>
      <c r="E2301" s="120">
        <v>0.52</v>
      </c>
      <c r="F2301" s="120"/>
      <c r="G2301" s="120">
        <f>SmtRes!CX701</f>
        <v>5.1999999999999995E-4</v>
      </c>
      <c r="H2301" s="121">
        <f>SmtRes!CZ701</f>
        <v>104.63</v>
      </c>
      <c r="I2301" s="119">
        <f>SmtRes!AI701</f>
        <v>1.22</v>
      </c>
      <c r="J2301" s="121">
        <f>ROUND(H2301*I2301, 2)</f>
        <v>127.65</v>
      </c>
      <c r="K2301" s="119"/>
      <c r="L2301" s="121">
        <f>SmtRes!DF701</f>
        <v>7.0000000000000007E-2</v>
      </c>
    </row>
    <row r="2302" spans="1:83" ht="51" x14ac:dyDescent="0.2">
      <c r="A2302" s="107"/>
      <c r="B2302" s="107" t="s">
        <v>1116</v>
      </c>
      <c r="C2302" s="107" t="s">
        <v>1118</v>
      </c>
      <c r="D2302" s="119" t="s">
        <v>231</v>
      </c>
      <c r="E2302" s="120">
        <v>0.46</v>
      </c>
      <c r="F2302" s="120"/>
      <c r="G2302" s="120">
        <f>SmtRes!CX702</f>
        <v>4.6000000000000001E-4</v>
      </c>
      <c r="H2302" s="121">
        <f>SmtRes!CZ702</f>
        <v>16655</v>
      </c>
      <c r="I2302" s="119">
        <f>SmtRes!AI702</f>
        <v>1.01</v>
      </c>
      <c r="J2302" s="121">
        <f>ROUND(H2302*I2302, 2)</f>
        <v>16821.55</v>
      </c>
      <c r="K2302" s="119"/>
      <c r="L2302" s="121">
        <f>SmtRes!DF702</f>
        <v>7.74</v>
      </c>
    </row>
    <row r="2303" spans="1:83" x14ac:dyDescent="0.2">
      <c r="A2303" s="107"/>
      <c r="B2303" s="107" t="str">
        <f>EtalonRes!I768</f>
        <v>23.5.02.02</v>
      </c>
      <c r="C2303" s="125" t="str">
        <f>EtalonRes!K768</f>
        <v>Трубы стальные</v>
      </c>
      <c r="D2303" s="126" t="str">
        <f>EtalonRes!O768</f>
        <v>м</v>
      </c>
      <c r="E2303" s="127">
        <f>EtalonRes!X768</f>
        <v>1010</v>
      </c>
      <c r="F2303" s="127"/>
      <c r="G2303" s="127">
        <f>ROUND(EtalonRes!AG768*Source!I687, 7)</f>
        <v>1.01</v>
      </c>
      <c r="H2303" s="128"/>
      <c r="I2303" s="126"/>
      <c r="J2303" s="128"/>
      <c r="K2303" s="126"/>
      <c r="L2303" s="128"/>
    </row>
    <row r="2304" spans="1:83" x14ac:dyDescent="0.2">
      <c r="A2304" s="107"/>
      <c r="B2304" s="107"/>
      <c r="C2304" s="106" t="s">
        <v>832</v>
      </c>
      <c r="D2304" s="119"/>
      <c r="E2304" s="120"/>
      <c r="F2304" s="120"/>
      <c r="G2304" s="120"/>
      <c r="H2304" s="121"/>
      <c r="I2304" s="119"/>
      <c r="J2304" s="121"/>
      <c r="K2304" s="119"/>
      <c r="L2304" s="121">
        <f>L2284+L2290+L2291+L2298</f>
        <v>254.20999999999998</v>
      </c>
    </row>
    <row r="2305" spans="1:83" ht="51" x14ac:dyDescent="0.2">
      <c r="A2305" s="118" t="s">
        <v>1753</v>
      </c>
      <c r="B2305" s="107" t="str">
        <f>Source!F688</f>
        <v>23.5.02.02-1168</v>
      </c>
      <c r="C2305" s="107" t="str">
        <f>Source!G688</f>
        <v>Трубы стальные электросварные прямошовные из стали марки 20, наружный диаметр 89 мм, толщина стенки 4 мм</v>
      </c>
      <c r="D2305" s="119" t="str">
        <f>Source!H688</f>
        <v>м</v>
      </c>
      <c r="E2305" s="120">
        <f>SmtRes!AT703</f>
        <v>1000</v>
      </c>
      <c r="F2305" s="120"/>
      <c r="G2305" s="120">
        <f>Source!I688</f>
        <v>1</v>
      </c>
      <c r="H2305" s="121">
        <f>Source!AL688+Source!AO688+Source!AM688+Source!AN688</f>
        <v>576.54</v>
      </c>
      <c r="I2305" s="119">
        <f>IF(Source!BC688&lt;&gt; 0, Source!BC688, 1)</f>
        <v>0.85</v>
      </c>
      <c r="J2305" s="121">
        <f>ROUND(H2305*I2305, 2)</f>
        <v>490.06</v>
      </c>
      <c r="K2305" s="119"/>
      <c r="L2305" s="121">
        <f>Source!P688</f>
        <v>490.06</v>
      </c>
      <c r="AD2305">
        <f>ROUND((Source!AT688/100)*((ROUND(ROUND(Source!AO688,2)*Source!I688, 2)+ROUND(ROUND(Source!AN688,2)*Source!I688, 2))), 2)</f>
        <v>0</v>
      </c>
      <c r="AE2305">
        <f>ROUND((Source!AU688/100)*((ROUND(ROUND(Source!AO688,2)*Source!I688, 2)+ROUND(ROUND(Source!AN688,2)*Source!I688, 2))), 2)</f>
        <v>0</v>
      </c>
      <c r="AN2305">
        <f>L2305</f>
        <v>490.06</v>
      </c>
      <c r="AW2305">
        <f>L2305</f>
        <v>490.06</v>
      </c>
      <c r="AZ2305">
        <f>Source!X688</f>
        <v>0</v>
      </c>
      <c r="BA2305">
        <f>Source!Y688</f>
        <v>0</v>
      </c>
      <c r="CD2305">
        <v>1</v>
      </c>
    </row>
    <row r="2306" spans="1:83" x14ac:dyDescent="0.2">
      <c r="A2306" s="107"/>
      <c r="B2306" s="107"/>
      <c r="C2306" s="107" t="s">
        <v>1563</v>
      </c>
      <c r="D2306" s="119"/>
      <c r="E2306" s="120"/>
      <c r="F2306" s="120"/>
      <c r="G2306" s="120"/>
      <c r="H2306" s="121"/>
      <c r="I2306" s="119"/>
      <c r="J2306" s="121"/>
      <c r="K2306" s="119"/>
      <c r="L2306" s="121">
        <f>SUM(AR2283:AR2309)+SUM(AS2283:AS2309)+SUM(AT2283:AT2309)+SUM(AU2283:AU2309)+SUM(AV2283:AV2309)</f>
        <v>178.03</v>
      </c>
    </row>
    <row r="2307" spans="1:83" ht="38.25" x14ac:dyDescent="0.2">
      <c r="A2307" s="107"/>
      <c r="B2307" s="107" t="s">
        <v>108</v>
      </c>
      <c r="C2307" s="107" t="s">
        <v>1605</v>
      </c>
      <c r="D2307" s="119" t="s">
        <v>186</v>
      </c>
      <c r="E2307" s="120">
        <f>Source!BZ687</f>
        <v>117</v>
      </c>
      <c r="F2307" s="120"/>
      <c r="G2307" s="120">
        <f>Source!AT687</f>
        <v>117</v>
      </c>
      <c r="H2307" s="121"/>
      <c r="I2307" s="119"/>
      <c r="J2307" s="121"/>
      <c r="K2307" s="119"/>
      <c r="L2307" s="121">
        <f>SUM(AZ2283:AZ2309)</f>
        <v>208.3</v>
      </c>
    </row>
    <row r="2308" spans="1:83" ht="38.25" x14ac:dyDescent="0.2">
      <c r="A2308" s="125"/>
      <c r="B2308" s="125" t="s">
        <v>109</v>
      </c>
      <c r="C2308" s="125" t="s">
        <v>1606</v>
      </c>
      <c r="D2308" s="126" t="s">
        <v>186</v>
      </c>
      <c r="E2308" s="127">
        <f>Source!CA687</f>
        <v>74</v>
      </c>
      <c r="F2308" s="127"/>
      <c r="G2308" s="127">
        <f>Source!AU687</f>
        <v>74</v>
      </c>
      <c r="H2308" s="128"/>
      <c r="I2308" s="126"/>
      <c r="J2308" s="128"/>
      <c r="K2308" s="126"/>
      <c r="L2308" s="128">
        <f>SUM(BA2283:BA2309)</f>
        <v>131.74</v>
      </c>
    </row>
    <row r="2309" spans="1:83" x14ac:dyDescent="0.2">
      <c r="A2309" s="104"/>
      <c r="B2309" s="104"/>
      <c r="C2309" s="129" t="s">
        <v>1566</v>
      </c>
      <c r="D2309" s="129"/>
      <c r="E2309" s="129"/>
      <c r="F2309" s="129"/>
      <c r="G2309" s="129"/>
      <c r="H2309" s="129"/>
      <c r="I2309" s="130">
        <f>IF(E2283&lt;&gt;0,K2309/E2283, 0)</f>
        <v>1084310</v>
      </c>
      <c r="J2309" s="130"/>
      <c r="K2309" s="130">
        <f>L2284+L2290+L2298+L2307+L2308+L2291+SUM(L2305:L2305)</f>
        <v>1084.31</v>
      </c>
      <c r="L2309" s="130"/>
      <c r="AD2309">
        <f>ROUND((Source!AT687/100)*((ROUND(SUMIF(SmtRes!AQ690:'SmtRes'!AQ703,"=1",SmtRes!AD690:'SmtRes'!AD703)*Source!I687, 2)+ROUND(SUMIF(SmtRes!AQ690:'SmtRes'!AQ703,"=1",SmtRes!AC690:'SmtRes'!AC703)*Source!I687, 2))), 2)</f>
        <v>3.85</v>
      </c>
      <c r="AE2309">
        <f>ROUND((Source!AU687/100)*((ROUND(SUMIF(SmtRes!AQ690:'SmtRes'!AQ703,"=1",SmtRes!AD690:'SmtRes'!AD703)*Source!I687, 2)+ROUND(SUMIF(SmtRes!AQ690:'SmtRes'!AQ703,"=1",SmtRes!AC690:'SmtRes'!AC703)*Source!I687, 2))), 2)</f>
        <v>2.4300000000000002</v>
      </c>
      <c r="AN2309" s="24">
        <f>L2284+L2290+L2298+L2307+L2308+L2291</f>
        <v>594.25</v>
      </c>
      <c r="AO2309" s="24">
        <f>L2290</f>
        <v>66.009999999999991</v>
      </c>
      <c r="AQ2309" t="s">
        <v>1567</v>
      </c>
      <c r="AR2309" s="24">
        <f>L2284</f>
        <v>145.34</v>
      </c>
      <c r="AT2309" s="24">
        <f>L2291</f>
        <v>32.69</v>
      </c>
      <c r="AV2309" t="s">
        <v>1567</v>
      </c>
      <c r="AW2309" s="24">
        <f>L2298</f>
        <v>10.17</v>
      </c>
      <c r="AZ2309">
        <f>Source!X687</f>
        <v>208.3</v>
      </c>
      <c r="BA2309">
        <f>Source!Y687</f>
        <v>131.74</v>
      </c>
      <c r="CD2309">
        <v>1</v>
      </c>
    </row>
    <row r="2310" spans="1:83" ht="38.25" x14ac:dyDescent="0.2">
      <c r="A2310" s="118" t="s">
        <v>806</v>
      </c>
      <c r="B2310" s="107" t="s">
        <v>1640</v>
      </c>
      <c r="C2310" s="107" t="str">
        <f>Source!G689</f>
        <v>Установка неразъемного соединения "полиэтилен-сталь" на газопроводе, диаметр газопровода: до 32 мм</v>
      </c>
      <c r="D2310" s="119" t="str">
        <f>Source!H689</f>
        <v>ШТ</v>
      </c>
      <c r="E2310" s="120">
        <f>Source!K689</f>
        <v>1</v>
      </c>
      <c r="F2310" s="120"/>
      <c r="G2310" s="120">
        <f>Source!I689</f>
        <v>1</v>
      </c>
      <c r="H2310" s="121"/>
      <c r="I2310" s="119"/>
      <c r="J2310" s="121"/>
      <c r="K2310" s="119"/>
      <c r="L2310" s="121"/>
    </row>
    <row r="2311" spans="1:83" x14ac:dyDescent="0.2">
      <c r="A2311" s="122"/>
      <c r="B2311" s="120">
        <v>1</v>
      </c>
      <c r="C2311" s="122" t="s">
        <v>1569</v>
      </c>
      <c r="D2311" s="119" t="s">
        <v>922</v>
      </c>
      <c r="E2311" s="123"/>
      <c r="F2311" s="120"/>
      <c r="G2311" s="120">
        <f>Source!U689</f>
        <v>0.39</v>
      </c>
      <c r="H2311" s="120"/>
      <c r="I2311" s="120"/>
      <c r="J2311" s="120"/>
      <c r="K2311" s="120"/>
      <c r="L2311" s="124">
        <f>SUM(L2312:L2312)-SUMIF(CE2312:CE2312, 1, L2312:L2312)</f>
        <v>155.91</v>
      </c>
    </row>
    <row r="2312" spans="1:83" x14ac:dyDescent="0.2">
      <c r="A2312" s="107"/>
      <c r="B2312" s="107" t="s">
        <v>1119</v>
      </c>
      <c r="C2312" s="107" t="s">
        <v>1120</v>
      </c>
      <c r="D2312" s="119" t="s">
        <v>922</v>
      </c>
      <c r="E2312" s="120">
        <v>0.39</v>
      </c>
      <c r="F2312" s="120"/>
      <c r="G2312" s="120">
        <f>SmtRes!CX704</f>
        <v>0.39</v>
      </c>
      <c r="H2312" s="121"/>
      <c r="I2312" s="119"/>
      <c r="J2312" s="121">
        <f>SmtRes!CZ704</f>
        <v>399.77</v>
      </c>
      <c r="K2312" s="119"/>
      <c r="L2312" s="121">
        <f>SmtRes!DI704</f>
        <v>155.91</v>
      </c>
    </row>
    <row r="2313" spans="1:83" x14ac:dyDescent="0.2">
      <c r="A2313" s="122"/>
      <c r="B2313" s="120">
        <v>2</v>
      </c>
      <c r="C2313" s="122" t="s">
        <v>1560</v>
      </c>
      <c r="D2313" s="119"/>
      <c r="E2313" s="123"/>
      <c r="F2313" s="120"/>
      <c r="G2313" s="120"/>
      <c r="H2313" s="120"/>
      <c r="I2313" s="120"/>
      <c r="J2313" s="120"/>
      <c r="K2313" s="120"/>
      <c r="L2313" s="124">
        <f>SUM(L2314:L2317)-SUMIF(CE2314:CE2317, 1, L2314:L2317)</f>
        <v>16.04</v>
      </c>
    </row>
    <row r="2314" spans="1:83" hidden="1" x14ac:dyDescent="0.2">
      <c r="A2314" s="122"/>
      <c r="B2314" s="120"/>
      <c r="C2314" s="122" t="s">
        <v>1562</v>
      </c>
      <c r="D2314" s="119" t="s">
        <v>922</v>
      </c>
      <c r="E2314" s="123"/>
      <c r="F2314" s="120"/>
      <c r="G2314" s="120">
        <f>Source!V689</f>
        <v>0</v>
      </c>
      <c r="H2314" s="120"/>
      <c r="I2314" s="120"/>
      <c r="J2314" s="120"/>
      <c r="K2314" s="120"/>
      <c r="L2314" s="124">
        <f>SUMIF(CE2315:CE2317, 1, L2315:L2317)</f>
        <v>0</v>
      </c>
      <c r="CE2314">
        <v>1</v>
      </c>
    </row>
    <row r="2315" spans="1:83" ht="51" x14ac:dyDescent="0.2">
      <c r="A2315" s="107"/>
      <c r="B2315" s="107" t="s">
        <v>1121</v>
      </c>
      <c r="C2315" s="107" t="s">
        <v>1123</v>
      </c>
      <c r="D2315" s="119" t="s">
        <v>926</v>
      </c>
      <c r="E2315" s="120">
        <v>0.12</v>
      </c>
      <c r="F2315" s="120"/>
      <c r="G2315" s="120">
        <f>SmtRes!CX705</f>
        <v>0.12</v>
      </c>
      <c r="H2315" s="121"/>
      <c r="I2315" s="119"/>
      <c r="J2315" s="121">
        <f>SmtRes!CZ705</f>
        <v>108.92</v>
      </c>
      <c r="K2315" s="119"/>
      <c r="L2315" s="121">
        <f>SmtRes!DG705</f>
        <v>13.07</v>
      </c>
    </row>
    <row r="2316" spans="1:83" ht="38.25" x14ac:dyDescent="0.2">
      <c r="A2316" s="107"/>
      <c r="B2316" s="107" t="s">
        <v>1023</v>
      </c>
      <c r="C2316" s="107" t="s">
        <v>1025</v>
      </c>
      <c r="D2316" s="119" t="s">
        <v>926</v>
      </c>
      <c r="E2316" s="120">
        <v>0.15</v>
      </c>
      <c r="F2316" s="120"/>
      <c r="G2316" s="120">
        <f>SmtRes!CX706</f>
        <v>0.15</v>
      </c>
      <c r="H2316" s="121">
        <f>SmtRes!CZ706</f>
        <v>8.6300000000000008</v>
      </c>
      <c r="I2316" s="119">
        <f>SmtRes!AJ706</f>
        <v>1.59</v>
      </c>
      <c r="J2316" s="121">
        <f>ROUND(H2316*I2316, 2)</f>
        <v>13.72</v>
      </c>
      <c r="K2316" s="119"/>
      <c r="L2316" s="121">
        <f>SmtRes!DG706</f>
        <v>2.06</v>
      </c>
    </row>
    <row r="2317" spans="1:83" ht="38.25" x14ac:dyDescent="0.2">
      <c r="A2317" s="107"/>
      <c r="B2317" s="107" t="s">
        <v>1026</v>
      </c>
      <c r="C2317" s="107" t="s">
        <v>1028</v>
      </c>
      <c r="D2317" s="119" t="s">
        <v>926</v>
      </c>
      <c r="E2317" s="120">
        <v>0.21</v>
      </c>
      <c r="F2317" s="120"/>
      <c r="G2317" s="120">
        <f>SmtRes!CX707</f>
        <v>0.21</v>
      </c>
      <c r="H2317" s="121">
        <f>SmtRes!CZ707</f>
        <v>3.34</v>
      </c>
      <c r="I2317" s="119">
        <f>SmtRes!AJ707</f>
        <v>1.3</v>
      </c>
      <c r="J2317" s="121">
        <f>ROUND(H2317*I2317, 2)</f>
        <v>4.34</v>
      </c>
      <c r="K2317" s="119"/>
      <c r="L2317" s="121">
        <f>SmtRes!DG707</f>
        <v>0.91</v>
      </c>
    </row>
    <row r="2318" spans="1:83" x14ac:dyDescent="0.2">
      <c r="A2318" s="122"/>
      <c r="B2318" s="120">
        <v>4</v>
      </c>
      <c r="C2318" s="122" t="s">
        <v>1604</v>
      </c>
      <c r="D2318" s="119"/>
      <c r="E2318" s="123"/>
      <c r="F2318" s="120"/>
      <c r="G2318" s="120"/>
      <c r="H2318" s="120"/>
      <c r="I2318" s="120"/>
      <c r="J2318" s="120"/>
      <c r="K2318" s="120"/>
      <c r="L2318" s="124">
        <f>SUM(L2319:L2321)-SUMIF(CE2319:CE2321, 1, L2319:L2321)</f>
        <v>11.74</v>
      </c>
    </row>
    <row r="2319" spans="1:83" ht="25.5" x14ac:dyDescent="0.2">
      <c r="A2319" s="107"/>
      <c r="B2319" s="107" t="s">
        <v>1029</v>
      </c>
      <c r="C2319" s="107" t="s">
        <v>1031</v>
      </c>
      <c r="D2319" s="119" t="s">
        <v>443</v>
      </c>
      <c r="E2319" s="120">
        <v>6.0000000000000001E-3</v>
      </c>
      <c r="F2319" s="120"/>
      <c r="G2319" s="120">
        <f>SmtRes!CX708</f>
        <v>6.0000000000000001E-3</v>
      </c>
      <c r="H2319" s="121">
        <f>SmtRes!CZ708</f>
        <v>596.80999999999995</v>
      </c>
      <c r="I2319" s="119">
        <f>SmtRes!AI708</f>
        <v>1.62</v>
      </c>
      <c r="J2319" s="121">
        <f>ROUND(H2319*I2319, 2)</f>
        <v>966.83</v>
      </c>
      <c r="K2319" s="119"/>
      <c r="L2319" s="121">
        <f>SmtRes!DF708</f>
        <v>5.8</v>
      </c>
    </row>
    <row r="2320" spans="1:83" ht="38.25" x14ac:dyDescent="0.2">
      <c r="A2320" s="107"/>
      <c r="B2320" s="107" t="s">
        <v>1124</v>
      </c>
      <c r="C2320" s="107" t="s">
        <v>1126</v>
      </c>
      <c r="D2320" s="119" t="s">
        <v>236</v>
      </c>
      <c r="E2320" s="120">
        <v>4.0000000000000003E-5</v>
      </c>
      <c r="F2320" s="120"/>
      <c r="G2320" s="120">
        <f>SmtRes!CX709</f>
        <v>4.0000000000000003E-5</v>
      </c>
      <c r="H2320" s="121">
        <f>SmtRes!CZ709</f>
        <v>157657.67000000001</v>
      </c>
      <c r="I2320" s="119">
        <f>SmtRes!AI709</f>
        <v>0.93</v>
      </c>
      <c r="J2320" s="121">
        <f>ROUND(H2320*I2320, 2)</f>
        <v>146621.63</v>
      </c>
      <c r="K2320" s="119"/>
      <c r="L2320" s="121">
        <f>SmtRes!DF709</f>
        <v>5.86</v>
      </c>
    </row>
    <row r="2321" spans="1:83" x14ac:dyDescent="0.2">
      <c r="A2321" s="107"/>
      <c r="B2321" s="107" t="s">
        <v>1032</v>
      </c>
      <c r="C2321" s="107" t="s">
        <v>1034</v>
      </c>
      <c r="D2321" s="119" t="s">
        <v>443</v>
      </c>
      <c r="E2321" s="120">
        <v>8.9999999999999998E-4</v>
      </c>
      <c r="F2321" s="120"/>
      <c r="G2321" s="120">
        <f>SmtRes!CX710</f>
        <v>8.9999999999999998E-4</v>
      </c>
      <c r="H2321" s="121">
        <f>SmtRes!CZ710</f>
        <v>56.11</v>
      </c>
      <c r="I2321" s="119">
        <f>SmtRes!AI710</f>
        <v>1.64</v>
      </c>
      <c r="J2321" s="121">
        <f>ROUND(H2321*I2321, 2)</f>
        <v>92.02</v>
      </c>
      <c r="K2321" s="119"/>
      <c r="L2321" s="121">
        <f>SmtRes!DF710</f>
        <v>0.08</v>
      </c>
    </row>
    <row r="2322" spans="1:83" x14ac:dyDescent="0.2">
      <c r="A2322" s="107"/>
      <c r="B2322" s="107"/>
      <c r="C2322" s="107"/>
      <c r="D2322" s="119"/>
      <c r="E2322" s="120"/>
      <c r="F2322" s="120"/>
      <c r="G2322" s="120"/>
      <c r="H2322" s="121"/>
      <c r="I2322" s="119"/>
      <c r="J2322" s="121"/>
      <c r="K2322" s="119"/>
      <c r="L2322" s="121"/>
    </row>
    <row r="2323" spans="1:83" x14ac:dyDescent="0.2">
      <c r="A2323" s="107"/>
      <c r="B2323" s="107"/>
      <c r="C2323" s="125"/>
      <c r="D2323" s="126"/>
      <c r="E2323" s="127"/>
      <c r="F2323" s="127"/>
      <c r="G2323" s="127"/>
      <c r="H2323" s="128"/>
      <c r="I2323" s="126"/>
      <c r="J2323" s="128"/>
      <c r="K2323" s="126"/>
      <c r="L2323" s="128"/>
    </row>
    <row r="2324" spans="1:83" x14ac:dyDescent="0.2">
      <c r="A2324" s="107"/>
      <c r="B2324" s="107"/>
      <c r="C2324" s="106" t="s">
        <v>832</v>
      </c>
      <c r="D2324" s="119"/>
      <c r="E2324" s="120"/>
      <c r="F2324" s="120"/>
      <c r="G2324" s="120"/>
      <c r="H2324" s="121"/>
      <c r="I2324" s="119"/>
      <c r="J2324" s="121"/>
      <c r="K2324" s="119"/>
      <c r="L2324" s="121">
        <f>L2311+L2313+L2314+L2318</f>
        <v>183.69</v>
      </c>
    </row>
    <row r="2325" spans="1:83" x14ac:dyDescent="0.2">
      <c r="A2325" s="107"/>
      <c r="B2325" s="107"/>
      <c r="C2325" s="107" t="s">
        <v>1563</v>
      </c>
      <c r="D2325" s="119"/>
      <c r="E2325" s="120"/>
      <c r="F2325" s="120"/>
      <c r="G2325" s="120"/>
      <c r="H2325" s="121"/>
      <c r="I2325" s="119"/>
      <c r="J2325" s="121"/>
      <c r="K2325" s="119"/>
      <c r="L2325" s="121">
        <f>SUM(AR2310:AR2328)+SUM(AS2310:AS2328)+SUM(AT2310:AT2328)+SUM(AU2310:AU2328)+SUM(AV2310:AV2328)</f>
        <v>155.91</v>
      </c>
    </row>
    <row r="2326" spans="1:83" ht="38.25" x14ac:dyDescent="0.2">
      <c r="A2326" s="107"/>
      <c r="B2326" s="107" t="s">
        <v>108</v>
      </c>
      <c r="C2326" s="107" t="s">
        <v>1605</v>
      </c>
      <c r="D2326" s="119" t="s">
        <v>186</v>
      </c>
      <c r="E2326" s="120">
        <f>Source!BZ689</f>
        <v>117</v>
      </c>
      <c r="F2326" s="120"/>
      <c r="G2326" s="120">
        <f>Source!AT689</f>
        <v>117</v>
      </c>
      <c r="H2326" s="121"/>
      <c r="I2326" s="119"/>
      <c r="J2326" s="121"/>
      <c r="K2326" s="119"/>
      <c r="L2326" s="121">
        <f>SUM(AZ2310:AZ2328)</f>
        <v>182.41</v>
      </c>
    </row>
    <row r="2327" spans="1:83" ht="38.25" x14ac:dyDescent="0.2">
      <c r="A2327" s="125"/>
      <c r="B2327" s="125" t="s">
        <v>109</v>
      </c>
      <c r="C2327" s="125" t="s">
        <v>1606</v>
      </c>
      <c r="D2327" s="126" t="s">
        <v>186</v>
      </c>
      <c r="E2327" s="127">
        <f>Source!CA689</f>
        <v>74</v>
      </c>
      <c r="F2327" s="127"/>
      <c r="G2327" s="127">
        <f>Source!AU689</f>
        <v>74</v>
      </c>
      <c r="H2327" s="128"/>
      <c r="I2327" s="126"/>
      <c r="J2327" s="128"/>
      <c r="K2327" s="126"/>
      <c r="L2327" s="128">
        <f>SUM(BA2310:BA2328)</f>
        <v>115.37</v>
      </c>
    </row>
    <row r="2328" spans="1:83" x14ac:dyDescent="0.2">
      <c r="A2328" s="104"/>
      <c r="B2328" s="104"/>
      <c r="C2328" s="129" t="s">
        <v>1566</v>
      </c>
      <c r="D2328" s="129"/>
      <c r="E2328" s="129"/>
      <c r="F2328" s="129"/>
      <c r="G2328" s="129"/>
      <c r="H2328" s="129"/>
      <c r="I2328" s="130">
        <f>IF(E2310&lt;&gt;0,K2328/E2310, 0)</f>
        <v>481.47</v>
      </c>
      <c r="J2328" s="130"/>
      <c r="K2328" s="130">
        <f>L2311+L2313+L2318+L2326+L2327+L2314</f>
        <v>481.47</v>
      </c>
      <c r="L2328" s="130"/>
      <c r="AD2328">
        <f>ROUND((Source!AT689/100)*((ROUND(SUMIF(SmtRes!AQ704:'SmtRes'!AQ710,"=1",SmtRes!AD704:'SmtRes'!AD710)*Source!I689, 2)+ROUND(SUMIF(SmtRes!AQ704:'SmtRes'!AQ710,"=1",SmtRes!AC704:'SmtRes'!AC710)*Source!I689, 2))), 2)</f>
        <v>467.73</v>
      </c>
      <c r="AE2328">
        <f>ROUND((Source!AU689/100)*((ROUND(SUMIF(SmtRes!AQ704:'SmtRes'!AQ710,"=1",SmtRes!AD704:'SmtRes'!AD710)*Source!I689, 2)+ROUND(SUMIF(SmtRes!AQ704:'SmtRes'!AQ710,"=1",SmtRes!AC704:'SmtRes'!AC710)*Source!I689, 2))), 2)</f>
        <v>295.83</v>
      </c>
      <c r="AN2328" s="24">
        <f>L2311+L2313+L2318+L2326+L2327+L2314</f>
        <v>481.47</v>
      </c>
      <c r="AO2328" s="24">
        <f>L2313</f>
        <v>16.04</v>
      </c>
      <c r="AQ2328" t="s">
        <v>1567</v>
      </c>
      <c r="AR2328" s="24">
        <f>L2311</f>
        <v>155.91</v>
      </c>
      <c r="AT2328" s="24">
        <f>L2314</f>
        <v>0</v>
      </c>
      <c r="AV2328" t="s">
        <v>1567</v>
      </c>
      <c r="AW2328" s="24">
        <f>L2318</f>
        <v>11.74</v>
      </c>
      <c r="AZ2328">
        <f>Source!X689</f>
        <v>182.41</v>
      </c>
      <c r="BA2328">
        <f>Source!Y689</f>
        <v>115.37</v>
      </c>
      <c r="CD2328">
        <v>1</v>
      </c>
    </row>
    <row r="2329" spans="1:83" ht="51" x14ac:dyDescent="0.2">
      <c r="A2329" s="136" t="s">
        <v>807</v>
      </c>
      <c r="B2329" s="125" t="str">
        <f>Source!F690</f>
        <v>23.8.04.08-0011</v>
      </c>
      <c r="C2329" s="125" t="str">
        <f>Source!G690</f>
        <v>Соединение неразъемное полиэтилен-сталь, стандартное размерное отношение SDR11, наружный диаметр 32х32 мм</v>
      </c>
      <c r="D2329" s="126" t="str">
        <f>Source!H690</f>
        <v>ШТ</v>
      </c>
      <c r="E2329" s="127">
        <f>Source!K690</f>
        <v>1</v>
      </c>
      <c r="F2329" s="127"/>
      <c r="G2329" s="127">
        <f>Source!I690</f>
        <v>1</v>
      </c>
      <c r="H2329" s="128">
        <f>Source!AL690</f>
        <v>403.06</v>
      </c>
      <c r="I2329" s="126">
        <f>IF(Source!BC690&lt;&gt; 0, Source!BC690, 1)</f>
        <v>1.06</v>
      </c>
      <c r="J2329" s="128">
        <f>ROUND(H2329*I2329, 2)</f>
        <v>427.24</v>
      </c>
      <c r="K2329" s="126"/>
      <c r="L2329" s="128">
        <f>Source!P690</f>
        <v>427.24</v>
      </c>
    </row>
    <row r="2330" spans="1:83" x14ac:dyDescent="0.2">
      <c r="A2330" s="104"/>
      <c r="B2330" s="104"/>
      <c r="C2330" s="129" t="s">
        <v>1566</v>
      </c>
      <c r="D2330" s="129"/>
      <c r="E2330" s="129"/>
      <c r="F2330" s="129"/>
      <c r="G2330" s="129"/>
      <c r="H2330" s="129"/>
      <c r="I2330" s="130">
        <f>IF(E2329&lt;&gt;0,K2330/E2329, 0)</f>
        <v>427.24</v>
      </c>
      <c r="J2330" s="130"/>
      <c r="K2330" s="130">
        <f>L2329</f>
        <v>427.24</v>
      </c>
      <c r="L2330" s="130"/>
      <c r="AD2330">
        <f>ROUND((Source!AT690/100)*((ROUND(ROUND(Source!AO690,2)*Source!I690, 2)+ROUND(ROUND(Source!AN690,2)*Source!I690, 2))), 2)</f>
        <v>0</v>
      </c>
      <c r="AE2330">
        <f>ROUND((Source!AU690/100)*((ROUND(ROUND(Source!AO690,2)*Source!I690, 2)+ROUND(ROUND(Source!AN690,2)*Source!I690, 2))), 2)</f>
        <v>0</v>
      </c>
      <c r="AN2330" s="24">
        <f>L2329</f>
        <v>427.24</v>
      </c>
      <c r="AO2330">
        <f>0</f>
        <v>0</v>
      </c>
      <c r="AQ2330" t="s">
        <v>1567</v>
      </c>
      <c r="AR2330">
        <f>0</f>
        <v>0</v>
      </c>
      <c r="AT2330">
        <f>0</f>
        <v>0</v>
      </c>
      <c r="AV2330" t="s">
        <v>1567</v>
      </c>
      <c r="AW2330" s="24">
        <f>L2329</f>
        <v>427.24</v>
      </c>
      <c r="AZ2330">
        <f>Source!X690</f>
        <v>0</v>
      </c>
      <c r="BA2330">
        <f>Source!Y690</f>
        <v>0</v>
      </c>
      <c r="CD2330">
        <v>1</v>
      </c>
    </row>
    <row r="2331" spans="1:83" ht="25.5" x14ac:dyDescent="0.2">
      <c r="A2331" s="118" t="s">
        <v>808</v>
      </c>
      <c r="B2331" s="107" t="s">
        <v>1616</v>
      </c>
      <c r="C2331" s="107" t="str">
        <f>Source!G691</f>
        <v>Кабель, прокладываемый в траншее, масса 1м кабеля: до 0,6 кг</v>
      </c>
      <c r="D2331" s="119" t="str">
        <f>Source!H691</f>
        <v>км кабеля</v>
      </c>
      <c r="E2331" s="120">
        <f>Source!K691</f>
        <v>7.9000000000000001E-2</v>
      </c>
      <c r="F2331" s="120"/>
      <c r="G2331" s="120">
        <f>Source!I691</f>
        <v>7.9000000000000001E-2</v>
      </c>
      <c r="H2331" s="121"/>
      <c r="I2331" s="119"/>
      <c r="J2331" s="121"/>
      <c r="K2331" s="119"/>
      <c r="L2331" s="121"/>
    </row>
    <row r="2332" spans="1:83" x14ac:dyDescent="0.2">
      <c r="A2332" s="122"/>
      <c r="B2332" s="120">
        <v>1</v>
      </c>
      <c r="C2332" s="122" t="s">
        <v>1569</v>
      </c>
      <c r="D2332" s="119" t="s">
        <v>922</v>
      </c>
      <c r="E2332" s="123"/>
      <c r="F2332" s="120"/>
      <c r="G2332" s="120">
        <f>Source!U691</f>
        <v>2.133</v>
      </c>
      <c r="H2332" s="120"/>
      <c r="I2332" s="120"/>
      <c r="J2332" s="120"/>
      <c r="K2332" s="120"/>
      <c r="L2332" s="124">
        <f>SUM(L2333:L2333)-SUMIF(CE2333:CE2333, 1, L2333:L2333)</f>
        <v>793.16</v>
      </c>
    </row>
    <row r="2333" spans="1:83" x14ac:dyDescent="0.2">
      <c r="A2333" s="107"/>
      <c r="B2333" s="107" t="s">
        <v>1042</v>
      </c>
      <c r="C2333" s="107" t="s">
        <v>1043</v>
      </c>
      <c r="D2333" s="119" t="s">
        <v>922</v>
      </c>
      <c r="E2333" s="120">
        <v>27</v>
      </c>
      <c r="F2333" s="120"/>
      <c r="G2333" s="120">
        <f>SmtRes!CX711</f>
        <v>2.133</v>
      </c>
      <c r="H2333" s="121"/>
      <c r="I2333" s="119"/>
      <c r="J2333" s="121">
        <f>SmtRes!CZ711</f>
        <v>371.85</v>
      </c>
      <c r="K2333" s="119"/>
      <c r="L2333" s="121">
        <f>SmtRes!DI711</f>
        <v>793.16</v>
      </c>
    </row>
    <row r="2334" spans="1:83" x14ac:dyDescent="0.2">
      <c r="A2334" s="122"/>
      <c r="B2334" s="120">
        <v>2</v>
      </c>
      <c r="C2334" s="122" t="s">
        <v>1560</v>
      </c>
      <c r="D2334" s="119"/>
      <c r="E2334" s="123"/>
      <c r="F2334" s="120"/>
      <c r="G2334" s="120"/>
      <c r="H2334" s="120"/>
      <c r="I2334" s="120"/>
      <c r="J2334" s="120"/>
      <c r="K2334" s="120"/>
      <c r="L2334" s="124">
        <f>SUM(L2335:L2338)-SUMIF(CE2335:CE2338, 1, L2335:L2338)</f>
        <v>793.90999999999985</v>
      </c>
    </row>
    <row r="2335" spans="1:83" x14ac:dyDescent="0.2">
      <c r="A2335" s="122"/>
      <c r="B2335" s="120"/>
      <c r="C2335" s="122" t="s">
        <v>1562</v>
      </c>
      <c r="D2335" s="119" t="s">
        <v>922</v>
      </c>
      <c r="E2335" s="123"/>
      <c r="F2335" s="120"/>
      <c r="G2335" s="120">
        <f>Source!V691</f>
        <v>0.58618000000000003</v>
      </c>
      <c r="H2335" s="120"/>
      <c r="I2335" s="120"/>
      <c r="J2335" s="120"/>
      <c r="K2335" s="120"/>
      <c r="L2335" s="124">
        <f>SUMIF(CE2336:CE2338, 1, L2336:L2338)</f>
        <v>265.35000000000002</v>
      </c>
      <c r="CE2335">
        <v>1</v>
      </c>
    </row>
    <row r="2336" spans="1:83" ht="38.25" x14ac:dyDescent="0.2">
      <c r="A2336" s="107"/>
      <c r="B2336" s="107" t="s">
        <v>1044</v>
      </c>
      <c r="C2336" s="107" t="s">
        <v>1046</v>
      </c>
      <c r="D2336" s="119" t="s">
        <v>926</v>
      </c>
      <c r="E2336" s="120">
        <v>7.42</v>
      </c>
      <c r="F2336" s="120"/>
      <c r="G2336" s="120">
        <f>SmtRes!CX713</f>
        <v>0.58618000000000003</v>
      </c>
      <c r="H2336" s="121">
        <f>SmtRes!CZ713</f>
        <v>995.51</v>
      </c>
      <c r="I2336" s="119">
        <f>SmtRes!AJ713</f>
        <v>1.3</v>
      </c>
      <c r="J2336" s="121">
        <f>ROUND(H2336*I2336, 2)</f>
        <v>1294.1600000000001</v>
      </c>
      <c r="K2336" s="119"/>
      <c r="L2336" s="121">
        <f>SmtRes!DG713</f>
        <v>758.61</v>
      </c>
    </row>
    <row r="2337" spans="1:83" x14ac:dyDescent="0.2">
      <c r="A2337" s="107"/>
      <c r="B2337" s="107" t="s">
        <v>933</v>
      </c>
      <c r="C2337" s="107" t="s">
        <v>1573</v>
      </c>
      <c r="D2337" s="119" t="s">
        <v>922</v>
      </c>
      <c r="E2337" s="120">
        <f>SmtRes!DO713*SmtRes!AT713</f>
        <v>7.42</v>
      </c>
      <c r="F2337" s="120"/>
      <c r="G2337" s="120">
        <f>ROUND(E2337*G2331, 7)</f>
        <v>0.58618000000000003</v>
      </c>
      <c r="H2337" s="121"/>
      <c r="I2337" s="119"/>
      <c r="J2337" s="121">
        <f>ROUND(SmtRes!AG713/SmtRes!DO713, 2)</f>
        <v>452.68</v>
      </c>
      <c r="K2337" s="119"/>
      <c r="L2337" s="121">
        <f>SmtRes!DH713</f>
        <v>265.35000000000002</v>
      </c>
      <c r="CE2337">
        <v>1</v>
      </c>
    </row>
    <row r="2338" spans="1:83" ht="25.5" x14ac:dyDescent="0.2">
      <c r="A2338" s="107"/>
      <c r="B2338" s="107" t="s">
        <v>1047</v>
      </c>
      <c r="C2338" s="125" t="s">
        <v>1049</v>
      </c>
      <c r="D2338" s="126" t="s">
        <v>926</v>
      </c>
      <c r="E2338" s="127">
        <v>7.42</v>
      </c>
      <c r="F2338" s="127"/>
      <c r="G2338" s="127">
        <f>SmtRes!CX714</f>
        <v>0.58618000000000003</v>
      </c>
      <c r="H2338" s="128">
        <f>SmtRes!CZ714</f>
        <v>34.409999999999997</v>
      </c>
      <c r="I2338" s="126">
        <f>SmtRes!AJ714</f>
        <v>1.75</v>
      </c>
      <c r="J2338" s="128">
        <f>ROUND(H2338*I2338, 2)</f>
        <v>60.22</v>
      </c>
      <c r="K2338" s="126"/>
      <c r="L2338" s="128">
        <f>SmtRes!DG714</f>
        <v>35.299999999999997</v>
      </c>
    </row>
    <row r="2339" spans="1:83" x14ac:dyDescent="0.2">
      <c r="A2339" s="107"/>
      <c r="B2339" s="107"/>
      <c r="C2339" s="106" t="s">
        <v>832</v>
      </c>
      <c r="D2339" s="119"/>
      <c r="E2339" s="120"/>
      <c r="F2339" s="120"/>
      <c r="G2339" s="120"/>
      <c r="H2339" s="121"/>
      <c r="I2339" s="119"/>
      <c r="J2339" s="121"/>
      <c r="K2339" s="119"/>
      <c r="L2339" s="121">
        <f>L2332+L2334+L2335</f>
        <v>1852.4199999999996</v>
      </c>
    </row>
    <row r="2340" spans="1:83" ht="38.25" x14ac:dyDescent="0.2">
      <c r="A2340" s="118" t="s">
        <v>1754</v>
      </c>
      <c r="B2340" s="107" t="str">
        <f>Source!F692</f>
        <v>421/пр_2020_п.75_пп.а</v>
      </c>
      <c r="C2340" s="107" t="str">
        <f>Source!G692</f>
        <v>Сметная стоимость вспомогательных ненормируемых материальных ресурсов, не учтенная в сметной норме, 2%</v>
      </c>
      <c r="D2340" s="119" t="str">
        <f>Source!H692</f>
        <v>%</v>
      </c>
      <c r="E2340" s="120">
        <f>SmtRes!AT715</f>
        <v>2</v>
      </c>
      <c r="F2340" s="120"/>
      <c r="G2340" s="120">
        <f>Source!I692</f>
        <v>2</v>
      </c>
      <c r="H2340" s="121"/>
      <c r="I2340" s="119"/>
      <c r="J2340" s="121"/>
      <c r="K2340" s="119"/>
      <c r="L2340" s="121">
        <f>Source!P692</f>
        <v>15.86</v>
      </c>
      <c r="AD2340">
        <f>ROUND((Source!AT692/100)*((ROUND(0*Source!I692, 2)+ROUND(0*Source!I692, 2))), 2)</f>
        <v>0</v>
      </c>
      <c r="AE2340">
        <f>ROUND((Source!AU692/100)*((ROUND(0*Source!I692, 2)+ROUND(0*Source!I692, 2))), 2)</f>
        <v>0</v>
      </c>
      <c r="AN2340">
        <f>L2340</f>
        <v>15.86</v>
      </c>
      <c r="AW2340">
        <f>L2340</f>
        <v>15.86</v>
      </c>
      <c r="AZ2340">
        <f>Source!X692</f>
        <v>0</v>
      </c>
      <c r="BA2340">
        <f>Source!Y692</f>
        <v>0</v>
      </c>
      <c r="CD2340">
        <v>2</v>
      </c>
    </row>
    <row r="2341" spans="1:83" x14ac:dyDescent="0.2">
      <c r="A2341" s="107"/>
      <c r="B2341" s="107"/>
      <c r="C2341" s="107" t="s">
        <v>1563</v>
      </c>
      <c r="D2341" s="119"/>
      <c r="E2341" s="120"/>
      <c r="F2341" s="120"/>
      <c r="G2341" s="120"/>
      <c r="H2341" s="121"/>
      <c r="I2341" s="119"/>
      <c r="J2341" s="121"/>
      <c r="K2341" s="119"/>
      <c r="L2341" s="121">
        <f>SUM(AR2331:AR2344)+SUM(AS2331:AS2344)+SUM(AT2331:AT2344)+SUM(AU2331:AU2344)+SUM(AV2331:AV2344)</f>
        <v>1058.51</v>
      </c>
    </row>
    <row r="2342" spans="1:83" ht="25.5" x14ac:dyDescent="0.2">
      <c r="A2342" s="107"/>
      <c r="B2342" s="107" t="s">
        <v>181</v>
      </c>
      <c r="C2342" s="107" t="s">
        <v>1618</v>
      </c>
      <c r="D2342" s="119" t="s">
        <v>186</v>
      </c>
      <c r="E2342" s="120">
        <f>Source!BZ691</f>
        <v>111</v>
      </c>
      <c r="F2342" s="120"/>
      <c r="G2342" s="120">
        <f>Source!AT691</f>
        <v>111</v>
      </c>
      <c r="H2342" s="121"/>
      <c r="I2342" s="119"/>
      <c r="J2342" s="121"/>
      <c r="K2342" s="119"/>
      <c r="L2342" s="121">
        <f>SUM(AZ2331:AZ2344)</f>
        <v>1174.95</v>
      </c>
    </row>
    <row r="2343" spans="1:83" ht="25.5" x14ac:dyDescent="0.2">
      <c r="A2343" s="125"/>
      <c r="B2343" s="125" t="s">
        <v>182</v>
      </c>
      <c r="C2343" s="125" t="s">
        <v>1619</v>
      </c>
      <c r="D2343" s="126" t="s">
        <v>186</v>
      </c>
      <c r="E2343" s="127">
        <f>Source!CA691</f>
        <v>52</v>
      </c>
      <c r="F2343" s="127"/>
      <c r="G2343" s="127">
        <f>Source!AU691</f>
        <v>52</v>
      </c>
      <c r="H2343" s="128"/>
      <c r="I2343" s="126"/>
      <c r="J2343" s="128"/>
      <c r="K2343" s="126"/>
      <c r="L2343" s="128">
        <f>SUM(BA2331:BA2344)</f>
        <v>550.42999999999995</v>
      </c>
    </row>
    <row r="2344" spans="1:83" x14ac:dyDescent="0.2">
      <c r="A2344" s="104"/>
      <c r="B2344" s="104"/>
      <c r="C2344" s="129" t="s">
        <v>1566</v>
      </c>
      <c r="D2344" s="129"/>
      <c r="E2344" s="129"/>
      <c r="F2344" s="129"/>
      <c r="G2344" s="129"/>
      <c r="H2344" s="129"/>
      <c r="I2344" s="130">
        <f>IF(E2331&lt;&gt;0,K2344/E2331, 0)</f>
        <v>45489.367088607585</v>
      </c>
      <c r="J2344" s="130"/>
      <c r="K2344" s="130">
        <f>L2332+L2334+L2342+L2343+L2335+SUM(L2340:L2340)</f>
        <v>3593.6599999999994</v>
      </c>
      <c r="L2344" s="130"/>
      <c r="AD2344">
        <f>ROUND((Source!AT691/100)*((ROUND(SUMIF(SmtRes!AQ711:'SmtRes'!AQ715,"=1",SmtRes!AD711:'SmtRes'!AD715)*Source!I691, 2)+ROUND(SUMIF(SmtRes!AQ711:'SmtRes'!AQ715,"=1",SmtRes!AC711:'SmtRes'!AC715)*Source!I691, 2))), 2)</f>
        <v>72.31</v>
      </c>
      <c r="AE2344">
        <f>ROUND((Source!AU691/100)*((ROUND(SUMIF(SmtRes!AQ711:'SmtRes'!AQ715,"=1",SmtRes!AD711:'SmtRes'!AD715)*Source!I691, 2)+ROUND(SUMIF(SmtRes!AQ711:'SmtRes'!AQ715,"=1",SmtRes!AC711:'SmtRes'!AC715)*Source!I691, 2))), 2)</f>
        <v>33.869999999999997</v>
      </c>
      <c r="AN2344" s="24">
        <f>L2332+L2334+L2342+L2343+L2335</f>
        <v>3577.7999999999993</v>
      </c>
      <c r="AO2344" s="24">
        <f>L2334</f>
        <v>793.90999999999985</v>
      </c>
      <c r="AQ2344" t="s">
        <v>1567</v>
      </c>
      <c r="AR2344" s="24">
        <f>L2332</f>
        <v>793.16</v>
      </c>
      <c r="AT2344" s="24">
        <f>L2335</f>
        <v>265.35000000000002</v>
      </c>
      <c r="AV2344" t="s">
        <v>1567</v>
      </c>
      <c r="AW2344">
        <f>0</f>
        <v>0</v>
      </c>
      <c r="AZ2344">
        <f>Source!X691</f>
        <v>1174.95</v>
      </c>
      <c r="BA2344">
        <f>Source!Y691</f>
        <v>550.42999999999995</v>
      </c>
      <c r="CD2344">
        <v>2</v>
      </c>
    </row>
    <row r="2345" spans="1:83" ht="38.25" x14ac:dyDescent="0.2">
      <c r="A2345" s="136" t="s">
        <v>810</v>
      </c>
      <c r="B2345" s="125" t="str">
        <f>Source!F693</f>
        <v>ТЦ_21.00.00.00_64_6454104668_13.07.2026_01_5.1</v>
      </c>
      <c r="C2345" s="125" t="str">
        <f>Source!G693</f>
        <v>Провод П-274М</v>
      </c>
      <c r="D2345" s="126" t="str">
        <f>Source!H693</f>
        <v>м</v>
      </c>
      <c r="E2345" s="127">
        <f>Source!K693</f>
        <v>79</v>
      </c>
      <c r="F2345" s="127"/>
      <c r="G2345" s="127">
        <f>Source!I693</f>
        <v>79</v>
      </c>
      <c r="H2345" s="128"/>
      <c r="I2345" s="126"/>
      <c r="J2345" s="128">
        <f>Source!AL693</f>
        <v>42.62</v>
      </c>
      <c r="K2345" s="126"/>
      <c r="L2345" s="128">
        <f>Source!HG693</f>
        <v>3366.98</v>
      </c>
    </row>
    <row r="2346" spans="1:83" x14ac:dyDescent="0.2">
      <c r="A2346" s="104"/>
      <c r="B2346" s="104"/>
      <c r="C2346" s="129" t="s">
        <v>1566</v>
      </c>
      <c r="D2346" s="129"/>
      <c r="E2346" s="129"/>
      <c r="F2346" s="129"/>
      <c r="G2346" s="129"/>
      <c r="H2346" s="129"/>
      <c r="I2346" s="130">
        <f>IF(E2345&lt;&gt;0,K2346/E2345, 0)</f>
        <v>42.62</v>
      </c>
      <c r="J2346" s="130"/>
      <c r="K2346" s="130">
        <f>L2345</f>
        <v>3366.98</v>
      </c>
      <c r="L2346" s="130"/>
      <c r="AD2346">
        <f>ROUND((Source!AT693/100)*((ROUND(ROUND(Source!AO693,2)*Source!I693, 2)+ROUND(ROUND(Source!AN693,2)*Source!I693, 2))), 2)</f>
        <v>0</v>
      </c>
      <c r="AE2346">
        <f>ROUND((Source!AU693/100)*((ROUND(ROUND(Source!AO693,2)*Source!I693, 2)+ROUND(ROUND(Source!AN693,2)*Source!I693, 2))), 2)</f>
        <v>0</v>
      </c>
      <c r="AN2346" s="24">
        <f>L2345</f>
        <v>3366.98</v>
      </c>
      <c r="AO2346">
        <f>0</f>
        <v>0</v>
      </c>
      <c r="AQ2346" t="s">
        <v>1567</v>
      </c>
      <c r="AR2346">
        <f>0</f>
        <v>0</v>
      </c>
      <c r="AT2346">
        <f>0</f>
        <v>0</v>
      </c>
      <c r="AV2346" t="s">
        <v>1567</v>
      </c>
      <c r="AW2346" s="24">
        <f>L2345</f>
        <v>3366.98</v>
      </c>
      <c r="AX2346" s="24">
        <f>L2345</f>
        <v>3366.98</v>
      </c>
      <c r="AZ2346">
        <f>Source!X693</f>
        <v>0</v>
      </c>
      <c r="BA2346">
        <f>Source!Y693</f>
        <v>0</v>
      </c>
      <c r="CD2346">
        <v>1</v>
      </c>
    </row>
    <row r="2347" spans="1:83" ht="51" x14ac:dyDescent="0.2">
      <c r="A2347" s="118" t="s">
        <v>813</v>
      </c>
      <c r="B2347" s="107" t="s">
        <v>1641</v>
      </c>
      <c r="C2347" s="107" t="str">
        <f>Source!G694</f>
        <v>Сварка полиэтиленовых труб при помощи соединительных деталей с закладными электронагревателями, диаметр труб: до 32 мм</v>
      </c>
      <c r="D2347" s="119" t="str">
        <f>Source!H694</f>
        <v>соединение</v>
      </c>
      <c r="E2347" s="120">
        <f>Source!K694</f>
        <v>2</v>
      </c>
      <c r="F2347" s="120"/>
      <c r="G2347" s="120">
        <f>Source!I694</f>
        <v>2</v>
      </c>
      <c r="H2347" s="121"/>
      <c r="I2347" s="119"/>
      <c r="J2347" s="121"/>
      <c r="K2347" s="119"/>
      <c r="L2347" s="121"/>
    </row>
    <row r="2348" spans="1:83" x14ac:dyDescent="0.2">
      <c r="A2348" s="122"/>
      <c r="B2348" s="120">
        <v>1</v>
      </c>
      <c r="C2348" s="122" t="s">
        <v>1569</v>
      </c>
      <c r="D2348" s="119" t="s">
        <v>922</v>
      </c>
      <c r="E2348" s="123"/>
      <c r="F2348" s="120"/>
      <c r="G2348" s="120">
        <f>Source!U694</f>
        <v>0.56000000000000005</v>
      </c>
      <c r="H2348" s="120"/>
      <c r="I2348" s="120"/>
      <c r="J2348" s="120"/>
      <c r="K2348" s="120"/>
      <c r="L2348" s="124">
        <f>SUM(L2349:L2349)-SUMIF(CE2349:CE2349, 1, L2349:L2349)</f>
        <v>213.18</v>
      </c>
    </row>
    <row r="2349" spans="1:83" x14ac:dyDescent="0.2">
      <c r="A2349" s="107"/>
      <c r="B2349" s="107" t="s">
        <v>1021</v>
      </c>
      <c r="C2349" s="107" t="s">
        <v>1022</v>
      </c>
      <c r="D2349" s="119" t="s">
        <v>922</v>
      </c>
      <c r="E2349" s="120">
        <v>0.28000000000000003</v>
      </c>
      <c r="F2349" s="120"/>
      <c r="G2349" s="120">
        <f>SmtRes!CX716</f>
        <v>0.56000000000000005</v>
      </c>
      <c r="H2349" s="121"/>
      <c r="I2349" s="119"/>
      <c r="J2349" s="121">
        <f>SmtRes!CZ716</f>
        <v>380.67</v>
      </c>
      <c r="K2349" s="119"/>
      <c r="L2349" s="121">
        <f>SmtRes!DI716</f>
        <v>213.18</v>
      </c>
    </row>
    <row r="2350" spans="1:83" x14ac:dyDescent="0.2">
      <c r="A2350" s="122"/>
      <c r="B2350" s="120">
        <v>2</v>
      </c>
      <c r="C2350" s="122" t="s">
        <v>1560</v>
      </c>
      <c r="D2350" s="119"/>
      <c r="E2350" s="123"/>
      <c r="F2350" s="120"/>
      <c r="G2350" s="120"/>
      <c r="H2350" s="120"/>
      <c r="I2350" s="120"/>
      <c r="J2350" s="120"/>
      <c r="K2350" s="120"/>
      <c r="L2350" s="124">
        <f>SUM(L2351:L2353)-SUMIF(CE2351:CE2353, 1, L2351:L2353)</f>
        <v>6.6400000000000006</v>
      </c>
    </row>
    <row r="2351" spans="1:83" hidden="1" x14ac:dyDescent="0.2">
      <c r="A2351" s="122"/>
      <c r="B2351" s="120"/>
      <c r="C2351" s="122" t="s">
        <v>1562</v>
      </c>
      <c r="D2351" s="119" t="s">
        <v>922</v>
      </c>
      <c r="E2351" s="123"/>
      <c r="F2351" s="120"/>
      <c r="G2351" s="120">
        <f>Source!V694</f>
        <v>0</v>
      </c>
      <c r="H2351" s="120"/>
      <c r="I2351" s="120"/>
      <c r="J2351" s="120"/>
      <c r="K2351" s="120"/>
      <c r="L2351" s="124">
        <f>SUMIF(CE2352:CE2353, 1, L2352:L2353)</f>
        <v>0</v>
      </c>
      <c r="CE2351">
        <v>1</v>
      </c>
    </row>
    <row r="2352" spans="1:83" ht="38.25" x14ac:dyDescent="0.2">
      <c r="A2352" s="107"/>
      <c r="B2352" s="107" t="s">
        <v>1023</v>
      </c>
      <c r="C2352" s="107" t="s">
        <v>1025</v>
      </c>
      <c r="D2352" s="119" t="s">
        <v>926</v>
      </c>
      <c r="E2352" s="120">
        <v>0.15</v>
      </c>
      <c r="F2352" s="120"/>
      <c r="G2352" s="120">
        <f>SmtRes!CX717</f>
        <v>0.3</v>
      </c>
      <c r="H2352" s="121">
        <f>SmtRes!CZ717</f>
        <v>8.6300000000000008</v>
      </c>
      <c r="I2352" s="119">
        <f>SmtRes!AJ717</f>
        <v>1.59</v>
      </c>
      <c r="J2352" s="121">
        <f>ROUND(H2352*I2352, 2)</f>
        <v>13.72</v>
      </c>
      <c r="K2352" s="119"/>
      <c r="L2352" s="121">
        <f>SmtRes!DG717</f>
        <v>4.12</v>
      </c>
    </row>
    <row r="2353" spans="1:83" ht="38.25" x14ac:dyDescent="0.2">
      <c r="A2353" s="107"/>
      <c r="B2353" s="107" t="s">
        <v>1026</v>
      </c>
      <c r="C2353" s="107" t="s">
        <v>1028</v>
      </c>
      <c r="D2353" s="119" t="s">
        <v>926</v>
      </c>
      <c r="E2353" s="120">
        <v>0.28999999999999998</v>
      </c>
      <c r="F2353" s="120"/>
      <c r="G2353" s="120">
        <f>SmtRes!CX718</f>
        <v>0.57999999999999996</v>
      </c>
      <c r="H2353" s="121">
        <f>SmtRes!CZ718</f>
        <v>3.34</v>
      </c>
      <c r="I2353" s="119">
        <f>SmtRes!AJ718</f>
        <v>1.3</v>
      </c>
      <c r="J2353" s="121">
        <f>ROUND(H2353*I2353, 2)</f>
        <v>4.34</v>
      </c>
      <c r="K2353" s="119"/>
      <c r="L2353" s="121">
        <f>SmtRes!DG718</f>
        <v>2.52</v>
      </c>
    </row>
    <row r="2354" spans="1:83" x14ac:dyDescent="0.2">
      <c r="A2354" s="122"/>
      <c r="B2354" s="120">
        <v>4</v>
      </c>
      <c r="C2354" s="122" t="s">
        <v>1604</v>
      </c>
      <c r="D2354" s="119"/>
      <c r="E2354" s="123"/>
      <c r="F2354" s="120"/>
      <c r="G2354" s="120"/>
      <c r="H2354" s="120"/>
      <c r="I2354" s="120"/>
      <c r="J2354" s="120"/>
      <c r="K2354" s="120"/>
      <c r="L2354" s="124">
        <f>SUM(L2355:L2356)-SUMIF(CE2355:CE2356, 1, L2355:L2356)</f>
        <v>19.52</v>
      </c>
    </row>
    <row r="2355" spans="1:83" ht="25.5" x14ac:dyDescent="0.2">
      <c r="A2355" s="107"/>
      <c r="B2355" s="107" t="s">
        <v>1029</v>
      </c>
      <c r="C2355" s="107" t="s">
        <v>1031</v>
      </c>
      <c r="D2355" s="119" t="s">
        <v>443</v>
      </c>
      <c r="E2355" s="120">
        <v>0.01</v>
      </c>
      <c r="F2355" s="120"/>
      <c r="G2355" s="120">
        <f>SmtRes!CX719</f>
        <v>0.02</v>
      </c>
      <c r="H2355" s="121">
        <f>SmtRes!CZ719</f>
        <v>596.80999999999995</v>
      </c>
      <c r="I2355" s="119">
        <f>SmtRes!AI719</f>
        <v>1.62</v>
      </c>
      <c r="J2355" s="121">
        <f>ROUND(H2355*I2355, 2)</f>
        <v>966.83</v>
      </c>
      <c r="K2355" s="119"/>
      <c r="L2355" s="121">
        <f>SmtRes!DF719</f>
        <v>19.34</v>
      </c>
    </row>
    <row r="2356" spans="1:83" x14ac:dyDescent="0.2">
      <c r="A2356" s="107"/>
      <c r="B2356" s="107" t="s">
        <v>1032</v>
      </c>
      <c r="C2356" s="107" t="s">
        <v>1034</v>
      </c>
      <c r="D2356" s="119" t="s">
        <v>443</v>
      </c>
      <c r="E2356" s="120">
        <v>1E-3</v>
      </c>
      <c r="F2356" s="120"/>
      <c r="G2356" s="120">
        <f>SmtRes!CX720</f>
        <v>2E-3</v>
      </c>
      <c r="H2356" s="121">
        <f>SmtRes!CZ720</f>
        <v>56.11</v>
      </c>
      <c r="I2356" s="119">
        <f>SmtRes!AI720</f>
        <v>1.64</v>
      </c>
      <c r="J2356" s="121">
        <f>ROUND(H2356*I2356, 2)</f>
        <v>92.02</v>
      </c>
      <c r="K2356" s="119"/>
      <c r="L2356" s="121">
        <f>SmtRes!DF720</f>
        <v>0.18</v>
      </c>
    </row>
    <row r="2357" spans="1:83" ht="25.5" x14ac:dyDescent="0.2">
      <c r="A2357" s="107"/>
      <c r="B2357" s="107" t="str">
        <f>EtalonRes!I788</f>
        <v>24.3.05.07</v>
      </c>
      <c r="C2357" s="125" t="str">
        <f>EtalonRes!K788</f>
        <v>Муфты полиэтиленовые с закладными электронагревателями</v>
      </c>
      <c r="D2357" s="126" t="str">
        <f>EtalonRes!O788</f>
        <v>ШТ</v>
      </c>
      <c r="E2357" s="127">
        <f>EtalonRes!X788</f>
        <v>1</v>
      </c>
      <c r="F2357" s="127"/>
      <c r="G2357" s="127">
        <f>ROUND(EtalonRes!AG788*Source!I694, 7)</f>
        <v>2</v>
      </c>
      <c r="H2357" s="128"/>
      <c r="I2357" s="126"/>
      <c r="J2357" s="128"/>
      <c r="K2357" s="126"/>
      <c r="L2357" s="128"/>
    </row>
    <row r="2358" spans="1:83" x14ac:dyDescent="0.2">
      <c r="A2358" s="107"/>
      <c r="B2358" s="107"/>
      <c r="C2358" s="106" t="s">
        <v>832</v>
      </c>
      <c r="D2358" s="119"/>
      <c r="E2358" s="120"/>
      <c r="F2358" s="120"/>
      <c r="G2358" s="120"/>
      <c r="H2358" s="121"/>
      <c r="I2358" s="119"/>
      <c r="J2358" s="121"/>
      <c r="K2358" s="119"/>
      <c r="L2358" s="121">
        <f>L2348+L2350+L2351+L2354</f>
        <v>239.34</v>
      </c>
    </row>
    <row r="2359" spans="1:83" ht="25.5" x14ac:dyDescent="0.2">
      <c r="A2359" s="118" t="s">
        <v>1755</v>
      </c>
      <c r="B2359" s="107" t="str">
        <f>Source!F695</f>
        <v>24.3.05.07-0512</v>
      </c>
      <c r="C2359" s="107" t="str">
        <f>Source!G695</f>
        <v>Муфта полиэтиленовая электросварная, ПЭ100, SDR11, диаметр 32 мм</v>
      </c>
      <c r="D2359" s="119" t="str">
        <f>Source!H695</f>
        <v>ШТ</v>
      </c>
      <c r="E2359" s="120">
        <f>SmtRes!AT721</f>
        <v>1</v>
      </c>
      <c r="F2359" s="120"/>
      <c r="G2359" s="120">
        <f>Source!I695</f>
        <v>2</v>
      </c>
      <c r="H2359" s="121">
        <f>Source!AL695+Source!AO695+Source!AM695+Source!AN695</f>
        <v>120.79</v>
      </c>
      <c r="I2359" s="119">
        <f>IF(Source!BC695&lt;&gt; 0, Source!BC695, 1)</f>
        <v>1.27</v>
      </c>
      <c r="J2359" s="121">
        <f>ROUND(H2359*I2359, 2)</f>
        <v>153.4</v>
      </c>
      <c r="K2359" s="119"/>
      <c r="L2359" s="121">
        <f>Source!P695</f>
        <v>306.8</v>
      </c>
      <c r="AD2359">
        <f>ROUND((Source!AT695/100)*((ROUND(ROUND(Source!AO695,2)*Source!I695, 2)+ROUND(ROUND(Source!AN695,2)*Source!I695, 2))), 2)</f>
        <v>0</v>
      </c>
      <c r="AE2359">
        <f>ROUND((Source!AU695/100)*((ROUND(ROUND(Source!AO695,2)*Source!I695, 2)+ROUND(ROUND(Source!AN695,2)*Source!I695, 2))), 2)</f>
        <v>0</v>
      </c>
      <c r="AN2359">
        <f>L2359</f>
        <v>306.8</v>
      </c>
      <c r="AW2359">
        <f>L2359</f>
        <v>306.8</v>
      </c>
      <c r="AZ2359">
        <f>Source!X695</f>
        <v>0</v>
      </c>
      <c r="BA2359">
        <f>Source!Y695</f>
        <v>0</v>
      </c>
      <c r="CD2359">
        <v>1</v>
      </c>
    </row>
    <row r="2360" spans="1:83" x14ac:dyDescent="0.2">
      <c r="A2360" s="107"/>
      <c r="B2360" s="107"/>
      <c r="C2360" s="107" t="s">
        <v>1563</v>
      </c>
      <c r="D2360" s="119"/>
      <c r="E2360" s="120"/>
      <c r="F2360" s="120"/>
      <c r="G2360" s="120"/>
      <c r="H2360" s="121"/>
      <c r="I2360" s="119"/>
      <c r="J2360" s="121"/>
      <c r="K2360" s="119"/>
      <c r="L2360" s="121">
        <f>SUM(AR2347:AR2363)+SUM(AS2347:AS2363)+SUM(AT2347:AT2363)+SUM(AU2347:AU2363)+SUM(AV2347:AV2363)</f>
        <v>213.18</v>
      </c>
    </row>
    <row r="2361" spans="1:83" ht="38.25" x14ac:dyDescent="0.2">
      <c r="A2361" s="107"/>
      <c r="B2361" s="107" t="s">
        <v>108</v>
      </c>
      <c r="C2361" s="107" t="s">
        <v>1605</v>
      </c>
      <c r="D2361" s="119" t="s">
        <v>186</v>
      </c>
      <c r="E2361" s="120">
        <f>Source!BZ694</f>
        <v>117</v>
      </c>
      <c r="F2361" s="120"/>
      <c r="G2361" s="120">
        <f>Source!AT694</f>
        <v>117</v>
      </c>
      <c r="H2361" s="121"/>
      <c r="I2361" s="119"/>
      <c r="J2361" s="121"/>
      <c r="K2361" s="119"/>
      <c r="L2361" s="121">
        <f>SUM(AZ2347:AZ2363)</f>
        <v>249.42</v>
      </c>
    </row>
    <row r="2362" spans="1:83" ht="38.25" x14ac:dyDescent="0.2">
      <c r="A2362" s="125"/>
      <c r="B2362" s="125" t="s">
        <v>109</v>
      </c>
      <c r="C2362" s="125" t="s">
        <v>1606</v>
      </c>
      <c r="D2362" s="126" t="s">
        <v>186</v>
      </c>
      <c r="E2362" s="127">
        <f>Source!CA694</f>
        <v>74</v>
      </c>
      <c r="F2362" s="127"/>
      <c r="G2362" s="127">
        <f>Source!AU694</f>
        <v>74</v>
      </c>
      <c r="H2362" s="128"/>
      <c r="I2362" s="126"/>
      <c r="J2362" s="128"/>
      <c r="K2362" s="126"/>
      <c r="L2362" s="128">
        <f>SUM(BA2347:BA2363)</f>
        <v>157.75</v>
      </c>
    </row>
    <row r="2363" spans="1:83" x14ac:dyDescent="0.2">
      <c r="A2363" s="104"/>
      <c r="B2363" s="104"/>
      <c r="C2363" s="129" t="s">
        <v>1566</v>
      </c>
      <c r="D2363" s="129"/>
      <c r="E2363" s="129"/>
      <c r="F2363" s="129"/>
      <c r="G2363" s="129"/>
      <c r="H2363" s="129"/>
      <c r="I2363" s="130">
        <f>IF(E2347&lt;&gt;0,K2363/E2347, 0)</f>
        <v>476.65499999999997</v>
      </c>
      <c r="J2363" s="130"/>
      <c r="K2363" s="130">
        <f>L2348+L2350+L2354+L2361+L2362+L2351+SUM(L2359:L2359)</f>
        <v>953.31</v>
      </c>
      <c r="L2363" s="130"/>
      <c r="AD2363">
        <f>ROUND((Source!AT694/100)*((ROUND(SUMIF(SmtRes!AQ716:'SmtRes'!AQ721,"=1",SmtRes!AD716:'SmtRes'!AD721)*Source!I694, 2)+ROUND(SUMIF(SmtRes!AQ716:'SmtRes'!AQ721,"=1",SmtRes!AC716:'SmtRes'!AC721)*Source!I694, 2))), 2)</f>
        <v>890.77</v>
      </c>
      <c r="AE2363">
        <f>ROUND((Source!AU694/100)*((ROUND(SUMIF(SmtRes!AQ716:'SmtRes'!AQ721,"=1",SmtRes!AD716:'SmtRes'!AD721)*Source!I694, 2)+ROUND(SUMIF(SmtRes!AQ716:'SmtRes'!AQ721,"=1",SmtRes!AC716:'SmtRes'!AC721)*Source!I694, 2))), 2)</f>
        <v>563.39</v>
      </c>
      <c r="AN2363" s="24">
        <f>L2348+L2350+L2354+L2361+L2362+L2351</f>
        <v>646.51</v>
      </c>
      <c r="AO2363" s="24">
        <f>L2350</f>
        <v>6.6400000000000006</v>
      </c>
      <c r="AQ2363" t="s">
        <v>1567</v>
      </c>
      <c r="AR2363" s="24">
        <f>L2348</f>
        <v>213.18</v>
      </c>
      <c r="AT2363" s="24">
        <f>L2351</f>
        <v>0</v>
      </c>
      <c r="AV2363" t="s">
        <v>1567</v>
      </c>
      <c r="AW2363" s="24">
        <f>L2354</f>
        <v>19.52</v>
      </c>
      <c r="AZ2363">
        <f>Source!X694</f>
        <v>249.42</v>
      </c>
      <c r="BA2363">
        <f>Source!Y694</f>
        <v>157.75</v>
      </c>
      <c r="CD2363">
        <v>1</v>
      </c>
    </row>
    <row r="2364" spans="1:83" ht="63.75" x14ac:dyDescent="0.2">
      <c r="A2364" s="118" t="s">
        <v>815</v>
      </c>
      <c r="B2364" s="107" t="s">
        <v>1744</v>
      </c>
      <c r="C2364" s="107" t="str">
        <f>Source!G696</f>
        <v>Установка седловых отводов полиэтиленовых с закладными нагревателями на газопроводе из полиэтиленовых труб диаметром: свыше 110 до 160 мм</v>
      </c>
      <c r="D2364" s="119" t="str">
        <f>Source!H696</f>
        <v>соединение</v>
      </c>
      <c r="E2364" s="120">
        <f>Source!K696</f>
        <v>1</v>
      </c>
      <c r="F2364" s="120"/>
      <c r="G2364" s="120">
        <f>Source!I696</f>
        <v>1</v>
      </c>
      <c r="H2364" s="121"/>
      <c r="I2364" s="119"/>
      <c r="J2364" s="121"/>
      <c r="K2364" s="119"/>
      <c r="L2364" s="121"/>
    </row>
    <row r="2365" spans="1:83" x14ac:dyDescent="0.2">
      <c r="A2365" s="122"/>
      <c r="B2365" s="120">
        <v>1</v>
      </c>
      <c r="C2365" s="122" t="s">
        <v>1569</v>
      </c>
      <c r="D2365" s="119" t="s">
        <v>922</v>
      </c>
      <c r="E2365" s="123"/>
      <c r="F2365" s="120"/>
      <c r="G2365" s="120">
        <f>Source!U696</f>
        <v>2</v>
      </c>
      <c r="H2365" s="120"/>
      <c r="I2365" s="120"/>
      <c r="J2365" s="120"/>
      <c r="K2365" s="120"/>
      <c r="L2365" s="124">
        <f>SUM(L2366:L2366)-SUMIF(CE2366:CE2366, 1, L2366:L2366)</f>
        <v>846.58</v>
      </c>
    </row>
    <row r="2366" spans="1:83" x14ac:dyDescent="0.2">
      <c r="A2366" s="107"/>
      <c r="B2366" s="107" t="s">
        <v>976</v>
      </c>
      <c r="C2366" s="107" t="s">
        <v>977</v>
      </c>
      <c r="D2366" s="119" t="s">
        <v>922</v>
      </c>
      <c r="E2366" s="120">
        <v>2</v>
      </c>
      <c r="F2366" s="120"/>
      <c r="G2366" s="120">
        <f>SmtRes!CX722</f>
        <v>2</v>
      </c>
      <c r="H2366" s="121"/>
      <c r="I2366" s="119"/>
      <c r="J2366" s="121">
        <f>SmtRes!CZ722</f>
        <v>423.29</v>
      </c>
      <c r="K2366" s="119"/>
      <c r="L2366" s="121">
        <f>SmtRes!DI722</f>
        <v>846.58</v>
      </c>
    </row>
    <row r="2367" spans="1:83" x14ac:dyDescent="0.2">
      <c r="A2367" s="122"/>
      <c r="B2367" s="120">
        <v>2</v>
      </c>
      <c r="C2367" s="122" t="s">
        <v>1560</v>
      </c>
      <c r="D2367" s="119"/>
      <c r="E2367" s="123"/>
      <c r="F2367" s="120"/>
      <c r="G2367" s="120"/>
      <c r="H2367" s="120"/>
      <c r="I2367" s="120"/>
      <c r="J2367" s="120"/>
      <c r="K2367" s="120"/>
      <c r="L2367" s="124">
        <f>SUM(L2368:L2369)-SUMIF(CE2368:CE2369, 1, L2368:L2369)</f>
        <v>7.82</v>
      </c>
    </row>
    <row r="2368" spans="1:83" hidden="1" x14ac:dyDescent="0.2">
      <c r="A2368" s="122"/>
      <c r="B2368" s="120"/>
      <c r="C2368" s="122" t="s">
        <v>1562</v>
      </c>
      <c r="D2368" s="119" t="s">
        <v>922</v>
      </c>
      <c r="E2368" s="123"/>
      <c r="F2368" s="120"/>
      <c r="G2368" s="120">
        <f>Source!V696</f>
        <v>0</v>
      </c>
      <c r="H2368" s="120"/>
      <c r="I2368" s="120"/>
      <c r="J2368" s="120"/>
      <c r="K2368" s="120"/>
      <c r="L2368" s="124">
        <f>SUMIF(CE2369:CE2369, 1, L2369:L2369)</f>
        <v>0</v>
      </c>
      <c r="CE2368">
        <v>1</v>
      </c>
    </row>
    <row r="2369" spans="1:82" ht="38.25" x14ac:dyDescent="0.2">
      <c r="A2369" s="107"/>
      <c r="B2369" s="107" t="s">
        <v>1023</v>
      </c>
      <c r="C2369" s="107" t="s">
        <v>1025</v>
      </c>
      <c r="D2369" s="119" t="s">
        <v>926</v>
      </c>
      <c r="E2369" s="120">
        <v>0.56999999999999995</v>
      </c>
      <c r="F2369" s="120"/>
      <c r="G2369" s="120">
        <f>SmtRes!CX723</f>
        <v>0.56999999999999995</v>
      </c>
      <c r="H2369" s="121">
        <f>SmtRes!CZ723</f>
        <v>8.6300000000000008</v>
      </c>
      <c r="I2369" s="119">
        <f>SmtRes!AJ723</f>
        <v>1.59</v>
      </c>
      <c r="J2369" s="121">
        <f>ROUND(H2369*I2369, 2)</f>
        <v>13.72</v>
      </c>
      <c r="K2369" s="119"/>
      <c r="L2369" s="121">
        <f>SmtRes!DG723</f>
        <v>7.82</v>
      </c>
    </row>
    <row r="2370" spans="1:82" x14ac:dyDescent="0.2">
      <c r="A2370" s="122"/>
      <c r="B2370" s="120">
        <v>4</v>
      </c>
      <c r="C2370" s="122" t="s">
        <v>1604</v>
      </c>
      <c r="D2370" s="119"/>
      <c r="E2370" s="123"/>
      <c r="F2370" s="120"/>
      <c r="G2370" s="120"/>
      <c r="H2370" s="120"/>
      <c r="I2370" s="120"/>
      <c r="J2370" s="120"/>
      <c r="K2370" s="120"/>
      <c r="L2370" s="124">
        <f>SUM(L2371:L2371)-SUMIF(CE2371:CE2371, 1, L2371:L2371)</f>
        <v>48.34</v>
      </c>
    </row>
    <row r="2371" spans="1:82" ht="25.5" x14ac:dyDescent="0.2">
      <c r="A2371" s="107"/>
      <c r="B2371" s="107" t="s">
        <v>1029</v>
      </c>
      <c r="C2371" s="107" t="s">
        <v>1031</v>
      </c>
      <c r="D2371" s="119" t="s">
        <v>443</v>
      </c>
      <c r="E2371" s="120">
        <v>0.05</v>
      </c>
      <c r="F2371" s="120"/>
      <c r="G2371" s="120">
        <f>SmtRes!CX724</f>
        <v>0.05</v>
      </c>
      <c r="H2371" s="121">
        <f>SmtRes!CZ724</f>
        <v>596.80999999999995</v>
      </c>
      <c r="I2371" s="119">
        <f>SmtRes!AI724</f>
        <v>1.62</v>
      </c>
      <c r="J2371" s="121">
        <f>ROUND(H2371*I2371, 2)</f>
        <v>966.83</v>
      </c>
      <c r="K2371" s="119"/>
      <c r="L2371" s="121">
        <f>SmtRes!DF724</f>
        <v>48.34</v>
      </c>
    </row>
    <row r="2372" spans="1:82" ht="25.5" x14ac:dyDescent="0.2">
      <c r="A2372" s="107"/>
      <c r="B2372" s="107" t="str">
        <f>EtalonRes!I792</f>
        <v>24.3.05.13</v>
      </c>
      <c r="C2372" s="125" t="str">
        <f>EtalonRes!K792</f>
        <v>Седелка крановая полиэтиленовая с закладными электронагревателями</v>
      </c>
      <c r="D2372" s="126" t="str">
        <f>EtalonRes!O792</f>
        <v>ШТ</v>
      </c>
      <c r="E2372" s="127">
        <f>EtalonRes!X792</f>
        <v>1</v>
      </c>
      <c r="F2372" s="127"/>
      <c r="G2372" s="127">
        <f>ROUND(EtalonRes!AG792*Source!I696, 7)</f>
        <v>1</v>
      </c>
      <c r="H2372" s="128"/>
      <c r="I2372" s="126"/>
      <c r="J2372" s="128"/>
      <c r="K2372" s="126"/>
      <c r="L2372" s="128"/>
    </row>
    <row r="2373" spans="1:82" x14ac:dyDescent="0.2">
      <c r="A2373" s="107"/>
      <c r="B2373" s="107"/>
      <c r="C2373" s="106" t="s">
        <v>832</v>
      </c>
      <c r="D2373" s="119"/>
      <c r="E2373" s="120"/>
      <c r="F2373" s="120"/>
      <c r="G2373" s="120"/>
      <c r="H2373" s="121"/>
      <c r="I2373" s="119"/>
      <c r="J2373" s="121"/>
      <c r="K2373" s="119"/>
      <c r="L2373" s="121">
        <f>L2365+L2367+L2368+L2370</f>
        <v>902.74000000000012</v>
      </c>
    </row>
    <row r="2374" spans="1:82" ht="38.25" x14ac:dyDescent="0.2">
      <c r="A2374" s="118" t="s">
        <v>1756</v>
      </c>
      <c r="B2374" s="107" t="str">
        <f>Source!F697</f>
        <v>24.3.05.13-0081</v>
      </c>
      <c r="C2374" s="107" t="str">
        <f>Source!G697</f>
        <v>Седелка поворотная 360° электросварная с ответной нижней частью, ПЭ100, SDR11, диаметр 160х32 мм</v>
      </c>
      <c r="D2374" s="119" t="str">
        <f>Source!H697</f>
        <v>ШТ</v>
      </c>
      <c r="E2374" s="120">
        <f>SmtRes!AT725</f>
        <v>1</v>
      </c>
      <c r="F2374" s="120"/>
      <c r="G2374" s="120">
        <f>Source!I697</f>
        <v>1</v>
      </c>
      <c r="H2374" s="121">
        <f>Source!AL697+Source!AO697+Source!AM697+Source!AN697</f>
        <v>3885.98</v>
      </c>
      <c r="I2374" s="119">
        <f>IF(Source!BC697&lt;&gt; 0, Source!BC697, 1)</f>
        <v>1.01</v>
      </c>
      <c r="J2374" s="121">
        <f>ROUND(H2374*I2374, 2)</f>
        <v>3924.84</v>
      </c>
      <c r="K2374" s="119"/>
      <c r="L2374" s="121">
        <f>Source!P697</f>
        <v>3924.84</v>
      </c>
      <c r="AD2374">
        <f>ROUND((Source!AT697/100)*((ROUND(ROUND(Source!AO697,2)*Source!I697, 2)+ROUND(ROUND(Source!AN697,2)*Source!I697, 2))), 2)</f>
        <v>0</v>
      </c>
      <c r="AE2374">
        <f>ROUND((Source!AU697/100)*((ROUND(ROUND(Source!AO697,2)*Source!I697, 2)+ROUND(ROUND(Source!AN697,2)*Source!I697, 2))), 2)</f>
        <v>0</v>
      </c>
      <c r="AN2374">
        <f>L2374</f>
        <v>3924.84</v>
      </c>
      <c r="AW2374">
        <f>L2374</f>
        <v>3924.84</v>
      </c>
      <c r="AZ2374">
        <f>Source!X697</f>
        <v>0</v>
      </c>
      <c r="BA2374">
        <f>Source!Y697</f>
        <v>0</v>
      </c>
      <c r="CD2374">
        <v>1</v>
      </c>
    </row>
    <row r="2375" spans="1:82" x14ac:dyDescent="0.2">
      <c r="A2375" s="107"/>
      <c r="B2375" s="107"/>
      <c r="C2375" s="107" t="s">
        <v>1563</v>
      </c>
      <c r="D2375" s="119"/>
      <c r="E2375" s="120"/>
      <c r="F2375" s="120"/>
      <c r="G2375" s="120"/>
      <c r="H2375" s="121"/>
      <c r="I2375" s="119"/>
      <c r="J2375" s="121"/>
      <c r="K2375" s="119"/>
      <c r="L2375" s="121">
        <f>SUM(AR2364:AR2378)+SUM(AS2364:AS2378)+SUM(AT2364:AT2378)+SUM(AU2364:AU2378)+SUM(AV2364:AV2378)</f>
        <v>846.58</v>
      </c>
    </row>
    <row r="2376" spans="1:82" ht="38.25" x14ac:dyDescent="0.2">
      <c r="A2376" s="107"/>
      <c r="B2376" s="107" t="s">
        <v>108</v>
      </c>
      <c r="C2376" s="107" t="s">
        <v>1605</v>
      </c>
      <c r="D2376" s="119" t="s">
        <v>186</v>
      </c>
      <c r="E2376" s="120">
        <f>Source!BZ696</f>
        <v>117</v>
      </c>
      <c r="F2376" s="120"/>
      <c r="G2376" s="120">
        <f>Source!AT696</f>
        <v>117</v>
      </c>
      <c r="H2376" s="121"/>
      <c r="I2376" s="119"/>
      <c r="J2376" s="121"/>
      <c r="K2376" s="119"/>
      <c r="L2376" s="121">
        <f>SUM(AZ2364:AZ2378)</f>
        <v>990.5</v>
      </c>
    </row>
    <row r="2377" spans="1:82" ht="38.25" x14ac:dyDescent="0.2">
      <c r="A2377" s="125"/>
      <c r="B2377" s="125" t="s">
        <v>109</v>
      </c>
      <c r="C2377" s="125" t="s">
        <v>1606</v>
      </c>
      <c r="D2377" s="126" t="s">
        <v>186</v>
      </c>
      <c r="E2377" s="127">
        <f>Source!CA696</f>
        <v>74</v>
      </c>
      <c r="F2377" s="127"/>
      <c r="G2377" s="127">
        <f>Source!AU696</f>
        <v>74</v>
      </c>
      <c r="H2377" s="128"/>
      <c r="I2377" s="126"/>
      <c r="J2377" s="128"/>
      <c r="K2377" s="126"/>
      <c r="L2377" s="128">
        <f>SUM(BA2364:BA2378)</f>
        <v>626.47</v>
      </c>
    </row>
    <row r="2378" spans="1:82" x14ac:dyDescent="0.2">
      <c r="A2378" s="104"/>
      <c r="B2378" s="104"/>
      <c r="C2378" s="129" t="s">
        <v>1566</v>
      </c>
      <c r="D2378" s="129"/>
      <c r="E2378" s="129"/>
      <c r="F2378" s="129"/>
      <c r="G2378" s="129"/>
      <c r="H2378" s="129"/>
      <c r="I2378" s="130">
        <f>IF(E2364&lt;&gt;0,K2378/E2364, 0)</f>
        <v>6444.55</v>
      </c>
      <c r="J2378" s="130"/>
      <c r="K2378" s="130">
        <f>L2365+L2367+L2370+L2376+L2377+L2368+SUM(L2374:L2374)</f>
        <v>6444.55</v>
      </c>
      <c r="L2378" s="130"/>
      <c r="AD2378">
        <f>ROUND((Source!AT696/100)*((ROUND(SUMIF(SmtRes!AQ722:'SmtRes'!AQ725,"=1",SmtRes!AD722:'SmtRes'!AD725)*Source!I696, 2)+ROUND(SUMIF(SmtRes!AQ722:'SmtRes'!AQ725,"=1",SmtRes!AC722:'SmtRes'!AC725)*Source!I696, 2))), 2)</f>
        <v>495.25</v>
      </c>
      <c r="AE2378">
        <f>ROUND((Source!AU696/100)*((ROUND(SUMIF(SmtRes!AQ722:'SmtRes'!AQ725,"=1",SmtRes!AD722:'SmtRes'!AD725)*Source!I696, 2)+ROUND(SUMIF(SmtRes!AQ722:'SmtRes'!AQ725,"=1",SmtRes!AC722:'SmtRes'!AC725)*Source!I696, 2))), 2)</f>
        <v>313.23</v>
      </c>
      <c r="AN2378" s="24">
        <f>L2365+L2367+L2370+L2376+L2377+L2368</f>
        <v>2519.71</v>
      </c>
      <c r="AO2378" s="24">
        <f>L2367</f>
        <v>7.82</v>
      </c>
      <c r="AQ2378" t="s">
        <v>1567</v>
      </c>
      <c r="AR2378" s="24">
        <f>L2365</f>
        <v>846.58</v>
      </c>
      <c r="AT2378" s="24">
        <f>L2368</f>
        <v>0</v>
      </c>
      <c r="AV2378" t="s">
        <v>1567</v>
      </c>
      <c r="AW2378" s="24">
        <f>L2370</f>
        <v>48.34</v>
      </c>
      <c r="AZ2378">
        <f>Source!X696</f>
        <v>990.5</v>
      </c>
      <c r="BA2378">
        <f>Source!Y696</f>
        <v>626.47</v>
      </c>
      <c r="CD2378">
        <v>1</v>
      </c>
    </row>
    <row r="2379" spans="1:82" x14ac:dyDescent="0.2">
      <c r="A2379" s="104"/>
      <c r="B2379" s="104"/>
      <c r="C2379" s="104"/>
      <c r="D2379" s="104"/>
      <c r="E2379" s="104"/>
      <c r="F2379" s="104"/>
      <c r="G2379" s="104"/>
      <c r="H2379" s="104"/>
      <c r="I2379" s="104"/>
      <c r="J2379" s="104"/>
      <c r="K2379" s="104"/>
      <c r="L2379" s="104"/>
    </row>
    <row r="2380" spans="1:82" x14ac:dyDescent="0.2">
      <c r="A2380" s="131"/>
      <c r="B2380" s="106"/>
      <c r="C2380" s="117" t="s">
        <v>1575</v>
      </c>
      <c r="D2380" s="117"/>
      <c r="E2380" s="117"/>
      <c r="F2380" s="117"/>
      <c r="G2380" s="117"/>
      <c r="H2380" s="117"/>
      <c r="I2380" s="124"/>
      <c r="J2380" s="131"/>
      <c r="K2380" s="132"/>
      <c r="L2380" s="124">
        <f>L2382+L2383+L2389+L2393</f>
        <v>112720.62999999999</v>
      </c>
    </row>
    <row r="2381" spans="1:82" x14ac:dyDescent="0.2">
      <c r="A2381" s="133"/>
      <c r="B2381" s="107"/>
      <c r="C2381" s="134" t="s">
        <v>1576</v>
      </c>
      <c r="D2381" s="134"/>
      <c r="E2381" s="134"/>
      <c r="F2381" s="134"/>
      <c r="G2381" s="134"/>
      <c r="H2381" s="134"/>
      <c r="I2381" s="121"/>
      <c r="J2381" s="133"/>
      <c r="K2381" s="120"/>
      <c r="L2381" s="121"/>
    </row>
    <row r="2382" spans="1:82" x14ac:dyDescent="0.2">
      <c r="A2382" s="133"/>
      <c r="B2382" s="107"/>
      <c r="C2382" s="134" t="s">
        <v>1577</v>
      </c>
      <c r="D2382" s="134"/>
      <c r="E2382" s="134"/>
      <c r="F2382" s="134"/>
      <c r="G2382" s="134"/>
      <c r="H2382" s="134"/>
      <c r="I2382" s="121"/>
      <c r="J2382" s="133"/>
      <c r="K2382" s="120"/>
      <c r="L2382" s="121">
        <f>SUM(AR2173:AR2378)</f>
        <v>8456.57</v>
      </c>
    </row>
    <row r="2383" spans="1:82" hidden="1" x14ac:dyDescent="0.2">
      <c r="A2383" s="133"/>
      <c r="B2383" s="107"/>
      <c r="C2383" s="134" t="s">
        <v>1578</v>
      </c>
      <c r="D2383" s="134"/>
      <c r="E2383" s="134"/>
      <c r="F2383" s="134"/>
      <c r="G2383" s="134"/>
      <c r="H2383" s="134"/>
      <c r="I2383" s="121"/>
      <c r="J2383" s="133"/>
      <c r="K2383" s="120"/>
      <c r="L2383" s="121">
        <f>L2385+L2388+L2387</f>
        <v>35932.879999999997</v>
      </c>
    </row>
    <row r="2384" spans="1:82" hidden="1" x14ac:dyDescent="0.2">
      <c r="A2384" s="133"/>
      <c r="B2384" s="107"/>
      <c r="C2384" s="134" t="s">
        <v>1579</v>
      </c>
      <c r="D2384" s="134"/>
      <c r="E2384" s="134"/>
      <c r="F2384" s="134"/>
      <c r="G2384" s="134"/>
      <c r="H2384" s="134"/>
      <c r="I2384" s="121"/>
      <c r="J2384" s="133"/>
      <c r="K2384" s="120"/>
      <c r="L2384" s="121"/>
    </row>
    <row r="2385" spans="1:12" x14ac:dyDescent="0.2">
      <c r="A2385" s="133"/>
      <c r="B2385" s="107"/>
      <c r="C2385" s="134" t="s">
        <v>1578</v>
      </c>
      <c r="D2385" s="134"/>
      <c r="E2385" s="134"/>
      <c r="F2385" s="134"/>
      <c r="G2385" s="134"/>
      <c r="H2385" s="134"/>
      <c r="I2385" s="121"/>
      <c r="J2385" s="133"/>
      <c r="K2385" s="120"/>
      <c r="L2385" s="121">
        <f>SUM(AO2173:AO2378)</f>
        <v>28173.729999999996</v>
      </c>
    </row>
    <row r="2386" spans="1:12" hidden="1" x14ac:dyDescent="0.2">
      <c r="A2386" s="133"/>
      <c r="B2386" s="107"/>
      <c r="C2386" s="134" t="s">
        <v>1580</v>
      </c>
      <c r="D2386" s="134"/>
      <c r="E2386" s="134"/>
      <c r="F2386" s="134"/>
      <c r="G2386" s="134"/>
      <c r="H2386" s="134"/>
      <c r="I2386" s="121"/>
      <c r="J2386" s="133"/>
      <c r="K2386" s="120"/>
      <c r="L2386" s="121"/>
    </row>
    <row r="2387" spans="1:12" x14ac:dyDescent="0.2">
      <c r="A2387" s="133"/>
      <c r="B2387" s="107"/>
      <c r="C2387" s="134" t="s">
        <v>1600</v>
      </c>
      <c r="D2387" s="134"/>
      <c r="E2387" s="134"/>
      <c r="F2387" s="134"/>
      <c r="G2387" s="134"/>
      <c r="H2387" s="134"/>
      <c r="I2387" s="121"/>
      <c r="J2387" s="133"/>
      <c r="K2387" s="120"/>
      <c r="L2387" s="121">
        <f>SUM(AT2173:AT2378)</f>
        <v>7759.1500000000005</v>
      </c>
    </row>
    <row r="2388" spans="1:12" hidden="1" x14ac:dyDescent="0.2">
      <c r="A2388" s="133"/>
      <c r="B2388" s="107"/>
      <c r="C2388" s="134" t="s">
        <v>1581</v>
      </c>
      <c r="D2388" s="134"/>
      <c r="E2388" s="134"/>
      <c r="F2388" s="134"/>
      <c r="G2388" s="134"/>
      <c r="H2388" s="134"/>
      <c r="I2388" s="121"/>
      <c r="J2388" s="133"/>
      <c r="K2388" s="120"/>
      <c r="L2388" s="121">
        <f>SUM(AV2173:AV2378)</f>
        <v>0</v>
      </c>
    </row>
    <row r="2389" spans="1:12" x14ac:dyDescent="0.2">
      <c r="A2389" s="133"/>
      <c r="B2389" s="107"/>
      <c r="C2389" s="134" t="s">
        <v>1582</v>
      </c>
      <c r="D2389" s="134"/>
      <c r="E2389" s="134"/>
      <c r="F2389" s="134"/>
      <c r="G2389" s="134"/>
      <c r="H2389" s="134"/>
      <c r="I2389" s="121"/>
      <c r="J2389" s="133"/>
      <c r="K2389" s="120"/>
      <c r="L2389" s="121">
        <f>L2391+L2392</f>
        <v>68331.179999999993</v>
      </c>
    </row>
    <row r="2390" spans="1:12" x14ac:dyDescent="0.2">
      <c r="A2390" s="133"/>
      <c r="B2390" s="107"/>
      <c r="C2390" s="134" t="s">
        <v>1579</v>
      </c>
      <c r="D2390" s="134"/>
      <c r="E2390" s="134"/>
      <c r="F2390" s="134"/>
      <c r="G2390" s="134"/>
      <c r="H2390" s="134"/>
      <c r="I2390" s="121"/>
      <c r="J2390" s="133"/>
      <c r="K2390" s="120"/>
      <c r="L2390" s="121"/>
    </row>
    <row r="2391" spans="1:12" x14ac:dyDescent="0.2">
      <c r="A2391" s="133"/>
      <c r="B2391" s="107"/>
      <c r="C2391" s="134" t="s">
        <v>1583</v>
      </c>
      <c r="D2391" s="134"/>
      <c r="E2391" s="134"/>
      <c r="F2391" s="134"/>
      <c r="G2391" s="134"/>
      <c r="H2391" s="134"/>
      <c r="I2391" s="121"/>
      <c r="J2391" s="133"/>
      <c r="K2391" s="120"/>
      <c r="L2391" s="121">
        <f>SUM(AW2173:AW2378)-SUM(BK2173:BK2378)</f>
        <v>68331.179999999993</v>
      </c>
    </row>
    <row r="2392" spans="1:12" hidden="1" x14ac:dyDescent="0.2">
      <c r="A2392" s="133"/>
      <c r="B2392" s="107"/>
      <c r="C2392" s="134" t="s">
        <v>1584</v>
      </c>
      <c r="D2392" s="134"/>
      <c r="E2392" s="134"/>
      <c r="F2392" s="134"/>
      <c r="G2392" s="134"/>
      <c r="H2392" s="134"/>
      <c r="I2392" s="121"/>
      <c r="J2392" s="133"/>
      <c r="K2392" s="120"/>
      <c r="L2392" s="121">
        <f>SUM(BC2173:BC2378)</f>
        <v>0</v>
      </c>
    </row>
    <row r="2393" spans="1:12" hidden="1" x14ac:dyDescent="0.2">
      <c r="A2393" s="133"/>
      <c r="B2393" s="107"/>
      <c r="C2393" s="134" t="s">
        <v>1585</v>
      </c>
      <c r="D2393" s="134"/>
      <c r="E2393" s="134"/>
      <c r="F2393" s="134"/>
      <c r="G2393" s="134"/>
      <c r="H2393" s="134"/>
      <c r="I2393" s="121"/>
      <c r="J2393" s="133"/>
      <c r="K2393" s="120"/>
      <c r="L2393" s="121">
        <f>SUM(BB2173:BB2378)</f>
        <v>0</v>
      </c>
    </row>
    <row r="2394" spans="1:12" x14ac:dyDescent="0.2">
      <c r="A2394" s="133"/>
      <c r="B2394" s="107"/>
      <c r="C2394" s="134" t="s">
        <v>1586</v>
      </c>
      <c r="D2394" s="134"/>
      <c r="E2394" s="134"/>
      <c r="F2394" s="134"/>
      <c r="G2394" s="134"/>
      <c r="H2394" s="134"/>
      <c r="I2394" s="121"/>
      <c r="J2394" s="133"/>
      <c r="K2394" s="120"/>
      <c r="L2394" s="121">
        <f>SUM(AR2173:AR2378)+SUM(AT2173:AT2378)+SUM(AV2173:AV2378)</f>
        <v>16215.720000000001</v>
      </c>
    </row>
    <row r="2395" spans="1:12" x14ac:dyDescent="0.2">
      <c r="A2395" s="133"/>
      <c r="B2395" s="107"/>
      <c r="C2395" s="134" t="s">
        <v>1587</v>
      </c>
      <c r="D2395" s="134"/>
      <c r="E2395" s="134"/>
      <c r="F2395" s="134"/>
      <c r="G2395" s="134"/>
      <c r="H2395" s="134"/>
      <c r="I2395" s="121"/>
      <c r="J2395" s="133"/>
      <c r="K2395" s="120"/>
      <c r="L2395" s="121">
        <f>SUM(AZ2173:AZ2378)</f>
        <v>17480.79</v>
      </c>
    </row>
    <row r="2396" spans="1:12" x14ac:dyDescent="0.2">
      <c r="A2396" s="133"/>
      <c r="B2396" s="107"/>
      <c r="C2396" s="134" t="s">
        <v>1588</v>
      </c>
      <c r="D2396" s="134"/>
      <c r="E2396" s="134"/>
      <c r="F2396" s="134"/>
      <c r="G2396" s="134"/>
      <c r="H2396" s="134"/>
      <c r="I2396" s="121"/>
      <c r="J2396" s="133"/>
      <c r="K2396" s="120"/>
      <c r="L2396" s="121">
        <f>SUM(BA2173:BA2378)</f>
        <v>8177.17</v>
      </c>
    </row>
    <row r="2397" spans="1:12" hidden="1" x14ac:dyDescent="0.2">
      <c r="A2397" s="133"/>
      <c r="B2397" s="107"/>
      <c r="C2397" s="134" t="s">
        <v>1589</v>
      </c>
      <c r="D2397" s="134"/>
      <c r="E2397" s="134"/>
      <c r="F2397" s="134"/>
      <c r="G2397" s="134"/>
      <c r="H2397" s="134"/>
      <c r="I2397" s="121"/>
      <c r="J2397" s="133"/>
      <c r="K2397" s="120"/>
      <c r="L2397" s="121">
        <f>L2399+L2400</f>
        <v>0</v>
      </c>
    </row>
    <row r="2398" spans="1:12" hidden="1" x14ac:dyDescent="0.2">
      <c r="A2398" s="133"/>
      <c r="B2398" s="107"/>
      <c r="C2398" s="134" t="s">
        <v>1576</v>
      </c>
      <c r="D2398" s="134"/>
      <c r="E2398" s="134"/>
      <c r="F2398" s="134"/>
      <c r="G2398" s="134"/>
      <c r="H2398" s="134"/>
      <c r="I2398" s="121"/>
      <c r="J2398" s="133"/>
      <c r="K2398" s="120"/>
      <c r="L2398" s="121"/>
    </row>
    <row r="2399" spans="1:12" hidden="1" x14ac:dyDescent="0.2">
      <c r="A2399" s="133"/>
      <c r="B2399" s="107"/>
      <c r="C2399" s="134" t="s">
        <v>1590</v>
      </c>
      <c r="D2399" s="134"/>
      <c r="E2399" s="134"/>
      <c r="F2399" s="134"/>
      <c r="G2399" s="134"/>
      <c r="H2399" s="134"/>
      <c r="I2399" s="121"/>
      <c r="J2399" s="133"/>
      <c r="K2399" s="120"/>
      <c r="L2399" s="121">
        <f>SUM(BK2173:BK2378)</f>
        <v>0</v>
      </c>
    </row>
    <row r="2400" spans="1:12" hidden="1" x14ac:dyDescent="0.2">
      <c r="A2400" s="133"/>
      <c r="B2400" s="107"/>
      <c r="C2400" s="134" t="s">
        <v>1591</v>
      </c>
      <c r="D2400" s="134"/>
      <c r="E2400" s="134"/>
      <c r="F2400" s="134"/>
      <c r="G2400" s="134"/>
      <c r="H2400" s="134"/>
      <c r="I2400" s="121"/>
      <c r="J2400" s="133"/>
      <c r="K2400" s="120"/>
      <c r="L2400" s="121">
        <f>SUM(BD2173:BD2378)</f>
        <v>0</v>
      </c>
    </row>
    <row r="2401" spans="1:12" hidden="1" x14ac:dyDescent="0.2">
      <c r="A2401" s="133"/>
      <c r="B2401" s="107"/>
      <c r="C2401" s="134" t="s">
        <v>1592</v>
      </c>
      <c r="D2401" s="134"/>
      <c r="E2401" s="134"/>
      <c r="F2401" s="134"/>
      <c r="G2401" s="134"/>
      <c r="H2401" s="134"/>
      <c r="I2401" s="121"/>
      <c r="J2401" s="133"/>
      <c r="K2401" s="120"/>
      <c r="L2401" s="121"/>
    </row>
    <row r="2402" spans="1:12" hidden="1" x14ac:dyDescent="0.2">
      <c r="A2402" s="133"/>
      <c r="B2402" s="107"/>
      <c r="C2402" s="134" t="s">
        <v>1592</v>
      </c>
      <c r="D2402" s="134"/>
      <c r="E2402" s="134"/>
      <c r="F2402" s="134"/>
      <c r="G2402" s="134"/>
      <c r="H2402" s="134"/>
      <c r="I2402" s="121"/>
      <c r="J2402" s="133"/>
      <c r="K2402" s="120"/>
      <c r="L2402" s="121">
        <f>SUM(BQ2173:BQ2378)</f>
        <v>0</v>
      </c>
    </row>
    <row r="2403" spans="1:12" hidden="1" x14ac:dyDescent="0.2">
      <c r="A2403" s="133"/>
      <c r="B2403" s="107"/>
      <c r="C2403" s="134" t="s">
        <v>1593</v>
      </c>
      <c r="D2403" s="134"/>
      <c r="E2403" s="134"/>
      <c r="F2403" s="134"/>
      <c r="G2403" s="134"/>
      <c r="H2403" s="134"/>
      <c r="I2403" s="121"/>
      <c r="J2403" s="133"/>
      <c r="K2403" s="120"/>
      <c r="L2403" s="121">
        <f>SUM(BO2173:BO2378)</f>
        <v>0</v>
      </c>
    </row>
    <row r="2404" spans="1:12" x14ac:dyDescent="0.2">
      <c r="A2404" s="131"/>
      <c r="B2404" s="106"/>
      <c r="C2404" s="117" t="s">
        <v>1819</v>
      </c>
      <c r="D2404" s="117"/>
      <c r="E2404" s="117"/>
      <c r="F2404" s="117"/>
      <c r="G2404" s="117"/>
      <c r="H2404" s="117"/>
      <c r="I2404" s="124"/>
      <c r="J2404" s="131"/>
      <c r="K2404" s="132"/>
      <c r="L2404" s="124">
        <f>L2380+L2395+L2396+L2397+L2402+L2403</f>
        <v>138378.59</v>
      </c>
    </row>
    <row r="2405" spans="1:12" x14ac:dyDescent="0.2">
      <c r="A2405" s="133"/>
      <c r="B2405" s="107"/>
      <c r="C2405" s="134" t="s">
        <v>1595</v>
      </c>
      <c r="D2405" s="134"/>
      <c r="E2405" s="134"/>
      <c r="F2405" s="134"/>
      <c r="G2405" s="134"/>
      <c r="H2405" s="134"/>
      <c r="I2405" s="121"/>
      <c r="J2405" s="133"/>
      <c r="K2405" s="120"/>
      <c r="L2405" s="121"/>
    </row>
    <row r="2406" spans="1:12" x14ac:dyDescent="0.2">
      <c r="A2406" s="133"/>
      <c r="B2406" s="107"/>
      <c r="C2406" s="134" t="s">
        <v>1596</v>
      </c>
      <c r="D2406" s="134"/>
      <c r="E2406" s="134"/>
      <c r="F2406" s="134"/>
      <c r="G2406" s="134"/>
      <c r="H2406" s="134"/>
      <c r="I2406" s="121"/>
      <c r="J2406" s="133"/>
      <c r="K2406" s="120"/>
      <c r="L2406" s="121">
        <f>SUM(AX2173:AX2378)</f>
        <v>3366.98</v>
      </c>
    </row>
    <row r="2407" spans="1:12" hidden="1" x14ac:dyDescent="0.2">
      <c r="A2407" s="133"/>
      <c r="B2407" s="107"/>
      <c r="C2407" s="134" t="s">
        <v>1597</v>
      </c>
      <c r="D2407" s="134"/>
      <c r="E2407" s="134"/>
      <c r="F2407" s="134"/>
      <c r="G2407" s="134"/>
      <c r="H2407" s="134"/>
      <c r="I2407" s="121"/>
      <c r="J2407" s="133"/>
      <c r="K2407" s="120"/>
      <c r="L2407" s="121">
        <f>SUM(AY2173:AY2378)</f>
        <v>0</v>
      </c>
    </row>
    <row r="2408" spans="1:12" x14ac:dyDescent="0.2">
      <c r="A2408" s="133"/>
      <c r="B2408" s="107"/>
      <c r="C2408" s="134" t="s">
        <v>1598</v>
      </c>
      <c r="D2408" s="134"/>
      <c r="E2408" s="134"/>
      <c r="F2408" s="135"/>
      <c r="G2408" s="123">
        <f>Source!F721</f>
        <v>19.96519</v>
      </c>
      <c r="H2408" s="133"/>
      <c r="I2408" s="133"/>
      <c r="J2408" s="133"/>
      <c r="K2408" s="133"/>
      <c r="L2408" s="133"/>
    </row>
    <row r="2409" spans="1:12" x14ac:dyDescent="0.2">
      <c r="A2409" s="133"/>
      <c r="B2409" s="107"/>
      <c r="C2409" s="134" t="s">
        <v>1599</v>
      </c>
      <c r="D2409" s="134"/>
      <c r="E2409" s="134"/>
      <c r="F2409" s="135"/>
      <c r="G2409" s="123">
        <f>Source!F722</f>
        <v>16.079070000000002</v>
      </c>
      <c r="H2409" s="133"/>
      <c r="I2409" s="133"/>
      <c r="J2409" s="133"/>
      <c r="K2409" s="133"/>
      <c r="L2409" s="133"/>
    </row>
    <row r="2410" spans="1:12" x14ac:dyDescent="0.2">
      <c r="A2410" s="104"/>
      <c r="B2410" s="104"/>
      <c r="C2410" s="104"/>
      <c r="D2410" s="104"/>
      <c r="E2410" s="104"/>
      <c r="F2410" s="104"/>
      <c r="G2410" s="104"/>
      <c r="H2410" s="104"/>
      <c r="I2410" s="104"/>
      <c r="J2410" s="104"/>
      <c r="K2410" s="104"/>
      <c r="L2410" s="104"/>
    </row>
    <row r="2411" spans="1:12" x14ac:dyDescent="0.2">
      <c r="A2411" s="104"/>
      <c r="B2411" s="104"/>
      <c r="C2411" s="104"/>
      <c r="D2411" s="104"/>
      <c r="E2411" s="104"/>
      <c r="F2411" s="104"/>
      <c r="G2411" s="104"/>
      <c r="H2411" s="104"/>
      <c r="I2411" s="104"/>
      <c r="J2411" s="104"/>
      <c r="K2411" s="104"/>
      <c r="L2411" s="104"/>
    </row>
    <row r="2412" spans="1:12" x14ac:dyDescent="0.2">
      <c r="A2412" s="117" t="s">
        <v>1757</v>
      </c>
      <c r="B2412" s="117"/>
      <c r="C2412" s="117"/>
      <c r="D2412" s="117"/>
      <c r="E2412" s="117"/>
      <c r="F2412" s="117"/>
      <c r="G2412" s="117"/>
      <c r="H2412" s="117"/>
      <c r="I2412" s="117"/>
      <c r="J2412" s="117"/>
      <c r="K2412" s="117"/>
      <c r="L2412" s="117"/>
    </row>
    <row r="2413" spans="1:12" ht="38.25" x14ac:dyDescent="0.2">
      <c r="A2413" s="118" t="s">
        <v>818</v>
      </c>
      <c r="B2413" s="107" t="s">
        <v>1602</v>
      </c>
      <c r="C2413" s="107" t="str">
        <f>Source!G733</f>
        <v>Надземная прокладка стальных газопроводов, диаметр газопровода:  до  50 мм</v>
      </c>
      <c r="D2413" s="119" t="str">
        <f>Source!H733</f>
        <v>100 м</v>
      </c>
      <c r="E2413" s="120">
        <f>Source!K733</f>
        <v>0.03</v>
      </c>
      <c r="F2413" s="120"/>
      <c r="G2413" s="120">
        <f>Source!I733</f>
        <v>0.03</v>
      </c>
      <c r="H2413" s="121"/>
      <c r="I2413" s="119"/>
      <c r="J2413" s="121"/>
      <c r="K2413" s="119"/>
      <c r="L2413" s="121"/>
    </row>
    <row r="2414" spans="1:12" x14ac:dyDescent="0.2">
      <c r="A2414" s="104"/>
      <c r="B2414" s="104"/>
      <c r="C2414" s="105" t="str">
        <f>"Объем: "&amp;Source!I733&amp;"=3/"&amp;"100"</f>
        <v>Объем: 0,03=3/100</v>
      </c>
      <c r="D2414" s="104"/>
      <c r="E2414" s="104"/>
      <c r="F2414" s="104"/>
      <c r="G2414" s="104"/>
      <c r="H2414" s="104"/>
      <c r="I2414" s="104"/>
      <c r="J2414" s="104"/>
      <c r="K2414" s="104"/>
      <c r="L2414" s="104"/>
    </row>
    <row r="2415" spans="1:12" x14ac:dyDescent="0.2">
      <c r="A2415" s="122"/>
      <c r="B2415" s="120">
        <v>1</v>
      </c>
      <c r="C2415" s="122" t="s">
        <v>1569</v>
      </c>
      <c r="D2415" s="119" t="s">
        <v>922</v>
      </c>
      <c r="E2415" s="123"/>
      <c r="F2415" s="120"/>
      <c r="G2415" s="120">
        <f>Source!U733</f>
        <v>0.61529999999999996</v>
      </c>
      <c r="H2415" s="120"/>
      <c r="I2415" s="120"/>
      <c r="J2415" s="120"/>
      <c r="K2415" s="120"/>
      <c r="L2415" s="124">
        <f>SUM(L2416:L2416)-SUMIF(CE2416:CE2416, 1, L2416:L2416)</f>
        <v>226.09</v>
      </c>
    </row>
    <row r="2416" spans="1:12" x14ac:dyDescent="0.2">
      <c r="A2416" s="107"/>
      <c r="B2416" s="107" t="s">
        <v>936</v>
      </c>
      <c r="C2416" s="107" t="s">
        <v>937</v>
      </c>
      <c r="D2416" s="119" t="s">
        <v>922</v>
      </c>
      <c r="E2416" s="120">
        <v>20.51</v>
      </c>
      <c r="F2416" s="120"/>
      <c r="G2416" s="120">
        <f>SmtRes!CX726</f>
        <v>0.61529999999999996</v>
      </c>
      <c r="H2416" s="121"/>
      <c r="I2416" s="119"/>
      <c r="J2416" s="121">
        <f>SmtRes!CZ726</f>
        <v>367.44</v>
      </c>
      <c r="K2416" s="119"/>
      <c r="L2416" s="121">
        <f>SmtRes!DI726</f>
        <v>226.09</v>
      </c>
    </row>
    <row r="2417" spans="1:83" x14ac:dyDescent="0.2">
      <c r="A2417" s="122"/>
      <c r="B2417" s="120">
        <v>2</v>
      </c>
      <c r="C2417" s="122" t="s">
        <v>1560</v>
      </c>
      <c r="D2417" s="119"/>
      <c r="E2417" s="123"/>
      <c r="F2417" s="120"/>
      <c r="G2417" s="120"/>
      <c r="H2417" s="120"/>
      <c r="I2417" s="120"/>
      <c r="J2417" s="120"/>
      <c r="K2417" s="120"/>
      <c r="L2417" s="124">
        <f>SUM(L2418:L2424)-SUMIF(CE2418:CE2424, 1, L2418:L2424)</f>
        <v>408.21999999999991</v>
      </c>
    </row>
    <row r="2418" spans="1:83" x14ac:dyDescent="0.2">
      <c r="A2418" s="122"/>
      <c r="B2418" s="120"/>
      <c r="C2418" s="122" t="s">
        <v>1562</v>
      </c>
      <c r="D2418" s="119" t="s">
        <v>922</v>
      </c>
      <c r="E2418" s="123"/>
      <c r="F2418" s="120"/>
      <c r="G2418" s="120">
        <f>Source!V733</f>
        <v>0.35880000000000001</v>
      </c>
      <c r="H2418" s="120"/>
      <c r="I2418" s="120"/>
      <c r="J2418" s="120"/>
      <c r="K2418" s="120"/>
      <c r="L2418" s="124">
        <f>SUMIF(CE2419:CE2424, 1, L2419:L2424)</f>
        <v>161.5</v>
      </c>
      <c r="CE2418">
        <v>1</v>
      </c>
    </row>
    <row r="2419" spans="1:83" ht="25.5" x14ac:dyDescent="0.2">
      <c r="A2419" s="107"/>
      <c r="B2419" s="107" t="s">
        <v>938</v>
      </c>
      <c r="C2419" s="107" t="s">
        <v>940</v>
      </c>
      <c r="D2419" s="119" t="s">
        <v>926</v>
      </c>
      <c r="E2419" s="120">
        <v>11.44</v>
      </c>
      <c r="F2419" s="120"/>
      <c r="G2419" s="120">
        <f>SmtRes!CX728</f>
        <v>0.34320000000000001</v>
      </c>
      <c r="H2419" s="121">
        <f>SmtRes!CZ728</f>
        <v>994.01</v>
      </c>
      <c r="I2419" s="119">
        <f>SmtRes!AJ728</f>
        <v>1.17</v>
      </c>
      <c r="J2419" s="121">
        <f>ROUND(H2419*I2419, 2)</f>
        <v>1162.99</v>
      </c>
      <c r="K2419" s="119"/>
      <c r="L2419" s="121">
        <f>SmtRes!DG728</f>
        <v>399.14</v>
      </c>
    </row>
    <row r="2420" spans="1:83" x14ac:dyDescent="0.2">
      <c r="A2420" s="107"/>
      <c r="B2420" s="107" t="s">
        <v>933</v>
      </c>
      <c r="C2420" s="107" t="s">
        <v>1573</v>
      </c>
      <c r="D2420" s="119" t="s">
        <v>922</v>
      </c>
      <c r="E2420" s="120">
        <f>SmtRes!DO728*SmtRes!AT728</f>
        <v>11.44</v>
      </c>
      <c r="F2420" s="120"/>
      <c r="G2420" s="120">
        <f>ROUND(E2420*G2413, 7)</f>
        <v>0.34320000000000001</v>
      </c>
      <c r="H2420" s="121"/>
      <c r="I2420" s="119"/>
      <c r="J2420" s="121">
        <f>ROUND(SmtRes!AG728/SmtRes!DO728, 2)</f>
        <v>452.68</v>
      </c>
      <c r="K2420" s="119"/>
      <c r="L2420" s="121">
        <f>SmtRes!DH728</f>
        <v>155.36000000000001</v>
      </c>
      <c r="CE2420">
        <v>1</v>
      </c>
    </row>
    <row r="2421" spans="1:83" ht="25.5" x14ac:dyDescent="0.2">
      <c r="A2421" s="107"/>
      <c r="B2421" s="107" t="s">
        <v>941</v>
      </c>
      <c r="C2421" s="107" t="s">
        <v>943</v>
      </c>
      <c r="D2421" s="119" t="s">
        <v>926</v>
      </c>
      <c r="E2421" s="120">
        <v>2.0699999999999998</v>
      </c>
      <c r="F2421" s="120"/>
      <c r="G2421" s="120">
        <f>SmtRes!CX729</f>
        <v>6.2100000000000002E-2</v>
      </c>
      <c r="H2421" s="121"/>
      <c r="I2421" s="119"/>
      <c r="J2421" s="121">
        <f>SmtRes!CZ729</f>
        <v>42.96</v>
      </c>
      <c r="K2421" s="119"/>
      <c r="L2421" s="121">
        <f>SmtRes!DG729</f>
        <v>2.67</v>
      </c>
    </row>
    <row r="2422" spans="1:83" ht="51" x14ac:dyDescent="0.2">
      <c r="A2422" s="107"/>
      <c r="B2422" s="107" t="s">
        <v>944</v>
      </c>
      <c r="C2422" s="107" t="s">
        <v>946</v>
      </c>
      <c r="D2422" s="119" t="s">
        <v>926</v>
      </c>
      <c r="E2422" s="120">
        <v>0.52</v>
      </c>
      <c r="F2422" s="120"/>
      <c r="G2422" s="120">
        <f>SmtRes!CX730</f>
        <v>1.5599999999999999E-2</v>
      </c>
      <c r="H2422" s="121"/>
      <c r="I2422" s="119"/>
      <c r="J2422" s="121">
        <f>SmtRes!CZ730</f>
        <v>404.41</v>
      </c>
      <c r="K2422" s="119"/>
      <c r="L2422" s="121">
        <f>SmtRes!DG730</f>
        <v>6.31</v>
      </c>
    </row>
    <row r="2423" spans="1:83" x14ac:dyDescent="0.2">
      <c r="A2423" s="107"/>
      <c r="B2423" s="107" t="s">
        <v>947</v>
      </c>
      <c r="C2423" s="107" t="s">
        <v>1603</v>
      </c>
      <c r="D2423" s="119" t="s">
        <v>922</v>
      </c>
      <c r="E2423" s="120">
        <f>SmtRes!DO730*SmtRes!AT730</f>
        <v>0.52</v>
      </c>
      <c r="F2423" s="120"/>
      <c r="G2423" s="120">
        <f>ROUND(E2423*G2413, 7)</f>
        <v>1.5599999999999999E-2</v>
      </c>
      <c r="H2423" s="121"/>
      <c r="I2423" s="119"/>
      <c r="J2423" s="121">
        <f>ROUND(SmtRes!AG730/SmtRes!DO730, 2)</f>
        <v>393.89</v>
      </c>
      <c r="K2423" s="119"/>
      <c r="L2423" s="121">
        <f>SmtRes!DH730</f>
        <v>6.14</v>
      </c>
      <c r="CE2423">
        <v>1</v>
      </c>
    </row>
    <row r="2424" spans="1:83" ht="38.25" x14ac:dyDescent="0.2">
      <c r="A2424" s="107"/>
      <c r="B2424" s="107" t="s">
        <v>948</v>
      </c>
      <c r="C2424" s="107" t="s">
        <v>950</v>
      </c>
      <c r="D2424" s="119" t="s">
        <v>926</v>
      </c>
      <c r="E2424" s="120">
        <v>0.52</v>
      </c>
      <c r="F2424" s="120"/>
      <c r="G2424" s="120">
        <f>SmtRes!CX731</f>
        <v>1.5599999999999999E-2</v>
      </c>
      <c r="H2424" s="121">
        <f>SmtRes!CZ731</f>
        <v>4.5199999999999996</v>
      </c>
      <c r="I2424" s="119">
        <f>SmtRes!AJ731</f>
        <v>1.47</v>
      </c>
      <c r="J2424" s="121">
        <f>ROUND(H2424*I2424, 2)</f>
        <v>6.64</v>
      </c>
      <c r="K2424" s="119"/>
      <c r="L2424" s="121">
        <f>SmtRes!DG731</f>
        <v>0.1</v>
      </c>
    </row>
    <row r="2425" spans="1:83" x14ac:dyDescent="0.2">
      <c r="A2425" s="122"/>
      <c r="B2425" s="120">
        <v>4</v>
      </c>
      <c r="C2425" s="122" t="s">
        <v>1604</v>
      </c>
      <c r="D2425" s="119"/>
      <c r="E2425" s="123"/>
      <c r="F2425" s="120"/>
      <c r="G2425" s="120"/>
      <c r="H2425" s="120"/>
      <c r="I2425" s="120"/>
      <c r="J2425" s="120"/>
      <c r="K2425" s="120"/>
      <c r="L2425" s="124">
        <f>SUM(L2426:L2433)-SUMIF(CE2426:CE2433, 1, L2426:L2433)</f>
        <v>57.75</v>
      </c>
    </row>
    <row r="2426" spans="1:83" x14ac:dyDescent="0.2">
      <c r="A2426" s="107"/>
      <c r="B2426" s="107" t="s">
        <v>951</v>
      </c>
      <c r="C2426" s="107" t="s">
        <v>953</v>
      </c>
      <c r="D2426" s="119" t="s">
        <v>954</v>
      </c>
      <c r="E2426" s="120">
        <v>1.3859999999999999</v>
      </c>
      <c r="F2426" s="120"/>
      <c r="G2426" s="120">
        <f>SmtRes!CX732</f>
        <v>4.1579999999999999E-2</v>
      </c>
      <c r="H2426" s="121"/>
      <c r="I2426" s="119"/>
      <c r="J2426" s="121">
        <f>SmtRes!CZ732</f>
        <v>9.35</v>
      </c>
      <c r="K2426" s="119"/>
      <c r="L2426" s="121">
        <f>SmtRes!DF732</f>
        <v>0.39</v>
      </c>
    </row>
    <row r="2427" spans="1:83" ht="38.25" x14ac:dyDescent="0.2">
      <c r="A2427" s="107"/>
      <c r="B2427" s="107" t="s">
        <v>955</v>
      </c>
      <c r="C2427" s="107" t="s">
        <v>957</v>
      </c>
      <c r="D2427" s="119" t="s">
        <v>443</v>
      </c>
      <c r="E2427" s="120">
        <v>0.7</v>
      </c>
      <c r="F2427" s="120"/>
      <c r="G2427" s="120">
        <f>SmtRes!CX733</f>
        <v>2.1000000000000001E-2</v>
      </c>
      <c r="H2427" s="121">
        <f>SmtRes!CZ733</f>
        <v>155.63</v>
      </c>
      <c r="I2427" s="119">
        <f>SmtRes!AI733</f>
        <v>0.93</v>
      </c>
      <c r="J2427" s="121">
        <f>ROUND(H2427*I2427, 2)</f>
        <v>144.74</v>
      </c>
      <c r="K2427" s="119"/>
      <c r="L2427" s="121">
        <f>SmtRes!DF733</f>
        <v>3.04</v>
      </c>
    </row>
    <row r="2428" spans="1:83" ht="25.5" x14ac:dyDescent="0.2">
      <c r="A2428" s="107"/>
      <c r="B2428" s="107" t="s">
        <v>958</v>
      </c>
      <c r="C2428" s="107" t="s">
        <v>960</v>
      </c>
      <c r="D2428" s="119" t="s">
        <v>236</v>
      </c>
      <c r="E2428" s="120">
        <v>4.0000000000000002E-4</v>
      </c>
      <c r="F2428" s="120"/>
      <c r="G2428" s="120">
        <f>SmtRes!CX734</f>
        <v>1.2E-5</v>
      </c>
      <c r="H2428" s="121">
        <f>SmtRes!CZ734</f>
        <v>108495.2</v>
      </c>
      <c r="I2428" s="119">
        <f>SmtRes!AI734</f>
        <v>1.22</v>
      </c>
      <c r="J2428" s="121">
        <f>ROUND(H2428*I2428, 2)</f>
        <v>132364.14000000001</v>
      </c>
      <c r="K2428" s="119"/>
      <c r="L2428" s="121">
        <f>SmtRes!DF734</f>
        <v>1.59</v>
      </c>
    </row>
    <row r="2429" spans="1:83" x14ac:dyDescent="0.2">
      <c r="A2429" s="107"/>
      <c r="B2429" s="107" t="s">
        <v>961</v>
      </c>
      <c r="C2429" s="107" t="s">
        <v>963</v>
      </c>
      <c r="D2429" s="119" t="s">
        <v>443</v>
      </c>
      <c r="E2429" s="120">
        <v>1</v>
      </c>
      <c r="F2429" s="120"/>
      <c r="G2429" s="120">
        <f>SmtRes!CX735</f>
        <v>0.03</v>
      </c>
      <c r="H2429" s="121">
        <f>SmtRes!CZ735</f>
        <v>44.55</v>
      </c>
      <c r="I2429" s="119">
        <f>SmtRes!AI735</f>
        <v>1.43</v>
      </c>
      <c r="J2429" s="121">
        <f>ROUND(H2429*I2429, 2)</f>
        <v>63.71</v>
      </c>
      <c r="K2429" s="119"/>
      <c r="L2429" s="121">
        <f>SmtRes!DF735</f>
        <v>1.91</v>
      </c>
    </row>
    <row r="2430" spans="1:83" x14ac:dyDescent="0.2">
      <c r="A2430" s="107"/>
      <c r="B2430" s="107" t="s">
        <v>964</v>
      </c>
      <c r="C2430" s="107" t="s">
        <v>966</v>
      </c>
      <c r="D2430" s="119" t="s">
        <v>236</v>
      </c>
      <c r="E2430" s="120">
        <v>1.4E-3</v>
      </c>
      <c r="F2430" s="120"/>
      <c r="G2430" s="120">
        <f>SmtRes!CX736</f>
        <v>4.1999999999999998E-5</v>
      </c>
      <c r="H2430" s="121">
        <f>SmtRes!CZ736</f>
        <v>74437.320000000007</v>
      </c>
      <c r="I2430" s="119">
        <f>SmtRes!AI736</f>
        <v>1.41</v>
      </c>
      <c r="J2430" s="121">
        <f>ROUND(H2430*I2430, 2)</f>
        <v>104956.62</v>
      </c>
      <c r="K2430" s="119"/>
      <c r="L2430" s="121">
        <f>SmtRes!DF736</f>
        <v>4.41</v>
      </c>
    </row>
    <row r="2431" spans="1:83" ht="25.5" x14ac:dyDescent="0.2">
      <c r="A2431" s="107"/>
      <c r="B2431" s="107" t="s">
        <v>967</v>
      </c>
      <c r="C2431" s="107" t="s">
        <v>969</v>
      </c>
      <c r="D2431" s="119" t="s">
        <v>236</v>
      </c>
      <c r="E2431" s="120">
        <v>3.5999999999999999E-3</v>
      </c>
      <c r="F2431" s="120"/>
      <c r="G2431" s="120">
        <f>SmtRes!CX737</f>
        <v>1.08E-4</v>
      </c>
      <c r="H2431" s="121">
        <f>SmtRes!CZ737</f>
        <v>260763.78</v>
      </c>
      <c r="I2431" s="119">
        <f>SmtRes!AI737</f>
        <v>1.33</v>
      </c>
      <c r="J2431" s="121">
        <f>ROUND(H2431*I2431, 2)</f>
        <v>346815.83</v>
      </c>
      <c r="K2431" s="119"/>
      <c r="L2431" s="121">
        <f>SmtRes!DF737</f>
        <v>37.46</v>
      </c>
    </row>
    <row r="2432" spans="1:83" x14ac:dyDescent="0.2">
      <c r="A2432" s="107"/>
      <c r="B2432" s="107" t="s">
        <v>970</v>
      </c>
      <c r="C2432" s="107" t="s">
        <v>972</v>
      </c>
      <c r="D2432" s="119" t="s">
        <v>236</v>
      </c>
      <c r="E2432" s="120">
        <v>2.2000000000000001E-4</v>
      </c>
      <c r="F2432" s="120"/>
      <c r="G2432" s="120">
        <f>SmtRes!CX738</f>
        <v>6.6000000000000003E-6</v>
      </c>
      <c r="H2432" s="121">
        <f>SmtRes!CZ738</f>
        <v>75885.63</v>
      </c>
      <c r="I2432" s="119">
        <f>SmtRes!AI738</f>
        <v>1.62</v>
      </c>
      <c r="J2432" s="121">
        <f>ROUND(H2432*I2432, 2)</f>
        <v>122934.72</v>
      </c>
      <c r="K2432" s="119"/>
      <c r="L2432" s="121">
        <f>SmtRes!DF738</f>
        <v>0.81</v>
      </c>
    </row>
    <row r="2433" spans="1:83" x14ac:dyDescent="0.2">
      <c r="A2433" s="107"/>
      <c r="B2433" s="107" t="s">
        <v>973</v>
      </c>
      <c r="C2433" s="107" t="s">
        <v>975</v>
      </c>
      <c r="D2433" s="119" t="s">
        <v>236</v>
      </c>
      <c r="E2433" s="120">
        <v>1.6999999999999999E-3</v>
      </c>
      <c r="F2433" s="120"/>
      <c r="G2433" s="120">
        <f>SmtRes!CX739</f>
        <v>5.1E-5</v>
      </c>
      <c r="H2433" s="121">
        <f>SmtRes!CZ739</f>
        <v>98526.45</v>
      </c>
      <c r="I2433" s="119">
        <f>SmtRes!AI739</f>
        <v>1.62</v>
      </c>
      <c r="J2433" s="121">
        <f>ROUND(H2433*I2433, 2)</f>
        <v>159612.85</v>
      </c>
      <c r="K2433" s="119"/>
      <c r="L2433" s="121">
        <f>SmtRes!DF739</f>
        <v>8.14</v>
      </c>
    </row>
    <row r="2434" spans="1:83" ht="25.5" x14ac:dyDescent="0.2">
      <c r="A2434" s="107"/>
      <c r="B2434" s="107" t="str">
        <f>EtalonRes!I807</f>
        <v>23.5.02.02</v>
      </c>
      <c r="C2434" s="125" t="str">
        <f>EtalonRes!K807</f>
        <v>Трубы стальные электросварные прямошовные</v>
      </c>
      <c r="D2434" s="126" t="str">
        <f>EtalonRes!O807</f>
        <v>м</v>
      </c>
      <c r="E2434" s="127">
        <f>EtalonRes!X807</f>
        <v>101</v>
      </c>
      <c r="F2434" s="127"/>
      <c r="G2434" s="127">
        <f>ROUND(EtalonRes!AG807*Source!I733, 7)</f>
        <v>3.03</v>
      </c>
      <c r="H2434" s="128"/>
      <c r="I2434" s="126"/>
      <c r="J2434" s="128"/>
      <c r="K2434" s="126"/>
      <c r="L2434" s="128"/>
    </row>
    <row r="2435" spans="1:83" x14ac:dyDescent="0.2">
      <c r="A2435" s="107"/>
      <c r="B2435" s="107"/>
      <c r="C2435" s="106" t="s">
        <v>832</v>
      </c>
      <c r="D2435" s="119"/>
      <c r="E2435" s="120"/>
      <c r="F2435" s="120"/>
      <c r="G2435" s="120"/>
      <c r="H2435" s="121"/>
      <c r="I2435" s="119"/>
      <c r="J2435" s="121"/>
      <c r="K2435" s="119"/>
      <c r="L2435" s="121">
        <f>L2415+L2417+L2418+L2425</f>
        <v>853.56</v>
      </c>
    </row>
    <row r="2436" spans="1:83" x14ac:dyDescent="0.2">
      <c r="A2436" s="107"/>
      <c r="B2436" s="107"/>
      <c r="C2436" s="107" t="s">
        <v>1563</v>
      </c>
      <c r="D2436" s="119"/>
      <c r="E2436" s="120"/>
      <c r="F2436" s="120"/>
      <c r="G2436" s="120"/>
      <c r="H2436" s="121"/>
      <c r="I2436" s="119"/>
      <c r="J2436" s="121"/>
      <c r="K2436" s="119"/>
      <c r="L2436" s="121">
        <f>SUM(AR2413:AR2439)+SUM(AS2413:AS2439)+SUM(AT2413:AT2439)+SUM(AU2413:AU2439)+SUM(AV2413:AV2439)</f>
        <v>387.59000000000003</v>
      </c>
    </row>
    <row r="2437" spans="1:83" ht="38.25" x14ac:dyDescent="0.2">
      <c r="A2437" s="107"/>
      <c r="B2437" s="107" t="s">
        <v>108</v>
      </c>
      <c r="C2437" s="107" t="s">
        <v>1605</v>
      </c>
      <c r="D2437" s="119" t="s">
        <v>186</v>
      </c>
      <c r="E2437" s="120">
        <f>Source!BZ733</f>
        <v>117</v>
      </c>
      <c r="F2437" s="120"/>
      <c r="G2437" s="120">
        <f>Source!AT733</f>
        <v>117</v>
      </c>
      <c r="H2437" s="121"/>
      <c r="I2437" s="119"/>
      <c r="J2437" s="121"/>
      <c r="K2437" s="119"/>
      <c r="L2437" s="121">
        <f>SUM(AZ2413:AZ2439)</f>
        <v>453.48</v>
      </c>
    </row>
    <row r="2438" spans="1:83" ht="38.25" x14ac:dyDescent="0.2">
      <c r="A2438" s="125"/>
      <c r="B2438" s="125" t="s">
        <v>109</v>
      </c>
      <c r="C2438" s="125" t="s">
        <v>1606</v>
      </c>
      <c r="D2438" s="126" t="s">
        <v>186</v>
      </c>
      <c r="E2438" s="127">
        <f>Source!CA733</f>
        <v>74</v>
      </c>
      <c r="F2438" s="127"/>
      <c r="G2438" s="127">
        <f>Source!AU733</f>
        <v>74</v>
      </c>
      <c r="H2438" s="128"/>
      <c r="I2438" s="126"/>
      <c r="J2438" s="128"/>
      <c r="K2438" s="126"/>
      <c r="L2438" s="128">
        <f>SUM(BA2413:BA2439)</f>
        <v>286.82</v>
      </c>
    </row>
    <row r="2439" spans="1:83" x14ac:dyDescent="0.2">
      <c r="A2439" s="104"/>
      <c r="B2439" s="104"/>
      <c r="C2439" s="129" t="s">
        <v>1566</v>
      </c>
      <c r="D2439" s="129"/>
      <c r="E2439" s="129"/>
      <c r="F2439" s="129"/>
      <c r="G2439" s="129"/>
      <c r="H2439" s="129"/>
      <c r="I2439" s="130">
        <f>IF(E2413&lt;&gt;0,K2439/E2413, 0)</f>
        <v>53128.666666666664</v>
      </c>
      <c r="J2439" s="130"/>
      <c r="K2439" s="130">
        <f>L2415+L2417+L2425+L2437+L2438+L2418</f>
        <v>1593.86</v>
      </c>
      <c r="L2439" s="130"/>
      <c r="AD2439">
        <f>ROUND((Source!AT733/100)*((ROUND(SUMIF(SmtRes!AQ726:'SmtRes'!AQ739,"=1",SmtRes!AD726:'SmtRes'!AD739)*Source!I733, 2)+ROUND(SUMIF(SmtRes!AQ726:'SmtRes'!AQ739,"=1",SmtRes!AC726:'SmtRes'!AC739)*Source!I733, 2))), 2)</f>
        <v>42.61</v>
      </c>
      <c r="AE2439">
        <f>ROUND((Source!AU733/100)*((ROUND(SUMIF(SmtRes!AQ726:'SmtRes'!AQ739,"=1",SmtRes!AD726:'SmtRes'!AD739)*Source!I733, 2)+ROUND(SUMIF(SmtRes!AQ726:'SmtRes'!AQ739,"=1",SmtRes!AC726:'SmtRes'!AC739)*Source!I733, 2))), 2)</f>
        <v>26.95</v>
      </c>
      <c r="AN2439" s="24">
        <f>L2415+L2417+L2425+L2437+L2438+L2418</f>
        <v>1593.86</v>
      </c>
      <c r="AO2439" s="24">
        <f>L2417</f>
        <v>408.21999999999991</v>
      </c>
      <c r="AQ2439" t="s">
        <v>1567</v>
      </c>
      <c r="AR2439" s="24">
        <f>L2415</f>
        <v>226.09</v>
      </c>
      <c r="AT2439" s="24">
        <f>L2418</f>
        <v>161.5</v>
      </c>
      <c r="AV2439" t="s">
        <v>1567</v>
      </c>
      <c r="AW2439" s="24">
        <f>L2425</f>
        <v>57.75</v>
      </c>
      <c r="AZ2439">
        <f>Source!X733</f>
        <v>453.48</v>
      </c>
      <c r="BA2439">
        <f>Source!Y733</f>
        <v>286.82</v>
      </c>
      <c r="CD2439">
        <v>1</v>
      </c>
    </row>
    <row r="2440" spans="1:83" ht="51" x14ac:dyDescent="0.2">
      <c r="A2440" s="136" t="s">
        <v>819</v>
      </c>
      <c r="B2440" s="125" t="str">
        <f>Source!F734</f>
        <v>23.3.06.01-0004</v>
      </c>
      <c r="C2440" s="125" t="str">
        <f>Source!G734</f>
        <v>Трубы стальные сварные оцинкованные водогазопроводные с резьбой, легкие, номинальный диаметр 32 мм, толщина стенки 2,8 мм</v>
      </c>
      <c r="D2440" s="126" t="str">
        <f>Source!H734</f>
        <v>м</v>
      </c>
      <c r="E2440" s="127">
        <f>Source!K734</f>
        <v>3</v>
      </c>
      <c r="F2440" s="127"/>
      <c r="G2440" s="127">
        <f>Source!I734</f>
        <v>3</v>
      </c>
      <c r="H2440" s="128">
        <f>Source!AL734</f>
        <v>243.58</v>
      </c>
      <c r="I2440" s="126">
        <f>IF(Source!BC734&lt;&gt; 0, Source!BC734, 1)</f>
        <v>0.77</v>
      </c>
      <c r="J2440" s="128">
        <f>ROUND(H2440*I2440, 2)</f>
        <v>187.56</v>
      </c>
      <c r="K2440" s="126"/>
      <c r="L2440" s="128">
        <f>Source!P734</f>
        <v>562.67999999999995</v>
      </c>
    </row>
    <row r="2441" spans="1:83" x14ac:dyDescent="0.2">
      <c r="A2441" s="104"/>
      <c r="B2441" s="104"/>
      <c r="C2441" s="129" t="s">
        <v>1566</v>
      </c>
      <c r="D2441" s="129"/>
      <c r="E2441" s="129"/>
      <c r="F2441" s="129"/>
      <c r="G2441" s="129"/>
      <c r="H2441" s="129"/>
      <c r="I2441" s="130">
        <f>IF(E2440&lt;&gt;0,K2441/E2440, 0)</f>
        <v>187.55999999999997</v>
      </c>
      <c r="J2441" s="130"/>
      <c r="K2441" s="130">
        <f>L2440</f>
        <v>562.67999999999995</v>
      </c>
      <c r="L2441" s="130"/>
      <c r="AD2441">
        <f>ROUND((Source!AT734/100)*((ROUND(ROUND(Source!AO734,2)*Source!I734, 2)+ROUND(ROUND(Source!AN734,2)*Source!I734, 2))), 2)</f>
        <v>0</v>
      </c>
      <c r="AE2441">
        <f>ROUND((Source!AU734/100)*((ROUND(ROUND(Source!AO734,2)*Source!I734, 2)+ROUND(ROUND(Source!AN734,2)*Source!I734, 2))), 2)</f>
        <v>0</v>
      </c>
      <c r="AN2441" s="24">
        <f>L2440</f>
        <v>562.67999999999995</v>
      </c>
      <c r="AO2441">
        <f>0</f>
        <v>0</v>
      </c>
      <c r="AQ2441" t="s">
        <v>1567</v>
      </c>
      <c r="AR2441">
        <f>0</f>
        <v>0</v>
      </c>
      <c r="AT2441">
        <f>0</f>
        <v>0</v>
      </c>
      <c r="AV2441" t="s">
        <v>1567</v>
      </c>
      <c r="AW2441" s="24">
        <f>L2440</f>
        <v>562.67999999999995</v>
      </c>
      <c r="AZ2441">
        <f>Source!X734</f>
        <v>0</v>
      </c>
      <c r="BA2441">
        <f>Source!Y734</f>
        <v>0</v>
      </c>
      <c r="CD2441">
        <v>1</v>
      </c>
    </row>
    <row r="2442" spans="1:83" ht="25.5" x14ac:dyDescent="0.2">
      <c r="A2442" s="118" t="s">
        <v>820</v>
      </c>
      <c r="B2442" s="107" t="s">
        <v>1608</v>
      </c>
      <c r="C2442" s="107" t="str">
        <f>Source!G735</f>
        <v>Приварка фланцев к стальным трубопроводам диаметром:    до 50 мм</v>
      </c>
      <c r="D2442" s="119" t="str">
        <f>Source!H735</f>
        <v>ШТ</v>
      </c>
      <c r="E2442" s="120">
        <f>Source!K735</f>
        <v>4</v>
      </c>
      <c r="F2442" s="120"/>
      <c r="G2442" s="120">
        <f>Source!I735</f>
        <v>4</v>
      </c>
      <c r="H2442" s="121"/>
      <c r="I2442" s="119"/>
      <c r="J2442" s="121"/>
      <c r="K2442" s="119"/>
      <c r="L2442" s="121"/>
    </row>
    <row r="2443" spans="1:83" x14ac:dyDescent="0.2">
      <c r="A2443" s="122"/>
      <c r="B2443" s="120">
        <v>1</v>
      </c>
      <c r="C2443" s="122" t="s">
        <v>1569</v>
      </c>
      <c r="D2443" s="119" t="s">
        <v>922</v>
      </c>
      <c r="E2443" s="123"/>
      <c r="F2443" s="120"/>
      <c r="G2443" s="120">
        <f>Source!U735</f>
        <v>1.28</v>
      </c>
      <c r="H2443" s="120"/>
      <c r="I2443" s="120"/>
      <c r="J2443" s="120"/>
      <c r="K2443" s="120"/>
      <c r="L2443" s="124">
        <f>SUM(L2444:L2444)-SUMIF(CE2444:CE2444, 1, L2444:L2444)</f>
        <v>579.42999999999995</v>
      </c>
    </row>
    <row r="2444" spans="1:83" x14ac:dyDescent="0.2">
      <c r="A2444" s="107"/>
      <c r="B2444" s="107" t="s">
        <v>1005</v>
      </c>
      <c r="C2444" s="107" t="s">
        <v>1006</v>
      </c>
      <c r="D2444" s="119" t="s">
        <v>922</v>
      </c>
      <c r="E2444" s="120">
        <v>0.32</v>
      </c>
      <c r="F2444" s="120"/>
      <c r="G2444" s="120">
        <f>SmtRes!CX740</f>
        <v>1.28</v>
      </c>
      <c r="H2444" s="121"/>
      <c r="I2444" s="119"/>
      <c r="J2444" s="121">
        <f>SmtRes!CZ740</f>
        <v>452.68</v>
      </c>
      <c r="K2444" s="119"/>
      <c r="L2444" s="121">
        <f>SmtRes!DI740</f>
        <v>579.42999999999995</v>
      </c>
    </row>
    <row r="2445" spans="1:83" x14ac:dyDescent="0.2">
      <c r="A2445" s="122"/>
      <c r="B2445" s="120">
        <v>2</v>
      </c>
      <c r="C2445" s="122" t="s">
        <v>1560</v>
      </c>
      <c r="D2445" s="119"/>
      <c r="E2445" s="123"/>
      <c r="F2445" s="120"/>
      <c r="G2445" s="120"/>
      <c r="H2445" s="120"/>
      <c r="I2445" s="120"/>
      <c r="J2445" s="120"/>
      <c r="K2445" s="120"/>
      <c r="L2445" s="124">
        <f>SUM(L2446:L2448)-SUMIF(CE2446:CE2448, 1, L2446:L2448)</f>
        <v>1046.8400000000001</v>
      </c>
    </row>
    <row r="2446" spans="1:83" x14ac:dyDescent="0.2">
      <c r="A2446" s="122"/>
      <c r="B2446" s="120"/>
      <c r="C2446" s="122" t="s">
        <v>1562</v>
      </c>
      <c r="D2446" s="119" t="s">
        <v>922</v>
      </c>
      <c r="E2446" s="123"/>
      <c r="F2446" s="120"/>
      <c r="G2446" s="120">
        <f>Source!V735</f>
        <v>0.72</v>
      </c>
      <c r="H2446" s="120"/>
      <c r="I2446" s="120"/>
      <c r="J2446" s="120"/>
      <c r="K2446" s="120"/>
      <c r="L2446" s="124">
        <f>SUMIF(CE2447:CE2448, 1, L2447:L2448)</f>
        <v>325.93</v>
      </c>
      <c r="CE2446">
        <v>1</v>
      </c>
    </row>
    <row r="2447" spans="1:83" ht="51" x14ac:dyDescent="0.2">
      <c r="A2447" s="107"/>
      <c r="B2447" s="107" t="s">
        <v>1007</v>
      </c>
      <c r="C2447" s="107" t="s">
        <v>1009</v>
      </c>
      <c r="D2447" s="119" t="s">
        <v>926</v>
      </c>
      <c r="E2447" s="120">
        <v>0.18</v>
      </c>
      <c r="F2447" s="120"/>
      <c r="G2447" s="120">
        <f>SmtRes!CX742</f>
        <v>0.72</v>
      </c>
      <c r="H2447" s="121">
        <f>SmtRes!CZ742</f>
        <v>1069.08</v>
      </c>
      <c r="I2447" s="119">
        <f>SmtRes!AJ742</f>
        <v>1.36</v>
      </c>
      <c r="J2447" s="121">
        <f>ROUND(H2447*I2447, 2)</f>
        <v>1453.95</v>
      </c>
      <c r="K2447" s="119"/>
      <c r="L2447" s="121">
        <f>SmtRes!DG742</f>
        <v>1046.8399999999999</v>
      </c>
    </row>
    <row r="2448" spans="1:83" x14ac:dyDescent="0.2">
      <c r="A2448" s="107"/>
      <c r="B2448" s="107" t="s">
        <v>933</v>
      </c>
      <c r="C2448" s="107" t="s">
        <v>1573</v>
      </c>
      <c r="D2448" s="119" t="s">
        <v>922</v>
      </c>
      <c r="E2448" s="120">
        <f>SmtRes!DO742*SmtRes!AT742</f>
        <v>0.18</v>
      </c>
      <c r="F2448" s="120"/>
      <c r="G2448" s="120">
        <f>ROUND(E2448*G2442, 7)</f>
        <v>0.72</v>
      </c>
      <c r="H2448" s="121"/>
      <c r="I2448" s="119"/>
      <c r="J2448" s="121">
        <f>ROUND(SmtRes!AG742/SmtRes!DO742, 2)</f>
        <v>452.68</v>
      </c>
      <c r="K2448" s="119"/>
      <c r="L2448" s="121">
        <f>SmtRes!DH742</f>
        <v>325.93</v>
      </c>
      <c r="CE2448">
        <v>1</v>
      </c>
    </row>
    <row r="2449" spans="1:83" x14ac:dyDescent="0.2">
      <c r="A2449" s="122"/>
      <c r="B2449" s="120">
        <v>4</v>
      </c>
      <c r="C2449" s="122" t="s">
        <v>1604</v>
      </c>
      <c r="D2449" s="119"/>
      <c r="E2449" s="123"/>
      <c r="F2449" s="120"/>
      <c r="G2449" s="120"/>
      <c r="H2449" s="120"/>
      <c r="I2449" s="120"/>
      <c r="J2449" s="120"/>
      <c r="K2449" s="120"/>
      <c r="L2449" s="124">
        <f>SUM(L2450:L2450)-SUMIF(CE2450:CE2450, 1, L2450:L2450)</f>
        <v>57.9</v>
      </c>
    </row>
    <row r="2450" spans="1:83" ht="38.25" x14ac:dyDescent="0.2">
      <c r="A2450" s="107"/>
      <c r="B2450" s="107" t="s">
        <v>955</v>
      </c>
      <c r="C2450" s="107" t="s">
        <v>957</v>
      </c>
      <c r="D2450" s="119" t="s">
        <v>443</v>
      </c>
      <c r="E2450" s="120">
        <v>0.1</v>
      </c>
      <c r="F2450" s="120"/>
      <c r="G2450" s="120">
        <f>SmtRes!CX743</f>
        <v>0.4</v>
      </c>
      <c r="H2450" s="121">
        <f>SmtRes!CZ743</f>
        <v>155.63</v>
      </c>
      <c r="I2450" s="119">
        <f>SmtRes!AI743</f>
        <v>0.93</v>
      </c>
      <c r="J2450" s="121">
        <f>ROUND(H2450*I2450, 2)</f>
        <v>144.74</v>
      </c>
      <c r="K2450" s="119"/>
      <c r="L2450" s="121">
        <f>SmtRes!DF743</f>
        <v>57.9</v>
      </c>
    </row>
    <row r="2451" spans="1:83" x14ac:dyDescent="0.2">
      <c r="A2451" s="107"/>
      <c r="B2451" s="107" t="str">
        <f>EtalonRes!I812</f>
        <v>23.8.03.11</v>
      </c>
      <c r="C2451" s="125" t="str">
        <f>EtalonRes!K812</f>
        <v>Фланцы стальные плоские</v>
      </c>
      <c r="D2451" s="126" t="str">
        <f>EtalonRes!O812</f>
        <v>ШТ</v>
      </c>
      <c r="E2451" s="127">
        <f>EtalonRes!X812</f>
        <v>1</v>
      </c>
      <c r="F2451" s="127"/>
      <c r="G2451" s="127">
        <f>ROUND(EtalonRes!AG812*Source!I735, 7)</f>
        <v>4</v>
      </c>
      <c r="H2451" s="128"/>
      <c r="I2451" s="126"/>
      <c r="J2451" s="128"/>
      <c r="K2451" s="126"/>
      <c r="L2451" s="128"/>
    </row>
    <row r="2452" spans="1:83" x14ac:dyDescent="0.2">
      <c r="A2452" s="107"/>
      <c r="B2452" s="107"/>
      <c r="C2452" s="106" t="s">
        <v>832</v>
      </c>
      <c r="D2452" s="119"/>
      <c r="E2452" s="120"/>
      <c r="F2452" s="120"/>
      <c r="G2452" s="120"/>
      <c r="H2452" s="121"/>
      <c r="I2452" s="119"/>
      <c r="J2452" s="121"/>
      <c r="K2452" s="119"/>
      <c r="L2452" s="121">
        <f>L2443+L2445+L2446+L2449</f>
        <v>2010.1000000000001</v>
      </c>
    </row>
    <row r="2453" spans="1:83" ht="38.25" x14ac:dyDescent="0.2">
      <c r="A2453" s="118" t="s">
        <v>1758</v>
      </c>
      <c r="B2453" s="107" t="str">
        <f>Source!F736</f>
        <v>23.8.03.11-0004</v>
      </c>
      <c r="C2453" s="107" t="str">
        <f>Source!G736</f>
        <v>Фланец приварной встык, марка стали 20, номинальное давление 1,6 МПа, номинальный диаметр 32 мм</v>
      </c>
      <c r="D2453" s="119" t="str">
        <f>Source!H736</f>
        <v>ШТ</v>
      </c>
      <c r="E2453" s="120">
        <f>SmtRes!AT744</f>
        <v>1</v>
      </c>
      <c r="F2453" s="120"/>
      <c r="G2453" s="120">
        <f>Source!I736</f>
        <v>4</v>
      </c>
      <c r="H2453" s="121">
        <f>Source!AL736+Source!AO736+Source!AM736+Source!AN736</f>
        <v>355.48</v>
      </c>
      <c r="I2453" s="119">
        <f>IF(Source!BC736&lt;&gt; 0, Source!BC736, 1)</f>
        <v>1.06</v>
      </c>
      <c r="J2453" s="121">
        <f>ROUND(H2453*I2453, 2)</f>
        <v>376.81</v>
      </c>
      <c r="K2453" s="119"/>
      <c r="L2453" s="121">
        <f>Source!P736</f>
        <v>1507.24</v>
      </c>
      <c r="AD2453">
        <f>ROUND((Source!AT736/100)*((ROUND(ROUND(Source!AO736,2)*Source!I736, 2)+ROUND(ROUND(Source!AN736,2)*Source!I736, 2))), 2)</f>
        <v>0</v>
      </c>
      <c r="AE2453">
        <f>ROUND((Source!AU736/100)*((ROUND(ROUND(Source!AO736,2)*Source!I736, 2)+ROUND(ROUND(Source!AN736,2)*Source!I736, 2))), 2)</f>
        <v>0</v>
      </c>
      <c r="AN2453">
        <f>L2453</f>
        <v>1507.24</v>
      </c>
      <c r="AW2453">
        <f>L2453</f>
        <v>1507.24</v>
      </c>
      <c r="AZ2453">
        <f>Source!X736</f>
        <v>0</v>
      </c>
      <c r="BA2453">
        <f>Source!Y736</f>
        <v>0</v>
      </c>
      <c r="CD2453">
        <v>1</v>
      </c>
    </row>
    <row r="2454" spans="1:83" x14ac:dyDescent="0.2">
      <c r="A2454" s="107"/>
      <c r="B2454" s="107"/>
      <c r="C2454" s="107" t="s">
        <v>1563</v>
      </c>
      <c r="D2454" s="119"/>
      <c r="E2454" s="120"/>
      <c r="F2454" s="120"/>
      <c r="G2454" s="120"/>
      <c r="H2454" s="121"/>
      <c r="I2454" s="119"/>
      <c r="J2454" s="121"/>
      <c r="K2454" s="119"/>
      <c r="L2454" s="121">
        <f>SUM(AR2442:AR2457)+SUM(AS2442:AS2457)+SUM(AT2442:AT2457)+SUM(AU2442:AU2457)+SUM(AV2442:AV2457)</f>
        <v>905.3599999999999</v>
      </c>
    </row>
    <row r="2455" spans="1:83" ht="38.25" x14ac:dyDescent="0.2">
      <c r="A2455" s="107"/>
      <c r="B2455" s="107" t="s">
        <v>108</v>
      </c>
      <c r="C2455" s="107" t="s">
        <v>1605</v>
      </c>
      <c r="D2455" s="119" t="s">
        <v>186</v>
      </c>
      <c r="E2455" s="120">
        <f>Source!BZ735</f>
        <v>117</v>
      </c>
      <c r="F2455" s="120"/>
      <c r="G2455" s="120">
        <f>Source!AT735</f>
        <v>117</v>
      </c>
      <c r="H2455" s="121"/>
      <c r="I2455" s="119"/>
      <c r="J2455" s="121"/>
      <c r="K2455" s="119"/>
      <c r="L2455" s="121">
        <f>SUM(AZ2442:AZ2457)</f>
        <v>1059.27</v>
      </c>
    </row>
    <row r="2456" spans="1:83" ht="38.25" x14ac:dyDescent="0.2">
      <c r="A2456" s="125"/>
      <c r="B2456" s="125" t="s">
        <v>109</v>
      </c>
      <c r="C2456" s="125" t="s">
        <v>1606</v>
      </c>
      <c r="D2456" s="126" t="s">
        <v>186</v>
      </c>
      <c r="E2456" s="127">
        <f>Source!CA735</f>
        <v>74</v>
      </c>
      <c r="F2456" s="127"/>
      <c r="G2456" s="127">
        <f>Source!AU735</f>
        <v>74</v>
      </c>
      <c r="H2456" s="128"/>
      <c r="I2456" s="126"/>
      <c r="J2456" s="128"/>
      <c r="K2456" s="126"/>
      <c r="L2456" s="128">
        <f>SUM(BA2442:BA2457)</f>
        <v>669.97</v>
      </c>
    </row>
    <row r="2457" spans="1:83" x14ac:dyDescent="0.2">
      <c r="A2457" s="104"/>
      <c r="B2457" s="104"/>
      <c r="C2457" s="129" t="s">
        <v>1566</v>
      </c>
      <c r="D2457" s="129"/>
      <c r="E2457" s="129"/>
      <c r="F2457" s="129"/>
      <c r="G2457" s="129"/>
      <c r="H2457" s="129"/>
      <c r="I2457" s="130">
        <f>IF(E2442&lt;&gt;0,K2457/E2442, 0)</f>
        <v>1311.645</v>
      </c>
      <c r="J2457" s="130"/>
      <c r="K2457" s="130">
        <f>L2443+L2445+L2449+L2455+L2456+L2446+SUM(L2453:L2453)</f>
        <v>5246.58</v>
      </c>
      <c r="L2457" s="130"/>
      <c r="AD2457">
        <f>ROUND((Source!AT735/100)*((ROUND(SUMIF(SmtRes!AQ740:'SmtRes'!AQ744,"=1",SmtRes!AD740:'SmtRes'!AD744)*Source!I735, 2)+ROUND(SUMIF(SmtRes!AQ740:'SmtRes'!AQ744,"=1",SmtRes!AC740:'SmtRes'!AC744)*Source!I735, 2))), 2)</f>
        <v>4237.08</v>
      </c>
      <c r="AE2457">
        <f>ROUND((Source!AU735/100)*((ROUND(SUMIF(SmtRes!AQ740:'SmtRes'!AQ744,"=1",SmtRes!AD740:'SmtRes'!AD744)*Source!I735, 2)+ROUND(SUMIF(SmtRes!AQ740:'SmtRes'!AQ744,"=1",SmtRes!AC740:'SmtRes'!AC744)*Source!I735, 2))), 2)</f>
        <v>2679.87</v>
      </c>
      <c r="AN2457" s="24">
        <f>L2443+L2445+L2449+L2455+L2456+L2446</f>
        <v>3739.3399999999997</v>
      </c>
      <c r="AO2457" s="24">
        <f>L2445</f>
        <v>1046.8400000000001</v>
      </c>
      <c r="AQ2457" t="s">
        <v>1567</v>
      </c>
      <c r="AR2457" s="24">
        <f>L2443</f>
        <v>579.42999999999995</v>
      </c>
      <c r="AT2457" s="24">
        <f>L2446</f>
        <v>325.93</v>
      </c>
      <c r="AV2457" t="s">
        <v>1567</v>
      </c>
      <c r="AW2457" s="24">
        <f>L2449</f>
        <v>57.9</v>
      </c>
      <c r="AZ2457">
        <f>Source!X735</f>
        <v>1059.27</v>
      </c>
      <c r="BA2457">
        <f>Source!Y735</f>
        <v>669.97</v>
      </c>
      <c r="CD2457">
        <v>1</v>
      </c>
    </row>
    <row r="2458" spans="1:83" ht="25.5" x14ac:dyDescent="0.2">
      <c r="A2458" s="118" t="s">
        <v>822</v>
      </c>
      <c r="B2458" s="107" t="s">
        <v>1647</v>
      </c>
      <c r="C2458" s="107" t="str">
        <f>Source!G737</f>
        <v>Укладка   стальных газопроводов диаметром: 50 мм</v>
      </c>
      <c r="D2458" s="119" t="str">
        <f>Source!H737</f>
        <v>100 м</v>
      </c>
      <c r="E2458" s="120">
        <f>Source!K737</f>
        <v>2.3999999999999998E-3</v>
      </c>
      <c r="F2458" s="120"/>
      <c r="G2458" s="120">
        <f>Source!I737</f>
        <v>2.3999999999999998E-3</v>
      </c>
      <c r="H2458" s="121"/>
      <c r="I2458" s="119"/>
      <c r="J2458" s="121"/>
      <c r="K2458" s="119"/>
      <c r="L2458" s="121"/>
    </row>
    <row r="2459" spans="1:83" x14ac:dyDescent="0.2">
      <c r="A2459" s="104"/>
      <c r="B2459" s="104"/>
      <c r="C2459" s="105" t="str">
        <f>"Объем: "&amp;Source!I737&amp;"=0,24/"&amp;"100"</f>
        <v>Объем: 0,0024=0,24/100</v>
      </c>
      <c r="D2459" s="104"/>
      <c r="E2459" s="104"/>
      <c r="F2459" s="104"/>
      <c r="G2459" s="104"/>
      <c r="H2459" s="104"/>
      <c r="I2459" s="104"/>
      <c r="J2459" s="104"/>
      <c r="K2459" s="104"/>
      <c r="L2459" s="104"/>
    </row>
    <row r="2460" spans="1:83" x14ac:dyDescent="0.2">
      <c r="A2460" s="122"/>
      <c r="B2460" s="120">
        <v>1</v>
      </c>
      <c r="C2460" s="122" t="s">
        <v>1569</v>
      </c>
      <c r="D2460" s="119" t="s">
        <v>922</v>
      </c>
      <c r="E2460" s="123"/>
      <c r="F2460" s="120"/>
      <c r="G2460" s="120">
        <f>Source!U737</f>
        <v>4.8239999999999998E-2</v>
      </c>
      <c r="H2460" s="120"/>
      <c r="I2460" s="120"/>
      <c r="J2460" s="120"/>
      <c r="K2460" s="120"/>
      <c r="L2460" s="124">
        <f>SUM(L2461:L2461)-SUMIF(CE2461:CE2461, 1, L2461:L2461)</f>
        <v>17.73</v>
      </c>
    </row>
    <row r="2461" spans="1:83" x14ac:dyDescent="0.2">
      <c r="A2461" s="107"/>
      <c r="B2461" s="107" t="s">
        <v>936</v>
      </c>
      <c r="C2461" s="107" t="s">
        <v>937</v>
      </c>
      <c r="D2461" s="119" t="s">
        <v>922</v>
      </c>
      <c r="E2461" s="120">
        <v>20.100000000000001</v>
      </c>
      <c r="F2461" s="120"/>
      <c r="G2461" s="120">
        <f>SmtRes!CX745</f>
        <v>4.8239999999999998E-2</v>
      </c>
      <c r="H2461" s="121"/>
      <c r="I2461" s="119"/>
      <c r="J2461" s="121">
        <f>SmtRes!CZ745</f>
        <v>367.44</v>
      </c>
      <c r="K2461" s="119"/>
      <c r="L2461" s="121">
        <f>SmtRes!DI745</f>
        <v>17.73</v>
      </c>
    </row>
    <row r="2462" spans="1:83" x14ac:dyDescent="0.2">
      <c r="A2462" s="122"/>
      <c r="B2462" s="120">
        <v>2</v>
      </c>
      <c r="C2462" s="122" t="s">
        <v>1560</v>
      </c>
      <c r="D2462" s="119"/>
      <c r="E2462" s="123"/>
      <c r="F2462" s="120"/>
      <c r="G2462" s="120"/>
      <c r="H2462" s="120"/>
      <c r="I2462" s="120"/>
      <c r="J2462" s="120"/>
      <c r="K2462" s="120"/>
      <c r="L2462" s="124">
        <f>SUM(L2463:L2466)-SUMIF(CE2463:CE2466, 1, L2463:L2466)</f>
        <v>25.479999999999997</v>
      </c>
    </row>
    <row r="2463" spans="1:83" x14ac:dyDescent="0.2">
      <c r="A2463" s="122"/>
      <c r="B2463" s="120"/>
      <c r="C2463" s="122" t="s">
        <v>1562</v>
      </c>
      <c r="D2463" s="119" t="s">
        <v>922</v>
      </c>
      <c r="E2463" s="123"/>
      <c r="F2463" s="120"/>
      <c r="G2463" s="120">
        <f>Source!V737</f>
        <v>1.4999999999999999E-2</v>
      </c>
      <c r="H2463" s="120"/>
      <c r="I2463" s="120"/>
      <c r="J2463" s="120"/>
      <c r="K2463" s="120"/>
      <c r="L2463" s="124">
        <f>SUMIF(CE2464:CE2466, 1, L2464:L2466)</f>
        <v>7.94</v>
      </c>
      <c r="CE2463">
        <v>1</v>
      </c>
    </row>
    <row r="2464" spans="1:83" ht="25.5" x14ac:dyDescent="0.2">
      <c r="A2464" s="107"/>
      <c r="B2464" s="107" t="s">
        <v>1073</v>
      </c>
      <c r="C2464" s="107" t="s">
        <v>1075</v>
      </c>
      <c r="D2464" s="119" t="s">
        <v>926</v>
      </c>
      <c r="E2464" s="120">
        <v>6.25</v>
      </c>
      <c r="F2464" s="120"/>
      <c r="G2464" s="120">
        <f>SmtRes!CX747</f>
        <v>1.4999999999999999E-2</v>
      </c>
      <c r="H2464" s="121"/>
      <c r="I2464" s="119"/>
      <c r="J2464" s="121">
        <f>SmtRes!CZ747</f>
        <v>1682.51</v>
      </c>
      <c r="K2464" s="119"/>
      <c r="L2464" s="121">
        <f>SmtRes!DG747</f>
        <v>25.24</v>
      </c>
    </row>
    <row r="2465" spans="1:83" x14ac:dyDescent="0.2">
      <c r="A2465" s="107"/>
      <c r="B2465" s="107" t="s">
        <v>927</v>
      </c>
      <c r="C2465" s="107" t="s">
        <v>1561</v>
      </c>
      <c r="D2465" s="119" t="s">
        <v>922</v>
      </c>
      <c r="E2465" s="120">
        <f>SmtRes!DO747*SmtRes!AT747</f>
        <v>6.25</v>
      </c>
      <c r="F2465" s="120"/>
      <c r="G2465" s="120">
        <f>ROUND(E2465*G2458, 7)</f>
        <v>1.4999999999999999E-2</v>
      </c>
      <c r="H2465" s="121"/>
      <c r="I2465" s="119"/>
      <c r="J2465" s="121">
        <f>ROUND(SmtRes!AG747/SmtRes!DO747, 2)</f>
        <v>529.11</v>
      </c>
      <c r="K2465" s="119"/>
      <c r="L2465" s="121">
        <f>SmtRes!DH747</f>
        <v>7.94</v>
      </c>
      <c r="CE2465">
        <v>1</v>
      </c>
    </row>
    <row r="2466" spans="1:83" ht="25.5" x14ac:dyDescent="0.2">
      <c r="A2466" s="107"/>
      <c r="B2466" s="107" t="s">
        <v>941</v>
      </c>
      <c r="C2466" s="107" t="s">
        <v>943</v>
      </c>
      <c r="D2466" s="119" t="s">
        <v>926</v>
      </c>
      <c r="E2466" s="120">
        <v>2.29</v>
      </c>
      <c r="F2466" s="120"/>
      <c r="G2466" s="120">
        <f>SmtRes!CX748</f>
        <v>5.496E-3</v>
      </c>
      <c r="H2466" s="121"/>
      <c r="I2466" s="119"/>
      <c r="J2466" s="121">
        <f>SmtRes!CZ748</f>
        <v>42.96</v>
      </c>
      <c r="K2466" s="119"/>
      <c r="L2466" s="121">
        <f>SmtRes!DG748</f>
        <v>0.24</v>
      </c>
    </row>
    <row r="2467" spans="1:83" x14ac:dyDescent="0.2">
      <c r="A2467" s="122"/>
      <c r="B2467" s="120">
        <v>4</v>
      </c>
      <c r="C2467" s="122" t="s">
        <v>1604</v>
      </c>
      <c r="D2467" s="119"/>
      <c r="E2467" s="123"/>
      <c r="F2467" s="120"/>
      <c r="G2467" s="120"/>
      <c r="H2467" s="120"/>
      <c r="I2467" s="120"/>
      <c r="J2467" s="120"/>
      <c r="K2467" s="120"/>
      <c r="L2467" s="124">
        <f>SUM(L2468:L2469)-SUMIF(CE2468:CE2469, 1, L2468:L2469)</f>
        <v>0.15</v>
      </c>
    </row>
    <row r="2468" spans="1:83" x14ac:dyDescent="0.2">
      <c r="A2468" s="107"/>
      <c r="B2468" s="107" t="s">
        <v>951</v>
      </c>
      <c r="C2468" s="107" t="s">
        <v>953</v>
      </c>
      <c r="D2468" s="119" t="s">
        <v>954</v>
      </c>
      <c r="E2468" s="120">
        <v>1.26</v>
      </c>
      <c r="F2468" s="120"/>
      <c r="G2468" s="120">
        <f>SmtRes!CX749</f>
        <v>3.0240000000000002E-3</v>
      </c>
      <c r="H2468" s="121"/>
      <c r="I2468" s="119"/>
      <c r="J2468" s="121">
        <f>SmtRes!CZ749</f>
        <v>9.35</v>
      </c>
      <c r="K2468" s="119"/>
      <c r="L2468" s="121">
        <f>SmtRes!DF749</f>
        <v>0.03</v>
      </c>
    </row>
    <row r="2469" spans="1:83" ht="38.25" x14ac:dyDescent="0.2">
      <c r="A2469" s="107"/>
      <c r="B2469" s="107" t="s">
        <v>955</v>
      </c>
      <c r="C2469" s="107" t="s">
        <v>957</v>
      </c>
      <c r="D2469" s="119" t="s">
        <v>443</v>
      </c>
      <c r="E2469" s="120">
        <v>0.35</v>
      </c>
      <c r="F2469" s="120"/>
      <c r="G2469" s="120">
        <f>SmtRes!CX750</f>
        <v>8.4000000000000003E-4</v>
      </c>
      <c r="H2469" s="121">
        <f>SmtRes!CZ750</f>
        <v>155.63</v>
      </c>
      <c r="I2469" s="119">
        <f>SmtRes!AI750</f>
        <v>0.93</v>
      </c>
      <c r="J2469" s="121">
        <f>ROUND(H2469*I2469, 2)</f>
        <v>144.74</v>
      </c>
      <c r="K2469" s="119"/>
      <c r="L2469" s="121">
        <f>SmtRes!DF750</f>
        <v>0.12</v>
      </c>
    </row>
    <row r="2470" spans="1:83" x14ac:dyDescent="0.2">
      <c r="A2470" s="107"/>
      <c r="B2470" s="107" t="str">
        <f>EtalonRes!I819</f>
        <v>23.4.01.04</v>
      </c>
      <c r="C2470" s="125" t="str">
        <f>EtalonRes!K819</f>
        <v>Трубы стальные изолированные</v>
      </c>
      <c r="D2470" s="126" t="str">
        <f>EtalonRes!O819</f>
        <v>м</v>
      </c>
      <c r="E2470" s="127">
        <f>EtalonRes!X819</f>
        <v>101</v>
      </c>
      <c r="F2470" s="127"/>
      <c r="G2470" s="127">
        <f>ROUND(EtalonRes!AG819*Source!I737, 7)</f>
        <v>0.2424</v>
      </c>
      <c r="H2470" s="128"/>
      <c r="I2470" s="126"/>
      <c r="J2470" s="128"/>
      <c r="K2470" s="126"/>
      <c r="L2470" s="128"/>
    </row>
    <row r="2471" spans="1:83" x14ac:dyDescent="0.2">
      <c r="A2471" s="107"/>
      <c r="B2471" s="107"/>
      <c r="C2471" s="106" t="s">
        <v>832</v>
      </c>
      <c r="D2471" s="119"/>
      <c r="E2471" s="120"/>
      <c r="F2471" s="120"/>
      <c r="G2471" s="120"/>
      <c r="H2471" s="121"/>
      <c r="I2471" s="119"/>
      <c r="J2471" s="121"/>
      <c r="K2471" s="119"/>
      <c r="L2471" s="121">
        <f>L2460+L2462+L2463+L2467</f>
        <v>51.29999999999999</v>
      </c>
    </row>
    <row r="2472" spans="1:83" x14ac:dyDescent="0.2">
      <c r="A2472" s="107"/>
      <c r="B2472" s="107"/>
      <c r="C2472" s="107" t="s">
        <v>1563</v>
      </c>
      <c r="D2472" s="119"/>
      <c r="E2472" s="120"/>
      <c r="F2472" s="120"/>
      <c r="G2472" s="120"/>
      <c r="H2472" s="121"/>
      <c r="I2472" s="119"/>
      <c r="J2472" s="121"/>
      <c r="K2472" s="119"/>
      <c r="L2472" s="121">
        <f>SUM(AR2458:AR2475)+SUM(AS2458:AS2475)+SUM(AT2458:AT2475)+SUM(AU2458:AU2475)+SUM(AV2458:AV2475)</f>
        <v>25.67</v>
      </c>
    </row>
    <row r="2473" spans="1:83" ht="38.25" x14ac:dyDescent="0.2">
      <c r="A2473" s="107"/>
      <c r="B2473" s="107" t="s">
        <v>108</v>
      </c>
      <c r="C2473" s="107" t="s">
        <v>1605</v>
      </c>
      <c r="D2473" s="119" t="s">
        <v>186</v>
      </c>
      <c r="E2473" s="120">
        <f>Source!BZ737</f>
        <v>117</v>
      </c>
      <c r="F2473" s="120"/>
      <c r="G2473" s="120">
        <f>Source!AT737</f>
        <v>117</v>
      </c>
      <c r="H2473" s="121"/>
      <c r="I2473" s="119"/>
      <c r="J2473" s="121"/>
      <c r="K2473" s="119"/>
      <c r="L2473" s="121">
        <f>SUM(AZ2458:AZ2475)</f>
        <v>30.03</v>
      </c>
    </row>
    <row r="2474" spans="1:83" ht="38.25" x14ac:dyDescent="0.2">
      <c r="A2474" s="125"/>
      <c r="B2474" s="125" t="s">
        <v>109</v>
      </c>
      <c r="C2474" s="125" t="s">
        <v>1606</v>
      </c>
      <c r="D2474" s="126" t="s">
        <v>186</v>
      </c>
      <c r="E2474" s="127">
        <f>Source!CA737</f>
        <v>74</v>
      </c>
      <c r="F2474" s="127"/>
      <c r="G2474" s="127">
        <f>Source!AU737</f>
        <v>74</v>
      </c>
      <c r="H2474" s="128"/>
      <c r="I2474" s="126"/>
      <c r="J2474" s="128"/>
      <c r="K2474" s="126"/>
      <c r="L2474" s="128">
        <f>SUM(BA2458:BA2475)</f>
        <v>19</v>
      </c>
    </row>
    <row r="2475" spans="1:83" x14ac:dyDescent="0.2">
      <c r="A2475" s="104"/>
      <c r="B2475" s="104"/>
      <c r="C2475" s="129" t="s">
        <v>1566</v>
      </c>
      <c r="D2475" s="129"/>
      <c r="E2475" s="129"/>
      <c r="F2475" s="129"/>
      <c r="G2475" s="129"/>
      <c r="H2475" s="129"/>
      <c r="I2475" s="130">
        <f>IF(E2458&lt;&gt;0,K2475/E2458, 0)</f>
        <v>41804.166666666664</v>
      </c>
      <c r="J2475" s="130"/>
      <c r="K2475" s="130">
        <f>L2460+L2462+L2467+L2473+L2474+L2463</f>
        <v>100.32999999999998</v>
      </c>
      <c r="L2475" s="130"/>
      <c r="AD2475">
        <f>ROUND((Source!AT737/100)*((ROUND(SUMIF(SmtRes!AQ745:'SmtRes'!AQ750,"=1",SmtRes!AD745:'SmtRes'!AD750)*Source!I737, 2)+ROUND(SUMIF(SmtRes!AQ745:'SmtRes'!AQ750,"=1",SmtRes!AC745:'SmtRes'!AC750)*Source!I737, 2))), 2)</f>
        <v>2.52</v>
      </c>
      <c r="AE2475">
        <f>ROUND((Source!AU737/100)*((ROUND(SUMIF(SmtRes!AQ745:'SmtRes'!AQ750,"=1",SmtRes!AD745:'SmtRes'!AD750)*Source!I737, 2)+ROUND(SUMIF(SmtRes!AQ745:'SmtRes'!AQ750,"=1",SmtRes!AC745:'SmtRes'!AC750)*Source!I737, 2))), 2)</f>
        <v>1.59</v>
      </c>
      <c r="AN2475" s="24">
        <f>L2460+L2462+L2467+L2473+L2474+L2463</f>
        <v>100.32999999999998</v>
      </c>
      <c r="AO2475" s="24">
        <f>L2462</f>
        <v>25.479999999999997</v>
      </c>
      <c r="AQ2475" t="s">
        <v>1567</v>
      </c>
      <c r="AR2475" s="24">
        <f>L2460</f>
        <v>17.73</v>
      </c>
      <c r="AT2475" s="24">
        <f>L2463</f>
        <v>7.94</v>
      </c>
      <c r="AV2475" t="s">
        <v>1567</v>
      </c>
      <c r="AW2475" s="24">
        <f>L2467</f>
        <v>0.15</v>
      </c>
      <c r="AZ2475">
        <f>Source!X737</f>
        <v>30.03</v>
      </c>
      <c r="BA2475">
        <f>Source!Y737</f>
        <v>19</v>
      </c>
      <c r="CD2475">
        <v>1</v>
      </c>
    </row>
    <row r="2476" spans="1:83" ht="51" x14ac:dyDescent="0.2">
      <c r="A2476" s="136" t="s">
        <v>823</v>
      </c>
      <c r="B2476" s="125" t="str">
        <f>Source!F738</f>
        <v>23.5.02.02-0033</v>
      </c>
      <c r="C2476" s="125" t="str">
        <f>Source!G738</f>
        <v>Трубы стальные электросварные прямошовные из стали марок Ст2, 10, наружный диаметр 57 мм, толщина стенки 3 мм</v>
      </c>
      <c r="D2476" s="126" t="str">
        <f>Source!H738</f>
        <v>м</v>
      </c>
      <c r="E2476" s="127">
        <f>Source!K738</f>
        <v>0.24</v>
      </c>
      <c r="F2476" s="127"/>
      <c r="G2476" s="127">
        <f>Source!I738</f>
        <v>0.24</v>
      </c>
      <c r="H2476" s="128"/>
      <c r="I2476" s="126"/>
      <c r="J2476" s="128">
        <f>Source!AL738</f>
        <v>199.13</v>
      </c>
      <c r="K2476" s="126"/>
      <c r="L2476" s="128">
        <f>Source!P738</f>
        <v>47.79</v>
      </c>
    </row>
    <row r="2477" spans="1:83" x14ac:dyDescent="0.2">
      <c r="A2477" s="104"/>
      <c r="B2477" s="104"/>
      <c r="C2477" s="129" t="s">
        <v>1566</v>
      </c>
      <c r="D2477" s="129"/>
      <c r="E2477" s="129"/>
      <c r="F2477" s="129"/>
      <c r="G2477" s="129"/>
      <c r="H2477" s="129"/>
      <c r="I2477" s="130">
        <f>IF(E2476&lt;&gt;0,K2477/E2476, 0)</f>
        <v>199.125</v>
      </c>
      <c r="J2477" s="130"/>
      <c r="K2477" s="130">
        <f>L2476</f>
        <v>47.79</v>
      </c>
      <c r="L2477" s="130"/>
      <c r="AD2477">
        <f>ROUND((Source!AT738/100)*((ROUND(ROUND(Source!AO738,2)*Source!I738, 2)+ROUND(ROUND(Source!AN738,2)*Source!I738, 2))), 2)</f>
        <v>0</v>
      </c>
      <c r="AE2477">
        <f>ROUND((Source!AU738/100)*((ROUND(ROUND(Source!AO738,2)*Source!I738, 2)+ROUND(ROUND(Source!AN738,2)*Source!I738, 2))), 2)</f>
        <v>0</v>
      </c>
      <c r="AN2477" s="24">
        <f>L2476</f>
        <v>47.79</v>
      </c>
      <c r="AO2477">
        <f>0</f>
        <v>0</v>
      </c>
      <c r="AQ2477" t="s">
        <v>1567</v>
      </c>
      <c r="AR2477">
        <f>0</f>
        <v>0</v>
      </c>
      <c r="AT2477">
        <f>0</f>
        <v>0</v>
      </c>
      <c r="AV2477" t="s">
        <v>1567</v>
      </c>
      <c r="AW2477" s="24">
        <f>L2476</f>
        <v>47.79</v>
      </c>
      <c r="AZ2477">
        <f>Source!X738</f>
        <v>0</v>
      </c>
      <c r="BA2477">
        <f>Source!Y738</f>
        <v>0</v>
      </c>
      <c r="CD2477">
        <v>1</v>
      </c>
    </row>
    <row r="2478" spans="1:83" ht="25.5" x14ac:dyDescent="0.2">
      <c r="A2478" s="136" t="s">
        <v>824</v>
      </c>
      <c r="B2478" s="125" t="str">
        <f>Source!F739</f>
        <v>23.8.03.01-0011</v>
      </c>
      <c r="C2478" s="125" t="str">
        <f>Source!G739</f>
        <v>Заглушка стальная бесшовная приварная, номинальный диаметр 50 мм</v>
      </c>
      <c r="D2478" s="126" t="str">
        <f>Source!H739</f>
        <v>ШТ</v>
      </c>
      <c r="E2478" s="127">
        <f>Source!K739</f>
        <v>4</v>
      </c>
      <c r="F2478" s="127"/>
      <c r="G2478" s="127">
        <f>Source!I739</f>
        <v>4</v>
      </c>
      <c r="H2478" s="128">
        <f>Source!AL739</f>
        <v>41.56</v>
      </c>
      <c r="I2478" s="126">
        <f>IF(Source!BC739&lt;&gt; 0, Source!BC739, 1)</f>
        <v>1.06</v>
      </c>
      <c r="J2478" s="128">
        <f>ROUND(H2478*I2478, 2)</f>
        <v>44.05</v>
      </c>
      <c r="K2478" s="126"/>
      <c r="L2478" s="128">
        <f>Source!P739</f>
        <v>176.2</v>
      </c>
    </row>
    <row r="2479" spans="1:83" x14ac:dyDescent="0.2">
      <c r="A2479" s="104"/>
      <c r="B2479" s="104"/>
      <c r="C2479" s="129" t="s">
        <v>1566</v>
      </c>
      <c r="D2479" s="129"/>
      <c r="E2479" s="129"/>
      <c r="F2479" s="129"/>
      <c r="G2479" s="129"/>
      <c r="H2479" s="129"/>
      <c r="I2479" s="130">
        <f>IF(E2478&lt;&gt;0,K2479/E2478, 0)</f>
        <v>44.05</v>
      </c>
      <c r="J2479" s="130"/>
      <c r="K2479" s="130">
        <f>L2478</f>
        <v>176.2</v>
      </c>
      <c r="L2479" s="130"/>
      <c r="AD2479">
        <f>ROUND((Source!AT739/100)*((ROUND(ROUND(Source!AO739,2)*Source!I739, 2)+ROUND(ROUND(Source!AN739,2)*Source!I739, 2))), 2)</f>
        <v>0</v>
      </c>
      <c r="AE2479">
        <f>ROUND((Source!AU739/100)*((ROUND(ROUND(Source!AO739,2)*Source!I739, 2)+ROUND(ROUND(Source!AN739,2)*Source!I739, 2))), 2)</f>
        <v>0</v>
      </c>
      <c r="AN2479" s="24">
        <f>L2478</f>
        <v>176.2</v>
      </c>
      <c r="AO2479">
        <f>0</f>
        <v>0</v>
      </c>
      <c r="AQ2479" t="s">
        <v>1567</v>
      </c>
      <c r="AR2479">
        <f>0</f>
        <v>0</v>
      </c>
      <c r="AT2479">
        <f>0</f>
        <v>0</v>
      </c>
      <c r="AV2479" t="s">
        <v>1567</v>
      </c>
      <c r="AW2479" s="24">
        <f>L2478</f>
        <v>176.2</v>
      </c>
      <c r="AZ2479">
        <f>Source!X739</f>
        <v>0</v>
      </c>
      <c r="BA2479">
        <f>Source!Y739</f>
        <v>0</v>
      </c>
      <c r="CD2479">
        <v>1</v>
      </c>
    </row>
    <row r="2480" spans="1:83" ht="25.5" x14ac:dyDescent="0.2">
      <c r="A2480" s="118" t="s">
        <v>825</v>
      </c>
      <c r="B2480" s="107" t="s">
        <v>1648</v>
      </c>
      <c r="C2480" s="107" t="str">
        <f>Source!G740</f>
        <v>Устройство бетонных фундаментов общего назначения объемом: до 5 м3</v>
      </c>
      <c r="D2480" s="119" t="str">
        <f>Source!H740</f>
        <v>100 м3</v>
      </c>
      <c r="E2480" s="120">
        <f>Source!K740</f>
        <v>6.4000000000000005E-4</v>
      </c>
      <c r="F2480" s="120"/>
      <c r="G2480" s="120">
        <f>Source!I740</f>
        <v>6.4000000000000005E-4</v>
      </c>
      <c r="H2480" s="121"/>
      <c r="I2480" s="119"/>
      <c r="J2480" s="121"/>
      <c r="K2480" s="119"/>
      <c r="L2480" s="121"/>
    </row>
    <row r="2481" spans="1:83" x14ac:dyDescent="0.2">
      <c r="A2481" s="104"/>
      <c r="B2481" s="104"/>
      <c r="C2481" s="105" t="str">
        <f>"Объем: "&amp;Source!I740&amp;"=0,064/"&amp;"100"</f>
        <v>Объем: 0,00064=0,064/100</v>
      </c>
      <c r="D2481" s="104"/>
      <c r="E2481" s="104"/>
      <c r="F2481" s="104"/>
      <c r="G2481" s="104"/>
      <c r="H2481" s="104"/>
      <c r="I2481" s="104"/>
      <c r="J2481" s="104"/>
      <c r="K2481" s="104"/>
      <c r="L2481" s="104"/>
    </row>
    <row r="2482" spans="1:83" x14ac:dyDescent="0.2">
      <c r="A2482" s="122"/>
      <c r="B2482" s="120">
        <v>1</v>
      </c>
      <c r="C2482" s="122" t="s">
        <v>1569</v>
      </c>
      <c r="D2482" s="119" t="s">
        <v>922</v>
      </c>
      <c r="E2482" s="123"/>
      <c r="F2482" s="120"/>
      <c r="G2482" s="120">
        <f>Source!U740</f>
        <v>0.25216</v>
      </c>
      <c r="H2482" s="120"/>
      <c r="I2482" s="120"/>
      <c r="J2482" s="120"/>
      <c r="K2482" s="120"/>
      <c r="L2482" s="124">
        <f>SUM(L2483:L2483)-SUMIF(CE2483:CE2483, 1, L2483:L2483)</f>
        <v>87.46</v>
      </c>
    </row>
    <row r="2483" spans="1:83" x14ac:dyDescent="0.2">
      <c r="A2483" s="107"/>
      <c r="B2483" s="107" t="s">
        <v>1127</v>
      </c>
      <c r="C2483" s="107" t="s">
        <v>1128</v>
      </c>
      <c r="D2483" s="119" t="s">
        <v>922</v>
      </c>
      <c r="E2483" s="120">
        <v>394</v>
      </c>
      <c r="F2483" s="120"/>
      <c r="G2483" s="120">
        <f>SmtRes!CX751</f>
        <v>0.25216</v>
      </c>
      <c r="H2483" s="121"/>
      <c r="I2483" s="119"/>
      <c r="J2483" s="121">
        <f>SmtRes!CZ751</f>
        <v>346.86</v>
      </c>
      <c r="K2483" s="119"/>
      <c r="L2483" s="121">
        <f>SmtRes!DI751</f>
        <v>87.46</v>
      </c>
    </row>
    <row r="2484" spans="1:83" x14ac:dyDescent="0.2">
      <c r="A2484" s="122"/>
      <c r="B2484" s="120">
        <v>2</v>
      </c>
      <c r="C2484" s="122" t="s">
        <v>1560</v>
      </c>
      <c r="D2484" s="119"/>
      <c r="E2484" s="123"/>
      <c r="F2484" s="120"/>
      <c r="G2484" s="120"/>
      <c r="H2484" s="120"/>
      <c r="I2484" s="120"/>
      <c r="J2484" s="120"/>
      <c r="K2484" s="120"/>
      <c r="L2484" s="124">
        <f>SUM(L2485:L2494)-SUMIF(CE2485:CE2494, 1, L2485:L2494)</f>
        <v>54.199999999999996</v>
      </c>
    </row>
    <row r="2485" spans="1:83" x14ac:dyDescent="0.2">
      <c r="A2485" s="122"/>
      <c r="B2485" s="120"/>
      <c r="C2485" s="122" t="s">
        <v>1562</v>
      </c>
      <c r="D2485" s="119" t="s">
        <v>922</v>
      </c>
      <c r="E2485" s="123"/>
      <c r="F2485" s="120"/>
      <c r="G2485" s="120">
        <f>Source!V740</f>
        <v>2.2956800000000003E-2</v>
      </c>
      <c r="H2485" s="120"/>
      <c r="I2485" s="120"/>
      <c r="J2485" s="120"/>
      <c r="K2485" s="120"/>
      <c r="L2485" s="124">
        <f>SUMIF(CE2486:CE2494, 1, L2486:L2494)</f>
        <v>12.01</v>
      </c>
      <c r="CE2485">
        <v>1</v>
      </c>
    </row>
    <row r="2486" spans="1:83" ht="25.5" x14ac:dyDescent="0.2">
      <c r="A2486" s="107"/>
      <c r="B2486" s="107" t="s">
        <v>1073</v>
      </c>
      <c r="C2486" s="107" t="s">
        <v>1075</v>
      </c>
      <c r="D2486" s="119" t="s">
        <v>926</v>
      </c>
      <c r="E2486" s="120">
        <v>0.96</v>
      </c>
      <c r="F2486" s="120"/>
      <c r="G2486" s="120">
        <f>SmtRes!CX753</f>
        <v>6.1439999999999997E-4</v>
      </c>
      <c r="H2486" s="121"/>
      <c r="I2486" s="119"/>
      <c r="J2486" s="121">
        <f>SmtRes!CZ753</f>
        <v>1682.51</v>
      </c>
      <c r="K2486" s="119"/>
      <c r="L2486" s="121">
        <f>SmtRes!DG753</f>
        <v>1.03</v>
      </c>
    </row>
    <row r="2487" spans="1:83" x14ac:dyDescent="0.2">
      <c r="A2487" s="107"/>
      <c r="B2487" s="107" t="s">
        <v>927</v>
      </c>
      <c r="C2487" s="107" t="s">
        <v>1561</v>
      </c>
      <c r="D2487" s="119" t="s">
        <v>922</v>
      </c>
      <c r="E2487" s="120">
        <f>SmtRes!DO753*SmtRes!AT753</f>
        <v>0.96</v>
      </c>
      <c r="F2487" s="120"/>
      <c r="G2487" s="120">
        <f>ROUND(E2487*G2480, 7)</f>
        <v>6.1439999999999997E-4</v>
      </c>
      <c r="H2487" s="121"/>
      <c r="I2487" s="119"/>
      <c r="J2487" s="121">
        <f>ROUND(SmtRes!AG753/SmtRes!DO753, 2)</f>
        <v>529.11</v>
      </c>
      <c r="K2487" s="119"/>
      <c r="L2487" s="121">
        <f>SmtRes!DH753</f>
        <v>0.33</v>
      </c>
      <c r="CE2487">
        <v>1</v>
      </c>
    </row>
    <row r="2488" spans="1:83" ht="25.5" x14ac:dyDescent="0.2">
      <c r="A2488" s="107"/>
      <c r="B2488" s="107" t="s">
        <v>1129</v>
      </c>
      <c r="C2488" s="107" t="s">
        <v>1131</v>
      </c>
      <c r="D2488" s="119" t="s">
        <v>926</v>
      </c>
      <c r="E2488" s="120">
        <v>33.26</v>
      </c>
      <c r="F2488" s="120"/>
      <c r="G2488" s="120">
        <f>SmtRes!CX754</f>
        <v>2.12864E-2</v>
      </c>
      <c r="H2488" s="121">
        <f>SmtRes!CZ754</f>
        <v>1703.3</v>
      </c>
      <c r="I2488" s="119">
        <f>SmtRes!AJ754</f>
        <v>1.44</v>
      </c>
      <c r="J2488" s="121">
        <f>ROUND(H2488*I2488, 2)</f>
        <v>2452.75</v>
      </c>
      <c r="K2488" s="119"/>
      <c r="L2488" s="121">
        <f>SmtRes!DG754</f>
        <v>52.21</v>
      </c>
    </row>
    <row r="2489" spans="1:83" x14ac:dyDescent="0.2">
      <c r="A2489" s="107"/>
      <c r="B2489" s="107" t="s">
        <v>927</v>
      </c>
      <c r="C2489" s="107" t="s">
        <v>1561</v>
      </c>
      <c r="D2489" s="119" t="s">
        <v>922</v>
      </c>
      <c r="E2489" s="120">
        <f>SmtRes!DO754*SmtRes!AT754</f>
        <v>33.26</v>
      </c>
      <c r="F2489" s="120"/>
      <c r="G2489" s="120">
        <f>ROUND(E2489*G2480, 7)</f>
        <v>2.12864E-2</v>
      </c>
      <c r="H2489" s="121"/>
      <c r="I2489" s="119"/>
      <c r="J2489" s="121">
        <f>ROUND(SmtRes!AG754/SmtRes!DO754, 2)</f>
        <v>529.11</v>
      </c>
      <c r="K2489" s="119"/>
      <c r="L2489" s="121">
        <f>SmtRes!DH754</f>
        <v>11.26</v>
      </c>
      <c r="CE2489">
        <v>1</v>
      </c>
    </row>
    <row r="2490" spans="1:83" ht="51" x14ac:dyDescent="0.2">
      <c r="A2490" s="107"/>
      <c r="B2490" s="107" t="s">
        <v>1132</v>
      </c>
      <c r="C2490" s="107" t="s">
        <v>1134</v>
      </c>
      <c r="D2490" s="119" t="s">
        <v>926</v>
      </c>
      <c r="E2490" s="120">
        <v>0.25</v>
      </c>
      <c r="F2490" s="120"/>
      <c r="G2490" s="120">
        <f>SmtRes!CX755</f>
        <v>1.6000000000000001E-4</v>
      </c>
      <c r="H2490" s="121"/>
      <c r="I2490" s="119"/>
      <c r="J2490" s="121">
        <f>SmtRes!CZ755</f>
        <v>1647.51</v>
      </c>
      <c r="K2490" s="119"/>
      <c r="L2490" s="121">
        <f>SmtRes!DG755</f>
        <v>0.26</v>
      </c>
    </row>
    <row r="2491" spans="1:83" x14ac:dyDescent="0.2">
      <c r="A2491" s="107"/>
      <c r="B2491" s="107" t="s">
        <v>933</v>
      </c>
      <c r="C2491" s="107" t="s">
        <v>1573</v>
      </c>
      <c r="D2491" s="119" t="s">
        <v>922</v>
      </c>
      <c r="E2491" s="120">
        <f>SmtRes!DO755*SmtRes!AT755</f>
        <v>0.25</v>
      </c>
      <c r="F2491" s="120"/>
      <c r="G2491" s="120">
        <f>ROUND(E2491*G2480, 7)</f>
        <v>1.6000000000000001E-4</v>
      </c>
      <c r="H2491" s="121"/>
      <c r="I2491" s="119"/>
      <c r="J2491" s="121">
        <f>ROUND(SmtRes!AG755/SmtRes!DO755, 2)</f>
        <v>452.68</v>
      </c>
      <c r="K2491" s="119"/>
      <c r="L2491" s="121">
        <f>SmtRes!DH755</f>
        <v>7.0000000000000007E-2</v>
      </c>
      <c r="CE2491">
        <v>1</v>
      </c>
    </row>
    <row r="2492" spans="1:83" x14ac:dyDescent="0.2">
      <c r="A2492" s="107"/>
      <c r="B2492" s="107" t="s">
        <v>1135</v>
      </c>
      <c r="C2492" s="107" t="s">
        <v>1137</v>
      </c>
      <c r="D2492" s="119" t="s">
        <v>926</v>
      </c>
      <c r="E2492" s="120">
        <v>21</v>
      </c>
      <c r="F2492" s="120"/>
      <c r="G2492" s="120">
        <f>SmtRes!CX756</f>
        <v>1.3440000000000001E-2</v>
      </c>
      <c r="H2492" s="121">
        <f>SmtRes!CZ756</f>
        <v>10.37</v>
      </c>
      <c r="I2492" s="119">
        <f>SmtRes!AJ756</f>
        <v>1.29</v>
      </c>
      <c r="J2492" s="121">
        <f>ROUND(H2492*I2492, 2)</f>
        <v>13.38</v>
      </c>
      <c r="K2492" s="119"/>
      <c r="L2492" s="121">
        <f>SmtRes!DG756</f>
        <v>0.18</v>
      </c>
    </row>
    <row r="2493" spans="1:83" ht="25.5" x14ac:dyDescent="0.2">
      <c r="A2493" s="107"/>
      <c r="B2493" s="107" t="s">
        <v>978</v>
      </c>
      <c r="C2493" s="107" t="s">
        <v>980</v>
      </c>
      <c r="D2493" s="119" t="s">
        <v>926</v>
      </c>
      <c r="E2493" s="120">
        <v>1.4</v>
      </c>
      <c r="F2493" s="120"/>
      <c r="G2493" s="120">
        <f>SmtRes!CX757</f>
        <v>8.9599999999999999E-4</v>
      </c>
      <c r="H2493" s="121"/>
      <c r="I2493" s="119"/>
      <c r="J2493" s="121">
        <f>SmtRes!CZ757</f>
        <v>579.09</v>
      </c>
      <c r="K2493" s="119"/>
      <c r="L2493" s="121">
        <f>SmtRes!DG757</f>
        <v>0.52</v>
      </c>
    </row>
    <row r="2494" spans="1:83" x14ac:dyDescent="0.2">
      <c r="A2494" s="107"/>
      <c r="B2494" s="107" t="s">
        <v>947</v>
      </c>
      <c r="C2494" s="107" t="s">
        <v>1603</v>
      </c>
      <c r="D2494" s="119" t="s">
        <v>922</v>
      </c>
      <c r="E2494" s="120">
        <f>SmtRes!DO757*SmtRes!AT757</f>
        <v>1.4</v>
      </c>
      <c r="F2494" s="120"/>
      <c r="G2494" s="120">
        <f>ROUND(E2494*G2480, 7)</f>
        <v>8.9599999999999999E-4</v>
      </c>
      <c r="H2494" s="121"/>
      <c r="I2494" s="119"/>
      <c r="J2494" s="121">
        <f>ROUND(SmtRes!AG757/SmtRes!DO757, 2)</f>
        <v>393.89</v>
      </c>
      <c r="K2494" s="119"/>
      <c r="L2494" s="121">
        <f>SmtRes!DH757</f>
        <v>0.35</v>
      </c>
      <c r="CE2494">
        <v>1</v>
      </c>
    </row>
    <row r="2495" spans="1:83" x14ac:dyDescent="0.2">
      <c r="A2495" s="122"/>
      <c r="B2495" s="120">
        <v>4</v>
      </c>
      <c r="C2495" s="122" t="s">
        <v>1604</v>
      </c>
      <c r="D2495" s="119"/>
      <c r="E2495" s="123"/>
      <c r="F2495" s="120"/>
      <c r="G2495" s="120"/>
      <c r="H2495" s="120"/>
      <c r="I2495" s="120"/>
      <c r="J2495" s="120"/>
      <c r="K2495" s="120"/>
      <c r="L2495" s="124">
        <f>SUM(L2496:L2505)-SUMIF(CE2496:CE2505, 1, L2496:L2505)</f>
        <v>12.239999999999998</v>
      </c>
    </row>
    <row r="2496" spans="1:83" x14ac:dyDescent="0.2">
      <c r="A2496" s="107"/>
      <c r="B2496" s="107" t="s">
        <v>1064</v>
      </c>
      <c r="C2496" s="107" t="s">
        <v>1066</v>
      </c>
      <c r="D2496" s="119" t="s">
        <v>231</v>
      </c>
      <c r="E2496" s="120">
        <v>1.75</v>
      </c>
      <c r="F2496" s="120"/>
      <c r="G2496" s="120">
        <f>SmtRes!CX758</f>
        <v>1.1199999999999999E-3</v>
      </c>
      <c r="H2496" s="121">
        <f>SmtRes!CZ758</f>
        <v>35.71</v>
      </c>
      <c r="I2496" s="119">
        <f>SmtRes!AI758</f>
        <v>0.88</v>
      </c>
      <c r="J2496" s="121">
        <f>ROUND(H2496*I2496, 2)</f>
        <v>31.42</v>
      </c>
      <c r="K2496" s="119"/>
      <c r="L2496" s="121">
        <f>SmtRes!DF758</f>
        <v>0.04</v>
      </c>
    </row>
    <row r="2497" spans="1:82" x14ac:dyDescent="0.2">
      <c r="A2497" s="107"/>
      <c r="B2497" s="107" t="s">
        <v>951</v>
      </c>
      <c r="C2497" s="107" t="s">
        <v>953</v>
      </c>
      <c r="D2497" s="119" t="s">
        <v>954</v>
      </c>
      <c r="E2497" s="120">
        <v>2.64</v>
      </c>
      <c r="F2497" s="120"/>
      <c r="G2497" s="120">
        <f>SmtRes!CX759</f>
        <v>1.6896000000000001E-3</v>
      </c>
      <c r="H2497" s="121"/>
      <c r="I2497" s="119"/>
      <c r="J2497" s="121">
        <f>SmtRes!CZ759</f>
        <v>9.35</v>
      </c>
      <c r="K2497" s="119"/>
      <c r="L2497" s="121">
        <f>SmtRes!DF759</f>
        <v>0.02</v>
      </c>
    </row>
    <row r="2498" spans="1:82" x14ac:dyDescent="0.2">
      <c r="A2498" s="107"/>
      <c r="B2498" s="107" t="s">
        <v>1067</v>
      </c>
      <c r="C2498" s="107" t="s">
        <v>1069</v>
      </c>
      <c r="D2498" s="119" t="s">
        <v>1070</v>
      </c>
      <c r="E2498" s="120">
        <v>5.6</v>
      </c>
      <c r="F2498" s="120"/>
      <c r="G2498" s="120">
        <f>SmtRes!CX760</f>
        <v>3.5839999999999999E-3</v>
      </c>
      <c r="H2498" s="121">
        <f>SmtRes!CZ760</f>
        <v>12.83</v>
      </c>
      <c r="I2498" s="119">
        <f>SmtRes!AI760</f>
        <v>1.1100000000000001</v>
      </c>
      <c r="J2498" s="121">
        <f>ROUND(H2498*I2498, 2)</f>
        <v>14.24</v>
      </c>
      <c r="K2498" s="119"/>
      <c r="L2498" s="121">
        <f>SmtRes!DF760</f>
        <v>0.05</v>
      </c>
    </row>
    <row r="2499" spans="1:82" x14ac:dyDescent="0.2">
      <c r="A2499" s="107"/>
      <c r="B2499" s="107" t="s">
        <v>1138</v>
      </c>
      <c r="C2499" s="107" t="s">
        <v>1140</v>
      </c>
      <c r="D2499" s="119" t="s">
        <v>236</v>
      </c>
      <c r="E2499" s="120">
        <v>3.6999999999999998E-2</v>
      </c>
      <c r="F2499" s="120"/>
      <c r="G2499" s="120">
        <f>SmtRes!CX761</f>
        <v>2.37E-5</v>
      </c>
      <c r="H2499" s="121">
        <f>SmtRes!CZ761</f>
        <v>70296.2</v>
      </c>
      <c r="I2499" s="119">
        <f>SmtRes!AI761</f>
        <v>1.22</v>
      </c>
      <c r="J2499" s="121">
        <f>ROUND(H2499*I2499, 2)</f>
        <v>85761.36</v>
      </c>
      <c r="K2499" s="119"/>
      <c r="L2499" s="121">
        <f>SmtRes!DF761</f>
        <v>2.0299999999999998</v>
      </c>
    </row>
    <row r="2500" spans="1:82" ht="25.5" x14ac:dyDescent="0.2">
      <c r="A2500" s="107"/>
      <c r="B2500" s="107" t="s">
        <v>1141</v>
      </c>
      <c r="C2500" s="107" t="s">
        <v>1143</v>
      </c>
      <c r="D2500" s="119" t="s">
        <v>236</v>
      </c>
      <c r="E2500" s="120">
        <v>0.05</v>
      </c>
      <c r="F2500" s="120"/>
      <c r="G2500" s="120">
        <f>SmtRes!CX762</f>
        <v>3.1999999999999999E-5</v>
      </c>
      <c r="H2500" s="121">
        <f>SmtRes!CZ762</f>
        <v>5275.05</v>
      </c>
      <c r="I2500" s="119">
        <f>SmtRes!AI762</f>
        <v>1.34</v>
      </c>
      <c r="J2500" s="121">
        <f>ROUND(H2500*I2500, 2)</f>
        <v>7068.57</v>
      </c>
      <c r="K2500" s="119"/>
      <c r="L2500" s="121">
        <f>SmtRes!DF762</f>
        <v>0.23</v>
      </c>
    </row>
    <row r="2501" spans="1:82" ht="25.5" x14ac:dyDescent="0.2">
      <c r="A2501" s="107"/>
      <c r="B2501" s="107" t="s">
        <v>1144</v>
      </c>
      <c r="C2501" s="107" t="s">
        <v>1146</v>
      </c>
      <c r="D2501" s="119" t="s">
        <v>236</v>
      </c>
      <c r="E2501" s="120">
        <v>0.04</v>
      </c>
      <c r="F2501" s="120"/>
      <c r="G2501" s="120">
        <f>SmtRes!CX764</f>
        <v>2.5599999999999999E-5</v>
      </c>
      <c r="H2501" s="121">
        <f>SmtRes!CZ764</f>
        <v>60258.2</v>
      </c>
      <c r="I2501" s="119">
        <f>SmtRes!AI764</f>
        <v>0.89</v>
      </c>
      <c r="J2501" s="121">
        <f>ROUND(H2501*I2501, 2)</f>
        <v>53629.8</v>
      </c>
      <c r="K2501" s="119"/>
      <c r="L2501" s="121">
        <f>SmtRes!DF764</f>
        <v>1.37</v>
      </c>
    </row>
    <row r="2502" spans="1:82" ht="38.25" x14ac:dyDescent="0.2">
      <c r="A2502" s="107"/>
      <c r="B2502" s="107" t="s">
        <v>1147</v>
      </c>
      <c r="C2502" s="107" t="s">
        <v>1149</v>
      </c>
      <c r="D2502" s="119" t="s">
        <v>231</v>
      </c>
      <c r="E2502" s="120">
        <v>0.69</v>
      </c>
      <c r="F2502" s="120"/>
      <c r="G2502" s="120">
        <f>SmtRes!CX765</f>
        <v>4.416E-4</v>
      </c>
      <c r="H2502" s="121">
        <f>SmtRes!CZ765</f>
        <v>6442.06</v>
      </c>
      <c r="I2502" s="119">
        <f>SmtRes!AI765</f>
        <v>0.9</v>
      </c>
      <c r="J2502" s="121">
        <f>ROUND(H2502*I2502, 2)</f>
        <v>5797.85</v>
      </c>
      <c r="K2502" s="119"/>
      <c r="L2502" s="121">
        <f>SmtRes!DF765</f>
        <v>2.56</v>
      </c>
    </row>
    <row r="2503" spans="1:82" ht="51" x14ac:dyDescent="0.2">
      <c r="A2503" s="107"/>
      <c r="B2503" s="107" t="s">
        <v>1150</v>
      </c>
      <c r="C2503" s="107" t="s">
        <v>1152</v>
      </c>
      <c r="D2503" s="119" t="s">
        <v>231</v>
      </c>
      <c r="E2503" s="120">
        <v>0.08</v>
      </c>
      <c r="F2503" s="120"/>
      <c r="G2503" s="120">
        <f>SmtRes!CX766</f>
        <v>5.1199999999999998E-5</v>
      </c>
      <c r="H2503" s="121">
        <f>SmtRes!CZ766</f>
        <v>16496.03</v>
      </c>
      <c r="I2503" s="119">
        <f>SmtRes!AI766</f>
        <v>1.01</v>
      </c>
      <c r="J2503" s="121">
        <f>ROUND(H2503*I2503, 2)</f>
        <v>16660.990000000002</v>
      </c>
      <c r="K2503" s="119"/>
      <c r="L2503" s="121">
        <f>SmtRes!DF766</f>
        <v>0.85</v>
      </c>
    </row>
    <row r="2504" spans="1:82" ht="51" x14ac:dyDescent="0.2">
      <c r="A2504" s="107"/>
      <c r="B2504" s="107" t="s">
        <v>1153</v>
      </c>
      <c r="C2504" s="107" t="s">
        <v>1155</v>
      </c>
      <c r="D2504" s="119" t="s">
        <v>231</v>
      </c>
      <c r="E2504" s="120">
        <v>0.2</v>
      </c>
      <c r="F2504" s="120"/>
      <c r="G2504" s="120">
        <f>SmtRes!CX767</f>
        <v>1.2799999999999999E-4</v>
      </c>
      <c r="H2504" s="121">
        <f>SmtRes!CZ767</f>
        <v>5764.42</v>
      </c>
      <c r="I2504" s="119">
        <f>SmtRes!AI767</f>
        <v>1.55</v>
      </c>
      <c r="J2504" s="121">
        <f>ROUND(H2504*I2504, 2)</f>
        <v>8934.85</v>
      </c>
      <c r="K2504" s="119"/>
      <c r="L2504" s="121">
        <f>SmtRes!DF767</f>
        <v>1.1399999999999999</v>
      </c>
    </row>
    <row r="2505" spans="1:82" ht="51" x14ac:dyDescent="0.2">
      <c r="A2505" s="107"/>
      <c r="B2505" s="107" t="s">
        <v>1156</v>
      </c>
      <c r="C2505" s="107" t="s">
        <v>1158</v>
      </c>
      <c r="D2505" s="119" t="s">
        <v>231</v>
      </c>
      <c r="E2505" s="120">
        <v>0.69</v>
      </c>
      <c r="F2505" s="120"/>
      <c r="G2505" s="120">
        <f>SmtRes!CX768</f>
        <v>4.416E-4</v>
      </c>
      <c r="H2505" s="121">
        <f>SmtRes!CZ768</f>
        <v>5764.42</v>
      </c>
      <c r="I2505" s="119">
        <f>SmtRes!AI768</f>
        <v>1.55</v>
      </c>
      <c r="J2505" s="121">
        <f>ROUND(H2505*I2505, 2)</f>
        <v>8934.85</v>
      </c>
      <c r="K2505" s="119"/>
      <c r="L2505" s="121">
        <f>SmtRes!DF768</f>
        <v>3.95</v>
      </c>
    </row>
    <row r="2506" spans="1:82" x14ac:dyDescent="0.2">
      <c r="A2506" s="107"/>
      <c r="B2506" s="107"/>
      <c r="C2506" s="107"/>
      <c r="D2506" s="119"/>
      <c r="E2506" s="120"/>
      <c r="F2506" s="120"/>
      <c r="G2506" s="120"/>
      <c r="H2506" s="121"/>
      <c r="I2506" s="119"/>
      <c r="J2506" s="121"/>
      <c r="K2506" s="119"/>
      <c r="L2506" s="121"/>
    </row>
    <row r="2507" spans="1:82" x14ac:dyDescent="0.2">
      <c r="A2507" s="107"/>
      <c r="B2507" s="107"/>
      <c r="C2507" s="125"/>
      <c r="D2507" s="126"/>
      <c r="E2507" s="127"/>
      <c r="F2507" s="127"/>
      <c r="G2507" s="127"/>
      <c r="H2507" s="128"/>
      <c r="I2507" s="126"/>
      <c r="J2507" s="128"/>
      <c r="K2507" s="126"/>
      <c r="L2507" s="128"/>
    </row>
    <row r="2508" spans="1:82" x14ac:dyDescent="0.2">
      <c r="A2508" s="107"/>
      <c r="B2508" s="107"/>
      <c r="C2508" s="106" t="s">
        <v>832</v>
      </c>
      <c r="D2508" s="119"/>
      <c r="E2508" s="120"/>
      <c r="F2508" s="120"/>
      <c r="G2508" s="120"/>
      <c r="H2508" s="121"/>
      <c r="I2508" s="119"/>
      <c r="J2508" s="121"/>
      <c r="K2508" s="119"/>
      <c r="L2508" s="121">
        <f>L2482+L2484+L2485+L2495</f>
        <v>165.91</v>
      </c>
    </row>
    <row r="2509" spans="1:82" ht="38.25" x14ac:dyDescent="0.2">
      <c r="A2509" s="118" t="s">
        <v>1759</v>
      </c>
      <c r="B2509" s="107" t="str">
        <f>Source!F741</f>
        <v>04.1.02.05-0390</v>
      </c>
      <c r="C2509" s="107" t="str">
        <f>Source!G741</f>
        <v>Смеси бетонные тяжелого бетона (БСТ) на гранитном щебне, класс В15, F(1)200, W6</v>
      </c>
      <c r="D2509" s="119" t="str">
        <f>Source!H741</f>
        <v>м3</v>
      </c>
      <c r="E2509" s="120">
        <f>SmtRes!AT763</f>
        <v>12.5</v>
      </c>
      <c r="F2509" s="120"/>
      <c r="G2509" s="120">
        <f>Source!I741</f>
        <v>8.0000000000000002E-3</v>
      </c>
      <c r="H2509" s="121">
        <f>Source!AL741+Source!AO741+Source!AM741+Source!AN741</f>
        <v>5444.61</v>
      </c>
      <c r="I2509" s="119">
        <f>IF(Source!BC741&lt;&gt; 0, Source!BC741, 1)</f>
        <v>1.44</v>
      </c>
      <c r="J2509" s="121">
        <f>ROUND(H2509*I2509, 2)</f>
        <v>7840.24</v>
      </c>
      <c r="K2509" s="119"/>
      <c r="L2509" s="121">
        <f>Source!P741</f>
        <v>62.72</v>
      </c>
      <c r="AD2509">
        <f>ROUND((Source!AT741/100)*((ROUND(ROUND(Source!AO741,2)*Source!I741, 2)+ROUND(ROUND(Source!AN741,2)*Source!I741, 2))), 2)</f>
        <v>0</v>
      </c>
      <c r="AE2509">
        <f>ROUND((Source!AU741/100)*((ROUND(ROUND(Source!AO741,2)*Source!I741, 2)+ROUND(ROUND(Source!AN741,2)*Source!I741, 2))), 2)</f>
        <v>0</v>
      </c>
      <c r="AN2509">
        <f>L2509</f>
        <v>62.72</v>
      </c>
      <c r="AW2509">
        <f>L2509</f>
        <v>62.72</v>
      </c>
      <c r="AZ2509">
        <f>Source!X741</f>
        <v>0</v>
      </c>
      <c r="BA2509">
        <f>Source!Y741</f>
        <v>0</v>
      </c>
      <c r="CD2509">
        <v>1</v>
      </c>
    </row>
    <row r="2510" spans="1:82" x14ac:dyDescent="0.2">
      <c r="A2510" s="107"/>
      <c r="B2510" s="107"/>
      <c r="C2510" s="107" t="s">
        <v>1563</v>
      </c>
      <c r="D2510" s="119"/>
      <c r="E2510" s="120"/>
      <c r="F2510" s="120"/>
      <c r="G2510" s="120"/>
      <c r="H2510" s="121"/>
      <c r="I2510" s="119"/>
      <c r="J2510" s="121"/>
      <c r="K2510" s="119"/>
      <c r="L2510" s="121">
        <f>SUM(AR2480:AR2513)+SUM(AS2480:AS2513)+SUM(AT2480:AT2513)+SUM(AU2480:AU2513)+SUM(AV2480:AV2513)</f>
        <v>99.47</v>
      </c>
    </row>
    <row r="2511" spans="1:82" ht="38.25" x14ac:dyDescent="0.2">
      <c r="A2511" s="107"/>
      <c r="B2511" s="107" t="s">
        <v>226</v>
      </c>
      <c r="C2511" s="107" t="s">
        <v>1626</v>
      </c>
      <c r="D2511" s="119" t="s">
        <v>186</v>
      </c>
      <c r="E2511" s="120">
        <f>Source!BZ740</f>
        <v>102</v>
      </c>
      <c r="F2511" s="120"/>
      <c r="G2511" s="120">
        <f>Source!AT740</f>
        <v>102</v>
      </c>
      <c r="H2511" s="121"/>
      <c r="I2511" s="119"/>
      <c r="J2511" s="121"/>
      <c r="K2511" s="119"/>
      <c r="L2511" s="121">
        <f>SUM(AZ2480:AZ2513)</f>
        <v>101.46</v>
      </c>
    </row>
    <row r="2512" spans="1:82" ht="38.25" x14ac:dyDescent="0.2">
      <c r="A2512" s="125"/>
      <c r="B2512" s="125" t="s">
        <v>227</v>
      </c>
      <c r="C2512" s="125" t="s">
        <v>1627</v>
      </c>
      <c r="D2512" s="126" t="s">
        <v>186</v>
      </c>
      <c r="E2512" s="127">
        <f>Source!CA740</f>
        <v>58</v>
      </c>
      <c r="F2512" s="127"/>
      <c r="G2512" s="127">
        <f>Source!AU740</f>
        <v>58</v>
      </c>
      <c r="H2512" s="128"/>
      <c r="I2512" s="126"/>
      <c r="J2512" s="128"/>
      <c r="K2512" s="126"/>
      <c r="L2512" s="128">
        <f>SUM(BA2480:BA2513)</f>
        <v>57.69</v>
      </c>
    </row>
    <row r="2513" spans="1:83" x14ac:dyDescent="0.2">
      <c r="A2513" s="104"/>
      <c r="B2513" s="104"/>
      <c r="C2513" s="129" t="s">
        <v>1566</v>
      </c>
      <c r="D2513" s="129"/>
      <c r="E2513" s="129"/>
      <c r="F2513" s="129"/>
      <c r="G2513" s="129"/>
      <c r="H2513" s="129"/>
      <c r="I2513" s="130">
        <f>IF(E2480&lt;&gt;0,K2513/E2480, 0)</f>
        <v>605906.24999999988</v>
      </c>
      <c r="J2513" s="130"/>
      <c r="K2513" s="130">
        <f>L2482+L2484+L2495+L2511+L2512+L2485+SUM(L2509:L2509)</f>
        <v>387.78</v>
      </c>
      <c r="L2513" s="130"/>
      <c r="AD2513">
        <f>ROUND((Source!AT740/100)*((ROUND(SUMIF(SmtRes!AQ751:'SmtRes'!AQ768,"=1",SmtRes!AD751:'SmtRes'!AD768)*Source!I740, 2)+ROUND(SUMIF(SmtRes!AQ751:'SmtRes'!AQ768,"=1",SmtRes!AC751:'SmtRes'!AC768)*Source!I740, 2))), 2)</f>
        <v>1.47</v>
      </c>
      <c r="AE2513">
        <f>ROUND((Source!AU740/100)*((ROUND(SUMIF(SmtRes!AQ751:'SmtRes'!AQ768,"=1",SmtRes!AD751:'SmtRes'!AD768)*Source!I740, 2)+ROUND(SUMIF(SmtRes!AQ751:'SmtRes'!AQ768,"=1",SmtRes!AC751:'SmtRes'!AC768)*Source!I740, 2))), 2)</f>
        <v>0.84</v>
      </c>
      <c r="AN2513" s="24">
        <f>L2482+L2484+L2495+L2511+L2512+L2485</f>
        <v>325.06</v>
      </c>
      <c r="AO2513" s="24">
        <f>L2484</f>
        <v>54.199999999999996</v>
      </c>
      <c r="AQ2513" t="s">
        <v>1567</v>
      </c>
      <c r="AR2513" s="24">
        <f>L2482</f>
        <v>87.46</v>
      </c>
      <c r="AT2513" s="24">
        <f>L2485</f>
        <v>12.01</v>
      </c>
      <c r="AV2513" t="s">
        <v>1567</v>
      </c>
      <c r="AW2513" s="24">
        <f>L2495</f>
        <v>12.239999999999998</v>
      </c>
      <c r="AZ2513">
        <f>Source!X740</f>
        <v>101.46</v>
      </c>
      <c r="BA2513">
        <f>Source!Y740</f>
        <v>57.69</v>
      </c>
      <c r="CD2513">
        <v>1</v>
      </c>
    </row>
    <row r="2514" spans="1:83" ht="38.25" x14ac:dyDescent="0.2">
      <c r="A2514" s="136" t="s">
        <v>827</v>
      </c>
      <c r="B2514" s="125" t="str">
        <f>Source!F742</f>
        <v>05.1.08.09-0001</v>
      </c>
      <c r="C2514" s="125" t="str">
        <f>Source!G742</f>
        <v>Подушки опорные железобетонные, объем от 0,003 до 0,006 м3, бетон В15, расход арматуры от 150 до 200 кг/м3</v>
      </c>
      <c r="D2514" s="126" t="str">
        <f>Source!H742</f>
        <v>м3</v>
      </c>
      <c r="E2514" s="127">
        <f>Source!K742</f>
        <v>2.8000000000000001E-2</v>
      </c>
      <c r="F2514" s="127"/>
      <c r="G2514" s="127">
        <f>Source!I742</f>
        <v>2.8000000000000001E-2</v>
      </c>
      <c r="H2514" s="128">
        <f>Source!AL742</f>
        <v>34837.5</v>
      </c>
      <c r="I2514" s="126">
        <f>IF(Source!BC742&lt;&gt; 0, Source!BC742, 1)</f>
        <v>1.42</v>
      </c>
      <c r="J2514" s="128">
        <f>ROUND(H2514*I2514, 2)</f>
        <v>49469.25</v>
      </c>
      <c r="K2514" s="126"/>
      <c r="L2514" s="128">
        <f>Source!P742</f>
        <v>1385.14</v>
      </c>
    </row>
    <row r="2515" spans="1:83" x14ac:dyDescent="0.2">
      <c r="A2515" s="104"/>
      <c r="B2515" s="104"/>
      <c r="C2515" s="129" t="s">
        <v>1566</v>
      </c>
      <c r="D2515" s="129"/>
      <c r="E2515" s="129"/>
      <c r="F2515" s="129"/>
      <c r="G2515" s="129"/>
      <c r="H2515" s="129"/>
      <c r="I2515" s="130">
        <f>IF(E2514&lt;&gt;0,K2515/E2514, 0)</f>
        <v>49469.285714285717</v>
      </c>
      <c r="J2515" s="130"/>
      <c r="K2515" s="130">
        <f>L2514</f>
        <v>1385.14</v>
      </c>
      <c r="L2515" s="130"/>
      <c r="AD2515">
        <f>ROUND((Source!AT742/100)*((ROUND(ROUND(Source!AO742,2)*Source!I742, 2)+ROUND(ROUND(Source!AN742,2)*Source!I742, 2))), 2)</f>
        <v>0</v>
      </c>
      <c r="AE2515">
        <f>ROUND((Source!AU742/100)*((ROUND(ROUND(Source!AO742,2)*Source!I742, 2)+ROUND(ROUND(Source!AN742,2)*Source!I742, 2))), 2)</f>
        <v>0</v>
      </c>
      <c r="AN2515" s="24">
        <f>L2514</f>
        <v>1385.14</v>
      </c>
      <c r="AO2515">
        <f>0</f>
        <v>0</v>
      </c>
      <c r="AQ2515" t="s">
        <v>1567</v>
      </c>
      <c r="AR2515">
        <f>0</f>
        <v>0</v>
      </c>
      <c r="AT2515">
        <f>0</f>
        <v>0</v>
      </c>
      <c r="AV2515" t="s">
        <v>1567</v>
      </c>
      <c r="AW2515" s="24">
        <f>L2514</f>
        <v>1385.14</v>
      </c>
      <c r="AZ2515">
        <f>Source!X742</f>
        <v>0</v>
      </c>
      <c r="BA2515">
        <f>Source!Y742</f>
        <v>0</v>
      </c>
      <c r="CD2515">
        <v>1</v>
      </c>
    </row>
    <row r="2516" spans="1:83" ht="63.75" x14ac:dyDescent="0.2">
      <c r="A2516" s="118" t="s">
        <v>828</v>
      </c>
      <c r="B2516" s="107" t="s">
        <v>1650</v>
      </c>
      <c r="C2516" s="107" t="str">
        <f>Source!G743</f>
        <v>Нанесение весьма усиленной антикоррозионной битумно-резиновой или битумно-полимерной изоляции на стальные трубопроводы диаметром: 50 мм</v>
      </c>
      <c r="D2516" s="119" t="str">
        <f>Source!H743</f>
        <v>км</v>
      </c>
      <c r="E2516" s="120">
        <f>Source!K743</f>
        <v>2.4000000000000001E-4</v>
      </c>
      <c r="F2516" s="120"/>
      <c r="G2516" s="120">
        <f>Source!I743</f>
        <v>2.4000000000000001E-4</v>
      </c>
      <c r="H2516" s="121"/>
      <c r="I2516" s="119"/>
      <c r="J2516" s="121"/>
      <c r="K2516" s="119"/>
      <c r="L2516" s="121"/>
    </row>
    <row r="2517" spans="1:83" x14ac:dyDescent="0.2">
      <c r="A2517" s="122"/>
      <c r="B2517" s="120">
        <v>1</v>
      </c>
      <c r="C2517" s="122" t="s">
        <v>1569</v>
      </c>
      <c r="D2517" s="119" t="s">
        <v>922</v>
      </c>
      <c r="E2517" s="123"/>
      <c r="F2517" s="120"/>
      <c r="G2517" s="120">
        <f>Source!U743</f>
        <v>4.8719999999999999E-2</v>
      </c>
      <c r="H2517" s="120"/>
      <c r="I2517" s="120"/>
      <c r="J2517" s="120"/>
      <c r="K2517" s="120"/>
      <c r="L2517" s="124">
        <f>SUM(L2518:L2518)-SUMIF(CE2518:CE2518, 1, L2518:L2518)</f>
        <v>18.760000000000002</v>
      </c>
    </row>
    <row r="2518" spans="1:83" x14ac:dyDescent="0.2">
      <c r="A2518" s="107"/>
      <c r="B2518" s="107" t="s">
        <v>1101</v>
      </c>
      <c r="C2518" s="107" t="s">
        <v>1102</v>
      </c>
      <c r="D2518" s="119" t="s">
        <v>922</v>
      </c>
      <c r="E2518" s="120">
        <v>203</v>
      </c>
      <c r="F2518" s="120"/>
      <c r="G2518" s="120">
        <f>SmtRes!CX769</f>
        <v>4.8719999999999999E-2</v>
      </c>
      <c r="H2518" s="121"/>
      <c r="I2518" s="119"/>
      <c r="J2518" s="121">
        <f>SmtRes!CZ769</f>
        <v>385.07</v>
      </c>
      <c r="K2518" s="119"/>
      <c r="L2518" s="121">
        <f>SmtRes!DI769</f>
        <v>18.760000000000002</v>
      </c>
    </row>
    <row r="2519" spans="1:83" x14ac:dyDescent="0.2">
      <c r="A2519" s="122"/>
      <c r="B2519" s="120">
        <v>2</v>
      </c>
      <c r="C2519" s="122" t="s">
        <v>1560</v>
      </c>
      <c r="D2519" s="119"/>
      <c r="E2519" s="123"/>
      <c r="F2519" s="120"/>
      <c r="G2519" s="120"/>
      <c r="H2519" s="120"/>
      <c r="I2519" s="120"/>
      <c r="J2519" s="120"/>
      <c r="K2519" s="120"/>
      <c r="L2519" s="124">
        <f>SUM(L2520:L2524)-SUMIF(CE2520:CE2524, 1, L2520:L2524)</f>
        <v>1.51</v>
      </c>
    </row>
    <row r="2520" spans="1:83" x14ac:dyDescent="0.2">
      <c r="A2520" s="122"/>
      <c r="B2520" s="120"/>
      <c r="C2520" s="122" t="s">
        <v>1562</v>
      </c>
      <c r="D2520" s="119" t="s">
        <v>922</v>
      </c>
      <c r="E2520" s="123"/>
      <c r="F2520" s="120"/>
      <c r="G2520" s="120">
        <f>Source!V743</f>
        <v>2.16E-5</v>
      </c>
      <c r="H2520" s="120"/>
      <c r="I2520" s="120"/>
      <c r="J2520" s="120"/>
      <c r="K2520" s="120"/>
      <c r="L2520" s="124">
        <f>SUMIF(CE2521:CE2524, 1, L2521:L2524)</f>
        <v>0.01</v>
      </c>
      <c r="CE2520">
        <v>1</v>
      </c>
    </row>
    <row r="2521" spans="1:83" ht="25.5" x14ac:dyDescent="0.2">
      <c r="A2521" s="107"/>
      <c r="B2521" s="107" t="s">
        <v>1159</v>
      </c>
      <c r="C2521" s="107" t="s">
        <v>1161</v>
      </c>
      <c r="D2521" s="119" t="s">
        <v>926</v>
      </c>
      <c r="E2521" s="120">
        <v>69.099999999999994</v>
      </c>
      <c r="F2521" s="120"/>
      <c r="G2521" s="120">
        <f>SmtRes!CX771</f>
        <v>1.6584000000000002E-2</v>
      </c>
      <c r="H2521" s="121"/>
      <c r="I2521" s="119"/>
      <c r="J2521" s="121">
        <f>SmtRes!CZ771</f>
        <v>2.57</v>
      </c>
      <c r="K2521" s="119"/>
      <c r="L2521" s="121">
        <f>SmtRes!DG771</f>
        <v>0.04</v>
      </c>
    </row>
    <row r="2522" spans="1:83" ht="51" x14ac:dyDescent="0.2">
      <c r="A2522" s="107"/>
      <c r="B2522" s="107" t="s">
        <v>1132</v>
      </c>
      <c r="C2522" s="107" t="s">
        <v>1134</v>
      </c>
      <c r="D2522" s="119" t="s">
        <v>926</v>
      </c>
      <c r="E2522" s="120">
        <v>0.09</v>
      </c>
      <c r="F2522" s="120"/>
      <c r="G2522" s="120">
        <f>SmtRes!CX772</f>
        <v>2.16E-5</v>
      </c>
      <c r="H2522" s="121"/>
      <c r="I2522" s="119"/>
      <c r="J2522" s="121">
        <f>SmtRes!CZ772</f>
        <v>1647.51</v>
      </c>
      <c r="K2522" s="119"/>
      <c r="L2522" s="121">
        <f>SmtRes!DG772</f>
        <v>0.04</v>
      </c>
    </row>
    <row r="2523" spans="1:83" x14ac:dyDescent="0.2">
      <c r="A2523" s="107"/>
      <c r="B2523" s="107" t="s">
        <v>933</v>
      </c>
      <c r="C2523" s="107" t="s">
        <v>1573</v>
      </c>
      <c r="D2523" s="119" t="s">
        <v>922</v>
      </c>
      <c r="E2523" s="120">
        <f>SmtRes!DO772*SmtRes!AT772</f>
        <v>0.09</v>
      </c>
      <c r="F2523" s="120"/>
      <c r="G2523" s="120">
        <f>ROUND(E2523*G2516, 7)</f>
        <v>2.16E-5</v>
      </c>
      <c r="H2523" s="121"/>
      <c r="I2523" s="119"/>
      <c r="J2523" s="121">
        <f>ROUND(SmtRes!AG772/SmtRes!DO772, 2)</f>
        <v>452.68</v>
      </c>
      <c r="K2523" s="119"/>
      <c r="L2523" s="121">
        <f>SmtRes!DH772</f>
        <v>0.01</v>
      </c>
      <c r="CE2523">
        <v>1</v>
      </c>
    </row>
    <row r="2524" spans="1:83" ht="38.25" x14ac:dyDescent="0.2">
      <c r="A2524" s="107"/>
      <c r="B2524" s="107" t="s">
        <v>1162</v>
      </c>
      <c r="C2524" s="107" t="s">
        <v>1164</v>
      </c>
      <c r="D2524" s="119" t="s">
        <v>926</v>
      </c>
      <c r="E2524" s="120">
        <v>29.84</v>
      </c>
      <c r="F2524" s="120"/>
      <c r="G2524" s="120">
        <f>SmtRes!CX773</f>
        <v>7.1615999999999997E-3</v>
      </c>
      <c r="H2524" s="121">
        <f>SmtRes!CZ773</f>
        <v>119.89</v>
      </c>
      <c r="I2524" s="119">
        <f>SmtRes!AJ773</f>
        <v>1.66</v>
      </c>
      <c r="J2524" s="121">
        <f>ROUND(H2524*I2524, 2)</f>
        <v>199.02</v>
      </c>
      <c r="K2524" s="119"/>
      <c r="L2524" s="121">
        <f>SmtRes!DG773</f>
        <v>1.43</v>
      </c>
    </row>
    <row r="2525" spans="1:83" x14ac:dyDescent="0.2">
      <c r="A2525" s="122"/>
      <c r="B2525" s="120">
        <v>4</v>
      </c>
      <c r="C2525" s="122" t="s">
        <v>1604</v>
      </c>
      <c r="D2525" s="119"/>
      <c r="E2525" s="123"/>
      <c r="F2525" s="120"/>
      <c r="G2525" s="120"/>
      <c r="H2525" s="120"/>
      <c r="I2525" s="120"/>
      <c r="J2525" s="120"/>
      <c r="K2525" s="120"/>
      <c r="L2525" s="124">
        <f>SUM(L2526:L2531)-SUMIF(CE2526:CE2531, 1, L2526:L2531)</f>
        <v>6.33</v>
      </c>
    </row>
    <row r="2526" spans="1:83" x14ac:dyDescent="0.2">
      <c r="A2526" s="107"/>
      <c r="B2526" s="107" t="s">
        <v>1165</v>
      </c>
      <c r="C2526" s="107" t="s">
        <v>1167</v>
      </c>
      <c r="D2526" s="119" t="s">
        <v>1168</v>
      </c>
      <c r="E2526" s="120">
        <v>0.37</v>
      </c>
      <c r="F2526" s="120"/>
      <c r="G2526" s="120">
        <f>SmtRes!CX776</f>
        <v>8.8800000000000004E-5</v>
      </c>
      <c r="H2526" s="121">
        <f>SmtRes!CZ776</f>
        <v>7186.29</v>
      </c>
      <c r="I2526" s="119">
        <f>SmtRes!AI776</f>
        <v>0.85</v>
      </c>
      <c r="J2526" s="121">
        <f>ROUND(H2526*I2526, 2)</f>
        <v>6108.35</v>
      </c>
      <c r="K2526" s="119"/>
      <c r="L2526" s="121">
        <f>SmtRes!DF776</f>
        <v>0.54</v>
      </c>
    </row>
    <row r="2527" spans="1:83" x14ac:dyDescent="0.2">
      <c r="A2527" s="107"/>
      <c r="B2527" s="107" t="s">
        <v>951</v>
      </c>
      <c r="C2527" s="107" t="s">
        <v>953</v>
      </c>
      <c r="D2527" s="119" t="s">
        <v>954</v>
      </c>
      <c r="E2527" s="120">
        <v>49.761000000000003</v>
      </c>
      <c r="F2527" s="120"/>
      <c r="G2527" s="120">
        <f>SmtRes!CX777</f>
        <v>1.1942599999999999E-2</v>
      </c>
      <c r="H2527" s="121"/>
      <c r="I2527" s="119"/>
      <c r="J2527" s="121">
        <f>SmtRes!CZ777</f>
        <v>9.35</v>
      </c>
      <c r="K2527" s="119"/>
      <c r="L2527" s="121">
        <f>SmtRes!DF777</f>
        <v>0.11</v>
      </c>
    </row>
    <row r="2528" spans="1:83" x14ac:dyDescent="0.2">
      <c r="A2528" s="107"/>
      <c r="B2528" s="107" t="s">
        <v>1169</v>
      </c>
      <c r="C2528" s="107" t="s">
        <v>1171</v>
      </c>
      <c r="D2528" s="119" t="s">
        <v>1070</v>
      </c>
      <c r="E2528" s="120">
        <v>1.2</v>
      </c>
      <c r="F2528" s="120"/>
      <c r="G2528" s="120">
        <f>SmtRes!CX778</f>
        <v>2.8800000000000001E-4</v>
      </c>
      <c r="H2528" s="121">
        <f>SmtRes!CZ778</f>
        <v>108.68</v>
      </c>
      <c r="I2528" s="119">
        <f>SmtRes!AI778</f>
        <v>1.64</v>
      </c>
      <c r="J2528" s="121">
        <f>ROUND(H2528*I2528, 2)</f>
        <v>178.24</v>
      </c>
      <c r="K2528" s="119"/>
      <c r="L2528" s="121">
        <f>SmtRes!DF778</f>
        <v>0.05</v>
      </c>
    </row>
    <row r="2529" spans="1:82" ht="25.5" x14ac:dyDescent="0.2">
      <c r="A2529" s="107"/>
      <c r="B2529" s="107" t="s">
        <v>1172</v>
      </c>
      <c r="C2529" s="107" t="s">
        <v>1174</v>
      </c>
      <c r="D2529" s="119" t="s">
        <v>1175</v>
      </c>
      <c r="E2529" s="120">
        <v>0.31</v>
      </c>
      <c r="F2529" s="120"/>
      <c r="G2529" s="120">
        <f>SmtRes!CX779</f>
        <v>7.4400000000000006E-5</v>
      </c>
      <c r="H2529" s="121">
        <f>SmtRes!CZ779</f>
        <v>592.04</v>
      </c>
      <c r="I2529" s="119">
        <f>SmtRes!AI779</f>
        <v>1.64</v>
      </c>
      <c r="J2529" s="121">
        <f>ROUND(H2529*I2529, 2)</f>
        <v>970.95</v>
      </c>
      <c r="K2529" s="119"/>
      <c r="L2529" s="121">
        <f>SmtRes!DF779</f>
        <v>7.0000000000000007E-2</v>
      </c>
    </row>
    <row r="2530" spans="1:82" ht="38.25" x14ac:dyDescent="0.2">
      <c r="A2530" s="107"/>
      <c r="B2530" s="107" t="s">
        <v>1147</v>
      </c>
      <c r="C2530" s="107" t="s">
        <v>1149</v>
      </c>
      <c r="D2530" s="119" t="s">
        <v>231</v>
      </c>
      <c r="E2530" s="120">
        <v>0.25</v>
      </c>
      <c r="F2530" s="120"/>
      <c r="G2530" s="120">
        <f>SmtRes!CX780</f>
        <v>6.0000000000000002E-5</v>
      </c>
      <c r="H2530" s="121">
        <f>SmtRes!CZ780</f>
        <v>6442.06</v>
      </c>
      <c r="I2530" s="119">
        <f>SmtRes!AI780</f>
        <v>0.9</v>
      </c>
      <c r="J2530" s="121">
        <f>ROUND(H2530*I2530, 2)</f>
        <v>5797.85</v>
      </c>
      <c r="K2530" s="119"/>
      <c r="L2530" s="121">
        <f>SmtRes!DF780</f>
        <v>0.35</v>
      </c>
    </row>
    <row r="2531" spans="1:82" ht="38.25" x14ac:dyDescent="0.2">
      <c r="A2531" s="107"/>
      <c r="B2531" s="107" t="s">
        <v>1176</v>
      </c>
      <c r="C2531" s="107" t="s">
        <v>1178</v>
      </c>
      <c r="D2531" s="119" t="s">
        <v>1175</v>
      </c>
      <c r="E2531" s="120">
        <v>43</v>
      </c>
      <c r="F2531" s="120"/>
      <c r="G2531" s="120">
        <f>SmtRes!CX781</f>
        <v>1.0319999999999999E-2</v>
      </c>
      <c r="H2531" s="121">
        <f>SmtRes!CZ781</f>
        <v>574.19000000000005</v>
      </c>
      <c r="I2531" s="119">
        <f>SmtRes!AI781</f>
        <v>0.88</v>
      </c>
      <c r="J2531" s="121">
        <f>ROUND(H2531*I2531, 2)</f>
        <v>505.29</v>
      </c>
      <c r="K2531" s="119"/>
      <c r="L2531" s="121">
        <f>SmtRes!DF781</f>
        <v>5.21</v>
      </c>
    </row>
    <row r="2532" spans="1:82" x14ac:dyDescent="0.2">
      <c r="A2532" s="107"/>
      <c r="B2532" s="107" t="str">
        <f>EtalonRes!I844</f>
        <v>01.2.03.02</v>
      </c>
      <c r="C2532" s="107" t="str">
        <f>EtalonRes!K844</f>
        <v>Грунтовка битумная</v>
      </c>
      <c r="D2532" s="119" t="str">
        <f>EtalonRes!O844</f>
        <v>т</v>
      </c>
      <c r="E2532" s="120">
        <f>EtalonRes!X844</f>
        <v>0</v>
      </c>
      <c r="F2532" s="120"/>
      <c r="G2532" s="120">
        <f>ROUND(EtalonRes!AG844*Source!I743, 7)</f>
        <v>0</v>
      </c>
      <c r="H2532" s="121"/>
      <c r="I2532" s="119"/>
      <c r="J2532" s="121"/>
      <c r="K2532" s="119"/>
      <c r="L2532" s="121"/>
    </row>
    <row r="2533" spans="1:82" x14ac:dyDescent="0.2">
      <c r="A2533" s="107"/>
      <c r="B2533" s="107" t="str">
        <f>EtalonRes!I845</f>
        <v>01.2.03.03</v>
      </c>
      <c r="C2533" s="125" t="str">
        <f>EtalonRes!K845</f>
        <v>Мастика</v>
      </c>
      <c r="D2533" s="126" t="str">
        <f>EtalonRes!O845</f>
        <v>т</v>
      </c>
      <c r="E2533" s="127">
        <f>EtalonRes!X845</f>
        <v>1.73</v>
      </c>
      <c r="F2533" s="127"/>
      <c r="G2533" s="127">
        <f>ROUND(EtalonRes!AG845*Source!I743, 7)</f>
        <v>4.1520000000000001E-4</v>
      </c>
      <c r="H2533" s="128"/>
      <c r="I2533" s="126"/>
      <c r="J2533" s="128"/>
      <c r="K2533" s="126"/>
      <c r="L2533" s="128"/>
    </row>
    <row r="2534" spans="1:82" x14ac:dyDescent="0.2">
      <c r="A2534" s="107"/>
      <c r="B2534" s="107"/>
      <c r="C2534" s="106" t="s">
        <v>832</v>
      </c>
      <c r="D2534" s="119"/>
      <c r="E2534" s="120"/>
      <c r="F2534" s="120"/>
      <c r="G2534" s="120"/>
      <c r="H2534" s="121"/>
      <c r="I2534" s="119"/>
      <c r="J2534" s="121"/>
      <c r="K2534" s="119"/>
      <c r="L2534" s="121">
        <f>L2517+L2519+L2520+L2525</f>
        <v>26.610000000000007</v>
      </c>
    </row>
    <row r="2535" spans="1:82" ht="51" x14ac:dyDescent="0.2">
      <c r="A2535" s="118" t="s">
        <v>1760</v>
      </c>
      <c r="B2535" s="107" t="str">
        <f>Source!F744</f>
        <v>01.2.03.02-0005</v>
      </c>
      <c r="C2535" s="107" t="str">
        <f>Source!G744</f>
        <v>Грунтовка (праймер) битумно-полимерная для нанесения на наружную поверхность подземных стальных трубопроводов, расход 0,1 кг/м2</v>
      </c>
      <c r="D2535" s="119" t="str">
        <f>Source!H744</f>
        <v>т</v>
      </c>
      <c r="E2535" s="120">
        <f>SmtRes!AT774</f>
        <v>8.3333332999999996</v>
      </c>
      <c r="F2535" s="120"/>
      <c r="G2535" s="120">
        <f>Source!I744</f>
        <v>2E-3</v>
      </c>
      <c r="H2535" s="121">
        <f>Source!AL744+Source!AO744+Source!AM744+Source!AN744</f>
        <v>112746.82</v>
      </c>
      <c r="I2535" s="119">
        <f>IF(Source!BC744&lt;&gt; 0, Source!BC744, 1)</f>
        <v>1.69</v>
      </c>
      <c r="J2535" s="121">
        <f>ROUND(H2535*I2535, 2)</f>
        <v>190542.13</v>
      </c>
      <c r="K2535" s="119"/>
      <c r="L2535" s="121">
        <f>Source!P744</f>
        <v>381.08</v>
      </c>
      <c r="AD2535">
        <f>ROUND((Source!AT744/100)*((ROUND(ROUND(Source!AO744,2)*Source!I744, 2)+ROUND(ROUND(Source!AN744,2)*Source!I744, 2))), 2)</f>
        <v>0</v>
      </c>
      <c r="AE2535">
        <f>ROUND((Source!AU744/100)*((ROUND(ROUND(Source!AO744,2)*Source!I744, 2)+ROUND(ROUND(Source!AN744,2)*Source!I744, 2))), 2)</f>
        <v>0</v>
      </c>
      <c r="AN2535">
        <f>L2535</f>
        <v>381.08</v>
      </c>
      <c r="AW2535">
        <f>L2535</f>
        <v>381.08</v>
      </c>
      <c r="AZ2535">
        <f>Source!X744</f>
        <v>0</v>
      </c>
      <c r="BA2535">
        <f>Source!Y744</f>
        <v>0</v>
      </c>
      <c r="CD2535">
        <v>1</v>
      </c>
    </row>
    <row r="2536" spans="1:82" ht="25.5" x14ac:dyDescent="0.2">
      <c r="A2536" s="118" t="s">
        <v>1761</v>
      </c>
      <c r="B2536" s="107" t="str">
        <f>Source!F745</f>
        <v>01.2.03.03-0063</v>
      </c>
      <c r="C2536" s="107" t="str">
        <f>Source!G745</f>
        <v>Мастика битумно-резиновая изоляционная МБР-65</v>
      </c>
      <c r="D2536" s="119" t="str">
        <f>Source!H745</f>
        <v>т</v>
      </c>
      <c r="E2536" s="120">
        <f>SmtRes!AT775</f>
        <v>1.73</v>
      </c>
      <c r="F2536" s="120"/>
      <c r="G2536" s="120">
        <f>Source!I745</f>
        <v>4.1520000000000001E-4</v>
      </c>
      <c r="H2536" s="121">
        <f>Source!AL745+Source!AO745+Source!AM745+Source!AN745</f>
        <v>19145.349999999999</v>
      </c>
      <c r="I2536" s="119">
        <f>IF(Source!BC745&lt;&gt; 0, Source!BC745, 1)</f>
        <v>1.69</v>
      </c>
      <c r="J2536" s="121">
        <f>ROUND(H2536*I2536, 2)</f>
        <v>32355.64</v>
      </c>
      <c r="K2536" s="119"/>
      <c r="L2536" s="121">
        <f>Source!P745</f>
        <v>13.43</v>
      </c>
      <c r="AD2536">
        <f>ROUND((Source!AT745/100)*((ROUND(ROUND(Source!AO745,2)*Source!I745, 2)+ROUND(ROUND(Source!AN745,2)*Source!I745, 2))), 2)</f>
        <v>0</v>
      </c>
      <c r="AE2536">
        <f>ROUND((Source!AU745/100)*((ROUND(ROUND(Source!AO745,2)*Source!I745, 2)+ROUND(ROUND(Source!AN745,2)*Source!I745, 2))), 2)</f>
        <v>0</v>
      </c>
      <c r="AN2536">
        <f>L2536</f>
        <v>13.43</v>
      </c>
      <c r="AW2536">
        <f>L2536</f>
        <v>13.43</v>
      </c>
      <c r="AZ2536">
        <f>Source!X745</f>
        <v>0</v>
      </c>
      <c r="BA2536">
        <f>Source!Y745</f>
        <v>0</v>
      </c>
      <c r="CD2536">
        <v>1</v>
      </c>
    </row>
    <row r="2537" spans="1:82" x14ac:dyDescent="0.2">
      <c r="A2537" s="107"/>
      <c r="B2537" s="107"/>
      <c r="C2537" s="107" t="s">
        <v>1563</v>
      </c>
      <c r="D2537" s="119"/>
      <c r="E2537" s="120"/>
      <c r="F2537" s="120"/>
      <c r="G2537" s="120"/>
      <c r="H2537" s="121"/>
      <c r="I2537" s="119"/>
      <c r="J2537" s="121"/>
      <c r="K2537" s="119"/>
      <c r="L2537" s="121">
        <f>SUM(AR2516:AR2540)+SUM(AS2516:AS2540)+SUM(AT2516:AT2540)+SUM(AU2516:AU2540)+SUM(AV2516:AV2540)</f>
        <v>18.770000000000003</v>
      </c>
    </row>
    <row r="2538" spans="1:82" ht="38.25" x14ac:dyDescent="0.2">
      <c r="A2538" s="107"/>
      <c r="B2538" s="107" t="s">
        <v>108</v>
      </c>
      <c r="C2538" s="107" t="s">
        <v>1605</v>
      </c>
      <c r="D2538" s="119" t="s">
        <v>186</v>
      </c>
      <c r="E2538" s="120">
        <f>Source!BZ743</f>
        <v>117</v>
      </c>
      <c r="F2538" s="120"/>
      <c r="G2538" s="120">
        <f>Source!AT743</f>
        <v>117</v>
      </c>
      <c r="H2538" s="121"/>
      <c r="I2538" s="119"/>
      <c r="J2538" s="121"/>
      <c r="K2538" s="119"/>
      <c r="L2538" s="121">
        <f>SUM(AZ2516:AZ2540)</f>
        <v>21.96</v>
      </c>
    </row>
    <row r="2539" spans="1:82" ht="38.25" x14ac:dyDescent="0.2">
      <c r="A2539" s="125"/>
      <c r="B2539" s="125" t="s">
        <v>109</v>
      </c>
      <c r="C2539" s="125" t="s">
        <v>1606</v>
      </c>
      <c r="D2539" s="126" t="s">
        <v>186</v>
      </c>
      <c r="E2539" s="127">
        <f>Source!CA743</f>
        <v>74</v>
      </c>
      <c r="F2539" s="127"/>
      <c r="G2539" s="127">
        <f>Source!AU743</f>
        <v>74</v>
      </c>
      <c r="H2539" s="128"/>
      <c r="I2539" s="126"/>
      <c r="J2539" s="128"/>
      <c r="K2539" s="126"/>
      <c r="L2539" s="128">
        <f>SUM(BA2516:BA2540)</f>
        <v>13.89</v>
      </c>
    </row>
    <row r="2540" spans="1:82" x14ac:dyDescent="0.2">
      <c r="A2540" s="104"/>
      <c r="B2540" s="104"/>
      <c r="C2540" s="129" t="s">
        <v>1566</v>
      </c>
      <c r="D2540" s="129"/>
      <c r="E2540" s="129"/>
      <c r="F2540" s="129"/>
      <c r="G2540" s="129"/>
      <c r="H2540" s="129"/>
      <c r="I2540" s="130">
        <f>IF(E2516&lt;&gt;0,K2540/E2516, 0)</f>
        <v>1904041.6666666665</v>
      </c>
      <c r="J2540" s="130"/>
      <c r="K2540" s="130">
        <f>L2517+L2519+L2525+L2538+L2539+L2520+SUM(L2535:L2536)</f>
        <v>456.96999999999997</v>
      </c>
      <c r="L2540" s="130"/>
      <c r="AD2540">
        <f>ROUND((Source!AT743/100)*((ROUND(SUMIF(SmtRes!AQ769:'SmtRes'!AQ781,"=1",SmtRes!AD769:'SmtRes'!AD781)*Source!I743, 2)+ROUND(SUMIF(SmtRes!AQ769:'SmtRes'!AQ781,"=1",SmtRes!AC769:'SmtRes'!AC781)*Source!I743, 2))), 2)</f>
        <v>0.23</v>
      </c>
      <c r="AE2540">
        <f>ROUND((Source!AU743/100)*((ROUND(SUMIF(SmtRes!AQ769:'SmtRes'!AQ781,"=1",SmtRes!AD769:'SmtRes'!AD781)*Source!I743, 2)+ROUND(SUMIF(SmtRes!AQ769:'SmtRes'!AQ781,"=1",SmtRes!AC769:'SmtRes'!AC781)*Source!I743, 2))), 2)</f>
        <v>0.15</v>
      </c>
      <c r="AN2540" s="24">
        <f>L2517+L2519+L2525+L2538+L2539+L2520</f>
        <v>62.46</v>
      </c>
      <c r="AO2540" s="24">
        <f>L2519</f>
        <v>1.51</v>
      </c>
      <c r="AQ2540" t="s">
        <v>1567</v>
      </c>
      <c r="AR2540" s="24">
        <f>L2517</f>
        <v>18.760000000000002</v>
      </c>
      <c r="AT2540" s="24">
        <f>L2520</f>
        <v>0.01</v>
      </c>
      <c r="AV2540" t="s">
        <v>1567</v>
      </c>
      <c r="AW2540" s="24">
        <f>L2525</f>
        <v>6.33</v>
      </c>
      <c r="AZ2540">
        <f>Source!X743</f>
        <v>21.96</v>
      </c>
      <c r="BA2540">
        <f>Source!Y743</f>
        <v>13.89</v>
      </c>
      <c r="CD2540">
        <v>1</v>
      </c>
    </row>
    <row r="2541" spans="1:82" x14ac:dyDescent="0.2">
      <c r="A2541" s="104"/>
      <c r="B2541" s="104"/>
      <c r="C2541" s="104"/>
      <c r="D2541" s="104"/>
      <c r="E2541" s="104"/>
      <c r="F2541" s="104"/>
      <c r="G2541" s="104"/>
      <c r="H2541" s="104"/>
      <c r="I2541" s="104"/>
      <c r="J2541" s="104"/>
      <c r="K2541" s="104"/>
      <c r="L2541" s="104"/>
    </row>
    <row r="2542" spans="1:82" x14ac:dyDescent="0.2">
      <c r="A2542" s="131"/>
      <c r="B2542" s="106"/>
      <c r="C2542" s="117" t="s">
        <v>1575</v>
      </c>
      <c r="D2542" s="117"/>
      <c r="E2542" s="117"/>
      <c r="F2542" s="117"/>
      <c r="G2542" s="117"/>
      <c r="H2542" s="117"/>
      <c r="I2542" s="124"/>
      <c r="J2542" s="131"/>
      <c r="K2542" s="132"/>
      <c r="L2542" s="124">
        <f>L2544+L2545+L2551+L2555</f>
        <v>7243.7599999999993</v>
      </c>
    </row>
    <row r="2543" spans="1:82" x14ac:dyDescent="0.2">
      <c r="A2543" s="133"/>
      <c r="B2543" s="107"/>
      <c r="C2543" s="134" t="s">
        <v>1576</v>
      </c>
      <c r="D2543" s="134"/>
      <c r="E2543" s="134"/>
      <c r="F2543" s="134"/>
      <c r="G2543" s="134"/>
      <c r="H2543" s="134"/>
      <c r="I2543" s="121"/>
      <c r="J2543" s="133"/>
      <c r="K2543" s="120"/>
      <c r="L2543" s="121"/>
    </row>
    <row r="2544" spans="1:82" x14ac:dyDescent="0.2">
      <c r="A2544" s="133"/>
      <c r="B2544" s="107"/>
      <c r="C2544" s="134" t="s">
        <v>1577</v>
      </c>
      <c r="D2544" s="134"/>
      <c r="E2544" s="134"/>
      <c r="F2544" s="134"/>
      <c r="G2544" s="134"/>
      <c r="H2544" s="134"/>
      <c r="I2544" s="121"/>
      <c r="J2544" s="133"/>
      <c r="K2544" s="120"/>
      <c r="L2544" s="121">
        <f>SUM(AR2412:AR2540)</f>
        <v>929.47</v>
      </c>
    </row>
    <row r="2545" spans="1:12" hidden="1" x14ac:dyDescent="0.2">
      <c r="A2545" s="133"/>
      <c r="B2545" s="107"/>
      <c r="C2545" s="134" t="s">
        <v>1578</v>
      </c>
      <c r="D2545" s="134"/>
      <c r="E2545" s="134"/>
      <c r="F2545" s="134"/>
      <c r="G2545" s="134"/>
      <c r="H2545" s="134"/>
      <c r="I2545" s="121"/>
      <c r="J2545" s="133"/>
      <c r="K2545" s="120"/>
      <c r="L2545" s="121">
        <f>L2547+L2550+L2549</f>
        <v>2043.6399999999999</v>
      </c>
    </row>
    <row r="2546" spans="1:12" hidden="1" x14ac:dyDescent="0.2">
      <c r="A2546" s="133"/>
      <c r="B2546" s="107"/>
      <c r="C2546" s="134" t="s">
        <v>1579</v>
      </c>
      <c r="D2546" s="134"/>
      <c r="E2546" s="134"/>
      <c r="F2546" s="134"/>
      <c r="G2546" s="134"/>
      <c r="H2546" s="134"/>
      <c r="I2546" s="121"/>
      <c r="J2546" s="133"/>
      <c r="K2546" s="120"/>
      <c r="L2546" s="121"/>
    </row>
    <row r="2547" spans="1:12" x14ac:dyDescent="0.2">
      <c r="A2547" s="133"/>
      <c r="B2547" s="107"/>
      <c r="C2547" s="134" t="s">
        <v>1578</v>
      </c>
      <c r="D2547" s="134"/>
      <c r="E2547" s="134"/>
      <c r="F2547" s="134"/>
      <c r="G2547" s="134"/>
      <c r="H2547" s="134"/>
      <c r="I2547" s="121"/>
      <c r="J2547" s="133"/>
      <c r="K2547" s="120"/>
      <c r="L2547" s="121">
        <f>SUM(AO2412:AO2540)</f>
        <v>1536.25</v>
      </c>
    </row>
    <row r="2548" spans="1:12" hidden="1" x14ac:dyDescent="0.2">
      <c r="A2548" s="133"/>
      <c r="B2548" s="107"/>
      <c r="C2548" s="134" t="s">
        <v>1580</v>
      </c>
      <c r="D2548" s="134"/>
      <c r="E2548" s="134"/>
      <c r="F2548" s="134"/>
      <c r="G2548" s="134"/>
      <c r="H2548" s="134"/>
      <c r="I2548" s="121"/>
      <c r="J2548" s="133"/>
      <c r="K2548" s="120"/>
      <c r="L2548" s="121"/>
    </row>
    <row r="2549" spans="1:12" x14ac:dyDescent="0.2">
      <c r="A2549" s="133"/>
      <c r="B2549" s="107"/>
      <c r="C2549" s="134" t="s">
        <v>1600</v>
      </c>
      <c r="D2549" s="134"/>
      <c r="E2549" s="134"/>
      <c r="F2549" s="134"/>
      <c r="G2549" s="134"/>
      <c r="H2549" s="134"/>
      <c r="I2549" s="121"/>
      <c r="J2549" s="133"/>
      <c r="K2549" s="120"/>
      <c r="L2549" s="121">
        <f>SUM(AT2412:AT2540)</f>
        <v>507.39</v>
      </c>
    </row>
    <row r="2550" spans="1:12" hidden="1" x14ac:dyDescent="0.2">
      <c r="A2550" s="133"/>
      <c r="B2550" s="107"/>
      <c r="C2550" s="134" t="s">
        <v>1581</v>
      </c>
      <c r="D2550" s="134"/>
      <c r="E2550" s="134"/>
      <c r="F2550" s="134"/>
      <c r="G2550" s="134"/>
      <c r="H2550" s="134"/>
      <c r="I2550" s="121"/>
      <c r="J2550" s="133"/>
      <c r="K2550" s="120"/>
      <c r="L2550" s="121">
        <f>SUM(AV2412:AV2540)</f>
        <v>0</v>
      </c>
    </row>
    <row r="2551" spans="1:12" x14ac:dyDescent="0.2">
      <c r="A2551" s="133"/>
      <c r="B2551" s="107"/>
      <c r="C2551" s="134" t="s">
        <v>1582</v>
      </c>
      <c r="D2551" s="134"/>
      <c r="E2551" s="134"/>
      <c r="F2551" s="134"/>
      <c r="G2551" s="134"/>
      <c r="H2551" s="134"/>
      <c r="I2551" s="121"/>
      <c r="J2551" s="133"/>
      <c r="K2551" s="120"/>
      <c r="L2551" s="121">
        <f>L2553+L2554</f>
        <v>4270.6499999999996</v>
      </c>
    </row>
    <row r="2552" spans="1:12" x14ac:dyDescent="0.2">
      <c r="A2552" s="133"/>
      <c r="B2552" s="107"/>
      <c r="C2552" s="134" t="s">
        <v>1579</v>
      </c>
      <c r="D2552" s="134"/>
      <c r="E2552" s="134"/>
      <c r="F2552" s="134"/>
      <c r="G2552" s="134"/>
      <c r="H2552" s="134"/>
      <c r="I2552" s="121"/>
      <c r="J2552" s="133"/>
      <c r="K2552" s="120"/>
      <c r="L2552" s="121"/>
    </row>
    <row r="2553" spans="1:12" x14ac:dyDescent="0.2">
      <c r="A2553" s="133"/>
      <c r="B2553" s="107"/>
      <c r="C2553" s="134" t="s">
        <v>1583</v>
      </c>
      <c r="D2553" s="134"/>
      <c r="E2553" s="134"/>
      <c r="F2553" s="134"/>
      <c r="G2553" s="134"/>
      <c r="H2553" s="134"/>
      <c r="I2553" s="121"/>
      <c r="J2553" s="133"/>
      <c r="K2553" s="120"/>
      <c r="L2553" s="121">
        <f>SUM(AW2412:AW2540)-SUM(BK2412:BK2540)</f>
        <v>4270.6499999999996</v>
      </c>
    </row>
    <row r="2554" spans="1:12" hidden="1" x14ac:dyDescent="0.2">
      <c r="A2554" s="133"/>
      <c r="B2554" s="107"/>
      <c r="C2554" s="134" t="s">
        <v>1584</v>
      </c>
      <c r="D2554" s="134"/>
      <c r="E2554" s="134"/>
      <c r="F2554" s="134"/>
      <c r="G2554" s="134"/>
      <c r="H2554" s="134"/>
      <c r="I2554" s="121"/>
      <c r="J2554" s="133"/>
      <c r="K2554" s="120"/>
      <c r="L2554" s="121">
        <f>SUM(BC2412:BC2540)</f>
        <v>0</v>
      </c>
    </row>
    <row r="2555" spans="1:12" hidden="1" x14ac:dyDescent="0.2">
      <c r="A2555" s="133"/>
      <c r="B2555" s="107"/>
      <c r="C2555" s="134" t="s">
        <v>1585</v>
      </c>
      <c r="D2555" s="134"/>
      <c r="E2555" s="134"/>
      <c r="F2555" s="134"/>
      <c r="G2555" s="134"/>
      <c r="H2555" s="134"/>
      <c r="I2555" s="121"/>
      <c r="J2555" s="133"/>
      <c r="K2555" s="120"/>
      <c r="L2555" s="121">
        <f>SUM(BB2412:BB2540)</f>
        <v>0</v>
      </c>
    </row>
    <row r="2556" spans="1:12" x14ac:dyDescent="0.2">
      <c r="A2556" s="133"/>
      <c r="B2556" s="107"/>
      <c r="C2556" s="134" t="s">
        <v>1586</v>
      </c>
      <c r="D2556" s="134"/>
      <c r="E2556" s="134"/>
      <c r="F2556" s="134"/>
      <c r="G2556" s="134"/>
      <c r="H2556" s="134"/>
      <c r="I2556" s="121"/>
      <c r="J2556" s="133"/>
      <c r="K2556" s="120"/>
      <c r="L2556" s="121">
        <f>SUM(AR2412:AR2540)+SUM(AT2412:AT2540)+SUM(AV2412:AV2540)</f>
        <v>1436.8600000000001</v>
      </c>
    </row>
    <row r="2557" spans="1:12" x14ac:dyDescent="0.2">
      <c r="A2557" s="133"/>
      <c r="B2557" s="107"/>
      <c r="C2557" s="134" t="s">
        <v>1587</v>
      </c>
      <c r="D2557" s="134"/>
      <c r="E2557" s="134"/>
      <c r="F2557" s="134"/>
      <c r="G2557" s="134"/>
      <c r="H2557" s="134"/>
      <c r="I2557" s="121"/>
      <c r="J2557" s="133"/>
      <c r="K2557" s="120"/>
      <c r="L2557" s="121">
        <f>SUM(AZ2412:AZ2540)</f>
        <v>1666.2</v>
      </c>
    </row>
    <row r="2558" spans="1:12" x14ac:dyDescent="0.2">
      <c r="A2558" s="133"/>
      <c r="B2558" s="107"/>
      <c r="C2558" s="134" t="s">
        <v>1588</v>
      </c>
      <c r="D2558" s="134"/>
      <c r="E2558" s="134"/>
      <c r="F2558" s="134"/>
      <c r="G2558" s="134"/>
      <c r="H2558" s="134"/>
      <c r="I2558" s="121"/>
      <c r="J2558" s="133"/>
      <c r="K2558" s="120"/>
      <c r="L2558" s="121">
        <f>SUM(BA2412:BA2540)</f>
        <v>1047.3700000000001</v>
      </c>
    </row>
    <row r="2559" spans="1:12" hidden="1" x14ac:dyDescent="0.2">
      <c r="A2559" s="133"/>
      <c r="B2559" s="107"/>
      <c r="C2559" s="134" t="s">
        <v>1589</v>
      </c>
      <c r="D2559" s="134"/>
      <c r="E2559" s="134"/>
      <c r="F2559" s="134"/>
      <c r="G2559" s="134"/>
      <c r="H2559" s="134"/>
      <c r="I2559" s="121"/>
      <c r="J2559" s="133"/>
      <c r="K2559" s="120"/>
      <c r="L2559" s="121">
        <f>L2561+L2562</f>
        <v>0</v>
      </c>
    </row>
    <row r="2560" spans="1:12" hidden="1" x14ac:dyDescent="0.2">
      <c r="A2560" s="133"/>
      <c r="B2560" s="107"/>
      <c r="C2560" s="134" t="s">
        <v>1576</v>
      </c>
      <c r="D2560" s="134"/>
      <c r="E2560" s="134"/>
      <c r="F2560" s="134"/>
      <c r="G2560" s="134"/>
      <c r="H2560" s="134"/>
      <c r="I2560" s="121"/>
      <c r="J2560" s="133"/>
      <c r="K2560" s="120"/>
      <c r="L2560" s="121"/>
    </row>
    <row r="2561" spans="1:12" hidden="1" x14ac:dyDescent="0.2">
      <c r="A2561" s="133"/>
      <c r="B2561" s="107"/>
      <c r="C2561" s="134" t="s">
        <v>1590</v>
      </c>
      <c r="D2561" s="134"/>
      <c r="E2561" s="134"/>
      <c r="F2561" s="134"/>
      <c r="G2561" s="134"/>
      <c r="H2561" s="134"/>
      <c r="I2561" s="121"/>
      <c r="J2561" s="133"/>
      <c r="K2561" s="120"/>
      <c r="L2561" s="121">
        <f>SUM(BK2412:BK2540)</f>
        <v>0</v>
      </c>
    </row>
    <row r="2562" spans="1:12" hidden="1" x14ac:dyDescent="0.2">
      <c r="A2562" s="133"/>
      <c r="B2562" s="107"/>
      <c r="C2562" s="134" t="s">
        <v>1591</v>
      </c>
      <c r="D2562" s="134"/>
      <c r="E2562" s="134"/>
      <c r="F2562" s="134"/>
      <c r="G2562" s="134"/>
      <c r="H2562" s="134"/>
      <c r="I2562" s="121"/>
      <c r="J2562" s="133"/>
      <c r="K2562" s="120"/>
      <c r="L2562" s="121">
        <f>SUM(BD2412:BD2540)</f>
        <v>0</v>
      </c>
    </row>
    <row r="2563" spans="1:12" hidden="1" x14ac:dyDescent="0.2">
      <c r="A2563" s="133"/>
      <c r="B2563" s="107"/>
      <c r="C2563" s="134" t="s">
        <v>1592</v>
      </c>
      <c r="D2563" s="134"/>
      <c r="E2563" s="134"/>
      <c r="F2563" s="134"/>
      <c r="G2563" s="134"/>
      <c r="H2563" s="134"/>
      <c r="I2563" s="121"/>
      <c r="J2563" s="133"/>
      <c r="K2563" s="120"/>
      <c r="L2563" s="121"/>
    </row>
    <row r="2564" spans="1:12" hidden="1" x14ac:dyDescent="0.2">
      <c r="A2564" s="133"/>
      <c r="B2564" s="107"/>
      <c r="C2564" s="134" t="s">
        <v>1592</v>
      </c>
      <c r="D2564" s="134"/>
      <c r="E2564" s="134"/>
      <c r="F2564" s="134"/>
      <c r="G2564" s="134"/>
      <c r="H2564" s="134"/>
      <c r="I2564" s="121"/>
      <c r="J2564" s="133"/>
      <c r="K2564" s="120"/>
      <c r="L2564" s="121">
        <f>SUM(BQ2412:BQ2540)</f>
        <v>0</v>
      </c>
    </row>
    <row r="2565" spans="1:12" hidden="1" x14ac:dyDescent="0.2">
      <c r="A2565" s="133"/>
      <c r="B2565" s="107"/>
      <c r="C2565" s="134" t="s">
        <v>1593</v>
      </c>
      <c r="D2565" s="134"/>
      <c r="E2565" s="134"/>
      <c r="F2565" s="134"/>
      <c r="G2565" s="134"/>
      <c r="H2565" s="134"/>
      <c r="I2565" s="121"/>
      <c r="J2565" s="133"/>
      <c r="K2565" s="120"/>
      <c r="L2565" s="121">
        <f>SUM(BO2412:BO2540)</f>
        <v>0</v>
      </c>
    </row>
    <row r="2566" spans="1:12" x14ac:dyDescent="0.2">
      <c r="A2566" s="131"/>
      <c r="B2566" s="106"/>
      <c r="C2566" s="117" t="s">
        <v>1821</v>
      </c>
      <c r="D2566" s="117"/>
      <c r="E2566" s="117"/>
      <c r="F2566" s="117"/>
      <c r="G2566" s="117"/>
      <c r="H2566" s="117"/>
      <c r="I2566" s="124"/>
      <c r="J2566" s="131"/>
      <c r="K2566" s="132"/>
      <c r="L2566" s="124">
        <f>L2542+L2557+L2558+L2559+L2564+L2565</f>
        <v>9957.33</v>
      </c>
    </row>
    <row r="2567" spans="1:12" x14ac:dyDescent="0.2">
      <c r="A2567" s="133"/>
      <c r="B2567" s="107"/>
      <c r="C2567" s="134" t="s">
        <v>1595</v>
      </c>
      <c r="D2567" s="134"/>
      <c r="E2567" s="134"/>
      <c r="F2567" s="134"/>
      <c r="G2567" s="134"/>
      <c r="H2567" s="134"/>
      <c r="I2567" s="121"/>
      <c r="J2567" s="133"/>
      <c r="K2567" s="120"/>
      <c r="L2567" s="121"/>
    </row>
    <row r="2568" spans="1:12" hidden="1" x14ac:dyDescent="0.2">
      <c r="A2568" s="133"/>
      <c r="B2568" s="107"/>
      <c r="C2568" s="134" t="s">
        <v>1596</v>
      </c>
      <c r="D2568" s="134"/>
      <c r="E2568" s="134"/>
      <c r="F2568" s="134"/>
      <c r="G2568" s="134"/>
      <c r="H2568" s="134"/>
      <c r="I2568" s="121"/>
      <c r="J2568" s="133"/>
      <c r="K2568" s="120"/>
      <c r="L2568" s="121">
        <f>SUM(AX2412:AX2540)</f>
        <v>0</v>
      </c>
    </row>
    <row r="2569" spans="1:12" hidden="1" x14ac:dyDescent="0.2">
      <c r="A2569" s="133"/>
      <c r="B2569" s="107"/>
      <c r="C2569" s="134" t="s">
        <v>1597</v>
      </c>
      <c r="D2569" s="134"/>
      <c r="E2569" s="134"/>
      <c r="F2569" s="134"/>
      <c r="G2569" s="134"/>
      <c r="H2569" s="134"/>
      <c r="I2569" s="121"/>
      <c r="J2569" s="133"/>
      <c r="K2569" s="120"/>
      <c r="L2569" s="121">
        <f>SUM(AY2412:AY2540)</f>
        <v>0</v>
      </c>
    </row>
    <row r="2570" spans="1:12" x14ac:dyDescent="0.2">
      <c r="A2570" s="133"/>
      <c r="B2570" s="107"/>
      <c r="C2570" s="134" t="s">
        <v>1598</v>
      </c>
      <c r="D2570" s="134"/>
      <c r="E2570" s="134"/>
      <c r="F2570" s="135"/>
      <c r="G2570" s="123">
        <f>Source!F769</f>
        <v>2.2444199999999999</v>
      </c>
      <c r="H2570" s="133"/>
      <c r="I2570" s="133"/>
      <c r="J2570" s="133"/>
      <c r="K2570" s="133"/>
      <c r="L2570" s="133"/>
    </row>
    <row r="2571" spans="1:12" x14ac:dyDescent="0.2">
      <c r="A2571" s="133"/>
      <c r="B2571" s="107"/>
      <c r="C2571" s="134" t="s">
        <v>1599</v>
      </c>
      <c r="D2571" s="134"/>
      <c r="E2571" s="134"/>
      <c r="F2571" s="135"/>
      <c r="G2571" s="123">
        <f>Source!F770</f>
        <v>1.1167784000000001</v>
      </c>
      <c r="H2571" s="133"/>
      <c r="I2571" s="133"/>
      <c r="J2571" s="133"/>
      <c r="K2571" s="133"/>
      <c r="L2571" s="133"/>
    </row>
    <row r="2572" spans="1:12" x14ac:dyDescent="0.2">
      <c r="A2572" s="104"/>
      <c r="B2572" s="104"/>
      <c r="C2572" s="104"/>
      <c r="D2572" s="104"/>
      <c r="E2572" s="104"/>
      <c r="F2572" s="104"/>
      <c r="G2572" s="104"/>
      <c r="H2572" s="104"/>
      <c r="I2572" s="104"/>
      <c r="J2572" s="104"/>
      <c r="K2572" s="104"/>
      <c r="L2572" s="104"/>
    </row>
    <row r="2573" spans="1:12" x14ac:dyDescent="0.2">
      <c r="A2573" s="104"/>
      <c r="B2573" s="104"/>
      <c r="C2573" s="104"/>
      <c r="D2573" s="104"/>
      <c r="E2573" s="104"/>
      <c r="F2573" s="104"/>
      <c r="G2573" s="104"/>
      <c r="H2573" s="104"/>
      <c r="I2573" s="104"/>
      <c r="J2573" s="104"/>
      <c r="K2573" s="104"/>
      <c r="L2573" s="104"/>
    </row>
    <row r="2574" spans="1:12" x14ac:dyDescent="0.2">
      <c r="A2574" s="131"/>
      <c r="B2574" s="106"/>
      <c r="C2574" s="117" t="s">
        <v>1653</v>
      </c>
      <c r="D2574" s="117"/>
      <c r="E2574" s="117"/>
      <c r="F2574" s="117"/>
      <c r="G2574" s="117"/>
      <c r="H2574" s="117"/>
      <c r="I2574" s="124"/>
      <c r="J2574" s="131"/>
      <c r="K2574" s="132"/>
      <c r="L2574" s="124">
        <f>L2576+L2577+L2583+L2587</f>
        <v>539598.6</v>
      </c>
    </row>
    <row r="2575" spans="1:12" x14ac:dyDescent="0.2">
      <c r="A2575" s="133"/>
      <c r="B2575" s="107"/>
      <c r="C2575" s="134" t="s">
        <v>1576</v>
      </c>
      <c r="D2575" s="134"/>
      <c r="E2575" s="134"/>
      <c r="F2575" s="134"/>
      <c r="G2575" s="134"/>
      <c r="H2575" s="134"/>
      <c r="I2575" s="121"/>
      <c r="J2575" s="133"/>
      <c r="K2575" s="120"/>
      <c r="L2575" s="121"/>
    </row>
    <row r="2576" spans="1:12" x14ac:dyDescent="0.2">
      <c r="A2576" s="133"/>
      <c r="B2576" s="107"/>
      <c r="C2576" s="134" t="s">
        <v>1577</v>
      </c>
      <c r="D2576" s="134"/>
      <c r="E2576" s="134"/>
      <c r="F2576" s="134"/>
      <c r="G2576" s="134"/>
      <c r="H2576" s="134"/>
      <c r="I2576" s="121"/>
      <c r="J2576" s="133"/>
      <c r="K2576" s="120"/>
      <c r="L2576" s="121">
        <f>SUM(AR1348:AR2572)</f>
        <v>44360.910000000018</v>
      </c>
    </row>
    <row r="2577" spans="1:12" hidden="1" x14ac:dyDescent="0.2">
      <c r="A2577" s="133"/>
      <c r="B2577" s="107"/>
      <c r="C2577" s="134" t="s">
        <v>1578</v>
      </c>
      <c r="D2577" s="134"/>
      <c r="E2577" s="134"/>
      <c r="F2577" s="134"/>
      <c r="G2577" s="134"/>
      <c r="H2577" s="134"/>
      <c r="I2577" s="121"/>
      <c r="J2577" s="133"/>
      <c r="K2577" s="120"/>
      <c r="L2577" s="121">
        <f>L2579+L2582+L2581</f>
        <v>79975.089999999982</v>
      </c>
    </row>
    <row r="2578" spans="1:12" hidden="1" x14ac:dyDescent="0.2">
      <c r="A2578" s="133"/>
      <c r="B2578" s="107"/>
      <c r="C2578" s="134" t="s">
        <v>1579</v>
      </c>
      <c r="D2578" s="134"/>
      <c r="E2578" s="134"/>
      <c r="F2578" s="134"/>
      <c r="G2578" s="134"/>
      <c r="H2578" s="134"/>
      <c r="I2578" s="121"/>
      <c r="J2578" s="133"/>
      <c r="K2578" s="120"/>
      <c r="L2578" s="121"/>
    </row>
    <row r="2579" spans="1:12" x14ac:dyDescent="0.2">
      <c r="A2579" s="133"/>
      <c r="B2579" s="107"/>
      <c r="C2579" s="134" t="s">
        <v>1578</v>
      </c>
      <c r="D2579" s="134"/>
      <c r="E2579" s="134"/>
      <c r="F2579" s="134"/>
      <c r="G2579" s="134"/>
      <c r="H2579" s="134"/>
      <c r="I2579" s="121"/>
      <c r="J2579" s="133"/>
      <c r="K2579" s="120"/>
      <c r="L2579" s="121">
        <f>SUM(AO1348:AO2572)</f>
        <v>61731.839999999997</v>
      </c>
    </row>
    <row r="2580" spans="1:12" hidden="1" x14ac:dyDescent="0.2">
      <c r="A2580" s="133"/>
      <c r="B2580" s="107"/>
      <c r="C2580" s="134" t="s">
        <v>1580</v>
      </c>
      <c r="D2580" s="134"/>
      <c r="E2580" s="134"/>
      <c r="F2580" s="134"/>
      <c r="G2580" s="134"/>
      <c r="H2580" s="134"/>
      <c r="I2580" s="121"/>
      <c r="J2580" s="133"/>
      <c r="K2580" s="120"/>
      <c r="L2580" s="121"/>
    </row>
    <row r="2581" spans="1:12" x14ac:dyDescent="0.2">
      <c r="A2581" s="133"/>
      <c r="B2581" s="107"/>
      <c r="C2581" s="134" t="s">
        <v>1600</v>
      </c>
      <c r="D2581" s="134"/>
      <c r="E2581" s="134"/>
      <c r="F2581" s="134"/>
      <c r="G2581" s="134"/>
      <c r="H2581" s="134"/>
      <c r="I2581" s="121"/>
      <c r="J2581" s="133"/>
      <c r="K2581" s="120"/>
      <c r="L2581" s="121">
        <f>SUM(AT1348:AT2572)</f>
        <v>18243.249999999989</v>
      </c>
    </row>
    <row r="2582" spans="1:12" hidden="1" x14ac:dyDescent="0.2">
      <c r="A2582" s="133"/>
      <c r="B2582" s="107"/>
      <c r="C2582" s="134" t="s">
        <v>1581</v>
      </c>
      <c r="D2582" s="134"/>
      <c r="E2582" s="134"/>
      <c r="F2582" s="134"/>
      <c r="G2582" s="134"/>
      <c r="H2582" s="134"/>
      <c r="I2582" s="121"/>
      <c r="J2582" s="133"/>
      <c r="K2582" s="120"/>
      <c r="L2582" s="121">
        <f>SUM(AV1348:AV2572)</f>
        <v>0</v>
      </c>
    </row>
    <row r="2583" spans="1:12" x14ac:dyDescent="0.2">
      <c r="A2583" s="133"/>
      <c r="B2583" s="107"/>
      <c r="C2583" s="134" t="s">
        <v>1582</v>
      </c>
      <c r="D2583" s="134"/>
      <c r="E2583" s="134"/>
      <c r="F2583" s="134"/>
      <c r="G2583" s="134"/>
      <c r="H2583" s="134"/>
      <c r="I2583" s="121"/>
      <c r="J2583" s="133"/>
      <c r="K2583" s="120"/>
      <c r="L2583" s="121">
        <f>L2585+L2586</f>
        <v>415262.6</v>
      </c>
    </row>
    <row r="2584" spans="1:12" x14ac:dyDescent="0.2">
      <c r="A2584" s="133"/>
      <c r="B2584" s="107"/>
      <c r="C2584" s="134" t="s">
        <v>1579</v>
      </c>
      <c r="D2584" s="134"/>
      <c r="E2584" s="134"/>
      <c r="F2584" s="134"/>
      <c r="G2584" s="134"/>
      <c r="H2584" s="134"/>
      <c r="I2584" s="121"/>
      <c r="J2584" s="133"/>
      <c r="K2584" s="120"/>
      <c r="L2584" s="121"/>
    </row>
    <row r="2585" spans="1:12" x14ac:dyDescent="0.2">
      <c r="A2585" s="133"/>
      <c r="B2585" s="107"/>
      <c r="C2585" s="134" t="s">
        <v>1583</v>
      </c>
      <c r="D2585" s="134"/>
      <c r="E2585" s="134"/>
      <c r="F2585" s="134"/>
      <c r="G2585" s="134"/>
      <c r="H2585" s="134"/>
      <c r="I2585" s="121"/>
      <c r="J2585" s="133"/>
      <c r="K2585" s="120"/>
      <c r="L2585" s="121">
        <f>SUM(AW1348:AW2572)-SUM(BK1348:BK2572)</f>
        <v>415262.6</v>
      </c>
    </row>
    <row r="2586" spans="1:12" hidden="1" x14ac:dyDescent="0.2">
      <c r="A2586" s="133"/>
      <c r="B2586" s="107"/>
      <c r="C2586" s="134" t="s">
        <v>1584</v>
      </c>
      <c r="D2586" s="134"/>
      <c r="E2586" s="134"/>
      <c r="F2586" s="134"/>
      <c r="G2586" s="134"/>
      <c r="H2586" s="134"/>
      <c r="I2586" s="121"/>
      <c r="J2586" s="133"/>
      <c r="K2586" s="120"/>
      <c r="L2586" s="121">
        <f>SUM(BC1348:BC2572)</f>
        <v>0</v>
      </c>
    </row>
    <row r="2587" spans="1:12" hidden="1" x14ac:dyDescent="0.2">
      <c r="A2587" s="133"/>
      <c r="B2587" s="107"/>
      <c r="C2587" s="134" t="s">
        <v>1585</v>
      </c>
      <c r="D2587" s="134"/>
      <c r="E2587" s="134"/>
      <c r="F2587" s="134"/>
      <c r="G2587" s="134"/>
      <c r="H2587" s="134"/>
      <c r="I2587" s="121"/>
      <c r="J2587" s="133"/>
      <c r="K2587" s="120"/>
      <c r="L2587" s="121">
        <f>SUM(BB1348:BB2572)</f>
        <v>0</v>
      </c>
    </row>
    <row r="2588" spans="1:12" x14ac:dyDescent="0.2">
      <c r="A2588" s="133"/>
      <c r="B2588" s="107"/>
      <c r="C2588" s="134" t="s">
        <v>1586</v>
      </c>
      <c r="D2588" s="134"/>
      <c r="E2588" s="134"/>
      <c r="F2588" s="134"/>
      <c r="G2588" s="134"/>
      <c r="H2588" s="134"/>
      <c r="I2588" s="121"/>
      <c r="J2588" s="133"/>
      <c r="K2588" s="120"/>
      <c r="L2588" s="121">
        <f>SUM(AR1348:AR2572)+SUM(AT1348:AT2572)+SUM(AV1348:AV2572)</f>
        <v>62604.160000000003</v>
      </c>
    </row>
    <row r="2589" spans="1:12" x14ac:dyDescent="0.2">
      <c r="A2589" s="133"/>
      <c r="B2589" s="107"/>
      <c r="C2589" s="134" t="s">
        <v>1587</v>
      </c>
      <c r="D2589" s="134"/>
      <c r="E2589" s="134"/>
      <c r="F2589" s="134"/>
      <c r="G2589" s="134"/>
      <c r="H2589" s="134"/>
      <c r="I2589" s="121"/>
      <c r="J2589" s="133"/>
      <c r="K2589" s="120"/>
      <c r="L2589" s="121">
        <f>SUM(AZ1348:AZ2572)</f>
        <v>71048.77</v>
      </c>
    </row>
    <row r="2590" spans="1:12" x14ac:dyDescent="0.2">
      <c r="A2590" s="133"/>
      <c r="B2590" s="107"/>
      <c r="C2590" s="134" t="s">
        <v>1588</v>
      </c>
      <c r="D2590" s="134"/>
      <c r="E2590" s="134"/>
      <c r="F2590" s="134"/>
      <c r="G2590" s="134"/>
      <c r="H2590" s="134"/>
      <c r="I2590" s="121"/>
      <c r="J2590" s="133"/>
      <c r="K2590" s="120"/>
      <c r="L2590" s="121">
        <f>SUM(BA1348:BA2572)</f>
        <v>41719.12000000001</v>
      </c>
    </row>
    <row r="2591" spans="1:12" hidden="1" x14ac:dyDescent="0.2">
      <c r="A2591" s="133"/>
      <c r="B2591" s="107"/>
      <c r="C2591" s="134" t="s">
        <v>1589</v>
      </c>
      <c r="D2591" s="134"/>
      <c r="E2591" s="134"/>
      <c r="F2591" s="134"/>
      <c r="G2591" s="134"/>
      <c r="H2591" s="134"/>
      <c r="I2591" s="121"/>
      <c r="J2591" s="133"/>
      <c r="K2591" s="120"/>
      <c r="L2591" s="121">
        <f>L2593+L2594</f>
        <v>0</v>
      </c>
    </row>
    <row r="2592" spans="1:12" hidden="1" x14ac:dyDescent="0.2">
      <c r="A2592" s="133"/>
      <c r="B2592" s="107"/>
      <c r="C2592" s="134" t="s">
        <v>1576</v>
      </c>
      <c r="D2592" s="134"/>
      <c r="E2592" s="134"/>
      <c r="F2592" s="134"/>
      <c r="G2592" s="134"/>
      <c r="H2592" s="134"/>
      <c r="I2592" s="121"/>
      <c r="J2592" s="133"/>
      <c r="K2592" s="120"/>
      <c r="L2592" s="121"/>
    </row>
    <row r="2593" spans="1:12" hidden="1" x14ac:dyDescent="0.2">
      <c r="A2593" s="133"/>
      <c r="B2593" s="107"/>
      <c r="C2593" s="134" t="s">
        <v>1590</v>
      </c>
      <c r="D2593" s="134"/>
      <c r="E2593" s="134"/>
      <c r="F2593" s="134"/>
      <c r="G2593" s="134"/>
      <c r="H2593" s="134"/>
      <c r="I2593" s="121"/>
      <c r="J2593" s="133"/>
      <c r="K2593" s="120"/>
      <c r="L2593" s="121">
        <f>SUM(BK1348:BK2572)</f>
        <v>0</v>
      </c>
    </row>
    <row r="2594" spans="1:12" hidden="1" x14ac:dyDescent="0.2">
      <c r="A2594" s="133"/>
      <c r="B2594" s="107"/>
      <c r="C2594" s="134" t="s">
        <v>1591</v>
      </c>
      <c r="D2594" s="134"/>
      <c r="E2594" s="134"/>
      <c r="F2594" s="134"/>
      <c r="G2594" s="134"/>
      <c r="H2594" s="134"/>
      <c r="I2594" s="121"/>
      <c r="J2594" s="133"/>
      <c r="K2594" s="120"/>
      <c r="L2594" s="121">
        <f>SUM(BD1348:BD2572)</f>
        <v>0</v>
      </c>
    </row>
    <row r="2595" spans="1:12" hidden="1" x14ac:dyDescent="0.2">
      <c r="A2595" s="133"/>
      <c r="B2595" s="107"/>
      <c r="C2595" s="134" t="s">
        <v>1592</v>
      </c>
      <c r="D2595" s="134"/>
      <c r="E2595" s="134"/>
      <c r="F2595" s="134"/>
      <c r="G2595" s="134"/>
      <c r="H2595" s="134"/>
      <c r="I2595" s="121"/>
      <c r="J2595" s="133"/>
      <c r="K2595" s="120"/>
      <c r="L2595" s="121"/>
    </row>
    <row r="2596" spans="1:12" hidden="1" x14ac:dyDescent="0.2">
      <c r="A2596" s="133"/>
      <c r="B2596" s="107"/>
      <c r="C2596" s="134" t="s">
        <v>1592</v>
      </c>
      <c r="D2596" s="134"/>
      <c r="E2596" s="134"/>
      <c r="F2596" s="134"/>
      <c r="G2596" s="134"/>
      <c r="H2596" s="134"/>
      <c r="I2596" s="121"/>
      <c r="J2596" s="133"/>
      <c r="K2596" s="120"/>
      <c r="L2596" s="121">
        <f>SUM(BQ1348:BQ2572)</f>
        <v>0</v>
      </c>
    </row>
    <row r="2597" spans="1:12" hidden="1" x14ac:dyDescent="0.2">
      <c r="A2597" s="133"/>
      <c r="B2597" s="107"/>
      <c r="C2597" s="134" t="s">
        <v>1593</v>
      </c>
      <c r="D2597" s="134"/>
      <c r="E2597" s="134"/>
      <c r="F2597" s="134"/>
      <c r="G2597" s="134"/>
      <c r="H2597" s="134"/>
      <c r="I2597" s="121"/>
      <c r="J2597" s="133"/>
      <c r="K2597" s="120"/>
      <c r="L2597" s="121">
        <f>SUM(BO1348:BO2572)</f>
        <v>0</v>
      </c>
    </row>
    <row r="2598" spans="1:12" x14ac:dyDescent="0.2">
      <c r="A2598" s="131"/>
      <c r="B2598" s="106"/>
      <c r="C2598" s="117" t="s">
        <v>1594</v>
      </c>
      <c r="D2598" s="117"/>
      <c r="E2598" s="117"/>
      <c r="F2598" s="117"/>
      <c r="G2598" s="117"/>
      <c r="H2598" s="117"/>
      <c r="I2598" s="124"/>
      <c r="J2598" s="131"/>
      <c r="K2598" s="132"/>
      <c r="L2598" s="124">
        <f>L2574+L2589+L2590+L2591+L2596+L2597</f>
        <v>652366.49</v>
      </c>
    </row>
    <row r="2599" spans="1:12" x14ac:dyDescent="0.2">
      <c r="A2599" s="133"/>
      <c r="B2599" s="107"/>
      <c r="C2599" s="134" t="s">
        <v>1595</v>
      </c>
      <c r="D2599" s="134"/>
      <c r="E2599" s="134"/>
      <c r="F2599" s="134"/>
      <c r="G2599" s="134"/>
      <c r="H2599" s="134"/>
      <c r="I2599" s="121"/>
      <c r="J2599" s="133"/>
      <c r="K2599" s="120"/>
      <c r="L2599" s="121"/>
    </row>
    <row r="2600" spans="1:12" x14ac:dyDescent="0.2">
      <c r="A2600" s="133"/>
      <c r="B2600" s="107"/>
      <c r="C2600" s="134" t="s">
        <v>1596</v>
      </c>
      <c r="D2600" s="134"/>
      <c r="E2600" s="134"/>
      <c r="F2600" s="134"/>
      <c r="G2600" s="134"/>
      <c r="H2600" s="134"/>
      <c r="I2600" s="121"/>
      <c r="J2600" s="133"/>
      <c r="K2600" s="120"/>
      <c r="L2600" s="121">
        <f>SUM(AX1348:AX2572)</f>
        <v>13562.34</v>
      </c>
    </row>
    <row r="2601" spans="1:12" hidden="1" x14ac:dyDescent="0.2">
      <c r="A2601" s="133"/>
      <c r="B2601" s="107"/>
      <c r="C2601" s="134" t="s">
        <v>1597</v>
      </c>
      <c r="D2601" s="134"/>
      <c r="E2601" s="134"/>
      <c r="F2601" s="134"/>
      <c r="G2601" s="134"/>
      <c r="H2601" s="134"/>
      <c r="I2601" s="121"/>
      <c r="J2601" s="133"/>
      <c r="K2601" s="120"/>
      <c r="L2601" s="121">
        <f>SUM(AY1348:AY2572)</f>
        <v>0</v>
      </c>
    </row>
    <row r="2602" spans="1:12" x14ac:dyDescent="0.2">
      <c r="A2602" s="133"/>
      <c r="B2602" s="107"/>
      <c r="C2602" s="134" t="s">
        <v>1598</v>
      </c>
      <c r="D2602" s="134"/>
      <c r="E2602" s="134"/>
      <c r="F2602" s="135"/>
      <c r="G2602" s="123">
        <f>Source!F799</f>
        <v>108.78865</v>
      </c>
      <c r="H2602" s="133"/>
      <c r="I2602" s="133"/>
      <c r="J2602" s="133"/>
      <c r="K2602" s="133"/>
      <c r="L2602" s="133"/>
    </row>
    <row r="2603" spans="1:12" x14ac:dyDescent="0.2">
      <c r="A2603" s="133"/>
      <c r="B2603" s="107"/>
      <c r="C2603" s="134" t="s">
        <v>1599</v>
      </c>
      <c r="D2603" s="134"/>
      <c r="E2603" s="134"/>
      <c r="F2603" s="135"/>
      <c r="G2603" s="123">
        <f>Source!F800</f>
        <v>36.7538786</v>
      </c>
      <c r="H2603" s="133"/>
      <c r="I2603" s="133"/>
      <c r="J2603" s="133"/>
      <c r="K2603" s="133"/>
      <c r="L2603" s="133"/>
    </row>
    <row r="2604" spans="1:12" x14ac:dyDescent="0.2">
      <c r="A2604" s="104"/>
      <c r="B2604" s="104"/>
      <c r="C2604" s="104"/>
      <c r="D2604" s="104"/>
      <c r="E2604" s="104"/>
      <c r="F2604" s="104"/>
      <c r="G2604" s="104"/>
      <c r="H2604" s="104"/>
      <c r="I2604" s="104"/>
      <c r="J2604" s="104"/>
      <c r="K2604" s="104"/>
      <c r="L2604" s="104"/>
    </row>
    <row r="2605" spans="1:12" x14ac:dyDescent="0.2">
      <c r="A2605" s="104"/>
      <c r="B2605" s="104"/>
      <c r="C2605" s="104"/>
      <c r="D2605" s="104"/>
      <c r="E2605" s="104"/>
      <c r="F2605" s="104"/>
      <c r="G2605" s="104"/>
      <c r="H2605" s="104"/>
      <c r="I2605" s="104"/>
      <c r="J2605" s="104"/>
      <c r="K2605" s="104"/>
      <c r="L2605" s="104"/>
    </row>
    <row r="2606" spans="1:12" x14ac:dyDescent="0.2">
      <c r="A2606" s="147"/>
      <c r="B2606" s="111"/>
      <c r="C2606" s="148" t="s">
        <v>1762</v>
      </c>
      <c r="D2606" s="148"/>
      <c r="E2606" s="148"/>
      <c r="F2606" s="148"/>
      <c r="G2606" s="148"/>
      <c r="H2606" s="148"/>
      <c r="I2606" s="149"/>
      <c r="J2606" s="147"/>
      <c r="K2606" s="150"/>
      <c r="L2606" s="149"/>
    </row>
    <row r="2607" spans="1:12" x14ac:dyDescent="0.2">
      <c r="A2607" s="104"/>
      <c r="B2607" s="104"/>
      <c r="C2607" s="104"/>
      <c r="D2607" s="104"/>
      <c r="E2607" s="104"/>
      <c r="F2607" s="104"/>
      <c r="G2607" s="104"/>
      <c r="H2607" s="104"/>
      <c r="I2607" s="104"/>
      <c r="J2607" s="104"/>
      <c r="K2607" s="104"/>
      <c r="L2607" s="104"/>
    </row>
    <row r="2608" spans="1:12" x14ac:dyDescent="0.2">
      <c r="A2608" s="131"/>
      <c r="B2608" s="106"/>
      <c r="C2608" s="117" t="s">
        <v>1763</v>
      </c>
      <c r="D2608" s="117"/>
      <c r="E2608" s="117"/>
      <c r="F2608" s="117"/>
      <c r="G2608" s="117"/>
      <c r="H2608" s="117"/>
      <c r="I2608" s="124"/>
      <c r="J2608" s="131"/>
      <c r="K2608" s="132"/>
      <c r="L2608" s="124">
        <f>L2610+L2625+L2626</f>
        <v>1091825.0099999998</v>
      </c>
    </row>
    <row r="2609" spans="1:12" x14ac:dyDescent="0.2">
      <c r="A2609" s="133"/>
      <c r="B2609" s="107"/>
      <c r="C2609" s="134" t="s">
        <v>1576</v>
      </c>
      <c r="D2609" s="134"/>
      <c r="E2609" s="134"/>
      <c r="F2609" s="134"/>
      <c r="G2609" s="134"/>
      <c r="H2609" s="134"/>
      <c r="I2609" s="121"/>
      <c r="J2609" s="133"/>
      <c r="K2609" s="120"/>
      <c r="L2609" s="121"/>
    </row>
    <row r="2610" spans="1:12" x14ac:dyDescent="0.2">
      <c r="A2610" s="133"/>
      <c r="B2610" s="107"/>
      <c r="C2610" s="134" t="s">
        <v>1764</v>
      </c>
      <c r="D2610" s="134"/>
      <c r="E2610" s="134"/>
      <c r="F2610" s="134"/>
      <c r="G2610" s="134"/>
      <c r="H2610" s="134"/>
      <c r="I2610" s="121"/>
      <c r="J2610" s="133"/>
      <c r="K2610" s="120"/>
      <c r="L2610" s="121">
        <f>L2612+L2613+L2619+L2623</f>
        <v>847401.83999999985</v>
      </c>
    </row>
    <row r="2611" spans="1:12" x14ac:dyDescent="0.2">
      <c r="A2611" s="133"/>
      <c r="B2611" s="107"/>
      <c r="C2611" s="134" t="s">
        <v>1576</v>
      </c>
      <c r="D2611" s="134"/>
      <c r="E2611" s="134"/>
      <c r="F2611" s="134"/>
      <c r="G2611" s="134"/>
      <c r="H2611" s="134"/>
      <c r="I2611" s="121"/>
      <c r="J2611" s="133"/>
      <c r="K2611" s="120"/>
      <c r="L2611" s="121"/>
    </row>
    <row r="2612" spans="1:12" x14ac:dyDescent="0.2">
      <c r="A2612" s="133"/>
      <c r="B2612" s="107"/>
      <c r="C2612" s="134" t="s">
        <v>1765</v>
      </c>
      <c r="D2612" s="134"/>
      <c r="E2612" s="134"/>
      <c r="F2612" s="134"/>
      <c r="G2612" s="134"/>
      <c r="H2612" s="134"/>
      <c r="I2612" s="121"/>
      <c r="J2612" s="133"/>
      <c r="K2612" s="120"/>
      <c r="L2612" s="121">
        <f>SUMIF(CD44:CD2604, 1, AR44:AR2604)</f>
        <v>111241.19999999997</v>
      </c>
    </row>
    <row r="2613" spans="1:12" hidden="1" x14ac:dyDescent="0.2">
      <c r="A2613" s="133"/>
      <c r="B2613" s="107"/>
      <c r="C2613" s="134" t="s">
        <v>1578</v>
      </c>
      <c r="D2613" s="134"/>
      <c r="E2613" s="134"/>
      <c r="F2613" s="134"/>
      <c r="G2613" s="134"/>
      <c r="H2613" s="134"/>
      <c r="I2613" s="121"/>
      <c r="J2613" s="133"/>
      <c r="K2613" s="120"/>
      <c r="L2613" s="121">
        <f>L2615+L2618+L2617</f>
        <v>119373.43999999994</v>
      </c>
    </row>
    <row r="2614" spans="1:12" hidden="1" x14ac:dyDescent="0.2">
      <c r="A2614" s="133"/>
      <c r="B2614" s="107"/>
      <c r="C2614" s="134" t="s">
        <v>1579</v>
      </c>
      <c r="D2614" s="134"/>
      <c r="E2614" s="134"/>
      <c r="F2614" s="134"/>
      <c r="G2614" s="134"/>
      <c r="H2614" s="134"/>
      <c r="I2614" s="121"/>
      <c r="J2614" s="133"/>
      <c r="K2614" s="120"/>
      <c r="L2614" s="121"/>
    </row>
    <row r="2615" spans="1:12" x14ac:dyDescent="0.2">
      <c r="A2615" s="133"/>
      <c r="B2615" s="107"/>
      <c r="C2615" s="134" t="s">
        <v>1578</v>
      </c>
      <c r="D2615" s="134"/>
      <c r="E2615" s="134"/>
      <c r="F2615" s="134"/>
      <c r="G2615" s="134"/>
      <c r="H2615" s="134"/>
      <c r="I2615" s="121"/>
      <c r="J2615" s="133"/>
      <c r="K2615" s="120"/>
      <c r="L2615" s="121">
        <f>SUMIF(CD44:CD2604, 1, AO44:AO2604)</f>
        <v>91170.879999999961</v>
      </c>
    </row>
    <row r="2616" spans="1:12" hidden="1" x14ac:dyDescent="0.2">
      <c r="A2616" s="133"/>
      <c r="B2616" s="107"/>
      <c r="C2616" s="134" t="s">
        <v>1580</v>
      </c>
      <c r="D2616" s="134"/>
      <c r="E2616" s="134"/>
      <c r="F2616" s="134"/>
      <c r="G2616" s="134"/>
      <c r="H2616" s="134"/>
      <c r="I2616" s="121"/>
      <c r="J2616" s="133"/>
      <c r="K2616" s="120"/>
      <c r="L2616" s="121"/>
    </row>
    <row r="2617" spans="1:12" x14ac:dyDescent="0.2">
      <c r="A2617" s="133"/>
      <c r="B2617" s="107"/>
      <c r="C2617" s="134" t="s">
        <v>1600</v>
      </c>
      <c r="D2617" s="134"/>
      <c r="E2617" s="134"/>
      <c r="F2617" s="134"/>
      <c r="G2617" s="134"/>
      <c r="H2617" s="134"/>
      <c r="I2617" s="121"/>
      <c r="J2617" s="133"/>
      <c r="K2617" s="120"/>
      <c r="L2617" s="121">
        <f>SUMIF(CD44:CD2604, 1, AT44:AT2604)</f>
        <v>28202.55999999999</v>
      </c>
    </row>
    <row r="2618" spans="1:12" hidden="1" x14ac:dyDescent="0.2">
      <c r="A2618" s="133"/>
      <c r="B2618" s="107"/>
      <c r="C2618" s="134" t="s">
        <v>1581</v>
      </c>
      <c r="D2618" s="134"/>
      <c r="E2618" s="134"/>
      <c r="F2618" s="134"/>
      <c r="G2618" s="134"/>
      <c r="H2618" s="134"/>
      <c r="I2618" s="121"/>
      <c r="J2618" s="133"/>
      <c r="K2618" s="120"/>
      <c r="L2618" s="121">
        <f>SUMIF(CD44:CD2604, 1, AV44:AV2604)</f>
        <v>0</v>
      </c>
    </row>
    <row r="2619" spans="1:12" x14ac:dyDescent="0.2">
      <c r="A2619" s="133"/>
      <c r="B2619" s="107"/>
      <c r="C2619" s="134" t="s">
        <v>1582</v>
      </c>
      <c r="D2619" s="134"/>
      <c r="E2619" s="134"/>
      <c r="F2619" s="134"/>
      <c r="G2619" s="134"/>
      <c r="H2619" s="134"/>
      <c r="I2619" s="121"/>
      <c r="J2619" s="133"/>
      <c r="K2619" s="120"/>
      <c r="L2619" s="121">
        <f>L2621+L2622</f>
        <v>616787.19999999995</v>
      </c>
    </row>
    <row r="2620" spans="1:12" x14ac:dyDescent="0.2">
      <c r="A2620" s="133"/>
      <c r="B2620" s="107"/>
      <c r="C2620" s="134" t="s">
        <v>1579</v>
      </c>
      <c r="D2620" s="134"/>
      <c r="E2620" s="134"/>
      <c r="F2620" s="134"/>
      <c r="G2620" s="134"/>
      <c r="H2620" s="134"/>
      <c r="I2620" s="121"/>
      <c r="J2620" s="133"/>
      <c r="K2620" s="120"/>
      <c r="L2620" s="121"/>
    </row>
    <row r="2621" spans="1:12" x14ac:dyDescent="0.2">
      <c r="A2621" s="133"/>
      <c r="B2621" s="107"/>
      <c r="C2621" s="134" t="s">
        <v>1583</v>
      </c>
      <c r="D2621" s="134"/>
      <c r="E2621" s="134"/>
      <c r="F2621" s="134"/>
      <c r="G2621" s="134"/>
      <c r="H2621" s="134"/>
      <c r="I2621" s="121"/>
      <c r="J2621" s="133"/>
      <c r="K2621" s="120"/>
      <c r="L2621" s="121">
        <f>SUMIF(CD44:CD2604, 1, AW44:AW2604)-SUMIF(CD44:CD2604, 1, BK44:BK2604)</f>
        <v>616787.19999999995</v>
      </c>
    </row>
    <row r="2622" spans="1:12" hidden="1" x14ac:dyDescent="0.2">
      <c r="A2622" s="133"/>
      <c r="B2622" s="107"/>
      <c r="C2622" s="134" t="s">
        <v>1584</v>
      </c>
      <c r="D2622" s="134"/>
      <c r="E2622" s="134"/>
      <c r="F2622" s="134"/>
      <c r="G2622" s="134"/>
      <c r="H2622" s="134"/>
      <c r="I2622" s="121"/>
      <c r="J2622" s="133"/>
      <c r="K2622" s="120"/>
      <c r="L2622" s="121">
        <f>SUMIF(CD44:CD2604, 1, BC44:BC2604)</f>
        <v>0</v>
      </c>
    </row>
    <row r="2623" spans="1:12" hidden="1" x14ac:dyDescent="0.2">
      <c r="A2623" s="133"/>
      <c r="B2623" s="107"/>
      <c r="C2623" s="134" t="s">
        <v>1585</v>
      </c>
      <c r="D2623" s="134"/>
      <c r="E2623" s="134"/>
      <c r="F2623" s="134"/>
      <c r="G2623" s="134"/>
      <c r="H2623" s="134"/>
      <c r="I2623" s="121"/>
      <c r="J2623" s="133"/>
      <c r="K2623" s="120"/>
      <c r="L2623" s="121">
        <f>SUMIF(CD44:CD2604, 1, BB44:BB2604)</f>
        <v>0</v>
      </c>
    </row>
    <row r="2624" spans="1:12" x14ac:dyDescent="0.2">
      <c r="A2624" s="133"/>
      <c r="B2624" s="107"/>
      <c r="C2624" s="134" t="s">
        <v>1766</v>
      </c>
      <c r="D2624" s="134"/>
      <c r="E2624" s="134"/>
      <c r="F2624" s="134"/>
      <c r="G2624" s="134"/>
      <c r="H2624" s="134"/>
      <c r="I2624" s="121"/>
      <c r="J2624" s="133"/>
      <c r="K2624" s="120"/>
      <c r="L2624" s="121">
        <f>SUMIF(CD44:CD2604, 1, AR44:AR2604)+SUMIF(CD44:CD2604, 1, AT44:AT2604)+SUMIF(CD44:CD2604, 1, AV44:AV2604)</f>
        <v>139443.75999999995</v>
      </c>
    </row>
    <row r="2625" spans="1:12" x14ac:dyDescent="0.2">
      <c r="A2625" s="133"/>
      <c r="B2625" s="107"/>
      <c r="C2625" s="134" t="s">
        <v>1767</v>
      </c>
      <c r="D2625" s="134"/>
      <c r="E2625" s="134"/>
      <c r="F2625" s="134"/>
      <c r="G2625" s="134"/>
      <c r="H2625" s="134"/>
      <c r="I2625" s="121"/>
      <c r="J2625" s="133"/>
      <c r="K2625" s="120"/>
      <c r="L2625" s="121">
        <f>SUMIF(CD44:CD2604, 1, AZ44:AZ2604)</f>
        <v>153553.47999999992</v>
      </c>
    </row>
    <row r="2626" spans="1:12" x14ac:dyDescent="0.2">
      <c r="A2626" s="133"/>
      <c r="B2626" s="107"/>
      <c r="C2626" s="134" t="s">
        <v>1768</v>
      </c>
      <c r="D2626" s="134"/>
      <c r="E2626" s="134"/>
      <c r="F2626" s="134"/>
      <c r="G2626" s="134"/>
      <c r="H2626" s="134"/>
      <c r="I2626" s="121"/>
      <c r="J2626" s="133"/>
      <c r="K2626" s="120"/>
      <c r="L2626" s="121">
        <f>SUMIF(CD44:CD2604, 1, BA44:BA2604)</f>
        <v>90869.69</v>
      </c>
    </row>
    <row r="2627" spans="1:12" x14ac:dyDescent="0.2">
      <c r="A2627" s="104"/>
      <c r="B2627" s="104"/>
      <c r="C2627" s="104"/>
      <c r="D2627" s="104"/>
      <c r="E2627" s="104"/>
      <c r="F2627" s="104"/>
      <c r="G2627" s="104"/>
      <c r="H2627" s="104"/>
      <c r="I2627" s="104"/>
      <c r="J2627" s="104"/>
      <c r="K2627" s="104"/>
      <c r="L2627" s="104"/>
    </row>
    <row r="2628" spans="1:12" x14ac:dyDescent="0.2">
      <c r="A2628" s="131"/>
      <c r="B2628" s="106"/>
      <c r="C2628" s="117" t="s">
        <v>1769</v>
      </c>
      <c r="D2628" s="117"/>
      <c r="E2628" s="117"/>
      <c r="F2628" s="117"/>
      <c r="G2628" s="117"/>
      <c r="H2628" s="117"/>
      <c r="I2628" s="124"/>
      <c r="J2628" s="131"/>
      <c r="K2628" s="132"/>
      <c r="L2628" s="124">
        <f>L2630+L2645+L2646</f>
        <v>120051.85</v>
      </c>
    </row>
    <row r="2629" spans="1:12" x14ac:dyDescent="0.2">
      <c r="A2629" s="133"/>
      <c r="B2629" s="107"/>
      <c r="C2629" s="134" t="s">
        <v>1576</v>
      </c>
      <c r="D2629" s="134"/>
      <c r="E2629" s="134"/>
      <c r="F2629" s="134"/>
      <c r="G2629" s="134"/>
      <c r="H2629" s="134"/>
      <c r="I2629" s="121"/>
      <c r="J2629" s="133"/>
      <c r="K2629" s="120"/>
      <c r="L2629" s="121"/>
    </row>
    <row r="2630" spans="1:12" x14ac:dyDescent="0.2">
      <c r="A2630" s="133"/>
      <c r="B2630" s="107"/>
      <c r="C2630" s="134" t="s">
        <v>1764</v>
      </c>
      <c r="D2630" s="134"/>
      <c r="E2630" s="134"/>
      <c r="F2630" s="134"/>
      <c r="G2630" s="134"/>
      <c r="H2630" s="134"/>
      <c r="I2630" s="121"/>
      <c r="J2630" s="133"/>
      <c r="K2630" s="120"/>
      <c r="L2630" s="121">
        <f>L2632+L2633+L2639+L2643</f>
        <v>89052.92</v>
      </c>
    </row>
    <row r="2631" spans="1:12" x14ac:dyDescent="0.2">
      <c r="A2631" s="133"/>
      <c r="B2631" s="107"/>
      <c r="C2631" s="134" t="s">
        <v>1576</v>
      </c>
      <c r="D2631" s="134"/>
      <c r="E2631" s="134"/>
      <c r="F2631" s="134"/>
      <c r="G2631" s="134"/>
      <c r="H2631" s="134"/>
      <c r="I2631" s="121"/>
      <c r="J2631" s="133"/>
      <c r="K2631" s="120"/>
      <c r="L2631" s="121"/>
    </row>
    <row r="2632" spans="1:12" x14ac:dyDescent="0.2">
      <c r="A2632" s="133"/>
      <c r="B2632" s="107"/>
      <c r="C2632" s="134" t="s">
        <v>1765</v>
      </c>
      <c r="D2632" s="134"/>
      <c r="E2632" s="134"/>
      <c r="F2632" s="134"/>
      <c r="G2632" s="134"/>
      <c r="H2632" s="134"/>
      <c r="I2632" s="121"/>
      <c r="J2632" s="133"/>
      <c r="K2632" s="120"/>
      <c r="L2632" s="121">
        <f>SUMIF(CD44:CD2626, 2, AR44:AR2626)</f>
        <v>16194.51</v>
      </c>
    </row>
    <row r="2633" spans="1:12" hidden="1" x14ac:dyDescent="0.2">
      <c r="A2633" s="133"/>
      <c r="B2633" s="107"/>
      <c r="C2633" s="134" t="s">
        <v>1578</v>
      </c>
      <c r="D2633" s="134"/>
      <c r="E2633" s="134"/>
      <c r="F2633" s="134"/>
      <c r="G2633" s="134"/>
      <c r="H2633" s="134"/>
      <c r="I2633" s="121"/>
      <c r="J2633" s="133"/>
      <c r="K2633" s="120"/>
      <c r="L2633" s="121">
        <f>L2635+L2638+L2637</f>
        <v>13875.770000000002</v>
      </c>
    </row>
    <row r="2634" spans="1:12" hidden="1" x14ac:dyDescent="0.2">
      <c r="A2634" s="133"/>
      <c r="B2634" s="107"/>
      <c r="C2634" s="134" t="s">
        <v>1579</v>
      </c>
      <c r="D2634" s="134"/>
      <c r="E2634" s="134"/>
      <c r="F2634" s="134"/>
      <c r="G2634" s="134"/>
      <c r="H2634" s="134"/>
      <c r="I2634" s="121"/>
      <c r="J2634" s="133"/>
      <c r="K2634" s="120"/>
      <c r="L2634" s="121"/>
    </row>
    <row r="2635" spans="1:12" x14ac:dyDescent="0.2">
      <c r="A2635" s="133"/>
      <c r="B2635" s="107"/>
      <c r="C2635" s="134" t="s">
        <v>1578</v>
      </c>
      <c r="D2635" s="134"/>
      <c r="E2635" s="134"/>
      <c r="F2635" s="134"/>
      <c r="G2635" s="134"/>
      <c r="H2635" s="134"/>
      <c r="I2635" s="121"/>
      <c r="J2635" s="133"/>
      <c r="K2635" s="120"/>
      <c r="L2635" s="121">
        <f>SUMIF(CD44:CD2626, 2, AO44:AO2626)</f>
        <v>10389.330000000002</v>
      </c>
    </row>
    <row r="2636" spans="1:12" hidden="1" x14ac:dyDescent="0.2">
      <c r="A2636" s="133"/>
      <c r="B2636" s="107"/>
      <c r="C2636" s="134" t="s">
        <v>1580</v>
      </c>
      <c r="D2636" s="134"/>
      <c r="E2636" s="134"/>
      <c r="F2636" s="134"/>
      <c r="G2636" s="134"/>
      <c r="H2636" s="134"/>
      <c r="I2636" s="121"/>
      <c r="J2636" s="133"/>
      <c r="K2636" s="120"/>
      <c r="L2636" s="121"/>
    </row>
    <row r="2637" spans="1:12" x14ac:dyDescent="0.2">
      <c r="A2637" s="133"/>
      <c r="B2637" s="107"/>
      <c r="C2637" s="134" t="s">
        <v>1600</v>
      </c>
      <c r="D2637" s="134"/>
      <c r="E2637" s="134"/>
      <c r="F2637" s="134"/>
      <c r="G2637" s="134"/>
      <c r="H2637" s="134"/>
      <c r="I2637" s="121"/>
      <c r="J2637" s="133"/>
      <c r="K2637" s="120"/>
      <c r="L2637" s="121">
        <f>SUMIF(CD44:CD2626, 2, AT44:AT2626)</f>
        <v>3486.44</v>
      </c>
    </row>
    <row r="2638" spans="1:12" hidden="1" x14ac:dyDescent="0.2">
      <c r="A2638" s="133"/>
      <c r="B2638" s="107"/>
      <c r="C2638" s="134" t="s">
        <v>1581</v>
      </c>
      <c r="D2638" s="134"/>
      <c r="E2638" s="134"/>
      <c r="F2638" s="134"/>
      <c r="G2638" s="134"/>
      <c r="H2638" s="134"/>
      <c r="I2638" s="121"/>
      <c r="J2638" s="133"/>
      <c r="K2638" s="120"/>
      <c r="L2638" s="121">
        <f>SUMIF(CD44:CD2626, 2, AV44:AV2626)</f>
        <v>0</v>
      </c>
    </row>
    <row r="2639" spans="1:12" x14ac:dyDescent="0.2">
      <c r="A2639" s="133"/>
      <c r="B2639" s="107"/>
      <c r="C2639" s="134" t="s">
        <v>1582</v>
      </c>
      <c r="D2639" s="134"/>
      <c r="E2639" s="134"/>
      <c r="F2639" s="134"/>
      <c r="G2639" s="134"/>
      <c r="H2639" s="134"/>
      <c r="I2639" s="121"/>
      <c r="J2639" s="133"/>
      <c r="K2639" s="120"/>
      <c r="L2639" s="121">
        <f>L2641+L2642</f>
        <v>58982.64</v>
      </c>
    </row>
    <row r="2640" spans="1:12" x14ac:dyDescent="0.2">
      <c r="A2640" s="133"/>
      <c r="B2640" s="107"/>
      <c r="C2640" s="134" t="s">
        <v>1579</v>
      </c>
      <c r="D2640" s="134"/>
      <c r="E2640" s="134"/>
      <c r="F2640" s="134"/>
      <c r="G2640" s="134"/>
      <c r="H2640" s="134"/>
      <c r="I2640" s="121"/>
      <c r="J2640" s="133"/>
      <c r="K2640" s="120"/>
      <c r="L2640" s="121"/>
    </row>
    <row r="2641" spans="1:12" x14ac:dyDescent="0.2">
      <c r="A2641" s="133"/>
      <c r="B2641" s="107"/>
      <c r="C2641" s="134" t="s">
        <v>1583</v>
      </c>
      <c r="D2641" s="134"/>
      <c r="E2641" s="134"/>
      <c r="F2641" s="134"/>
      <c r="G2641" s="134"/>
      <c r="H2641" s="134"/>
      <c r="I2641" s="121"/>
      <c r="J2641" s="133"/>
      <c r="K2641" s="120"/>
      <c r="L2641" s="121">
        <f>SUMIF(CD44:CD2626, 2, AW44:AW2626)-SUMIF(CD44:CD2626, 2, BK44:BK2626)</f>
        <v>58982.64</v>
      </c>
    </row>
    <row r="2642" spans="1:12" hidden="1" x14ac:dyDescent="0.2">
      <c r="A2642" s="133"/>
      <c r="B2642" s="107"/>
      <c r="C2642" s="134" t="s">
        <v>1584</v>
      </c>
      <c r="D2642" s="134"/>
      <c r="E2642" s="134"/>
      <c r="F2642" s="134"/>
      <c r="G2642" s="134"/>
      <c r="H2642" s="134"/>
      <c r="I2642" s="121"/>
      <c r="J2642" s="133"/>
      <c r="K2642" s="120"/>
      <c r="L2642" s="121">
        <f>SUMIF(CD44:CD2626, 2, BC44:BC2626)</f>
        <v>0</v>
      </c>
    </row>
    <row r="2643" spans="1:12" hidden="1" x14ac:dyDescent="0.2">
      <c r="A2643" s="133"/>
      <c r="B2643" s="107"/>
      <c r="C2643" s="134" t="s">
        <v>1585</v>
      </c>
      <c r="D2643" s="134"/>
      <c r="E2643" s="134"/>
      <c r="F2643" s="134"/>
      <c r="G2643" s="134"/>
      <c r="H2643" s="134"/>
      <c r="I2643" s="121"/>
      <c r="J2643" s="133"/>
      <c r="K2643" s="120"/>
      <c r="L2643" s="121">
        <f>SUMIF(CD44:CD2626, 2, BB44:BB2626)</f>
        <v>0</v>
      </c>
    </row>
    <row r="2644" spans="1:12" x14ac:dyDescent="0.2">
      <c r="A2644" s="133"/>
      <c r="B2644" s="107"/>
      <c r="C2644" s="134" t="s">
        <v>1766</v>
      </c>
      <c r="D2644" s="134"/>
      <c r="E2644" s="134"/>
      <c r="F2644" s="134"/>
      <c r="G2644" s="134"/>
      <c r="H2644" s="134"/>
      <c r="I2644" s="121"/>
      <c r="J2644" s="133"/>
      <c r="K2644" s="120"/>
      <c r="L2644" s="121">
        <f>SUMIF(CD44:CD2626, 2, AR44:AR2626)+SUMIF(CD44:CD2626, 2, AT44:AT2626)+SUMIF(CD44:CD2626, 2, AV44:AV2626)</f>
        <v>19680.95</v>
      </c>
    </row>
    <row r="2645" spans="1:12" x14ac:dyDescent="0.2">
      <c r="A2645" s="133"/>
      <c r="B2645" s="107"/>
      <c r="C2645" s="134" t="s">
        <v>1767</v>
      </c>
      <c r="D2645" s="134"/>
      <c r="E2645" s="134"/>
      <c r="F2645" s="134"/>
      <c r="G2645" s="134"/>
      <c r="H2645" s="134"/>
      <c r="I2645" s="121"/>
      <c r="J2645" s="133"/>
      <c r="K2645" s="120"/>
      <c r="L2645" s="121">
        <f>SUMIF(CD44:CD2626, 2, AZ44:AZ2626)</f>
        <v>20836.91</v>
      </c>
    </row>
    <row r="2646" spans="1:12" x14ac:dyDescent="0.2">
      <c r="A2646" s="133"/>
      <c r="B2646" s="107"/>
      <c r="C2646" s="134" t="s">
        <v>1768</v>
      </c>
      <c r="D2646" s="134"/>
      <c r="E2646" s="134"/>
      <c r="F2646" s="134"/>
      <c r="G2646" s="134"/>
      <c r="H2646" s="134"/>
      <c r="I2646" s="121"/>
      <c r="J2646" s="133"/>
      <c r="K2646" s="120"/>
      <c r="L2646" s="121">
        <f>SUMIF(CD44:CD2626, 2, BA44:BA2626)</f>
        <v>10162.02</v>
      </c>
    </row>
    <row r="2647" spans="1:12" x14ac:dyDescent="0.2">
      <c r="A2647" s="104"/>
      <c r="B2647" s="104"/>
      <c r="C2647" s="104"/>
      <c r="D2647" s="104"/>
      <c r="E2647" s="104"/>
      <c r="F2647" s="104"/>
      <c r="G2647" s="104"/>
      <c r="H2647" s="104"/>
      <c r="I2647" s="104"/>
      <c r="J2647" s="104"/>
      <c r="K2647" s="104"/>
      <c r="L2647" s="104"/>
    </row>
    <row r="2648" spans="1:12" x14ac:dyDescent="0.2">
      <c r="A2648" s="131"/>
      <c r="B2648" s="106"/>
      <c r="C2648" s="117" t="s">
        <v>1770</v>
      </c>
      <c r="D2648" s="117"/>
      <c r="E2648" s="117"/>
      <c r="F2648" s="117"/>
      <c r="G2648" s="117"/>
      <c r="H2648" s="117"/>
      <c r="I2648" s="124"/>
      <c r="J2648" s="131"/>
      <c r="K2648" s="132"/>
      <c r="L2648" s="124">
        <f>L2650+L2651</f>
        <v>122131.15</v>
      </c>
    </row>
    <row r="2649" spans="1:12" x14ac:dyDescent="0.2">
      <c r="A2649" s="133"/>
      <c r="B2649" s="107"/>
      <c r="C2649" s="134" t="s">
        <v>1576</v>
      </c>
      <c r="D2649" s="134"/>
      <c r="E2649" s="134"/>
      <c r="F2649" s="134"/>
      <c r="G2649" s="134"/>
      <c r="H2649" s="134"/>
      <c r="I2649" s="121"/>
      <c r="J2649" s="133"/>
      <c r="K2649" s="120"/>
      <c r="L2649" s="121"/>
    </row>
    <row r="2650" spans="1:12" x14ac:dyDescent="0.2">
      <c r="A2650" s="133"/>
      <c r="B2650" s="107"/>
      <c r="C2650" s="134" t="s">
        <v>1590</v>
      </c>
      <c r="D2650" s="134"/>
      <c r="E2650" s="134"/>
      <c r="F2650" s="134"/>
      <c r="G2650" s="134"/>
      <c r="H2650" s="134"/>
      <c r="I2650" s="121"/>
      <c r="J2650" s="133"/>
      <c r="K2650" s="120"/>
      <c r="L2650" s="121">
        <f>SUMIF(CD44:CD2646, 3, BK44:BK2646)</f>
        <v>122131.15</v>
      </c>
    </row>
    <row r="2651" spans="1:12" hidden="1" x14ac:dyDescent="0.2">
      <c r="A2651" s="133"/>
      <c r="B2651" s="107"/>
      <c r="C2651" s="134" t="s">
        <v>1591</v>
      </c>
      <c r="D2651" s="134"/>
      <c r="E2651" s="134"/>
      <c r="F2651" s="134"/>
      <c r="G2651" s="134"/>
      <c r="H2651" s="134"/>
      <c r="I2651" s="121"/>
      <c r="J2651" s="133"/>
      <c r="K2651" s="120"/>
      <c r="L2651" s="121">
        <f>SUMIF(CD44:CD2646, 3, BD44:BD2646)</f>
        <v>0</v>
      </c>
    </row>
    <row r="2652" spans="1:12" hidden="1" x14ac:dyDescent="0.2">
      <c r="A2652" s="104"/>
      <c r="B2652" s="104"/>
      <c r="C2652" s="104"/>
      <c r="D2652" s="104"/>
      <c r="E2652" s="104"/>
      <c r="F2652" s="104"/>
      <c r="G2652" s="104"/>
      <c r="H2652" s="104"/>
      <c r="I2652" s="104"/>
      <c r="J2652" s="104"/>
      <c r="K2652" s="104"/>
      <c r="L2652" s="104"/>
    </row>
    <row r="2653" spans="1:12" hidden="1" x14ac:dyDescent="0.2">
      <c r="A2653" s="131"/>
      <c r="B2653" s="106"/>
      <c r="C2653" s="117" t="s">
        <v>1771</v>
      </c>
      <c r="D2653" s="117"/>
      <c r="E2653" s="117"/>
      <c r="F2653" s="117"/>
      <c r="G2653" s="117"/>
      <c r="H2653" s="117"/>
      <c r="I2653" s="124"/>
      <c r="J2653" s="131"/>
      <c r="K2653" s="132"/>
      <c r="L2653" s="124">
        <f>L2661+L2676+L2677+L2655+L2656+L2657+L2658</f>
        <v>0</v>
      </c>
    </row>
    <row r="2654" spans="1:12" hidden="1" x14ac:dyDescent="0.2">
      <c r="A2654" s="133"/>
      <c r="B2654" s="107"/>
      <c r="C2654" s="134" t="s">
        <v>1576</v>
      </c>
      <c r="D2654" s="134"/>
      <c r="E2654" s="134"/>
      <c r="F2654" s="134"/>
      <c r="G2654" s="134"/>
      <c r="H2654" s="134"/>
      <c r="I2654" s="121"/>
      <c r="J2654" s="133"/>
      <c r="K2654" s="120"/>
      <c r="L2654" s="121"/>
    </row>
    <row r="2655" spans="1:12" hidden="1" x14ac:dyDescent="0.2">
      <c r="A2655" s="133"/>
      <c r="B2655" s="107"/>
      <c r="C2655" s="134" t="s">
        <v>1772</v>
      </c>
      <c r="D2655" s="134"/>
      <c r="E2655" s="134"/>
      <c r="F2655" s="134"/>
      <c r="G2655" s="134"/>
      <c r="H2655" s="134"/>
      <c r="I2655" s="121"/>
      <c r="J2655" s="133"/>
      <c r="K2655" s="120"/>
      <c r="L2655" s="121"/>
    </row>
    <row r="2656" spans="1:12" hidden="1" x14ac:dyDescent="0.2">
      <c r="A2656" s="133"/>
      <c r="B2656" s="107"/>
      <c r="C2656" s="134" t="s">
        <v>1772</v>
      </c>
      <c r="D2656" s="134"/>
      <c r="E2656" s="134"/>
      <c r="F2656" s="134"/>
      <c r="G2656" s="134"/>
      <c r="H2656" s="134"/>
      <c r="I2656" s="121"/>
      <c r="J2656" s="133"/>
      <c r="K2656" s="120"/>
      <c r="L2656" s="121">
        <f>SUM(BQ44:BQ2651)</f>
        <v>0</v>
      </c>
    </row>
    <row r="2657" spans="1:12" hidden="1" x14ac:dyDescent="0.2">
      <c r="A2657" s="133"/>
      <c r="B2657" s="107"/>
      <c r="C2657" s="134" t="s">
        <v>1773</v>
      </c>
      <c r="D2657" s="134"/>
      <c r="E2657" s="134"/>
      <c r="F2657" s="134"/>
      <c r="G2657" s="134"/>
      <c r="H2657" s="134"/>
      <c r="I2657" s="121"/>
      <c r="J2657" s="133"/>
      <c r="K2657" s="120"/>
      <c r="L2657" s="121">
        <f>SUMIF(CD44:CD2651, 4, BB44:BB2651)+SUMIF(CD44:CD2651, 4, BC44:BC2651)+SUMIF(CD44:CD2651, 4, BD44:BD2651)</f>
        <v>0</v>
      </c>
    </row>
    <row r="2658" spans="1:12" hidden="1" x14ac:dyDescent="0.2">
      <c r="A2658" s="133"/>
      <c r="B2658" s="107"/>
      <c r="C2658" s="134" t="s">
        <v>1774</v>
      </c>
      <c r="D2658" s="134"/>
      <c r="E2658" s="134"/>
      <c r="F2658" s="134"/>
      <c r="G2658" s="134"/>
      <c r="H2658" s="134"/>
      <c r="I2658" s="121"/>
      <c r="J2658" s="133"/>
      <c r="K2658" s="120"/>
      <c r="L2658" s="121">
        <f>SUM(BO44:BO2651)</f>
        <v>0</v>
      </c>
    </row>
    <row r="2659" spans="1:12" hidden="1" x14ac:dyDescent="0.2">
      <c r="A2659" s="133"/>
      <c r="B2659" s="107"/>
      <c r="C2659" s="134" t="s">
        <v>1775</v>
      </c>
      <c r="D2659" s="134"/>
      <c r="E2659" s="134"/>
      <c r="F2659" s="134"/>
      <c r="G2659" s="134"/>
      <c r="H2659" s="134"/>
      <c r="I2659" s="121"/>
      <c r="J2659" s="133"/>
      <c r="K2659" s="120"/>
      <c r="L2659" s="121">
        <f>L2661+L2676+L2677</f>
        <v>0</v>
      </c>
    </row>
    <row r="2660" spans="1:12" hidden="1" x14ac:dyDescent="0.2">
      <c r="A2660" s="133"/>
      <c r="B2660" s="107"/>
      <c r="C2660" s="134" t="s">
        <v>1576</v>
      </c>
      <c r="D2660" s="134"/>
      <c r="E2660" s="134"/>
      <c r="F2660" s="134"/>
      <c r="G2660" s="134"/>
      <c r="H2660" s="134"/>
      <c r="I2660" s="121"/>
      <c r="J2660" s="133"/>
      <c r="K2660" s="120"/>
      <c r="L2660" s="121"/>
    </row>
    <row r="2661" spans="1:12" hidden="1" x14ac:dyDescent="0.2">
      <c r="A2661" s="133"/>
      <c r="B2661" s="107"/>
      <c r="C2661" s="134" t="s">
        <v>1764</v>
      </c>
      <c r="D2661" s="134"/>
      <c r="E2661" s="134"/>
      <c r="F2661" s="134"/>
      <c r="G2661" s="134"/>
      <c r="H2661" s="134"/>
      <c r="I2661" s="121"/>
      <c r="J2661" s="133"/>
      <c r="K2661" s="120"/>
      <c r="L2661" s="121">
        <f>L2663+L2664+L2670+L2674</f>
        <v>0</v>
      </c>
    </row>
    <row r="2662" spans="1:12" hidden="1" x14ac:dyDescent="0.2">
      <c r="A2662" s="133"/>
      <c r="B2662" s="107"/>
      <c r="C2662" s="134" t="s">
        <v>1576</v>
      </c>
      <c r="D2662" s="134"/>
      <c r="E2662" s="134"/>
      <c r="F2662" s="134"/>
      <c r="G2662" s="134"/>
      <c r="H2662" s="134"/>
      <c r="I2662" s="121"/>
      <c r="J2662" s="133"/>
      <c r="K2662" s="120"/>
      <c r="L2662" s="121"/>
    </row>
    <row r="2663" spans="1:12" hidden="1" x14ac:dyDescent="0.2">
      <c r="A2663" s="133"/>
      <c r="B2663" s="107"/>
      <c r="C2663" s="134" t="s">
        <v>1765</v>
      </c>
      <c r="D2663" s="134"/>
      <c r="E2663" s="134"/>
      <c r="F2663" s="134"/>
      <c r="G2663" s="134"/>
      <c r="H2663" s="134"/>
      <c r="I2663" s="121"/>
      <c r="J2663" s="133"/>
      <c r="K2663" s="120"/>
      <c r="L2663" s="121">
        <f>SUMIF(CD44:CD2651, 4, AR44:AR2651)</f>
        <v>0</v>
      </c>
    </row>
    <row r="2664" spans="1:12" hidden="1" x14ac:dyDescent="0.2">
      <c r="A2664" s="133"/>
      <c r="B2664" s="107"/>
      <c r="C2664" s="134" t="s">
        <v>1578</v>
      </c>
      <c r="D2664" s="134"/>
      <c r="E2664" s="134"/>
      <c r="F2664" s="134"/>
      <c r="G2664" s="134"/>
      <c r="H2664" s="134"/>
      <c r="I2664" s="121"/>
      <c r="J2664" s="133"/>
      <c r="K2664" s="120"/>
      <c r="L2664" s="121">
        <f>L2666+L2669+L2668</f>
        <v>0</v>
      </c>
    </row>
    <row r="2665" spans="1:12" hidden="1" x14ac:dyDescent="0.2">
      <c r="A2665" s="133"/>
      <c r="B2665" s="107"/>
      <c r="C2665" s="134" t="s">
        <v>1579</v>
      </c>
      <c r="D2665" s="134"/>
      <c r="E2665" s="134"/>
      <c r="F2665" s="134"/>
      <c r="G2665" s="134"/>
      <c r="H2665" s="134"/>
      <c r="I2665" s="121"/>
      <c r="J2665" s="133"/>
      <c r="K2665" s="120"/>
      <c r="L2665" s="121"/>
    </row>
    <row r="2666" spans="1:12" hidden="1" x14ac:dyDescent="0.2">
      <c r="A2666" s="133"/>
      <c r="B2666" s="107"/>
      <c r="C2666" s="134" t="s">
        <v>1578</v>
      </c>
      <c r="D2666" s="134"/>
      <c r="E2666" s="134"/>
      <c r="F2666" s="134"/>
      <c r="G2666" s="134"/>
      <c r="H2666" s="134"/>
      <c r="I2666" s="121"/>
      <c r="J2666" s="133"/>
      <c r="K2666" s="120"/>
      <c r="L2666" s="121">
        <f>SUMIF(CD44:CD2651, 4, AO44:AO2651)</f>
        <v>0</v>
      </c>
    </row>
    <row r="2667" spans="1:12" hidden="1" x14ac:dyDescent="0.2">
      <c r="A2667" s="133"/>
      <c r="B2667" s="107"/>
      <c r="C2667" s="134" t="s">
        <v>1580</v>
      </c>
      <c r="D2667" s="134"/>
      <c r="E2667" s="134"/>
      <c r="F2667" s="134"/>
      <c r="G2667" s="134"/>
      <c r="H2667" s="134"/>
      <c r="I2667" s="121"/>
      <c r="J2667" s="133"/>
      <c r="K2667" s="120"/>
      <c r="L2667" s="121"/>
    </row>
    <row r="2668" spans="1:12" hidden="1" x14ac:dyDescent="0.2">
      <c r="A2668" s="133"/>
      <c r="B2668" s="107"/>
      <c r="C2668" s="134" t="s">
        <v>1600</v>
      </c>
      <c r="D2668" s="134"/>
      <c r="E2668" s="134"/>
      <c r="F2668" s="134"/>
      <c r="G2668" s="134"/>
      <c r="H2668" s="134"/>
      <c r="I2668" s="121"/>
      <c r="J2668" s="133"/>
      <c r="K2668" s="120"/>
      <c r="L2668" s="121">
        <f>SUMIF(CD44:CD2651, 4, AT44:AT2651)</f>
        <v>0</v>
      </c>
    </row>
    <row r="2669" spans="1:12" hidden="1" x14ac:dyDescent="0.2">
      <c r="A2669" s="133"/>
      <c r="B2669" s="107"/>
      <c r="C2669" s="134" t="s">
        <v>1581</v>
      </c>
      <c r="D2669" s="134"/>
      <c r="E2669" s="134"/>
      <c r="F2669" s="134"/>
      <c r="G2669" s="134"/>
      <c r="H2669" s="134"/>
      <c r="I2669" s="121"/>
      <c r="J2669" s="133"/>
      <c r="K2669" s="120"/>
      <c r="L2669" s="121">
        <f>SUMIF(CD44:CD2651, 4, AV44:AV2651)</f>
        <v>0</v>
      </c>
    </row>
    <row r="2670" spans="1:12" hidden="1" x14ac:dyDescent="0.2">
      <c r="A2670" s="133"/>
      <c r="B2670" s="107"/>
      <c r="C2670" s="134" t="s">
        <v>1582</v>
      </c>
      <c r="D2670" s="134"/>
      <c r="E2670" s="134"/>
      <c r="F2670" s="134"/>
      <c r="G2670" s="134"/>
      <c r="H2670" s="134"/>
      <c r="I2670" s="121"/>
      <c r="J2670" s="133"/>
      <c r="K2670" s="120"/>
      <c r="L2670" s="121">
        <f>L2672+L2673</f>
        <v>0</v>
      </c>
    </row>
    <row r="2671" spans="1:12" hidden="1" x14ac:dyDescent="0.2">
      <c r="A2671" s="133"/>
      <c r="B2671" s="107"/>
      <c r="C2671" s="134" t="s">
        <v>1579</v>
      </c>
      <c r="D2671" s="134"/>
      <c r="E2671" s="134"/>
      <c r="F2671" s="134"/>
      <c r="G2671" s="134"/>
      <c r="H2671" s="134"/>
      <c r="I2671" s="121"/>
      <c r="J2671" s="133"/>
      <c r="K2671" s="120"/>
      <c r="L2671" s="121"/>
    </row>
    <row r="2672" spans="1:12" hidden="1" x14ac:dyDescent="0.2">
      <c r="A2672" s="133"/>
      <c r="B2672" s="107"/>
      <c r="C2672" s="134" t="s">
        <v>1583</v>
      </c>
      <c r="D2672" s="134"/>
      <c r="E2672" s="134"/>
      <c r="F2672" s="134"/>
      <c r="G2672" s="134"/>
      <c r="H2672" s="134"/>
      <c r="I2672" s="121"/>
      <c r="J2672" s="133"/>
      <c r="K2672" s="120"/>
      <c r="L2672" s="121">
        <f>SUMIF(CD44:CD2651, 4, AW44:AW2651)-SUMIF(CD44:CD2651, 4, BK44:BK2651)</f>
        <v>0</v>
      </c>
    </row>
    <row r="2673" spans="1:12" hidden="1" x14ac:dyDescent="0.2">
      <c r="A2673" s="133"/>
      <c r="B2673" s="107"/>
      <c r="C2673" s="134" t="s">
        <v>1584</v>
      </c>
      <c r="D2673" s="134"/>
      <c r="E2673" s="134"/>
      <c r="F2673" s="134"/>
      <c r="G2673" s="134"/>
      <c r="H2673" s="134"/>
      <c r="I2673" s="121"/>
      <c r="J2673" s="133"/>
      <c r="K2673" s="120"/>
      <c r="L2673" s="121">
        <f>SUMIF(CD44:CD2651, 4, BC44:BC2651)</f>
        <v>0</v>
      </c>
    </row>
    <row r="2674" spans="1:12" hidden="1" x14ac:dyDescent="0.2">
      <c r="A2674" s="133"/>
      <c r="B2674" s="107"/>
      <c r="C2674" s="134" t="s">
        <v>1585</v>
      </c>
      <c r="D2674" s="134"/>
      <c r="E2674" s="134"/>
      <c r="F2674" s="134"/>
      <c r="G2674" s="134"/>
      <c r="H2674" s="134"/>
      <c r="I2674" s="121"/>
      <c r="J2674" s="133"/>
      <c r="K2674" s="120"/>
      <c r="L2674" s="121">
        <f>SUMIF(CD44:CD2651, 4, BB44:BB2651)</f>
        <v>0</v>
      </c>
    </row>
    <row r="2675" spans="1:12" hidden="1" x14ac:dyDescent="0.2">
      <c r="A2675" s="133"/>
      <c r="B2675" s="107"/>
      <c r="C2675" s="134" t="s">
        <v>1766</v>
      </c>
      <c r="D2675" s="134"/>
      <c r="E2675" s="134"/>
      <c r="F2675" s="134"/>
      <c r="G2675" s="134"/>
      <c r="H2675" s="134"/>
      <c r="I2675" s="121"/>
      <c r="J2675" s="133"/>
      <c r="K2675" s="120"/>
      <c r="L2675" s="121">
        <f>SUMIF(CD44:CD2651, 4, AR44:AR2651)+SUMIF(CD44:CD2651, 4, AT44:AT2651)+SUMIF(CD44:CD2651, 4, AV44:AV2651)</f>
        <v>0</v>
      </c>
    </row>
    <row r="2676" spans="1:12" hidden="1" x14ac:dyDescent="0.2">
      <c r="A2676" s="133"/>
      <c r="B2676" s="107"/>
      <c r="C2676" s="134" t="s">
        <v>1767</v>
      </c>
      <c r="D2676" s="134"/>
      <c r="E2676" s="134"/>
      <c r="F2676" s="134"/>
      <c r="G2676" s="134"/>
      <c r="H2676" s="134"/>
      <c r="I2676" s="121"/>
      <c r="J2676" s="133"/>
      <c r="K2676" s="120"/>
      <c r="L2676" s="121">
        <f>SUMIF(CD44:CD2651, 4, AZ44:AZ2651)</f>
        <v>0</v>
      </c>
    </row>
    <row r="2677" spans="1:12" hidden="1" x14ac:dyDescent="0.2">
      <c r="A2677" s="133"/>
      <c r="B2677" s="107"/>
      <c r="C2677" s="134" t="s">
        <v>1768</v>
      </c>
      <c r="D2677" s="134"/>
      <c r="E2677" s="134"/>
      <c r="F2677" s="134"/>
      <c r="G2677" s="134"/>
      <c r="H2677" s="134"/>
      <c r="I2677" s="121"/>
      <c r="J2677" s="133"/>
      <c r="K2677" s="120"/>
      <c r="L2677" s="121">
        <f>SUMIF(CD44:CD2651, 4, BA44:BA2651)</f>
        <v>0</v>
      </c>
    </row>
    <row r="2678" spans="1:12" x14ac:dyDescent="0.2">
      <c r="A2678" s="104"/>
      <c r="B2678" s="104"/>
      <c r="C2678" s="104"/>
      <c r="D2678" s="104"/>
      <c r="E2678" s="104"/>
      <c r="F2678" s="104"/>
      <c r="G2678" s="104"/>
      <c r="H2678" s="104"/>
      <c r="I2678" s="104"/>
      <c r="J2678" s="104"/>
      <c r="K2678" s="104"/>
      <c r="L2678" s="104"/>
    </row>
    <row r="2679" spans="1:12" x14ac:dyDescent="0.2">
      <c r="A2679" s="131"/>
      <c r="B2679" s="106"/>
      <c r="C2679" s="117" t="s">
        <v>1776</v>
      </c>
      <c r="D2679" s="117"/>
      <c r="E2679" s="117"/>
      <c r="F2679" s="117"/>
      <c r="G2679" s="117"/>
      <c r="H2679" s="117"/>
      <c r="I2679" s="124"/>
      <c r="J2679" s="131"/>
      <c r="K2679" s="132"/>
      <c r="L2679" s="124">
        <f>L2608+L2628+L2648+L2653</f>
        <v>1334008.0099999998</v>
      </c>
    </row>
    <row r="2680" spans="1:12" x14ac:dyDescent="0.2">
      <c r="A2680" s="133"/>
      <c r="B2680" s="107"/>
      <c r="C2680" s="134" t="s">
        <v>1576</v>
      </c>
      <c r="D2680" s="134"/>
      <c r="E2680" s="134"/>
      <c r="F2680" s="134"/>
      <c r="G2680" s="134"/>
      <c r="H2680" s="134"/>
      <c r="I2680" s="121"/>
      <c r="J2680" s="133"/>
      <c r="K2680" s="120"/>
      <c r="L2680" s="121"/>
    </row>
    <row r="2681" spans="1:12" x14ac:dyDescent="0.2">
      <c r="A2681" s="133"/>
      <c r="B2681" s="107"/>
      <c r="C2681" s="134" t="s">
        <v>1764</v>
      </c>
      <c r="D2681" s="134"/>
      <c r="E2681" s="134"/>
      <c r="F2681" s="134"/>
      <c r="G2681" s="134"/>
      <c r="H2681" s="134"/>
      <c r="I2681" s="121"/>
      <c r="J2681" s="133"/>
      <c r="K2681" s="120"/>
      <c r="L2681" s="121">
        <f>L2683+L2684+L2690+L2694</f>
        <v>936454.76000000024</v>
      </c>
    </row>
    <row r="2682" spans="1:12" x14ac:dyDescent="0.2">
      <c r="A2682" s="133"/>
      <c r="B2682" s="107"/>
      <c r="C2682" s="134" t="s">
        <v>1576</v>
      </c>
      <c r="D2682" s="134"/>
      <c r="E2682" s="134"/>
      <c r="F2682" s="134"/>
      <c r="G2682" s="134"/>
      <c r="H2682" s="134"/>
      <c r="I2682" s="121"/>
      <c r="J2682" s="133"/>
      <c r="K2682" s="120"/>
      <c r="L2682" s="121"/>
    </row>
    <row r="2683" spans="1:12" x14ac:dyDescent="0.2">
      <c r="A2683" s="133"/>
      <c r="B2683" s="107"/>
      <c r="C2683" s="134" t="s">
        <v>1765</v>
      </c>
      <c r="D2683" s="134"/>
      <c r="E2683" s="134"/>
      <c r="F2683" s="134"/>
      <c r="G2683" s="134"/>
      <c r="H2683" s="134"/>
      <c r="I2683" s="121"/>
      <c r="J2683" s="133"/>
      <c r="K2683" s="120"/>
      <c r="L2683" s="121">
        <f>SUM(AR44:AR2677)</f>
        <v>127435.70999999998</v>
      </c>
    </row>
    <row r="2684" spans="1:12" hidden="1" x14ac:dyDescent="0.2">
      <c r="A2684" s="133"/>
      <c r="B2684" s="107"/>
      <c r="C2684" s="134" t="s">
        <v>1578</v>
      </c>
      <c r="D2684" s="134"/>
      <c r="E2684" s="134"/>
      <c r="F2684" s="134"/>
      <c r="G2684" s="134"/>
      <c r="H2684" s="134"/>
      <c r="I2684" s="121"/>
      <c r="J2684" s="133"/>
      <c r="K2684" s="120"/>
      <c r="L2684" s="121">
        <f>L2686+L2689+L2688</f>
        <v>133249.20999999996</v>
      </c>
    </row>
    <row r="2685" spans="1:12" hidden="1" x14ac:dyDescent="0.2">
      <c r="A2685" s="133"/>
      <c r="B2685" s="107"/>
      <c r="C2685" s="134" t="s">
        <v>1579</v>
      </c>
      <c r="D2685" s="134"/>
      <c r="E2685" s="134"/>
      <c r="F2685" s="134"/>
      <c r="G2685" s="134"/>
      <c r="H2685" s="134"/>
      <c r="I2685" s="121"/>
      <c r="J2685" s="133"/>
      <c r="K2685" s="120"/>
      <c r="L2685" s="121"/>
    </row>
    <row r="2686" spans="1:12" x14ac:dyDescent="0.2">
      <c r="A2686" s="133"/>
      <c r="B2686" s="107"/>
      <c r="C2686" s="134" t="s">
        <v>1578</v>
      </c>
      <c r="D2686" s="134"/>
      <c r="E2686" s="134"/>
      <c r="F2686" s="134"/>
      <c r="G2686" s="134"/>
      <c r="H2686" s="134"/>
      <c r="I2686" s="121"/>
      <c r="J2686" s="133"/>
      <c r="K2686" s="120"/>
      <c r="L2686" s="121">
        <f>SUM(AO44:AO2677)</f>
        <v>101560.20999999998</v>
      </c>
    </row>
    <row r="2687" spans="1:12" hidden="1" x14ac:dyDescent="0.2">
      <c r="A2687" s="133"/>
      <c r="B2687" s="107"/>
      <c r="C2687" s="134" t="s">
        <v>1580</v>
      </c>
      <c r="D2687" s="134"/>
      <c r="E2687" s="134"/>
      <c r="F2687" s="134"/>
      <c r="G2687" s="134"/>
      <c r="H2687" s="134"/>
      <c r="I2687" s="121"/>
      <c r="J2687" s="133"/>
      <c r="K2687" s="120"/>
      <c r="L2687" s="121"/>
    </row>
    <row r="2688" spans="1:12" x14ac:dyDescent="0.2">
      <c r="A2688" s="133"/>
      <c r="B2688" s="107"/>
      <c r="C2688" s="134" t="s">
        <v>1600</v>
      </c>
      <c r="D2688" s="134"/>
      <c r="E2688" s="134"/>
      <c r="F2688" s="134"/>
      <c r="G2688" s="134"/>
      <c r="H2688" s="134"/>
      <c r="I2688" s="121"/>
      <c r="J2688" s="133"/>
      <c r="K2688" s="120"/>
      <c r="L2688" s="121">
        <f>SUM(AT44:AT2677)</f>
        <v>31688.999999999993</v>
      </c>
    </row>
    <row r="2689" spans="1:12" hidden="1" x14ac:dyDescent="0.2">
      <c r="A2689" s="133"/>
      <c r="B2689" s="107"/>
      <c r="C2689" s="134" t="s">
        <v>1581</v>
      </c>
      <c r="D2689" s="134"/>
      <c r="E2689" s="134"/>
      <c r="F2689" s="134"/>
      <c r="G2689" s="134"/>
      <c r="H2689" s="134"/>
      <c r="I2689" s="121"/>
      <c r="J2689" s="133"/>
      <c r="K2689" s="120"/>
      <c r="L2689" s="121">
        <f>SUM(AV44:AV2677)</f>
        <v>0</v>
      </c>
    </row>
    <row r="2690" spans="1:12" x14ac:dyDescent="0.2">
      <c r="A2690" s="133"/>
      <c r="B2690" s="107"/>
      <c r="C2690" s="134" t="s">
        <v>1582</v>
      </c>
      <c r="D2690" s="134"/>
      <c r="E2690" s="134"/>
      <c r="F2690" s="134"/>
      <c r="G2690" s="134"/>
      <c r="H2690" s="134"/>
      <c r="I2690" s="121"/>
      <c r="J2690" s="133"/>
      <c r="K2690" s="120"/>
      <c r="L2690" s="121">
        <f>L2692+L2693</f>
        <v>675769.84000000032</v>
      </c>
    </row>
    <row r="2691" spans="1:12" x14ac:dyDescent="0.2">
      <c r="A2691" s="133"/>
      <c r="B2691" s="107"/>
      <c r="C2691" s="134" t="s">
        <v>1579</v>
      </c>
      <c r="D2691" s="134"/>
      <c r="E2691" s="134"/>
      <c r="F2691" s="134"/>
      <c r="G2691" s="134"/>
      <c r="H2691" s="134"/>
      <c r="I2691" s="121"/>
      <c r="J2691" s="133"/>
      <c r="K2691" s="120"/>
      <c r="L2691" s="121"/>
    </row>
    <row r="2692" spans="1:12" x14ac:dyDescent="0.2">
      <c r="A2692" s="133"/>
      <c r="B2692" s="107"/>
      <c r="C2692" s="134" t="s">
        <v>1583</v>
      </c>
      <c r="D2692" s="134"/>
      <c r="E2692" s="134"/>
      <c r="F2692" s="134"/>
      <c r="G2692" s="134"/>
      <c r="H2692" s="134"/>
      <c r="I2692" s="121"/>
      <c r="J2692" s="133"/>
      <c r="K2692" s="120"/>
      <c r="L2692" s="121">
        <f>SUM(AW44:AW2677)-SUM(BK44:BK2677)</f>
        <v>675769.84000000032</v>
      </c>
    </row>
    <row r="2693" spans="1:12" hidden="1" x14ac:dyDescent="0.2">
      <c r="A2693" s="133"/>
      <c r="B2693" s="107"/>
      <c r="C2693" s="134" t="s">
        <v>1584</v>
      </c>
      <c r="D2693" s="134"/>
      <c r="E2693" s="134"/>
      <c r="F2693" s="134"/>
      <c r="G2693" s="134"/>
      <c r="H2693" s="134"/>
      <c r="I2693" s="121"/>
      <c r="J2693" s="133"/>
      <c r="K2693" s="120"/>
      <c r="L2693" s="121">
        <f>SUM(BC44:BC2677)</f>
        <v>0</v>
      </c>
    </row>
    <row r="2694" spans="1:12" hidden="1" x14ac:dyDescent="0.2">
      <c r="A2694" s="133"/>
      <c r="B2694" s="107"/>
      <c r="C2694" s="134" t="s">
        <v>1585</v>
      </c>
      <c r="D2694" s="134"/>
      <c r="E2694" s="134"/>
      <c r="F2694" s="134"/>
      <c r="G2694" s="134"/>
      <c r="H2694" s="134"/>
      <c r="I2694" s="121"/>
      <c r="J2694" s="133"/>
      <c r="K2694" s="120"/>
      <c r="L2694" s="121">
        <f>SUM(BB44:BB2677)</f>
        <v>0</v>
      </c>
    </row>
    <row r="2695" spans="1:12" x14ac:dyDescent="0.2">
      <c r="A2695" s="133"/>
      <c r="B2695" s="107"/>
      <c r="C2695" s="134" t="s">
        <v>1586</v>
      </c>
      <c r="D2695" s="134"/>
      <c r="E2695" s="134"/>
      <c r="F2695" s="134"/>
      <c r="G2695" s="134"/>
      <c r="H2695" s="134"/>
      <c r="I2695" s="121"/>
      <c r="J2695" s="133"/>
      <c r="K2695" s="120"/>
      <c r="L2695" s="121">
        <f>SUM(AR44:AR2677)+SUM(AT44:AT2677)+SUM(AV44:AV2677)</f>
        <v>159124.70999999996</v>
      </c>
    </row>
    <row r="2696" spans="1:12" x14ac:dyDescent="0.2">
      <c r="A2696" s="133"/>
      <c r="B2696" s="107"/>
      <c r="C2696" s="134" t="s">
        <v>1587</v>
      </c>
      <c r="D2696" s="134"/>
      <c r="E2696" s="134"/>
      <c r="F2696" s="134"/>
      <c r="G2696" s="134"/>
      <c r="H2696" s="134"/>
      <c r="I2696" s="121"/>
      <c r="J2696" s="133"/>
      <c r="K2696" s="120"/>
      <c r="L2696" s="121">
        <f>SUM(AZ44:AZ2677)</f>
        <v>174390.38999999996</v>
      </c>
    </row>
    <row r="2697" spans="1:12" x14ac:dyDescent="0.2">
      <c r="A2697" s="133"/>
      <c r="B2697" s="107"/>
      <c r="C2697" s="134" t="s">
        <v>1588</v>
      </c>
      <c r="D2697" s="134"/>
      <c r="E2697" s="134"/>
      <c r="F2697" s="134"/>
      <c r="G2697" s="134"/>
      <c r="H2697" s="134"/>
      <c r="I2697" s="121"/>
      <c r="J2697" s="133"/>
      <c r="K2697" s="120"/>
      <c r="L2697" s="121">
        <f>SUM(BA44:BA2677)</f>
        <v>101031.71</v>
      </c>
    </row>
    <row r="2698" spans="1:12" x14ac:dyDescent="0.2">
      <c r="A2698" s="133"/>
      <c r="B2698" s="107"/>
      <c r="C2698" s="134" t="s">
        <v>1777</v>
      </c>
      <c r="D2698" s="134"/>
      <c r="E2698" s="134"/>
      <c r="F2698" s="134"/>
      <c r="G2698" s="134"/>
      <c r="H2698" s="134"/>
      <c r="I2698" s="121"/>
      <c r="J2698" s="133"/>
      <c r="K2698" s="120"/>
      <c r="L2698" s="121">
        <f>L2700+L2701</f>
        <v>122131.15</v>
      </c>
    </row>
    <row r="2699" spans="1:12" x14ac:dyDescent="0.2">
      <c r="A2699" s="133"/>
      <c r="B2699" s="107"/>
      <c r="C2699" s="134" t="s">
        <v>1576</v>
      </c>
      <c r="D2699" s="134"/>
      <c r="E2699" s="134"/>
      <c r="F2699" s="134"/>
      <c r="G2699" s="134"/>
      <c r="H2699" s="134"/>
      <c r="I2699" s="121"/>
      <c r="J2699" s="133"/>
      <c r="K2699" s="120"/>
      <c r="L2699" s="121"/>
    </row>
    <row r="2700" spans="1:12" x14ac:dyDescent="0.2">
      <c r="A2700" s="133"/>
      <c r="B2700" s="107"/>
      <c r="C2700" s="134" t="s">
        <v>1590</v>
      </c>
      <c r="D2700" s="134"/>
      <c r="E2700" s="134"/>
      <c r="F2700" s="134"/>
      <c r="G2700" s="134"/>
      <c r="H2700" s="134"/>
      <c r="I2700" s="121"/>
      <c r="J2700" s="133"/>
      <c r="K2700" s="120"/>
      <c r="L2700" s="121">
        <f>SUM(BK44:BK2677)</f>
        <v>122131.15</v>
      </c>
    </row>
    <row r="2701" spans="1:12" hidden="1" x14ac:dyDescent="0.2">
      <c r="A2701" s="133"/>
      <c r="B2701" s="107"/>
      <c r="C2701" s="134" t="s">
        <v>1591</v>
      </c>
      <c r="D2701" s="134"/>
      <c r="E2701" s="134"/>
      <c r="F2701" s="134"/>
      <c r="G2701" s="134"/>
      <c r="H2701" s="134"/>
      <c r="I2701" s="121"/>
      <c r="J2701" s="133"/>
      <c r="K2701" s="120"/>
      <c r="L2701" s="121">
        <f>SUM(BD44:BD2677)</f>
        <v>0</v>
      </c>
    </row>
    <row r="2702" spans="1:12" hidden="1" x14ac:dyDescent="0.2">
      <c r="A2702" s="133"/>
      <c r="B2702" s="107"/>
      <c r="C2702" s="134" t="s">
        <v>1778</v>
      </c>
      <c r="D2702" s="134"/>
      <c r="E2702" s="134"/>
      <c r="F2702" s="134"/>
      <c r="G2702" s="134"/>
      <c r="H2702" s="134"/>
      <c r="I2702" s="121"/>
      <c r="J2702" s="133"/>
      <c r="K2702" s="120"/>
      <c r="L2702" s="121">
        <f>L2653</f>
        <v>0</v>
      </c>
    </row>
    <row r="2703" spans="1:12" x14ac:dyDescent="0.2">
      <c r="A2703" s="133"/>
      <c r="B2703" s="107"/>
      <c r="C2703" s="117" t="s">
        <v>1595</v>
      </c>
      <c r="D2703" s="134"/>
      <c r="E2703" s="134"/>
      <c r="F2703" s="134"/>
      <c r="G2703" s="134"/>
      <c r="H2703" s="134"/>
      <c r="I2703" s="121"/>
      <c r="J2703" s="133"/>
      <c r="K2703" s="120"/>
      <c r="L2703" s="121"/>
    </row>
    <row r="2704" spans="1:12" x14ac:dyDescent="0.2">
      <c r="A2704" s="133"/>
      <c r="B2704" s="107"/>
      <c r="C2704" s="134" t="s">
        <v>1596</v>
      </c>
      <c r="D2704" s="134"/>
      <c r="E2704" s="134"/>
      <c r="F2704" s="134"/>
      <c r="G2704" s="134"/>
      <c r="H2704" s="134"/>
      <c r="I2704" s="121"/>
      <c r="J2704" s="133"/>
      <c r="K2704" s="120"/>
      <c r="L2704" s="121">
        <f>SUM(AX44:AX2677)</f>
        <v>13562.34</v>
      </c>
    </row>
    <row r="2705" spans="1:12" x14ac:dyDescent="0.2">
      <c r="A2705" s="133"/>
      <c r="B2705" s="107"/>
      <c r="C2705" s="134" t="s">
        <v>1597</v>
      </c>
      <c r="D2705" s="134"/>
      <c r="E2705" s="134"/>
      <c r="F2705" s="134"/>
      <c r="G2705" s="134"/>
      <c r="H2705" s="134"/>
      <c r="I2705" s="121"/>
      <c r="J2705" s="133"/>
      <c r="K2705" s="120"/>
      <c r="L2705" s="121">
        <f>SUM(AY44:AY2677)</f>
        <v>122131.15</v>
      </c>
    </row>
    <row r="2706" spans="1:12" x14ac:dyDescent="0.2">
      <c r="A2706" s="133"/>
      <c r="B2706" s="107"/>
      <c r="C2706" s="134" t="s">
        <v>1598</v>
      </c>
      <c r="D2706" s="134"/>
      <c r="E2706" s="134"/>
      <c r="F2706" s="135"/>
      <c r="G2706" s="123">
        <f>Source!F829</f>
        <v>329.40590200000003</v>
      </c>
      <c r="H2706" s="133"/>
      <c r="I2706" s="133"/>
      <c r="J2706" s="133"/>
      <c r="K2706" s="133"/>
      <c r="L2706" s="133"/>
    </row>
    <row r="2707" spans="1:12" x14ac:dyDescent="0.2">
      <c r="A2707" s="133"/>
      <c r="B2707" s="107"/>
      <c r="C2707" s="134" t="s">
        <v>1599</v>
      </c>
      <c r="D2707" s="134"/>
      <c r="E2707" s="134"/>
      <c r="F2707" s="135"/>
      <c r="G2707" s="123">
        <f>Source!F830</f>
        <v>64.249006600000001</v>
      </c>
      <c r="H2707" s="133"/>
      <c r="I2707" s="133"/>
      <c r="J2707" s="133"/>
      <c r="K2707" s="133"/>
      <c r="L2707" s="133"/>
    </row>
    <row r="2708" spans="1:12" x14ac:dyDescent="0.2">
      <c r="A2708" s="104"/>
      <c r="B2708" s="104"/>
      <c r="C2708" s="104"/>
      <c r="D2708" s="104"/>
      <c r="E2708" s="104"/>
      <c r="F2708" s="104"/>
      <c r="G2708" s="104"/>
      <c r="H2708" s="104"/>
      <c r="I2708" s="104"/>
      <c r="J2708" s="104"/>
      <c r="K2708" s="104"/>
      <c r="L2708" s="104"/>
    </row>
    <row r="2709" spans="1:12" x14ac:dyDescent="0.2">
      <c r="A2709" s="104"/>
      <c r="B2709" s="104"/>
      <c r="C2709" s="104"/>
      <c r="D2709" s="104"/>
      <c r="E2709" s="104"/>
      <c r="F2709" s="104"/>
      <c r="G2709" s="104"/>
      <c r="H2709" s="104"/>
      <c r="I2709" s="104"/>
      <c r="J2709" s="104"/>
      <c r="K2709" s="104"/>
      <c r="L2709" s="104"/>
    </row>
    <row r="2710" spans="1:12" x14ac:dyDescent="0.2">
      <c r="A2710" s="104"/>
      <c r="B2710" s="104"/>
      <c r="C2710" s="104"/>
      <c r="D2710" s="104"/>
      <c r="E2710" s="104"/>
      <c r="F2710" s="104"/>
      <c r="G2710" s="104"/>
      <c r="H2710" s="104"/>
      <c r="I2710" s="104"/>
      <c r="J2710" s="104"/>
      <c r="K2710" s="104"/>
      <c r="L2710" s="104"/>
    </row>
    <row r="2711" spans="1:12" ht="14.25" customHeight="1" x14ac:dyDescent="0.2">
      <c r="A2711" s="112"/>
      <c r="B2711" s="113" t="s">
        <v>1779</v>
      </c>
      <c r="C2711" s="151" t="str">
        <f>IF(Source!AC12&lt;&gt;"", Source!AC12," ")</f>
        <v xml:space="preserve"> </v>
      </c>
      <c r="D2711" s="116"/>
      <c r="E2711" s="116"/>
      <c r="F2711" s="116"/>
      <c r="G2711" s="116"/>
      <c r="H2711" s="152" t="str">
        <f>IF(Source!AB12&lt;&gt;"", Source!AB12," ")</f>
        <v xml:space="preserve"> </v>
      </c>
      <c r="I2711" s="114"/>
      <c r="J2711" s="114"/>
      <c r="K2711" s="114"/>
      <c r="L2711" s="114"/>
    </row>
    <row r="2712" spans="1:12" ht="14.25" customHeight="1" x14ac:dyDescent="0.2">
      <c r="A2712" s="112"/>
      <c r="B2712" s="87"/>
      <c r="C2712" s="31" t="s">
        <v>1780</v>
      </c>
      <c r="D2712" s="31"/>
      <c r="E2712" s="31"/>
      <c r="F2712" s="31"/>
      <c r="G2712" s="31"/>
      <c r="H2712" s="114"/>
      <c r="I2712" s="114"/>
      <c r="J2712" s="114"/>
      <c r="K2712" s="114"/>
      <c r="L2712" s="114"/>
    </row>
    <row r="2713" spans="1:12" ht="14.25" customHeight="1" x14ac:dyDescent="0.2">
      <c r="A2713" s="112"/>
      <c r="B2713" s="87"/>
      <c r="C2713" s="18"/>
      <c r="D2713" s="18"/>
      <c r="E2713" s="18"/>
      <c r="F2713" s="18"/>
      <c r="G2713" s="18"/>
      <c r="H2713" s="114"/>
      <c r="I2713" s="114"/>
      <c r="J2713" s="114"/>
      <c r="K2713" s="114"/>
      <c r="L2713" s="114"/>
    </row>
    <row r="2714" spans="1:12" ht="14.25" customHeight="1" x14ac:dyDescent="0.2">
      <c r="A2714" s="112"/>
      <c r="B2714" s="113" t="s">
        <v>1781</v>
      </c>
      <c r="C2714" s="151" t="str">
        <f>IF(Source!AE12&lt;&gt;"", Source!AE12," ")</f>
        <v xml:space="preserve"> </v>
      </c>
      <c r="D2714" s="116"/>
      <c r="E2714" s="116"/>
      <c r="F2714" s="116"/>
      <c r="G2714" s="116"/>
      <c r="H2714" s="152" t="str">
        <f>IF(Source!AD12&lt;&gt;"", Source!AD12," ")</f>
        <v xml:space="preserve"> </v>
      </c>
      <c r="I2714" s="114"/>
      <c r="J2714" s="114"/>
      <c r="K2714" s="114"/>
      <c r="L2714" s="114"/>
    </row>
    <row r="2715" spans="1:12" ht="14.25" customHeight="1" x14ac:dyDescent="0.2">
      <c r="A2715" s="18"/>
      <c r="B2715" s="18"/>
      <c r="C2715" s="31" t="s">
        <v>1780</v>
      </c>
      <c r="D2715" s="31"/>
      <c r="E2715" s="31"/>
      <c r="F2715" s="31"/>
      <c r="G2715" s="31"/>
      <c r="H2715" s="114"/>
      <c r="I2715" s="114"/>
      <c r="J2715" s="114"/>
      <c r="K2715" s="114"/>
      <c r="L2715" s="114"/>
    </row>
    <row r="2716" spans="1:12" x14ac:dyDescent="0.2">
      <c r="A2716" s="104"/>
      <c r="B2716" s="104"/>
      <c r="C2716" s="104"/>
      <c r="D2716" s="104"/>
      <c r="E2716" s="104"/>
      <c r="F2716" s="104"/>
      <c r="G2716" s="104"/>
      <c r="H2716" s="104"/>
      <c r="I2716" s="104"/>
      <c r="J2716" s="104"/>
      <c r="K2716" s="104"/>
      <c r="L2716" s="104"/>
    </row>
    <row r="2717" spans="1:12" x14ac:dyDescent="0.2">
      <c r="A2717" s="104"/>
      <c r="B2717" s="104"/>
      <c r="C2717" s="104"/>
      <c r="D2717" s="104"/>
      <c r="E2717" s="104"/>
      <c r="F2717" s="104"/>
      <c r="G2717" s="104"/>
      <c r="H2717" s="104"/>
      <c r="I2717" s="104"/>
      <c r="J2717" s="104"/>
      <c r="K2717" s="104"/>
      <c r="L2717" s="104"/>
    </row>
    <row r="2718" spans="1:12" x14ac:dyDescent="0.2">
      <c r="A2718" s="104"/>
      <c r="B2718" s="104"/>
      <c r="C2718" s="104"/>
      <c r="D2718" s="104"/>
      <c r="E2718" s="104"/>
      <c r="F2718" s="104"/>
      <c r="G2718" s="104"/>
      <c r="H2718" s="104"/>
      <c r="I2718" s="104"/>
      <c r="J2718" s="104"/>
      <c r="K2718" s="104"/>
      <c r="L2718" s="104"/>
    </row>
  </sheetData>
  <mergeCells count="1100">
    <mergeCell ref="C2707:F2707"/>
    <mergeCell ref="C2712:G2712"/>
    <mergeCell ref="C2715:G2715"/>
    <mergeCell ref="A15:L16"/>
    <mergeCell ref="C2701:H2701"/>
    <mergeCell ref="C2702:H2702"/>
    <mergeCell ref="C2703:H2703"/>
    <mergeCell ref="C2704:H2704"/>
    <mergeCell ref="C2705:H2705"/>
    <mergeCell ref="C2706:F2706"/>
    <mergeCell ref="C2695:H2695"/>
    <mergeCell ref="C2696:H2696"/>
    <mergeCell ref="C2697:H2697"/>
    <mergeCell ref="C2698:H2698"/>
    <mergeCell ref="C2699:H2699"/>
    <mergeCell ref="C2700:H2700"/>
    <mergeCell ref="C2689:H2689"/>
    <mergeCell ref="C2690:H2690"/>
    <mergeCell ref="C2691:H2691"/>
    <mergeCell ref="C2692:H2692"/>
    <mergeCell ref="C2693:H2693"/>
    <mergeCell ref="C2694:H2694"/>
    <mergeCell ref="C2683:H2683"/>
    <mergeCell ref="C2684:H2684"/>
    <mergeCell ref="C2685:H2685"/>
    <mergeCell ref="C2686:H2686"/>
    <mergeCell ref="C2687:H2687"/>
    <mergeCell ref="C2688:H2688"/>
    <mergeCell ref="C2676:H2676"/>
    <mergeCell ref="C2677:H2677"/>
    <mergeCell ref="C2679:H2679"/>
    <mergeCell ref="C2680:H2680"/>
    <mergeCell ref="C2681:H2681"/>
    <mergeCell ref="C2682:H2682"/>
    <mergeCell ref="C2670:H2670"/>
    <mergeCell ref="C2671:H2671"/>
    <mergeCell ref="C2672:H2672"/>
    <mergeCell ref="C2673:H2673"/>
    <mergeCell ref="C2674:H2674"/>
    <mergeCell ref="C2675:H2675"/>
    <mergeCell ref="C2664:H2664"/>
    <mergeCell ref="C2665:H2665"/>
    <mergeCell ref="C2666:H2666"/>
    <mergeCell ref="C2667:H2667"/>
    <mergeCell ref="C2668:H2668"/>
    <mergeCell ref="C2669:H2669"/>
    <mergeCell ref="C2658:H2658"/>
    <mergeCell ref="C2659:H2659"/>
    <mergeCell ref="C2660:H2660"/>
    <mergeCell ref="C2661:H2661"/>
    <mergeCell ref="C2662:H2662"/>
    <mergeCell ref="C2663:H2663"/>
    <mergeCell ref="C2651:H2651"/>
    <mergeCell ref="C2653:H2653"/>
    <mergeCell ref="C2654:H2654"/>
    <mergeCell ref="C2655:H2655"/>
    <mergeCell ref="C2656:H2656"/>
    <mergeCell ref="C2657:H2657"/>
    <mergeCell ref="C2644:H2644"/>
    <mergeCell ref="C2645:H2645"/>
    <mergeCell ref="C2646:H2646"/>
    <mergeCell ref="C2648:H2648"/>
    <mergeCell ref="C2649:H2649"/>
    <mergeCell ref="C2650:H2650"/>
    <mergeCell ref="C2638:H2638"/>
    <mergeCell ref="C2639:H2639"/>
    <mergeCell ref="C2640:H2640"/>
    <mergeCell ref="C2641:H2641"/>
    <mergeCell ref="C2642:H2642"/>
    <mergeCell ref="C2643:H2643"/>
    <mergeCell ref="C2632:H2632"/>
    <mergeCell ref="C2633:H2633"/>
    <mergeCell ref="C2634:H2634"/>
    <mergeCell ref="C2635:H2635"/>
    <mergeCell ref="C2636:H2636"/>
    <mergeCell ref="C2637:H2637"/>
    <mergeCell ref="C2625:H2625"/>
    <mergeCell ref="C2626:H2626"/>
    <mergeCell ref="C2628:H2628"/>
    <mergeCell ref="C2629:H2629"/>
    <mergeCell ref="C2630:H2630"/>
    <mergeCell ref="C2631:H2631"/>
    <mergeCell ref="C2619:H2619"/>
    <mergeCell ref="C2620:H2620"/>
    <mergeCell ref="C2621:H2621"/>
    <mergeCell ref="C2622:H2622"/>
    <mergeCell ref="C2623:H2623"/>
    <mergeCell ref="C2624:H2624"/>
    <mergeCell ref="C2613:H2613"/>
    <mergeCell ref="C2614:H2614"/>
    <mergeCell ref="C2615:H2615"/>
    <mergeCell ref="C2616:H2616"/>
    <mergeCell ref="C2617:H2617"/>
    <mergeCell ref="C2618:H2618"/>
    <mergeCell ref="C2606:H2606"/>
    <mergeCell ref="C2608:H2608"/>
    <mergeCell ref="C2609:H2609"/>
    <mergeCell ref="C2610:H2610"/>
    <mergeCell ref="C2611:H2611"/>
    <mergeCell ref="C2612:H2612"/>
    <mergeCell ref="C2598:H2598"/>
    <mergeCell ref="C2599:H2599"/>
    <mergeCell ref="C2600:H2600"/>
    <mergeCell ref="C2601:H2601"/>
    <mergeCell ref="C2602:F2602"/>
    <mergeCell ref="C2603:F2603"/>
    <mergeCell ref="C2592:H2592"/>
    <mergeCell ref="C2593:H2593"/>
    <mergeCell ref="C2594:H2594"/>
    <mergeCell ref="C2595:H2595"/>
    <mergeCell ref="C2596:H2596"/>
    <mergeCell ref="C2597:H2597"/>
    <mergeCell ref="C2586:H2586"/>
    <mergeCell ref="C2587:H2587"/>
    <mergeCell ref="C2588:H2588"/>
    <mergeCell ref="C2589:H2589"/>
    <mergeCell ref="C2590:H2590"/>
    <mergeCell ref="C2591:H2591"/>
    <mergeCell ref="C2580:H2580"/>
    <mergeCell ref="C2581:H2581"/>
    <mergeCell ref="C2582:H2582"/>
    <mergeCell ref="C2583:H2583"/>
    <mergeCell ref="C2584:H2584"/>
    <mergeCell ref="C2585:H2585"/>
    <mergeCell ref="C2574:H2574"/>
    <mergeCell ref="C2575:H2575"/>
    <mergeCell ref="C2576:H2576"/>
    <mergeCell ref="C2577:H2577"/>
    <mergeCell ref="C2578:H2578"/>
    <mergeCell ref="C2579:H2579"/>
    <mergeCell ref="C2566:H2566"/>
    <mergeCell ref="C2567:H2567"/>
    <mergeCell ref="C2568:H2568"/>
    <mergeCell ref="C2569:H2569"/>
    <mergeCell ref="C2570:F2570"/>
    <mergeCell ref="C2571:F2571"/>
    <mergeCell ref="C2560:H2560"/>
    <mergeCell ref="C2561:H2561"/>
    <mergeCell ref="C2562:H2562"/>
    <mergeCell ref="C2563:H2563"/>
    <mergeCell ref="C2564:H2564"/>
    <mergeCell ref="C2565:H2565"/>
    <mergeCell ref="C2554:H2554"/>
    <mergeCell ref="C2555:H2555"/>
    <mergeCell ref="C2556:H2556"/>
    <mergeCell ref="C2557:H2557"/>
    <mergeCell ref="C2558:H2558"/>
    <mergeCell ref="C2559:H2559"/>
    <mergeCell ref="C2548:H2548"/>
    <mergeCell ref="C2549:H2549"/>
    <mergeCell ref="C2550:H2550"/>
    <mergeCell ref="C2551:H2551"/>
    <mergeCell ref="C2552:H2552"/>
    <mergeCell ref="C2553:H2553"/>
    <mergeCell ref="C2542:H2542"/>
    <mergeCell ref="C2543:H2543"/>
    <mergeCell ref="C2544:H2544"/>
    <mergeCell ref="C2545:H2545"/>
    <mergeCell ref="C2546:H2546"/>
    <mergeCell ref="C2547:H2547"/>
    <mergeCell ref="C2515:H2515"/>
    <mergeCell ref="I2515:J2515"/>
    <mergeCell ref="K2515:L2515"/>
    <mergeCell ref="C2540:H2540"/>
    <mergeCell ref="I2540:J2540"/>
    <mergeCell ref="K2540:L2540"/>
    <mergeCell ref="C2479:H2479"/>
    <mergeCell ref="I2479:J2479"/>
    <mergeCell ref="K2479:L2479"/>
    <mergeCell ref="C2513:H2513"/>
    <mergeCell ref="I2513:J2513"/>
    <mergeCell ref="K2513:L2513"/>
    <mergeCell ref="C2475:H2475"/>
    <mergeCell ref="I2475:J2475"/>
    <mergeCell ref="K2475:L2475"/>
    <mergeCell ref="C2477:H2477"/>
    <mergeCell ref="I2477:J2477"/>
    <mergeCell ref="K2477:L2477"/>
    <mergeCell ref="C2441:H2441"/>
    <mergeCell ref="I2441:J2441"/>
    <mergeCell ref="K2441:L2441"/>
    <mergeCell ref="C2457:H2457"/>
    <mergeCell ref="I2457:J2457"/>
    <mergeCell ref="K2457:L2457"/>
    <mergeCell ref="C2407:H2407"/>
    <mergeCell ref="C2408:F2408"/>
    <mergeCell ref="C2409:F2409"/>
    <mergeCell ref="A2412:L2412"/>
    <mergeCell ref="C2439:H2439"/>
    <mergeCell ref="I2439:J2439"/>
    <mergeCell ref="K2439:L2439"/>
    <mergeCell ref="C2401:H2401"/>
    <mergeCell ref="C2402:H2402"/>
    <mergeCell ref="C2403:H2403"/>
    <mergeCell ref="C2404:H2404"/>
    <mergeCell ref="C2405:H2405"/>
    <mergeCell ref="C2406:H2406"/>
    <mergeCell ref="C2395:H2395"/>
    <mergeCell ref="C2396:H2396"/>
    <mergeCell ref="C2397:H2397"/>
    <mergeCell ref="C2398:H2398"/>
    <mergeCell ref="C2399:H2399"/>
    <mergeCell ref="C2400:H2400"/>
    <mergeCell ref="C2389:H2389"/>
    <mergeCell ref="C2390:H2390"/>
    <mergeCell ref="C2391:H2391"/>
    <mergeCell ref="C2392:H2392"/>
    <mergeCell ref="C2393:H2393"/>
    <mergeCell ref="C2394:H2394"/>
    <mergeCell ref="C2383:H2383"/>
    <mergeCell ref="C2384:H2384"/>
    <mergeCell ref="C2385:H2385"/>
    <mergeCell ref="C2386:H2386"/>
    <mergeCell ref="C2387:H2387"/>
    <mergeCell ref="C2388:H2388"/>
    <mergeCell ref="C2378:H2378"/>
    <mergeCell ref="I2378:J2378"/>
    <mergeCell ref="K2378:L2378"/>
    <mergeCell ref="C2380:H2380"/>
    <mergeCell ref="C2381:H2381"/>
    <mergeCell ref="C2382:H2382"/>
    <mergeCell ref="C2346:H2346"/>
    <mergeCell ref="I2346:J2346"/>
    <mergeCell ref="K2346:L2346"/>
    <mergeCell ref="C2363:H2363"/>
    <mergeCell ref="I2363:J2363"/>
    <mergeCell ref="K2363:L2363"/>
    <mergeCell ref="C2330:H2330"/>
    <mergeCell ref="I2330:J2330"/>
    <mergeCell ref="K2330:L2330"/>
    <mergeCell ref="C2344:H2344"/>
    <mergeCell ref="I2344:J2344"/>
    <mergeCell ref="K2344:L2344"/>
    <mergeCell ref="C2309:H2309"/>
    <mergeCell ref="I2309:J2309"/>
    <mergeCell ref="K2309:L2309"/>
    <mergeCell ref="C2328:H2328"/>
    <mergeCell ref="I2328:J2328"/>
    <mergeCell ref="K2328:L2328"/>
    <mergeCell ref="C2265:H2265"/>
    <mergeCell ref="I2265:J2265"/>
    <mergeCell ref="K2265:L2265"/>
    <mergeCell ref="C2282:H2282"/>
    <mergeCell ref="I2282:J2282"/>
    <mergeCell ref="K2282:L2282"/>
    <mergeCell ref="C2239:H2239"/>
    <mergeCell ref="I2239:J2239"/>
    <mergeCell ref="K2239:L2239"/>
    <mergeCell ref="C2263:H2263"/>
    <mergeCell ref="I2263:J2263"/>
    <mergeCell ref="K2263:L2263"/>
    <mergeCell ref="C2195:H2195"/>
    <mergeCell ref="I2195:J2195"/>
    <mergeCell ref="K2195:L2195"/>
    <mergeCell ref="C2224:H2224"/>
    <mergeCell ref="I2224:J2224"/>
    <mergeCell ref="K2224:L2224"/>
    <mergeCell ref="C2168:H2168"/>
    <mergeCell ref="C2169:F2169"/>
    <mergeCell ref="C2170:F2170"/>
    <mergeCell ref="A2173:L2173"/>
    <mergeCell ref="C2184:H2184"/>
    <mergeCell ref="I2184:J2184"/>
    <mergeCell ref="K2184:L2184"/>
    <mergeCell ref="C2162:H2162"/>
    <mergeCell ref="C2163:H2163"/>
    <mergeCell ref="C2164:H2164"/>
    <mergeCell ref="C2165:H2165"/>
    <mergeCell ref="C2166:H2166"/>
    <mergeCell ref="C2167:H2167"/>
    <mergeCell ref="C2156:H2156"/>
    <mergeCell ref="C2157:H2157"/>
    <mergeCell ref="C2158:H2158"/>
    <mergeCell ref="C2159:H2159"/>
    <mergeCell ref="C2160:H2160"/>
    <mergeCell ref="C2161:H2161"/>
    <mergeCell ref="C2150:H2150"/>
    <mergeCell ref="C2151:H2151"/>
    <mergeCell ref="C2152:H2152"/>
    <mergeCell ref="C2153:H2153"/>
    <mergeCell ref="C2154:H2154"/>
    <mergeCell ref="C2155:H2155"/>
    <mergeCell ref="C2144:H2144"/>
    <mergeCell ref="C2145:H2145"/>
    <mergeCell ref="C2146:H2146"/>
    <mergeCell ref="C2147:H2147"/>
    <mergeCell ref="C2148:H2148"/>
    <mergeCell ref="C2149:H2149"/>
    <mergeCell ref="C2139:H2139"/>
    <mergeCell ref="I2139:J2139"/>
    <mergeCell ref="K2139:L2139"/>
    <mergeCell ref="C2141:H2141"/>
    <mergeCell ref="C2142:H2142"/>
    <mergeCell ref="C2143:H2143"/>
    <mergeCell ref="C2107:H2107"/>
    <mergeCell ref="I2107:J2107"/>
    <mergeCell ref="K2107:L2107"/>
    <mergeCell ref="C2124:H2124"/>
    <mergeCell ref="I2124:J2124"/>
    <mergeCell ref="K2124:L2124"/>
    <mergeCell ref="C2086:H2086"/>
    <mergeCell ref="I2086:J2086"/>
    <mergeCell ref="K2086:L2086"/>
    <mergeCell ref="C2105:H2105"/>
    <mergeCell ref="I2105:J2105"/>
    <mergeCell ref="K2105:L2105"/>
    <mergeCell ref="C2042:H2042"/>
    <mergeCell ref="I2042:J2042"/>
    <mergeCell ref="K2042:L2042"/>
    <mergeCell ref="C2059:H2059"/>
    <mergeCell ref="I2059:J2059"/>
    <mergeCell ref="K2059:L2059"/>
    <mergeCell ref="A2001:L2001"/>
    <mergeCell ref="C2016:H2016"/>
    <mergeCell ref="I2016:J2016"/>
    <mergeCell ref="K2016:L2016"/>
    <mergeCell ref="C2040:H2040"/>
    <mergeCell ref="I2040:J2040"/>
    <mergeCell ref="K2040:L2040"/>
    <mergeCell ref="C1993:H1993"/>
    <mergeCell ref="C1994:H1994"/>
    <mergeCell ref="C1995:H1995"/>
    <mergeCell ref="C1996:H1996"/>
    <mergeCell ref="C1997:F1997"/>
    <mergeCell ref="C1998:F1998"/>
    <mergeCell ref="C1987:H1987"/>
    <mergeCell ref="C1988:H1988"/>
    <mergeCell ref="C1989:H1989"/>
    <mergeCell ref="C1990:H1990"/>
    <mergeCell ref="C1991:H1991"/>
    <mergeCell ref="C1992:H1992"/>
    <mergeCell ref="C1981:H1981"/>
    <mergeCell ref="C1982:H1982"/>
    <mergeCell ref="C1983:H1983"/>
    <mergeCell ref="C1984:H1984"/>
    <mergeCell ref="C1985:H1985"/>
    <mergeCell ref="C1986:H1986"/>
    <mergeCell ref="C1975:H1975"/>
    <mergeCell ref="C1976:H1976"/>
    <mergeCell ref="C1977:H1977"/>
    <mergeCell ref="C1978:H1978"/>
    <mergeCell ref="C1979:H1979"/>
    <mergeCell ref="C1980:H1980"/>
    <mergeCell ref="C1969:H1969"/>
    <mergeCell ref="C1970:H1970"/>
    <mergeCell ref="C1971:H1971"/>
    <mergeCell ref="C1972:H1972"/>
    <mergeCell ref="C1973:H1973"/>
    <mergeCell ref="C1974:H1974"/>
    <mergeCell ref="C1944:H1944"/>
    <mergeCell ref="I1944:J1944"/>
    <mergeCell ref="K1944:L1944"/>
    <mergeCell ref="C1967:H1967"/>
    <mergeCell ref="I1967:J1967"/>
    <mergeCell ref="K1967:L1967"/>
    <mergeCell ref="C1904:H1904"/>
    <mergeCell ref="I1904:J1904"/>
    <mergeCell ref="K1904:L1904"/>
    <mergeCell ref="C1921:H1921"/>
    <mergeCell ref="I1921:J1921"/>
    <mergeCell ref="K1921:L1921"/>
    <mergeCell ref="C1876:H1876"/>
    <mergeCell ref="I1876:J1876"/>
    <mergeCell ref="K1876:L1876"/>
    <mergeCell ref="C1889:H1889"/>
    <mergeCell ref="I1889:J1889"/>
    <mergeCell ref="K1889:L1889"/>
    <mergeCell ref="C1850:H1850"/>
    <mergeCell ref="I1850:J1850"/>
    <mergeCell ref="K1850:L1850"/>
    <mergeCell ref="C1863:H1863"/>
    <mergeCell ref="I1863:J1863"/>
    <mergeCell ref="K1863:L1863"/>
    <mergeCell ref="C1811:H1811"/>
    <mergeCell ref="I1811:J1811"/>
    <mergeCell ref="K1811:L1811"/>
    <mergeCell ref="C1832:H1832"/>
    <mergeCell ref="I1832:J1832"/>
    <mergeCell ref="K1832:L1832"/>
    <mergeCell ref="C1806:H1806"/>
    <mergeCell ref="I1806:J1806"/>
    <mergeCell ref="K1806:L1806"/>
    <mergeCell ref="C1808:H1808"/>
    <mergeCell ref="I1808:J1808"/>
    <mergeCell ref="K1808:L1808"/>
    <mergeCell ref="C1788:H1788"/>
    <mergeCell ref="I1788:J1788"/>
    <mergeCell ref="K1788:L1788"/>
    <mergeCell ref="C1791:H1791"/>
    <mergeCell ref="I1791:J1791"/>
    <mergeCell ref="K1791:L1791"/>
    <mergeCell ref="C1771:H1771"/>
    <mergeCell ref="I1771:J1771"/>
    <mergeCell ref="K1771:L1771"/>
    <mergeCell ref="C1774:H1774"/>
    <mergeCell ref="I1774:J1774"/>
    <mergeCell ref="K1774:L1774"/>
    <mergeCell ref="C1735:H1735"/>
    <mergeCell ref="I1735:J1735"/>
    <mergeCell ref="K1735:L1735"/>
    <mergeCell ref="C1757:H1757"/>
    <mergeCell ref="I1757:J1757"/>
    <mergeCell ref="K1757:L1757"/>
    <mergeCell ref="C1712:H1712"/>
    <mergeCell ref="I1712:J1712"/>
    <mergeCell ref="K1712:L1712"/>
    <mergeCell ref="C1733:H1733"/>
    <mergeCell ref="I1733:J1733"/>
    <mergeCell ref="K1733:L1733"/>
    <mergeCell ref="C1687:H1687"/>
    <mergeCell ref="I1687:J1687"/>
    <mergeCell ref="K1687:L1687"/>
    <mergeCell ref="C1710:H1710"/>
    <mergeCell ref="I1710:J1710"/>
    <mergeCell ref="K1710:L1710"/>
    <mergeCell ref="C1670:H1670"/>
    <mergeCell ref="I1670:J1670"/>
    <mergeCell ref="K1670:L1670"/>
    <mergeCell ref="C1685:H1685"/>
    <mergeCell ref="I1685:J1685"/>
    <mergeCell ref="K1685:L1685"/>
    <mergeCell ref="C1652:H1652"/>
    <mergeCell ref="I1652:J1652"/>
    <mergeCell ref="K1652:L1652"/>
    <mergeCell ref="C1668:H1668"/>
    <mergeCell ref="I1668:J1668"/>
    <mergeCell ref="K1668:L1668"/>
    <mergeCell ref="C1633:H1633"/>
    <mergeCell ref="I1633:J1633"/>
    <mergeCell ref="K1633:L1633"/>
    <mergeCell ref="C1650:H1650"/>
    <mergeCell ref="I1650:J1650"/>
    <mergeCell ref="K1650:L1650"/>
    <mergeCell ref="C1614:H1614"/>
    <mergeCell ref="I1614:J1614"/>
    <mergeCell ref="K1614:L1614"/>
    <mergeCell ref="C1616:H1616"/>
    <mergeCell ref="I1616:J1616"/>
    <mergeCell ref="K1616:L1616"/>
    <mergeCell ref="C1575:H1575"/>
    <mergeCell ref="I1575:J1575"/>
    <mergeCell ref="K1575:L1575"/>
    <mergeCell ref="C1591:H1591"/>
    <mergeCell ref="I1591:J1591"/>
    <mergeCell ref="K1591:L1591"/>
    <mergeCell ref="C1557:H1557"/>
    <mergeCell ref="I1557:J1557"/>
    <mergeCell ref="K1557:L1557"/>
    <mergeCell ref="C1559:H1559"/>
    <mergeCell ref="I1559:J1559"/>
    <mergeCell ref="K1559:L1559"/>
    <mergeCell ref="C1553:H1553"/>
    <mergeCell ref="I1553:J1553"/>
    <mergeCell ref="K1553:L1553"/>
    <mergeCell ref="C1555:H1555"/>
    <mergeCell ref="I1555:J1555"/>
    <mergeCell ref="K1555:L1555"/>
    <mergeCell ref="C1536:H1536"/>
    <mergeCell ref="I1536:J1536"/>
    <mergeCell ref="K1536:L1536"/>
    <mergeCell ref="C1551:H1551"/>
    <mergeCell ref="I1551:J1551"/>
    <mergeCell ref="K1551:L1551"/>
    <mergeCell ref="C1517:H1517"/>
    <mergeCell ref="I1517:J1517"/>
    <mergeCell ref="K1517:L1517"/>
    <mergeCell ref="C1534:H1534"/>
    <mergeCell ref="I1534:J1534"/>
    <mergeCell ref="K1534:L1534"/>
    <mergeCell ref="C1487:H1487"/>
    <mergeCell ref="I1487:J1487"/>
    <mergeCell ref="K1487:L1487"/>
    <mergeCell ref="C1515:H1515"/>
    <mergeCell ref="I1515:J1515"/>
    <mergeCell ref="K1515:L1515"/>
    <mergeCell ref="A1424:L1424"/>
    <mergeCell ref="C1452:H1452"/>
    <mergeCell ref="I1452:J1452"/>
    <mergeCell ref="K1452:L1452"/>
    <mergeCell ref="C1454:H1454"/>
    <mergeCell ref="I1454:J1454"/>
    <mergeCell ref="K1454:L1454"/>
    <mergeCell ref="C1416:H1416"/>
    <mergeCell ref="C1417:H1417"/>
    <mergeCell ref="C1418:H1418"/>
    <mergeCell ref="C1419:H1419"/>
    <mergeCell ref="C1420:F1420"/>
    <mergeCell ref="C1421:F1421"/>
    <mergeCell ref="C1410:H1410"/>
    <mergeCell ref="C1411:H1411"/>
    <mergeCell ref="C1412:H1412"/>
    <mergeCell ref="C1413:H1413"/>
    <mergeCell ref="C1414:H1414"/>
    <mergeCell ref="C1415:H1415"/>
    <mergeCell ref="C1404:H1404"/>
    <mergeCell ref="C1405:H1405"/>
    <mergeCell ref="C1406:H1406"/>
    <mergeCell ref="C1407:H1407"/>
    <mergeCell ref="C1408:H1408"/>
    <mergeCell ref="C1409:H1409"/>
    <mergeCell ref="C1398:H1398"/>
    <mergeCell ref="C1399:H1399"/>
    <mergeCell ref="C1400:H1400"/>
    <mergeCell ref="C1401:H1401"/>
    <mergeCell ref="C1402:H1402"/>
    <mergeCell ref="C1403:H1403"/>
    <mergeCell ref="C1392:H1392"/>
    <mergeCell ref="C1393:H1393"/>
    <mergeCell ref="C1394:H1394"/>
    <mergeCell ref="C1395:H1395"/>
    <mergeCell ref="C1396:H1396"/>
    <mergeCell ref="C1397:H1397"/>
    <mergeCell ref="C1381:H1381"/>
    <mergeCell ref="I1381:J1381"/>
    <mergeCell ref="K1381:L1381"/>
    <mergeCell ref="C1390:H1390"/>
    <mergeCell ref="I1390:J1390"/>
    <mergeCell ref="K1390:L1390"/>
    <mergeCell ref="A1348:L1348"/>
    <mergeCell ref="A1350:L1350"/>
    <mergeCell ref="C1361:H1361"/>
    <mergeCell ref="I1361:J1361"/>
    <mergeCell ref="K1361:L1361"/>
    <mergeCell ref="C1370:H1370"/>
    <mergeCell ref="I1370:J1370"/>
    <mergeCell ref="K1370:L1370"/>
    <mergeCell ref="C1340:H1340"/>
    <mergeCell ref="C1341:H1341"/>
    <mergeCell ref="C1342:H1342"/>
    <mergeCell ref="C1343:H1343"/>
    <mergeCell ref="C1344:F1344"/>
    <mergeCell ref="C1345:F1345"/>
    <mergeCell ref="C1334:H1334"/>
    <mergeCell ref="C1335:H1335"/>
    <mergeCell ref="C1336:H1336"/>
    <mergeCell ref="C1337:H1337"/>
    <mergeCell ref="C1338:H1338"/>
    <mergeCell ref="C1339:H1339"/>
    <mergeCell ref="C1328:H1328"/>
    <mergeCell ref="C1329:H1329"/>
    <mergeCell ref="C1330:H1330"/>
    <mergeCell ref="C1331:H1331"/>
    <mergeCell ref="C1332:H1332"/>
    <mergeCell ref="C1333:H1333"/>
    <mergeCell ref="C1322:H1322"/>
    <mergeCell ref="C1323:H1323"/>
    <mergeCell ref="C1324:H1324"/>
    <mergeCell ref="C1325:H1325"/>
    <mergeCell ref="C1326:H1326"/>
    <mergeCell ref="C1327:H1327"/>
    <mergeCell ref="C1316:H1316"/>
    <mergeCell ref="C1317:H1317"/>
    <mergeCell ref="C1318:H1318"/>
    <mergeCell ref="C1319:H1319"/>
    <mergeCell ref="C1320:H1320"/>
    <mergeCell ref="C1321:H1321"/>
    <mergeCell ref="C1308:H1308"/>
    <mergeCell ref="C1309:H1309"/>
    <mergeCell ref="C1310:H1310"/>
    <mergeCell ref="C1311:H1311"/>
    <mergeCell ref="C1312:F1312"/>
    <mergeCell ref="C1313:F1313"/>
    <mergeCell ref="C1302:H1302"/>
    <mergeCell ref="C1303:H1303"/>
    <mergeCell ref="C1304:H1304"/>
    <mergeCell ref="C1305:H1305"/>
    <mergeCell ref="C1306:H1306"/>
    <mergeCell ref="C1307:H1307"/>
    <mergeCell ref="C1296:H1296"/>
    <mergeCell ref="C1297:H1297"/>
    <mergeCell ref="C1298:H1298"/>
    <mergeCell ref="C1299:H1299"/>
    <mergeCell ref="C1300:H1300"/>
    <mergeCell ref="C1301:H1301"/>
    <mergeCell ref="C1290:H1290"/>
    <mergeCell ref="C1291:H1291"/>
    <mergeCell ref="C1292:H1292"/>
    <mergeCell ref="C1293:H1293"/>
    <mergeCell ref="C1294:H1294"/>
    <mergeCell ref="C1295:H1295"/>
    <mergeCell ref="C1284:H1284"/>
    <mergeCell ref="C1285:H1285"/>
    <mergeCell ref="C1286:H1286"/>
    <mergeCell ref="C1287:H1287"/>
    <mergeCell ref="C1288:H1288"/>
    <mergeCell ref="C1289:H1289"/>
    <mergeCell ref="C1262:H1262"/>
    <mergeCell ref="I1262:J1262"/>
    <mergeCell ref="K1262:L1262"/>
    <mergeCell ref="C1282:H1282"/>
    <mergeCell ref="I1282:J1282"/>
    <mergeCell ref="K1282:L1282"/>
    <mergeCell ref="C1239:H1239"/>
    <mergeCell ref="I1239:J1239"/>
    <mergeCell ref="K1239:L1239"/>
    <mergeCell ref="C1241:H1241"/>
    <mergeCell ref="I1241:J1241"/>
    <mergeCell ref="K1241:L1241"/>
    <mergeCell ref="C1235:H1235"/>
    <mergeCell ref="I1235:J1235"/>
    <mergeCell ref="K1235:L1235"/>
    <mergeCell ref="C1237:H1237"/>
    <mergeCell ref="I1237:J1237"/>
    <mergeCell ref="K1237:L1237"/>
    <mergeCell ref="C1183:H1183"/>
    <mergeCell ref="C1184:F1184"/>
    <mergeCell ref="C1185:F1185"/>
    <mergeCell ref="A1188:L1188"/>
    <mergeCell ref="C1211:H1211"/>
    <mergeCell ref="I1211:J1211"/>
    <mergeCell ref="K1211:L1211"/>
    <mergeCell ref="C1177:H1177"/>
    <mergeCell ref="C1178:H1178"/>
    <mergeCell ref="C1179:H1179"/>
    <mergeCell ref="C1180:H1180"/>
    <mergeCell ref="C1181:H1181"/>
    <mergeCell ref="C1182:H1182"/>
    <mergeCell ref="C1171:H1171"/>
    <mergeCell ref="C1172:H1172"/>
    <mergeCell ref="C1173:H1173"/>
    <mergeCell ref="C1174:H1174"/>
    <mergeCell ref="C1175:H1175"/>
    <mergeCell ref="C1176:H1176"/>
    <mergeCell ref="C1165:H1165"/>
    <mergeCell ref="C1166:H1166"/>
    <mergeCell ref="C1167:H1167"/>
    <mergeCell ref="C1168:H1168"/>
    <mergeCell ref="C1169:H1169"/>
    <mergeCell ref="C1170:H1170"/>
    <mergeCell ref="C1159:H1159"/>
    <mergeCell ref="C1160:H1160"/>
    <mergeCell ref="C1161:H1161"/>
    <mergeCell ref="C1162:H1162"/>
    <mergeCell ref="C1163:H1163"/>
    <mergeCell ref="C1164:H1164"/>
    <mergeCell ref="C1154:H1154"/>
    <mergeCell ref="I1154:J1154"/>
    <mergeCell ref="K1154:L1154"/>
    <mergeCell ref="C1156:H1156"/>
    <mergeCell ref="C1157:H1157"/>
    <mergeCell ref="C1158:H1158"/>
    <mergeCell ref="C1131:H1131"/>
    <mergeCell ref="I1131:J1131"/>
    <mergeCell ref="K1131:L1131"/>
    <mergeCell ref="C1152:H1152"/>
    <mergeCell ref="I1152:J1152"/>
    <mergeCell ref="K1152:L1152"/>
    <mergeCell ref="C1109:H1109"/>
    <mergeCell ref="I1109:J1109"/>
    <mergeCell ref="K1109:L1109"/>
    <mergeCell ref="C1129:H1129"/>
    <mergeCell ref="I1129:J1129"/>
    <mergeCell ref="K1129:L1129"/>
    <mergeCell ref="C1087:H1087"/>
    <mergeCell ref="I1087:J1087"/>
    <mergeCell ref="K1087:L1087"/>
    <mergeCell ref="C1107:H1107"/>
    <mergeCell ref="I1107:J1107"/>
    <mergeCell ref="K1107:L1107"/>
    <mergeCell ref="C1083:H1083"/>
    <mergeCell ref="I1083:J1083"/>
    <mergeCell ref="K1083:L1083"/>
    <mergeCell ref="C1085:H1085"/>
    <mergeCell ref="I1085:J1085"/>
    <mergeCell ref="K1085:L1085"/>
    <mergeCell ref="C1079:H1079"/>
    <mergeCell ref="I1079:J1079"/>
    <mergeCell ref="K1079:L1079"/>
    <mergeCell ref="C1081:H1081"/>
    <mergeCell ref="I1081:J1081"/>
    <mergeCell ref="K1081:L1081"/>
    <mergeCell ref="C1075:H1075"/>
    <mergeCell ref="I1075:J1075"/>
    <mergeCell ref="K1075:L1075"/>
    <mergeCell ref="C1077:H1077"/>
    <mergeCell ref="I1077:J1077"/>
    <mergeCell ref="K1077:L1077"/>
    <mergeCell ref="A1042:L1042"/>
    <mergeCell ref="C1051:H1051"/>
    <mergeCell ref="I1051:J1051"/>
    <mergeCell ref="K1051:L1051"/>
    <mergeCell ref="C1066:H1066"/>
    <mergeCell ref="I1066:J1066"/>
    <mergeCell ref="K1066:L1066"/>
    <mergeCell ref="C1034:H1034"/>
    <mergeCell ref="C1035:H1035"/>
    <mergeCell ref="C1036:H1036"/>
    <mergeCell ref="C1037:H1037"/>
    <mergeCell ref="C1038:F1038"/>
    <mergeCell ref="C1039:F1039"/>
    <mergeCell ref="C1028:H1028"/>
    <mergeCell ref="C1029:H1029"/>
    <mergeCell ref="C1030:H1030"/>
    <mergeCell ref="C1031:H1031"/>
    <mergeCell ref="C1032:H1032"/>
    <mergeCell ref="C1033:H1033"/>
    <mergeCell ref="C1022:H1022"/>
    <mergeCell ref="C1023:H1023"/>
    <mergeCell ref="C1024:H1024"/>
    <mergeCell ref="C1025:H1025"/>
    <mergeCell ref="C1026:H1026"/>
    <mergeCell ref="C1027:H1027"/>
    <mergeCell ref="C1016:H1016"/>
    <mergeCell ref="C1017:H1017"/>
    <mergeCell ref="C1018:H1018"/>
    <mergeCell ref="C1019:H1019"/>
    <mergeCell ref="C1020:H1020"/>
    <mergeCell ref="C1021:H1021"/>
    <mergeCell ref="C1010:H1010"/>
    <mergeCell ref="C1011:H1011"/>
    <mergeCell ref="C1012:H1012"/>
    <mergeCell ref="C1013:H1013"/>
    <mergeCell ref="C1014:H1014"/>
    <mergeCell ref="C1015:H1015"/>
    <mergeCell ref="C988:H988"/>
    <mergeCell ref="I988:J988"/>
    <mergeCell ref="K988:L988"/>
    <mergeCell ref="C1008:H1008"/>
    <mergeCell ref="I1008:J1008"/>
    <mergeCell ref="K1008:L1008"/>
    <mergeCell ref="C945:H945"/>
    <mergeCell ref="I945:J945"/>
    <mergeCell ref="K945:L945"/>
    <mergeCell ref="C968:H968"/>
    <mergeCell ref="I968:J968"/>
    <mergeCell ref="K968:L968"/>
    <mergeCell ref="C902:H902"/>
    <mergeCell ref="C903:F903"/>
    <mergeCell ref="C904:F904"/>
    <mergeCell ref="A907:L907"/>
    <mergeCell ref="C924:H924"/>
    <mergeCell ref="I924:J924"/>
    <mergeCell ref="K924:L924"/>
    <mergeCell ref="C896:H896"/>
    <mergeCell ref="C897:H897"/>
    <mergeCell ref="C898:H898"/>
    <mergeCell ref="C899:H899"/>
    <mergeCell ref="C900:H900"/>
    <mergeCell ref="C901:H901"/>
    <mergeCell ref="C890:H890"/>
    <mergeCell ref="C891:H891"/>
    <mergeCell ref="C892:H892"/>
    <mergeCell ref="C893:H893"/>
    <mergeCell ref="C894:H894"/>
    <mergeCell ref="C895:H895"/>
    <mergeCell ref="C884:H884"/>
    <mergeCell ref="C885:H885"/>
    <mergeCell ref="C886:H886"/>
    <mergeCell ref="C887:H887"/>
    <mergeCell ref="C888:H888"/>
    <mergeCell ref="C889:H889"/>
    <mergeCell ref="C878:H878"/>
    <mergeCell ref="C879:H879"/>
    <mergeCell ref="C880:H880"/>
    <mergeCell ref="C881:H881"/>
    <mergeCell ref="C882:H882"/>
    <mergeCell ref="C883:H883"/>
    <mergeCell ref="C873:H873"/>
    <mergeCell ref="I873:J873"/>
    <mergeCell ref="K873:L873"/>
    <mergeCell ref="C875:H875"/>
    <mergeCell ref="C876:H876"/>
    <mergeCell ref="C877:H877"/>
    <mergeCell ref="C869:H869"/>
    <mergeCell ref="I869:J869"/>
    <mergeCell ref="K869:L869"/>
    <mergeCell ref="C871:H871"/>
    <mergeCell ref="I871:J871"/>
    <mergeCell ref="K871:L871"/>
    <mergeCell ref="A804:L804"/>
    <mergeCell ref="A806:L806"/>
    <mergeCell ref="C844:H844"/>
    <mergeCell ref="I844:J844"/>
    <mergeCell ref="K844:L844"/>
    <mergeCell ref="C846:H846"/>
    <mergeCell ref="I846:J846"/>
    <mergeCell ref="K846:L846"/>
    <mergeCell ref="C796:H796"/>
    <mergeCell ref="C797:H797"/>
    <mergeCell ref="C798:H798"/>
    <mergeCell ref="C799:H799"/>
    <mergeCell ref="C800:F800"/>
    <mergeCell ref="C801:F801"/>
    <mergeCell ref="C790:H790"/>
    <mergeCell ref="C791:H791"/>
    <mergeCell ref="C792:H792"/>
    <mergeCell ref="C793:H793"/>
    <mergeCell ref="C794:H794"/>
    <mergeCell ref="C795:H795"/>
    <mergeCell ref="C784:H784"/>
    <mergeCell ref="C785:H785"/>
    <mergeCell ref="C786:H786"/>
    <mergeCell ref="C787:H787"/>
    <mergeCell ref="C788:H788"/>
    <mergeCell ref="C789:H789"/>
    <mergeCell ref="C778:H778"/>
    <mergeCell ref="C779:H779"/>
    <mergeCell ref="C780:H780"/>
    <mergeCell ref="C781:H781"/>
    <mergeCell ref="C782:H782"/>
    <mergeCell ref="C783:H783"/>
    <mergeCell ref="C772:H772"/>
    <mergeCell ref="C773:H773"/>
    <mergeCell ref="C774:H774"/>
    <mergeCell ref="C775:H775"/>
    <mergeCell ref="C776:H776"/>
    <mergeCell ref="C777:H777"/>
    <mergeCell ref="C764:H764"/>
    <mergeCell ref="C765:H765"/>
    <mergeCell ref="C766:H766"/>
    <mergeCell ref="C767:H767"/>
    <mergeCell ref="C768:F768"/>
    <mergeCell ref="C769:F769"/>
    <mergeCell ref="C758:H758"/>
    <mergeCell ref="C759:H759"/>
    <mergeCell ref="C760:H760"/>
    <mergeCell ref="C761:H761"/>
    <mergeCell ref="C762:H762"/>
    <mergeCell ref="C763:H763"/>
    <mergeCell ref="C752:H752"/>
    <mergeCell ref="C753:H753"/>
    <mergeCell ref="C754:H754"/>
    <mergeCell ref="C755:H755"/>
    <mergeCell ref="C756:H756"/>
    <mergeCell ref="C757:H757"/>
    <mergeCell ref="C746:H746"/>
    <mergeCell ref="C747:H747"/>
    <mergeCell ref="C748:H748"/>
    <mergeCell ref="C749:H749"/>
    <mergeCell ref="C750:H750"/>
    <mergeCell ref="C751:H751"/>
    <mergeCell ref="C740:H740"/>
    <mergeCell ref="C741:H741"/>
    <mergeCell ref="C742:H742"/>
    <mergeCell ref="C743:H743"/>
    <mergeCell ref="C744:H744"/>
    <mergeCell ref="C745:H745"/>
    <mergeCell ref="C713:H713"/>
    <mergeCell ref="I713:J713"/>
    <mergeCell ref="K713:L713"/>
    <mergeCell ref="C738:H738"/>
    <mergeCell ref="I738:J738"/>
    <mergeCell ref="K738:L738"/>
    <mergeCell ref="C677:H677"/>
    <mergeCell ref="I677:J677"/>
    <mergeCell ref="K677:L677"/>
    <mergeCell ref="C711:H711"/>
    <mergeCell ref="I711:J711"/>
    <mergeCell ref="K711:L711"/>
    <mergeCell ref="C673:H673"/>
    <mergeCell ref="I673:J673"/>
    <mergeCell ref="K673:L673"/>
    <mergeCell ref="C675:H675"/>
    <mergeCell ref="I675:J675"/>
    <mergeCell ref="K675:L675"/>
    <mergeCell ref="C638:H638"/>
    <mergeCell ref="I638:J638"/>
    <mergeCell ref="K638:L638"/>
    <mergeCell ref="C654:H654"/>
    <mergeCell ref="I654:J654"/>
    <mergeCell ref="K654:L654"/>
    <mergeCell ref="C603:H603"/>
    <mergeCell ref="C604:F604"/>
    <mergeCell ref="C605:F605"/>
    <mergeCell ref="A608:L608"/>
    <mergeCell ref="C636:H636"/>
    <mergeCell ref="I636:J636"/>
    <mergeCell ref="K636:L636"/>
    <mergeCell ref="C597:H597"/>
    <mergeCell ref="C598:H598"/>
    <mergeCell ref="C599:H599"/>
    <mergeCell ref="C600:H600"/>
    <mergeCell ref="C601:H601"/>
    <mergeCell ref="C602:H602"/>
    <mergeCell ref="C591:H591"/>
    <mergeCell ref="C592:H592"/>
    <mergeCell ref="C593:H593"/>
    <mergeCell ref="C594:H594"/>
    <mergeCell ref="C595:H595"/>
    <mergeCell ref="C596:H596"/>
    <mergeCell ref="C585:H585"/>
    <mergeCell ref="C586:H586"/>
    <mergeCell ref="C587:H587"/>
    <mergeCell ref="C588:H588"/>
    <mergeCell ref="C589:H589"/>
    <mergeCell ref="C590:H590"/>
    <mergeCell ref="C579:H579"/>
    <mergeCell ref="C580:H580"/>
    <mergeCell ref="C581:H581"/>
    <mergeCell ref="C582:H582"/>
    <mergeCell ref="C583:H583"/>
    <mergeCell ref="C584:H584"/>
    <mergeCell ref="C574:H574"/>
    <mergeCell ref="I574:J574"/>
    <mergeCell ref="K574:L574"/>
    <mergeCell ref="C576:H576"/>
    <mergeCell ref="C577:H577"/>
    <mergeCell ref="C578:H578"/>
    <mergeCell ref="C542:H542"/>
    <mergeCell ref="I542:J542"/>
    <mergeCell ref="K542:L542"/>
    <mergeCell ref="C559:H559"/>
    <mergeCell ref="I559:J559"/>
    <mergeCell ref="K559:L559"/>
    <mergeCell ref="C521:H521"/>
    <mergeCell ref="I521:J521"/>
    <mergeCell ref="K521:L521"/>
    <mergeCell ref="C540:H540"/>
    <mergeCell ref="I540:J540"/>
    <mergeCell ref="K540:L540"/>
    <mergeCell ref="C477:H477"/>
    <mergeCell ref="I477:J477"/>
    <mergeCell ref="K477:L477"/>
    <mergeCell ref="C494:H494"/>
    <mergeCell ref="I494:J494"/>
    <mergeCell ref="K494:L494"/>
    <mergeCell ref="A440:L440"/>
    <mergeCell ref="C451:H451"/>
    <mergeCell ref="I451:J451"/>
    <mergeCell ref="K451:L451"/>
    <mergeCell ref="C475:H475"/>
    <mergeCell ref="I475:J475"/>
    <mergeCell ref="K475:L475"/>
    <mergeCell ref="C432:H432"/>
    <mergeCell ref="C433:H433"/>
    <mergeCell ref="C434:H434"/>
    <mergeCell ref="C435:H435"/>
    <mergeCell ref="C436:F436"/>
    <mergeCell ref="C437:F437"/>
    <mergeCell ref="C426:H426"/>
    <mergeCell ref="C427:H427"/>
    <mergeCell ref="C428:H428"/>
    <mergeCell ref="C429:H429"/>
    <mergeCell ref="C430:H430"/>
    <mergeCell ref="C431:H431"/>
    <mergeCell ref="C420:H420"/>
    <mergeCell ref="C421:H421"/>
    <mergeCell ref="C422:H422"/>
    <mergeCell ref="C423:H423"/>
    <mergeCell ref="C424:H424"/>
    <mergeCell ref="C425:H425"/>
    <mergeCell ref="C414:H414"/>
    <mergeCell ref="C415:H415"/>
    <mergeCell ref="C416:H416"/>
    <mergeCell ref="C417:H417"/>
    <mergeCell ref="C418:H418"/>
    <mergeCell ref="C419:H419"/>
    <mergeCell ref="C408:H408"/>
    <mergeCell ref="C409:H409"/>
    <mergeCell ref="C410:H410"/>
    <mergeCell ref="C411:H411"/>
    <mergeCell ref="C412:H412"/>
    <mergeCell ref="C413:H413"/>
    <mergeCell ref="C389:H389"/>
    <mergeCell ref="I389:J389"/>
    <mergeCell ref="K389:L389"/>
    <mergeCell ref="C406:H406"/>
    <mergeCell ref="I406:J406"/>
    <mergeCell ref="K406:L406"/>
    <mergeCell ref="C361:H361"/>
    <mergeCell ref="I361:J361"/>
    <mergeCell ref="K361:L361"/>
    <mergeCell ref="C374:H374"/>
    <mergeCell ref="I374:J374"/>
    <mergeCell ref="K374:L374"/>
    <mergeCell ref="C322:H322"/>
    <mergeCell ref="I322:J322"/>
    <mergeCell ref="K322:L322"/>
    <mergeCell ref="C343:H343"/>
    <mergeCell ref="I343:J343"/>
    <mergeCell ref="K343:L343"/>
    <mergeCell ref="C317:H317"/>
    <mergeCell ref="I317:J317"/>
    <mergeCell ref="K317:L317"/>
    <mergeCell ref="C319:H319"/>
    <mergeCell ref="I319:J319"/>
    <mergeCell ref="K319:L319"/>
    <mergeCell ref="C299:H299"/>
    <mergeCell ref="I299:J299"/>
    <mergeCell ref="K299:L299"/>
    <mergeCell ref="C302:H302"/>
    <mergeCell ref="I302:J302"/>
    <mergeCell ref="K302:L302"/>
    <mergeCell ref="C282:H282"/>
    <mergeCell ref="I282:J282"/>
    <mergeCell ref="K282:L282"/>
    <mergeCell ref="C285:H285"/>
    <mergeCell ref="I285:J285"/>
    <mergeCell ref="K285:L285"/>
    <mergeCell ref="C266:H266"/>
    <mergeCell ref="I266:J266"/>
    <mergeCell ref="K266:L266"/>
    <mergeCell ref="C268:H268"/>
    <mergeCell ref="I268:J268"/>
    <mergeCell ref="K268:L268"/>
    <mergeCell ref="C247:H247"/>
    <mergeCell ref="I247:J247"/>
    <mergeCell ref="K247:L247"/>
    <mergeCell ref="C249:H249"/>
    <mergeCell ref="I249:J249"/>
    <mergeCell ref="K249:L249"/>
    <mergeCell ref="C208:H208"/>
    <mergeCell ref="I208:J208"/>
    <mergeCell ref="K208:L208"/>
    <mergeCell ref="C225:H225"/>
    <mergeCell ref="I225:J225"/>
    <mergeCell ref="K225:L225"/>
    <mergeCell ref="C190:H190"/>
    <mergeCell ref="I190:J190"/>
    <mergeCell ref="K190:L190"/>
    <mergeCell ref="C192:H192"/>
    <mergeCell ref="I192:J192"/>
    <mergeCell ref="K192:L192"/>
    <mergeCell ref="C173:H173"/>
    <mergeCell ref="I173:J173"/>
    <mergeCell ref="K173:L173"/>
    <mergeCell ref="C175:H175"/>
    <mergeCell ref="I175:J175"/>
    <mergeCell ref="K175:L175"/>
    <mergeCell ref="C115:H115"/>
    <mergeCell ref="C116:F116"/>
    <mergeCell ref="C117:F117"/>
    <mergeCell ref="A120:L120"/>
    <mergeCell ref="C148:H148"/>
    <mergeCell ref="I148:J148"/>
    <mergeCell ref="K148:L148"/>
    <mergeCell ref="C109:H109"/>
    <mergeCell ref="C110:H110"/>
    <mergeCell ref="C111:H111"/>
    <mergeCell ref="C112:H112"/>
    <mergeCell ref="C113:H113"/>
    <mergeCell ref="C114:H114"/>
    <mergeCell ref="C103:H103"/>
    <mergeCell ref="C104:H104"/>
    <mergeCell ref="C105:H105"/>
    <mergeCell ref="C106:H106"/>
    <mergeCell ref="C107:H107"/>
    <mergeCell ref="C108:H108"/>
    <mergeCell ref="C97:H97"/>
    <mergeCell ref="C98:H98"/>
    <mergeCell ref="C99:H99"/>
    <mergeCell ref="C100:H100"/>
    <mergeCell ref="C101:H101"/>
    <mergeCell ref="C102:H102"/>
    <mergeCell ref="C91:H91"/>
    <mergeCell ref="C92:H92"/>
    <mergeCell ref="C93:H93"/>
    <mergeCell ref="C94:H94"/>
    <mergeCell ref="C95:H95"/>
    <mergeCell ref="C96:H96"/>
    <mergeCell ref="C86:H86"/>
    <mergeCell ref="I86:J86"/>
    <mergeCell ref="K86:L86"/>
    <mergeCell ref="C88:H88"/>
    <mergeCell ref="C89:H89"/>
    <mergeCell ref="C90:H90"/>
    <mergeCell ref="C66:H66"/>
    <mergeCell ref="I66:J66"/>
    <mergeCell ref="K66:L66"/>
    <mergeCell ref="C77:H77"/>
    <mergeCell ref="I77:J77"/>
    <mergeCell ref="K77:L77"/>
    <mergeCell ref="E38:G41"/>
    <mergeCell ref="H38:L41"/>
    <mergeCell ref="A44:L44"/>
    <mergeCell ref="A46:L46"/>
    <mergeCell ref="C57:H57"/>
    <mergeCell ref="I57:J57"/>
    <mergeCell ref="K57:L57"/>
    <mergeCell ref="C36:D36"/>
    <mergeCell ref="C37:D37"/>
    <mergeCell ref="A38:A42"/>
    <mergeCell ref="B38:B42"/>
    <mergeCell ref="C38:C42"/>
    <mergeCell ref="D38:D42"/>
    <mergeCell ref="A24:L24"/>
    <mergeCell ref="C27:L27"/>
    <mergeCell ref="C28:L28"/>
    <mergeCell ref="C31:D31"/>
    <mergeCell ref="C34:D34"/>
    <mergeCell ref="C35:D35"/>
    <mergeCell ref="A17:L17"/>
    <mergeCell ref="A19:L19"/>
    <mergeCell ref="A20:L20"/>
    <mergeCell ref="A22:L22"/>
    <mergeCell ref="A23:L23"/>
    <mergeCell ref="A9:E9"/>
    <mergeCell ref="F9:L9"/>
    <mergeCell ref="A11:E11"/>
    <mergeCell ref="F11:L11"/>
    <mergeCell ref="A13:E13"/>
    <mergeCell ref="F13:L13"/>
    <mergeCell ref="A3:E3"/>
    <mergeCell ref="F3:L3"/>
    <mergeCell ref="A5:E5"/>
    <mergeCell ref="F5:L5"/>
    <mergeCell ref="A7:E7"/>
    <mergeCell ref="F7:L7"/>
    <mergeCell ref="A1:E1"/>
    <mergeCell ref="F1:L1"/>
  </mergeCells>
  <pageMargins left="0.4" right="0.2" top="0.2" bottom="0.4" header="0.2" footer="0.2"/>
  <pageSetup paperSize="9" scale="70" fitToHeight="0" orientation="landscape" r:id="rId1"/>
  <headerFooter>
    <oddHeader>&amp;L&amp;8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5"/>
  <sheetViews>
    <sheetView zoomScale="70" zoomScaleNormal="70" workbookViewId="0"/>
  </sheetViews>
  <sheetFormatPr defaultRowHeight="12.75" x14ac:dyDescent="0.2"/>
  <cols>
    <col min="1" max="1" width="6.7109375" customWidth="1"/>
    <col min="2" max="2" width="25.7109375" customWidth="1"/>
    <col min="3" max="4" width="35.7109375" customWidth="1"/>
    <col min="5" max="12" width="15.7109375" customWidth="1"/>
    <col min="13" max="16" width="10.7109375" customWidth="1"/>
    <col min="17" max="17" width="25.7109375" customWidth="1"/>
    <col min="18" max="19" width="10.7109375" customWidth="1"/>
    <col min="20" max="20" width="15.7109375" customWidth="1"/>
    <col min="21" max="21" width="20.7109375" customWidth="1"/>
    <col min="22" max="24" width="15.7109375" customWidth="1"/>
    <col min="25" max="26" width="20.7109375" customWidth="1"/>
    <col min="27" max="29" width="15.7109375" customWidth="1"/>
  </cols>
  <sheetData>
    <row r="1" spans="1:29" ht="12.7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pans="1:29" ht="20.25" customHeight="1" x14ac:dyDescent="0.2">
      <c r="A2" s="26" t="s">
        <v>1782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7"/>
      <c r="AC2" s="27"/>
    </row>
    <row r="3" spans="1:29" ht="15.75" customHeight="1" x14ac:dyDescent="0.2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14"/>
      <c r="AC3" s="14"/>
    </row>
    <row r="4" spans="1:29" ht="15" customHeight="1" x14ac:dyDescent="0.2">
      <c r="A4" s="29" t="s">
        <v>1814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30"/>
      <c r="AC4" s="30"/>
    </row>
    <row r="5" spans="1:29" ht="12.75" customHeight="1" x14ac:dyDescent="0.2">
      <c r="A5" s="32" t="s">
        <v>1524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3"/>
      <c r="AC5" s="33"/>
    </row>
    <row r="6" spans="1:29" ht="12.75" customHeight="1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ht="12.75" customHeight="1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34" t="s">
        <v>1783</v>
      </c>
      <c r="V7" s="35"/>
      <c r="W7" s="35"/>
      <c r="X7" s="35"/>
      <c r="Y7" s="35"/>
      <c r="Z7" s="35"/>
      <c r="AA7" s="35"/>
      <c r="AB7" s="14"/>
      <c r="AC7" s="14"/>
    </row>
    <row r="8" spans="1:29" ht="12.75" customHeight="1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34" t="s">
        <v>1521</v>
      </c>
      <c r="V8" s="35"/>
      <c r="W8" s="35"/>
      <c r="X8" s="35"/>
      <c r="Y8" s="35"/>
      <c r="Z8" s="35"/>
      <c r="AA8" s="35"/>
      <c r="AB8" s="14"/>
      <c r="AC8" s="14"/>
    </row>
    <row r="9" spans="1:29" ht="12.75" customHeight="1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34" t="s">
        <v>1784</v>
      </c>
      <c r="V9" s="35"/>
      <c r="W9" s="35"/>
      <c r="X9" s="35"/>
      <c r="Y9" s="35"/>
      <c r="Z9" s="35"/>
      <c r="AA9" s="35"/>
      <c r="AB9" s="14"/>
      <c r="AC9" s="14"/>
    </row>
    <row r="10" spans="1:29" ht="12.75" customHeight="1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34" t="s">
        <v>1785</v>
      </c>
      <c r="V10" s="35"/>
      <c r="W10" s="35"/>
      <c r="X10" s="35"/>
      <c r="Y10" s="35"/>
      <c r="Z10" s="35"/>
      <c r="AA10" s="35"/>
      <c r="AB10" s="14"/>
      <c r="AC10" s="14"/>
    </row>
    <row r="11" spans="1:29" ht="12.75" customHeight="1" x14ac:dyDescent="0.2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</row>
    <row r="12" spans="1:29" ht="12.75" customHeight="1" x14ac:dyDescent="0.2">
      <c r="A12" s="40" t="s">
        <v>1786</v>
      </c>
      <c r="B12" s="40" t="s">
        <v>1787</v>
      </c>
      <c r="C12" s="40" t="s">
        <v>1788</v>
      </c>
      <c r="D12" s="40" t="s">
        <v>1789</v>
      </c>
      <c r="E12" s="40" t="s">
        <v>1790</v>
      </c>
      <c r="F12" s="40" t="s">
        <v>1791</v>
      </c>
      <c r="G12" s="40" t="s">
        <v>1792</v>
      </c>
      <c r="H12" s="43" t="s">
        <v>1793</v>
      </c>
      <c r="I12" s="40" t="s">
        <v>1794</v>
      </c>
      <c r="J12" s="40" t="s">
        <v>1795</v>
      </c>
      <c r="K12" s="40" t="s">
        <v>1796</v>
      </c>
      <c r="L12" s="40" t="s">
        <v>1797</v>
      </c>
      <c r="M12" s="38" t="s">
        <v>1798</v>
      </c>
      <c r="N12" s="46"/>
      <c r="O12" s="38" t="s">
        <v>1799</v>
      </c>
      <c r="P12" s="46"/>
      <c r="Q12" s="38" t="s">
        <v>1800</v>
      </c>
      <c r="R12" s="37"/>
      <c r="S12" s="54"/>
      <c r="T12" s="50" t="s">
        <v>1801</v>
      </c>
      <c r="U12" s="40" t="s">
        <v>1802</v>
      </c>
      <c r="V12" s="40" t="s">
        <v>1803</v>
      </c>
      <c r="W12" s="40" t="s">
        <v>1804</v>
      </c>
      <c r="X12" s="40" t="s">
        <v>1805</v>
      </c>
      <c r="Y12" s="40" t="s">
        <v>1806</v>
      </c>
      <c r="Z12" s="40" t="s">
        <v>1807</v>
      </c>
      <c r="AA12" s="40" t="s">
        <v>1808</v>
      </c>
      <c r="AB12" s="40" t="s">
        <v>1809</v>
      </c>
      <c r="AC12" s="40" t="s">
        <v>1810</v>
      </c>
    </row>
    <row r="13" spans="1:29" ht="12.75" customHeight="1" x14ac:dyDescent="0.2">
      <c r="A13" s="41"/>
      <c r="B13" s="41"/>
      <c r="C13" s="41"/>
      <c r="D13" s="41"/>
      <c r="E13" s="41"/>
      <c r="F13" s="41"/>
      <c r="G13" s="41"/>
      <c r="H13" s="44"/>
      <c r="I13" s="41"/>
      <c r="J13" s="41"/>
      <c r="K13" s="41"/>
      <c r="L13" s="41"/>
      <c r="M13" s="39"/>
      <c r="N13" s="47"/>
      <c r="O13" s="39"/>
      <c r="P13" s="47"/>
      <c r="Q13" s="39"/>
      <c r="R13" s="45"/>
      <c r="S13" s="55"/>
      <c r="T13" s="51"/>
      <c r="U13" s="41"/>
      <c r="V13" s="41"/>
      <c r="W13" s="41"/>
      <c r="X13" s="41"/>
      <c r="Y13" s="41"/>
      <c r="Z13" s="41"/>
      <c r="AA13" s="41"/>
      <c r="AB13" s="41"/>
      <c r="AC13" s="41"/>
    </row>
    <row r="14" spans="1:29" ht="12.75" customHeight="1" x14ac:dyDescent="0.2">
      <c r="A14" s="41"/>
      <c r="B14" s="41"/>
      <c r="C14" s="41"/>
      <c r="D14" s="41"/>
      <c r="E14" s="41"/>
      <c r="F14" s="41"/>
      <c r="G14" s="41"/>
      <c r="H14" s="44"/>
      <c r="I14" s="41"/>
      <c r="J14" s="41"/>
      <c r="K14" s="41"/>
      <c r="L14" s="41"/>
      <c r="M14" s="39"/>
      <c r="N14" s="47"/>
      <c r="O14" s="39"/>
      <c r="P14" s="47"/>
      <c r="Q14" s="39"/>
      <c r="R14" s="45"/>
      <c r="S14" s="55"/>
      <c r="T14" s="51"/>
      <c r="U14" s="41"/>
      <c r="V14" s="41"/>
      <c r="W14" s="41"/>
      <c r="X14" s="41"/>
      <c r="Y14" s="41"/>
      <c r="Z14" s="41"/>
      <c r="AA14" s="41"/>
      <c r="AB14" s="41"/>
      <c r="AC14" s="41"/>
    </row>
    <row r="15" spans="1:29" ht="12.75" customHeight="1" x14ac:dyDescent="0.2">
      <c r="A15" s="41"/>
      <c r="B15" s="41"/>
      <c r="C15" s="41"/>
      <c r="D15" s="41"/>
      <c r="E15" s="41"/>
      <c r="F15" s="41"/>
      <c r="G15" s="41"/>
      <c r="H15" s="44"/>
      <c r="I15" s="41"/>
      <c r="J15" s="41"/>
      <c r="K15" s="41"/>
      <c r="L15" s="41"/>
      <c r="M15" s="52"/>
      <c r="N15" s="48"/>
      <c r="O15" s="52"/>
      <c r="P15" s="48"/>
      <c r="Q15" s="52"/>
      <c r="R15" s="49"/>
      <c r="S15" s="56"/>
      <c r="T15" s="51"/>
      <c r="U15" s="41"/>
      <c r="V15" s="41"/>
      <c r="W15" s="41"/>
      <c r="X15" s="41"/>
      <c r="Y15" s="41"/>
      <c r="Z15" s="41"/>
      <c r="AA15" s="41"/>
      <c r="AB15" s="41"/>
      <c r="AC15" s="41"/>
    </row>
    <row r="16" spans="1:29" ht="12.75" customHeight="1" x14ac:dyDescent="0.2">
      <c r="A16" s="41"/>
      <c r="B16" s="41"/>
      <c r="C16" s="41"/>
      <c r="D16" s="41"/>
      <c r="E16" s="41"/>
      <c r="F16" s="41"/>
      <c r="G16" s="41"/>
      <c r="H16" s="44"/>
      <c r="I16" s="41"/>
      <c r="J16" s="41"/>
      <c r="K16" s="41"/>
      <c r="L16" s="41"/>
      <c r="M16" s="40" t="s">
        <v>186</v>
      </c>
      <c r="N16" s="40" t="s">
        <v>1811</v>
      </c>
      <c r="O16" s="40" t="s">
        <v>186</v>
      </c>
      <c r="P16" s="40" t="s">
        <v>1812</v>
      </c>
      <c r="Q16" s="40" t="s">
        <v>1813</v>
      </c>
      <c r="R16" s="40" t="s">
        <v>186</v>
      </c>
      <c r="S16" s="58" t="s">
        <v>1812</v>
      </c>
      <c r="T16" s="51"/>
      <c r="U16" s="41"/>
      <c r="V16" s="41"/>
      <c r="W16" s="41"/>
      <c r="X16" s="41"/>
      <c r="Y16" s="41"/>
      <c r="Z16" s="41"/>
      <c r="AA16" s="41"/>
      <c r="AB16" s="41"/>
      <c r="AC16" s="41"/>
    </row>
    <row r="17" spans="1:29" ht="12.75" customHeight="1" x14ac:dyDescent="0.2">
      <c r="A17" s="41"/>
      <c r="B17" s="41"/>
      <c r="C17" s="41"/>
      <c r="D17" s="41"/>
      <c r="E17" s="41"/>
      <c r="F17" s="41"/>
      <c r="G17" s="41"/>
      <c r="H17" s="44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59"/>
      <c r="T17" s="51"/>
      <c r="U17" s="41"/>
      <c r="V17" s="41"/>
      <c r="W17" s="41"/>
      <c r="X17" s="41"/>
      <c r="Y17" s="41"/>
      <c r="Z17" s="41"/>
      <c r="AA17" s="41"/>
      <c r="AB17" s="41"/>
      <c r="AC17" s="41"/>
    </row>
    <row r="18" spans="1:29" ht="226.5" customHeight="1" x14ac:dyDescent="0.2">
      <c r="A18" s="52"/>
      <c r="B18" s="52"/>
      <c r="C18" s="52"/>
      <c r="D18" s="52"/>
      <c r="E18" s="52"/>
      <c r="F18" s="52"/>
      <c r="G18" s="52"/>
      <c r="H18" s="53"/>
      <c r="I18" s="52"/>
      <c r="J18" s="52"/>
      <c r="K18" s="52"/>
      <c r="L18" s="52"/>
      <c r="M18" s="42"/>
      <c r="N18" s="42"/>
      <c r="O18" s="42"/>
      <c r="P18" s="42"/>
      <c r="Q18" s="42"/>
      <c r="R18" s="42"/>
      <c r="S18" s="60"/>
      <c r="T18" s="57"/>
      <c r="U18" s="52"/>
      <c r="V18" s="52"/>
      <c r="W18" s="52"/>
      <c r="X18" s="52"/>
      <c r="Y18" s="52"/>
      <c r="Z18" s="52"/>
      <c r="AA18" s="52"/>
      <c r="AB18" s="42"/>
      <c r="AC18" s="42"/>
    </row>
    <row r="19" spans="1:29" ht="14.25" customHeight="1" x14ac:dyDescent="0.2">
      <c r="A19" s="61">
        <v>1</v>
      </c>
      <c r="B19" s="61">
        <v>2</v>
      </c>
      <c r="C19" s="61">
        <v>3</v>
      </c>
      <c r="D19" s="61">
        <v>4</v>
      </c>
      <c r="E19" s="61">
        <v>5</v>
      </c>
      <c r="F19" s="61">
        <v>6</v>
      </c>
      <c r="G19" s="61">
        <v>7</v>
      </c>
      <c r="H19" s="61">
        <v>8</v>
      </c>
      <c r="I19" s="61">
        <v>9</v>
      </c>
      <c r="J19" s="61">
        <v>10</v>
      </c>
      <c r="K19" s="61">
        <v>11</v>
      </c>
      <c r="L19" s="61">
        <v>12</v>
      </c>
      <c r="M19" s="61">
        <v>13</v>
      </c>
      <c r="N19" s="61">
        <v>14</v>
      </c>
      <c r="O19" s="61">
        <v>15</v>
      </c>
      <c r="P19" s="61">
        <v>16</v>
      </c>
      <c r="Q19" s="61">
        <v>17</v>
      </c>
      <c r="R19" s="61">
        <v>18</v>
      </c>
      <c r="S19" s="61">
        <v>19</v>
      </c>
      <c r="T19" s="61">
        <v>20</v>
      </c>
      <c r="U19" s="61">
        <v>21</v>
      </c>
      <c r="V19" s="61">
        <v>22</v>
      </c>
      <c r="W19" s="61">
        <v>23</v>
      </c>
      <c r="X19" s="61">
        <v>24</v>
      </c>
      <c r="Y19" s="61">
        <v>25</v>
      </c>
      <c r="Z19" s="61">
        <v>26</v>
      </c>
      <c r="AA19" s="61">
        <v>27</v>
      </c>
      <c r="AB19" s="61">
        <v>28</v>
      </c>
      <c r="AC19" s="61">
        <v>29</v>
      </c>
    </row>
    <row r="20" spans="1:29" ht="16.5" x14ac:dyDescent="0.2">
      <c r="A20" s="62" t="str">
        <f>SrcKA!E14</f>
        <v>Конъюнктурный анализ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</row>
    <row r="21" spans="1:29" ht="60" x14ac:dyDescent="0.2">
      <c r="A21" s="63" t="s">
        <v>1453</v>
      </c>
      <c r="B21" s="64" t="str">
        <f>SrcKA!D15</f>
        <v>ТЦ_66.00.00.00_64_6454104668_13.07.2026_01_1.1</v>
      </c>
      <c r="C21" s="64" t="str">
        <f>IF((SrcKA!AI15&lt;&gt;""), SrcKA!AI15,"")</f>
        <v>Газорегуляторный пункт шкафной ГРПШ-07-2У1 с двумя линиями редуцирования с регуляторами РДНК-1000</v>
      </c>
      <c r="D21" s="64" t="str">
        <f>IF((SrcKA!E15&lt;&gt;""), SrcKA!E15,"")</f>
        <v>Газорегуляторный пункт шкафной ГРПШ-07-2У1 с двумя линиями редуцирования с регуляторами РДНК-1000</v>
      </c>
      <c r="E21" s="65" t="str">
        <f>IF((SrcKA!AH15&lt;&gt;""), SrcKA!AH15,"")</f>
        <v>ШТ</v>
      </c>
      <c r="F21" s="65" t="str">
        <f>IF((SrcKA!G15&lt;&gt;""), SrcKA!G15,"")</f>
        <v>ШТ</v>
      </c>
      <c r="G21" s="66">
        <f>IF((SrcKA!I15&lt;&gt;""), SrcKA!I15,"")</f>
        <v>149000</v>
      </c>
      <c r="H21" s="66">
        <f>IF((SrcKA!H15&lt;&gt;""), SrcKA!H15,"")</f>
        <v>122131.15</v>
      </c>
      <c r="I21" s="65" t="s">
        <v>1815</v>
      </c>
      <c r="J21" s="67"/>
      <c r="K21" s="67" t="str">
        <f>IF((SrcKA!AB15&lt;&gt;""), SrcKA!AB15,"")</f>
        <v/>
      </c>
      <c r="L21" s="66">
        <f>IF((SrcKA!AC15&lt;&gt;""), SrcKA!AC15,"")</f>
        <v>122131.15</v>
      </c>
      <c r="M21" s="66">
        <f>IF((SrcKA!AA15&lt;&gt;""), SrcKA!AA15,"")</f>
        <v>0</v>
      </c>
      <c r="N21" s="66">
        <f>IF((SrcKA!J15&lt;&gt;""), SrcKA!J15,"")</f>
        <v>0</v>
      </c>
      <c r="O21" s="66">
        <f>IF((SrcKA!U15&lt;&gt;""), SrcKA!U15,"")</f>
        <v>0</v>
      </c>
      <c r="P21" s="66">
        <f>IF((SrcKA!V15&lt;&gt;""), SrcKA!V15,"")</f>
        <v>0</v>
      </c>
      <c r="Q21" s="64"/>
      <c r="R21" s="66"/>
      <c r="S21" s="66">
        <f>IF((SrcKA!AE15&lt;&gt;""), SrcKA!AE15,"")</f>
        <v>0</v>
      </c>
      <c r="T21" s="66">
        <f>IF((SrcKA!K15&lt;&gt;""), SrcKA!K15,"")</f>
        <v>122131.15</v>
      </c>
      <c r="U21" s="64" t="str">
        <f>IF((SrcKA!O15&lt;&gt;""), SrcKA!O15,"")</f>
        <v>ООО "ГК ГАЗГАРАНТ"</v>
      </c>
      <c r="V21" s="64" t="str">
        <f>IF((SrcKA!Z15&lt;&gt;""), SrcKA!Z15,"")</f>
        <v>Россия</v>
      </c>
      <c r="W21" s="64" t="str">
        <f>IF((SrcKA!R15&lt;&gt;""), SrcKA!R15,"")</f>
        <v>645501001</v>
      </c>
      <c r="X21" s="64" t="str">
        <f>IF((SrcKA!Q15&lt;&gt;""), SrcKA!Q15,"")</f>
        <v>6454104668</v>
      </c>
      <c r="Y21" s="64" t="str">
        <f>IF((SrcKA!S15&lt;&gt;""), SrcKA!S15,"")</f>
        <v>Счет на оплату №263 от 13.07.2026г</v>
      </c>
      <c r="Z21" s="64" t="str">
        <f>IF((SrcKA!P15&lt;&gt;""), SrcKA!P15,"")</f>
        <v>г.Саратов</v>
      </c>
      <c r="AA21" s="65">
        <f>IF((SrcKA!N15&lt;&gt;""), SrcKA!N15,"")</f>
        <v>2</v>
      </c>
      <c r="AB21" s="65" t="str">
        <f>IF((SrcKA!Y15&lt;&gt;""), SrcKA!Y15,"")</f>
        <v/>
      </c>
      <c r="AC21" s="65" t="str">
        <f>IF((SrcKA!AV15&lt;&gt;""), SrcKA!AV15,"")</f>
        <v/>
      </c>
    </row>
    <row r="22" spans="1:29" ht="57" x14ac:dyDescent="0.2">
      <c r="A22" s="68" t="s">
        <v>1461</v>
      </c>
      <c r="B22" s="69" t="str">
        <f>SrcKA!D16</f>
        <v>ТЦ_66.00.00.00_64_6453135060_13.07.2026_01_1.2</v>
      </c>
      <c r="C22" s="69" t="str">
        <f>IF((SrcKA!AI16&lt;&gt;""), SrcKA!AI16,"")</f>
        <v>Газорегуляторный пункт шкафной ГРПШ-07-2У1 с двумя линиями редуцирования с регуляторами РДНК-1000</v>
      </c>
      <c r="D22" s="69" t="str">
        <f>IF((SrcKA!E16&lt;&gt;""), SrcKA!E16,"")</f>
        <v>Газорегуляторный пункт шкафной ГРПШ-07-2У1 с двумя линиями редуцирования с регуляторами РДНК-1000</v>
      </c>
      <c r="E22" s="70" t="str">
        <f>IF((SrcKA!AH16&lt;&gt;""), SrcKA!AH16,"")</f>
        <v>ШТ</v>
      </c>
      <c r="F22" s="70" t="str">
        <f>IF((SrcKA!G16&lt;&gt;""), SrcKA!G16,"")</f>
        <v>ШТ</v>
      </c>
      <c r="G22" s="71">
        <f>IF((SrcKA!I16&lt;&gt;""), SrcKA!I16,"")</f>
        <v>157940</v>
      </c>
      <c r="H22" s="71">
        <f>IF((SrcKA!H16&lt;&gt;""), SrcKA!H16,"")</f>
        <v>129459.02</v>
      </c>
      <c r="I22" s="70" t="s">
        <v>1815</v>
      </c>
      <c r="J22" s="72"/>
      <c r="K22" s="72" t="str">
        <f>IF((SrcKA!AB16&lt;&gt;""), SrcKA!AB16,"")</f>
        <v/>
      </c>
      <c r="L22" s="71">
        <f>IF((SrcKA!AC16&lt;&gt;""), SrcKA!AC16,"")</f>
        <v>129459.02</v>
      </c>
      <c r="M22" s="71">
        <f>IF((SrcKA!AA16&lt;&gt;""), SrcKA!AA16,"")</f>
        <v>0</v>
      </c>
      <c r="N22" s="71">
        <f>IF((SrcKA!J16&lt;&gt;""), SrcKA!J16,"")</f>
        <v>0</v>
      </c>
      <c r="O22" s="71">
        <f>IF((SrcKA!U16&lt;&gt;""), SrcKA!U16,"")</f>
        <v>0</v>
      </c>
      <c r="P22" s="71">
        <f>IF((SrcKA!V16&lt;&gt;""), SrcKA!V16,"")</f>
        <v>0</v>
      </c>
      <c r="Q22" s="69"/>
      <c r="R22" s="71"/>
      <c r="S22" s="71">
        <f>IF((SrcKA!AE16&lt;&gt;""), SrcKA!AE16,"")</f>
        <v>0</v>
      </c>
      <c r="T22" s="71">
        <f>IF((SrcKA!K16&lt;&gt;""), SrcKA!K16,"")</f>
        <v>129459.02</v>
      </c>
      <c r="U22" s="69" t="str">
        <f>IF((SrcKA!O16&lt;&gt;""), SrcKA!O16,"")</f>
        <v>ООО "ПТК  Газгарант"</v>
      </c>
      <c r="V22" s="69" t="str">
        <f>IF((SrcKA!Z16&lt;&gt;""), SrcKA!Z16,"")</f>
        <v>Россия</v>
      </c>
      <c r="W22" s="69" t="str">
        <f>IF((SrcKA!R16&lt;&gt;""), SrcKA!R16,"")</f>
        <v>645401001</v>
      </c>
      <c r="X22" s="69" t="str">
        <f>IF((SrcKA!Q16&lt;&gt;""), SrcKA!Q16,"")</f>
        <v>6453135060</v>
      </c>
      <c r="Y22" s="69" t="str">
        <f>IF((SrcKA!S16&lt;&gt;""), SrcKA!S16,"")</f>
        <v>коммерческое предложение №5 от 29.06.2026г</v>
      </c>
      <c r="Z22" s="69" t="str">
        <f>IF((SrcKA!P16&lt;&gt;""), SrcKA!P16,"")</f>
        <v>г.Саратов</v>
      </c>
      <c r="AA22" s="70">
        <f>IF((SrcKA!N16&lt;&gt;""), SrcKA!N16,"")</f>
        <v>2</v>
      </c>
      <c r="AB22" s="70" t="str">
        <f>IF((SrcKA!Y16&lt;&gt;""), SrcKA!Y16,"")</f>
        <v/>
      </c>
      <c r="AC22" s="70" t="str">
        <f>IF((SrcKA!AV16&lt;&gt;""), SrcKA!AV16,"")</f>
        <v/>
      </c>
    </row>
    <row r="23" spans="1:29" ht="57" x14ac:dyDescent="0.2">
      <c r="A23" s="68" t="s">
        <v>1467</v>
      </c>
      <c r="B23" s="69" t="str">
        <f>SrcKA!D17</f>
        <v>ТЦ_66.00.00.00_64_6455068074_29.06.2026_01_1.3</v>
      </c>
      <c r="C23" s="69" t="str">
        <f>IF((SrcKA!AI17&lt;&gt;""), SrcKA!AI17,"")</f>
        <v>Газорегуляторный пункт шкафной ГРПШ-07-2У1 с двумя линиями редуцирования с регуляторами РДНК-1000</v>
      </c>
      <c r="D23" s="69" t="str">
        <f>IF((SrcKA!E17&lt;&gt;""), SrcKA!E17,"")</f>
        <v>Газорегуляторный пункт шкафной ГРПШ-07-2У1 с двумя линиями редуцирования с регуляторами РДНК-1000</v>
      </c>
      <c r="E23" s="70" t="str">
        <f>IF((SrcKA!AH17&lt;&gt;""), SrcKA!AH17,"")</f>
        <v>ШТ</v>
      </c>
      <c r="F23" s="70" t="str">
        <f>IF((SrcKA!G17&lt;&gt;""), SrcKA!G17,"")</f>
        <v>ШТ</v>
      </c>
      <c r="G23" s="71">
        <f>IF((SrcKA!I17&lt;&gt;""), SrcKA!I17,"")</f>
        <v>156450</v>
      </c>
      <c r="H23" s="71">
        <f>IF((SrcKA!H17&lt;&gt;""), SrcKA!H17,"")</f>
        <v>128237.7</v>
      </c>
      <c r="I23" s="70" t="s">
        <v>1816</v>
      </c>
      <c r="J23" s="72"/>
      <c r="K23" s="72" t="str">
        <f>IF((SrcKA!AB17&lt;&gt;""), SrcKA!AB17,"")</f>
        <v/>
      </c>
      <c r="L23" s="71">
        <f>IF((SrcKA!AC17&lt;&gt;""), SrcKA!AC17,"")</f>
        <v>128237.7</v>
      </c>
      <c r="M23" s="71">
        <f>IF((SrcKA!AA17&lt;&gt;""), SrcKA!AA17,"")</f>
        <v>0</v>
      </c>
      <c r="N23" s="71">
        <f>IF((SrcKA!J17&lt;&gt;""), SrcKA!J17,"")</f>
        <v>0</v>
      </c>
      <c r="O23" s="71">
        <f>IF((SrcKA!U17&lt;&gt;""), SrcKA!U17,"")</f>
        <v>0</v>
      </c>
      <c r="P23" s="71">
        <f>IF((SrcKA!V17&lt;&gt;""), SrcKA!V17,"")</f>
        <v>0</v>
      </c>
      <c r="Q23" s="69"/>
      <c r="R23" s="71"/>
      <c r="S23" s="71">
        <f>IF((SrcKA!AE17&lt;&gt;""), SrcKA!AE17,"")</f>
        <v>0</v>
      </c>
      <c r="T23" s="71">
        <f>IF((SrcKA!K17&lt;&gt;""), SrcKA!K17,"")</f>
        <v>128237.7</v>
      </c>
      <c r="U23" s="69" t="str">
        <f>IF((SrcKA!O17&lt;&gt;""), SrcKA!O17,"")</f>
        <v>ООО "Континент-Газ"</v>
      </c>
      <c r="V23" s="69" t="str">
        <f>IF((SrcKA!Z17&lt;&gt;""), SrcKA!Z17,"")</f>
        <v>Россия</v>
      </c>
      <c r="W23" s="69" t="str">
        <f>IF((SrcKA!R17&lt;&gt;""), SrcKA!R17,"")</f>
        <v>645501001</v>
      </c>
      <c r="X23" s="69" t="str">
        <f>IF((SrcKA!Q17&lt;&gt;""), SrcKA!Q17,"")</f>
        <v>6455068074</v>
      </c>
      <c r="Y23" s="69" t="str">
        <f>IF((SrcKA!S17&lt;&gt;""), SrcKA!S17,"")</f>
        <v>коммерческое предложение   от 29.06.2026г</v>
      </c>
      <c r="Z23" s="69" t="str">
        <f>IF((SrcKA!P17&lt;&gt;""), SrcKA!P17,"")</f>
        <v>г.Саратов</v>
      </c>
      <c r="AA23" s="70">
        <f>IF((SrcKA!N17&lt;&gt;""), SrcKA!N17,"")</f>
        <v>2</v>
      </c>
      <c r="AB23" s="70" t="str">
        <f>IF((SrcKA!Y17&lt;&gt;""), SrcKA!Y17,"")</f>
        <v/>
      </c>
      <c r="AC23" s="70" t="str">
        <f>IF((SrcKA!AV17&lt;&gt;""), SrcKA!AV17,"")</f>
        <v/>
      </c>
    </row>
    <row r="24" spans="1:29" ht="45" x14ac:dyDescent="0.2">
      <c r="A24" s="63" t="s">
        <v>1472</v>
      </c>
      <c r="B24" s="64" t="str">
        <f>SrcKA!D18</f>
        <v>ТЦ_24.00.00.00_64_6454104668_26.08.2026_01_2.1</v>
      </c>
      <c r="C24" s="64" t="str">
        <f>IF((SrcKA!AI18&lt;&gt;""), SrcKA!AI18,"")</f>
        <v>Изолирующее фланцевое соединение Ру 1,6 МПА д.200</v>
      </c>
      <c r="D24" s="64" t="str">
        <f>IF((SrcKA!E18&lt;&gt;""), SrcKA!E18,"")</f>
        <v>Изолирующее фланцевое соединение Ру 1,6 МПа д.200</v>
      </c>
      <c r="E24" s="65" t="str">
        <f>IF((SrcKA!AH18&lt;&gt;""), SrcKA!AH18,"")</f>
        <v>ШТ</v>
      </c>
      <c r="F24" s="65" t="str">
        <f>IF((SrcKA!G18&lt;&gt;""), SrcKA!G18,"")</f>
        <v>ШТ</v>
      </c>
      <c r="G24" s="66">
        <f>IF((SrcKA!I18&lt;&gt;""), SrcKA!I18,"")</f>
        <v>8276.4</v>
      </c>
      <c r="H24" s="66">
        <f>IF((SrcKA!H18&lt;&gt;""), SrcKA!H18,"")</f>
        <v>6783.93</v>
      </c>
      <c r="I24" s="65" t="s">
        <v>1817</v>
      </c>
      <c r="J24" s="67"/>
      <c r="K24" s="67" t="str">
        <f>IF((SrcKA!AB18&lt;&gt;""), SrcKA!AB18,"")</f>
        <v/>
      </c>
      <c r="L24" s="66">
        <f>IF((SrcKA!AC18&lt;&gt;""), SrcKA!AC18,"")</f>
        <v>6783.93</v>
      </c>
      <c r="M24" s="66">
        <f>IF((SrcKA!AA18&lt;&gt;""), SrcKA!AA18,"")</f>
        <v>0</v>
      </c>
      <c r="N24" s="66">
        <f>IF((SrcKA!J18&lt;&gt;""), SrcKA!J18,"")</f>
        <v>0</v>
      </c>
      <c r="O24" s="66">
        <f>IF((SrcKA!U18&lt;&gt;""), SrcKA!U18,"")</f>
        <v>0</v>
      </c>
      <c r="P24" s="66">
        <f>IF((SrcKA!V18&lt;&gt;""), SrcKA!V18,"")</f>
        <v>0</v>
      </c>
      <c r="Q24" s="64"/>
      <c r="R24" s="66"/>
      <c r="S24" s="66">
        <f>IF((SrcKA!AE18&lt;&gt;""), SrcKA!AE18,"")</f>
        <v>0</v>
      </c>
      <c r="T24" s="66">
        <f>IF((SrcKA!K18&lt;&gt;""), SrcKA!K18,"")</f>
        <v>6783.93</v>
      </c>
      <c r="U24" s="64" t="str">
        <f>IF((SrcKA!O18&lt;&gt;""), SrcKA!O18,"")</f>
        <v>ООО "ГК ГАЗГАРАНТ"</v>
      </c>
      <c r="V24" s="64" t="str">
        <f>IF((SrcKA!Z18&lt;&gt;""), SrcKA!Z18,"")</f>
        <v>Россия</v>
      </c>
      <c r="W24" s="64" t="str">
        <f>IF((SrcKA!R18&lt;&gt;""), SrcKA!R18,"")</f>
        <v>645401001</v>
      </c>
      <c r="X24" s="64" t="str">
        <f>IF((SrcKA!Q18&lt;&gt;""), SrcKA!Q18,"")</f>
        <v>6454104668</v>
      </c>
      <c r="Y24" s="64" t="str">
        <f>IF((SrcKA!S18&lt;&gt;""), SrcKA!S18,"")</f>
        <v>счет на оплату "321 от 26 августа 2026г</v>
      </c>
      <c r="Z24" s="64" t="str">
        <f>IF((SrcKA!P18&lt;&gt;""), SrcKA!P18,"")</f>
        <v>г.Саратов</v>
      </c>
      <c r="AA24" s="65">
        <f>IF((SrcKA!N18&lt;&gt;""), SrcKA!N18,"")</f>
        <v>2</v>
      </c>
      <c r="AB24" s="65" t="str">
        <f>IF((SrcKA!Y18&lt;&gt;""), SrcKA!Y18,"")</f>
        <v/>
      </c>
      <c r="AC24" s="65" t="str">
        <f>IF((SrcKA!AV18&lt;&gt;""), SrcKA!AV18,"")</f>
        <v/>
      </c>
    </row>
    <row r="25" spans="1:29" ht="42.75" x14ac:dyDescent="0.2">
      <c r="A25" s="68" t="s">
        <v>1476</v>
      </c>
      <c r="B25" s="69" t="str">
        <f>SrcKA!D19</f>
        <v>ТЦ_24.00.00.00_64_6449085297_26.08.2026_01_2.2</v>
      </c>
      <c r="C25" s="69" t="str">
        <f>IF((SrcKA!AI19&lt;&gt;""), SrcKA!AI19,"")</f>
        <v>Изолирующее фланцевое соединение Ру 1,6 МПА д.200</v>
      </c>
      <c r="D25" s="69" t="str">
        <f>IF((SrcKA!E19&lt;&gt;""), SrcKA!E19,"")</f>
        <v>Изолирующее фланцевое соединение Ру 1,6МПа д.200</v>
      </c>
      <c r="E25" s="70" t="str">
        <f>IF((SrcKA!AH19&lt;&gt;""), SrcKA!AH19,"")</f>
        <v>ШТ</v>
      </c>
      <c r="F25" s="70" t="str">
        <f>IF((SrcKA!G19&lt;&gt;""), SrcKA!G19,"")</f>
        <v>ШТ</v>
      </c>
      <c r="G25" s="71">
        <f>IF((SrcKA!I19&lt;&gt;""), SrcKA!I19,"")</f>
        <v>9385.44</v>
      </c>
      <c r="H25" s="71">
        <f>IF((SrcKA!H19&lt;&gt;""), SrcKA!H19,"")</f>
        <v>7692.98</v>
      </c>
      <c r="I25" s="70" t="s">
        <v>1817</v>
      </c>
      <c r="J25" s="72"/>
      <c r="K25" s="72" t="str">
        <f>IF((SrcKA!AB19&lt;&gt;""), SrcKA!AB19,"")</f>
        <v/>
      </c>
      <c r="L25" s="71">
        <f>IF((SrcKA!AC19&lt;&gt;""), SrcKA!AC19,"")</f>
        <v>7692.98</v>
      </c>
      <c r="M25" s="71">
        <f>IF((SrcKA!AA19&lt;&gt;""), SrcKA!AA19,"")</f>
        <v>0</v>
      </c>
      <c r="N25" s="71">
        <f>IF((SrcKA!J19&lt;&gt;""), SrcKA!J19,"")</f>
        <v>0</v>
      </c>
      <c r="O25" s="71">
        <f>IF((SrcKA!U19&lt;&gt;""), SrcKA!U19,"")</f>
        <v>0</v>
      </c>
      <c r="P25" s="71">
        <f>IF((SrcKA!V19&lt;&gt;""), SrcKA!V19,"")</f>
        <v>0</v>
      </c>
      <c r="Q25" s="69"/>
      <c r="R25" s="71"/>
      <c r="S25" s="71">
        <f>IF((SrcKA!AE19&lt;&gt;""), SrcKA!AE19,"")</f>
        <v>0</v>
      </c>
      <c r="T25" s="71">
        <f>IF((SrcKA!K19&lt;&gt;""), SrcKA!K19,"")</f>
        <v>7692.98</v>
      </c>
      <c r="U25" s="69" t="str">
        <f>IF((SrcKA!O19&lt;&gt;""), SrcKA!O19,"")</f>
        <v>ПО "РОБУСТ ГРУПП"</v>
      </c>
      <c r="V25" s="69" t="str">
        <f>IF((SrcKA!Z19&lt;&gt;""), SrcKA!Z19,"")</f>
        <v>Россия</v>
      </c>
      <c r="W25" s="69" t="str">
        <f>IF((SrcKA!R19&lt;&gt;""), SrcKA!R19,"")</f>
        <v>644901001</v>
      </c>
      <c r="X25" s="69" t="str">
        <f>IF((SrcKA!Q19&lt;&gt;""), SrcKA!Q19,"")</f>
        <v>6449085297</v>
      </c>
      <c r="Y25" s="69" t="str">
        <f>IF((SrcKA!S19&lt;&gt;""), SrcKA!S19,"")</f>
        <v>коммерческое предложение б/н от 26.08.2026г</v>
      </c>
      <c r="Z25" s="69" t="str">
        <f>IF((SrcKA!P19&lt;&gt;""), SrcKA!P19,"")</f>
        <v>г.Энгельс-2</v>
      </c>
      <c r="AA25" s="70">
        <f>IF((SrcKA!N19&lt;&gt;""), SrcKA!N19,"")</f>
        <v>2</v>
      </c>
      <c r="AB25" s="70" t="str">
        <f>IF((SrcKA!Y19&lt;&gt;""), SrcKA!Y19,"")</f>
        <v/>
      </c>
      <c r="AC25" s="70" t="str">
        <f>IF((SrcKA!AV19&lt;&gt;""), SrcKA!AV19,"")</f>
        <v/>
      </c>
    </row>
    <row r="26" spans="1:29" ht="42.75" x14ac:dyDescent="0.2">
      <c r="A26" s="68" t="s">
        <v>1484</v>
      </c>
      <c r="B26" s="69" t="str">
        <f>SrcKA!D20</f>
        <v>ТЦ_24.00.00.00_64_6455068074_26.08.2026_01_2.3</v>
      </c>
      <c r="C26" s="69" t="str">
        <f>IF((SrcKA!AI20&lt;&gt;""), SrcKA!AI20,"")</f>
        <v>Изолирующее фланцевое соединение Ру 1,6 МПА д.200</v>
      </c>
      <c r="D26" s="69" t="str">
        <f>IF((SrcKA!E20&lt;&gt;""), SrcKA!E20,"")</f>
        <v>Изолирующее фланцевое соединение Ру 1,6МПа д.200</v>
      </c>
      <c r="E26" s="70" t="str">
        <f>IF((SrcKA!AH20&lt;&gt;""), SrcKA!AH20,"")</f>
        <v>ШТ</v>
      </c>
      <c r="F26" s="70" t="str">
        <f>IF((SrcKA!G20&lt;&gt;""), SrcKA!G20,"")</f>
        <v>ШТ</v>
      </c>
      <c r="G26" s="71">
        <f>IF((SrcKA!I20&lt;&gt;""), SrcKA!I20,"")</f>
        <v>8690.2199999999993</v>
      </c>
      <c r="H26" s="71">
        <f>IF((SrcKA!H20&lt;&gt;""), SrcKA!H20,"")</f>
        <v>7123.13</v>
      </c>
      <c r="I26" s="70" t="s">
        <v>1817</v>
      </c>
      <c r="J26" s="72"/>
      <c r="K26" s="72" t="str">
        <f>IF((SrcKA!AB20&lt;&gt;""), SrcKA!AB20,"")</f>
        <v/>
      </c>
      <c r="L26" s="71">
        <f>IF((SrcKA!AC20&lt;&gt;""), SrcKA!AC20,"")</f>
        <v>7123.13</v>
      </c>
      <c r="M26" s="71">
        <f>IF((SrcKA!AA20&lt;&gt;""), SrcKA!AA20,"")</f>
        <v>0</v>
      </c>
      <c r="N26" s="71">
        <f>IF((SrcKA!J20&lt;&gt;""), SrcKA!J20,"")</f>
        <v>0</v>
      </c>
      <c r="O26" s="71">
        <f>IF((SrcKA!U20&lt;&gt;""), SrcKA!U20,"")</f>
        <v>0</v>
      </c>
      <c r="P26" s="71">
        <f>IF((SrcKA!V20&lt;&gt;""), SrcKA!V20,"")</f>
        <v>0</v>
      </c>
      <c r="Q26" s="69"/>
      <c r="R26" s="71"/>
      <c r="S26" s="71">
        <f>IF((SrcKA!AE20&lt;&gt;""), SrcKA!AE20,"")</f>
        <v>0</v>
      </c>
      <c r="T26" s="71">
        <f>IF((SrcKA!K20&lt;&gt;""), SrcKA!K20,"")</f>
        <v>7123.13</v>
      </c>
      <c r="U26" s="69" t="str">
        <f>IF((SrcKA!O20&lt;&gt;""), SrcKA!O20,"")</f>
        <v>ООО "Континент-Газ"</v>
      </c>
      <c r="V26" s="69" t="str">
        <f>IF((SrcKA!Z20&lt;&gt;""), SrcKA!Z20,"")</f>
        <v>Россия</v>
      </c>
      <c r="W26" s="69" t="str">
        <f>IF((SrcKA!R20&lt;&gt;""), SrcKA!R20,"")</f>
        <v>645501001</v>
      </c>
      <c r="X26" s="69" t="str">
        <f>IF((SrcKA!Q20&lt;&gt;""), SrcKA!Q20,"")</f>
        <v>6455068074</v>
      </c>
      <c r="Y26" s="69" t="str">
        <f>IF((SrcKA!S20&lt;&gt;""), SrcKA!S20,"")</f>
        <v>коммерческое предложение б/н от 26.08.2026г</v>
      </c>
      <c r="Z26" s="69" t="str">
        <f>IF((SrcKA!P20&lt;&gt;""), SrcKA!P20,"")</f>
        <v>г.Саратов</v>
      </c>
      <c r="AA26" s="70">
        <f>IF((SrcKA!N20&lt;&gt;""), SrcKA!N20,"")</f>
        <v>2</v>
      </c>
      <c r="AB26" s="70" t="str">
        <f>IF((SrcKA!Y20&lt;&gt;""), SrcKA!Y20,"")</f>
        <v/>
      </c>
      <c r="AC26" s="70" t="str">
        <f>IF((SrcKA!AV20&lt;&gt;""), SrcKA!AV20,"")</f>
        <v/>
      </c>
    </row>
    <row r="27" spans="1:29" ht="45" x14ac:dyDescent="0.2">
      <c r="A27" s="63" t="s">
        <v>1486</v>
      </c>
      <c r="B27" s="64" t="str">
        <f>SrcKA!D21</f>
        <v>ТЦ_24.00.00.00_64_6454104668_26.08.2026_01_3.1</v>
      </c>
      <c r="C27" s="64" t="str">
        <f>IF((SrcKA!AI21&lt;&gt;""), SrcKA!AI21,"")</f>
        <v>Переход  электросварной с закладными нагревателями ПЭ100 SDR 11 д.160*110</v>
      </c>
      <c r="D27" s="64" t="str">
        <f>IF((SrcKA!E21&lt;&gt;""), SrcKA!E21,"")</f>
        <v>Переход электросварной с закладными нагревателями ПЭ100 SDR 11 д.160*110</v>
      </c>
      <c r="E27" s="65" t="str">
        <f>IF((SrcKA!AH21&lt;&gt;""), SrcKA!AH21,"")</f>
        <v>ШТ</v>
      </c>
      <c r="F27" s="65" t="str">
        <f>IF((SrcKA!G21&lt;&gt;""), SrcKA!G21,"")</f>
        <v>ШТ</v>
      </c>
      <c r="G27" s="66">
        <f>IF((SrcKA!I21&lt;&gt;""), SrcKA!I21,"")</f>
        <v>4161.9399999999996</v>
      </c>
      <c r="H27" s="66">
        <f>IF((SrcKA!H21&lt;&gt;""), SrcKA!H21,"")</f>
        <v>3411.43</v>
      </c>
      <c r="I27" s="65" t="s">
        <v>1817</v>
      </c>
      <c r="J27" s="67"/>
      <c r="K27" s="67" t="str">
        <f>IF((SrcKA!AB21&lt;&gt;""), SrcKA!AB21,"")</f>
        <v/>
      </c>
      <c r="L27" s="66">
        <f>IF((SrcKA!AC21&lt;&gt;""), SrcKA!AC21,"")</f>
        <v>3411.43</v>
      </c>
      <c r="M27" s="66">
        <f>IF((SrcKA!AA21&lt;&gt;""), SrcKA!AA21,"")</f>
        <v>0</v>
      </c>
      <c r="N27" s="66">
        <f>IF((SrcKA!J21&lt;&gt;""), SrcKA!J21,"")</f>
        <v>0</v>
      </c>
      <c r="O27" s="66">
        <f>IF((SrcKA!U21&lt;&gt;""), SrcKA!U21,"")</f>
        <v>0</v>
      </c>
      <c r="P27" s="66">
        <f>IF((SrcKA!V21&lt;&gt;""), SrcKA!V21,"")</f>
        <v>0</v>
      </c>
      <c r="Q27" s="64"/>
      <c r="R27" s="66"/>
      <c r="S27" s="66">
        <f>IF((SrcKA!AE21&lt;&gt;""), SrcKA!AE21,"")</f>
        <v>0</v>
      </c>
      <c r="T27" s="66">
        <f>IF((SrcKA!K21&lt;&gt;""), SrcKA!K21,"")</f>
        <v>3411.43</v>
      </c>
      <c r="U27" s="64" t="str">
        <f>IF((SrcKA!O21&lt;&gt;""), SrcKA!O21,"")</f>
        <v>ООО "ГК ГАЗГАРАНТ"</v>
      </c>
      <c r="V27" s="64" t="str">
        <f>IF((SrcKA!Z21&lt;&gt;""), SrcKA!Z21,"")</f>
        <v>Россия</v>
      </c>
      <c r="W27" s="64" t="str">
        <f>IF((SrcKA!R21&lt;&gt;""), SrcKA!R21,"")</f>
        <v>645401001</v>
      </c>
      <c r="X27" s="64" t="str">
        <f>IF((SrcKA!Q21&lt;&gt;""), SrcKA!Q21,"")</f>
        <v>6454104668</v>
      </c>
      <c r="Y27" s="64" t="str">
        <f>IF((SrcKA!S21&lt;&gt;""), SrcKA!S21,"")</f>
        <v>счет на оплату №321 от 26 августа 2026г</v>
      </c>
      <c r="Z27" s="64" t="str">
        <f>IF((SrcKA!P21&lt;&gt;""), SrcKA!P21,"")</f>
        <v>г.Саратов</v>
      </c>
      <c r="AA27" s="65">
        <f>IF((SrcKA!N21&lt;&gt;""), SrcKA!N21,"")</f>
        <v>2</v>
      </c>
      <c r="AB27" s="65" t="str">
        <f>IF((SrcKA!Y21&lt;&gt;""), SrcKA!Y21,"")</f>
        <v/>
      </c>
      <c r="AC27" s="65" t="str">
        <f>IF((SrcKA!AV21&lt;&gt;""), SrcKA!AV21,"")</f>
        <v/>
      </c>
    </row>
    <row r="28" spans="1:29" ht="42.75" x14ac:dyDescent="0.2">
      <c r="A28" s="68" t="s">
        <v>1489</v>
      </c>
      <c r="B28" s="69" t="str">
        <f>SrcKA!D22</f>
        <v>ТЦ_24.00.00.00_64_6449085297_26.08.2026_01_3.2</v>
      </c>
      <c r="C28" s="69" t="str">
        <f>IF((SrcKA!AI22&lt;&gt;""), SrcKA!AI22,"")</f>
        <v>Переход  электросварной с закладными нагревателями ПЭ100 SDR 11 д.160*110</v>
      </c>
      <c r="D28" s="69" t="str">
        <f>IF((SrcKA!E22&lt;&gt;""), SrcKA!E22,"")</f>
        <v>Переход электросварной с закладными нагревателями ПЭ100 SDR 11 д.160*110</v>
      </c>
      <c r="E28" s="70" t="str">
        <f>IF((SrcKA!AH22&lt;&gt;""), SrcKA!AH22,"")</f>
        <v>ШТ</v>
      </c>
      <c r="F28" s="70" t="str">
        <f>IF((SrcKA!G22&lt;&gt;""), SrcKA!G22,"")</f>
        <v>ШТ</v>
      </c>
      <c r="G28" s="71">
        <f>IF((SrcKA!I22&lt;&gt;""), SrcKA!I22,"")</f>
        <v>4719.6400000000003</v>
      </c>
      <c r="H28" s="71">
        <f>IF((SrcKA!H22&lt;&gt;""), SrcKA!H22,"")</f>
        <v>3868.56</v>
      </c>
      <c r="I28" s="70" t="s">
        <v>1817</v>
      </c>
      <c r="J28" s="72"/>
      <c r="K28" s="72" t="str">
        <f>IF((SrcKA!AB22&lt;&gt;""), SrcKA!AB22,"")</f>
        <v/>
      </c>
      <c r="L28" s="71">
        <f>IF((SrcKA!AC22&lt;&gt;""), SrcKA!AC22,"")</f>
        <v>3868.56</v>
      </c>
      <c r="M28" s="71">
        <f>IF((SrcKA!AA22&lt;&gt;""), SrcKA!AA22,"")</f>
        <v>0</v>
      </c>
      <c r="N28" s="71">
        <f>IF((SrcKA!J22&lt;&gt;""), SrcKA!J22,"")</f>
        <v>0</v>
      </c>
      <c r="O28" s="71">
        <f>IF((SrcKA!U22&lt;&gt;""), SrcKA!U22,"")</f>
        <v>0</v>
      </c>
      <c r="P28" s="71">
        <f>IF((SrcKA!V22&lt;&gt;""), SrcKA!V22,"")</f>
        <v>0</v>
      </c>
      <c r="Q28" s="69"/>
      <c r="R28" s="71"/>
      <c r="S28" s="71">
        <f>IF((SrcKA!AE22&lt;&gt;""), SrcKA!AE22,"")</f>
        <v>0</v>
      </c>
      <c r="T28" s="71">
        <f>IF((SrcKA!K22&lt;&gt;""), SrcKA!K22,"")</f>
        <v>3868.56</v>
      </c>
      <c r="U28" s="69" t="str">
        <f>IF((SrcKA!O22&lt;&gt;""), SrcKA!O22,"")</f>
        <v>ПО "РОБУСТ ГРУПП"</v>
      </c>
      <c r="V28" s="69" t="str">
        <f>IF((SrcKA!Z22&lt;&gt;""), SrcKA!Z22,"")</f>
        <v>Россия</v>
      </c>
      <c r="W28" s="69" t="str">
        <f>IF((SrcKA!R22&lt;&gt;""), SrcKA!R22,"")</f>
        <v>644901001</v>
      </c>
      <c r="X28" s="69" t="str">
        <f>IF((SrcKA!Q22&lt;&gt;""), SrcKA!Q22,"")</f>
        <v>6449085297</v>
      </c>
      <c r="Y28" s="69" t="str">
        <f>IF((SrcKA!S22&lt;&gt;""), SrcKA!S22,"")</f>
        <v>коммерческое предложение б/н от 26.08.2026г</v>
      </c>
      <c r="Z28" s="69" t="str">
        <f>IF((SrcKA!P22&lt;&gt;""), SrcKA!P22,"")</f>
        <v>г.Саратов</v>
      </c>
      <c r="AA28" s="70">
        <f>IF((SrcKA!N22&lt;&gt;""), SrcKA!N22,"")</f>
        <v>2</v>
      </c>
      <c r="AB28" s="70" t="str">
        <f>IF((SrcKA!Y22&lt;&gt;""), SrcKA!Y22,"")</f>
        <v/>
      </c>
      <c r="AC28" s="70" t="str">
        <f>IF((SrcKA!AV22&lt;&gt;""), SrcKA!AV22,"")</f>
        <v/>
      </c>
    </row>
    <row r="29" spans="1:29" ht="42.75" x14ac:dyDescent="0.2">
      <c r="A29" s="68" t="s">
        <v>1491</v>
      </c>
      <c r="B29" s="69" t="str">
        <f>SrcKA!D23</f>
        <v>ТЦ_24.00.00.00_64_6455068074_26.08.2026_01_3.3</v>
      </c>
      <c r="C29" s="69" t="str">
        <f>IF((SrcKA!AI23&lt;&gt;""), SrcKA!AI23,"")</f>
        <v>Переход  электросварной с закладными нагревателями ПЭ100 SDR 11 д.160*110</v>
      </c>
      <c r="D29" s="69" t="str">
        <f>IF((SrcKA!E23&lt;&gt;""), SrcKA!E23,"")</f>
        <v>Переход электросварной с закладными нагревателями ПЭ100 SDR 11  д.160*110</v>
      </c>
      <c r="E29" s="70" t="str">
        <f>IF((SrcKA!AH23&lt;&gt;""), SrcKA!AH23,"")</f>
        <v>ШТ</v>
      </c>
      <c r="F29" s="70" t="str">
        <f>IF((SrcKA!G23&lt;&gt;""), SrcKA!G23,"")</f>
        <v>ШТ</v>
      </c>
      <c r="G29" s="71">
        <f>IF((SrcKA!I23&lt;&gt;""), SrcKA!I23,"")</f>
        <v>4370.01</v>
      </c>
      <c r="H29" s="71">
        <f>IF((SrcKA!H23&lt;&gt;""), SrcKA!H23,"")</f>
        <v>3581.98</v>
      </c>
      <c r="I29" s="70" t="s">
        <v>1817</v>
      </c>
      <c r="J29" s="72"/>
      <c r="K29" s="72" t="str">
        <f>IF((SrcKA!AB23&lt;&gt;""), SrcKA!AB23,"")</f>
        <v/>
      </c>
      <c r="L29" s="71">
        <f>IF((SrcKA!AC23&lt;&gt;""), SrcKA!AC23,"")</f>
        <v>3581.98</v>
      </c>
      <c r="M29" s="71">
        <f>IF((SrcKA!AA23&lt;&gt;""), SrcKA!AA23,"")</f>
        <v>0</v>
      </c>
      <c r="N29" s="71">
        <f>IF((SrcKA!J23&lt;&gt;""), SrcKA!J23,"")</f>
        <v>0</v>
      </c>
      <c r="O29" s="71">
        <f>IF((SrcKA!U23&lt;&gt;""), SrcKA!U23,"")</f>
        <v>0</v>
      </c>
      <c r="P29" s="71">
        <f>IF((SrcKA!V23&lt;&gt;""), SrcKA!V23,"")</f>
        <v>0</v>
      </c>
      <c r="Q29" s="69"/>
      <c r="R29" s="71"/>
      <c r="S29" s="71">
        <f>IF((SrcKA!AE23&lt;&gt;""), SrcKA!AE23,"")</f>
        <v>0</v>
      </c>
      <c r="T29" s="71">
        <f>IF((SrcKA!K23&lt;&gt;""), SrcKA!K23,"")</f>
        <v>3581.98</v>
      </c>
      <c r="U29" s="69" t="str">
        <f>IF((SrcKA!O23&lt;&gt;""), SrcKA!O23,"")</f>
        <v>ООО "Континент-Газ"</v>
      </c>
      <c r="V29" s="69" t="str">
        <f>IF((SrcKA!Z23&lt;&gt;""), SrcKA!Z23,"")</f>
        <v>Россия</v>
      </c>
      <c r="W29" s="69" t="str">
        <f>IF((SrcKA!R23&lt;&gt;""), SrcKA!R23,"")</f>
        <v>645501001</v>
      </c>
      <c r="X29" s="69" t="str">
        <f>IF((SrcKA!Q23&lt;&gt;""), SrcKA!Q23,"")</f>
        <v>6455068074</v>
      </c>
      <c r="Y29" s="69" t="str">
        <f>IF((SrcKA!S23&lt;&gt;""), SrcKA!S23,"")</f>
        <v>коммерческое предложение б/н от 26.08.2026</v>
      </c>
      <c r="Z29" s="69" t="str">
        <f>IF((SrcKA!P23&lt;&gt;""), SrcKA!P23,"")</f>
        <v>г.Сарато</v>
      </c>
      <c r="AA29" s="70">
        <f>IF((SrcKA!N23&lt;&gt;""), SrcKA!N23,"")</f>
        <v>2</v>
      </c>
      <c r="AB29" s="70" t="str">
        <f>IF((SrcKA!Y23&lt;&gt;""), SrcKA!Y23,"")</f>
        <v/>
      </c>
      <c r="AC29" s="70" t="str">
        <f>IF((SrcKA!AV23&lt;&gt;""), SrcKA!AV23,"")</f>
        <v/>
      </c>
    </row>
    <row r="30" spans="1:29" ht="45" x14ac:dyDescent="0.2">
      <c r="A30" s="63" t="s">
        <v>1496</v>
      </c>
      <c r="B30" s="64" t="str">
        <f>SrcKA!D24</f>
        <v>ТЦ_24.00.00.00_64_6454104668_26.08.2026_01_4.1</v>
      </c>
      <c r="C30" s="64" t="str">
        <f>IF((SrcKA!AI24&lt;&gt;""), SrcKA!AI24,"")</f>
        <v>Переход  электросварной с закладными нагревателями ПЭ100 SDR 11 д.110*90</v>
      </c>
      <c r="D30" s="64" t="str">
        <f>IF((SrcKA!E24&lt;&gt;""), SrcKA!E24,"")</f>
        <v>Переход электросварной с закладными нагревателями ПЭ100 SDR 11 д.110*90</v>
      </c>
      <c r="E30" s="65" t="str">
        <f>IF((SrcKA!AH24&lt;&gt;""), SrcKA!AH24,"")</f>
        <v>ШТ</v>
      </c>
      <c r="F30" s="65" t="str">
        <f>IF((SrcKA!G24&lt;&gt;""), SrcKA!G24,"")</f>
        <v>ШТ</v>
      </c>
      <c r="G30" s="66">
        <f>IF((SrcKA!I24&lt;&gt;""), SrcKA!I24,"")</f>
        <v>2122.3200000000002</v>
      </c>
      <c r="H30" s="66">
        <f>IF((SrcKA!H24&lt;&gt;""), SrcKA!H24,"")</f>
        <v>1739.61</v>
      </c>
      <c r="I30" s="65" t="s">
        <v>1817</v>
      </c>
      <c r="J30" s="67"/>
      <c r="K30" s="67" t="str">
        <f>IF((SrcKA!AB24&lt;&gt;""), SrcKA!AB24,"")</f>
        <v/>
      </c>
      <c r="L30" s="66">
        <f>IF((SrcKA!AC24&lt;&gt;""), SrcKA!AC24,"")</f>
        <v>1739.61</v>
      </c>
      <c r="M30" s="66">
        <f>IF((SrcKA!AA24&lt;&gt;""), SrcKA!AA24,"")</f>
        <v>0</v>
      </c>
      <c r="N30" s="66">
        <f>IF((SrcKA!J24&lt;&gt;""), SrcKA!J24,"")</f>
        <v>0</v>
      </c>
      <c r="O30" s="66">
        <f>IF((SrcKA!U24&lt;&gt;""), SrcKA!U24,"")</f>
        <v>0</v>
      </c>
      <c r="P30" s="66">
        <f>IF((SrcKA!V24&lt;&gt;""), SrcKA!V24,"")</f>
        <v>0</v>
      </c>
      <c r="Q30" s="64"/>
      <c r="R30" s="66"/>
      <c r="S30" s="66">
        <f>IF((SrcKA!AE24&lt;&gt;""), SrcKA!AE24,"")</f>
        <v>0</v>
      </c>
      <c r="T30" s="66">
        <f>IF((SrcKA!K24&lt;&gt;""), SrcKA!K24,"")</f>
        <v>1739.61</v>
      </c>
      <c r="U30" s="64" t="str">
        <f>IF((SrcKA!O24&lt;&gt;""), SrcKA!O24,"")</f>
        <v>ООО "ГК ГАЗГАРАНТ"</v>
      </c>
      <c r="V30" s="64" t="str">
        <f>IF((SrcKA!Z24&lt;&gt;""), SrcKA!Z24,"")</f>
        <v>Россия</v>
      </c>
      <c r="W30" s="64" t="str">
        <f>IF((SrcKA!R24&lt;&gt;""), SrcKA!R24,"")</f>
        <v>645401001</v>
      </c>
      <c r="X30" s="64" t="str">
        <f>IF((SrcKA!Q24&lt;&gt;""), SrcKA!Q24,"")</f>
        <v>6454104668</v>
      </c>
      <c r="Y30" s="64" t="str">
        <f>IF((SrcKA!S24&lt;&gt;""), SrcKA!S24,"")</f>
        <v>счет на оплату №321 от 26 августа 2026г</v>
      </c>
      <c r="Z30" s="64" t="str">
        <f>IF((SrcKA!P24&lt;&gt;""), SrcKA!P24,"")</f>
        <v>г.Саратов</v>
      </c>
      <c r="AA30" s="65">
        <f>IF((SrcKA!N24&lt;&gt;""), SrcKA!N24,"")</f>
        <v>2</v>
      </c>
      <c r="AB30" s="65" t="str">
        <f>IF((SrcKA!Y24&lt;&gt;""), SrcKA!Y24,"")</f>
        <v/>
      </c>
      <c r="AC30" s="65" t="str">
        <f>IF((SrcKA!AV24&lt;&gt;""), SrcKA!AV24,"")</f>
        <v/>
      </c>
    </row>
    <row r="31" spans="1:29" ht="42.75" x14ac:dyDescent="0.2">
      <c r="A31" s="68" t="s">
        <v>1498</v>
      </c>
      <c r="B31" s="69" t="str">
        <f>SrcKA!D25</f>
        <v>ТЦ_24.00.00.00_64_6449085297_26.08.2026_01_4.2</v>
      </c>
      <c r="C31" s="69" t="str">
        <f>IF((SrcKA!AI25&lt;&gt;""), SrcKA!AI25,"")</f>
        <v>Переход  электросварной с закладными нагревателями ПЭ100 SDR 11 д.110*90</v>
      </c>
      <c r="D31" s="69" t="str">
        <f>IF((SrcKA!E25&lt;&gt;""), SrcKA!E25,"")</f>
        <v>Переход электросварной с закладными нагревателями ПЭ100 SDR 11 д.110*90</v>
      </c>
      <c r="E31" s="70" t="str">
        <f>IF((SrcKA!AH25&lt;&gt;""), SrcKA!AH25,"")</f>
        <v>ШТ</v>
      </c>
      <c r="F31" s="70" t="str">
        <f>IF((SrcKA!G25&lt;&gt;""), SrcKA!G25,"")</f>
        <v>ШТ</v>
      </c>
      <c r="G31" s="71">
        <f>IF((SrcKA!I25&lt;&gt;""), SrcKA!I25,"")</f>
        <v>2406.7199999999998</v>
      </c>
      <c r="H31" s="71">
        <f>IF((SrcKA!H25&lt;&gt;""), SrcKA!H25,"")</f>
        <v>1972.72</v>
      </c>
      <c r="I31" s="70" t="s">
        <v>1817</v>
      </c>
      <c r="J31" s="72"/>
      <c r="K31" s="72" t="str">
        <f>IF((SrcKA!AB25&lt;&gt;""), SrcKA!AB25,"")</f>
        <v/>
      </c>
      <c r="L31" s="71">
        <f>IF((SrcKA!AC25&lt;&gt;""), SrcKA!AC25,"")</f>
        <v>1972.72</v>
      </c>
      <c r="M31" s="71">
        <f>IF((SrcKA!AA25&lt;&gt;""), SrcKA!AA25,"")</f>
        <v>0</v>
      </c>
      <c r="N31" s="71">
        <f>IF((SrcKA!J25&lt;&gt;""), SrcKA!J25,"")</f>
        <v>0</v>
      </c>
      <c r="O31" s="71">
        <f>IF((SrcKA!U25&lt;&gt;""), SrcKA!U25,"")</f>
        <v>0</v>
      </c>
      <c r="P31" s="71">
        <f>IF((SrcKA!V25&lt;&gt;""), SrcKA!V25,"")</f>
        <v>0</v>
      </c>
      <c r="Q31" s="69"/>
      <c r="R31" s="71"/>
      <c r="S31" s="71">
        <f>IF((SrcKA!AE25&lt;&gt;""), SrcKA!AE25,"")</f>
        <v>0</v>
      </c>
      <c r="T31" s="71">
        <f>IF((SrcKA!K25&lt;&gt;""), SrcKA!K25,"")</f>
        <v>1972.72</v>
      </c>
      <c r="U31" s="69" t="str">
        <f>IF((SrcKA!O25&lt;&gt;""), SrcKA!O25,"")</f>
        <v>ПО "РОБУСТ ГРУПП"</v>
      </c>
      <c r="V31" s="69" t="str">
        <f>IF((SrcKA!Z25&lt;&gt;""), SrcKA!Z25,"")</f>
        <v>Россия</v>
      </c>
      <c r="W31" s="69" t="str">
        <f>IF((SrcKA!R25&lt;&gt;""), SrcKA!R25,"")</f>
        <v>644901001</v>
      </c>
      <c r="X31" s="69" t="str">
        <f>IF((SrcKA!Q25&lt;&gt;""), SrcKA!Q25,"")</f>
        <v>6449085297</v>
      </c>
      <c r="Y31" s="69" t="str">
        <f>IF((SrcKA!S25&lt;&gt;""), SrcKA!S25,"")</f>
        <v>коммерческое предложение б/н от 26.08.2026г</v>
      </c>
      <c r="Z31" s="69" t="str">
        <f>IF((SrcKA!P25&lt;&gt;""), SrcKA!P25,"")</f>
        <v>г.Саратов</v>
      </c>
      <c r="AA31" s="70">
        <f>IF((SrcKA!N25&lt;&gt;""), SrcKA!N25,"")</f>
        <v>2</v>
      </c>
      <c r="AB31" s="70" t="str">
        <f>IF((SrcKA!Y25&lt;&gt;""), SrcKA!Y25,"")</f>
        <v/>
      </c>
      <c r="AC31" s="70" t="str">
        <f>IF((SrcKA!AV25&lt;&gt;""), SrcKA!AV25,"")</f>
        <v/>
      </c>
    </row>
    <row r="32" spans="1:29" ht="42.75" x14ac:dyDescent="0.2">
      <c r="A32" s="68" t="s">
        <v>1500</v>
      </c>
      <c r="B32" s="69" t="str">
        <f>SrcKA!D26</f>
        <v>ТЦ_24.00.00.00_64_6455068074_26.08.2026_01_4.3</v>
      </c>
      <c r="C32" s="69" t="str">
        <f>IF((SrcKA!AI26&lt;&gt;""), SrcKA!AI26,"")</f>
        <v>Переход  электросварной с закладными нагревателями ПЭ100 SDR 11 д.110*90</v>
      </c>
      <c r="D32" s="69" t="str">
        <f>IF((SrcKA!E26&lt;&gt;""), SrcKA!E26,"")</f>
        <v>Переход электросварной с закладными нагревателями ПЭ100 SDR 11  д.1110*90</v>
      </c>
      <c r="E32" s="70" t="str">
        <f>IF((SrcKA!AH26&lt;&gt;""), SrcKA!AH26,"")</f>
        <v>ШТ</v>
      </c>
      <c r="F32" s="70" t="str">
        <f>IF((SrcKA!G26&lt;&gt;""), SrcKA!G26,"")</f>
        <v>ШТ</v>
      </c>
      <c r="G32" s="71">
        <f>IF((SrcKA!I26&lt;&gt;""), SrcKA!I26,"")</f>
        <v>2228.44</v>
      </c>
      <c r="H32" s="71">
        <f>IF((SrcKA!H26&lt;&gt;""), SrcKA!H26,"")</f>
        <v>1826.59</v>
      </c>
      <c r="I32" s="70" t="s">
        <v>1817</v>
      </c>
      <c r="J32" s="72"/>
      <c r="K32" s="72" t="str">
        <f>IF((SrcKA!AB26&lt;&gt;""), SrcKA!AB26,"")</f>
        <v/>
      </c>
      <c r="L32" s="71">
        <f>IF((SrcKA!AC26&lt;&gt;""), SrcKA!AC26,"")</f>
        <v>1826.59</v>
      </c>
      <c r="M32" s="71">
        <f>IF((SrcKA!AA26&lt;&gt;""), SrcKA!AA26,"")</f>
        <v>0</v>
      </c>
      <c r="N32" s="71">
        <f>IF((SrcKA!J26&lt;&gt;""), SrcKA!J26,"")</f>
        <v>0</v>
      </c>
      <c r="O32" s="71">
        <f>IF((SrcKA!U26&lt;&gt;""), SrcKA!U26,"")</f>
        <v>0</v>
      </c>
      <c r="P32" s="71">
        <f>IF((SrcKA!V26&lt;&gt;""), SrcKA!V26,"")</f>
        <v>0</v>
      </c>
      <c r="Q32" s="69"/>
      <c r="R32" s="71"/>
      <c r="S32" s="71">
        <f>IF((SrcKA!AE26&lt;&gt;""), SrcKA!AE26,"")</f>
        <v>0</v>
      </c>
      <c r="T32" s="71">
        <f>IF((SrcKA!K26&lt;&gt;""), SrcKA!K26,"")</f>
        <v>1826.59</v>
      </c>
      <c r="U32" s="69" t="str">
        <f>IF((SrcKA!O26&lt;&gt;""), SrcKA!O26,"")</f>
        <v>ООО "Континент-Газ"</v>
      </c>
      <c r="V32" s="69" t="str">
        <f>IF((SrcKA!Z26&lt;&gt;""), SrcKA!Z26,"")</f>
        <v>Россия</v>
      </c>
      <c r="W32" s="69" t="str">
        <f>IF((SrcKA!R26&lt;&gt;""), SrcKA!R26,"")</f>
        <v>645501001</v>
      </c>
      <c r="X32" s="69" t="str">
        <f>IF((SrcKA!Q26&lt;&gt;""), SrcKA!Q26,"")</f>
        <v>6455068074</v>
      </c>
      <c r="Y32" s="69" t="str">
        <f>IF((SrcKA!S26&lt;&gt;""), SrcKA!S26,"")</f>
        <v>коммерческое предложение б/н от 26.08.2026</v>
      </c>
      <c r="Z32" s="69" t="str">
        <f>IF((SrcKA!P26&lt;&gt;""), SrcKA!P26,"")</f>
        <v>г.Саратов</v>
      </c>
      <c r="AA32" s="70">
        <f>IF((SrcKA!N26&lt;&gt;""), SrcKA!N26,"")</f>
        <v>2</v>
      </c>
      <c r="AB32" s="70" t="str">
        <f>IF((SrcKA!Y26&lt;&gt;""), SrcKA!Y26,"")</f>
        <v/>
      </c>
      <c r="AC32" s="70" t="str">
        <f>IF((SrcKA!AV26&lt;&gt;""), SrcKA!AV26,"")</f>
        <v/>
      </c>
    </row>
    <row r="33" spans="1:29" ht="45" x14ac:dyDescent="0.2">
      <c r="A33" s="63" t="s">
        <v>1503</v>
      </c>
      <c r="B33" s="64" t="str">
        <f>SrcKA!D27</f>
        <v>ТЦ_21.00.00.00_64_6454104668_13.07.2026_01_5.1</v>
      </c>
      <c r="C33" s="64" t="str">
        <f>IF((SrcKA!AI27&lt;&gt;""), SrcKA!AI27,"")</f>
        <v>Провод П-274М</v>
      </c>
      <c r="D33" s="64" t="str">
        <f>IF((SrcKA!E27&lt;&gt;""), SrcKA!E27,"")</f>
        <v>Провод П-274М</v>
      </c>
      <c r="E33" s="65" t="str">
        <f>IF((SrcKA!AH27&lt;&gt;""), SrcKA!AH27,"")</f>
        <v>м</v>
      </c>
      <c r="F33" s="65" t="str">
        <f>IF((SrcKA!G27&lt;&gt;""), SrcKA!G27,"")</f>
        <v>м</v>
      </c>
      <c r="G33" s="66">
        <f>IF((SrcKA!I27&lt;&gt;""), SrcKA!I27,"")</f>
        <v>52</v>
      </c>
      <c r="H33" s="66">
        <f>IF((SrcKA!H27&lt;&gt;""), SrcKA!H27,"")</f>
        <v>42.62</v>
      </c>
      <c r="I33" s="65" t="s">
        <v>1815</v>
      </c>
      <c r="J33" s="67"/>
      <c r="K33" s="67" t="str">
        <f>IF((SrcKA!AB27&lt;&gt;""), SrcKA!AB27,"")</f>
        <v/>
      </c>
      <c r="L33" s="66">
        <f>IF((SrcKA!AC27&lt;&gt;""), SrcKA!AC27,"")</f>
        <v>42.62</v>
      </c>
      <c r="M33" s="66">
        <f>IF((SrcKA!AA27&lt;&gt;""), SrcKA!AA27,"")</f>
        <v>0</v>
      </c>
      <c r="N33" s="66">
        <f>IF((SrcKA!J27&lt;&gt;""), SrcKA!J27,"")</f>
        <v>0</v>
      </c>
      <c r="O33" s="66">
        <f>IF((SrcKA!U27&lt;&gt;""), SrcKA!U27,"")</f>
        <v>0</v>
      </c>
      <c r="P33" s="66">
        <f>IF((SrcKA!V27&lt;&gt;""), SrcKA!V27,"")</f>
        <v>0</v>
      </c>
      <c r="Q33" s="64"/>
      <c r="R33" s="66"/>
      <c r="S33" s="66">
        <f>IF((SrcKA!AE27&lt;&gt;""), SrcKA!AE27,"")</f>
        <v>0</v>
      </c>
      <c r="T33" s="66">
        <f>IF((SrcKA!K27&lt;&gt;""), SrcKA!K27,"")</f>
        <v>42.62</v>
      </c>
      <c r="U33" s="64" t="str">
        <f>IF((SrcKA!O27&lt;&gt;""), SrcKA!O27,"")</f>
        <v>ООО "ГК ГАЗГАРАНТ"</v>
      </c>
      <c r="V33" s="64" t="str">
        <f>IF((SrcKA!Z27&lt;&gt;""), SrcKA!Z27,"")</f>
        <v>Россия</v>
      </c>
      <c r="W33" s="64" t="str">
        <f>IF((SrcKA!R27&lt;&gt;""), SrcKA!R27,"")</f>
        <v>645401001</v>
      </c>
      <c r="X33" s="64" t="str">
        <f>IF((SrcKA!Q27&lt;&gt;""), SrcKA!Q27,"")</f>
        <v>6454104668</v>
      </c>
      <c r="Y33" s="64" t="str">
        <f>IF((SrcKA!S27&lt;&gt;""), SrcKA!S27,"")</f>
        <v>счет на оплату "263 от 13.07.2026г</v>
      </c>
      <c r="Z33" s="64" t="str">
        <f>IF((SrcKA!P27&lt;&gt;""), SrcKA!P27,"")</f>
        <v>г.Саратов</v>
      </c>
      <c r="AA33" s="65">
        <f>IF((SrcKA!N27&lt;&gt;""), SrcKA!N27,"")</f>
        <v>2</v>
      </c>
      <c r="AB33" s="65" t="str">
        <f>IF((SrcKA!Y27&lt;&gt;""), SrcKA!Y27,"")</f>
        <v/>
      </c>
      <c r="AC33" s="65" t="str">
        <f>IF((SrcKA!AV27&lt;&gt;""), SrcKA!AV27,"")</f>
        <v/>
      </c>
    </row>
    <row r="34" spans="1:29" ht="42.75" x14ac:dyDescent="0.2">
      <c r="A34" s="68" t="s">
        <v>1506</v>
      </c>
      <c r="B34" s="69" t="str">
        <f>SrcKA!D28</f>
        <v>ТЦ_21.00.00.00_64_6453135060_13.07.2026_01_5.2</v>
      </c>
      <c r="C34" s="69" t="str">
        <f>IF((SrcKA!AI28&lt;&gt;""), SrcKA!AI28,"")</f>
        <v>Провод П-274М</v>
      </c>
      <c r="D34" s="69" t="str">
        <f>IF((SrcKA!E28&lt;&gt;""), SrcKA!E28,"")</f>
        <v>Провод П-274М</v>
      </c>
      <c r="E34" s="70" t="str">
        <f>IF((SrcKA!AH28&lt;&gt;""), SrcKA!AH28,"")</f>
        <v>м</v>
      </c>
      <c r="F34" s="70" t="str">
        <f>IF((SrcKA!G28&lt;&gt;""), SrcKA!G28,"")</f>
        <v>м</v>
      </c>
      <c r="G34" s="71">
        <f>IF((SrcKA!I28&lt;&gt;""), SrcKA!I28,"")</f>
        <v>55.12</v>
      </c>
      <c r="H34" s="71">
        <f>IF((SrcKA!H28&lt;&gt;""), SrcKA!H28,"")</f>
        <v>45.18</v>
      </c>
      <c r="I34" s="70" t="s">
        <v>1815</v>
      </c>
      <c r="J34" s="72"/>
      <c r="K34" s="72" t="str">
        <f>IF((SrcKA!AB28&lt;&gt;""), SrcKA!AB28,"")</f>
        <v/>
      </c>
      <c r="L34" s="71">
        <f>IF((SrcKA!AC28&lt;&gt;""), SrcKA!AC28,"")</f>
        <v>45.18</v>
      </c>
      <c r="M34" s="71">
        <f>IF((SrcKA!AA28&lt;&gt;""), SrcKA!AA28,"")</f>
        <v>0</v>
      </c>
      <c r="N34" s="71">
        <f>IF((SrcKA!J28&lt;&gt;""), SrcKA!J28,"")</f>
        <v>0</v>
      </c>
      <c r="O34" s="71">
        <f>IF((SrcKA!U28&lt;&gt;""), SrcKA!U28,"")</f>
        <v>0</v>
      </c>
      <c r="P34" s="71">
        <f>IF((SrcKA!V28&lt;&gt;""), SrcKA!V28,"")</f>
        <v>0</v>
      </c>
      <c r="Q34" s="69"/>
      <c r="R34" s="71"/>
      <c r="S34" s="71">
        <f>IF((SrcKA!AE28&lt;&gt;""), SrcKA!AE28,"")</f>
        <v>0</v>
      </c>
      <c r="T34" s="71">
        <f>IF((SrcKA!K28&lt;&gt;""), SrcKA!K28,"")</f>
        <v>45.18</v>
      </c>
      <c r="U34" s="69" t="str">
        <f>IF((SrcKA!O28&lt;&gt;""), SrcKA!O28,"")</f>
        <v>ПТК "ГАЗГАРАНТ"</v>
      </c>
      <c r="V34" s="69" t="str">
        <f>IF((SrcKA!Z28&lt;&gt;""), SrcKA!Z28,"")</f>
        <v>Россия</v>
      </c>
      <c r="W34" s="69" t="str">
        <f>IF((SrcKA!R28&lt;&gt;""), SrcKA!R28,"")</f>
        <v>645401001</v>
      </c>
      <c r="X34" s="69" t="str">
        <f>IF((SrcKA!Q28&lt;&gt;""), SrcKA!Q28,"")</f>
        <v>6453135060</v>
      </c>
      <c r="Y34" s="69" t="str">
        <f>IF((SrcKA!S28&lt;&gt;""), SrcKA!S28,"")</f>
        <v>коммерческое предложение б/н от 13.07.2026г</v>
      </c>
      <c r="Z34" s="69" t="str">
        <f>IF((SrcKA!P28&lt;&gt;""), SrcKA!P28,"")</f>
        <v>г.Саратов</v>
      </c>
      <c r="AA34" s="70">
        <f>IF((SrcKA!N28&lt;&gt;""), SrcKA!N28,"")</f>
        <v>2</v>
      </c>
      <c r="AB34" s="70" t="str">
        <f>IF((SrcKA!Y28&lt;&gt;""), SrcKA!Y28,"")</f>
        <v/>
      </c>
      <c r="AC34" s="70" t="str">
        <f>IF((SrcKA!AV28&lt;&gt;""), SrcKA!AV28,"")</f>
        <v/>
      </c>
    </row>
    <row r="35" spans="1:29" ht="42.75" x14ac:dyDescent="0.2">
      <c r="A35" s="68" t="s">
        <v>1510</v>
      </c>
      <c r="B35" s="69" t="str">
        <f>SrcKA!D29</f>
        <v>ТЦ_21.00.00.00_64_6455068074_13.07.2026_01_5.3</v>
      </c>
      <c r="C35" s="69" t="str">
        <f>IF((SrcKA!AI29&lt;&gt;""), SrcKA!AI29,"")</f>
        <v>Провод П-274М</v>
      </c>
      <c r="D35" s="69" t="str">
        <f>IF((SrcKA!E29&lt;&gt;""), SrcKA!E29,"")</f>
        <v>Провод П-274М</v>
      </c>
      <c r="E35" s="70" t="str">
        <f>IF((SrcKA!AH29&lt;&gt;""), SrcKA!AH29,"")</f>
        <v>м</v>
      </c>
      <c r="F35" s="70" t="str">
        <f>IF((SrcKA!G29&lt;&gt;""), SrcKA!G29,"")</f>
        <v>м</v>
      </c>
      <c r="G35" s="71">
        <f>IF((SrcKA!I29&lt;&gt;""), SrcKA!I29,"")</f>
        <v>54.6</v>
      </c>
      <c r="H35" s="71">
        <f>IF((SrcKA!H29&lt;&gt;""), SrcKA!H29,"")</f>
        <v>44.75</v>
      </c>
      <c r="I35" s="70" t="s">
        <v>1815</v>
      </c>
      <c r="J35" s="72"/>
      <c r="K35" s="72" t="str">
        <f>IF((SrcKA!AB29&lt;&gt;""), SrcKA!AB29,"")</f>
        <v/>
      </c>
      <c r="L35" s="71">
        <f>IF((SrcKA!AC29&lt;&gt;""), SrcKA!AC29,"")</f>
        <v>44.75</v>
      </c>
      <c r="M35" s="71">
        <f>IF((SrcKA!AA29&lt;&gt;""), SrcKA!AA29,"")</f>
        <v>0</v>
      </c>
      <c r="N35" s="71">
        <f>IF((SrcKA!J29&lt;&gt;""), SrcKA!J29,"")</f>
        <v>0</v>
      </c>
      <c r="O35" s="71">
        <f>IF((SrcKA!U29&lt;&gt;""), SrcKA!U29,"")</f>
        <v>0</v>
      </c>
      <c r="P35" s="71">
        <f>IF((SrcKA!V29&lt;&gt;""), SrcKA!V29,"")</f>
        <v>0</v>
      </c>
      <c r="Q35" s="69"/>
      <c r="R35" s="71"/>
      <c r="S35" s="71">
        <f>IF((SrcKA!AE29&lt;&gt;""), SrcKA!AE29,"")</f>
        <v>0</v>
      </c>
      <c r="T35" s="71">
        <f>IF((SrcKA!K29&lt;&gt;""), SrcKA!K29,"")</f>
        <v>44.75</v>
      </c>
      <c r="U35" s="69" t="str">
        <f>IF((SrcKA!O29&lt;&gt;""), SrcKA!O29,"")</f>
        <v>ООО "Континент-Газ"</v>
      </c>
      <c r="V35" s="69" t="str">
        <f>IF((SrcKA!Z29&lt;&gt;""), SrcKA!Z29,"")</f>
        <v>Россия</v>
      </c>
      <c r="W35" s="69" t="str">
        <f>IF((SrcKA!R29&lt;&gt;""), SrcKA!R29,"")</f>
        <v>645501001</v>
      </c>
      <c r="X35" s="69" t="str">
        <f>IF((SrcKA!Q29&lt;&gt;""), SrcKA!Q29,"")</f>
        <v>6455068074</v>
      </c>
      <c r="Y35" s="69" t="str">
        <f>IF((SrcKA!S29&lt;&gt;""), SrcKA!S29,"")</f>
        <v>коммерческое предложение б/н от 13.07.2026г</v>
      </c>
      <c r="Z35" s="69" t="str">
        <f>IF((SrcKA!P29&lt;&gt;""), SrcKA!P29,"")</f>
        <v>г.саратов</v>
      </c>
      <c r="AA35" s="70">
        <f>IF((SrcKA!N29&lt;&gt;""), SrcKA!N29,"")</f>
        <v>2</v>
      </c>
      <c r="AB35" s="70" t="str">
        <f>IF((SrcKA!Y29&lt;&gt;""), SrcKA!Y29,"")</f>
        <v/>
      </c>
      <c r="AC35" s="70" t="str">
        <f>IF((SrcKA!AV29&lt;&gt;""), SrcKA!AV29,"")</f>
        <v/>
      </c>
    </row>
    <row r="38" spans="1:29" ht="14.25" customHeight="1" x14ac:dyDescent="0.2">
      <c r="A38" s="14"/>
      <c r="B38" s="14"/>
      <c r="C38" s="14"/>
      <c r="D38" s="73" t="s">
        <v>1779</v>
      </c>
      <c r="E38" s="19"/>
      <c r="F38" s="19"/>
      <c r="G38" s="19"/>
      <c r="H38" s="19"/>
      <c r="I38" s="19"/>
      <c r="J38" s="19"/>
      <c r="K38" s="19"/>
      <c r="L38" s="19"/>
      <c r="M38" s="19"/>
      <c r="N38" s="13"/>
      <c r="O38" s="14"/>
      <c r="P38" s="14"/>
      <c r="Q38" s="15"/>
      <c r="R38" s="15"/>
      <c r="S38" s="15"/>
      <c r="T38" s="15"/>
      <c r="U38" s="15"/>
      <c r="V38" s="14"/>
      <c r="W38" s="14"/>
      <c r="X38" s="14"/>
      <c r="Y38" s="14"/>
      <c r="Z38" s="14"/>
      <c r="AA38" s="14"/>
      <c r="AB38" s="14"/>
      <c r="AC38" s="14"/>
    </row>
    <row r="39" spans="1:29" ht="14.25" customHeight="1" x14ac:dyDescent="0.2">
      <c r="A39" s="14"/>
      <c r="B39" s="14"/>
      <c r="C39" s="14"/>
      <c r="D39" s="14"/>
      <c r="E39" s="20" t="s">
        <v>1780</v>
      </c>
      <c r="F39" s="20"/>
      <c r="G39" s="20"/>
      <c r="H39" s="20"/>
      <c r="I39" s="20"/>
      <c r="J39" s="20"/>
      <c r="K39" s="20"/>
      <c r="L39" s="20"/>
      <c r="M39" s="20"/>
      <c r="N39" s="21"/>
      <c r="O39" s="17"/>
      <c r="P39" s="17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</row>
    <row r="40" spans="1:29" ht="14.25" customHeight="1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3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</row>
    <row r="41" spans="1:29" ht="14.25" customHeight="1" x14ac:dyDescent="0.2">
      <c r="A41" s="14"/>
      <c r="B41" s="14"/>
      <c r="C41" s="74"/>
      <c r="D41" s="73" t="s">
        <v>1781</v>
      </c>
      <c r="E41" s="19"/>
      <c r="F41" s="19"/>
      <c r="G41" s="19"/>
      <c r="H41" s="19"/>
      <c r="I41" s="19"/>
      <c r="J41" s="19"/>
      <c r="K41" s="19"/>
      <c r="L41" s="19"/>
      <c r="M41" s="19"/>
      <c r="N41" s="13"/>
      <c r="O41" s="14"/>
      <c r="P41" s="14"/>
      <c r="Q41" s="15"/>
      <c r="R41" s="15"/>
      <c r="S41" s="15"/>
      <c r="T41" s="15"/>
      <c r="U41" s="15"/>
      <c r="V41" s="14"/>
      <c r="W41" s="14"/>
      <c r="X41" s="14"/>
      <c r="Y41" s="14"/>
      <c r="Z41" s="14"/>
      <c r="AA41" s="14"/>
      <c r="AB41" s="14"/>
      <c r="AC41" s="14"/>
    </row>
    <row r="42" spans="1:29" ht="14.25" customHeight="1" x14ac:dyDescent="0.2">
      <c r="A42" s="14"/>
      <c r="B42" s="14"/>
      <c r="C42" s="14"/>
      <c r="D42" s="14"/>
      <c r="E42" s="20" t="s">
        <v>1780</v>
      </c>
      <c r="F42" s="20"/>
      <c r="G42" s="20"/>
      <c r="H42" s="20"/>
      <c r="I42" s="20"/>
      <c r="J42" s="20"/>
      <c r="K42" s="20"/>
      <c r="L42" s="20"/>
      <c r="M42" s="20"/>
      <c r="N42" s="21"/>
      <c r="O42" s="17"/>
      <c r="P42" s="17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</row>
    <row r="43" spans="1:29" ht="14.25" customHeight="1" x14ac:dyDescent="0.2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3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</row>
    <row r="44" spans="1:29" ht="28.5" customHeight="1" x14ac:dyDescent="0.2">
      <c r="A44" s="14"/>
      <c r="B44" s="14"/>
      <c r="C44" s="14"/>
      <c r="D44" s="75" t="s">
        <v>1818</v>
      </c>
      <c r="E44" s="19"/>
      <c r="F44" s="19"/>
      <c r="G44" s="19"/>
      <c r="H44" s="19"/>
      <c r="I44" s="19"/>
      <c r="J44" s="19"/>
      <c r="K44" s="19"/>
      <c r="L44" s="19"/>
      <c r="M44" s="19"/>
      <c r="N44" s="13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</row>
    <row r="45" spans="1:29" ht="14.25" customHeight="1" x14ac:dyDescent="0.2">
      <c r="A45" s="14"/>
      <c r="B45" s="14"/>
      <c r="C45" s="14"/>
      <c r="D45" s="14"/>
      <c r="E45" s="20" t="s">
        <v>1780</v>
      </c>
      <c r="F45" s="20"/>
      <c r="G45" s="20"/>
      <c r="H45" s="20"/>
      <c r="I45" s="20"/>
      <c r="J45" s="20"/>
      <c r="K45" s="20"/>
      <c r="L45" s="20"/>
      <c r="M45" s="20"/>
      <c r="N45" s="13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</row>
  </sheetData>
  <mergeCells count="43">
    <mergeCell ref="A20:AC20"/>
    <mergeCell ref="E39:M39"/>
    <mergeCell ref="E42:M42"/>
    <mergeCell ref="E45:M45"/>
    <mergeCell ref="Z12:Z18"/>
    <mergeCell ref="AA12:AA18"/>
    <mergeCell ref="AB12:AB18"/>
    <mergeCell ref="AC12:AC18"/>
    <mergeCell ref="M16:M18"/>
    <mergeCell ref="N16:N18"/>
    <mergeCell ref="O16:O18"/>
    <mergeCell ref="P16:P18"/>
    <mergeCell ref="Q16:Q18"/>
    <mergeCell ref="R16:R18"/>
    <mergeCell ref="T12:T18"/>
    <mergeCell ref="U12:U18"/>
    <mergeCell ref="V12:V18"/>
    <mergeCell ref="W12:W18"/>
    <mergeCell ref="X12:X18"/>
    <mergeCell ref="Y12:Y18"/>
    <mergeCell ref="J12:J18"/>
    <mergeCell ref="K12:K18"/>
    <mergeCell ref="L12:L18"/>
    <mergeCell ref="M12:N15"/>
    <mergeCell ref="O12:P15"/>
    <mergeCell ref="Q12:S15"/>
    <mergeCell ref="S16:S18"/>
    <mergeCell ref="V10:AA10"/>
    <mergeCell ref="A12:A18"/>
    <mergeCell ref="B12:B18"/>
    <mergeCell ref="C12:C18"/>
    <mergeCell ref="D12:D18"/>
    <mergeCell ref="E12:E18"/>
    <mergeCell ref="F12:F18"/>
    <mergeCell ref="G12:G18"/>
    <mergeCell ref="H12:H18"/>
    <mergeCell ref="I12:I18"/>
    <mergeCell ref="A2:AA2"/>
    <mergeCell ref="A4:AA4"/>
    <mergeCell ref="A5:AA5"/>
    <mergeCell ref="V7:AA7"/>
    <mergeCell ref="V8:AA8"/>
    <mergeCell ref="V9:AA9"/>
  </mergeCells>
  <pageMargins left="0.4" right="0.2" top="0.2" bottom="0.4" header="0.2" footer="0.2"/>
  <pageSetup paperSize="9" scale="29" fitToHeight="0" orientation="landscape" r:id="rId1"/>
  <headerFooter>
    <oddHeader>&amp;L&amp;8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08"/>
  <sheetViews>
    <sheetView workbookViewId="0">
      <selection activeCell="A904" sqref="A904:AX904"/>
    </sheetView>
  </sheetViews>
  <sheetFormatPr defaultColWidth="9.140625" defaultRowHeight="12.75" x14ac:dyDescent="0.2"/>
  <cols>
    <col min="1" max="256" width="9.140625" customWidth="1"/>
  </cols>
  <sheetData>
    <row r="1" spans="1:133" x14ac:dyDescent="0.2">
      <c r="A1">
        <v>0</v>
      </c>
      <c r="B1" t="s">
        <v>0</v>
      </c>
      <c r="D1" t="s">
        <v>1</v>
      </c>
      <c r="F1">
        <v>0</v>
      </c>
      <c r="G1">
        <v>0</v>
      </c>
      <c r="H1">
        <v>0</v>
      </c>
      <c r="I1" t="s">
        <v>2</v>
      </c>
      <c r="J1" t="s">
        <v>3</v>
      </c>
      <c r="K1">
        <v>1</v>
      </c>
      <c r="L1">
        <v>28180</v>
      </c>
      <c r="M1">
        <v>10</v>
      </c>
      <c r="N1">
        <v>12</v>
      </c>
      <c r="O1">
        <v>1</v>
      </c>
      <c r="P1">
        <v>0</v>
      </c>
      <c r="Q1">
        <v>5</v>
      </c>
    </row>
    <row r="12" spans="1:133" x14ac:dyDescent="0.2">
      <c r="A12" s="1">
        <v>1</v>
      </c>
      <c r="B12" s="1">
        <v>902</v>
      </c>
      <c r="C12" s="1">
        <v>0</v>
      </c>
      <c r="D12" s="1">
        <f>ROW(A837)</f>
        <v>837</v>
      </c>
      <c r="E12" s="1">
        <v>0</v>
      </c>
      <c r="F12" s="1" t="s">
        <v>4</v>
      </c>
      <c r="G12" s="1" t="s">
        <v>5</v>
      </c>
      <c r="H12" s="1" t="s">
        <v>3</v>
      </c>
      <c r="I12" s="1">
        <v>0</v>
      </c>
      <c r="J12" s="1" t="s">
        <v>3</v>
      </c>
      <c r="K12" s="1">
        <v>0</v>
      </c>
      <c r="L12" s="1">
        <v>0</v>
      </c>
      <c r="M12" s="1">
        <v>523</v>
      </c>
      <c r="N12" s="1"/>
      <c r="O12" s="1">
        <v>0</v>
      </c>
      <c r="P12" s="1">
        <v>0</v>
      </c>
      <c r="Q12" s="1">
        <v>7</v>
      </c>
      <c r="R12" s="1">
        <v>0</v>
      </c>
      <c r="S12" s="1"/>
      <c r="T12" s="1">
        <v>4</v>
      </c>
      <c r="U12" s="1" t="s">
        <v>3</v>
      </c>
      <c r="V12" s="1">
        <v>0</v>
      </c>
      <c r="W12" s="1" t="s">
        <v>3</v>
      </c>
      <c r="X12" s="1" t="s">
        <v>3</v>
      </c>
      <c r="Y12" s="1" t="s">
        <v>3</v>
      </c>
      <c r="Z12" s="1" t="s">
        <v>3</v>
      </c>
      <c r="AA12" s="1" t="s">
        <v>3</v>
      </c>
      <c r="AB12" s="1" t="s">
        <v>3</v>
      </c>
      <c r="AC12" s="1" t="s">
        <v>3</v>
      </c>
      <c r="AD12" s="1" t="s">
        <v>3</v>
      </c>
      <c r="AE12" s="1" t="s">
        <v>3</v>
      </c>
      <c r="AF12" s="1" t="s">
        <v>3</v>
      </c>
      <c r="AG12" s="1" t="s">
        <v>3</v>
      </c>
      <c r="AH12" s="1" t="s">
        <v>3</v>
      </c>
      <c r="AI12" s="1" t="s">
        <v>3</v>
      </c>
      <c r="AJ12" s="1" t="s">
        <v>3</v>
      </c>
      <c r="AK12" s="1"/>
      <c r="AL12" s="1" t="s">
        <v>3</v>
      </c>
      <c r="AM12" s="1" t="s">
        <v>3</v>
      </c>
      <c r="AN12" s="1" t="s">
        <v>3</v>
      </c>
      <c r="AO12" s="1"/>
      <c r="AP12" s="1" t="s">
        <v>3</v>
      </c>
      <c r="AQ12" s="1" t="s">
        <v>3</v>
      </c>
      <c r="AR12" s="1" t="s">
        <v>3</v>
      </c>
      <c r="AS12" s="1"/>
      <c r="AT12" s="1"/>
      <c r="AU12" s="1"/>
      <c r="AV12" s="1"/>
      <c r="AW12" s="1"/>
      <c r="AX12" s="1" t="s">
        <v>3</v>
      </c>
      <c r="AY12" s="1" t="s">
        <v>3</v>
      </c>
      <c r="AZ12" s="1" t="s">
        <v>3</v>
      </c>
      <c r="BA12" s="1"/>
      <c r="BB12" s="1">
        <v>0</v>
      </c>
      <c r="BC12" s="1"/>
      <c r="BD12" s="1"/>
      <c r="BE12" s="1"/>
      <c r="BF12" s="1"/>
      <c r="BG12" s="1"/>
      <c r="BH12" s="1" t="s">
        <v>6</v>
      </c>
      <c r="BI12" s="1" t="s">
        <v>7</v>
      </c>
      <c r="BJ12" s="1">
        <v>1</v>
      </c>
      <c r="BK12" s="1">
        <v>1</v>
      </c>
      <c r="BL12" s="1">
        <v>0</v>
      </c>
      <c r="BM12" s="1">
        <v>0</v>
      </c>
      <c r="BN12" s="1">
        <v>1</v>
      </c>
      <c r="BO12" s="1">
        <v>0</v>
      </c>
      <c r="BP12" s="1">
        <v>6</v>
      </c>
      <c r="BQ12" s="1">
        <v>2</v>
      </c>
      <c r="BR12" s="1">
        <v>1</v>
      </c>
      <c r="BS12" s="1">
        <v>1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 t="s">
        <v>8</v>
      </c>
      <c r="BZ12" s="1" t="s">
        <v>9</v>
      </c>
      <c r="CA12" s="1" t="s">
        <v>10</v>
      </c>
      <c r="CB12" s="1" t="s">
        <v>10</v>
      </c>
      <c r="CC12" s="1" t="s">
        <v>10</v>
      </c>
      <c r="CD12" s="1" t="s">
        <v>10</v>
      </c>
      <c r="CE12" s="1" t="s">
        <v>11</v>
      </c>
      <c r="CF12" s="1">
        <v>0</v>
      </c>
      <c r="CG12" s="1">
        <v>0</v>
      </c>
      <c r="CH12" s="1">
        <v>487096328</v>
      </c>
      <c r="CI12" s="1" t="s">
        <v>3</v>
      </c>
      <c r="CJ12" s="1" t="s">
        <v>3</v>
      </c>
      <c r="CK12" s="1">
        <v>18</v>
      </c>
      <c r="CL12" s="1"/>
      <c r="CM12" s="1"/>
      <c r="CN12" s="1"/>
      <c r="CO12" s="1"/>
      <c r="CP12" s="1"/>
      <c r="CQ12" s="1" t="s">
        <v>12</v>
      </c>
      <c r="CR12" s="1" t="s">
        <v>13</v>
      </c>
      <c r="CS12" s="1">
        <v>46161</v>
      </c>
      <c r="CT12" s="1">
        <v>567</v>
      </c>
      <c r="CU12" s="1">
        <v>18</v>
      </c>
      <c r="CV12" s="1" t="s">
        <v>1513</v>
      </c>
      <c r="CW12" s="1"/>
      <c r="CX12" s="1"/>
      <c r="CY12" s="1">
        <v>0</v>
      </c>
      <c r="CZ12" s="1" t="s">
        <v>3</v>
      </c>
      <c r="DA12" s="1" t="s">
        <v>3</v>
      </c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>
        <v>0</v>
      </c>
    </row>
    <row r="15" spans="1:133" x14ac:dyDescent="0.2">
      <c r="A15" s="1">
        <v>15</v>
      </c>
      <c r="B15" s="1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</row>
    <row r="18" spans="1:255" x14ac:dyDescent="0.2">
      <c r="A18" s="3">
        <v>52</v>
      </c>
      <c r="B18" s="3">
        <f t="shared" ref="B18:G18" si="0">B837</f>
        <v>902</v>
      </c>
      <c r="C18" s="3">
        <f t="shared" si="0"/>
        <v>1</v>
      </c>
      <c r="D18" s="3">
        <f t="shared" si="0"/>
        <v>12</v>
      </c>
      <c r="E18" s="3">
        <f t="shared" si="0"/>
        <v>0</v>
      </c>
      <c r="F18" s="3" t="str">
        <f t="shared" si="0"/>
        <v>Новый объект_(Копия)_(Копия)_(Копия)_(Копия)_(Копия)</v>
      </c>
      <c r="G18" s="3" t="str">
        <f t="shared" si="0"/>
        <v>Газопровод высокого и низкого давления к нежилому зданию,расположенному по адресу: Пензенская область,Кузнецкий район,р.п.Евлашево(кн 58:14:0130201:451)</v>
      </c>
      <c r="H18" s="3"/>
      <c r="I18" s="3"/>
      <c r="J18" s="3"/>
      <c r="K18" s="3"/>
      <c r="L18" s="3"/>
      <c r="M18" s="3"/>
      <c r="N18" s="3"/>
      <c r="O18" s="3">
        <f t="shared" ref="O18:AT18" si="1">O837</f>
        <v>1058585.9099999999</v>
      </c>
      <c r="P18" s="3">
        <f t="shared" si="1"/>
        <v>797900.99</v>
      </c>
      <c r="Q18" s="3">
        <f t="shared" si="1"/>
        <v>101560.21</v>
      </c>
      <c r="R18" s="3">
        <f t="shared" si="1"/>
        <v>31689</v>
      </c>
      <c r="S18" s="3">
        <f t="shared" si="1"/>
        <v>127435.71</v>
      </c>
      <c r="T18" s="3">
        <f t="shared" si="1"/>
        <v>0</v>
      </c>
      <c r="U18" s="3">
        <f t="shared" si="1"/>
        <v>329.40590200000003</v>
      </c>
      <c r="V18" s="3">
        <f t="shared" si="1"/>
        <v>64.249006600000001</v>
      </c>
      <c r="W18" s="3">
        <f t="shared" si="1"/>
        <v>0</v>
      </c>
      <c r="X18" s="3">
        <f t="shared" si="1"/>
        <v>174390.39</v>
      </c>
      <c r="Y18" s="3">
        <f t="shared" si="1"/>
        <v>101031.71</v>
      </c>
      <c r="Z18" s="3">
        <f t="shared" si="1"/>
        <v>0</v>
      </c>
      <c r="AA18" s="3">
        <f t="shared" si="1"/>
        <v>0</v>
      </c>
      <c r="AB18" s="3">
        <f t="shared" si="1"/>
        <v>0</v>
      </c>
      <c r="AC18" s="3">
        <f t="shared" si="1"/>
        <v>0</v>
      </c>
      <c r="AD18" s="3">
        <f t="shared" si="1"/>
        <v>0</v>
      </c>
      <c r="AE18" s="3">
        <f t="shared" si="1"/>
        <v>0</v>
      </c>
      <c r="AF18" s="3">
        <f t="shared" si="1"/>
        <v>0</v>
      </c>
      <c r="AG18" s="3">
        <f t="shared" si="1"/>
        <v>0</v>
      </c>
      <c r="AH18" s="3">
        <f t="shared" si="1"/>
        <v>0</v>
      </c>
      <c r="AI18" s="3">
        <f t="shared" si="1"/>
        <v>0</v>
      </c>
      <c r="AJ18" s="3">
        <f t="shared" si="1"/>
        <v>0</v>
      </c>
      <c r="AK18" s="3">
        <f t="shared" si="1"/>
        <v>0</v>
      </c>
      <c r="AL18" s="3">
        <f t="shared" si="1"/>
        <v>0</v>
      </c>
      <c r="AM18" s="3">
        <f t="shared" si="1"/>
        <v>0</v>
      </c>
      <c r="AN18" s="3">
        <f t="shared" si="1"/>
        <v>0</v>
      </c>
      <c r="AO18" s="3">
        <f t="shared" si="1"/>
        <v>0</v>
      </c>
      <c r="AP18" s="3">
        <f t="shared" si="1"/>
        <v>122131.15</v>
      </c>
      <c r="AQ18" s="3">
        <f t="shared" si="1"/>
        <v>0</v>
      </c>
      <c r="AR18" s="3">
        <f t="shared" si="1"/>
        <v>1334008.01</v>
      </c>
      <c r="AS18" s="3">
        <f t="shared" si="1"/>
        <v>1091825.01</v>
      </c>
      <c r="AT18" s="3">
        <f t="shared" si="1"/>
        <v>120051.85</v>
      </c>
      <c r="AU18" s="3">
        <f t="shared" ref="AU18:BZ18" si="2">AU837</f>
        <v>0</v>
      </c>
      <c r="AV18" s="3">
        <f t="shared" si="2"/>
        <v>797900.99</v>
      </c>
      <c r="AW18" s="3">
        <f t="shared" si="2"/>
        <v>675769.84</v>
      </c>
      <c r="AX18" s="3">
        <f t="shared" si="2"/>
        <v>0</v>
      </c>
      <c r="AY18" s="3">
        <f t="shared" si="2"/>
        <v>675769.84</v>
      </c>
      <c r="AZ18" s="3">
        <f t="shared" si="2"/>
        <v>122131.15</v>
      </c>
      <c r="BA18" s="3">
        <f t="shared" si="2"/>
        <v>0</v>
      </c>
      <c r="BB18" s="3">
        <f t="shared" si="2"/>
        <v>0</v>
      </c>
      <c r="BC18" s="3">
        <f t="shared" si="2"/>
        <v>0</v>
      </c>
      <c r="BD18" s="3">
        <f t="shared" si="2"/>
        <v>0</v>
      </c>
      <c r="BE18" s="3">
        <f t="shared" si="2"/>
        <v>0</v>
      </c>
      <c r="BF18" s="3">
        <f t="shared" si="2"/>
        <v>0</v>
      </c>
      <c r="BG18" s="3">
        <f t="shared" si="2"/>
        <v>0</v>
      </c>
      <c r="BH18" s="3">
        <f t="shared" si="2"/>
        <v>0</v>
      </c>
      <c r="BI18" s="3">
        <f t="shared" si="2"/>
        <v>0</v>
      </c>
      <c r="BJ18" s="3">
        <f t="shared" si="2"/>
        <v>0</v>
      </c>
      <c r="BK18" s="3">
        <f t="shared" si="2"/>
        <v>0</v>
      </c>
      <c r="BL18" s="3">
        <f t="shared" si="2"/>
        <v>0</v>
      </c>
      <c r="BM18" s="3">
        <f t="shared" si="2"/>
        <v>0</v>
      </c>
      <c r="BN18" s="3">
        <f t="shared" si="2"/>
        <v>0</v>
      </c>
      <c r="BO18" s="3">
        <f t="shared" si="2"/>
        <v>0</v>
      </c>
      <c r="BP18" s="3">
        <f t="shared" si="2"/>
        <v>0</v>
      </c>
      <c r="BQ18" s="3">
        <f t="shared" si="2"/>
        <v>0</v>
      </c>
      <c r="BR18" s="3">
        <f t="shared" si="2"/>
        <v>0</v>
      </c>
      <c r="BS18" s="3">
        <f t="shared" si="2"/>
        <v>0</v>
      </c>
      <c r="BT18" s="3">
        <f t="shared" si="2"/>
        <v>0</v>
      </c>
      <c r="BU18" s="3">
        <f t="shared" si="2"/>
        <v>0</v>
      </c>
      <c r="BV18" s="3">
        <f t="shared" si="2"/>
        <v>0</v>
      </c>
      <c r="BW18" s="3">
        <f t="shared" si="2"/>
        <v>0</v>
      </c>
      <c r="BX18" s="3">
        <f t="shared" si="2"/>
        <v>0</v>
      </c>
      <c r="BY18" s="3">
        <f t="shared" si="2"/>
        <v>0</v>
      </c>
      <c r="BZ18" s="3">
        <f t="shared" si="2"/>
        <v>0</v>
      </c>
      <c r="CA18" s="3">
        <f t="shared" ref="CA18:DF18" si="3">CA837</f>
        <v>0</v>
      </c>
      <c r="CB18" s="3">
        <f t="shared" si="3"/>
        <v>0</v>
      </c>
      <c r="CC18" s="3">
        <f t="shared" si="3"/>
        <v>0</v>
      </c>
      <c r="CD18" s="3">
        <f t="shared" si="3"/>
        <v>0</v>
      </c>
      <c r="CE18" s="3">
        <f t="shared" si="3"/>
        <v>0</v>
      </c>
      <c r="CF18" s="3">
        <f t="shared" si="3"/>
        <v>0</v>
      </c>
      <c r="CG18" s="3">
        <f t="shared" si="3"/>
        <v>0</v>
      </c>
      <c r="CH18" s="3">
        <f t="shared" si="3"/>
        <v>0</v>
      </c>
      <c r="CI18" s="3">
        <f t="shared" si="3"/>
        <v>0</v>
      </c>
      <c r="CJ18" s="3">
        <f t="shared" si="3"/>
        <v>0</v>
      </c>
      <c r="CK18" s="3">
        <f t="shared" si="3"/>
        <v>0</v>
      </c>
      <c r="CL18" s="3">
        <f t="shared" si="3"/>
        <v>0</v>
      </c>
      <c r="CM18" s="3">
        <f t="shared" si="3"/>
        <v>0</v>
      </c>
      <c r="CN18" s="3">
        <f t="shared" si="3"/>
        <v>0</v>
      </c>
      <c r="CO18" s="3">
        <f t="shared" si="3"/>
        <v>0</v>
      </c>
      <c r="CP18" s="3">
        <f t="shared" si="3"/>
        <v>0</v>
      </c>
      <c r="CQ18" s="3">
        <f t="shared" si="3"/>
        <v>0</v>
      </c>
      <c r="CR18" s="3">
        <f t="shared" si="3"/>
        <v>0</v>
      </c>
      <c r="CS18" s="3">
        <f t="shared" si="3"/>
        <v>0</v>
      </c>
      <c r="CT18" s="3">
        <f t="shared" si="3"/>
        <v>0</v>
      </c>
      <c r="CU18" s="3">
        <f t="shared" si="3"/>
        <v>0</v>
      </c>
      <c r="CV18" s="3">
        <f t="shared" si="3"/>
        <v>0</v>
      </c>
      <c r="CW18" s="3">
        <f t="shared" si="3"/>
        <v>0</v>
      </c>
      <c r="CX18" s="3">
        <f t="shared" si="3"/>
        <v>0</v>
      </c>
      <c r="CY18" s="3">
        <f t="shared" si="3"/>
        <v>0</v>
      </c>
      <c r="CZ18" s="3">
        <f t="shared" si="3"/>
        <v>0</v>
      </c>
      <c r="DA18" s="3">
        <f t="shared" si="3"/>
        <v>0</v>
      </c>
      <c r="DB18" s="3">
        <f t="shared" si="3"/>
        <v>0</v>
      </c>
      <c r="DC18" s="3">
        <f t="shared" si="3"/>
        <v>0</v>
      </c>
      <c r="DD18" s="3">
        <f t="shared" si="3"/>
        <v>0</v>
      </c>
      <c r="DE18" s="3">
        <f t="shared" si="3"/>
        <v>0</v>
      </c>
      <c r="DF18" s="3">
        <f t="shared" si="3"/>
        <v>0</v>
      </c>
      <c r="DG18" s="4">
        <f t="shared" ref="DG18:EL18" si="4">DG837</f>
        <v>0</v>
      </c>
      <c r="DH18" s="4">
        <f t="shared" si="4"/>
        <v>0</v>
      </c>
      <c r="DI18" s="4">
        <f t="shared" si="4"/>
        <v>0</v>
      </c>
      <c r="DJ18" s="4">
        <f t="shared" si="4"/>
        <v>0</v>
      </c>
      <c r="DK18" s="4">
        <f t="shared" si="4"/>
        <v>0</v>
      </c>
      <c r="DL18" s="4">
        <f t="shared" si="4"/>
        <v>0</v>
      </c>
      <c r="DM18" s="4">
        <f t="shared" si="4"/>
        <v>0</v>
      </c>
      <c r="DN18" s="4">
        <f t="shared" si="4"/>
        <v>0</v>
      </c>
      <c r="DO18" s="4">
        <f t="shared" si="4"/>
        <v>0</v>
      </c>
      <c r="DP18" s="4">
        <f t="shared" si="4"/>
        <v>0</v>
      </c>
      <c r="DQ18" s="4">
        <f t="shared" si="4"/>
        <v>0</v>
      </c>
      <c r="DR18" s="4">
        <f t="shared" si="4"/>
        <v>0</v>
      </c>
      <c r="DS18" s="4">
        <f t="shared" si="4"/>
        <v>0</v>
      </c>
      <c r="DT18" s="4">
        <f t="shared" si="4"/>
        <v>0</v>
      </c>
      <c r="DU18" s="4">
        <f t="shared" si="4"/>
        <v>0</v>
      </c>
      <c r="DV18" s="4">
        <f t="shared" si="4"/>
        <v>0</v>
      </c>
      <c r="DW18" s="4">
        <f t="shared" si="4"/>
        <v>0</v>
      </c>
      <c r="DX18" s="4">
        <f t="shared" si="4"/>
        <v>0</v>
      </c>
      <c r="DY18" s="4">
        <f t="shared" si="4"/>
        <v>0</v>
      </c>
      <c r="DZ18" s="4">
        <f t="shared" si="4"/>
        <v>0</v>
      </c>
      <c r="EA18" s="4">
        <f t="shared" si="4"/>
        <v>0</v>
      </c>
      <c r="EB18" s="4">
        <f t="shared" si="4"/>
        <v>0</v>
      </c>
      <c r="EC18" s="4">
        <f t="shared" si="4"/>
        <v>0</v>
      </c>
      <c r="ED18" s="4">
        <f t="shared" si="4"/>
        <v>0</v>
      </c>
      <c r="EE18" s="4">
        <f t="shared" si="4"/>
        <v>0</v>
      </c>
      <c r="EF18" s="4">
        <f t="shared" si="4"/>
        <v>0</v>
      </c>
      <c r="EG18" s="4">
        <f t="shared" si="4"/>
        <v>0</v>
      </c>
      <c r="EH18" s="4">
        <f t="shared" si="4"/>
        <v>0</v>
      </c>
      <c r="EI18" s="4">
        <f t="shared" si="4"/>
        <v>0</v>
      </c>
      <c r="EJ18" s="4">
        <f t="shared" si="4"/>
        <v>0</v>
      </c>
      <c r="EK18" s="4">
        <f t="shared" si="4"/>
        <v>0</v>
      </c>
      <c r="EL18" s="4">
        <f t="shared" si="4"/>
        <v>0</v>
      </c>
      <c r="EM18" s="4">
        <f t="shared" ref="EM18:FR18" si="5">EM837</f>
        <v>0</v>
      </c>
      <c r="EN18" s="4">
        <f t="shared" si="5"/>
        <v>0</v>
      </c>
      <c r="EO18" s="4">
        <f t="shared" si="5"/>
        <v>0</v>
      </c>
      <c r="EP18" s="4">
        <f t="shared" si="5"/>
        <v>0</v>
      </c>
      <c r="EQ18" s="4">
        <f t="shared" si="5"/>
        <v>0</v>
      </c>
      <c r="ER18" s="4">
        <f t="shared" si="5"/>
        <v>0</v>
      </c>
      <c r="ES18" s="4">
        <f t="shared" si="5"/>
        <v>0</v>
      </c>
      <c r="ET18" s="4">
        <f t="shared" si="5"/>
        <v>0</v>
      </c>
      <c r="EU18" s="4">
        <f t="shared" si="5"/>
        <v>0</v>
      </c>
      <c r="EV18" s="4">
        <f t="shared" si="5"/>
        <v>0</v>
      </c>
      <c r="EW18" s="4">
        <f t="shared" si="5"/>
        <v>0</v>
      </c>
      <c r="EX18" s="4">
        <f t="shared" si="5"/>
        <v>0</v>
      </c>
      <c r="EY18" s="4">
        <f t="shared" si="5"/>
        <v>0</v>
      </c>
      <c r="EZ18" s="4">
        <f t="shared" si="5"/>
        <v>0</v>
      </c>
      <c r="FA18" s="4">
        <f t="shared" si="5"/>
        <v>0</v>
      </c>
      <c r="FB18" s="4">
        <f t="shared" si="5"/>
        <v>0</v>
      </c>
      <c r="FC18" s="4">
        <f t="shared" si="5"/>
        <v>0</v>
      </c>
      <c r="FD18" s="4">
        <f t="shared" si="5"/>
        <v>0</v>
      </c>
      <c r="FE18" s="4">
        <f t="shared" si="5"/>
        <v>0</v>
      </c>
      <c r="FF18" s="4">
        <f t="shared" si="5"/>
        <v>0</v>
      </c>
      <c r="FG18" s="4">
        <f t="shared" si="5"/>
        <v>0</v>
      </c>
      <c r="FH18" s="4">
        <f t="shared" si="5"/>
        <v>0</v>
      </c>
      <c r="FI18" s="4">
        <f t="shared" si="5"/>
        <v>0</v>
      </c>
      <c r="FJ18" s="4">
        <f t="shared" si="5"/>
        <v>0</v>
      </c>
      <c r="FK18" s="4">
        <f t="shared" si="5"/>
        <v>0</v>
      </c>
      <c r="FL18" s="4">
        <f t="shared" si="5"/>
        <v>0</v>
      </c>
      <c r="FM18" s="4">
        <f t="shared" si="5"/>
        <v>0</v>
      </c>
      <c r="FN18" s="4">
        <f t="shared" si="5"/>
        <v>0</v>
      </c>
      <c r="FO18" s="4">
        <f t="shared" si="5"/>
        <v>0</v>
      </c>
      <c r="FP18" s="4">
        <f t="shared" si="5"/>
        <v>0</v>
      </c>
      <c r="FQ18" s="4">
        <f t="shared" si="5"/>
        <v>0</v>
      </c>
      <c r="FR18" s="4">
        <f t="shared" si="5"/>
        <v>0</v>
      </c>
      <c r="FS18" s="4">
        <f t="shared" ref="FS18:GX18" si="6">FS837</f>
        <v>0</v>
      </c>
      <c r="FT18" s="4">
        <f t="shared" si="6"/>
        <v>0</v>
      </c>
      <c r="FU18" s="4">
        <f t="shared" si="6"/>
        <v>0</v>
      </c>
      <c r="FV18" s="4">
        <f t="shared" si="6"/>
        <v>0</v>
      </c>
      <c r="FW18" s="4">
        <f t="shared" si="6"/>
        <v>0</v>
      </c>
      <c r="FX18" s="4">
        <f t="shared" si="6"/>
        <v>0</v>
      </c>
      <c r="FY18" s="4">
        <f t="shared" si="6"/>
        <v>0</v>
      </c>
      <c r="FZ18" s="4">
        <f t="shared" si="6"/>
        <v>0</v>
      </c>
      <c r="GA18" s="4">
        <f t="shared" si="6"/>
        <v>0</v>
      </c>
      <c r="GB18" s="4">
        <f t="shared" si="6"/>
        <v>0</v>
      </c>
      <c r="GC18" s="4">
        <f t="shared" si="6"/>
        <v>0</v>
      </c>
      <c r="GD18" s="4">
        <f t="shared" si="6"/>
        <v>0</v>
      </c>
      <c r="GE18" s="4">
        <f t="shared" si="6"/>
        <v>0</v>
      </c>
      <c r="GF18" s="4">
        <f t="shared" si="6"/>
        <v>0</v>
      </c>
      <c r="GG18" s="4">
        <f t="shared" si="6"/>
        <v>0</v>
      </c>
      <c r="GH18" s="4">
        <f t="shared" si="6"/>
        <v>0</v>
      </c>
      <c r="GI18" s="4">
        <f t="shared" si="6"/>
        <v>0</v>
      </c>
      <c r="GJ18" s="4">
        <f t="shared" si="6"/>
        <v>0</v>
      </c>
      <c r="GK18" s="4">
        <f t="shared" si="6"/>
        <v>0</v>
      </c>
      <c r="GL18" s="4">
        <f t="shared" si="6"/>
        <v>0</v>
      </c>
      <c r="GM18" s="4">
        <f t="shared" si="6"/>
        <v>0</v>
      </c>
      <c r="GN18" s="4">
        <f t="shared" si="6"/>
        <v>0</v>
      </c>
      <c r="GO18" s="4">
        <f t="shared" si="6"/>
        <v>0</v>
      </c>
      <c r="GP18" s="4">
        <f t="shared" si="6"/>
        <v>0</v>
      </c>
      <c r="GQ18" s="4">
        <f t="shared" si="6"/>
        <v>0</v>
      </c>
      <c r="GR18" s="4">
        <f t="shared" si="6"/>
        <v>0</v>
      </c>
      <c r="GS18" s="4">
        <f t="shared" si="6"/>
        <v>0</v>
      </c>
      <c r="GT18" s="4">
        <f t="shared" si="6"/>
        <v>0</v>
      </c>
      <c r="GU18" s="4">
        <f t="shared" si="6"/>
        <v>0</v>
      </c>
      <c r="GV18" s="4">
        <f t="shared" si="6"/>
        <v>0</v>
      </c>
      <c r="GW18" s="4">
        <f t="shared" si="6"/>
        <v>0</v>
      </c>
      <c r="GX18" s="4">
        <f t="shared" si="6"/>
        <v>0</v>
      </c>
    </row>
    <row r="20" spans="1:255" x14ac:dyDescent="0.2">
      <c r="A20" s="1">
        <v>3</v>
      </c>
      <c r="B20" s="1">
        <v>1</v>
      </c>
      <c r="C20" s="1"/>
      <c r="D20" s="1">
        <f>ROW(A807)</f>
        <v>807</v>
      </c>
      <c r="E20" s="1"/>
      <c r="F20" s="1" t="s">
        <v>14</v>
      </c>
      <c r="G20" s="1" t="s">
        <v>15</v>
      </c>
      <c r="H20" s="1" t="s">
        <v>3</v>
      </c>
      <c r="I20" s="1">
        <v>0</v>
      </c>
      <c r="J20" s="1" t="s">
        <v>3</v>
      </c>
      <c r="K20" s="1">
        <v>-1</v>
      </c>
      <c r="L20" s="1" t="s">
        <v>14</v>
      </c>
      <c r="M20" s="1" t="s">
        <v>3</v>
      </c>
      <c r="N20" s="1"/>
      <c r="O20" s="1"/>
      <c r="P20" s="1"/>
      <c r="Q20" s="1"/>
      <c r="R20" s="1"/>
      <c r="S20" s="1">
        <v>0</v>
      </c>
      <c r="T20" s="1"/>
      <c r="U20" s="1" t="s">
        <v>3</v>
      </c>
      <c r="V20" s="1">
        <v>0</v>
      </c>
      <c r="W20" s="1"/>
      <c r="X20" s="1"/>
      <c r="Y20" s="1"/>
      <c r="Z20" s="1"/>
      <c r="AA20" s="1"/>
      <c r="AB20" s="1" t="s">
        <v>3</v>
      </c>
      <c r="AC20" s="1" t="s">
        <v>3</v>
      </c>
      <c r="AD20" s="1" t="s">
        <v>3</v>
      </c>
      <c r="AE20" s="1" t="s">
        <v>3</v>
      </c>
      <c r="AF20" s="1" t="s">
        <v>3</v>
      </c>
      <c r="AG20" s="1" t="s">
        <v>3</v>
      </c>
      <c r="AH20" s="1"/>
      <c r="AI20" s="1"/>
      <c r="AJ20" s="1"/>
      <c r="AK20" s="1"/>
      <c r="AL20" s="1"/>
      <c r="AM20" s="1"/>
      <c r="AN20" s="1"/>
      <c r="AO20" s="1"/>
      <c r="AP20" s="1" t="s">
        <v>3</v>
      </c>
      <c r="AQ20" s="1" t="s">
        <v>3</v>
      </c>
      <c r="AR20" s="1" t="s">
        <v>3</v>
      </c>
      <c r="AS20" s="1"/>
      <c r="AT20" s="1"/>
      <c r="AU20" s="1"/>
      <c r="AV20" s="1"/>
      <c r="AW20" s="1"/>
      <c r="AX20" s="1"/>
      <c r="AY20" s="1"/>
      <c r="AZ20" s="1" t="s">
        <v>3</v>
      </c>
      <c r="BA20" s="1"/>
      <c r="BB20" s="1" t="s">
        <v>3</v>
      </c>
      <c r="BC20" s="1" t="s">
        <v>3</v>
      </c>
      <c r="BD20" s="1" t="s">
        <v>3</v>
      </c>
      <c r="BE20" s="1" t="s">
        <v>3</v>
      </c>
      <c r="BF20" s="1" t="s">
        <v>3</v>
      </c>
      <c r="BG20" s="1" t="s">
        <v>3</v>
      </c>
      <c r="BH20" s="1" t="s">
        <v>3</v>
      </c>
      <c r="BI20" s="1" t="s">
        <v>3</v>
      </c>
      <c r="BJ20" s="1" t="s">
        <v>3</v>
      </c>
      <c r="BK20" s="1" t="s">
        <v>3</v>
      </c>
      <c r="BL20" s="1" t="s">
        <v>3</v>
      </c>
      <c r="BM20" s="1" t="s">
        <v>3</v>
      </c>
      <c r="BN20" s="1" t="s">
        <v>3</v>
      </c>
      <c r="BO20" s="1" t="s">
        <v>3</v>
      </c>
      <c r="BP20" s="1" t="s">
        <v>3</v>
      </c>
      <c r="BQ20" s="1"/>
      <c r="BR20" s="1"/>
      <c r="BS20" s="1"/>
      <c r="BT20" s="1"/>
      <c r="BU20" s="1"/>
      <c r="BV20" s="1"/>
      <c r="BW20" s="1"/>
      <c r="BX20" s="1">
        <v>0</v>
      </c>
      <c r="BY20" s="1"/>
      <c r="BZ20" s="1"/>
      <c r="CA20" s="1"/>
      <c r="CB20" s="1"/>
      <c r="CC20" s="1"/>
      <c r="CD20" s="1"/>
      <c r="CE20" s="1"/>
      <c r="CF20" s="1">
        <v>0</v>
      </c>
      <c r="CG20" s="1">
        <v>0</v>
      </c>
      <c r="CH20" s="1"/>
      <c r="CI20" s="1" t="s">
        <v>3</v>
      </c>
      <c r="CJ20" s="1" t="s">
        <v>3</v>
      </c>
      <c r="CK20" t="s">
        <v>3</v>
      </c>
      <c r="CL20" t="s">
        <v>3</v>
      </c>
      <c r="CM20" t="s">
        <v>3</v>
      </c>
      <c r="CN20" t="s">
        <v>3</v>
      </c>
      <c r="CO20" t="s">
        <v>3</v>
      </c>
      <c r="CP20" t="s">
        <v>3</v>
      </c>
      <c r="CQ20" t="s">
        <v>3</v>
      </c>
    </row>
    <row r="22" spans="1:255" x14ac:dyDescent="0.2">
      <c r="A22" s="3">
        <v>52</v>
      </c>
      <c r="B22" s="3">
        <f t="shared" ref="B22:G22" si="7">B807</f>
        <v>1</v>
      </c>
      <c r="C22" s="3">
        <f t="shared" si="7"/>
        <v>3</v>
      </c>
      <c r="D22" s="3">
        <f t="shared" si="7"/>
        <v>20</v>
      </c>
      <c r="E22" s="3">
        <f t="shared" si="7"/>
        <v>0</v>
      </c>
      <c r="F22" s="3" t="str">
        <f t="shared" si="7"/>
        <v>Новая локальная смета</v>
      </c>
      <c r="G22" s="3" t="str">
        <f t="shared" si="7"/>
        <v>Газопровод высокого    и низкого давления</v>
      </c>
      <c r="H22" s="3"/>
      <c r="I22" s="3"/>
      <c r="J22" s="3"/>
      <c r="K22" s="3"/>
      <c r="L22" s="3"/>
      <c r="M22" s="3"/>
      <c r="N22" s="3"/>
      <c r="O22" s="3">
        <f t="shared" ref="O22:AT22" si="8">O807</f>
        <v>1058585.9099999999</v>
      </c>
      <c r="P22" s="3">
        <f t="shared" si="8"/>
        <v>797900.99</v>
      </c>
      <c r="Q22" s="3">
        <f t="shared" si="8"/>
        <v>101560.21</v>
      </c>
      <c r="R22" s="3">
        <f t="shared" si="8"/>
        <v>31689</v>
      </c>
      <c r="S22" s="3">
        <f t="shared" si="8"/>
        <v>127435.71</v>
      </c>
      <c r="T22" s="3">
        <f t="shared" si="8"/>
        <v>0</v>
      </c>
      <c r="U22" s="3">
        <f t="shared" si="8"/>
        <v>329.40590200000003</v>
      </c>
      <c r="V22" s="3">
        <f t="shared" si="8"/>
        <v>64.249006600000001</v>
      </c>
      <c r="W22" s="3">
        <f t="shared" si="8"/>
        <v>0</v>
      </c>
      <c r="X22" s="3">
        <f t="shared" si="8"/>
        <v>174390.39</v>
      </c>
      <c r="Y22" s="3">
        <f t="shared" si="8"/>
        <v>101031.71</v>
      </c>
      <c r="Z22" s="3">
        <f t="shared" si="8"/>
        <v>0</v>
      </c>
      <c r="AA22" s="3">
        <f t="shared" si="8"/>
        <v>0</v>
      </c>
      <c r="AB22" s="3">
        <f t="shared" si="8"/>
        <v>0</v>
      </c>
      <c r="AC22" s="3">
        <f t="shared" si="8"/>
        <v>0</v>
      </c>
      <c r="AD22" s="3">
        <f t="shared" si="8"/>
        <v>0</v>
      </c>
      <c r="AE22" s="3">
        <f t="shared" si="8"/>
        <v>0</v>
      </c>
      <c r="AF22" s="3">
        <f t="shared" si="8"/>
        <v>0</v>
      </c>
      <c r="AG22" s="3">
        <f t="shared" si="8"/>
        <v>0</v>
      </c>
      <c r="AH22" s="3">
        <f t="shared" si="8"/>
        <v>0</v>
      </c>
      <c r="AI22" s="3">
        <f t="shared" si="8"/>
        <v>0</v>
      </c>
      <c r="AJ22" s="3">
        <f t="shared" si="8"/>
        <v>0</v>
      </c>
      <c r="AK22" s="3">
        <f t="shared" si="8"/>
        <v>0</v>
      </c>
      <c r="AL22" s="3">
        <f t="shared" si="8"/>
        <v>0</v>
      </c>
      <c r="AM22" s="3">
        <f t="shared" si="8"/>
        <v>0</v>
      </c>
      <c r="AN22" s="3">
        <f t="shared" si="8"/>
        <v>0</v>
      </c>
      <c r="AO22" s="3">
        <f t="shared" si="8"/>
        <v>0</v>
      </c>
      <c r="AP22" s="3">
        <f t="shared" si="8"/>
        <v>122131.15</v>
      </c>
      <c r="AQ22" s="3">
        <f t="shared" si="8"/>
        <v>0</v>
      </c>
      <c r="AR22" s="3">
        <f t="shared" si="8"/>
        <v>1334008.01</v>
      </c>
      <c r="AS22" s="3">
        <f t="shared" si="8"/>
        <v>1091825.01</v>
      </c>
      <c r="AT22" s="3">
        <f t="shared" si="8"/>
        <v>120051.85</v>
      </c>
      <c r="AU22" s="3">
        <f t="shared" ref="AU22:BZ22" si="9">AU807</f>
        <v>0</v>
      </c>
      <c r="AV22" s="3">
        <f t="shared" si="9"/>
        <v>797900.99</v>
      </c>
      <c r="AW22" s="3">
        <f t="shared" si="9"/>
        <v>675769.84</v>
      </c>
      <c r="AX22" s="3">
        <f t="shared" si="9"/>
        <v>0</v>
      </c>
      <c r="AY22" s="3">
        <f t="shared" si="9"/>
        <v>675769.84</v>
      </c>
      <c r="AZ22" s="3">
        <f t="shared" si="9"/>
        <v>122131.15</v>
      </c>
      <c r="BA22" s="3">
        <f t="shared" si="9"/>
        <v>0</v>
      </c>
      <c r="BB22" s="3">
        <f t="shared" si="9"/>
        <v>0</v>
      </c>
      <c r="BC22" s="3">
        <f t="shared" si="9"/>
        <v>0</v>
      </c>
      <c r="BD22" s="3">
        <f t="shared" si="9"/>
        <v>0</v>
      </c>
      <c r="BE22" s="3">
        <f t="shared" si="9"/>
        <v>0</v>
      </c>
      <c r="BF22" s="3">
        <f t="shared" si="9"/>
        <v>0</v>
      </c>
      <c r="BG22" s="3">
        <f t="shared" si="9"/>
        <v>0</v>
      </c>
      <c r="BH22" s="3">
        <f t="shared" si="9"/>
        <v>0</v>
      </c>
      <c r="BI22" s="3">
        <f t="shared" si="9"/>
        <v>0</v>
      </c>
      <c r="BJ22" s="3">
        <f t="shared" si="9"/>
        <v>0</v>
      </c>
      <c r="BK22" s="3">
        <f t="shared" si="9"/>
        <v>0</v>
      </c>
      <c r="BL22" s="3">
        <f t="shared" si="9"/>
        <v>0</v>
      </c>
      <c r="BM22" s="3">
        <f t="shared" si="9"/>
        <v>0</v>
      </c>
      <c r="BN22" s="3">
        <f t="shared" si="9"/>
        <v>0</v>
      </c>
      <c r="BO22" s="3">
        <f t="shared" si="9"/>
        <v>0</v>
      </c>
      <c r="BP22" s="3">
        <f t="shared" si="9"/>
        <v>0</v>
      </c>
      <c r="BQ22" s="3">
        <f t="shared" si="9"/>
        <v>0</v>
      </c>
      <c r="BR22" s="3">
        <f t="shared" si="9"/>
        <v>0</v>
      </c>
      <c r="BS22" s="3">
        <f t="shared" si="9"/>
        <v>0</v>
      </c>
      <c r="BT22" s="3">
        <f t="shared" si="9"/>
        <v>0</v>
      </c>
      <c r="BU22" s="3">
        <f t="shared" si="9"/>
        <v>0</v>
      </c>
      <c r="BV22" s="3">
        <f t="shared" si="9"/>
        <v>0</v>
      </c>
      <c r="BW22" s="3">
        <f t="shared" si="9"/>
        <v>0</v>
      </c>
      <c r="BX22" s="3">
        <f t="shared" si="9"/>
        <v>0</v>
      </c>
      <c r="BY22" s="3">
        <f t="shared" si="9"/>
        <v>0</v>
      </c>
      <c r="BZ22" s="3">
        <f t="shared" si="9"/>
        <v>0</v>
      </c>
      <c r="CA22" s="3">
        <f t="shared" ref="CA22:DF22" si="10">CA807</f>
        <v>0</v>
      </c>
      <c r="CB22" s="3">
        <f t="shared" si="10"/>
        <v>0</v>
      </c>
      <c r="CC22" s="3">
        <f t="shared" si="10"/>
        <v>0</v>
      </c>
      <c r="CD22" s="3">
        <f t="shared" si="10"/>
        <v>0</v>
      </c>
      <c r="CE22" s="3">
        <f t="shared" si="10"/>
        <v>0</v>
      </c>
      <c r="CF22" s="3">
        <f t="shared" si="10"/>
        <v>0</v>
      </c>
      <c r="CG22" s="3">
        <f t="shared" si="10"/>
        <v>0</v>
      </c>
      <c r="CH22" s="3">
        <f t="shared" si="10"/>
        <v>0</v>
      </c>
      <c r="CI22" s="3">
        <f t="shared" si="10"/>
        <v>0</v>
      </c>
      <c r="CJ22" s="3">
        <f t="shared" si="10"/>
        <v>0</v>
      </c>
      <c r="CK22" s="3">
        <f t="shared" si="10"/>
        <v>0</v>
      </c>
      <c r="CL22" s="3">
        <f t="shared" si="10"/>
        <v>0</v>
      </c>
      <c r="CM22" s="3">
        <f t="shared" si="10"/>
        <v>0</v>
      </c>
      <c r="CN22" s="3">
        <f t="shared" si="10"/>
        <v>0</v>
      </c>
      <c r="CO22" s="3">
        <f t="shared" si="10"/>
        <v>0</v>
      </c>
      <c r="CP22" s="3">
        <f t="shared" si="10"/>
        <v>0</v>
      </c>
      <c r="CQ22" s="3">
        <f t="shared" si="10"/>
        <v>0</v>
      </c>
      <c r="CR22" s="3">
        <f t="shared" si="10"/>
        <v>0</v>
      </c>
      <c r="CS22" s="3">
        <f t="shared" si="10"/>
        <v>0</v>
      </c>
      <c r="CT22" s="3">
        <f t="shared" si="10"/>
        <v>0</v>
      </c>
      <c r="CU22" s="3">
        <f t="shared" si="10"/>
        <v>0</v>
      </c>
      <c r="CV22" s="3">
        <f t="shared" si="10"/>
        <v>0</v>
      </c>
      <c r="CW22" s="3">
        <f t="shared" si="10"/>
        <v>0</v>
      </c>
      <c r="CX22" s="3">
        <f t="shared" si="10"/>
        <v>0</v>
      </c>
      <c r="CY22" s="3">
        <f t="shared" si="10"/>
        <v>0</v>
      </c>
      <c r="CZ22" s="3">
        <f t="shared" si="10"/>
        <v>0</v>
      </c>
      <c r="DA22" s="3">
        <f t="shared" si="10"/>
        <v>0</v>
      </c>
      <c r="DB22" s="3">
        <f t="shared" si="10"/>
        <v>0</v>
      </c>
      <c r="DC22" s="3">
        <f t="shared" si="10"/>
        <v>0</v>
      </c>
      <c r="DD22" s="3">
        <f t="shared" si="10"/>
        <v>0</v>
      </c>
      <c r="DE22" s="3">
        <f t="shared" si="10"/>
        <v>0</v>
      </c>
      <c r="DF22" s="3">
        <f t="shared" si="10"/>
        <v>0</v>
      </c>
      <c r="DG22" s="4">
        <f t="shared" ref="DG22:EL22" si="11">DG807</f>
        <v>0</v>
      </c>
      <c r="DH22" s="4">
        <f t="shared" si="11"/>
        <v>0</v>
      </c>
      <c r="DI22" s="4">
        <f t="shared" si="11"/>
        <v>0</v>
      </c>
      <c r="DJ22" s="4">
        <f t="shared" si="11"/>
        <v>0</v>
      </c>
      <c r="DK22" s="4">
        <f t="shared" si="11"/>
        <v>0</v>
      </c>
      <c r="DL22" s="4">
        <f t="shared" si="11"/>
        <v>0</v>
      </c>
      <c r="DM22" s="4">
        <f t="shared" si="11"/>
        <v>0</v>
      </c>
      <c r="DN22" s="4">
        <f t="shared" si="11"/>
        <v>0</v>
      </c>
      <c r="DO22" s="4">
        <f t="shared" si="11"/>
        <v>0</v>
      </c>
      <c r="DP22" s="4">
        <f t="shared" si="11"/>
        <v>0</v>
      </c>
      <c r="DQ22" s="4">
        <f t="shared" si="11"/>
        <v>0</v>
      </c>
      <c r="DR22" s="4">
        <f t="shared" si="11"/>
        <v>0</v>
      </c>
      <c r="DS22" s="4">
        <f t="shared" si="11"/>
        <v>0</v>
      </c>
      <c r="DT22" s="4">
        <f t="shared" si="11"/>
        <v>0</v>
      </c>
      <c r="DU22" s="4">
        <f t="shared" si="11"/>
        <v>0</v>
      </c>
      <c r="DV22" s="4">
        <f t="shared" si="11"/>
        <v>0</v>
      </c>
      <c r="DW22" s="4">
        <f t="shared" si="11"/>
        <v>0</v>
      </c>
      <c r="DX22" s="4">
        <f t="shared" si="11"/>
        <v>0</v>
      </c>
      <c r="DY22" s="4">
        <f t="shared" si="11"/>
        <v>0</v>
      </c>
      <c r="DZ22" s="4">
        <f t="shared" si="11"/>
        <v>0</v>
      </c>
      <c r="EA22" s="4">
        <f t="shared" si="11"/>
        <v>0</v>
      </c>
      <c r="EB22" s="4">
        <f t="shared" si="11"/>
        <v>0</v>
      </c>
      <c r="EC22" s="4">
        <f t="shared" si="11"/>
        <v>0</v>
      </c>
      <c r="ED22" s="4">
        <f t="shared" si="11"/>
        <v>0</v>
      </c>
      <c r="EE22" s="4">
        <f t="shared" si="11"/>
        <v>0</v>
      </c>
      <c r="EF22" s="4">
        <f t="shared" si="11"/>
        <v>0</v>
      </c>
      <c r="EG22" s="4">
        <f t="shared" si="11"/>
        <v>0</v>
      </c>
      <c r="EH22" s="4">
        <f t="shared" si="11"/>
        <v>0</v>
      </c>
      <c r="EI22" s="4">
        <f t="shared" si="11"/>
        <v>0</v>
      </c>
      <c r="EJ22" s="4">
        <f t="shared" si="11"/>
        <v>0</v>
      </c>
      <c r="EK22" s="4">
        <f t="shared" si="11"/>
        <v>0</v>
      </c>
      <c r="EL22" s="4">
        <f t="shared" si="11"/>
        <v>0</v>
      </c>
      <c r="EM22" s="4">
        <f t="shared" ref="EM22:FR22" si="12">EM807</f>
        <v>0</v>
      </c>
      <c r="EN22" s="4">
        <f t="shared" si="12"/>
        <v>0</v>
      </c>
      <c r="EO22" s="4">
        <f t="shared" si="12"/>
        <v>0</v>
      </c>
      <c r="EP22" s="4">
        <f t="shared" si="12"/>
        <v>0</v>
      </c>
      <c r="EQ22" s="4">
        <f t="shared" si="12"/>
        <v>0</v>
      </c>
      <c r="ER22" s="4">
        <f t="shared" si="12"/>
        <v>0</v>
      </c>
      <c r="ES22" s="4">
        <f t="shared" si="12"/>
        <v>0</v>
      </c>
      <c r="ET22" s="4">
        <f t="shared" si="12"/>
        <v>0</v>
      </c>
      <c r="EU22" s="4">
        <f t="shared" si="12"/>
        <v>0</v>
      </c>
      <c r="EV22" s="4">
        <f t="shared" si="12"/>
        <v>0</v>
      </c>
      <c r="EW22" s="4">
        <f t="shared" si="12"/>
        <v>0</v>
      </c>
      <c r="EX22" s="4">
        <f t="shared" si="12"/>
        <v>0</v>
      </c>
      <c r="EY22" s="4">
        <f t="shared" si="12"/>
        <v>0</v>
      </c>
      <c r="EZ22" s="4">
        <f t="shared" si="12"/>
        <v>0</v>
      </c>
      <c r="FA22" s="4">
        <f t="shared" si="12"/>
        <v>0</v>
      </c>
      <c r="FB22" s="4">
        <f t="shared" si="12"/>
        <v>0</v>
      </c>
      <c r="FC22" s="4">
        <f t="shared" si="12"/>
        <v>0</v>
      </c>
      <c r="FD22" s="4">
        <f t="shared" si="12"/>
        <v>0</v>
      </c>
      <c r="FE22" s="4">
        <f t="shared" si="12"/>
        <v>0</v>
      </c>
      <c r="FF22" s="4">
        <f t="shared" si="12"/>
        <v>0</v>
      </c>
      <c r="FG22" s="4">
        <f t="shared" si="12"/>
        <v>0</v>
      </c>
      <c r="FH22" s="4">
        <f t="shared" si="12"/>
        <v>0</v>
      </c>
      <c r="FI22" s="4">
        <f t="shared" si="12"/>
        <v>0</v>
      </c>
      <c r="FJ22" s="4">
        <f t="shared" si="12"/>
        <v>0</v>
      </c>
      <c r="FK22" s="4">
        <f t="shared" si="12"/>
        <v>0</v>
      </c>
      <c r="FL22" s="4">
        <f t="shared" si="12"/>
        <v>0</v>
      </c>
      <c r="FM22" s="4">
        <f t="shared" si="12"/>
        <v>0</v>
      </c>
      <c r="FN22" s="4">
        <f t="shared" si="12"/>
        <v>0</v>
      </c>
      <c r="FO22" s="4">
        <f t="shared" si="12"/>
        <v>0</v>
      </c>
      <c r="FP22" s="4">
        <f t="shared" si="12"/>
        <v>0</v>
      </c>
      <c r="FQ22" s="4">
        <f t="shared" si="12"/>
        <v>0</v>
      </c>
      <c r="FR22" s="4">
        <f t="shared" si="12"/>
        <v>0</v>
      </c>
      <c r="FS22" s="4">
        <f t="shared" ref="FS22:GX22" si="13">FS807</f>
        <v>0</v>
      </c>
      <c r="FT22" s="4">
        <f t="shared" si="13"/>
        <v>0</v>
      </c>
      <c r="FU22" s="4">
        <f t="shared" si="13"/>
        <v>0</v>
      </c>
      <c r="FV22" s="4">
        <f t="shared" si="13"/>
        <v>0</v>
      </c>
      <c r="FW22" s="4">
        <f t="shared" si="13"/>
        <v>0</v>
      </c>
      <c r="FX22" s="4">
        <f t="shared" si="13"/>
        <v>0</v>
      </c>
      <c r="FY22" s="4">
        <f t="shared" si="13"/>
        <v>0</v>
      </c>
      <c r="FZ22" s="4">
        <f t="shared" si="13"/>
        <v>0</v>
      </c>
      <c r="GA22" s="4">
        <f t="shared" si="13"/>
        <v>0</v>
      </c>
      <c r="GB22" s="4">
        <f t="shared" si="13"/>
        <v>0</v>
      </c>
      <c r="GC22" s="4">
        <f t="shared" si="13"/>
        <v>0</v>
      </c>
      <c r="GD22" s="4">
        <f t="shared" si="13"/>
        <v>0</v>
      </c>
      <c r="GE22" s="4">
        <f t="shared" si="13"/>
        <v>0</v>
      </c>
      <c r="GF22" s="4">
        <f t="shared" si="13"/>
        <v>0</v>
      </c>
      <c r="GG22" s="4">
        <f t="shared" si="13"/>
        <v>0</v>
      </c>
      <c r="GH22" s="4">
        <f t="shared" si="13"/>
        <v>0</v>
      </c>
      <c r="GI22" s="4">
        <f t="shared" si="13"/>
        <v>0</v>
      </c>
      <c r="GJ22" s="4">
        <f t="shared" si="13"/>
        <v>0</v>
      </c>
      <c r="GK22" s="4">
        <f t="shared" si="13"/>
        <v>0</v>
      </c>
      <c r="GL22" s="4">
        <f t="shared" si="13"/>
        <v>0</v>
      </c>
      <c r="GM22" s="4">
        <f t="shared" si="13"/>
        <v>0</v>
      </c>
      <c r="GN22" s="4">
        <f t="shared" si="13"/>
        <v>0</v>
      </c>
      <c r="GO22" s="4">
        <f t="shared" si="13"/>
        <v>0</v>
      </c>
      <c r="GP22" s="4">
        <f t="shared" si="13"/>
        <v>0</v>
      </c>
      <c r="GQ22" s="4">
        <f t="shared" si="13"/>
        <v>0</v>
      </c>
      <c r="GR22" s="4">
        <f t="shared" si="13"/>
        <v>0</v>
      </c>
      <c r="GS22" s="4">
        <f t="shared" si="13"/>
        <v>0</v>
      </c>
      <c r="GT22" s="4">
        <f t="shared" si="13"/>
        <v>0</v>
      </c>
      <c r="GU22" s="4">
        <f t="shared" si="13"/>
        <v>0</v>
      </c>
      <c r="GV22" s="4">
        <f t="shared" si="13"/>
        <v>0</v>
      </c>
      <c r="GW22" s="4">
        <f t="shared" si="13"/>
        <v>0</v>
      </c>
      <c r="GX22" s="4">
        <f t="shared" si="13"/>
        <v>0</v>
      </c>
    </row>
    <row r="24" spans="1:255" x14ac:dyDescent="0.2">
      <c r="A24" s="1">
        <v>4</v>
      </c>
      <c r="B24" s="1">
        <v>1</v>
      </c>
      <c r="C24" s="1"/>
      <c r="D24" s="1">
        <f>ROW(A234)</f>
        <v>234</v>
      </c>
      <c r="E24" s="1"/>
      <c r="F24" s="1" t="s">
        <v>16</v>
      </c>
      <c r="G24" s="1" t="s">
        <v>17</v>
      </c>
      <c r="H24" s="1" t="s">
        <v>3</v>
      </c>
      <c r="I24" s="1">
        <v>0</v>
      </c>
      <c r="J24" s="1"/>
      <c r="K24" s="1">
        <v>0</v>
      </c>
      <c r="L24" s="1"/>
      <c r="M24" s="1" t="s">
        <v>3</v>
      </c>
      <c r="N24" s="1"/>
      <c r="O24" s="1"/>
      <c r="P24" s="1"/>
      <c r="Q24" s="1"/>
      <c r="R24" s="1"/>
      <c r="S24" s="1">
        <v>0</v>
      </c>
      <c r="T24" s="1"/>
      <c r="U24" s="1" t="s">
        <v>3</v>
      </c>
      <c r="V24" s="1">
        <v>0</v>
      </c>
      <c r="W24" s="1"/>
      <c r="X24" s="1"/>
      <c r="Y24" s="1"/>
      <c r="Z24" s="1"/>
      <c r="AA24" s="1"/>
      <c r="AB24" s="1" t="s">
        <v>3</v>
      </c>
      <c r="AC24" s="1" t="s">
        <v>3</v>
      </c>
      <c r="AD24" s="1" t="s">
        <v>3</v>
      </c>
      <c r="AE24" s="1" t="s">
        <v>3</v>
      </c>
      <c r="AF24" s="1" t="s">
        <v>3</v>
      </c>
      <c r="AG24" s="1" t="s">
        <v>3</v>
      </c>
      <c r="AH24" s="1"/>
      <c r="AI24" s="1"/>
      <c r="AJ24" s="1"/>
      <c r="AK24" s="1"/>
      <c r="AL24" s="1"/>
      <c r="AM24" s="1"/>
      <c r="AN24" s="1"/>
      <c r="AO24" s="1"/>
      <c r="AP24" s="1" t="s">
        <v>3</v>
      </c>
      <c r="AQ24" s="1" t="s">
        <v>3</v>
      </c>
      <c r="AR24" s="1" t="s">
        <v>3</v>
      </c>
      <c r="AS24" s="1"/>
      <c r="AT24" s="1"/>
      <c r="AU24" s="1"/>
      <c r="AV24" s="1"/>
      <c r="AW24" s="1"/>
      <c r="AX24" s="1"/>
      <c r="AY24" s="1"/>
      <c r="AZ24" s="1" t="s">
        <v>3</v>
      </c>
      <c r="BA24" s="1"/>
      <c r="BB24" s="1" t="s">
        <v>3</v>
      </c>
      <c r="BC24" s="1" t="s">
        <v>3</v>
      </c>
      <c r="BD24" s="1" t="s">
        <v>3</v>
      </c>
      <c r="BE24" s="1" t="s">
        <v>3</v>
      </c>
      <c r="BF24" s="1" t="s">
        <v>3</v>
      </c>
      <c r="BG24" s="1" t="s">
        <v>3</v>
      </c>
      <c r="BH24" s="1" t="s">
        <v>3</v>
      </c>
      <c r="BI24" s="1" t="s">
        <v>3</v>
      </c>
      <c r="BJ24" s="1" t="s">
        <v>3</v>
      </c>
      <c r="BK24" s="1" t="s">
        <v>3</v>
      </c>
      <c r="BL24" s="1" t="s">
        <v>3</v>
      </c>
      <c r="BM24" s="1" t="s">
        <v>3</v>
      </c>
      <c r="BN24" s="1" t="s">
        <v>3</v>
      </c>
      <c r="BO24" s="1" t="s">
        <v>3</v>
      </c>
      <c r="BP24" s="1" t="s">
        <v>3</v>
      </c>
      <c r="BQ24" s="1"/>
      <c r="BR24" s="1"/>
      <c r="BS24" s="1"/>
      <c r="BT24" s="1"/>
      <c r="BU24" s="1"/>
      <c r="BV24" s="1"/>
      <c r="BW24" s="1"/>
      <c r="BX24" s="1">
        <v>0</v>
      </c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>
        <v>0</v>
      </c>
    </row>
    <row r="26" spans="1:255" x14ac:dyDescent="0.2">
      <c r="A26" s="3">
        <v>52</v>
      </c>
      <c r="B26" s="3">
        <f t="shared" ref="B26:G26" si="14">B234</f>
        <v>1</v>
      </c>
      <c r="C26" s="3">
        <f t="shared" si="14"/>
        <v>4</v>
      </c>
      <c r="D26" s="3">
        <f t="shared" si="14"/>
        <v>24</v>
      </c>
      <c r="E26" s="3">
        <f t="shared" si="14"/>
        <v>0</v>
      </c>
      <c r="F26" s="3" t="str">
        <f t="shared" si="14"/>
        <v>Новый раздел</v>
      </c>
      <c r="G26" s="3" t="str">
        <f t="shared" si="14"/>
        <v>Газопровод высокого давления</v>
      </c>
      <c r="H26" s="3"/>
      <c r="I26" s="3"/>
      <c r="J26" s="3"/>
      <c r="K26" s="3"/>
      <c r="L26" s="3"/>
      <c r="M26" s="3"/>
      <c r="N26" s="3"/>
      <c r="O26" s="3">
        <f t="shared" ref="O26:AT26" si="15">O234</f>
        <v>265632.38</v>
      </c>
      <c r="P26" s="3">
        <f t="shared" si="15"/>
        <v>166857.85</v>
      </c>
      <c r="Q26" s="3">
        <f t="shared" si="15"/>
        <v>29949.95</v>
      </c>
      <c r="R26" s="3">
        <f t="shared" si="15"/>
        <v>10414.59</v>
      </c>
      <c r="S26" s="3">
        <f t="shared" si="15"/>
        <v>58409.99</v>
      </c>
      <c r="T26" s="3">
        <f t="shared" si="15"/>
        <v>0</v>
      </c>
      <c r="U26" s="3">
        <f t="shared" si="15"/>
        <v>156.14428999999998</v>
      </c>
      <c r="V26" s="3">
        <f t="shared" si="15"/>
        <v>21.548994000000004</v>
      </c>
      <c r="W26" s="3">
        <f t="shared" si="15"/>
        <v>0</v>
      </c>
      <c r="X26" s="3">
        <f t="shared" si="15"/>
        <v>73279.039999999994</v>
      </c>
      <c r="Y26" s="3">
        <f t="shared" si="15"/>
        <v>40820.74</v>
      </c>
      <c r="Z26" s="3">
        <f t="shared" si="15"/>
        <v>0</v>
      </c>
      <c r="AA26" s="3">
        <f t="shared" si="15"/>
        <v>0</v>
      </c>
      <c r="AB26" s="3">
        <f t="shared" si="15"/>
        <v>0</v>
      </c>
      <c r="AC26" s="3">
        <f t="shared" si="15"/>
        <v>0</v>
      </c>
      <c r="AD26" s="3">
        <f t="shared" si="15"/>
        <v>0</v>
      </c>
      <c r="AE26" s="3">
        <f t="shared" si="15"/>
        <v>0</v>
      </c>
      <c r="AF26" s="3">
        <f t="shared" si="15"/>
        <v>0</v>
      </c>
      <c r="AG26" s="3">
        <f t="shared" si="15"/>
        <v>0</v>
      </c>
      <c r="AH26" s="3">
        <f t="shared" si="15"/>
        <v>0</v>
      </c>
      <c r="AI26" s="3">
        <f t="shared" si="15"/>
        <v>0</v>
      </c>
      <c r="AJ26" s="3">
        <f t="shared" si="15"/>
        <v>0</v>
      </c>
      <c r="AK26" s="3">
        <f t="shared" si="15"/>
        <v>0</v>
      </c>
      <c r="AL26" s="3">
        <f t="shared" si="15"/>
        <v>0</v>
      </c>
      <c r="AM26" s="3">
        <f t="shared" si="15"/>
        <v>0</v>
      </c>
      <c r="AN26" s="3">
        <f t="shared" si="15"/>
        <v>0</v>
      </c>
      <c r="AO26" s="3">
        <f t="shared" si="15"/>
        <v>0</v>
      </c>
      <c r="AP26" s="3">
        <f t="shared" si="15"/>
        <v>0</v>
      </c>
      <c r="AQ26" s="3">
        <f t="shared" si="15"/>
        <v>0</v>
      </c>
      <c r="AR26" s="3">
        <f t="shared" si="15"/>
        <v>379732.16</v>
      </c>
      <c r="AS26" s="3">
        <f t="shared" si="15"/>
        <v>335753.71</v>
      </c>
      <c r="AT26" s="3">
        <f t="shared" si="15"/>
        <v>43978.45</v>
      </c>
      <c r="AU26" s="3">
        <f t="shared" ref="AU26:BZ26" si="16">AU234</f>
        <v>0</v>
      </c>
      <c r="AV26" s="3">
        <f t="shared" si="16"/>
        <v>166857.85</v>
      </c>
      <c r="AW26" s="3">
        <f t="shared" si="16"/>
        <v>166857.85</v>
      </c>
      <c r="AX26" s="3">
        <f t="shared" si="16"/>
        <v>0</v>
      </c>
      <c r="AY26" s="3">
        <f t="shared" si="16"/>
        <v>166857.85</v>
      </c>
      <c r="AZ26" s="3">
        <f t="shared" si="16"/>
        <v>0</v>
      </c>
      <c r="BA26" s="3">
        <f t="shared" si="16"/>
        <v>0</v>
      </c>
      <c r="BB26" s="3">
        <f t="shared" si="16"/>
        <v>0</v>
      </c>
      <c r="BC26" s="3">
        <f t="shared" si="16"/>
        <v>0</v>
      </c>
      <c r="BD26" s="3">
        <f t="shared" si="16"/>
        <v>0</v>
      </c>
      <c r="BE26" s="3">
        <f t="shared" si="16"/>
        <v>0</v>
      </c>
      <c r="BF26" s="3">
        <f t="shared" si="16"/>
        <v>0</v>
      </c>
      <c r="BG26" s="3">
        <f t="shared" si="16"/>
        <v>0</v>
      </c>
      <c r="BH26" s="3">
        <f t="shared" si="16"/>
        <v>0</v>
      </c>
      <c r="BI26" s="3">
        <f t="shared" si="16"/>
        <v>0</v>
      </c>
      <c r="BJ26" s="3">
        <f t="shared" si="16"/>
        <v>0</v>
      </c>
      <c r="BK26" s="3">
        <f t="shared" si="16"/>
        <v>0</v>
      </c>
      <c r="BL26" s="3">
        <f t="shared" si="16"/>
        <v>0</v>
      </c>
      <c r="BM26" s="3">
        <f t="shared" si="16"/>
        <v>0</v>
      </c>
      <c r="BN26" s="3">
        <f t="shared" si="16"/>
        <v>0</v>
      </c>
      <c r="BO26" s="3">
        <f t="shared" si="16"/>
        <v>0</v>
      </c>
      <c r="BP26" s="3">
        <f t="shared" si="16"/>
        <v>0</v>
      </c>
      <c r="BQ26" s="3">
        <f t="shared" si="16"/>
        <v>0</v>
      </c>
      <c r="BR26" s="3">
        <f t="shared" si="16"/>
        <v>0</v>
      </c>
      <c r="BS26" s="3">
        <f t="shared" si="16"/>
        <v>0</v>
      </c>
      <c r="BT26" s="3">
        <f t="shared" si="16"/>
        <v>0</v>
      </c>
      <c r="BU26" s="3">
        <f t="shared" si="16"/>
        <v>0</v>
      </c>
      <c r="BV26" s="3">
        <f t="shared" si="16"/>
        <v>0</v>
      </c>
      <c r="BW26" s="3">
        <f t="shared" si="16"/>
        <v>0</v>
      </c>
      <c r="BX26" s="3">
        <f t="shared" si="16"/>
        <v>0</v>
      </c>
      <c r="BY26" s="3">
        <f t="shared" si="16"/>
        <v>0</v>
      </c>
      <c r="BZ26" s="3">
        <f t="shared" si="16"/>
        <v>0</v>
      </c>
      <c r="CA26" s="3">
        <f t="shared" ref="CA26:DF26" si="17">CA234</f>
        <v>0</v>
      </c>
      <c r="CB26" s="3">
        <f t="shared" si="17"/>
        <v>0</v>
      </c>
      <c r="CC26" s="3">
        <f t="shared" si="17"/>
        <v>0</v>
      </c>
      <c r="CD26" s="3">
        <f t="shared" si="17"/>
        <v>0</v>
      </c>
      <c r="CE26" s="3">
        <f t="shared" si="17"/>
        <v>0</v>
      </c>
      <c r="CF26" s="3">
        <f t="shared" si="17"/>
        <v>0</v>
      </c>
      <c r="CG26" s="3">
        <f t="shared" si="17"/>
        <v>0</v>
      </c>
      <c r="CH26" s="3">
        <f t="shared" si="17"/>
        <v>0</v>
      </c>
      <c r="CI26" s="3">
        <f t="shared" si="17"/>
        <v>0</v>
      </c>
      <c r="CJ26" s="3">
        <f t="shared" si="17"/>
        <v>0</v>
      </c>
      <c r="CK26" s="3">
        <f t="shared" si="17"/>
        <v>0</v>
      </c>
      <c r="CL26" s="3">
        <f t="shared" si="17"/>
        <v>0</v>
      </c>
      <c r="CM26" s="3">
        <f t="shared" si="17"/>
        <v>0</v>
      </c>
      <c r="CN26" s="3">
        <f t="shared" si="17"/>
        <v>0</v>
      </c>
      <c r="CO26" s="3">
        <f t="shared" si="17"/>
        <v>0</v>
      </c>
      <c r="CP26" s="3">
        <f t="shared" si="17"/>
        <v>0</v>
      </c>
      <c r="CQ26" s="3">
        <f t="shared" si="17"/>
        <v>0</v>
      </c>
      <c r="CR26" s="3">
        <f t="shared" si="17"/>
        <v>0</v>
      </c>
      <c r="CS26" s="3">
        <f t="shared" si="17"/>
        <v>0</v>
      </c>
      <c r="CT26" s="3">
        <f t="shared" si="17"/>
        <v>0</v>
      </c>
      <c r="CU26" s="3">
        <f t="shared" si="17"/>
        <v>0</v>
      </c>
      <c r="CV26" s="3">
        <f t="shared" si="17"/>
        <v>0</v>
      </c>
      <c r="CW26" s="3">
        <f t="shared" si="17"/>
        <v>0</v>
      </c>
      <c r="CX26" s="3">
        <f t="shared" si="17"/>
        <v>0</v>
      </c>
      <c r="CY26" s="3">
        <f t="shared" si="17"/>
        <v>0</v>
      </c>
      <c r="CZ26" s="3">
        <f t="shared" si="17"/>
        <v>0</v>
      </c>
      <c r="DA26" s="3">
        <f t="shared" si="17"/>
        <v>0</v>
      </c>
      <c r="DB26" s="3">
        <f t="shared" si="17"/>
        <v>0</v>
      </c>
      <c r="DC26" s="3">
        <f t="shared" si="17"/>
        <v>0</v>
      </c>
      <c r="DD26" s="3">
        <f t="shared" si="17"/>
        <v>0</v>
      </c>
      <c r="DE26" s="3">
        <f t="shared" si="17"/>
        <v>0</v>
      </c>
      <c r="DF26" s="3">
        <f t="shared" si="17"/>
        <v>0</v>
      </c>
      <c r="DG26" s="4">
        <f t="shared" ref="DG26:EL26" si="18">DG234</f>
        <v>0</v>
      </c>
      <c r="DH26" s="4">
        <f t="shared" si="18"/>
        <v>0</v>
      </c>
      <c r="DI26" s="4">
        <f t="shared" si="18"/>
        <v>0</v>
      </c>
      <c r="DJ26" s="4">
        <f t="shared" si="18"/>
        <v>0</v>
      </c>
      <c r="DK26" s="4">
        <f t="shared" si="18"/>
        <v>0</v>
      </c>
      <c r="DL26" s="4">
        <f t="shared" si="18"/>
        <v>0</v>
      </c>
      <c r="DM26" s="4">
        <f t="shared" si="18"/>
        <v>0</v>
      </c>
      <c r="DN26" s="4">
        <f t="shared" si="18"/>
        <v>0</v>
      </c>
      <c r="DO26" s="4">
        <f t="shared" si="18"/>
        <v>0</v>
      </c>
      <c r="DP26" s="4">
        <f t="shared" si="18"/>
        <v>0</v>
      </c>
      <c r="DQ26" s="4">
        <f t="shared" si="18"/>
        <v>0</v>
      </c>
      <c r="DR26" s="4">
        <f t="shared" si="18"/>
        <v>0</v>
      </c>
      <c r="DS26" s="4">
        <f t="shared" si="18"/>
        <v>0</v>
      </c>
      <c r="DT26" s="4">
        <f t="shared" si="18"/>
        <v>0</v>
      </c>
      <c r="DU26" s="4">
        <f t="shared" si="18"/>
        <v>0</v>
      </c>
      <c r="DV26" s="4">
        <f t="shared" si="18"/>
        <v>0</v>
      </c>
      <c r="DW26" s="4">
        <f t="shared" si="18"/>
        <v>0</v>
      </c>
      <c r="DX26" s="4">
        <f t="shared" si="18"/>
        <v>0</v>
      </c>
      <c r="DY26" s="4">
        <f t="shared" si="18"/>
        <v>0</v>
      </c>
      <c r="DZ26" s="4">
        <f t="shared" si="18"/>
        <v>0</v>
      </c>
      <c r="EA26" s="4">
        <f t="shared" si="18"/>
        <v>0</v>
      </c>
      <c r="EB26" s="4">
        <f t="shared" si="18"/>
        <v>0</v>
      </c>
      <c r="EC26" s="4">
        <f t="shared" si="18"/>
        <v>0</v>
      </c>
      <c r="ED26" s="4">
        <f t="shared" si="18"/>
        <v>0</v>
      </c>
      <c r="EE26" s="4">
        <f t="shared" si="18"/>
        <v>0</v>
      </c>
      <c r="EF26" s="4">
        <f t="shared" si="18"/>
        <v>0</v>
      </c>
      <c r="EG26" s="4">
        <f t="shared" si="18"/>
        <v>0</v>
      </c>
      <c r="EH26" s="4">
        <f t="shared" si="18"/>
        <v>0</v>
      </c>
      <c r="EI26" s="4">
        <f t="shared" si="18"/>
        <v>0</v>
      </c>
      <c r="EJ26" s="4">
        <f t="shared" si="18"/>
        <v>0</v>
      </c>
      <c r="EK26" s="4">
        <f t="shared" si="18"/>
        <v>0</v>
      </c>
      <c r="EL26" s="4">
        <f t="shared" si="18"/>
        <v>0</v>
      </c>
      <c r="EM26" s="4">
        <f t="shared" ref="EM26:FR26" si="19">EM234</f>
        <v>0</v>
      </c>
      <c r="EN26" s="4">
        <f t="shared" si="19"/>
        <v>0</v>
      </c>
      <c r="EO26" s="4">
        <f t="shared" si="19"/>
        <v>0</v>
      </c>
      <c r="EP26" s="4">
        <f t="shared" si="19"/>
        <v>0</v>
      </c>
      <c r="EQ26" s="4">
        <f t="shared" si="19"/>
        <v>0</v>
      </c>
      <c r="ER26" s="4">
        <f t="shared" si="19"/>
        <v>0</v>
      </c>
      <c r="ES26" s="4">
        <f t="shared" si="19"/>
        <v>0</v>
      </c>
      <c r="ET26" s="4">
        <f t="shared" si="19"/>
        <v>0</v>
      </c>
      <c r="EU26" s="4">
        <f t="shared" si="19"/>
        <v>0</v>
      </c>
      <c r="EV26" s="4">
        <f t="shared" si="19"/>
        <v>0</v>
      </c>
      <c r="EW26" s="4">
        <f t="shared" si="19"/>
        <v>0</v>
      </c>
      <c r="EX26" s="4">
        <f t="shared" si="19"/>
        <v>0</v>
      </c>
      <c r="EY26" s="4">
        <f t="shared" si="19"/>
        <v>0</v>
      </c>
      <c r="EZ26" s="4">
        <f t="shared" si="19"/>
        <v>0</v>
      </c>
      <c r="FA26" s="4">
        <f t="shared" si="19"/>
        <v>0</v>
      </c>
      <c r="FB26" s="4">
        <f t="shared" si="19"/>
        <v>0</v>
      </c>
      <c r="FC26" s="4">
        <f t="shared" si="19"/>
        <v>0</v>
      </c>
      <c r="FD26" s="4">
        <f t="shared" si="19"/>
        <v>0</v>
      </c>
      <c r="FE26" s="4">
        <f t="shared" si="19"/>
        <v>0</v>
      </c>
      <c r="FF26" s="4">
        <f t="shared" si="19"/>
        <v>0</v>
      </c>
      <c r="FG26" s="4">
        <f t="shared" si="19"/>
        <v>0</v>
      </c>
      <c r="FH26" s="4">
        <f t="shared" si="19"/>
        <v>0</v>
      </c>
      <c r="FI26" s="4">
        <f t="shared" si="19"/>
        <v>0</v>
      </c>
      <c r="FJ26" s="4">
        <f t="shared" si="19"/>
        <v>0</v>
      </c>
      <c r="FK26" s="4">
        <f t="shared" si="19"/>
        <v>0</v>
      </c>
      <c r="FL26" s="4">
        <f t="shared" si="19"/>
        <v>0</v>
      </c>
      <c r="FM26" s="4">
        <f t="shared" si="19"/>
        <v>0</v>
      </c>
      <c r="FN26" s="4">
        <f t="shared" si="19"/>
        <v>0</v>
      </c>
      <c r="FO26" s="4">
        <f t="shared" si="19"/>
        <v>0</v>
      </c>
      <c r="FP26" s="4">
        <f t="shared" si="19"/>
        <v>0</v>
      </c>
      <c r="FQ26" s="4">
        <f t="shared" si="19"/>
        <v>0</v>
      </c>
      <c r="FR26" s="4">
        <f t="shared" si="19"/>
        <v>0</v>
      </c>
      <c r="FS26" s="4">
        <f t="shared" ref="FS26:GX26" si="20">FS234</f>
        <v>0</v>
      </c>
      <c r="FT26" s="4">
        <f t="shared" si="20"/>
        <v>0</v>
      </c>
      <c r="FU26" s="4">
        <f t="shared" si="20"/>
        <v>0</v>
      </c>
      <c r="FV26" s="4">
        <f t="shared" si="20"/>
        <v>0</v>
      </c>
      <c r="FW26" s="4">
        <f t="shared" si="20"/>
        <v>0</v>
      </c>
      <c r="FX26" s="4">
        <f t="shared" si="20"/>
        <v>0</v>
      </c>
      <c r="FY26" s="4">
        <f t="shared" si="20"/>
        <v>0</v>
      </c>
      <c r="FZ26" s="4">
        <f t="shared" si="20"/>
        <v>0</v>
      </c>
      <c r="GA26" s="4">
        <f t="shared" si="20"/>
        <v>0</v>
      </c>
      <c r="GB26" s="4">
        <f t="shared" si="20"/>
        <v>0</v>
      </c>
      <c r="GC26" s="4">
        <f t="shared" si="20"/>
        <v>0</v>
      </c>
      <c r="GD26" s="4">
        <f t="shared" si="20"/>
        <v>0</v>
      </c>
      <c r="GE26" s="4">
        <f t="shared" si="20"/>
        <v>0</v>
      </c>
      <c r="GF26" s="4">
        <f t="shared" si="20"/>
        <v>0</v>
      </c>
      <c r="GG26" s="4">
        <f t="shared" si="20"/>
        <v>0</v>
      </c>
      <c r="GH26" s="4">
        <f t="shared" si="20"/>
        <v>0</v>
      </c>
      <c r="GI26" s="4">
        <f t="shared" si="20"/>
        <v>0</v>
      </c>
      <c r="GJ26" s="4">
        <f t="shared" si="20"/>
        <v>0</v>
      </c>
      <c r="GK26" s="4">
        <f t="shared" si="20"/>
        <v>0</v>
      </c>
      <c r="GL26" s="4">
        <f t="shared" si="20"/>
        <v>0</v>
      </c>
      <c r="GM26" s="4">
        <f t="shared" si="20"/>
        <v>0</v>
      </c>
      <c r="GN26" s="4">
        <f t="shared" si="20"/>
        <v>0</v>
      </c>
      <c r="GO26" s="4">
        <f t="shared" si="20"/>
        <v>0</v>
      </c>
      <c r="GP26" s="4">
        <f t="shared" si="20"/>
        <v>0</v>
      </c>
      <c r="GQ26" s="4">
        <f t="shared" si="20"/>
        <v>0</v>
      </c>
      <c r="GR26" s="4">
        <f t="shared" si="20"/>
        <v>0</v>
      </c>
      <c r="GS26" s="4">
        <f t="shared" si="20"/>
        <v>0</v>
      </c>
      <c r="GT26" s="4">
        <f t="shared" si="20"/>
        <v>0</v>
      </c>
      <c r="GU26" s="4">
        <f t="shared" si="20"/>
        <v>0</v>
      </c>
      <c r="GV26" s="4">
        <f t="shared" si="20"/>
        <v>0</v>
      </c>
      <c r="GW26" s="4">
        <f t="shared" si="20"/>
        <v>0</v>
      </c>
      <c r="GX26" s="4">
        <f t="shared" si="20"/>
        <v>0</v>
      </c>
    </row>
    <row r="28" spans="1:255" x14ac:dyDescent="0.2">
      <c r="A28" s="1">
        <v>5</v>
      </c>
      <c r="B28" s="1">
        <v>1</v>
      </c>
      <c r="C28" s="1"/>
      <c r="D28" s="1">
        <f>ROW(A37)</f>
        <v>37</v>
      </c>
      <c r="E28" s="1"/>
      <c r="F28" s="1" t="s">
        <v>18</v>
      </c>
      <c r="G28" s="1" t="s">
        <v>19</v>
      </c>
      <c r="H28" s="1" t="s">
        <v>3</v>
      </c>
      <c r="I28" s="1">
        <v>0</v>
      </c>
      <c r="J28" s="1"/>
      <c r="K28" s="1">
        <v>0</v>
      </c>
      <c r="L28" s="1"/>
      <c r="M28" s="1" t="s">
        <v>3</v>
      </c>
      <c r="N28" s="1"/>
      <c r="O28" s="1"/>
      <c r="P28" s="1"/>
      <c r="Q28" s="1"/>
      <c r="R28" s="1"/>
      <c r="S28" s="1">
        <v>0</v>
      </c>
      <c r="T28" s="1"/>
      <c r="U28" s="1" t="s">
        <v>3</v>
      </c>
      <c r="V28" s="1">
        <v>0</v>
      </c>
      <c r="W28" s="1"/>
      <c r="X28" s="1"/>
      <c r="Y28" s="1"/>
      <c r="Z28" s="1"/>
      <c r="AA28" s="1"/>
      <c r="AB28" s="1" t="s">
        <v>3</v>
      </c>
      <c r="AC28" s="1" t="s">
        <v>3</v>
      </c>
      <c r="AD28" s="1" t="s">
        <v>3</v>
      </c>
      <c r="AE28" s="1" t="s">
        <v>3</v>
      </c>
      <c r="AF28" s="1" t="s">
        <v>3</v>
      </c>
      <c r="AG28" s="1" t="s">
        <v>3</v>
      </c>
      <c r="AH28" s="1"/>
      <c r="AI28" s="1"/>
      <c r="AJ28" s="1"/>
      <c r="AK28" s="1"/>
      <c r="AL28" s="1"/>
      <c r="AM28" s="1"/>
      <c r="AN28" s="1"/>
      <c r="AO28" s="1"/>
      <c r="AP28" s="1" t="s">
        <v>3</v>
      </c>
      <c r="AQ28" s="1" t="s">
        <v>3</v>
      </c>
      <c r="AR28" s="1" t="s">
        <v>3</v>
      </c>
      <c r="AS28" s="1"/>
      <c r="AT28" s="1"/>
      <c r="AU28" s="1"/>
      <c r="AV28" s="1"/>
      <c r="AW28" s="1"/>
      <c r="AX28" s="1"/>
      <c r="AY28" s="1"/>
      <c r="AZ28" s="1" t="s">
        <v>3</v>
      </c>
      <c r="BA28" s="1"/>
      <c r="BB28" s="1" t="s">
        <v>3</v>
      </c>
      <c r="BC28" s="1" t="s">
        <v>3</v>
      </c>
      <c r="BD28" s="1" t="s">
        <v>3</v>
      </c>
      <c r="BE28" s="1" t="s">
        <v>3</v>
      </c>
      <c r="BF28" s="1" t="s">
        <v>3</v>
      </c>
      <c r="BG28" s="1" t="s">
        <v>3</v>
      </c>
      <c r="BH28" s="1" t="s">
        <v>3</v>
      </c>
      <c r="BI28" s="1" t="s">
        <v>3</v>
      </c>
      <c r="BJ28" s="1" t="s">
        <v>3</v>
      </c>
      <c r="BK28" s="1" t="s">
        <v>3</v>
      </c>
      <c r="BL28" s="1" t="s">
        <v>3</v>
      </c>
      <c r="BM28" s="1" t="s">
        <v>3</v>
      </c>
      <c r="BN28" s="1" t="s">
        <v>3</v>
      </c>
      <c r="BO28" s="1" t="s">
        <v>3</v>
      </c>
      <c r="BP28" s="1" t="s">
        <v>3</v>
      </c>
      <c r="BQ28" s="1"/>
      <c r="BR28" s="1"/>
      <c r="BS28" s="1"/>
      <c r="BT28" s="1"/>
      <c r="BU28" s="1"/>
      <c r="BV28" s="1"/>
      <c r="BW28" s="1"/>
      <c r="BX28" s="1">
        <v>0</v>
      </c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>
        <v>0</v>
      </c>
    </row>
    <row r="30" spans="1:255" x14ac:dyDescent="0.2">
      <c r="A30" s="3">
        <v>52</v>
      </c>
      <c r="B30" s="3">
        <f t="shared" ref="B30:G30" si="21">B37</f>
        <v>1</v>
      </c>
      <c r="C30" s="3">
        <f t="shared" si="21"/>
        <v>5</v>
      </c>
      <c r="D30" s="3">
        <f t="shared" si="21"/>
        <v>28</v>
      </c>
      <c r="E30" s="3">
        <f t="shared" si="21"/>
        <v>0</v>
      </c>
      <c r="F30" s="3" t="str">
        <f t="shared" si="21"/>
        <v>Новый подраздел</v>
      </c>
      <c r="G30" s="3" t="str">
        <f t="shared" si="21"/>
        <v>Земляные работы</v>
      </c>
      <c r="H30" s="3"/>
      <c r="I30" s="3"/>
      <c r="J30" s="3"/>
      <c r="K30" s="3"/>
      <c r="L30" s="3"/>
      <c r="M30" s="3"/>
      <c r="N30" s="3"/>
      <c r="O30" s="3">
        <f t="shared" ref="O30:AT30" si="22">O37</f>
        <v>41217.99</v>
      </c>
      <c r="P30" s="3">
        <f t="shared" si="22"/>
        <v>0</v>
      </c>
      <c r="Q30" s="3">
        <f t="shared" si="22"/>
        <v>16786.34</v>
      </c>
      <c r="R30" s="3">
        <f t="shared" si="22"/>
        <v>6344.34</v>
      </c>
      <c r="S30" s="3">
        <f t="shared" si="22"/>
        <v>18087.310000000001</v>
      </c>
      <c r="T30" s="3">
        <f t="shared" si="22"/>
        <v>0</v>
      </c>
      <c r="U30" s="3">
        <f t="shared" si="22"/>
        <v>56.892000000000003</v>
      </c>
      <c r="V30" s="3">
        <f t="shared" si="22"/>
        <v>12.430680000000001</v>
      </c>
      <c r="W30" s="3">
        <f t="shared" si="22"/>
        <v>0</v>
      </c>
      <c r="X30" s="3">
        <f t="shared" si="22"/>
        <v>21934.51</v>
      </c>
      <c r="Y30" s="3">
        <f t="shared" si="22"/>
        <v>10153.33</v>
      </c>
      <c r="Z30" s="3">
        <f t="shared" si="22"/>
        <v>0</v>
      </c>
      <c r="AA30" s="3">
        <f t="shared" si="22"/>
        <v>0</v>
      </c>
      <c r="AB30" s="3">
        <f t="shared" si="22"/>
        <v>41217.99</v>
      </c>
      <c r="AC30" s="3">
        <f t="shared" si="22"/>
        <v>0</v>
      </c>
      <c r="AD30" s="3">
        <f t="shared" si="22"/>
        <v>16786.34</v>
      </c>
      <c r="AE30" s="3">
        <f t="shared" si="22"/>
        <v>6344.34</v>
      </c>
      <c r="AF30" s="3">
        <f t="shared" si="22"/>
        <v>18087.310000000001</v>
      </c>
      <c r="AG30" s="3">
        <f t="shared" si="22"/>
        <v>0</v>
      </c>
      <c r="AH30" s="3">
        <f t="shared" si="22"/>
        <v>56.892000000000003</v>
      </c>
      <c r="AI30" s="3">
        <f t="shared" si="22"/>
        <v>12.430680000000001</v>
      </c>
      <c r="AJ30" s="3">
        <f t="shared" si="22"/>
        <v>0</v>
      </c>
      <c r="AK30" s="3">
        <f t="shared" si="22"/>
        <v>21934.51</v>
      </c>
      <c r="AL30" s="3">
        <f t="shared" si="22"/>
        <v>10153.33</v>
      </c>
      <c r="AM30" s="3">
        <f t="shared" si="22"/>
        <v>0</v>
      </c>
      <c r="AN30" s="3">
        <f t="shared" si="22"/>
        <v>0</v>
      </c>
      <c r="AO30" s="3">
        <f t="shared" si="22"/>
        <v>0</v>
      </c>
      <c r="AP30" s="3">
        <f t="shared" si="22"/>
        <v>0</v>
      </c>
      <c r="AQ30" s="3">
        <f t="shared" si="22"/>
        <v>0</v>
      </c>
      <c r="AR30" s="3">
        <f t="shared" si="22"/>
        <v>73305.83</v>
      </c>
      <c r="AS30" s="3">
        <f t="shared" si="22"/>
        <v>73305.83</v>
      </c>
      <c r="AT30" s="3">
        <f t="shared" si="22"/>
        <v>0</v>
      </c>
      <c r="AU30" s="3">
        <f t="shared" ref="AU30:BZ30" si="23">AU37</f>
        <v>0</v>
      </c>
      <c r="AV30" s="3">
        <f t="shared" si="23"/>
        <v>0</v>
      </c>
      <c r="AW30" s="3">
        <f t="shared" si="23"/>
        <v>0</v>
      </c>
      <c r="AX30" s="3">
        <f t="shared" si="23"/>
        <v>0</v>
      </c>
      <c r="AY30" s="3">
        <f t="shared" si="23"/>
        <v>0</v>
      </c>
      <c r="AZ30" s="3">
        <f t="shared" si="23"/>
        <v>0</v>
      </c>
      <c r="BA30" s="3">
        <f t="shared" si="23"/>
        <v>0</v>
      </c>
      <c r="BB30" s="3">
        <f t="shared" si="23"/>
        <v>0</v>
      </c>
      <c r="BC30" s="3">
        <f t="shared" si="23"/>
        <v>0</v>
      </c>
      <c r="BD30" s="3">
        <f t="shared" si="23"/>
        <v>0</v>
      </c>
      <c r="BE30" s="3">
        <f t="shared" si="23"/>
        <v>0</v>
      </c>
      <c r="BF30" s="3">
        <f t="shared" si="23"/>
        <v>0</v>
      </c>
      <c r="BG30" s="3">
        <f t="shared" si="23"/>
        <v>0</v>
      </c>
      <c r="BH30" s="3">
        <f t="shared" si="23"/>
        <v>0</v>
      </c>
      <c r="BI30" s="3">
        <f t="shared" si="23"/>
        <v>0</v>
      </c>
      <c r="BJ30" s="3">
        <f t="shared" si="23"/>
        <v>0</v>
      </c>
      <c r="BK30" s="3">
        <f t="shared" si="23"/>
        <v>0</v>
      </c>
      <c r="BL30" s="3">
        <f t="shared" si="23"/>
        <v>0</v>
      </c>
      <c r="BM30" s="3">
        <f t="shared" si="23"/>
        <v>0</v>
      </c>
      <c r="BN30" s="3">
        <f t="shared" si="23"/>
        <v>0</v>
      </c>
      <c r="BO30" s="3">
        <f t="shared" si="23"/>
        <v>0</v>
      </c>
      <c r="BP30" s="3">
        <f t="shared" si="23"/>
        <v>0</v>
      </c>
      <c r="BQ30" s="3">
        <f t="shared" si="23"/>
        <v>0</v>
      </c>
      <c r="BR30" s="3">
        <f t="shared" si="23"/>
        <v>0</v>
      </c>
      <c r="BS30" s="3">
        <f t="shared" si="23"/>
        <v>0</v>
      </c>
      <c r="BT30" s="3">
        <f t="shared" si="23"/>
        <v>0</v>
      </c>
      <c r="BU30" s="3">
        <f t="shared" si="23"/>
        <v>0</v>
      </c>
      <c r="BV30" s="3">
        <f t="shared" si="23"/>
        <v>0</v>
      </c>
      <c r="BW30" s="3">
        <f t="shared" si="23"/>
        <v>0</v>
      </c>
      <c r="BX30" s="3">
        <f t="shared" si="23"/>
        <v>0</v>
      </c>
      <c r="BY30" s="3">
        <f t="shared" si="23"/>
        <v>0</v>
      </c>
      <c r="BZ30" s="3">
        <f t="shared" si="23"/>
        <v>0</v>
      </c>
      <c r="CA30" s="3">
        <f t="shared" ref="CA30:DF30" si="24">CA37</f>
        <v>73305.83</v>
      </c>
      <c r="CB30" s="3">
        <f t="shared" si="24"/>
        <v>73305.83</v>
      </c>
      <c r="CC30" s="3">
        <f t="shared" si="24"/>
        <v>0</v>
      </c>
      <c r="CD30" s="3">
        <f t="shared" si="24"/>
        <v>0</v>
      </c>
      <c r="CE30" s="3">
        <f t="shared" si="24"/>
        <v>0</v>
      </c>
      <c r="CF30" s="3">
        <f t="shared" si="24"/>
        <v>0</v>
      </c>
      <c r="CG30" s="3">
        <f t="shared" si="24"/>
        <v>0</v>
      </c>
      <c r="CH30" s="3">
        <f t="shared" si="24"/>
        <v>0</v>
      </c>
      <c r="CI30" s="3">
        <f t="shared" si="24"/>
        <v>0</v>
      </c>
      <c r="CJ30" s="3">
        <f t="shared" si="24"/>
        <v>0</v>
      </c>
      <c r="CK30" s="3">
        <f t="shared" si="24"/>
        <v>0</v>
      </c>
      <c r="CL30" s="3">
        <f t="shared" si="24"/>
        <v>0</v>
      </c>
      <c r="CM30" s="3">
        <f t="shared" si="24"/>
        <v>0</v>
      </c>
      <c r="CN30" s="3">
        <f t="shared" si="24"/>
        <v>0</v>
      </c>
      <c r="CO30" s="3">
        <f t="shared" si="24"/>
        <v>0</v>
      </c>
      <c r="CP30" s="3">
        <f t="shared" si="24"/>
        <v>0</v>
      </c>
      <c r="CQ30" s="3">
        <f t="shared" si="24"/>
        <v>0</v>
      </c>
      <c r="CR30" s="3">
        <f t="shared" si="24"/>
        <v>0</v>
      </c>
      <c r="CS30" s="3">
        <f t="shared" si="24"/>
        <v>0</v>
      </c>
      <c r="CT30" s="3">
        <f t="shared" si="24"/>
        <v>0</v>
      </c>
      <c r="CU30" s="3">
        <f t="shared" si="24"/>
        <v>0</v>
      </c>
      <c r="CV30" s="3">
        <f t="shared" si="24"/>
        <v>0</v>
      </c>
      <c r="CW30" s="3">
        <f t="shared" si="24"/>
        <v>0</v>
      </c>
      <c r="CX30" s="3">
        <f t="shared" si="24"/>
        <v>0</v>
      </c>
      <c r="CY30" s="3">
        <f t="shared" si="24"/>
        <v>0</v>
      </c>
      <c r="CZ30" s="3">
        <f t="shared" si="24"/>
        <v>0</v>
      </c>
      <c r="DA30" s="3">
        <f t="shared" si="24"/>
        <v>0</v>
      </c>
      <c r="DB30" s="3">
        <f t="shared" si="24"/>
        <v>0</v>
      </c>
      <c r="DC30" s="3">
        <f t="shared" si="24"/>
        <v>0</v>
      </c>
      <c r="DD30" s="3">
        <f t="shared" si="24"/>
        <v>0</v>
      </c>
      <c r="DE30" s="3">
        <f t="shared" si="24"/>
        <v>0</v>
      </c>
      <c r="DF30" s="3">
        <f t="shared" si="24"/>
        <v>0</v>
      </c>
      <c r="DG30" s="4">
        <f t="shared" ref="DG30:EL30" si="25">DG37</f>
        <v>0</v>
      </c>
      <c r="DH30" s="4">
        <f t="shared" si="25"/>
        <v>0</v>
      </c>
      <c r="DI30" s="4">
        <f t="shared" si="25"/>
        <v>0</v>
      </c>
      <c r="DJ30" s="4">
        <f t="shared" si="25"/>
        <v>0</v>
      </c>
      <c r="DK30" s="4">
        <f t="shared" si="25"/>
        <v>0</v>
      </c>
      <c r="DL30" s="4">
        <f t="shared" si="25"/>
        <v>0</v>
      </c>
      <c r="DM30" s="4">
        <f t="shared" si="25"/>
        <v>0</v>
      </c>
      <c r="DN30" s="4">
        <f t="shared" si="25"/>
        <v>0</v>
      </c>
      <c r="DO30" s="4">
        <f t="shared" si="25"/>
        <v>0</v>
      </c>
      <c r="DP30" s="4">
        <f t="shared" si="25"/>
        <v>0</v>
      </c>
      <c r="DQ30" s="4">
        <f t="shared" si="25"/>
        <v>0</v>
      </c>
      <c r="DR30" s="4">
        <f t="shared" si="25"/>
        <v>0</v>
      </c>
      <c r="DS30" s="4">
        <f t="shared" si="25"/>
        <v>0</v>
      </c>
      <c r="DT30" s="4">
        <f t="shared" si="25"/>
        <v>0</v>
      </c>
      <c r="DU30" s="4">
        <f t="shared" si="25"/>
        <v>0</v>
      </c>
      <c r="DV30" s="4">
        <f t="shared" si="25"/>
        <v>0</v>
      </c>
      <c r="DW30" s="4">
        <f t="shared" si="25"/>
        <v>0</v>
      </c>
      <c r="DX30" s="4">
        <f t="shared" si="25"/>
        <v>0</v>
      </c>
      <c r="DY30" s="4">
        <f t="shared" si="25"/>
        <v>0</v>
      </c>
      <c r="DZ30" s="4">
        <f t="shared" si="25"/>
        <v>0</v>
      </c>
      <c r="EA30" s="4">
        <f t="shared" si="25"/>
        <v>0</v>
      </c>
      <c r="EB30" s="4">
        <f t="shared" si="25"/>
        <v>0</v>
      </c>
      <c r="EC30" s="4">
        <f t="shared" si="25"/>
        <v>0</v>
      </c>
      <c r="ED30" s="4">
        <f t="shared" si="25"/>
        <v>0</v>
      </c>
      <c r="EE30" s="4">
        <f t="shared" si="25"/>
        <v>0</v>
      </c>
      <c r="EF30" s="4">
        <f t="shared" si="25"/>
        <v>0</v>
      </c>
      <c r="EG30" s="4">
        <f t="shared" si="25"/>
        <v>0</v>
      </c>
      <c r="EH30" s="4">
        <f t="shared" si="25"/>
        <v>0</v>
      </c>
      <c r="EI30" s="4">
        <f t="shared" si="25"/>
        <v>0</v>
      </c>
      <c r="EJ30" s="4">
        <f t="shared" si="25"/>
        <v>0</v>
      </c>
      <c r="EK30" s="4">
        <f t="shared" si="25"/>
        <v>0</v>
      </c>
      <c r="EL30" s="4">
        <f t="shared" si="25"/>
        <v>0</v>
      </c>
      <c r="EM30" s="4">
        <f t="shared" ref="EM30:FR30" si="26">EM37</f>
        <v>0</v>
      </c>
      <c r="EN30" s="4">
        <f t="shared" si="26"/>
        <v>0</v>
      </c>
      <c r="EO30" s="4">
        <f t="shared" si="26"/>
        <v>0</v>
      </c>
      <c r="EP30" s="4">
        <f t="shared" si="26"/>
        <v>0</v>
      </c>
      <c r="EQ30" s="4">
        <f t="shared" si="26"/>
        <v>0</v>
      </c>
      <c r="ER30" s="4">
        <f t="shared" si="26"/>
        <v>0</v>
      </c>
      <c r="ES30" s="4">
        <f t="shared" si="26"/>
        <v>0</v>
      </c>
      <c r="ET30" s="4">
        <f t="shared" si="26"/>
        <v>0</v>
      </c>
      <c r="EU30" s="4">
        <f t="shared" si="26"/>
        <v>0</v>
      </c>
      <c r="EV30" s="4">
        <f t="shared" si="26"/>
        <v>0</v>
      </c>
      <c r="EW30" s="4">
        <f t="shared" si="26"/>
        <v>0</v>
      </c>
      <c r="EX30" s="4">
        <f t="shared" si="26"/>
        <v>0</v>
      </c>
      <c r="EY30" s="4">
        <f t="shared" si="26"/>
        <v>0</v>
      </c>
      <c r="EZ30" s="4">
        <f t="shared" si="26"/>
        <v>0</v>
      </c>
      <c r="FA30" s="4">
        <f t="shared" si="26"/>
        <v>0</v>
      </c>
      <c r="FB30" s="4">
        <f t="shared" si="26"/>
        <v>0</v>
      </c>
      <c r="FC30" s="4">
        <f t="shared" si="26"/>
        <v>0</v>
      </c>
      <c r="FD30" s="4">
        <f t="shared" si="26"/>
        <v>0</v>
      </c>
      <c r="FE30" s="4">
        <f t="shared" si="26"/>
        <v>0</v>
      </c>
      <c r="FF30" s="4">
        <f t="shared" si="26"/>
        <v>0</v>
      </c>
      <c r="FG30" s="4">
        <f t="shared" si="26"/>
        <v>0</v>
      </c>
      <c r="FH30" s="4">
        <f t="shared" si="26"/>
        <v>0</v>
      </c>
      <c r="FI30" s="4">
        <f t="shared" si="26"/>
        <v>0</v>
      </c>
      <c r="FJ30" s="4">
        <f t="shared" si="26"/>
        <v>0</v>
      </c>
      <c r="FK30" s="4">
        <f t="shared" si="26"/>
        <v>0</v>
      </c>
      <c r="FL30" s="4">
        <f t="shared" si="26"/>
        <v>0</v>
      </c>
      <c r="FM30" s="4">
        <f t="shared" si="26"/>
        <v>0</v>
      </c>
      <c r="FN30" s="4">
        <f t="shared" si="26"/>
        <v>0</v>
      </c>
      <c r="FO30" s="4">
        <f t="shared" si="26"/>
        <v>0</v>
      </c>
      <c r="FP30" s="4">
        <f t="shared" si="26"/>
        <v>0</v>
      </c>
      <c r="FQ30" s="4">
        <f t="shared" si="26"/>
        <v>0</v>
      </c>
      <c r="FR30" s="4">
        <f t="shared" si="26"/>
        <v>0</v>
      </c>
      <c r="FS30" s="4">
        <f t="shared" ref="FS30:GX30" si="27">FS37</f>
        <v>0</v>
      </c>
      <c r="FT30" s="4">
        <f t="shared" si="27"/>
        <v>0</v>
      </c>
      <c r="FU30" s="4">
        <f t="shared" si="27"/>
        <v>0</v>
      </c>
      <c r="FV30" s="4">
        <f t="shared" si="27"/>
        <v>0</v>
      </c>
      <c r="FW30" s="4">
        <f t="shared" si="27"/>
        <v>0</v>
      </c>
      <c r="FX30" s="4">
        <f t="shared" si="27"/>
        <v>0</v>
      </c>
      <c r="FY30" s="4">
        <f t="shared" si="27"/>
        <v>0</v>
      </c>
      <c r="FZ30" s="4">
        <f t="shared" si="27"/>
        <v>0</v>
      </c>
      <c r="GA30" s="4">
        <f t="shared" si="27"/>
        <v>0</v>
      </c>
      <c r="GB30" s="4">
        <f t="shared" si="27"/>
        <v>0</v>
      </c>
      <c r="GC30" s="4">
        <f t="shared" si="27"/>
        <v>0</v>
      </c>
      <c r="GD30" s="4">
        <f t="shared" si="27"/>
        <v>0</v>
      </c>
      <c r="GE30" s="4">
        <f t="shared" si="27"/>
        <v>0</v>
      </c>
      <c r="GF30" s="4">
        <f t="shared" si="27"/>
        <v>0</v>
      </c>
      <c r="GG30" s="4">
        <f t="shared" si="27"/>
        <v>0</v>
      </c>
      <c r="GH30" s="4">
        <f t="shared" si="27"/>
        <v>0</v>
      </c>
      <c r="GI30" s="4">
        <f t="shared" si="27"/>
        <v>0</v>
      </c>
      <c r="GJ30" s="4">
        <f t="shared" si="27"/>
        <v>0</v>
      </c>
      <c r="GK30" s="4">
        <f t="shared" si="27"/>
        <v>0</v>
      </c>
      <c r="GL30" s="4">
        <f t="shared" si="27"/>
        <v>0</v>
      </c>
      <c r="GM30" s="4">
        <f t="shared" si="27"/>
        <v>0</v>
      </c>
      <c r="GN30" s="4">
        <f t="shared" si="27"/>
        <v>0</v>
      </c>
      <c r="GO30" s="4">
        <f t="shared" si="27"/>
        <v>0</v>
      </c>
      <c r="GP30" s="4">
        <f t="shared" si="27"/>
        <v>0</v>
      </c>
      <c r="GQ30" s="4">
        <f t="shared" si="27"/>
        <v>0</v>
      </c>
      <c r="GR30" s="4">
        <f t="shared" si="27"/>
        <v>0</v>
      </c>
      <c r="GS30" s="4">
        <f t="shared" si="27"/>
        <v>0</v>
      </c>
      <c r="GT30" s="4">
        <f t="shared" si="27"/>
        <v>0</v>
      </c>
      <c r="GU30" s="4">
        <f t="shared" si="27"/>
        <v>0</v>
      </c>
      <c r="GV30" s="4">
        <f t="shared" si="27"/>
        <v>0</v>
      </c>
      <c r="GW30" s="4">
        <f t="shared" si="27"/>
        <v>0</v>
      </c>
      <c r="GX30" s="4">
        <f t="shared" si="27"/>
        <v>0</v>
      </c>
    </row>
    <row r="32" spans="1:255" x14ac:dyDescent="0.2">
      <c r="A32" s="2">
        <v>17</v>
      </c>
      <c r="B32" s="2">
        <v>1</v>
      </c>
      <c r="C32" s="2">
        <f>ROW(SmtRes!A2)</f>
        <v>2</v>
      </c>
      <c r="D32" s="2">
        <f>ROW(EtalonRes!A2)</f>
        <v>2</v>
      </c>
      <c r="E32" s="2" t="s">
        <v>20</v>
      </c>
      <c r="F32" s="2" t="s">
        <v>21</v>
      </c>
      <c r="G32" s="2" t="s">
        <v>22</v>
      </c>
      <c r="H32" s="2" t="s">
        <v>23</v>
      </c>
      <c r="I32" s="2">
        <f>ROUND(368/1000,7)</f>
        <v>0.36799999999999999</v>
      </c>
      <c r="J32" s="2">
        <v>0</v>
      </c>
      <c r="K32" s="2">
        <f>ROUND(368/1000,7)</f>
        <v>0.36799999999999999</v>
      </c>
      <c r="L32" s="2"/>
      <c r="M32" s="2"/>
      <c r="N32" s="2"/>
      <c r="O32" s="2">
        <f>ROUND(CP32,2)</f>
        <v>18219.13</v>
      </c>
      <c r="P32" s="2">
        <f>SUMIF(SmtRes!AQ1:'SmtRes'!AQ2,"=1",SmtRes!DF1:'SmtRes'!DF2)</f>
        <v>0</v>
      </c>
      <c r="Q32" s="2">
        <f>SUMIF(SmtRes!AQ1:'SmtRes'!AQ2,"=1",SmtRes!DG1:'SmtRes'!DG2)</f>
        <v>13253.96</v>
      </c>
      <c r="R32" s="2">
        <f>SUMIF(SmtRes!AQ1:'SmtRes'!AQ2,"=1",SmtRes!DH1:'SmtRes'!DH2)</f>
        <v>4965.17</v>
      </c>
      <c r="S32" s="2">
        <f>SUMIF(SmtRes!AQ1:'SmtRes'!AQ2,"=1",SmtRes!DI1:'SmtRes'!DI2)</f>
        <v>0</v>
      </c>
      <c r="T32" s="2">
        <f>ROUND(CU32*I32,2)</f>
        <v>0</v>
      </c>
      <c r="U32" s="2">
        <f>SUMIF(SmtRes!AQ1:'SmtRes'!AQ2,"=1",SmtRes!CV1:'SmtRes'!CV2)</f>
        <v>0</v>
      </c>
      <c r="V32" s="2">
        <f>SUMIF(SmtRes!AQ1:'SmtRes'!AQ2,"=1",SmtRes!CW1:'SmtRes'!CW2)</f>
        <v>9.3840000000000003</v>
      </c>
      <c r="W32" s="2">
        <f>ROUND(CX32*I32,2)</f>
        <v>0</v>
      </c>
      <c r="X32" s="2">
        <f t="shared" ref="X32:Y35" si="28">ROUND(CY32,2)</f>
        <v>4567.96</v>
      </c>
      <c r="Y32" s="2">
        <f t="shared" si="28"/>
        <v>2283.98</v>
      </c>
      <c r="Z32" s="2"/>
      <c r="AA32" s="2">
        <v>72309884</v>
      </c>
      <c r="AB32" s="2">
        <f>ROUND((AC32+AD32+AF32),6)</f>
        <v>26877.764999999999</v>
      </c>
      <c r="AC32" s="2">
        <f>ROUND((0),6)</f>
        <v>0</v>
      </c>
      <c r="AD32" s="2">
        <f>ROUND((((SUM(SmtRes!BR1:'SmtRes'!BR2))-(SUM(SmtRes!BS1:'SmtRes'!BS2)))+AE32),6)</f>
        <v>26877.764999999999</v>
      </c>
      <c r="AE32" s="2">
        <f>ROUND((SUM(SmtRes!BS1:'SmtRes'!BS2)),6)</f>
        <v>13492.305</v>
      </c>
      <c r="AF32" s="2">
        <f>ROUND((0),6)</f>
        <v>0</v>
      </c>
      <c r="AG32" s="2">
        <f>ROUND((AP32),6)</f>
        <v>0</v>
      </c>
      <c r="AH32" s="2">
        <f>(0)</f>
        <v>0</v>
      </c>
      <c r="AI32" s="2">
        <f>(SUM(SmtRes!BV1:'SmtRes'!BV2))</f>
        <v>25.5</v>
      </c>
      <c r="AJ32" s="2">
        <f>(AS32)</f>
        <v>0</v>
      </c>
      <c r="AK32" s="2">
        <v>40370.07</v>
      </c>
      <c r="AL32" s="2">
        <v>0</v>
      </c>
      <c r="AM32" s="2">
        <v>26877.764999999999</v>
      </c>
      <c r="AN32" s="2">
        <v>13492.305</v>
      </c>
      <c r="AO32" s="2">
        <v>0</v>
      </c>
      <c r="AP32" s="2">
        <v>0</v>
      </c>
      <c r="AQ32" s="2">
        <v>0</v>
      </c>
      <c r="AR32" s="2">
        <v>25.5</v>
      </c>
      <c r="AS32" s="2">
        <v>0</v>
      </c>
      <c r="AT32" s="2">
        <v>92</v>
      </c>
      <c r="AU32" s="2">
        <v>46</v>
      </c>
      <c r="AV32" s="2">
        <v>1</v>
      </c>
      <c r="AW32" s="2">
        <v>1</v>
      </c>
      <c r="AX32" s="2"/>
      <c r="AY32" s="2"/>
      <c r="AZ32" s="2">
        <v>1</v>
      </c>
      <c r="BA32" s="2">
        <v>1</v>
      </c>
      <c r="BB32" s="2">
        <v>1</v>
      </c>
      <c r="BC32" s="2">
        <v>1</v>
      </c>
      <c r="BD32" s="2" t="s">
        <v>3</v>
      </c>
      <c r="BE32" s="2" t="s">
        <v>3</v>
      </c>
      <c r="BF32" s="2" t="s">
        <v>3</v>
      </c>
      <c r="BG32" s="2" t="s">
        <v>3</v>
      </c>
      <c r="BH32" s="2">
        <v>0</v>
      </c>
      <c r="BI32" s="2">
        <v>1</v>
      </c>
      <c r="BJ32" s="2" t="s">
        <v>24</v>
      </c>
      <c r="BK32" s="2"/>
      <c r="BL32" s="2"/>
      <c r="BM32" s="2">
        <v>1001</v>
      </c>
      <c r="BN32" s="2">
        <v>0</v>
      </c>
      <c r="BO32" s="2" t="s">
        <v>3</v>
      </c>
      <c r="BP32" s="2">
        <v>0</v>
      </c>
      <c r="BQ32" s="2">
        <v>2</v>
      </c>
      <c r="BR32" s="2">
        <v>0</v>
      </c>
      <c r="BS32" s="2">
        <v>1</v>
      </c>
      <c r="BT32" s="2">
        <v>1</v>
      </c>
      <c r="BU32" s="2">
        <v>1</v>
      </c>
      <c r="BV32" s="2">
        <v>1</v>
      </c>
      <c r="BW32" s="2">
        <v>1</v>
      </c>
      <c r="BX32" s="2">
        <v>1</v>
      </c>
      <c r="BY32" s="2" t="s">
        <v>3</v>
      </c>
      <c r="BZ32" s="2">
        <v>92</v>
      </c>
      <c r="CA32" s="2">
        <v>46</v>
      </c>
      <c r="CB32" s="2" t="s">
        <v>3</v>
      </c>
      <c r="CC32" s="2"/>
      <c r="CD32" s="2"/>
      <c r="CE32" s="2">
        <v>0</v>
      </c>
      <c r="CF32" s="2">
        <v>0</v>
      </c>
      <c r="CG32" s="2">
        <v>0</v>
      </c>
      <c r="CH32" s="2"/>
      <c r="CI32" s="2"/>
      <c r="CJ32" s="2"/>
      <c r="CK32" s="2"/>
      <c r="CL32" s="2"/>
      <c r="CM32" s="2">
        <v>0</v>
      </c>
      <c r="CN32" s="2" t="s">
        <v>3</v>
      </c>
      <c r="CO32" s="2">
        <v>0</v>
      </c>
      <c r="CP32" s="2">
        <f>(P32+Q32+S32+R32)</f>
        <v>18219.129999999997</v>
      </c>
      <c r="CQ32" s="2">
        <f>SUMIF(SmtRes!AQ1:'SmtRes'!AQ2,"=1",SmtRes!AA1:'SmtRes'!AA2)</f>
        <v>0</v>
      </c>
      <c r="CR32" s="2">
        <f>SUMIF(SmtRes!AQ1:'SmtRes'!AQ2,"=1",SmtRes!AB1:'SmtRes'!AB2)</f>
        <v>1412.4</v>
      </c>
      <c r="CS32" s="2">
        <f>SUMIF(SmtRes!AQ1:'SmtRes'!AQ2,"=1",SmtRes!AC1:'SmtRes'!AC2)</f>
        <v>529.11</v>
      </c>
      <c r="CT32" s="2">
        <f>SUMIF(SmtRes!AQ1:'SmtRes'!AQ2,"=1",SmtRes!AD1:'SmtRes'!AD2)</f>
        <v>0</v>
      </c>
      <c r="CU32" s="2">
        <f>AG32</f>
        <v>0</v>
      </c>
      <c r="CV32" s="2">
        <f>SUMIF(SmtRes!AQ1:'SmtRes'!AQ2,"=1",SmtRes!BU1:'SmtRes'!BU2)</f>
        <v>0</v>
      </c>
      <c r="CW32" s="2">
        <f>SUMIF(SmtRes!AQ1:'SmtRes'!AQ2,"=1",SmtRes!BV1:'SmtRes'!BV2)</f>
        <v>25.5</v>
      </c>
      <c r="CX32" s="2">
        <f>AJ32</f>
        <v>0</v>
      </c>
      <c r="CY32" s="2">
        <f>(((S32+R32)*AT32)/100)</f>
        <v>4567.9564</v>
      </c>
      <c r="CZ32" s="2">
        <f>(((S32+R32)*AU32)/100)</f>
        <v>2283.9782</v>
      </c>
      <c r="DA32" s="2"/>
      <c r="DB32" s="2"/>
      <c r="DC32" s="2" t="s">
        <v>3</v>
      </c>
      <c r="DD32" s="2" t="s">
        <v>3</v>
      </c>
      <c r="DE32" s="2" t="s">
        <v>3</v>
      </c>
      <c r="DF32" s="2" t="s">
        <v>3</v>
      </c>
      <c r="DG32" s="2" t="s">
        <v>3</v>
      </c>
      <c r="DH32" s="2" t="s">
        <v>3</v>
      </c>
      <c r="DI32" s="2" t="s">
        <v>3</v>
      </c>
      <c r="DJ32" s="2" t="s">
        <v>3</v>
      </c>
      <c r="DK32" s="2" t="s">
        <v>3</v>
      </c>
      <c r="DL32" s="2" t="s">
        <v>3</v>
      </c>
      <c r="DM32" s="2" t="s">
        <v>3</v>
      </c>
      <c r="DN32" s="2">
        <v>0</v>
      </c>
      <c r="DO32" s="2">
        <v>0</v>
      </c>
      <c r="DP32" s="2">
        <v>1</v>
      </c>
      <c r="DQ32" s="2">
        <v>1</v>
      </c>
      <c r="DR32" s="2"/>
      <c r="DS32" s="2"/>
      <c r="DT32" s="2"/>
      <c r="DU32" s="2">
        <v>1007</v>
      </c>
      <c r="DV32" s="2" t="s">
        <v>23</v>
      </c>
      <c r="DW32" s="2" t="s">
        <v>23</v>
      </c>
      <c r="DX32" s="2">
        <v>1000</v>
      </c>
      <c r="DY32" s="2"/>
      <c r="DZ32" s="2" t="s">
        <v>3</v>
      </c>
      <c r="EA32" s="2" t="s">
        <v>3</v>
      </c>
      <c r="EB32" s="2" t="s">
        <v>3</v>
      </c>
      <c r="EC32" s="2" t="s">
        <v>3</v>
      </c>
      <c r="ED32" s="2"/>
      <c r="EE32" s="2">
        <v>70312908</v>
      </c>
      <c r="EF32" s="2">
        <v>2</v>
      </c>
      <c r="EG32" s="2" t="s">
        <v>25</v>
      </c>
      <c r="EH32" s="2">
        <v>1</v>
      </c>
      <c r="EI32" s="2" t="s">
        <v>19</v>
      </c>
      <c r="EJ32" s="2">
        <v>1</v>
      </c>
      <c r="EK32" s="2">
        <v>1001</v>
      </c>
      <c r="EL32" s="2" t="s">
        <v>26</v>
      </c>
      <c r="EM32" s="2" t="s">
        <v>27</v>
      </c>
      <c r="EN32" s="2"/>
      <c r="EO32" s="2" t="s">
        <v>3</v>
      </c>
      <c r="EP32" s="2"/>
      <c r="EQ32" s="2">
        <v>0</v>
      </c>
      <c r="ER32" s="2">
        <v>0</v>
      </c>
      <c r="ES32" s="2">
        <v>0</v>
      </c>
      <c r="ET32" s="2">
        <v>0</v>
      </c>
      <c r="EU32" s="2">
        <v>0</v>
      </c>
      <c r="EV32" s="2">
        <v>0</v>
      </c>
      <c r="EW32" s="2">
        <v>0</v>
      </c>
      <c r="EX32" s="2">
        <v>25.5</v>
      </c>
      <c r="EY32" s="2">
        <v>0</v>
      </c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>
        <v>0</v>
      </c>
      <c r="FR32" s="2">
        <v>0</v>
      </c>
      <c r="FS32" s="2">
        <v>0</v>
      </c>
      <c r="FT32" s="2"/>
      <c r="FU32" s="2"/>
      <c r="FV32" s="2"/>
      <c r="FW32" s="2"/>
      <c r="FX32" s="2">
        <v>92</v>
      </c>
      <c r="FY32" s="2">
        <v>46</v>
      </c>
      <c r="FZ32" s="2"/>
      <c r="GA32" s="2" t="s">
        <v>3</v>
      </c>
      <c r="GB32" s="2"/>
      <c r="GC32" s="2"/>
      <c r="GD32" s="2">
        <v>1</v>
      </c>
      <c r="GE32" s="2"/>
      <c r="GF32" s="2">
        <v>-838664745</v>
      </c>
      <c r="GG32" s="2">
        <v>2</v>
      </c>
      <c r="GH32" s="2">
        <v>1</v>
      </c>
      <c r="GI32" s="2">
        <v>-2</v>
      </c>
      <c r="GJ32" s="2">
        <v>0</v>
      </c>
      <c r="GK32" s="2">
        <v>0</v>
      </c>
      <c r="GL32" s="2">
        <f>ROUND(IF(AND(BH32=3,BI32=3,FS32&lt;&gt;0),P32,0),2)</f>
        <v>0</v>
      </c>
      <c r="GM32" s="2">
        <f>ROUND(O32+X32+Y32,2)+GX32</f>
        <v>25071.07</v>
      </c>
      <c r="GN32" s="2">
        <f>IF(OR(BI32=0,BI32=1),GM32-GX32,0)</f>
        <v>25071.07</v>
      </c>
      <c r="GO32" s="2">
        <f>IF(BI32=2,GM32-GX32,0)</f>
        <v>0</v>
      </c>
      <c r="GP32" s="2">
        <f>IF(BI32=4,GM32-GX32,0)</f>
        <v>0</v>
      </c>
      <c r="GQ32" s="2"/>
      <c r="GR32" s="2">
        <v>0</v>
      </c>
      <c r="GS32" s="2">
        <v>3</v>
      </c>
      <c r="GT32" s="2">
        <v>0</v>
      </c>
      <c r="GU32" s="2" t="s">
        <v>3</v>
      </c>
      <c r="GV32" s="2">
        <f>ROUND((GT32),6)</f>
        <v>0</v>
      </c>
      <c r="GW32" s="2">
        <v>1</v>
      </c>
      <c r="GX32" s="2">
        <f>ROUND(HC32*I32,2)</f>
        <v>0</v>
      </c>
      <c r="GY32" s="2"/>
      <c r="GZ32" s="2"/>
      <c r="HA32" s="2">
        <v>0</v>
      </c>
      <c r="HB32" s="2">
        <v>0</v>
      </c>
      <c r="HC32" s="2">
        <f>GV32*GW32</f>
        <v>0</v>
      </c>
      <c r="HD32" s="2"/>
      <c r="HE32" s="2" t="s">
        <v>3</v>
      </c>
      <c r="HF32" s="2" t="s">
        <v>3</v>
      </c>
      <c r="HG32" s="2"/>
      <c r="HH32" s="2"/>
      <c r="HI32" s="2"/>
      <c r="HJ32" s="2"/>
      <c r="HK32" s="2"/>
      <c r="HL32" s="2"/>
      <c r="HM32" s="2" t="s">
        <v>3</v>
      </c>
      <c r="HN32" s="2" t="s">
        <v>28</v>
      </c>
      <c r="HO32" s="2" t="s">
        <v>29</v>
      </c>
      <c r="HP32" s="2" t="s">
        <v>26</v>
      </c>
      <c r="HQ32" s="2" t="s">
        <v>26</v>
      </c>
      <c r="HR32" s="2"/>
      <c r="HS32" s="2">
        <v>0</v>
      </c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>
        <v>0</v>
      </c>
      <c r="IL32" s="2"/>
      <c r="IM32" s="2"/>
      <c r="IN32" s="2"/>
      <c r="IO32" s="2"/>
      <c r="IP32" s="2"/>
      <c r="IQ32" s="2"/>
      <c r="IR32" s="2"/>
      <c r="IS32" s="2"/>
      <c r="IT32" s="2"/>
      <c r="IU32" s="2"/>
    </row>
    <row r="33" spans="1:255" x14ac:dyDescent="0.2">
      <c r="A33" s="2">
        <v>17</v>
      </c>
      <c r="B33" s="2">
        <v>1</v>
      </c>
      <c r="C33" s="2">
        <f>ROW(SmtRes!A3)</f>
        <v>3</v>
      </c>
      <c r="D33" s="2">
        <f>ROW(EtalonRes!A3)</f>
        <v>3</v>
      </c>
      <c r="E33" s="2" t="s">
        <v>30</v>
      </c>
      <c r="F33" s="2" t="s">
        <v>31</v>
      </c>
      <c r="G33" s="2" t="s">
        <v>32</v>
      </c>
      <c r="H33" s="2" t="s">
        <v>33</v>
      </c>
      <c r="I33" s="2">
        <f>ROUND(30/100,7)</f>
        <v>0.3</v>
      </c>
      <c r="J33" s="2">
        <v>0</v>
      </c>
      <c r="K33" s="2">
        <f>ROUND(30/100,7)</f>
        <v>0.3</v>
      </c>
      <c r="L33" s="2"/>
      <c r="M33" s="2"/>
      <c r="N33" s="2"/>
      <c r="O33" s="2">
        <f>ROUND(CP33,2)</f>
        <v>14802.94</v>
      </c>
      <c r="P33" s="2">
        <f>SUMIF(SmtRes!AQ3:'SmtRes'!AQ3,"=1",SmtRes!DF3:'SmtRes'!DF3)</f>
        <v>0</v>
      </c>
      <c r="Q33" s="2">
        <f>SUMIF(SmtRes!AQ3:'SmtRes'!AQ3,"=1",SmtRes!DG3:'SmtRes'!DG3)</f>
        <v>0</v>
      </c>
      <c r="R33" s="2">
        <f>SUMIF(SmtRes!AQ3:'SmtRes'!AQ3,"=1",SmtRes!DH3:'SmtRes'!DH3)</f>
        <v>0</v>
      </c>
      <c r="S33" s="2">
        <f>SUMIF(SmtRes!AQ3:'SmtRes'!AQ3,"=1",SmtRes!DI3:'SmtRes'!DI3)</f>
        <v>14802.94</v>
      </c>
      <c r="T33" s="2">
        <f>ROUND(CU33*I33,2)</f>
        <v>0</v>
      </c>
      <c r="U33" s="2">
        <f>SUMIF(SmtRes!AQ3:'SmtRes'!AQ3,"=1",SmtRes!CV3:'SmtRes'!CV3)</f>
        <v>46.2</v>
      </c>
      <c r="V33" s="2">
        <f>SUMIF(SmtRes!AQ3:'SmtRes'!AQ3,"=1",SmtRes!CW3:'SmtRes'!CW3)</f>
        <v>0</v>
      </c>
      <c r="W33" s="2">
        <f>ROUND(CX33*I33,2)</f>
        <v>0</v>
      </c>
      <c r="X33" s="2">
        <f t="shared" si="28"/>
        <v>13174.62</v>
      </c>
      <c r="Y33" s="2">
        <f t="shared" si="28"/>
        <v>5921.18</v>
      </c>
      <c r="Z33" s="2"/>
      <c r="AA33" s="2">
        <v>72309884</v>
      </c>
      <c r="AB33" s="2">
        <f>ROUND((AC33+AD33+AF33),6)</f>
        <v>49343.14</v>
      </c>
      <c r="AC33" s="2">
        <f>ROUND((0),6)</f>
        <v>0</v>
      </c>
      <c r="AD33" s="2">
        <f>ROUND((((0)-(0))+AE33),6)</f>
        <v>0</v>
      </c>
      <c r="AE33" s="2">
        <f>ROUND((0),6)</f>
        <v>0</v>
      </c>
      <c r="AF33" s="2">
        <f>ROUND((SUM(SmtRes!BT3:'SmtRes'!BT3)),6)</f>
        <v>49343.14</v>
      </c>
      <c r="AG33" s="2">
        <f>ROUND((AP33),6)</f>
        <v>0</v>
      </c>
      <c r="AH33" s="2">
        <f>(SUM(SmtRes!BU3:'SmtRes'!BU3))</f>
        <v>154</v>
      </c>
      <c r="AI33" s="2">
        <f>(0)</f>
        <v>0</v>
      </c>
      <c r="AJ33" s="2">
        <f>(AS33)</f>
        <v>0</v>
      </c>
      <c r="AK33" s="2">
        <v>49343.140000000007</v>
      </c>
      <c r="AL33" s="2">
        <v>0</v>
      </c>
      <c r="AM33" s="2">
        <v>0</v>
      </c>
      <c r="AN33" s="2">
        <v>0</v>
      </c>
      <c r="AO33" s="2">
        <v>49343.140000000007</v>
      </c>
      <c r="AP33" s="2">
        <v>0</v>
      </c>
      <c r="AQ33" s="2">
        <v>154</v>
      </c>
      <c r="AR33" s="2">
        <v>0</v>
      </c>
      <c r="AS33" s="2">
        <v>0</v>
      </c>
      <c r="AT33" s="2">
        <v>89</v>
      </c>
      <c r="AU33" s="2">
        <v>40</v>
      </c>
      <c r="AV33" s="2">
        <v>1</v>
      </c>
      <c r="AW33" s="2">
        <v>1</v>
      </c>
      <c r="AX33" s="2"/>
      <c r="AY33" s="2"/>
      <c r="AZ33" s="2">
        <v>1</v>
      </c>
      <c r="BA33" s="2">
        <v>1</v>
      </c>
      <c r="BB33" s="2">
        <v>1</v>
      </c>
      <c r="BC33" s="2">
        <v>1</v>
      </c>
      <c r="BD33" s="2" t="s">
        <v>3</v>
      </c>
      <c r="BE33" s="2" t="s">
        <v>3</v>
      </c>
      <c r="BF33" s="2" t="s">
        <v>3</v>
      </c>
      <c r="BG33" s="2" t="s">
        <v>3</v>
      </c>
      <c r="BH33" s="2">
        <v>0</v>
      </c>
      <c r="BI33" s="2">
        <v>1</v>
      </c>
      <c r="BJ33" s="2" t="s">
        <v>34</v>
      </c>
      <c r="BK33" s="2"/>
      <c r="BL33" s="2"/>
      <c r="BM33" s="2">
        <v>1003</v>
      </c>
      <c r="BN33" s="2">
        <v>0</v>
      </c>
      <c r="BO33" s="2" t="s">
        <v>3</v>
      </c>
      <c r="BP33" s="2">
        <v>0</v>
      </c>
      <c r="BQ33" s="2">
        <v>2</v>
      </c>
      <c r="BR33" s="2">
        <v>0</v>
      </c>
      <c r="BS33" s="2">
        <v>1</v>
      </c>
      <c r="BT33" s="2">
        <v>1</v>
      </c>
      <c r="BU33" s="2">
        <v>1</v>
      </c>
      <c r="BV33" s="2">
        <v>1</v>
      </c>
      <c r="BW33" s="2">
        <v>1</v>
      </c>
      <c r="BX33" s="2">
        <v>1</v>
      </c>
      <c r="BY33" s="2" t="s">
        <v>3</v>
      </c>
      <c r="BZ33" s="2">
        <v>89</v>
      </c>
      <c r="CA33" s="2">
        <v>40</v>
      </c>
      <c r="CB33" s="2" t="s">
        <v>3</v>
      </c>
      <c r="CC33" s="2"/>
      <c r="CD33" s="2"/>
      <c r="CE33" s="2">
        <v>0</v>
      </c>
      <c r="CF33" s="2">
        <v>0</v>
      </c>
      <c r="CG33" s="2">
        <v>0</v>
      </c>
      <c r="CH33" s="2"/>
      <c r="CI33" s="2"/>
      <c r="CJ33" s="2"/>
      <c r="CK33" s="2"/>
      <c r="CL33" s="2"/>
      <c r="CM33" s="2">
        <v>0</v>
      </c>
      <c r="CN33" s="2" t="s">
        <v>3</v>
      </c>
      <c r="CO33" s="2">
        <v>0</v>
      </c>
      <c r="CP33" s="2">
        <f>(P33+Q33+S33+R33)</f>
        <v>14802.94</v>
      </c>
      <c r="CQ33" s="2">
        <f>SUMIF(SmtRes!AQ3:'SmtRes'!AQ3,"=1",SmtRes!AA3:'SmtRes'!AA3)</f>
        <v>0</v>
      </c>
      <c r="CR33" s="2">
        <f>SUMIF(SmtRes!AQ3:'SmtRes'!AQ3,"=1",SmtRes!AB3:'SmtRes'!AB3)</f>
        <v>0</v>
      </c>
      <c r="CS33" s="2">
        <f>SUMIF(SmtRes!AQ3:'SmtRes'!AQ3,"=1",SmtRes!AC3:'SmtRes'!AC3)</f>
        <v>0</v>
      </c>
      <c r="CT33" s="2">
        <f>SUMIF(SmtRes!AQ3:'SmtRes'!AQ3,"=1",SmtRes!AD3:'SmtRes'!AD3)</f>
        <v>320.41000000000003</v>
      </c>
      <c r="CU33" s="2">
        <f>AG33</f>
        <v>0</v>
      </c>
      <c r="CV33" s="2">
        <f>SUMIF(SmtRes!AQ3:'SmtRes'!AQ3,"=1",SmtRes!BU3:'SmtRes'!BU3)</f>
        <v>154</v>
      </c>
      <c r="CW33" s="2">
        <f>SUMIF(SmtRes!AQ3:'SmtRes'!AQ3,"=1",SmtRes!BV3:'SmtRes'!BV3)</f>
        <v>0</v>
      </c>
      <c r="CX33" s="2">
        <f>AJ33</f>
        <v>0</v>
      </c>
      <c r="CY33" s="2">
        <f>(((S33+R33)*AT33)/100)</f>
        <v>13174.616600000001</v>
      </c>
      <c r="CZ33" s="2">
        <f>(((S33+R33)*AU33)/100)</f>
        <v>5921.1759999999995</v>
      </c>
      <c r="DA33" s="2"/>
      <c r="DB33" s="2"/>
      <c r="DC33" s="2" t="s">
        <v>3</v>
      </c>
      <c r="DD33" s="2" t="s">
        <v>3</v>
      </c>
      <c r="DE33" s="2" t="s">
        <v>3</v>
      </c>
      <c r="DF33" s="2" t="s">
        <v>3</v>
      </c>
      <c r="DG33" s="2" t="s">
        <v>3</v>
      </c>
      <c r="DH33" s="2" t="s">
        <v>3</v>
      </c>
      <c r="DI33" s="2" t="s">
        <v>3</v>
      </c>
      <c r="DJ33" s="2" t="s">
        <v>3</v>
      </c>
      <c r="DK33" s="2" t="s">
        <v>3</v>
      </c>
      <c r="DL33" s="2" t="s">
        <v>3</v>
      </c>
      <c r="DM33" s="2" t="s">
        <v>3</v>
      </c>
      <c r="DN33" s="2">
        <v>0</v>
      </c>
      <c r="DO33" s="2">
        <v>0</v>
      </c>
      <c r="DP33" s="2">
        <v>1</v>
      </c>
      <c r="DQ33" s="2">
        <v>1</v>
      </c>
      <c r="DR33" s="2"/>
      <c r="DS33" s="2"/>
      <c r="DT33" s="2"/>
      <c r="DU33" s="2">
        <v>1007</v>
      </c>
      <c r="DV33" s="2" t="s">
        <v>33</v>
      </c>
      <c r="DW33" s="2" t="s">
        <v>33</v>
      </c>
      <c r="DX33" s="2">
        <v>100</v>
      </c>
      <c r="DY33" s="2"/>
      <c r="DZ33" s="2" t="s">
        <v>3</v>
      </c>
      <c r="EA33" s="2" t="s">
        <v>3</v>
      </c>
      <c r="EB33" s="2" t="s">
        <v>3</v>
      </c>
      <c r="EC33" s="2" t="s">
        <v>3</v>
      </c>
      <c r="ED33" s="2"/>
      <c r="EE33" s="2">
        <v>70312910</v>
      </c>
      <c r="EF33" s="2">
        <v>2</v>
      </c>
      <c r="EG33" s="2" t="s">
        <v>25</v>
      </c>
      <c r="EH33" s="2">
        <v>1</v>
      </c>
      <c r="EI33" s="2" t="s">
        <v>19</v>
      </c>
      <c r="EJ33" s="2">
        <v>1</v>
      </c>
      <c r="EK33" s="2">
        <v>1003</v>
      </c>
      <c r="EL33" s="2" t="s">
        <v>35</v>
      </c>
      <c r="EM33" s="2" t="s">
        <v>27</v>
      </c>
      <c r="EN33" s="2"/>
      <c r="EO33" s="2" t="s">
        <v>3</v>
      </c>
      <c r="EP33" s="2"/>
      <c r="EQ33" s="2">
        <v>0</v>
      </c>
      <c r="ER33" s="2">
        <v>0</v>
      </c>
      <c r="ES33" s="2">
        <v>0</v>
      </c>
      <c r="ET33" s="2">
        <v>0</v>
      </c>
      <c r="EU33" s="2">
        <v>0</v>
      </c>
      <c r="EV33" s="2">
        <v>0</v>
      </c>
      <c r="EW33" s="2">
        <v>154</v>
      </c>
      <c r="EX33" s="2">
        <v>0</v>
      </c>
      <c r="EY33" s="2">
        <v>0</v>
      </c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>
        <v>0</v>
      </c>
      <c r="FR33" s="2">
        <v>0</v>
      </c>
      <c r="FS33" s="2">
        <v>0</v>
      </c>
      <c r="FT33" s="2"/>
      <c r="FU33" s="2"/>
      <c r="FV33" s="2"/>
      <c r="FW33" s="2"/>
      <c r="FX33" s="2">
        <v>89</v>
      </c>
      <c r="FY33" s="2">
        <v>40</v>
      </c>
      <c r="FZ33" s="2"/>
      <c r="GA33" s="2" t="s">
        <v>3</v>
      </c>
      <c r="GB33" s="2"/>
      <c r="GC33" s="2"/>
      <c r="GD33" s="2">
        <v>1</v>
      </c>
      <c r="GE33" s="2"/>
      <c r="GF33" s="2">
        <v>-1871578151</v>
      </c>
      <c r="GG33" s="2">
        <v>2</v>
      </c>
      <c r="GH33" s="2">
        <v>1</v>
      </c>
      <c r="GI33" s="2">
        <v>-2</v>
      </c>
      <c r="GJ33" s="2">
        <v>0</v>
      </c>
      <c r="GK33" s="2">
        <v>0</v>
      </c>
      <c r="GL33" s="2">
        <f>ROUND(IF(AND(BH33=3,BI33=3,FS33&lt;&gt;0),P33,0),2)</f>
        <v>0</v>
      </c>
      <c r="GM33" s="2">
        <f>ROUND(O33+X33+Y33,2)+GX33</f>
        <v>33898.74</v>
      </c>
      <c r="GN33" s="2">
        <f>IF(OR(BI33=0,BI33=1),GM33-GX33,0)</f>
        <v>33898.74</v>
      </c>
      <c r="GO33" s="2">
        <f>IF(BI33=2,GM33-GX33,0)</f>
        <v>0</v>
      </c>
      <c r="GP33" s="2">
        <f>IF(BI33=4,GM33-GX33,0)</f>
        <v>0</v>
      </c>
      <c r="GQ33" s="2"/>
      <c r="GR33" s="2">
        <v>0</v>
      </c>
      <c r="GS33" s="2">
        <v>3</v>
      </c>
      <c r="GT33" s="2">
        <v>0</v>
      </c>
      <c r="GU33" s="2" t="s">
        <v>3</v>
      </c>
      <c r="GV33" s="2">
        <f>ROUND((GT33),6)</f>
        <v>0</v>
      </c>
      <c r="GW33" s="2">
        <v>1</v>
      </c>
      <c r="GX33" s="2">
        <f>ROUND(HC33*I33,2)</f>
        <v>0</v>
      </c>
      <c r="GY33" s="2"/>
      <c r="GZ33" s="2"/>
      <c r="HA33" s="2">
        <v>0</v>
      </c>
      <c r="HB33" s="2">
        <v>0</v>
      </c>
      <c r="HC33" s="2">
        <f>GV33*GW33</f>
        <v>0</v>
      </c>
      <c r="HD33" s="2"/>
      <c r="HE33" s="2" t="s">
        <v>3</v>
      </c>
      <c r="HF33" s="2" t="s">
        <v>3</v>
      </c>
      <c r="HG33" s="2"/>
      <c r="HH33" s="2"/>
      <c r="HI33" s="2"/>
      <c r="HJ33" s="2"/>
      <c r="HK33" s="2"/>
      <c r="HL33" s="2"/>
      <c r="HM33" s="2" t="s">
        <v>3</v>
      </c>
      <c r="HN33" s="2" t="s">
        <v>36</v>
      </c>
      <c r="HO33" s="2" t="s">
        <v>37</v>
      </c>
      <c r="HP33" s="2" t="s">
        <v>35</v>
      </c>
      <c r="HQ33" s="2" t="s">
        <v>35</v>
      </c>
      <c r="HR33" s="2"/>
      <c r="HS33" s="2">
        <v>0</v>
      </c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>
        <v>0</v>
      </c>
      <c r="IL33" s="2"/>
      <c r="IM33" s="2"/>
      <c r="IN33" s="2"/>
      <c r="IO33" s="2"/>
      <c r="IP33" s="2"/>
      <c r="IQ33" s="2"/>
      <c r="IR33" s="2"/>
      <c r="IS33" s="2"/>
      <c r="IT33" s="2"/>
      <c r="IU33" s="2"/>
    </row>
    <row r="34" spans="1:255" x14ac:dyDescent="0.2">
      <c r="A34" s="2">
        <v>17</v>
      </c>
      <c r="B34" s="2">
        <v>1</v>
      </c>
      <c r="C34" s="2">
        <f>ROW(SmtRes!A5)</f>
        <v>5</v>
      </c>
      <c r="D34" s="2">
        <f>ROW(EtalonRes!A5)</f>
        <v>5</v>
      </c>
      <c r="E34" s="2" t="s">
        <v>38</v>
      </c>
      <c r="F34" s="2" t="s">
        <v>39</v>
      </c>
      <c r="G34" s="2" t="s">
        <v>40</v>
      </c>
      <c r="H34" s="2" t="s">
        <v>23</v>
      </c>
      <c r="I34" s="2">
        <f>ROUND(378/1000,7)</f>
        <v>0.378</v>
      </c>
      <c r="J34" s="2">
        <v>0</v>
      </c>
      <c r="K34" s="2">
        <f>ROUND(378/1000,7)</f>
        <v>0.378</v>
      </c>
      <c r="L34" s="2"/>
      <c r="M34" s="2"/>
      <c r="N34" s="2"/>
      <c r="O34" s="2">
        <f>ROUND(CP34,2)</f>
        <v>4911.55</v>
      </c>
      <c r="P34" s="2">
        <f>SUMIF(SmtRes!AQ4:'SmtRes'!AQ5,"=1",SmtRes!DF4:'SmtRes'!DF5)</f>
        <v>0</v>
      </c>
      <c r="Q34" s="2">
        <f>SUMIF(SmtRes!AQ4:'SmtRes'!AQ5,"=1",SmtRes!DG4:'SmtRes'!DG5)</f>
        <v>3532.38</v>
      </c>
      <c r="R34" s="2">
        <f>SUMIF(SmtRes!AQ4:'SmtRes'!AQ5,"=1",SmtRes!DH4:'SmtRes'!DH5)</f>
        <v>1379.17</v>
      </c>
      <c r="S34" s="2">
        <f>SUMIF(SmtRes!AQ4:'SmtRes'!AQ5,"=1",SmtRes!DI4:'SmtRes'!DI5)</f>
        <v>0</v>
      </c>
      <c r="T34" s="2">
        <f>ROUND(CU34*I34,2)</f>
        <v>0</v>
      </c>
      <c r="U34" s="2">
        <f>SUMIF(SmtRes!AQ4:'SmtRes'!AQ5,"=1",SmtRes!CV4:'SmtRes'!CV5)</f>
        <v>0</v>
      </c>
      <c r="V34" s="2">
        <f>SUMIF(SmtRes!AQ4:'SmtRes'!AQ5,"=1",SmtRes!CW4:'SmtRes'!CW5)</f>
        <v>3.0466799999999998</v>
      </c>
      <c r="W34" s="2">
        <f>ROUND(CX34*I34,2)</f>
        <v>0</v>
      </c>
      <c r="X34" s="2">
        <f t="shared" si="28"/>
        <v>1268.8399999999999</v>
      </c>
      <c r="Y34" s="2">
        <f t="shared" si="28"/>
        <v>634.41999999999996</v>
      </c>
      <c r="Z34" s="2"/>
      <c r="AA34" s="2">
        <v>72309884</v>
      </c>
      <c r="AB34" s="2">
        <f>ROUND((AC34+AD34+AF34),6)</f>
        <v>6674.9696000000004</v>
      </c>
      <c r="AC34" s="2">
        <f>ROUND((0),6)</f>
        <v>0</v>
      </c>
      <c r="AD34" s="2">
        <f>ROUND((((SUM(SmtRes!BR4:'SmtRes'!BR5))-(SUM(SmtRes!BS4:'SmtRes'!BS5)))+AE34),6)</f>
        <v>6674.9696000000004</v>
      </c>
      <c r="AE34" s="2">
        <f>ROUND((SUM(SmtRes!BS4:'SmtRes'!BS5)),6)</f>
        <v>3648.6008000000002</v>
      </c>
      <c r="AF34" s="2">
        <f>ROUND((0),6)</f>
        <v>0</v>
      </c>
      <c r="AG34" s="2">
        <f>ROUND((AP34),6)</f>
        <v>0</v>
      </c>
      <c r="AH34" s="2">
        <f>(0)</f>
        <v>0</v>
      </c>
      <c r="AI34" s="2">
        <f>(SUM(SmtRes!BV4:'SmtRes'!BV5))</f>
        <v>8.06</v>
      </c>
      <c r="AJ34" s="2">
        <f>(AS34)</f>
        <v>0</v>
      </c>
      <c r="AK34" s="2">
        <v>10323.570400000001</v>
      </c>
      <c r="AL34" s="2">
        <v>0</v>
      </c>
      <c r="AM34" s="2">
        <v>6674.9696000000004</v>
      </c>
      <c r="AN34" s="2">
        <v>3648.6008000000002</v>
      </c>
      <c r="AO34" s="2">
        <v>0</v>
      </c>
      <c r="AP34" s="2">
        <v>0</v>
      </c>
      <c r="AQ34" s="2">
        <v>0</v>
      </c>
      <c r="AR34" s="2">
        <v>8.06</v>
      </c>
      <c r="AS34" s="2">
        <v>0</v>
      </c>
      <c r="AT34" s="2">
        <v>92</v>
      </c>
      <c r="AU34" s="2">
        <v>46</v>
      </c>
      <c r="AV34" s="2">
        <v>1</v>
      </c>
      <c r="AW34" s="2">
        <v>1</v>
      </c>
      <c r="AX34" s="2"/>
      <c r="AY34" s="2"/>
      <c r="AZ34" s="2">
        <v>1</v>
      </c>
      <c r="BA34" s="2">
        <v>1</v>
      </c>
      <c r="BB34" s="2">
        <v>1</v>
      </c>
      <c r="BC34" s="2">
        <v>1</v>
      </c>
      <c r="BD34" s="2" t="s">
        <v>3</v>
      </c>
      <c r="BE34" s="2" t="s">
        <v>3</v>
      </c>
      <c r="BF34" s="2" t="s">
        <v>3</v>
      </c>
      <c r="BG34" s="2" t="s">
        <v>3</v>
      </c>
      <c r="BH34" s="2">
        <v>0</v>
      </c>
      <c r="BI34" s="2">
        <v>1</v>
      </c>
      <c r="BJ34" s="2" t="s">
        <v>41</v>
      </c>
      <c r="BK34" s="2"/>
      <c r="BL34" s="2"/>
      <c r="BM34" s="2">
        <v>1001</v>
      </c>
      <c r="BN34" s="2">
        <v>0</v>
      </c>
      <c r="BO34" s="2" t="s">
        <v>3</v>
      </c>
      <c r="BP34" s="2">
        <v>0</v>
      </c>
      <c r="BQ34" s="2">
        <v>2</v>
      </c>
      <c r="BR34" s="2">
        <v>0</v>
      </c>
      <c r="BS34" s="2">
        <v>1</v>
      </c>
      <c r="BT34" s="2">
        <v>1</v>
      </c>
      <c r="BU34" s="2">
        <v>1</v>
      </c>
      <c r="BV34" s="2">
        <v>1</v>
      </c>
      <c r="BW34" s="2">
        <v>1</v>
      </c>
      <c r="BX34" s="2">
        <v>1</v>
      </c>
      <c r="BY34" s="2" t="s">
        <v>3</v>
      </c>
      <c r="BZ34" s="2">
        <v>92</v>
      </c>
      <c r="CA34" s="2">
        <v>46</v>
      </c>
      <c r="CB34" s="2" t="s">
        <v>3</v>
      </c>
      <c r="CC34" s="2"/>
      <c r="CD34" s="2"/>
      <c r="CE34" s="2">
        <v>0</v>
      </c>
      <c r="CF34" s="2">
        <v>0</v>
      </c>
      <c r="CG34" s="2">
        <v>0</v>
      </c>
      <c r="CH34" s="2"/>
      <c r="CI34" s="2"/>
      <c r="CJ34" s="2"/>
      <c r="CK34" s="2"/>
      <c r="CL34" s="2"/>
      <c r="CM34" s="2">
        <v>0</v>
      </c>
      <c r="CN34" s="2" t="s">
        <v>3</v>
      </c>
      <c r="CO34" s="2">
        <v>0</v>
      </c>
      <c r="CP34" s="2">
        <f>(P34+Q34+S34+R34)</f>
        <v>4911.55</v>
      </c>
      <c r="CQ34" s="2">
        <f>SUMIF(SmtRes!AQ4:'SmtRes'!AQ5,"=1",SmtRes!AA4:'SmtRes'!AA5)</f>
        <v>0</v>
      </c>
      <c r="CR34" s="2">
        <f>SUMIF(SmtRes!AQ4:'SmtRes'!AQ5,"=1",SmtRes!AB4:'SmtRes'!AB5)</f>
        <v>1159.42</v>
      </c>
      <c r="CS34" s="2">
        <f>SUMIF(SmtRes!AQ4:'SmtRes'!AQ5,"=1",SmtRes!AC4:'SmtRes'!AC5)</f>
        <v>452.68</v>
      </c>
      <c r="CT34" s="2">
        <f>SUMIF(SmtRes!AQ4:'SmtRes'!AQ5,"=1",SmtRes!AD4:'SmtRes'!AD5)</f>
        <v>0</v>
      </c>
      <c r="CU34" s="2">
        <f>AG34</f>
        <v>0</v>
      </c>
      <c r="CV34" s="2">
        <f>SUMIF(SmtRes!AQ4:'SmtRes'!AQ5,"=1",SmtRes!BU4:'SmtRes'!BU5)</f>
        <v>0</v>
      </c>
      <c r="CW34" s="2">
        <f>SUMIF(SmtRes!AQ4:'SmtRes'!AQ5,"=1",SmtRes!BV4:'SmtRes'!BV5)</f>
        <v>8.06</v>
      </c>
      <c r="CX34" s="2">
        <f>AJ34</f>
        <v>0</v>
      </c>
      <c r="CY34" s="2">
        <f>(((S34+R34)*AT34)/100)</f>
        <v>1268.8364000000001</v>
      </c>
      <c r="CZ34" s="2">
        <f>(((S34+R34)*AU34)/100)</f>
        <v>634.41820000000007</v>
      </c>
      <c r="DA34" s="2"/>
      <c r="DB34" s="2"/>
      <c r="DC34" s="2" t="s">
        <v>3</v>
      </c>
      <c r="DD34" s="2" t="s">
        <v>3</v>
      </c>
      <c r="DE34" s="2" t="s">
        <v>3</v>
      </c>
      <c r="DF34" s="2" t="s">
        <v>3</v>
      </c>
      <c r="DG34" s="2" t="s">
        <v>3</v>
      </c>
      <c r="DH34" s="2" t="s">
        <v>3</v>
      </c>
      <c r="DI34" s="2" t="s">
        <v>3</v>
      </c>
      <c r="DJ34" s="2" t="s">
        <v>3</v>
      </c>
      <c r="DK34" s="2" t="s">
        <v>3</v>
      </c>
      <c r="DL34" s="2" t="s">
        <v>3</v>
      </c>
      <c r="DM34" s="2" t="s">
        <v>3</v>
      </c>
      <c r="DN34" s="2">
        <v>0</v>
      </c>
      <c r="DO34" s="2">
        <v>0</v>
      </c>
      <c r="DP34" s="2">
        <v>1</v>
      </c>
      <c r="DQ34" s="2">
        <v>1</v>
      </c>
      <c r="DR34" s="2"/>
      <c r="DS34" s="2"/>
      <c r="DT34" s="2"/>
      <c r="DU34" s="2">
        <v>1007</v>
      </c>
      <c r="DV34" s="2" t="s">
        <v>23</v>
      </c>
      <c r="DW34" s="2" t="s">
        <v>23</v>
      </c>
      <c r="DX34" s="2">
        <v>1000</v>
      </c>
      <c r="DY34" s="2"/>
      <c r="DZ34" s="2" t="s">
        <v>3</v>
      </c>
      <c r="EA34" s="2" t="s">
        <v>3</v>
      </c>
      <c r="EB34" s="2" t="s">
        <v>3</v>
      </c>
      <c r="EC34" s="2" t="s">
        <v>3</v>
      </c>
      <c r="ED34" s="2"/>
      <c r="EE34" s="2">
        <v>70312908</v>
      </c>
      <c r="EF34" s="2">
        <v>2</v>
      </c>
      <c r="EG34" s="2" t="s">
        <v>25</v>
      </c>
      <c r="EH34" s="2">
        <v>1</v>
      </c>
      <c r="EI34" s="2" t="s">
        <v>19</v>
      </c>
      <c r="EJ34" s="2">
        <v>1</v>
      </c>
      <c r="EK34" s="2">
        <v>1001</v>
      </c>
      <c r="EL34" s="2" t="s">
        <v>26</v>
      </c>
      <c r="EM34" s="2" t="s">
        <v>27</v>
      </c>
      <c r="EN34" s="2"/>
      <c r="EO34" s="2" t="s">
        <v>3</v>
      </c>
      <c r="EP34" s="2"/>
      <c r="EQ34" s="2">
        <v>0</v>
      </c>
      <c r="ER34" s="2">
        <v>0</v>
      </c>
      <c r="ES34" s="2">
        <v>0</v>
      </c>
      <c r="ET34" s="2">
        <v>0</v>
      </c>
      <c r="EU34" s="2">
        <v>0</v>
      </c>
      <c r="EV34" s="2">
        <v>0</v>
      </c>
      <c r="EW34" s="2">
        <v>0</v>
      </c>
      <c r="EX34" s="2">
        <v>8.06</v>
      </c>
      <c r="EY34" s="2">
        <v>0</v>
      </c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>
        <v>0</v>
      </c>
      <c r="FR34" s="2">
        <v>0</v>
      </c>
      <c r="FS34" s="2">
        <v>0</v>
      </c>
      <c r="FT34" s="2"/>
      <c r="FU34" s="2"/>
      <c r="FV34" s="2"/>
      <c r="FW34" s="2"/>
      <c r="FX34" s="2">
        <v>92</v>
      </c>
      <c r="FY34" s="2">
        <v>46</v>
      </c>
      <c r="FZ34" s="2"/>
      <c r="GA34" s="2" t="s">
        <v>3</v>
      </c>
      <c r="GB34" s="2"/>
      <c r="GC34" s="2"/>
      <c r="GD34" s="2">
        <v>1</v>
      </c>
      <c r="GE34" s="2"/>
      <c r="GF34" s="2">
        <v>1607513880</v>
      </c>
      <c r="GG34" s="2">
        <v>2</v>
      </c>
      <c r="GH34" s="2">
        <v>1</v>
      </c>
      <c r="GI34" s="2">
        <v>-2</v>
      </c>
      <c r="GJ34" s="2">
        <v>0</v>
      </c>
      <c r="GK34" s="2">
        <v>0</v>
      </c>
      <c r="GL34" s="2">
        <f>ROUND(IF(AND(BH34=3,BI34=3,FS34&lt;&gt;0),P34,0),2)</f>
        <v>0</v>
      </c>
      <c r="GM34" s="2">
        <f>ROUND(O34+X34+Y34,2)+GX34</f>
        <v>6814.81</v>
      </c>
      <c r="GN34" s="2">
        <f>IF(OR(BI34=0,BI34=1),GM34-GX34,0)</f>
        <v>6814.81</v>
      </c>
      <c r="GO34" s="2">
        <f>IF(BI34=2,GM34-GX34,0)</f>
        <v>0</v>
      </c>
      <c r="GP34" s="2">
        <f>IF(BI34=4,GM34-GX34,0)</f>
        <v>0</v>
      </c>
      <c r="GQ34" s="2"/>
      <c r="GR34" s="2">
        <v>0</v>
      </c>
      <c r="GS34" s="2">
        <v>0</v>
      </c>
      <c r="GT34" s="2">
        <v>0</v>
      </c>
      <c r="GU34" s="2" t="s">
        <v>3</v>
      </c>
      <c r="GV34" s="2">
        <f>ROUND((GT34),6)</f>
        <v>0</v>
      </c>
      <c r="GW34" s="2">
        <v>1</v>
      </c>
      <c r="GX34" s="2">
        <f>ROUND(HC34*I34,2)</f>
        <v>0</v>
      </c>
      <c r="GY34" s="2"/>
      <c r="GZ34" s="2"/>
      <c r="HA34" s="2">
        <v>0</v>
      </c>
      <c r="HB34" s="2">
        <v>0</v>
      </c>
      <c r="HC34" s="2">
        <f>GV34*GW34</f>
        <v>0</v>
      </c>
      <c r="HD34" s="2"/>
      <c r="HE34" s="2" t="s">
        <v>3</v>
      </c>
      <c r="HF34" s="2" t="s">
        <v>3</v>
      </c>
      <c r="HG34" s="2"/>
      <c r="HH34" s="2"/>
      <c r="HI34" s="2"/>
      <c r="HJ34" s="2"/>
      <c r="HK34" s="2"/>
      <c r="HL34" s="2"/>
      <c r="HM34" s="2" t="s">
        <v>3</v>
      </c>
      <c r="HN34" s="2" t="s">
        <v>28</v>
      </c>
      <c r="HO34" s="2" t="s">
        <v>29</v>
      </c>
      <c r="HP34" s="2" t="s">
        <v>26</v>
      </c>
      <c r="HQ34" s="2" t="s">
        <v>26</v>
      </c>
      <c r="HR34" s="2"/>
      <c r="HS34" s="2">
        <v>0</v>
      </c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>
        <v>0</v>
      </c>
      <c r="IL34" s="2"/>
      <c r="IM34" s="2"/>
      <c r="IN34" s="2"/>
      <c r="IO34" s="2"/>
      <c r="IP34" s="2"/>
      <c r="IQ34" s="2"/>
      <c r="IR34" s="2"/>
      <c r="IS34" s="2"/>
      <c r="IT34" s="2"/>
      <c r="IU34" s="2"/>
    </row>
    <row r="35" spans="1:255" x14ac:dyDescent="0.2">
      <c r="A35" s="2">
        <v>17</v>
      </c>
      <c r="B35" s="2">
        <v>1</v>
      </c>
      <c r="C35" s="2">
        <f>ROW(SmtRes!A6)</f>
        <v>6</v>
      </c>
      <c r="D35" s="2">
        <f>ROW(EtalonRes!A6)</f>
        <v>6</v>
      </c>
      <c r="E35" s="2" t="s">
        <v>42</v>
      </c>
      <c r="F35" s="2" t="s">
        <v>43</v>
      </c>
      <c r="G35" s="2" t="s">
        <v>44</v>
      </c>
      <c r="H35" s="2" t="s">
        <v>33</v>
      </c>
      <c r="I35" s="2">
        <f>ROUND(11/100,7)</f>
        <v>0.11</v>
      </c>
      <c r="J35" s="2">
        <v>0</v>
      </c>
      <c r="K35" s="2">
        <f>ROUND(11/100,7)</f>
        <v>0.11</v>
      </c>
      <c r="L35" s="2"/>
      <c r="M35" s="2"/>
      <c r="N35" s="2"/>
      <c r="O35" s="2">
        <f>ROUND(CP35,2)</f>
        <v>3284.37</v>
      </c>
      <c r="P35" s="2">
        <f>SUMIF(SmtRes!AQ6:'SmtRes'!AQ6,"=1",SmtRes!DF6:'SmtRes'!DF6)</f>
        <v>0</v>
      </c>
      <c r="Q35" s="2">
        <f>SUMIF(SmtRes!AQ6:'SmtRes'!AQ6,"=1",SmtRes!DG6:'SmtRes'!DG6)</f>
        <v>0</v>
      </c>
      <c r="R35" s="2">
        <f>SUMIF(SmtRes!AQ6:'SmtRes'!AQ6,"=1",SmtRes!DH6:'SmtRes'!DH6)</f>
        <v>0</v>
      </c>
      <c r="S35" s="2">
        <f>SUMIF(SmtRes!AQ6:'SmtRes'!AQ6,"=1",SmtRes!DI6:'SmtRes'!DI6)</f>
        <v>3284.37</v>
      </c>
      <c r="T35" s="2">
        <f>ROUND(CU35*I35,2)</f>
        <v>0</v>
      </c>
      <c r="U35" s="2">
        <f>SUMIF(SmtRes!AQ6:'SmtRes'!AQ6,"=1",SmtRes!CV6:'SmtRes'!CV6)</f>
        <v>10.692</v>
      </c>
      <c r="V35" s="2">
        <f>SUMIF(SmtRes!AQ6:'SmtRes'!AQ6,"=1",SmtRes!CW6:'SmtRes'!CW6)</f>
        <v>0</v>
      </c>
      <c r="W35" s="2">
        <f>ROUND(CX35*I35,2)</f>
        <v>0</v>
      </c>
      <c r="X35" s="2">
        <f t="shared" si="28"/>
        <v>2923.09</v>
      </c>
      <c r="Y35" s="2">
        <f t="shared" si="28"/>
        <v>1313.75</v>
      </c>
      <c r="Z35" s="2"/>
      <c r="AA35" s="2">
        <v>72309884</v>
      </c>
      <c r="AB35" s="2">
        <f>ROUND((AC35+AD35+AF35),6)</f>
        <v>29857.896000000001</v>
      </c>
      <c r="AC35" s="2">
        <f>ROUND((0),6)</f>
        <v>0</v>
      </c>
      <c r="AD35" s="2">
        <f>ROUND((((0)-(0))+AE35),6)</f>
        <v>0</v>
      </c>
      <c r="AE35" s="2">
        <f>ROUND((0),6)</f>
        <v>0</v>
      </c>
      <c r="AF35" s="2">
        <f>ROUND((SUM(SmtRes!BT6:'SmtRes'!BT6)),6)</f>
        <v>29857.896000000001</v>
      </c>
      <c r="AG35" s="2">
        <f>ROUND((AP35),6)</f>
        <v>0</v>
      </c>
      <c r="AH35" s="2">
        <f>(SUM(SmtRes!BU6:'SmtRes'!BU6))</f>
        <v>97.2</v>
      </c>
      <c r="AI35" s="2">
        <f>(0)</f>
        <v>0</v>
      </c>
      <c r="AJ35" s="2">
        <f>(AS35)</f>
        <v>0</v>
      </c>
      <c r="AK35" s="2">
        <v>29857.896000000001</v>
      </c>
      <c r="AL35" s="2">
        <v>0</v>
      </c>
      <c r="AM35" s="2">
        <v>0</v>
      </c>
      <c r="AN35" s="2">
        <v>0</v>
      </c>
      <c r="AO35" s="2">
        <v>29857.896000000001</v>
      </c>
      <c r="AP35" s="2">
        <v>0</v>
      </c>
      <c r="AQ35" s="2">
        <v>97.2</v>
      </c>
      <c r="AR35" s="2">
        <v>0</v>
      </c>
      <c r="AS35" s="2">
        <v>0</v>
      </c>
      <c r="AT35" s="2">
        <v>89</v>
      </c>
      <c r="AU35" s="2">
        <v>40</v>
      </c>
      <c r="AV35" s="2">
        <v>1</v>
      </c>
      <c r="AW35" s="2">
        <v>1</v>
      </c>
      <c r="AX35" s="2"/>
      <c r="AY35" s="2"/>
      <c r="AZ35" s="2">
        <v>1</v>
      </c>
      <c r="BA35" s="2">
        <v>1</v>
      </c>
      <c r="BB35" s="2">
        <v>1</v>
      </c>
      <c r="BC35" s="2">
        <v>1</v>
      </c>
      <c r="BD35" s="2" t="s">
        <v>3</v>
      </c>
      <c r="BE35" s="2" t="s">
        <v>3</v>
      </c>
      <c r="BF35" s="2" t="s">
        <v>3</v>
      </c>
      <c r="BG35" s="2" t="s">
        <v>3</v>
      </c>
      <c r="BH35" s="2">
        <v>0</v>
      </c>
      <c r="BI35" s="2">
        <v>1</v>
      </c>
      <c r="BJ35" s="2" t="s">
        <v>45</v>
      </c>
      <c r="BK35" s="2"/>
      <c r="BL35" s="2"/>
      <c r="BM35" s="2">
        <v>1003</v>
      </c>
      <c r="BN35" s="2">
        <v>0</v>
      </c>
      <c r="BO35" s="2" t="s">
        <v>3</v>
      </c>
      <c r="BP35" s="2">
        <v>0</v>
      </c>
      <c r="BQ35" s="2">
        <v>2</v>
      </c>
      <c r="BR35" s="2">
        <v>0</v>
      </c>
      <c r="BS35" s="2">
        <v>1</v>
      </c>
      <c r="BT35" s="2">
        <v>1</v>
      </c>
      <c r="BU35" s="2">
        <v>1</v>
      </c>
      <c r="BV35" s="2">
        <v>1</v>
      </c>
      <c r="BW35" s="2">
        <v>1</v>
      </c>
      <c r="BX35" s="2">
        <v>1</v>
      </c>
      <c r="BY35" s="2" t="s">
        <v>3</v>
      </c>
      <c r="BZ35" s="2">
        <v>89</v>
      </c>
      <c r="CA35" s="2">
        <v>40</v>
      </c>
      <c r="CB35" s="2" t="s">
        <v>3</v>
      </c>
      <c r="CC35" s="2"/>
      <c r="CD35" s="2"/>
      <c r="CE35" s="2">
        <v>0</v>
      </c>
      <c r="CF35" s="2">
        <v>0</v>
      </c>
      <c r="CG35" s="2">
        <v>0</v>
      </c>
      <c r="CH35" s="2"/>
      <c r="CI35" s="2"/>
      <c r="CJ35" s="2"/>
      <c r="CK35" s="2"/>
      <c r="CL35" s="2"/>
      <c r="CM35" s="2">
        <v>0</v>
      </c>
      <c r="CN35" s="2" t="s">
        <v>3</v>
      </c>
      <c r="CO35" s="2">
        <v>0</v>
      </c>
      <c r="CP35" s="2">
        <f>(P35+Q35+S35+R35)</f>
        <v>3284.37</v>
      </c>
      <c r="CQ35" s="2">
        <f>SUMIF(SmtRes!AQ6:'SmtRes'!AQ6,"=1",SmtRes!AA6:'SmtRes'!AA6)</f>
        <v>0</v>
      </c>
      <c r="CR35" s="2">
        <f>SUMIF(SmtRes!AQ6:'SmtRes'!AQ6,"=1",SmtRes!AB6:'SmtRes'!AB6)</f>
        <v>0</v>
      </c>
      <c r="CS35" s="2">
        <f>SUMIF(SmtRes!AQ6:'SmtRes'!AQ6,"=1",SmtRes!AC6:'SmtRes'!AC6)</f>
        <v>0</v>
      </c>
      <c r="CT35" s="2">
        <f>SUMIF(SmtRes!AQ6:'SmtRes'!AQ6,"=1",SmtRes!AD6:'SmtRes'!AD6)</f>
        <v>307.18</v>
      </c>
      <c r="CU35" s="2">
        <f>AG35</f>
        <v>0</v>
      </c>
      <c r="CV35" s="2">
        <f>SUMIF(SmtRes!AQ6:'SmtRes'!AQ6,"=1",SmtRes!BU6:'SmtRes'!BU6)</f>
        <v>97.2</v>
      </c>
      <c r="CW35" s="2">
        <f>SUMIF(SmtRes!AQ6:'SmtRes'!AQ6,"=1",SmtRes!BV6:'SmtRes'!BV6)</f>
        <v>0</v>
      </c>
      <c r="CX35" s="2">
        <f>AJ35</f>
        <v>0</v>
      </c>
      <c r="CY35" s="2">
        <f>(((S35+R35)*AT35)/100)</f>
        <v>2923.0893000000001</v>
      </c>
      <c r="CZ35" s="2">
        <f>(((S35+R35)*AU35)/100)</f>
        <v>1313.7479999999998</v>
      </c>
      <c r="DA35" s="2"/>
      <c r="DB35" s="2"/>
      <c r="DC35" s="2" t="s">
        <v>3</v>
      </c>
      <c r="DD35" s="2" t="s">
        <v>3</v>
      </c>
      <c r="DE35" s="2" t="s">
        <v>3</v>
      </c>
      <c r="DF35" s="2" t="s">
        <v>3</v>
      </c>
      <c r="DG35" s="2" t="s">
        <v>3</v>
      </c>
      <c r="DH35" s="2" t="s">
        <v>3</v>
      </c>
      <c r="DI35" s="2" t="s">
        <v>3</v>
      </c>
      <c r="DJ35" s="2" t="s">
        <v>3</v>
      </c>
      <c r="DK35" s="2" t="s">
        <v>3</v>
      </c>
      <c r="DL35" s="2" t="s">
        <v>3</v>
      </c>
      <c r="DM35" s="2" t="s">
        <v>3</v>
      </c>
      <c r="DN35" s="2">
        <v>0</v>
      </c>
      <c r="DO35" s="2">
        <v>0</v>
      </c>
      <c r="DP35" s="2">
        <v>1</v>
      </c>
      <c r="DQ35" s="2">
        <v>1</v>
      </c>
      <c r="DR35" s="2"/>
      <c r="DS35" s="2"/>
      <c r="DT35" s="2"/>
      <c r="DU35" s="2">
        <v>1007</v>
      </c>
      <c r="DV35" s="2" t="s">
        <v>33</v>
      </c>
      <c r="DW35" s="2" t="s">
        <v>33</v>
      </c>
      <c r="DX35" s="2">
        <v>100</v>
      </c>
      <c r="DY35" s="2"/>
      <c r="DZ35" s="2" t="s">
        <v>3</v>
      </c>
      <c r="EA35" s="2" t="s">
        <v>3</v>
      </c>
      <c r="EB35" s="2" t="s">
        <v>3</v>
      </c>
      <c r="EC35" s="2" t="s">
        <v>3</v>
      </c>
      <c r="ED35" s="2"/>
      <c r="EE35" s="2">
        <v>70312910</v>
      </c>
      <c r="EF35" s="2">
        <v>2</v>
      </c>
      <c r="EG35" s="2" t="s">
        <v>25</v>
      </c>
      <c r="EH35" s="2">
        <v>1</v>
      </c>
      <c r="EI35" s="2" t="s">
        <v>19</v>
      </c>
      <c r="EJ35" s="2">
        <v>1</v>
      </c>
      <c r="EK35" s="2">
        <v>1003</v>
      </c>
      <c r="EL35" s="2" t="s">
        <v>35</v>
      </c>
      <c r="EM35" s="2" t="s">
        <v>27</v>
      </c>
      <c r="EN35" s="2"/>
      <c r="EO35" s="2" t="s">
        <v>3</v>
      </c>
      <c r="EP35" s="2"/>
      <c r="EQ35" s="2">
        <v>0</v>
      </c>
      <c r="ER35" s="2">
        <v>0</v>
      </c>
      <c r="ES35" s="2">
        <v>0</v>
      </c>
      <c r="ET35" s="2">
        <v>0</v>
      </c>
      <c r="EU35" s="2">
        <v>0</v>
      </c>
      <c r="EV35" s="2">
        <v>0</v>
      </c>
      <c r="EW35" s="2">
        <v>97.2</v>
      </c>
      <c r="EX35" s="2">
        <v>0</v>
      </c>
      <c r="EY35" s="2">
        <v>0</v>
      </c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>
        <v>0</v>
      </c>
      <c r="FR35" s="2">
        <v>0</v>
      </c>
      <c r="FS35" s="2">
        <v>0</v>
      </c>
      <c r="FT35" s="2"/>
      <c r="FU35" s="2"/>
      <c r="FV35" s="2"/>
      <c r="FW35" s="2"/>
      <c r="FX35" s="2">
        <v>89</v>
      </c>
      <c r="FY35" s="2">
        <v>40</v>
      </c>
      <c r="FZ35" s="2"/>
      <c r="GA35" s="2" t="s">
        <v>3</v>
      </c>
      <c r="GB35" s="2"/>
      <c r="GC35" s="2"/>
      <c r="GD35" s="2">
        <v>1</v>
      </c>
      <c r="GE35" s="2"/>
      <c r="GF35" s="2">
        <v>-1673785635</v>
      </c>
      <c r="GG35" s="2">
        <v>2</v>
      </c>
      <c r="GH35" s="2">
        <v>1</v>
      </c>
      <c r="GI35" s="2">
        <v>-2</v>
      </c>
      <c r="GJ35" s="2">
        <v>0</v>
      </c>
      <c r="GK35" s="2">
        <v>0</v>
      </c>
      <c r="GL35" s="2">
        <f>ROUND(IF(AND(BH35=3,BI35=3,FS35&lt;&gt;0),P35,0),2)</f>
        <v>0</v>
      </c>
      <c r="GM35" s="2">
        <f>ROUND(O35+X35+Y35,2)+GX35</f>
        <v>7521.21</v>
      </c>
      <c r="GN35" s="2">
        <f>IF(OR(BI35=0,BI35=1),GM35-GX35,0)</f>
        <v>7521.21</v>
      </c>
      <c r="GO35" s="2">
        <f>IF(BI35=2,GM35-GX35,0)</f>
        <v>0</v>
      </c>
      <c r="GP35" s="2">
        <f>IF(BI35=4,GM35-GX35,0)</f>
        <v>0</v>
      </c>
      <c r="GQ35" s="2"/>
      <c r="GR35" s="2">
        <v>0</v>
      </c>
      <c r="GS35" s="2">
        <v>0</v>
      </c>
      <c r="GT35" s="2">
        <v>0</v>
      </c>
      <c r="GU35" s="2" t="s">
        <v>3</v>
      </c>
      <c r="GV35" s="2">
        <f>ROUND((GT35),6)</f>
        <v>0</v>
      </c>
      <c r="GW35" s="2">
        <v>1</v>
      </c>
      <c r="GX35" s="2">
        <f>ROUND(HC35*I35,2)</f>
        <v>0</v>
      </c>
      <c r="GY35" s="2"/>
      <c r="GZ35" s="2"/>
      <c r="HA35" s="2">
        <v>0</v>
      </c>
      <c r="HB35" s="2">
        <v>0</v>
      </c>
      <c r="HC35" s="2">
        <f>GV35*GW35</f>
        <v>0</v>
      </c>
      <c r="HD35" s="2"/>
      <c r="HE35" s="2" t="s">
        <v>3</v>
      </c>
      <c r="HF35" s="2" t="s">
        <v>3</v>
      </c>
      <c r="HG35" s="2"/>
      <c r="HH35" s="2"/>
      <c r="HI35" s="2"/>
      <c r="HJ35" s="2"/>
      <c r="HK35" s="2"/>
      <c r="HL35" s="2"/>
      <c r="HM35" s="2" t="s">
        <v>3</v>
      </c>
      <c r="HN35" s="2" t="s">
        <v>36</v>
      </c>
      <c r="HO35" s="2" t="s">
        <v>37</v>
      </c>
      <c r="HP35" s="2" t="s">
        <v>35</v>
      </c>
      <c r="HQ35" s="2" t="s">
        <v>35</v>
      </c>
      <c r="HR35" s="2"/>
      <c r="HS35" s="2">
        <v>0</v>
      </c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>
        <v>0</v>
      </c>
      <c r="IL35" s="2"/>
      <c r="IM35" s="2"/>
      <c r="IN35" s="2"/>
      <c r="IO35" s="2"/>
      <c r="IP35" s="2"/>
      <c r="IQ35" s="2"/>
      <c r="IR35" s="2"/>
      <c r="IS35" s="2"/>
      <c r="IT35" s="2"/>
      <c r="IU35" s="2"/>
    </row>
    <row r="37" spans="1:255" x14ac:dyDescent="0.2">
      <c r="A37" s="3">
        <v>51</v>
      </c>
      <c r="B37" s="3">
        <f>B28</f>
        <v>1</v>
      </c>
      <c r="C37" s="3">
        <f>A28</f>
        <v>5</v>
      </c>
      <c r="D37" s="3">
        <f>ROW(A28)</f>
        <v>28</v>
      </c>
      <c r="E37" s="3"/>
      <c r="F37" s="3" t="str">
        <f>IF(F28&lt;&gt;"",F28,"")</f>
        <v>Новый подраздел</v>
      </c>
      <c r="G37" s="3" t="str">
        <f>IF(G28&lt;&gt;"",G28,"")</f>
        <v>Земляные работы</v>
      </c>
      <c r="H37" s="3">
        <v>0</v>
      </c>
      <c r="I37" s="3"/>
      <c r="J37" s="3"/>
      <c r="K37" s="3"/>
      <c r="L37" s="3"/>
      <c r="M37" s="3"/>
      <c r="N37" s="3"/>
      <c r="O37" s="3">
        <f t="shared" ref="O37:T37" si="29">ROUND(AB37,2)</f>
        <v>41217.99</v>
      </c>
      <c r="P37" s="3">
        <f t="shared" si="29"/>
        <v>0</v>
      </c>
      <c r="Q37" s="3">
        <f t="shared" si="29"/>
        <v>16786.34</v>
      </c>
      <c r="R37" s="3">
        <f t="shared" si="29"/>
        <v>6344.34</v>
      </c>
      <c r="S37" s="3">
        <f t="shared" si="29"/>
        <v>18087.310000000001</v>
      </c>
      <c r="T37" s="3">
        <f t="shared" si="29"/>
        <v>0</v>
      </c>
      <c r="U37" s="3">
        <f>AH37</f>
        <v>56.892000000000003</v>
      </c>
      <c r="V37" s="3">
        <f>AI37</f>
        <v>12.430680000000001</v>
      </c>
      <c r="W37" s="3">
        <f>ROUND(AJ37,2)</f>
        <v>0</v>
      </c>
      <c r="X37" s="3">
        <f>ROUND(AK37,2)</f>
        <v>21934.51</v>
      </c>
      <c r="Y37" s="3">
        <f>ROUND(AL37,2)</f>
        <v>10153.33</v>
      </c>
      <c r="Z37" s="3"/>
      <c r="AA37" s="3"/>
      <c r="AB37" s="3">
        <f>ROUND(SUMIF(AA32:AA35,"=72309884",O32:O35),2)</f>
        <v>41217.99</v>
      </c>
      <c r="AC37" s="3">
        <f>ROUND(SUMIF(AA32:AA35,"=72309884",P32:P35),2)</f>
        <v>0</v>
      </c>
      <c r="AD37" s="3">
        <f>ROUND(SUMIF(AA32:AA35,"=72309884",Q32:Q35),2)</f>
        <v>16786.34</v>
      </c>
      <c r="AE37" s="3">
        <f>ROUND(SUMIF(AA32:AA35,"=72309884",R32:R35),2)</f>
        <v>6344.34</v>
      </c>
      <c r="AF37" s="3">
        <f>ROUND(SUMIF(AA32:AA35,"=72309884",S32:S35),2)</f>
        <v>18087.310000000001</v>
      </c>
      <c r="AG37" s="3">
        <f>ROUND(SUMIF(AA32:AA35,"=72309884",T32:T35),2)</f>
        <v>0</v>
      </c>
      <c r="AH37" s="3">
        <f>SUMIF(AA32:AA35,"=72309884",U32:U35)</f>
        <v>56.892000000000003</v>
      </c>
      <c r="AI37" s="3">
        <f>SUMIF(AA32:AA35,"=72309884",V32:V35)</f>
        <v>12.430680000000001</v>
      </c>
      <c r="AJ37" s="3">
        <f>ROUND(SUMIF(AA32:AA35,"=72309884",W32:W35),2)</f>
        <v>0</v>
      </c>
      <c r="AK37" s="3">
        <f>ROUND(SUMIF(AA32:AA35,"=72309884",X32:X35),2)</f>
        <v>21934.51</v>
      </c>
      <c r="AL37" s="3">
        <f>ROUND(SUMIF(AA32:AA35,"=72309884",Y32:Y35),2)</f>
        <v>10153.33</v>
      </c>
      <c r="AM37" s="3"/>
      <c r="AN37" s="3"/>
      <c r="AO37" s="3">
        <f t="shared" ref="AO37:BD37" si="30">ROUND(BX37,2)</f>
        <v>0</v>
      </c>
      <c r="AP37" s="3">
        <f t="shared" si="30"/>
        <v>0</v>
      </c>
      <c r="AQ37" s="3">
        <f t="shared" si="30"/>
        <v>0</v>
      </c>
      <c r="AR37" s="3">
        <f t="shared" si="30"/>
        <v>73305.83</v>
      </c>
      <c r="AS37" s="3">
        <f t="shared" si="30"/>
        <v>73305.83</v>
      </c>
      <c r="AT37" s="3">
        <f t="shared" si="30"/>
        <v>0</v>
      </c>
      <c r="AU37" s="3">
        <f t="shared" si="30"/>
        <v>0</v>
      </c>
      <c r="AV37" s="3">
        <f t="shared" si="30"/>
        <v>0</v>
      </c>
      <c r="AW37" s="3">
        <f t="shared" si="30"/>
        <v>0</v>
      </c>
      <c r="AX37" s="3">
        <f t="shared" si="30"/>
        <v>0</v>
      </c>
      <c r="AY37" s="3">
        <f t="shared" si="30"/>
        <v>0</v>
      </c>
      <c r="AZ37" s="3">
        <f t="shared" si="30"/>
        <v>0</v>
      </c>
      <c r="BA37" s="3">
        <f t="shared" si="30"/>
        <v>0</v>
      </c>
      <c r="BB37" s="3">
        <f t="shared" si="30"/>
        <v>0</v>
      </c>
      <c r="BC37" s="3">
        <f t="shared" si="30"/>
        <v>0</v>
      </c>
      <c r="BD37" s="3">
        <f t="shared" si="30"/>
        <v>0</v>
      </c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>
        <f>ROUND(SUMIF(AA32:AA35,"=72309884",FQ32:FQ35),2)</f>
        <v>0</v>
      </c>
      <c r="BY37" s="3">
        <f>ROUND(SUMIF(AA32:AA35,"=72309884",FR32:FR35),2)</f>
        <v>0</v>
      </c>
      <c r="BZ37" s="3">
        <f>ROUND(SUMIF(AA32:AA35,"=72309884",GL32:GL35),2)</f>
        <v>0</v>
      </c>
      <c r="CA37" s="3">
        <f>ROUND(SUMIF(AA32:AA35,"=72309884",GM32:GM35),2)</f>
        <v>73305.83</v>
      </c>
      <c r="CB37" s="3">
        <f>ROUND(SUMIF(AA32:AA35,"=72309884",GN32:GN35),2)</f>
        <v>73305.83</v>
      </c>
      <c r="CC37" s="3">
        <f>ROUND(SUMIF(AA32:AA35,"=72309884",GO32:GO35),2)</f>
        <v>0</v>
      </c>
      <c r="CD37" s="3">
        <f>ROUND(SUMIF(AA32:AA35,"=72309884",GP32:GP35),2)</f>
        <v>0</v>
      </c>
      <c r="CE37" s="3">
        <f>AC37-BX37</f>
        <v>0</v>
      </c>
      <c r="CF37" s="3">
        <f>AC37-BY37</f>
        <v>0</v>
      </c>
      <c r="CG37" s="3">
        <f>BX37-BZ37</f>
        <v>0</v>
      </c>
      <c r="CH37" s="3">
        <f>AC37-BX37-BY37+BZ37</f>
        <v>0</v>
      </c>
      <c r="CI37" s="3">
        <f>BY37-BZ37</f>
        <v>0</v>
      </c>
      <c r="CJ37" s="3">
        <f>ROUND(SUMIF(AA32:AA35,"=72309884",GX32:GX35),2)</f>
        <v>0</v>
      </c>
      <c r="CK37" s="3">
        <f>ROUND(SUMIF(AA32:AA35,"=72309884",GY32:GY35),2)</f>
        <v>0</v>
      </c>
      <c r="CL37" s="3">
        <f>ROUND(SUMIF(AA32:AA35,"=72309884",GZ32:GZ35),2)</f>
        <v>0</v>
      </c>
      <c r="CM37" s="3">
        <f>ROUND(SUMIF(AA32:AA35,"=72309884",HD32:HD35),2)</f>
        <v>0</v>
      </c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>
        <v>0</v>
      </c>
    </row>
    <row r="39" spans="1:255" x14ac:dyDescent="0.2">
      <c r="A39" s="5">
        <v>50</v>
      </c>
      <c r="B39" s="5">
        <v>0</v>
      </c>
      <c r="C39" s="5">
        <v>0</v>
      </c>
      <c r="D39" s="5">
        <v>1</v>
      </c>
      <c r="E39" s="5">
        <v>201</v>
      </c>
      <c r="F39" s="5">
        <f>ROUND(Source!O37,O39)</f>
        <v>41217.99</v>
      </c>
      <c r="G39" s="5" t="s">
        <v>46</v>
      </c>
      <c r="H39" s="5" t="s">
        <v>47</v>
      </c>
      <c r="I39" s="5"/>
      <c r="J39" s="5"/>
      <c r="K39" s="5">
        <v>201</v>
      </c>
      <c r="L39" s="5">
        <v>1</v>
      </c>
      <c r="M39" s="5">
        <v>3</v>
      </c>
      <c r="N39" s="5" t="s">
        <v>3</v>
      </c>
      <c r="O39" s="5">
        <v>2</v>
      </c>
      <c r="P39" s="5"/>
      <c r="Q39" s="5"/>
      <c r="R39" s="5"/>
      <c r="S39" s="5"/>
      <c r="T39" s="5"/>
      <c r="U39" s="5"/>
      <c r="V39" s="5"/>
      <c r="W39" s="5">
        <v>41217.990000000005</v>
      </c>
      <c r="X39" s="5">
        <v>1</v>
      </c>
      <c r="Y39" s="5">
        <v>41217.990000000005</v>
      </c>
      <c r="Z39" s="5"/>
      <c r="AA39" s="5"/>
      <c r="AB39" s="5"/>
    </row>
    <row r="40" spans="1:255" x14ac:dyDescent="0.2">
      <c r="A40" s="5">
        <v>50</v>
      </c>
      <c r="B40" s="5">
        <v>0</v>
      </c>
      <c r="C40" s="5">
        <v>0</v>
      </c>
      <c r="D40" s="5">
        <v>1</v>
      </c>
      <c r="E40" s="5">
        <v>202</v>
      </c>
      <c r="F40" s="5">
        <f>ROUND(Source!P37,O40)</f>
        <v>0</v>
      </c>
      <c r="G40" s="5" t="s">
        <v>48</v>
      </c>
      <c r="H40" s="5" t="s">
        <v>49</v>
      </c>
      <c r="I40" s="5"/>
      <c r="J40" s="5"/>
      <c r="K40" s="5">
        <v>202</v>
      </c>
      <c r="L40" s="5">
        <v>2</v>
      </c>
      <c r="M40" s="5">
        <v>3</v>
      </c>
      <c r="N40" s="5" t="s">
        <v>3</v>
      </c>
      <c r="O40" s="5">
        <v>2</v>
      </c>
      <c r="P40" s="5"/>
      <c r="Q40" s="5"/>
      <c r="R40" s="5"/>
      <c r="S40" s="5"/>
      <c r="T40" s="5"/>
      <c r="U40" s="5"/>
      <c r="V40" s="5"/>
      <c r="W40" s="5">
        <v>0</v>
      </c>
      <c r="X40" s="5">
        <v>1</v>
      </c>
      <c r="Y40" s="5">
        <v>0</v>
      </c>
      <c r="Z40" s="5"/>
      <c r="AA40" s="5"/>
      <c r="AB40" s="5"/>
    </row>
    <row r="41" spans="1:255" x14ac:dyDescent="0.2">
      <c r="A41" s="5">
        <v>50</v>
      </c>
      <c r="B41" s="5">
        <v>0</v>
      </c>
      <c r="C41" s="5">
        <v>0</v>
      </c>
      <c r="D41" s="5">
        <v>1</v>
      </c>
      <c r="E41" s="5">
        <v>222</v>
      </c>
      <c r="F41" s="5">
        <f>ROUND(Source!AO37,O41)</f>
        <v>0</v>
      </c>
      <c r="G41" s="5" t="s">
        <v>50</v>
      </c>
      <c r="H41" s="5" t="s">
        <v>51</v>
      </c>
      <c r="I41" s="5"/>
      <c r="J41" s="5"/>
      <c r="K41" s="5">
        <v>222</v>
      </c>
      <c r="L41" s="5">
        <v>3</v>
      </c>
      <c r="M41" s="5">
        <v>3</v>
      </c>
      <c r="N41" s="5" t="s">
        <v>3</v>
      </c>
      <c r="O41" s="5">
        <v>2</v>
      </c>
      <c r="P41" s="5"/>
      <c r="Q41" s="5"/>
      <c r="R41" s="5"/>
      <c r="S41" s="5"/>
      <c r="T41" s="5"/>
      <c r="U41" s="5"/>
      <c r="V41" s="5"/>
      <c r="W41" s="5">
        <v>0</v>
      </c>
      <c r="X41" s="5">
        <v>1</v>
      </c>
      <c r="Y41" s="5">
        <v>0</v>
      </c>
      <c r="Z41" s="5"/>
      <c r="AA41" s="5"/>
      <c r="AB41" s="5"/>
    </row>
    <row r="42" spans="1:255" x14ac:dyDescent="0.2">
      <c r="A42" s="5">
        <v>50</v>
      </c>
      <c r="B42" s="5">
        <v>0</v>
      </c>
      <c r="C42" s="5">
        <v>0</v>
      </c>
      <c r="D42" s="5">
        <v>1</v>
      </c>
      <c r="E42" s="5">
        <v>225</v>
      </c>
      <c r="F42" s="5">
        <f>ROUND(Source!AV37,O42)</f>
        <v>0</v>
      </c>
      <c r="G42" s="5" t="s">
        <v>52</v>
      </c>
      <c r="H42" s="5" t="s">
        <v>53</v>
      </c>
      <c r="I42" s="5"/>
      <c r="J42" s="5"/>
      <c r="K42" s="5">
        <v>225</v>
      </c>
      <c r="L42" s="5">
        <v>4</v>
      </c>
      <c r="M42" s="5">
        <v>3</v>
      </c>
      <c r="N42" s="5" t="s">
        <v>3</v>
      </c>
      <c r="O42" s="5">
        <v>2</v>
      </c>
      <c r="P42" s="5"/>
      <c r="Q42" s="5"/>
      <c r="R42" s="5"/>
      <c r="S42" s="5"/>
      <c r="T42" s="5"/>
      <c r="U42" s="5"/>
      <c r="V42" s="5"/>
      <c r="W42" s="5">
        <v>0</v>
      </c>
      <c r="X42" s="5">
        <v>1</v>
      </c>
      <c r="Y42" s="5">
        <v>0</v>
      </c>
      <c r="Z42" s="5"/>
      <c r="AA42" s="5"/>
      <c r="AB42" s="5"/>
    </row>
    <row r="43" spans="1:255" x14ac:dyDescent="0.2">
      <c r="A43" s="5">
        <v>50</v>
      </c>
      <c r="B43" s="5">
        <v>0</v>
      </c>
      <c r="C43" s="5">
        <v>0</v>
      </c>
      <c r="D43" s="5">
        <v>1</v>
      </c>
      <c r="E43" s="5">
        <v>226</v>
      </c>
      <c r="F43" s="5">
        <f>ROUND(Source!AW37,O43)</f>
        <v>0</v>
      </c>
      <c r="G43" s="5" t="s">
        <v>54</v>
      </c>
      <c r="H43" s="5" t="s">
        <v>55</v>
      </c>
      <c r="I43" s="5"/>
      <c r="J43" s="5"/>
      <c r="K43" s="5">
        <v>226</v>
      </c>
      <c r="L43" s="5">
        <v>5</v>
      </c>
      <c r="M43" s="5">
        <v>3</v>
      </c>
      <c r="N43" s="5" t="s">
        <v>3</v>
      </c>
      <c r="O43" s="5">
        <v>2</v>
      </c>
      <c r="P43" s="5"/>
      <c r="Q43" s="5"/>
      <c r="R43" s="5"/>
      <c r="S43" s="5"/>
      <c r="T43" s="5"/>
      <c r="U43" s="5"/>
      <c r="V43" s="5"/>
      <c r="W43" s="5">
        <v>0</v>
      </c>
      <c r="X43" s="5">
        <v>1</v>
      </c>
      <c r="Y43" s="5">
        <v>0</v>
      </c>
      <c r="Z43" s="5"/>
      <c r="AA43" s="5"/>
      <c r="AB43" s="5"/>
    </row>
    <row r="44" spans="1:255" x14ac:dyDescent="0.2">
      <c r="A44" s="5">
        <v>50</v>
      </c>
      <c r="B44" s="5">
        <v>0</v>
      </c>
      <c r="C44" s="5">
        <v>0</v>
      </c>
      <c r="D44" s="5">
        <v>1</v>
      </c>
      <c r="E44" s="5">
        <v>227</v>
      </c>
      <c r="F44" s="5">
        <f>ROUND(Source!AX37,O44)</f>
        <v>0</v>
      </c>
      <c r="G44" s="5" t="s">
        <v>56</v>
      </c>
      <c r="H44" s="5" t="s">
        <v>57</v>
      </c>
      <c r="I44" s="5"/>
      <c r="J44" s="5"/>
      <c r="K44" s="5">
        <v>227</v>
      </c>
      <c r="L44" s="5">
        <v>6</v>
      </c>
      <c r="M44" s="5">
        <v>3</v>
      </c>
      <c r="N44" s="5" t="s">
        <v>3</v>
      </c>
      <c r="O44" s="5">
        <v>2</v>
      </c>
      <c r="P44" s="5"/>
      <c r="Q44" s="5"/>
      <c r="R44" s="5"/>
      <c r="S44" s="5"/>
      <c r="T44" s="5"/>
      <c r="U44" s="5"/>
      <c r="V44" s="5"/>
      <c r="W44" s="5">
        <v>0</v>
      </c>
      <c r="X44" s="5">
        <v>1</v>
      </c>
      <c r="Y44" s="5">
        <v>0</v>
      </c>
      <c r="Z44" s="5"/>
      <c r="AA44" s="5"/>
      <c r="AB44" s="5"/>
    </row>
    <row r="45" spans="1:255" x14ac:dyDescent="0.2">
      <c r="A45" s="5">
        <v>50</v>
      </c>
      <c r="B45" s="5">
        <v>0</v>
      </c>
      <c r="C45" s="5">
        <v>0</v>
      </c>
      <c r="D45" s="5">
        <v>1</v>
      </c>
      <c r="E45" s="5">
        <v>228</v>
      </c>
      <c r="F45" s="5">
        <f>ROUND(Source!AY37,O45)</f>
        <v>0</v>
      </c>
      <c r="G45" s="5" t="s">
        <v>58</v>
      </c>
      <c r="H45" s="5" t="s">
        <v>59</v>
      </c>
      <c r="I45" s="5"/>
      <c r="J45" s="5"/>
      <c r="K45" s="5">
        <v>228</v>
      </c>
      <c r="L45" s="5">
        <v>7</v>
      </c>
      <c r="M45" s="5">
        <v>3</v>
      </c>
      <c r="N45" s="5" t="s">
        <v>3</v>
      </c>
      <c r="O45" s="5">
        <v>2</v>
      </c>
      <c r="P45" s="5"/>
      <c r="Q45" s="5"/>
      <c r="R45" s="5"/>
      <c r="S45" s="5"/>
      <c r="T45" s="5"/>
      <c r="U45" s="5"/>
      <c r="V45" s="5"/>
      <c r="W45" s="5">
        <v>0</v>
      </c>
      <c r="X45" s="5">
        <v>1</v>
      </c>
      <c r="Y45" s="5">
        <v>0</v>
      </c>
      <c r="Z45" s="5"/>
      <c r="AA45" s="5"/>
      <c r="AB45" s="5"/>
    </row>
    <row r="46" spans="1:255" x14ac:dyDescent="0.2">
      <c r="A46" s="5">
        <v>50</v>
      </c>
      <c r="B46" s="5">
        <v>0</v>
      </c>
      <c r="C46" s="5">
        <v>0</v>
      </c>
      <c r="D46" s="5">
        <v>1</v>
      </c>
      <c r="E46" s="5">
        <v>216</v>
      </c>
      <c r="F46" s="5">
        <f>ROUND(Source!AP37,O46)</f>
        <v>0</v>
      </c>
      <c r="G46" s="5" t="s">
        <v>60</v>
      </c>
      <c r="H46" s="5" t="s">
        <v>61</v>
      </c>
      <c r="I46" s="5"/>
      <c r="J46" s="5"/>
      <c r="K46" s="5">
        <v>216</v>
      </c>
      <c r="L46" s="5">
        <v>8</v>
      </c>
      <c r="M46" s="5">
        <v>3</v>
      </c>
      <c r="N46" s="5" t="s">
        <v>3</v>
      </c>
      <c r="O46" s="5">
        <v>2</v>
      </c>
      <c r="P46" s="5"/>
      <c r="Q46" s="5"/>
      <c r="R46" s="5"/>
      <c r="S46" s="5"/>
      <c r="T46" s="5"/>
      <c r="U46" s="5"/>
      <c r="V46" s="5"/>
      <c r="W46" s="5">
        <v>0</v>
      </c>
      <c r="X46" s="5">
        <v>1</v>
      </c>
      <c r="Y46" s="5">
        <v>0</v>
      </c>
      <c r="Z46" s="5"/>
      <c r="AA46" s="5"/>
      <c r="AB46" s="5"/>
    </row>
    <row r="47" spans="1:255" x14ac:dyDescent="0.2">
      <c r="A47" s="5">
        <v>50</v>
      </c>
      <c r="B47" s="5">
        <v>0</v>
      </c>
      <c r="C47" s="5">
        <v>0</v>
      </c>
      <c r="D47" s="5">
        <v>1</v>
      </c>
      <c r="E47" s="5">
        <v>223</v>
      </c>
      <c r="F47" s="5">
        <f>ROUND(Source!AQ37,O47)</f>
        <v>0</v>
      </c>
      <c r="G47" s="5" t="s">
        <v>62</v>
      </c>
      <c r="H47" s="5" t="s">
        <v>63</v>
      </c>
      <c r="I47" s="5"/>
      <c r="J47" s="5"/>
      <c r="K47" s="5">
        <v>223</v>
      </c>
      <c r="L47" s="5">
        <v>9</v>
      </c>
      <c r="M47" s="5">
        <v>3</v>
      </c>
      <c r="N47" s="5" t="s">
        <v>3</v>
      </c>
      <c r="O47" s="5">
        <v>2</v>
      </c>
      <c r="P47" s="5"/>
      <c r="Q47" s="5"/>
      <c r="R47" s="5"/>
      <c r="S47" s="5"/>
      <c r="T47" s="5"/>
      <c r="U47" s="5"/>
      <c r="V47" s="5"/>
      <c r="W47" s="5">
        <v>0</v>
      </c>
      <c r="X47" s="5">
        <v>1</v>
      </c>
      <c r="Y47" s="5">
        <v>0</v>
      </c>
      <c r="Z47" s="5"/>
      <c r="AA47" s="5"/>
      <c r="AB47" s="5"/>
    </row>
    <row r="48" spans="1:255" x14ac:dyDescent="0.2">
      <c r="A48" s="5">
        <v>50</v>
      </c>
      <c r="B48" s="5">
        <v>0</v>
      </c>
      <c r="C48" s="5">
        <v>0</v>
      </c>
      <c r="D48" s="5">
        <v>1</v>
      </c>
      <c r="E48" s="5">
        <v>229</v>
      </c>
      <c r="F48" s="5">
        <f>ROUND(Source!AZ37,O48)</f>
        <v>0</v>
      </c>
      <c r="G48" s="5" t="s">
        <v>64</v>
      </c>
      <c r="H48" s="5" t="s">
        <v>65</v>
      </c>
      <c r="I48" s="5"/>
      <c r="J48" s="5"/>
      <c r="K48" s="5">
        <v>229</v>
      </c>
      <c r="L48" s="5">
        <v>10</v>
      </c>
      <c r="M48" s="5">
        <v>3</v>
      </c>
      <c r="N48" s="5" t="s">
        <v>3</v>
      </c>
      <c r="O48" s="5">
        <v>2</v>
      </c>
      <c r="P48" s="5"/>
      <c r="Q48" s="5"/>
      <c r="R48" s="5"/>
      <c r="S48" s="5"/>
      <c r="T48" s="5"/>
      <c r="U48" s="5"/>
      <c r="V48" s="5"/>
      <c r="W48" s="5">
        <v>0</v>
      </c>
      <c r="X48" s="5">
        <v>1</v>
      </c>
      <c r="Y48" s="5">
        <v>0</v>
      </c>
      <c r="Z48" s="5"/>
      <c r="AA48" s="5"/>
      <c r="AB48" s="5"/>
    </row>
    <row r="49" spans="1:28" x14ac:dyDescent="0.2">
      <c r="A49" s="5">
        <v>50</v>
      </c>
      <c r="B49" s="5">
        <v>0</v>
      </c>
      <c r="C49" s="5">
        <v>0</v>
      </c>
      <c r="D49" s="5">
        <v>1</v>
      </c>
      <c r="E49" s="5">
        <v>203</v>
      </c>
      <c r="F49" s="5">
        <f>ROUND(Source!Q37,O49)</f>
        <v>16786.34</v>
      </c>
      <c r="G49" s="5" t="s">
        <v>66</v>
      </c>
      <c r="H49" s="5" t="s">
        <v>67</v>
      </c>
      <c r="I49" s="5"/>
      <c r="J49" s="5"/>
      <c r="K49" s="5">
        <v>203</v>
      </c>
      <c r="L49" s="5">
        <v>11</v>
      </c>
      <c r="M49" s="5">
        <v>3</v>
      </c>
      <c r="N49" s="5" t="s">
        <v>3</v>
      </c>
      <c r="O49" s="5">
        <v>2</v>
      </c>
      <c r="P49" s="5"/>
      <c r="Q49" s="5"/>
      <c r="R49" s="5"/>
      <c r="S49" s="5"/>
      <c r="T49" s="5"/>
      <c r="U49" s="5"/>
      <c r="V49" s="5"/>
      <c r="W49" s="5">
        <v>16786.34</v>
      </c>
      <c r="X49" s="5">
        <v>1</v>
      </c>
      <c r="Y49" s="5">
        <v>16786.34</v>
      </c>
      <c r="Z49" s="5"/>
      <c r="AA49" s="5"/>
      <c r="AB49" s="5"/>
    </row>
    <row r="50" spans="1:28" x14ac:dyDescent="0.2">
      <c r="A50" s="5">
        <v>50</v>
      </c>
      <c r="B50" s="5">
        <v>0</v>
      </c>
      <c r="C50" s="5">
        <v>0</v>
      </c>
      <c r="D50" s="5">
        <v>1</v>
      </c>
      <c r="E50" s="5">
        <v>231</v>
      </c>
      <c r="F50" s="5">
        <f>ROUND(Source!BB37,O50)</f>
        <v>0</v>
      </c>
      <c r="G50" s="5" t="s">
        <v>68</v>
      </c>
      <c r="H50" s="5" t="s">
        <v>69</v>
      </c>
      <c r="I50" s="5"/>
      <c r="J50" s="5"/>
      <c r="K50" s="5">
        <v>231</v>
      </c>
      <c r="L50" s="5">
        <v>12</v>
      </c>
      <c r="M50" s="5">
        <v>3</v>
      </c>
      <c r="N50" s="5" t="s">
        <v>3</v>
      </c>
      <c r="O50" s="5">
        <v>2</v>
      </c>
      <c r="P50" s="5"/>
      <c r="Q50" s="5"/>
      <c r="R50" s="5"/>
      <c r="S50" s="5"/>
      <c r="T50" s="5"/>
      <c r="U50" s="5"/>
      <c r="V50" s="5"/>
      <c r="W50" s="5">
        <v>0</v>
      </c>
      <c r="X50" s="5">
        <v>1</v>
      </c>
      <c r="Y50" s="5">
        <v>0</v>
      </c>
      <c r="Z50" s="5"/>
      <c r="AA50" s="5"/>
      <c r="AB50" s="5"/>
    </row>
    <row r="51" spans="1:28" x14ac:dyDescent="0.2">
      <c r="A51" s="5">
        <v>50</v>
      </c>
      <c r="B51" s="5">
        <v>0</v>
      </c>
      <c r="C51" s="5">
        <v>0</v>
      </c>
      <c r="D51" s="5">
        <v>1</v>
      </c>
      <c r="E51" s="5">
        <v>204</v>
      </c>
      <c r="F51" s="5">
        <f>ROUND(Source!R37,O51)</f>
        <v>6344.34</v>
      </c>
      <c r="G51" s="5" t="s">
        <v>70</v>
      </c>
      <c r="H51" s="5" t="s">
        <v>71</v>
      </c>
      <c r="I51" s="5"/>
      <c r="J51" s="5"/>
      <c r="K51" s="5">
        <v>204</v>
      </c>
      <c r="L51" s="5">
        <v>13</v>
      </c>
      <c r="M51" s="5">
        <v>3</v>
      </c>
      <c r="N51" s="5" t="s">
        <v>3</v>
      </c>
      <c r="O51" s="5">
        <v>2</v>
      </c>
      <c r="P51" s="5"/>
      <c r="Q51" s="5"/>
      <c r="R51" s="5"/>
      <c r="S51" s="5"/>
      <c r="T51" s="5"/>
      <c r="U51" s="5"/>
      <c r="V51" s="5"/>
      <c r="W51" s="5">
        <v>6344.34</v>
      </c>
      <c r="X51" s="5">
        <v>1</v>
      </c>
      <c r="Y51" s="5">
        <v>6344.34</v>
      </c>
      <c r="Z51" s="5"/>
      <c r="AA51" s="5"/>
      <c r="AB51" s="5"/>
    </row>
    <row r="52" spans="1:28" x14ac:dyDescent="0.2">
      <c r="A52" s="5">
        <v>50</v>
      </c>
      <c r="B52" s="5">
        <v>0</v>
      </c>
      <c r="C52" s="5">
        <v>0</v>
      </c>
      <c r="D52" s="5">
        <v>1</v>
      </c>
      <c r="E52" s="5">
        <v>205</v>
      </c>
      <c r="F52" s="5">
        <f>ROUND(Source!S37,O52)</f>
        <v>18087.310000000001</v>
      </c>
      <c r="G52" s="5" t="s">
        <v>72</v>
      </c>
      <c r="H52" s="5" t="s">
        <v>73</v>
      </c>
      <c r="I52" s="5"/>
      <c r="J52" s="5"/>
      <c r="K52" s="5">
        <v>205</v>
      </c>
      <c r="L52" s="5">
        <v>14</v>
      </c>
      <c r="M52" s="5">
        <v>3</v>
      </c>
      <c r="N52" s="5" t="s">
        <v>3</v>
      </c>
      <c r="O52" s="5">
        <v>2</v>
      </c>
      <c r="P52" s="5"/>
      <c r="Q52" s="5"/>
      <c r="R52" s="5"/>
      <c r="S52" s="5"/>
      <c r="T52" s="5"/>
      <c r="U52" s="5"/>
      <c r="V52" s="5"/>
      <c r="W52" s="5">
        <v>18087.310000000001</v>
      </c>
      <c r="X52" s="5">
        <v>1</v>
      </c>
      <c r="Y52" s="5">
        <v>18087.310000000001</v>
      </c>
      <c r="Z52" s="5"/>
      <c r="AA52" s="5"/>
      <c r="AB52" s="5"/>
    </row>
    <row r="53" spans="1:28" x14ac:dyDescent="0.2">
      <c r="A53" s="5">
        <v>50</v>
      </c>
      <c r="B53" s="5">
        <v>0</v>
      </c>
      <c r="C53" s="5">
        <v>0</v>
      </c>
      <c r="D53" s="5">
        <v>1</v>
      </c>
      <c r="E53" s="5">
        <v>232</v>
      </c>
      <c r="F53" s="5">
        <f>ROUND(Source!BC37,O53)</f>
        <v>0</v>
      </c>
      <c r="G53" s="5" t="s">
        <v>74</v>
      </c>
      <c r="H53" s="5" t="s">
        <v>75</v>
      </c>
      <c r="I53" s="5"/>
      <c r="J53" s="5"/>
      <c r="K53" s="5">
        <v>232</v>
      </c>
      <c r="L53" s="5">
        <v>15</v>
      </c>
      <c r="M53" s="5">
        <v>3</v>
      </c>
      <c r="N53" s="5" t="s">
        <v>3</v>
      </c>
      <c r="O53" s="5">
        <v>2</v>
      </c>
      <c r="P53" s="5"/>
      <c r="Q53" s="5"/>
      <c r="R53" s="5"/>
      <c r="S53" s="5"/>
      <c r="T53" s="5"/>
      <c r="U53" s="5"/>
      <c r="V53" s="5"/>
      <c r="W53" s="5">
        <v>0</v>
      </c>
      <c r="X53" s="5">
        <v>1</v>
      </c>
      <c r="Y53" s="5">
        <v>0</v>
      </c>
      <c r="Z53" s="5"/>
      <c r="AA53" s="5"/>
      <c r="AB53" s="5"/>
    </row>
    <row r="54" spans="1:28" x14ac:dyDescent="0.2">
      <c r="A54" s="5">
        <v>50</v>
      </c>
      <c r="B54" s="5">
        <v>0</v>
      </c>
      <c r="C54" s="5">
        <v>0</v>
      </c>
      <c r="D54" s="5">
        <v>1</v>
      </c>
      <c r="E54" s="5">
        <v>214</v>
      </c>
      <c r="F54" s="5">
        <f>ROUND(Source!AS37,O54)</f>
        <v>73305.83</v>
      </c>
      <c r="G54" s="5" t="s">
        <v>76</v>
      </c>
      <c r="H54" s="5" t="s">
        <v>77</v>
      </c>
      <c r="I54" s="5"/>
      <c r="J54" s="5"/>
      <c r="K54" s="5">
        <v>214</v>
      </c>
      <c r="L54" s="5">
        <v>16</v>
      </c>
      <c r="M54" s="5">
        <v>3</v>
      </c>
      <c r="N54" s="5" t="s">
        <v>3</v>
      </c>
      <c r="O54" s="5">
        <v>2</v>
      </c>
      <c r="P54" s="5"/>
      <c r="Q54" s="5"/>
      <c r="R54" s="5"/>
      <c r="S54" s="5"/>
      <c r="T54" s="5"/>
      <c r="U54" s="5"/>
      <c r="V54" s="5"/>
      <c r="W54" s="5">
        <v>73305.83</v>
      </c>
      <c r="X54" s="5">
        <v>1</v>
      </c>
      <c r="Y54" s="5">
        <v>73305.83</v>
      </c>
      <c r="Z54" s="5"/>
      <c r="AA54" s="5"/>
      <c r="AB54" s="5"/>
    </row>
    <row r="55" spans="1:28" x14ac:dyDescent="0.2">
      <c r="A55" s="5">
        <v>50</v>
      </c>
      <c r="B55" s="5">
        <v>0</v>
      </c>
      <c r="C55" s="5">
        <v>0</v>
      </c>
      <c r="D55" s="5">
        <v>1</v>
      </c>
      <c r="E55" s="5">
        <v>215</v>
      </c>
      <c r="F55" s="5">
        <f>ROUND(Source!AT37,O55)</f>
        <v>0</v>
      </c>
      <c r="G55" s="5" t="s">
        <v>78</v>
      </c>
      <c r="H55" s="5" t="s">
        <v>79</v>
      </c>
      <c r="I55" s="5"/>
      <c r="J55" s="5"/>
      <c r="K55" s="5">
        <v>215</v>
      </c>
      <c r="L55" s="5">
        <v>17</v>
      </c>
      <c r="M55" s="5">
        <v>3</v>
      </c>
      <c r="N55" s="5" t="s">
        <v>3</v>
      </c>
      <c r="O55" s="5">
        <v>2</v>
      </c>
      <c r="P55" s="5"/>
      <c r="Q55" s="5"/>
      <c r="R55" s="5"/>
      <c r="S55" s="5"/>
      <c r="T55" s="5"/>
      <c r="U55" s="5"/>
      <c r="V55" s="5"/>
      <c r="W55" s="5">
        <v>0</v>
      </c>
      <c r="X55" s="5">
        <v>1</v>
      </c>
      <c r="Y55" s="5">
        <v>0</v>
      </c>
      <c r="Z55" s="5"/>
      <c r="AA55" s="5"/>
      <c r="AB55" s="5"/>
    </row>
    <row r="56" spans="1:28" x14ac:dyDescent="0.2">
      <c r="A56" s="5">
        <v>50</v>
      </c>
      <c r="B56" s="5">
        <v>0</v>
      </c>
      <c r="C56" s="5">
        <v>0</v>
      </c>
      <c r="D56" s="5">
        <v>1</v>
      </c>
      <c r="E56" s="5">
        <v>217</v>
      </c>
      <c r="F56" s="5">
        <f>ROUND(Source!AU37,O56)</f>
        <v>0</v>
      </c>
      <c r="G56" s="5" t="s">
        <v>80</v>
      </c>
      <c r="H56" s="5" t="s">
        <v>81</v>
      </c>
      <c r="I56" s="5"/>
      <c r="J56" s="5"/>
      <c r="K56" s="5">
        <v>217</v>
      </c>
      <c r="L56" s="5">
        <v>18</v>
      </c>
      <c r="M56" s="5">
        <v>3</v>
      </c>
      <c r="N56" s="5" t="s">
        <v>3</v>
      </c>
      <c r="O56" s="5">
        <v>2</v>
      </c>
      <c r="P56" s="5"/>
      <c r="Q56" s="5"/>
      <c r="R56" s="5"/>
      <c r="S56" s="5"/>
      <c r="T56" s="5"/>
      <c r="U56" s="5"/>
      <c r="V56" s="5"/>
      <c r="W56" s="5">
        <v>0</v>
      </c>
      <c r="X56" s="5">
        <v>1</v>
      </c>
      <c r="Y56" s="5">
        <v>0</v>
      </c>
      <c r="Z56" s="5"/>
      <c r="AA56" s="5"/>
      <c r="AB56" s="5"/>
    </row>
    <row r="57" spans="1:28" x14ac:dyDescent="0.2">
      <c r="A57" s="5">
        <v>50</v>
      </c>
      <c r="B57" s="5">
        <v>0</v>
      </c>
      <c r="C57" s="5">
        <v>0</v>
      </c>
      <c r="D57" s="5">
        <v>1</v>
      </c>
      <c r="E57" s="5">
        <v>230</v>
      </c>
      <c r="F57" s="5">
        <f>ROUND(Source!BA37,O57)</f>
        <v>0</v>
      </c>
      <c r="G57" s="5" t="s">
        <v>82</v>
      </c>
      <c r="H57" s="5" t="s">
        <v>83</v>
      </c>
      <c r="I57" s="5"/>
      <c r="J57" s="5"/>
      <c r="K57" s="5">
        <v>230</v>
      </c>
      <c r="L57" s="5">
        <v>19</v>
      </c>
      <c r="M57" s="5">
        <v>3</v>
      </c>
      <c r="N57" s="5" t="s">
        <v>3</v>
      </c>
      <c r="O57" s="5">
        <v>2</v>
      </c>
      <c r="P57" s="5"/>
      <c r="Q57" s="5"/>
      <c r="R57" s="5"/>
      <c r="S57" s="5"/>
      <c r="T57" s="5"/>
      <c r="U57" s="5"/>
      <c r="V57" s="5"/>
      <c r="W57" s="5">
        <v>0</v>
      </c>
      <c r="X57" s="5">
        <v>1</v>
      </c>
      <c r="Y57" s="5">
        <v>0</v>
      </c>
      <c r="Z57" s="5"/>
      <c r="AA57" s="5"/>
      <c r="AB57" s="5"/>
    </row>
    <row r="58" spans="1:28" x14ac:dyDescent="0.2">
      <c r="A58" s="5">
        <v>50</v>
      </c>
      <c r="B58" s="5">
        <v>0</v>
      </c>
      <c r="C58" s="5">
        <v>0</v>
      </c>
      <c r="D58" s="5">
        <v>1</v>
      </c>
      <c r="E58" s="5">
        <v>206</v>
      </c>
      <c r="F58" s="5">
        <f>ROUND(Source!T37,O58)</f>
        <v>0</v>
      </c>
      <c r="G58" s="5" t="s">
        <v>84</v>
      </c>
      <c r="H58" s="5" t="s">
        <v>85</v>
      </c>
      <c r="I58" s="5"/>
      <c r="J58" s="5"/>
      <c r="K58" s="5">
        <v>206</v>
      </c>
      <c r="L58" s="5">
        <v>20</v>
      </c>
      <c r="M58" s="5">
        <v>3</v>
      </c>
      <c r="N58" s="5" t="s">
        <v>3</v>
      </c>
      <c r="O58" s="5">
        <v>2</v>
      </c>
      <c r="P58" s="5"/>
      <c r="Q58" s="5"/>
      <c r="R58" s="5"/>
      <c r="S58" s="5"/>
      <c r="T58" s="5"/>
      <c r="U58" s="5"/>
      <c r="V58" s="5"/>
      <c r="W58" s="5">
        <v>0</v>
      </c>
      <c r="X58" s="5">
        <v>1</v>
      </c>
      <c r="Y58" s="5">
        <v>0</v>
      </c>
      <c r="Z58" s="5"/>
      <c r="AA58" s="5"/>
      <c r="AB58" s="5"/>
    </row>
    <row r="59" spans="1:28" x14ac:dyDescent="0.2">
      <c r="A59" s="5">
        <v>50</v>
      </c>
      <c r="B59" s="5">
        <v>0</v>
      </c>
      <c r="C59" s="5">
        <v>0</v>
      </c>
      <c r="D59" s="5">
        <v>1</v>
      </c>
      <c r="E59" s="5">
        <v>207</v>
      </c>
      <c r="F59" s="5">
        <f>ROUND(Source!U37,O59)</f>
        <v>56.892000000000003</v>
      </c>
      <c r="G59" s="5" t="s">
        <v>86</v>
      </c>
      <c r="H59" s="5" t="s">
        <v>87</v>
      </c>
      <c r="I59" s="5"/>
      <c r="J59" s="5"/>
      <c r="K59" s="5">
        <v>207</v>
      </c>
      <c r="L59" s="5">
        <v>21</v>
      </c>
      <c r="M59" s="5">
        <v>3</v>
      </c>
      <c r="N59" s="5" t="s">
        <v>3</v>
      </c>
      <c r="O59" s="5">
        <v>7</v>
      </c>
      <c r="P59" s="5"/>
      <c r="Q59" s="5"/>
      <c r="R59" s="5"/>
      <c r="S59" s="5"/>
      <c r="T59" s="5"/>
      <c r="U59" s="5"/>
      <c r="V59" s="5"/>
      <c r="W59" s="5">
        <v>56.892000000000003</v>
      </c>
      <c r="X59" s="5">
        <v>1</v>
      </c>
      <c r="Y59" s="5">
        <v>56.892000000000003</v>
      </c>
      <c r="Z59" s="5"/>
      <c r="AA59" s="5"/>
      <c r="AB59" s="5"/>
    </row>
    <row r="60" spans="1:28" x14ac:dyDescent="0.2">
      <c r="A60" s="5">
        <v>50</v>
      </c>
      <c r="B60" s="5">
        <v>0</v>
      </c>
      <c r="C60" s="5">
        <v>0</v>
      </c>
      <c r="D60" s="5">
        <v>1</v>
      </c>
      <c r="E60" s="5">
        <v>208</v>
      </c>
      <c r="F60" s="5">
        <f>ROUND(Source!V37,O60)</f>
        <v>12.430680000000001</v>
      </c>
      <c r="G60" s="5" t="s">
        <v>88</v>
      </c>
      <c r="H60" s="5" t="s">
        <v>89</v>
      </c>
      <c r="I60" s="5"/>
      <c r="J60" s="5"/>
      <c r="K60" s="5">
        <v>208</v>
      </c>
      <c r="L60" s="5">
        <v>22</v>
      </c>
      <c r="M60" s="5">
        <v>3</v>
      </c>
      <c r="N60" s="5" t="s">
        <v>3</v>
      </c>
      <c r="O60" s="5">
        <v>7</v>
      </c>
      <c r="P60" s="5"/>
      <c r="Q60" s="5"/>
      <c r="R60" s="5"/>
      <c r="S60" s="5"/>
      <c r="T60" s="5"/>
      <c r="U60" s="5"/>
      <c r="V60" s="5"/>
      <c r="W60" s="5">
        <v>12.430680000000001</v>
      </c>
      <c r="X60" s="5">
        <v>1</v>
      </c>
      <c r="Y60" s="5">
        <v>12.430680000000001</v>
      </c>
      <c r="Z60" s="5"/>
      <c r="AA60" s="5"/>
      <c r="AB60" s="5"/>
    </row>
    <row r="61" spans="1:28" x14ac:dyDescent="0.2">
      <c r="A61" s="5">
        <v>50</v>
      </c>
      <c r="B61" s="5">
        <v>0</v>
      </c>
      <c r="C61" s="5">
        <v>0</v>
      </c>
      <c r="D61" s="5">
        <v>1</v>
      </c>
      <c r="E61" s="5">
        <v>209</v>
      </c>
      <c r="F61" s="5">
        <f>ROUND(Source!W37,O61)</f>
        <v>0</v>
      </c>
      <c r="G61" s="5" t="s">
        <v>90</v>
      </c>
      <c r="H61" s="5" t="s">
        <v>91</v>
      </c>
      <c r="I61" s="5"/>
      <c r="J61" s="5"/>
      <c r="K61" s="5">
        <v>209</v>
      </c>
      <c r="L61" s="5">
        <v>23</v>
      </c>
      <c r="M61" s="5">
        <v>3</v>
      </c>
      <c r="N61" s="5" t="s">
        <v>3</v>
      </c>
      <c r="O61" s="5">
        <v>2</v>
      </c>
      <c r="P61" s="5"/>
      <c r="Q61" s="5"/>
      <c r="R61" s="5"/>
      <c r="S61" s="5"/>
      <c r="T61" s="5"/>
      <c r="U61" s="5"/>
      <c r="V61" s="5"/>
      <c r="W61" s="5">
        <v>0</v>
      </c>
      <c r="X61" s="5">
        <v>1</v>
      </c>
      <c r="Y61" s="5">
        <v>0</v>
      </c>
      <c r="Z61" s="5"/>
      <c r="AA61" s="5"/>
      <c r="AB61" s="5"/>
    </row>
    <row r="62" spans="1:28" x14ac:dyDescent="0.2">
      <c r="A62" s="5">
        <v>50</v>
      </c>
      <c r="B62" s="5">
        <v>0</v>
      </c>
      <c r="C62" s="5">
        <v>0</v>
      </c>
      <c r="D62" s="5">
        <v>1</v>
      </c>
      <c r="E62" s="5">
        <v>233</v>
      </c>
      <c r="F62" s="5">
        <f>ROUND(Source!BD37,O62)</f>
        <v>0</v>
      </c>
      <c r="G62" s="5" t="s">
        <v>92</v>
      </c>
      <c r="H62" s="5" t="s">
        <v>93</v>
      </c>
      <c r="I62" s="5"/>
      <c r="J62" s="5"/>
      <c r="K62" s="5">
        <v>233</v>
      </c>
      <c r="L62" s="5">
        <v>24</v>
      </c>
      <c r="M62" s="5">
        <v>3</v>
      </c>
      <c r="N62" s="5" t="s">
        <v>3</v>
      </c>
      <c r="O62" s="5">
        <v>2</v>
      </c>
      <c r="P62" s="5"/>
      <c r="Q62" s="5"/>
      <c r="R62" s="5"/>
      <c r="S62" s="5"/>
      <c r="T62" s="5"/>
      <c r="U62" s="5"/>
      <c r="V62" s="5"/>
      <c r="W62" s="5">
        <v>0</v>
      </c>
      <c r="X62" s="5">
        <v>1</v>
      </c>
      <c r="Y62" s="5">
        <v>0</v>
      </c>
      <c r="Z62" s="5"/>
      <c r="AA62" s="5"/>
      <c r="AB62" s="5"/>
    </row>
    <row r="63" spans="1:28" x14ac:dyDescent="0.2">
      <c r="A63" s="5">
        <v>50</v>
      </c>
      <c r="B63" s="5">
        <v>0</v>
      </c>
      <c r="C63" s="5">
        <v>0</v>
      </c>
      <c r="D63" s="5">
        <v>1</v>
      </c>
      <c r="E63" s="5">
        <v>210</v>
      </c>
      <c r="F63" s="5">
        <f>ROUND(Source!X37,O63)</f>
        <v>21934.51</v>
      </c>
      <c r="G63" s="5" t="s">
        <v>94</v>
      </c>
      <c r="H63" s="5" t="s">
        <v>95</v>
      </c>
      <c r="I63" s="5"/>
      <c r="J63" s="5"/>
      <c r="K63" s="5">
        <v>210</v>
      </c>
      <c r="L63" s="5">
        <v>25</v>
      </c>
      <c r="M63" s="5">
        <v>3</v>
      </c>
      <c r="N63" s="5" t="s">
        <v>3</v>
      </c>
      <c r="O63" s="5">
        <v>2</v>
      </c>
      <c r="P63" s="5"/>
      <c r="Q63" s="5"/>
      <c r="R63" s="5"/>
      <c r="S63" s="5"/>
      <c r="T63" s="5"/>
      <c r="U63" s="5"/>
      <c r="V63" s="5"/>
      <c r="W63" s="5">
        <v>21934.51</v>
      </c>
      <c r="X63" s="5">
        <v>1</v>
      </c>
      <c r="Y63" s="5">
        <v>21934.51</v>
      </c>
      <c r="Z63" s="5"/>
      <c r="AA63" s="5"/>
      <c r="AB63" s="5"/>
    </row>
    <row r="64" spans="1:28" x14ac:dyDescent="0.2">
      <c r="A64" s="5">
        <v>50</v>
      </c>
      <c r="B64" s="5">
        <v>0</v>
      </c>
      <c r="C64" s="5">
        <v>0</v>
      </c>
      <c r="D64" s="5">
        <v>1</v>
      </c>
      <c r="E64" s="5">
        <v>211</v>
      </c>
      <c r="F64" s="5">
        <f>ROUND(Source!Y37,O64)</f>
        <v>10153.33</v>
      </c>
      <c r="G64" s="5" t="s">
        <v>96</v>
      </c>
      <c r="H64" s="5" t="s">
        <v>97</v>
      </c>
      <c r="I64" s="5"/>
      <c r="J64" s="5"/>
      <c r="K64" s="5">
        <v>211</v>
      </c>
      <c r="L64" s="5">
        <v>26</v>
      </c>
      <c r="M64" s="5">
        <v>3</v>
      </c>
      <c r="N64" s="5" t="s">
        <v>3</v>
      </c>
      <c r="O64" s="5">
        <v>2</v>
      </c>
      <c r="P64" s="5"/>
      <c r="Q64" s="5"/>
      <c r="R64" s="5"/>
      <c r="S64" s="5"/>
      <c r="T64" s="5"/>
      <c r="U64" s="5"/>
      <c r="V64" s="5"/>
      <c r="W64" s="5">
        <v>10153.33</v>
      </c>
      <c r="X64" s="5">
        <v>1</v>
      </c>
      <c r="Y64" s="5">
        <v>10153.33</v>
      </c>
      <c r="Z64" s="5"/>
      <c r="AA64" s="5"/>
      <c r="AB64" s="5"/>
    </row>
    <row r="65" spans="1:255" x14ac:dyDescent="0.2">
      <c r="A65" s="5">
        <v>50</v>
      </c>
      <c r="B65" s="5">
        <v>0</v>
      </c>
      <c r="C65" s="5">
        <v>0</v>
      </c>
      <c r="D65" s="5">
        <v>1</v>
      </c>
      <c r="E65" s="5">
        <v>224</v>
      </c>
      <c r="F65" s="5">
        <f>ROUND(Source!AR37,O65)</f>
        <v>73305.83</v>
      </c>
      <c r="G65" s="5" t="s">
        <v>98</v>
      </c>
      <c r="H65" s="5" t="s">
        <v>99</v>
      </c>
      <c r="I65" s="5"/>
      <c r="J65" s="5"/>
      <c r="K65" s="5">
        <v>224</v>
      </c>
      <c r="L65" s="5">
        <v>27</v>
      </c>
      <c r="M65" s="5">
        <v>3</v>
      </c>
      <c r="N65" s="5" t="s">
        <v>3</v>
      </c>
      <c r="O65" s="5">
        <v>2</v>
      </c>
      <c r="P65" s="5"/>
      <c r="Q65" s="5"/>
      <c r="R65" s="5"/>
      <c r="S65" s="5"/>
      <c r="T65" s="5"/>
      <c r="U65" s="5"/>
      <c r="V65" s="5"/>
      <c r="W65" s="5">
        <v>73305.83</v>
      </c>
      <c r="X65" s="5">
        <v>1</v>
      </c>
      <c r="Y65" s="5">
        <v>73305.83</v>
      </c>
      <c r="Z65" s="5"/>
      <c r="AA65" s="5"/>
      <c r="AB65" s="5"/>
    </row>
    <row r="67" spans="1:255" x14ac:dyDescent="0.2">
      <c r="A67" s="1">
        <v>5</v>
      </c>
      <c r="B67" s="1">
        <v>1</v>
      </c>
      <c r="C67" s="1"/>
      <c r="D67" s="1">
        <f>ROW(A104)</f>
        <v>104</v>
      </c>
      <c r="E67" s="1"/>
      <c r="F67" s="1" t="s">
        <v>18</v>
      </c>
      <c r="G67" s="1" t="s">
        <v>100</v>
      </c>
      <c r="H67" s="1" t="s">
        <v>3</v>
      </c>
      <c r="I67" s="1">
        <v>0</v>
      </c>
      <c r="J67" s="1"/>
      <c r="K67" s="1">
        <v>0</v>
      </c>
      <c r="L67" s="1"/>
      <c r="M67" s="1" t="s">
        <v>3</v>
      </c>
      <c r="N67" s="1"/>
      <c r="O67" s="1"/>
      <c r="P67" s="1"/>
      <c r="Q67" s="1"/>
      <c r="R67" s="1"/>
      <c r="S67" s="1">
        <v>0</v>
      </c>
      <c r="T67" s="1"/>
      <c r="U67" s="1" t="s">
        <v>3</v>
      </c>
      <c r="V67" s="1">
        <v>0</v>
      </c>
      <c r="W67" s="1"/>
      <c r="X67" s="1"/>
      <c r="Y67" s="1"/>
      <c r="Z67" s="1"/>
      <c r="AA67" s="1"/>
      <c r="AB67" s="1" t="s">
        <v>3</v>
      </c>
      <c r="AC67" s="1" t="s">
        <v>3</v>
      </c>
      <c r="AD67" s="1" t="s">
        <v>3</v>
      </c>
      <c r="AE67" s="1" t="s">
        <v>3</v>
      </c>
      <c r="AF67" s="1" t="s">
        <v>3</v>
      </c>
      <c r="AG67" s="1" t="s">
        <v>3</v>
      </c>
      <c r="AH67" s="1"/>
      <c r="AI67" s="1"/>
      <c r="AJ67" s="1"/>
      <c r="AK67" s="1"/>
      <c r="AL67" s="1"/>
      <c r="AM67" s="1"/>
      <c r="AN67" s="1"/>
      <c r="AO67" s="1"/>
      <c r="AP67" s="1" t="s">
        <v>3</v>
      </c>
      <c r="AQ67" s="1" t="s">
        <v>3</v>
      </c>
      <c r="AR67" s="1" t="s">
        <v>3</v>
      </c>
      <c r="AS67" s="1"/>
      <c r="AT67" s="1"/>
      <c r="AU67" s="1"/>
      <c r="AV67" s="1"/>
      <c r="AW67" s="1"/>
      <c r="AX67" s="1"/>
      <c r="AY67" s="1"/>
      <c r="AZ67" s="1" t="s">
        <v>3</v>
      </c>
      <c r="BA67" s="1"/>
      <c r="BB67" s="1" t="s">
        <v>3</v>
      </c>
      <c r="BC67" s="1" t="s">
        <v>3</v>
      </c>
      <c r="BD67" s="1" t="s">
        <v>3</v>
      </c>
      <c r="BE67" s="1" t="s">
        <v>3</v>
      </c>
      <c r="BF67" s="1" t="s">
        <v>3</v>
      </c>
      <c r="BG67" s="1" t="s">
        <v>3</v>
      </c>
      <c r="BH67" s="1" t="s">
        <v>3</v>
      </c>
      <c r="BI67" s="1" t="s">
        <v>3</v>
      </c>
      <c r="BJ67" s="1" t="s">
        <v>3</v>
      </c>
      <c r="BK67" s="1" t="s">
        <v>3</v>
      </c>
      <c r="BL67" s="1" t="s">
        <v>3</v>
      </c>
      <c r="BM67" s="1" t="s">
        <v>3</v>
      </c>
      <c r="BN67" s="1" t="s">
        <v>3</v>
      </c>
      <c r="BO67" s="1" t="s">
        <v>3</v>
      </c>
      <c r="BP67" s="1" t="s">
        <v>3</v>
      </c>
      <c r="BQ67" s="1"/>
      <c r="BR67" s="1"/>
      <c r="BS67" s="1"/>
      <c r="BT67" s="1"/>
      <c r="BU67" s="1"/>
      <c r="BV67" s="1"/>
      <c r="BW67" s="1"/>
      <c r="BX67" s="1">
        <v>0</v>
      </c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>
        <v>0</v>
      </c>
    </row>
    <row r="69" spans="1:255" x14ac:dyDescent="0.2">
      <c r="A69" s="3">
        <v>52</v>
      </c>
      <c r="B69" s="3">
        <f t="shared" ref="B69:G69" si="31">B104</f>
        <v>1</v>
      </c>
      <c r="C69" s="3">
        <f t="shared" si="31"/>
        <v>5</v>
      </c>
      <c r="D69" s="3">
        <f t="shared" si="31"/>
        <v>67</v>
      </c>
      <c r="E69" s="3">
        <f t="shared" si="31"/>
        <v>0</v>
      </c>
      <c r="F69" s="3" t="str">
        <f t="shared" si="31"/>
        <v>Новый подраздел</v>
      </c>
      <c r="G69" s="3" t="str">
        <f t="shared" si="31"/>
        <v>Укладка трубы</v>
      </c>
      <c r="H69" s="3"/>
      <c r="I69" s="3"/>
      <c r="J69" s="3"/>
      <c r="K69" s="3"/>
      <c r="L69" s="3"/>
      <c r="M69" s="3"/>
      <c r="N69" s="3"/>
      <c r="O69" s="3">
        <f t="shared" ref="O69:AT69" si="32">O104</f>
        <v>192356.16</v>
      </c>
      <c r="P69" s="3">
        <f t="shared" si="32"/>
        <v>141660.5</v>
      </c>
      <c r="Q69" s="3">
        <f t="shared" si="32"/>
        <v>11056</v>
      </c>
      <c r="R69" s="3">
        <f t="shared" si="32"/>
        <v>3305.46</v>
      </c>
      <c r="S69" s="3">
        <f t="shared" si="32"/>
        <v>36334.199999999997</v>
      </c>
      <c r="T69" s="3">
        <f t="shared" si="32"/>
        <v>0</v>
      </c>
      <c r="U69" s="3">
        <f t="shared" si="32"/>
        <v>89.29649999999998</v>
      </c>
      <c r="V69" s="3">
        <f t="shared" si="32"/>
        <v>7.4437848000000013</v>
      </c>
      <c r="W69" s="3">
        <f t="shared" si="32"/>
        <v>0</v>
      </c>
      <c r="X69" s="3">
        <f t="shared" si="32"/>
        <v>45790.67</v>
      </c>
      <c r="Y69" s="3">
        <f t="shared" si="32"/>
        <v>27157.96</v>
      </c>
      <c r="Z69" s="3">
        <f t="shared" si="32"/>
        <v>0</v>
      </c>
      <c r="AA69" s="3">
        <f t="shared" si="32"/>
        <v>0</v>
      </c>
      <c r="AB69" s="3">
        <f t="shared" si="32"/>
        <v>192356.16</v>
      </c>
      <c r="AC69" s="3">
        <f t="shared" si="32"/>
        <v>141660.5</v>
      </c>
      <c r="AD69" s="3">
        <f t="shared" si="32"/>
        <v>11056</v>
      </c>
      <c r="AE69" s="3">
        <f t="shared" si="32"/>
        <v>3305.46</v>
      </c>
      <c r="AF69" s="3">
        <f t="shared" si="32"/>
        <v>36334.199999999997</v>
      </c>
      <c r="AG69" s="3">
        <f t="shared" si="32"/>
        <v>0</v>
      </c>
      <c r="AH69" s="3">
        <f t="shared" si="32"/>
        <v>89.29649999999998</v>
      </c>
      <c r="AI69" s="3">
        <f t="shared" si="32"/>
        <v>7.4437848000000013</v>
      </c>
      <c r="AJ69" s="3">
        <f t="shared" si="32"/>
        <v>0</v>
      </c>
      <c r="AK69" s="3">
        <f t="shared" si="32"/>
        <v>45790.67</v>
      </c>
      <c r="AL69" s="3">
        <f t="shared" si="32"/>
        <v>27157.96</v>
      </c>
      <c r="AM69" s="3">
        <f t="shared" si="32"/>
        <v>0</v>
      </c>
      <c r="AN69" s="3">
        <f t="shared" si="32"/>
        <v>0</v>
      </c>
      <c r="AO69" s="3">
        <f t="shared" si="32"/>
        <v>0</v>
      </c>
      <c r="AP69" s="3">
        <f t="shared" si="32"/>
        <v>0</v>
      </c>
      <c r="AQ69" s="3">
        <f t="shared" si="32"/>
        <v>0</v>
      </c>
      <c r="AR69" s="3">
        <f t="shared" si="32"/>
        <v>265304.78999999998</v>
      </c>
      <c r="AS69" s="3">
        <f t="shared" si="32"/>
        <v>221326.34</v>
      </c>
      <c r="AT69" s="3">
        <f t="shared" si="32"/>
        <v>43978.45</v>
      </c>
      <c r="AU69" s="3">
        <f t="shared" ref="AU69:BZ69" si="33">AU104</f>
        <v>0</v>
      </c>
      <c r="AV69" s="3">
        <f t="shared" si="33"/>
        <v>141660.5</v>
      </c>
      <c r="AW69" s="3">
        <f t="shared" si="33"/>
        <v>141660.5</v>
      </c>
      <c r="AX69" s="3">
        <f t="shared" si="33"/>
        <v>0</v>
      </c>
      <c r="AY69" s="3">
        <f t="shared" si="33"/>
        <v>141660.5</v>
      </c>
      <c r="AZ69" s="3">
        <f t="shared" si="33"/>
        <v>0</v>
      </c>
      <c r="BA69" s="3">
        <f t="shared" si="33"/>
        <v>0</v>
      </c>
      <c r="BB69" s="3">
        <f t="shared" si="33"/>
        <v>0</v>
      </c>
      <c r="BC69" s="3">
        <f t="shared" si="33"/>
        <v>0</v>
      </c>
      <c r="BD69" s="3">
        <f t="shared" si="33"/>
        <v>0</v>
      </c>
      <c r="BE69" s="3">
        <f t="shared" si="33"/>
        <v>0</v>
      </c>
      <c r="BF69" s="3">
        <f t="shared" si="33"/>
        <v>0</v>
      </c>
      <c r="BG69" s="3">
        <f t="shared" si="33"/>
        <v>0</v>
      </c>
      <c r="BH69" s="3">
        <f t="shared" si="33"/>
        <v>0</v>
      </c>
      <c r="BI69" s="3">
        <f t="shared" si="33"/>
        <v>0</v>
      </c>
      <c r="BJ69" s="3">
        <f t="shared" si="33"/>
        <v>0</v>
      </c>
      <c r="BK69" s="3">
        <f t="shared" si="33"/>
        <v>0</v>
      </c>
      <c r="BL69" s="3">
        <f t="shared" si="33"/>
        <v>0</v>
      </c>
      <c r="BM69" s="3">
        <f t="shared" si="33"/>
        <v>0</v>
      </c>
      <c r="BN69" s="3">
        <f t="shared" si="33"/>
        <v>0</v>
      </c>
      <c r="BO69" s="3">
        <f t="shared" si="33"/>
        <v>0</v>
      </c>
      <c r="BP69" s="3">
        <f t="shared" si="33"/>
        <v>0</v>
      </c>
      <c r="BQ69" s="3">
        <f t="shared" si="33"/>
        <v>0</v>
      </c>
      <c r="BR69" s="3">
        <f t="shared" si="33"/>
        <v>0</v>
      </c>
      <c r="BS69" s="3">
        <f t="shared" si="33"/>
        <v>0</v>
      </c>
      <c r="BT69" s="3">
        <f t="shared" si="33"/>
        <v>0</v>
      </c>
      <c r="BU69" s="3">
        <f t="shared" si="33"/>
        <v>0</v>
      </c>
      <c r="BV69" s="3">
        <f t="shared" si="33"/>
        <v>0</v>
      </c>
      <c r="BW69" s="3">
        <f t="shared" si="33"/>
        <v>0</v>
      </c>
      <c r="BX69" s="3">
        <f t="shared" si="33"/>
        <v>0</v>
      </c>
      <c r="BY69" s="3">
        <f t="shared" si="33"/>
        <v>0</v>
      </c>
      <c r="BZ69" s="3">
        <f t="shared" si="33"/>
        <v>0</v>
      </c>
      <c r="CA69" s="3">
        <f t="shared" ref="CA69:DF69" si="34">CA104</f>
        <v>265304.78999999998</v>
      </c>
      <c r="CB69" s="3">
        <f t="shared" si="34"/>
        <v>221326.34</v>
      </c>
      <c r="CC69" s="3">
        <f t="shared" si="34"/>
        <v>43978.45</v>
      </c>
      <c r="CD69" s="3">
        <f t="shared" si="34"/>
        <v>0</v>
      </c>
      <c r="CE69" s="3">
        <f t="shared" si="34"/>
        <v>141660.5</v>
      </c>
      <c r="CF69" s="3">
        <f t="shared" si="34"/>
        <v>141660.5</v>
      </c>
      <c r="CG69" s="3">
        <f t="shared" si="34"/>
        <v>0</v>
      </c>
      <c r="CH69" s="3">
        <f t="shared" si="34"/>
        <v>141660.5</v>
      </c>
      <c r="CI69" s="3">
        <f t="shared" si="34"/>
        <v>0</v>
      </c>
      <c r="CJ69" s="3">
        <f t="shared" si="34"/>
        <v>0</v>
      </c>
      <c r="CK69" s="3">
        <f t="shared" si="34"/>
        <v>0</v>
      </c>
      <c r="CL69" s="3">
        <f t="shared" si="34"/>
        <v>0</v>
      </c>
      <c r="CM69" s="3">
        <f t="shared" si="34"/>
        <v>0</v>
      </c>
      <c r="CN69" s="3">
        <f t="shared" si="34"/>
        <v>0</v>
      </c>
      <c r="CO69" s="3">
        <f t="shared" si="34"/>
        <v>0</v>
      </c>
      <c r="CP69" s="3">
        <f t="shared" si="34"/>
        <v>0</v>
      </c>
      <c r="CQ69" s="3">
        <f t="shared" si="34"/>
        <v>0</v>
      </c>
      <c r="CR69" s="3">
        <f t="shared" si="34"/>
        <v>0</v>
      </c>
      <c r="CS69" s="3">
        <f t="shared" si="34"/>
        <v>0</v>
      </c>
      <c r="CT69" s="3">
        <f t="shared" si="34"/>
        <v>0</v>
      </c>
      <c r="CU69" s="3">
        <f t="shared" si="34"/>
        <v>0</v>
      </c>
      <c r="CV69" s="3">
        <f t="shared" si="34"/>
        <v>0</v>
      </c>
      <c r="CW69" s="3">
        <f t="shared" si="34"/>
        <v>0</v>
      </c>
      <c r="CX69" s="3">
        <f t="shared" si="34"/>
        <v>0</v>
      </c>
      <c r="CY69" s="3">
        <f t="shared" si="34"/>
        <v>0</v>
      </c>
      <c r="CZ69" s="3">
        <f t="shared" si="34"/>
        <v>0</v>
      </c>
      <c r="DA69" s="3">
        <f t="shared" si="34"/>
        <v>0</v>
      </c>
      <c r="DB69" s="3">
        <f t="shared" si="34"/>
        <v>0</v>
      </c>
      <c r="DC69" s="3">
        <f t="shared" si="34"/>
        <v>0</v>
      </c>
      <c r="DD69" s="3">
        <f t="shared" si="34"/>
        <v>0</v>
      </c>
      <c r="DE69" s="3">
        <f t="shared" si="34"/>
        <v>0</v>
      </c>
      <c r="DF69" s="3">
        <f t="shared" si="34"/>
        <v>0</v>
      </c>
      <c r="DG69" s="4">
        <f t="shared" ref="DG69:EL69" si="35">DG104</f>
        <v>0</v>
      </c>
      <c r="DH69" s="4">
        <f t="shared" si="35"/>
        <v>0</v>
      </c>
      <c r="DI69" s="4">
        <f t="shared" si="35"/>
        <v>0</v>
      </c>
      <c r="DJ69" s="4">
        <f t="shared" si="35"/>
        <v>0</v>
      </c>
      <c r="DK69" s="4">
        <f t="shared" si="35"/>
        <v>0</v>
      </c>
      <c r="DL69" s="4">
        <f t="shared" si="35"/>
        <v>0</v>
      </c>
      <c r="DM69" s="4">
        <f t="shared" si="35"/>
        <v>0</v>
      </c>
      <c r="DN69" s="4">
        <f t="shared" si="35"/>
        <v>0</v>
      </c>
      <c r="DO69" s="4">
        <f t="shared" si="35"/>
        <v>0</v>
      </c>
      <c r="DP69" s="4">
        <f t="shared" si="35"/>
        <v>0</v>
      </c>
      <c r="DQ69" s="4">
        <f t="shared" si="35"/>
        <v>0</v>
      </c>
      <c r="DR69" s="4">
        <f t="shared" si="35"/>
        <v>0</v>
      </c>
      <c r="DS69" s="4">
        <f t="shared" si="35"/>
        <v>0</v>
      </c>
      <c r="DT69" s="4">
        <f t="shared" si="35"/>
        <v>0</v>
      </c>
      <c r="DU69" s="4">
        <f t="shared" si="35"/>
        <v>0</v>
      </c>
      <c r="DV69" s="4">
        <f t="shared" si="35"/>
        <v>0</v>
      </c>
      <c r="DW69" s="4">
        <f t="shared" si="35"/>
        <v>0</v>
      </c>
      <c r="DX69" s="4">
        <f t="shared" si="35"/>
        <v>0</v>
      </c>
      <c r="DY69" s="4">
        <f t="shared" si="35"/>
        <v>0</v>
      </c>
      <c r="DZ69" s="4">
        <f t="shared" si="35"/>
        <v>0</v>
      </c>
      <c r="EA69" s="4">
        <f t="shared" si="35"/>
        <v>0</v>
      </c>
      <c r="EB69" s="4">
        <f t="shared" si="35"/>
        <v>0</v>
      </c>
      <c r="EC69" s="4">
        <f t="shared" si="35"/>
        <v>0</v>
      </c>
      <c r="ED69" s="4">
        <f t="shared" si="35"/>
        <v>0</v>
      </c>
      <c r="EE69" s="4">
        <f t="shared" si="35"/>
        <v>0</v>
      </c>
      <c r="EF69" s="4">
        <f t="shared" si="35"/>
        <v>0</v>
      </c>
      <c r="EG69" s="4">
        <f t="shared" si="35"/>
        <v>0</v>
      </c>
      <c r="EH69" s="4">
        <f t="shared" si="35"/>
        <v>0</v>
      </c>
      <c r="EI69" s="4">
        <f t="shared" si="35"/>
        <v>0</v>
      </c>
      <c r="EJ69" s="4">
        <f t="shared" si="35"/>
        <v>0</v>
      </c>
      <c r="EK69" s="4">
        <f t="shared" si="35"/>
        <v>0</v>
      </c>
      <c r="EL69" s="4">
        <f t="shared" si="35"/>
        <v>0</v>
      </c>
      <c r="EM69" s="4">
        <f t="shared" ref="EM69:FR69" si="36">EM104</f>
        <v>0</v>
      </c>
      <c r="EN69" s="4">
        <f t="shared" si="36"/>
        <v>0</v>
      </c>
      <c r="EO69" s="4">
        <f t="shared" si="36"/>
        <v>0</v>
      </c>
      <c r="EP69" s="4">
        <f t="shared" si="36"/>
        <v>0</v>
      </c>
      <c r="EQ69" s="4">
        <f t="shared" si="36"/>
        <v>0</v>
      </c>
      <c r="ER69" s="4">
        <f t="shared" si="36"/>
        <v>0</v>
      </c>
      <c r="ES69" s="4">
        <f t="shared" si="36"/>
        <v>0</v>
      </c>
      <c r="ET69" s="4">
        <f t="shared" si="36"/>
        <v>0</v>
      </c>
      <c r="EU69" s="4">
        <f t="shared" si="36"/>
        <v>0</v>
      </c>
      <c r="EV69" s="4">
        <f t="shared" si="36"/>
        <v>0</v>
      </c>
      <c r="EW69" s="4">
        <f t="shared" si="36"/>
        <v>0</v>
      </c>
      <c r="EX69" s="4">
        <f t="shared" si="36"/>
        <v>0</v>
      </c>
      <c r="EY69" s="4">
        <f t="shared" si="36"/>
        <v>0</v>
      </c>
      <c r="EZ69" s="4">
        <f t="shared" si="36"/>
        <v>0</v>
      </c>
      <c r="FA69" s="4">
        <f t="shared" si="36"/>
        <v>0</v>
      </c>
      <c r="FB69" s="4">
        <f t="shared" si="36"/>
        <v>0</v>
      </c>
      <c r="FC69" s="4">
        <f t="shared" si="36"/>
        <v>0</v>
      </c>
      <c r="FD69" s="4">
        <f t="shared" si="36"/>
        <v>0</v>
      </c>
      <c r="FE69" s="4">
        <f t="shared" si="36"/>
        <v>0</v>
      </c>
      <c r="FF69" s="4">
        <f t="shared" si="36"/>
        <v>0</v>
      </c>
      <c r="FG69" s="4">
        <f t="shared" si="36"/>
        <v>0</v>
      </c>
      <c r="FH69" s="4">
        <f t="shared" si="36"/>
        <v>0</v>
      </c>
      <c r="FI69" s="4">
        <f t="shared" si="36"/>
        <v>0</v>
      </c>
      <c r="FJ69" s="4">
        <f t="shared" si="36"/>
        <v>0</v>
      </c>
      <c r="FK69" s="4">
        <f t="shared" si="36"/>
        <v>0</v>
      </c>
      <c r="FL69" s="4">
        <f t="shared" si="36"/>
        <v>0</v>
      </c>
      <c r="FM69" s="4">
        <f t="shared" si="36"/>
        <v>0</v>
      </c>
      <c r="FN69" s="4">
        <f t="shared" si="36"/>
        <v>0</v>
      </c>
      <c r="FO69" s="4">
        <f t="shared" si="36"/>
        <v>0</v>
      </c>
      <c r="FP69" s="4">
        <f t="shared" si="36"/>
        <v>0</v>
      </c>
      <c r="FQ69" s="4">
        <f t="shared" si="36"/>
        <v>0</v>
      </c>
      <c r="FR69" s="4">
        <f t="shared" si="36"/>
        <v>0</v>
      </c>
      <c r="FS69" s="4">
        <f t="shared" ref="FS69:GX69" si="37">FS104</f>
        <v>0</v>
      </c>
      <c r="FT69" s="4">
        <f t="shared" si="37"/>
        <v>0</v>
      </c>
      <c r="FU69" s="4">
        <f t="shared" si="37"/>
        <v>0</v>
      </c>
      <c r="FV69" s="4">
        <f t="shared" si="37"/>
        <v>0</v>
      </c>
      <c r="FW69" s="4">
        <f t="shared" si="37"/>
        <v>0</v>
      </c>
      <c r="FX69" s="4">
        <f t="shared" si="37"/>
        <v>0</v>
      </c>
      <c r="FY69" s="4">
        <f t="shared" si="37"/>
        <v>0</v>
      </c>
      <c r="FZ69" s="4">
        <f t="shared" si="37"/>
        <v>0</v>
      </c>
      <c r="GA69" s="4">
        <f t="shared" si="37"/>
        <v>0</v>
      </c>
      <c r="GB69" s="4">
        <f t="shared" si="37"/>
        <v>0</v>
      </c>
      <c r="GC69" s="4">
        <f t="shared" si="37"/>
        <v>0</v>
      </c>
      <c r="GD69" s="4">
        <f t="shared" si="37"/>
        <v>0</v>
      </c>
      <c r="GE69" s="4">
        <f t="shared" si="37"/>
        <v>0</v>
      </c>
      <c r="GF69" s="4">
        <f t="shared" si="37"/>
        <v>0</v>
      </c>
      <c r="GG69" s="4">
        <f t="shared" si="37"/>
        <v>0</v>
      </c>
      <c r="GH69" s="4">
        <f t="shared" si="37"/>
        <v>0</v>
      </c>
      <c r="GI69" s="4">
        <f t="shared" si="37"/>
        <v>0</v>
      </c>
      <c r="GJ69" s="4">
        <f t="shared" si="37"/>
        <v>0</v>
      </c>
      <c r="GK69" s="4">
        <f t="shared" si="37"/>
        <v>0</v>
      </c>
      <c r="GL69" s="4">
        <f t="shared" si="37"/>
        <v>0</v>
      </c>
      <c r="GM69" s="4">
        <f t="shared" si="37"/>
        <v>0</v>
      </c>
      <c r="GN69" s="4">
        <f t="shared" si="37"/>
        <v>0</v>
      </c>
      <c r="GO69" s="4">
        <f t="shared" si="37"/>
        <v>0</v>
      </c>
      <c r="GP69" s="4">
        <f t="shared" si="37"/>
        <v>0</v>
      </c>
      <c r="GQ69" s="4">
        <f t="shared" si="37"/>
        <v>0</v>
      </c>
      <c r="GR69" s="4">
        <f t="shared" si="37"/>
        <v>0</v>
      </c>
      <c r="GS69" s="4">
        <f t="shared" si="37"/>
        <v>0</v>
      </c>
      <c r="GT69" s="4">
        <f t="shared" si="37"/>
        <v>0</v>
      </c>
      <c r="GU69" s="4">
        <f t="shared" si="37"/>
        <v>0</v>
      </c>
      <c r="GV69" s="4">
        <f t="shared" si="37"/>
        <v>0</v>
      </c>
      <c r="GW69" s="4">
        <f t="shared" si="37"/>
        <v>0</v>
      </c>
      <c r="GX69" s="4">
        <f t="shared" si="37"/>
        <v>0</v>
      </c>
    </row>
    <row r="71" spans="1:255" x14ac:dyDescent="0.2">
      <c r="A71" s="2">
        <v>17</v>
      </c>
      <c r="B71" s="2">
        <v>1</v>
      </c>
      <c r="C71" s="2">
        <f>ROW(SmtRes!A21)</f>
        <v>21</v>
      </c>
      <c r="D71" s="2">
        <f>ROW(EtalonRes!A21)</f>
        <v>21</v>
      </c>
      <c r="E71" s="2" t="s">
        <v>101</v>
      </c>
      <c r="F71" s="2" t="s">
        <v>102</v>
      </c>
      <c r="G71" s="2" t="s">
        <v>103</v>
      </c>
      <c r="H71" s="2" t="s">
        <v>104</v>
      </c>
      <c r="I71" s="2">
        <f>ROUND(2.5/100,7)</f>
        <v>2.5000000000000001E-2</v>
      </c>
      <c r="J71" s="2">
        <v>0</v>
      </c>
      <c r="K71" s="2">
        <f>ROUND(2.5/100,7)</f>
        <v>2.5000000000000001E-2</v>
      </c>
      <c r="L71" s="2"/>
      <c r="M71" s="2"/>
      <c r="N71" s="2"/>
      <c r="O71" s="2">
        <f t="shared" ref="O71:O86" si="38">ROUND(CP71,2)</f>
        <v>711.28</v>
      </c>
      <c r="P71" s="2">
        <f>SUMIF(SmtRes!AQ7:'SmtRes'!AQ21,"=1",SmtRes!DF7:'SmtRes'!DF21)</f>
        <v>48.1</v>
      </c>
      <c r="Q71" s="2">
        <f>SUMIF(SmtRes!AQ7:'SmtRes'!AQ21,"=1",SmtRes!DG7:'SmtRes'!DG21)</f>
        <v>340.19</v>
      </c>
      <c r="R71" s="2">
        <f>SUMIF(SmtRes!AQ7:'SmtRes'!AQ21,"=1",SmtRes!DH7:'SmtRes'!DH21)</f>
        <v>134.59</v>
      </c>
      <c r="S71" s="2">
        <f>SUMIF(SmtRes!AQ7:'SmtRes'!AQ21,"=1",SmtRes!DI7:'SmtRes'!DI21)</f>
        <v>188.4</v>
      </c>
      <c r="T71" s="2">
        <f t="shared" ref="T71:T102" si="39">ROUND(CU71*I71,2)</f>
        <v>0</v>
      </c>
      <c r="U71" s="2">
        <f>SUMIF(SmtRes!AQ7:'SmtRes'!AQ21,"=1",SmtRes!CV7:'SmtRes'!CV21)</f>
        <v>0.51275000000000004</v>
      </c>
      <c r="V71" s="2">
        <f>SUMIF(SmtRes!AQ7:'SmtRes'!AQ21,"=1",SmtRes!CW7:'SmtRes'!CW21)</f>
        <v>0.29899999999999999</v>
      </c>
      <c r="W71" s="2">
        <f t="shared" ref="W71:W102" si="40">ROUND(CX71*I71,2)</f>
        <v>0</v>
      </c>
      <c r="X71" s="2">
        <f t="shared" ref="X71:X102" si="41">ROUND(CY71,2)</f>
        <v>377.9</v>
      </c>
      <c r="Y71" s="2">
        <f t="shared" ref="Y71:Y102" si="42">ROUND(CZ71,2)</f>
        <v>239.01</v>
      </c>
      <c r="Z71" s="2"/>
      <c r="AA71" s="2">
        <v>72309884</v>
      </c>
      <c r="AB71" s="2">
        <f t="shared" ref="AB71:AB102" si="43">ROUND((AC71+AD71+AF71),6)</f>
        <v>20646.239440000001</v>
      </c>
      <c r="AC71" s="2">
        <f>ROUND((SUM(SmtRes!BQ7:'SmtRes'!BQ21)),6)</f>
        <v>1436.9998399999999</v>
      </c>
      <c r="AD71" s="2">
        <f>ROUND((((SUM(SmtRes!BR7:'SmtRes'!BR21))-(SUM(SmtRes!BS7:'SmtRes'!BS21)))+AE71),6)</f>
        <v>11673.0452</v>
      </c>
      <c r="AE71" s="2">
        <f>ROUND((SUM(SmtRes!BS7:'SmtRes'!BS21)),6)</f>
        <v>5383.482</v>
      </c>
      <c r="AF71" s="2">
        <f>ROUND((SUM(SmtRes!BT7:'SmtRes'!BT21)),6)</f>
        <v>7536.1944000000003</v>
      </c>
      <c r="AG71" s="2">
        <f t="shared" ref="AG71:AG102" si="44">ROUND((AP71),6)</f>
        <v>0</v>
      </c>
      <c r="AH71" s="2">
        <f>(SUM(SmtRes!BU7:'SmtRes'!BU21))</f>
        <v>20.51</v>
      </c>
      <c r="AI71" s="2">
        <f>(SUM(SmtRes!BV7:'SmtRes'!BV21))</f>
        <v>11.959999999999999</v>
      </c>
      <c r="AJ71" s="2">
        <f t="shared" ref="AJ71:AJ102" si="45">(AS71)</f>
        <v>0</v>
      </c>
      <c r="AK71" s="2">
        <v>26029.721439599998</v>
      </c>
      <c r="AL71" s="2">
        <v>1436.9998395999996</v>
      </c>
      <c r="AM71" s="2">
        <v>11673.045199999999</v>
      </c>
      <c r="AN71" s="2">
        <v>5383.482</v>
      </c>
      <c r="AO71" s="2">
        <v>7536.1944000000003</v>
      </c>
      <c r="AP71" s="2">
        <v>0</v>
      </c>
      <c r="AQ71" s="2">
        <v>20.51</v>
      </c>
      <c r="AR71" s="2">
        <v>11.959999999999999</v>
      </c>
      <c r="AS71" s="2">
        <v>0</v>
      </c>
      <c r="AT71" s="2">
        <v>117</v>
      </c>
      <c r="AU71" s="2">
        <v>74</v>
      </c>
      <c r="AV71" s="2">
        <v>1</v>
      </c>
      <c r="AW71" s="2">
        <v>1</v>
      </c>
      <c r="AX71" s="2"/>
      <c r="AY71" s="2"/>
      <c r="AZ71" s="2">
        <v>1</v>
      </c>
      <c r="BA71" s="2">
        <v>1</v>
      </c>
      <c r="BB71" s="2">
        <v>1</v>
      </c>
      <c r="BC71" s="2">
        <v>1</v>
      </c>
      <c r="BD71" s="2" t="s">
        <v>3</v>
      </c>
      <c r="BE71" s="2" t="s">
        <v>3</v>
      </c>
      <c r="BF71" s="2" t="s">
        <v>3</v>
      </c>
      <c r="BG71" s="2" t="s">
        <v>3</v>
      </c>
      <c r="BH71" s="2">
        <v>0</v>
      </c>
      <c r="BI71" s="2">
        <v>1</v>
      </c>
      <c r="BJ71" s="2" t="s">
        <v>105</v>
      </c>
      <c r="BK71" s="2"/>
      <c r="BL71" s="2"/>
      <c r="BM71" s="2">
        <v>24001</v>
      </c>
      <c r="BN71" s="2">
        <v>0</v>
      </c>
      <c r="BO71" s="2" t="s">
        <v>3</v>
      </c>
      <c r="BP71" s="2">
        <v>0</v>
      </c>
      <c r="BQ71" s="2">
        <v>2</v>
      </c>
      <c r="BR71" s="2">
        <v>0</v>
      </c>
      <c r="BS71" s="2">
        <v>1</v>
      </c>
      <c r="BT71" s="2">
        <v>1</v>
      </c>
      <c r="BU71" s="2">
        <v>1</v>
      </c>
      <c r="BV71" s="2">
        <v>1</v>
      </c>
      <c r="BW71" s="2">
        <v>1</v>
      </c>
      <c r="BX71" s="2">
        <v>1</v>
      </c>
      <c r="BY71" s="2" t="s">
        <v>3</v>
      </c>
      <c r="BZ71" s="2">
        <v>117</v>
      </c>
      <c r="CA71" s="2">
        <v>74</v>
      </c>
      <c r="CB71" s="2" t="s">
        <v>3</v>
      </c>
      <c r="CC71" s="2"/>
      <c r="CD71" s="2"/>
      <c r="CE71" s="2">
        <v>0</v>
      </c>
      <c r="CF71" s="2">
        <v>0</v>
      </c>
      <c r="CG71" s="2">
        <v>0</v>
      </c>
      <c r="CH71" s="2"/>
      <c r="CI71" s="2"/>
      <c r="CJ71" s="2"/>
      <c r="CK71" s="2"/>
      <c r="CL71" s="2"/>
      <c r="CM71" s="2">
        <v>0</v>
      </c>
      <c r="CN71" s="2" t="s">
        <v>3</v>
      </c>
      <c r="CO71" s="2">
        <v>0</v>
      </c>
      <c r="CP71" s="2">
        <f t="shared" ref="CP71:CP86" si="46">(P71+Q71+S71+R71)</f>
        <v>711.28000000000009</v>
      </c>
      <c r="CQ71" s="2">
        <f>SUMIF(SmtRes!AQ7:'SmtRes'!AQ21,"=1",SmtRes!AA7:'SmtRes'!AA21)</f>
        <v>866901.96</v>
      </c>
      <c r="CR71" s="2">
        <f>SUMIF(SmtRes!AQ7:'SmtRes'!AQ21,"=1",SmtRes!AB7:'SmtRes'!AB21)</f>
        <v>1617.0000000000002</v>
      </c>
      <c r="CS71" s="2">
        <f>SUMIF(SmtRes!AQ7:'SmtRes'!AQ21,"=1",SmtRes!AC7:'SmtRes'!AC21)</f>
        <v>846.56999999999994</v>
      </c>
      <c r="CT71" s="2">
        <f>SUMIF(SmtRes!AQ7:'SmtRes'!AQ21,"=1",SmtRes!AD7:'SmtRes'!AD21)</f>
        <v>367.44</v>
      </c>
      <c r="CU71" s="2">
        <f t="shared" ref="CU71:CU86" si="47">AG71</f>
        <v>0</v>
      </c>
      <c r="CV71" s="2">
        <f>SUMIF(SmtRes!AQ7:'SmtRes'!AQ21,"=1",SmtRes!BU7:'SmtRes'!BU21)</f>
        <v>20.51</v>
      </c>
      <c r="CW71" s="2">
        <f>SUMIF(SmtRes!AQ7:'SmtRes'!AQ21,"=1",SmtRes!BV7:'SmtRes'!BV21)</f>
        <v>11.959999999999999</v>
      </c>
      <c r="CX71" s="2">
        <f t="shared" ref="CX71:CX86" si="48">AJ71</f>
        <v>0</v>
      </c>
      <c r="CY71" s="2">
        <f>(((S71+R71)*AT71)/100)</f>
        <v>377.89830000000001</v>
      </c>
      <c r="CZ71" s="2">
        <f>(((S71+R71)*AU71)/100)</f>
        <v>239.01260000000002</v>
      </c>
      <c r="DA71" s="2"/>
      <c r="DB71" s="2"/>
      <c r="DC71" s="2" t="s">
        <v>3</v>
      </c>
      <c r="DD71" s="2" t="s">
        <v>3</v>
      </c>
      <c r="DE71" s="2" t="s">
        <v>3</v>
      </c>
      <c r="DF71" s="2" t="s">
        <v>3</v>
      </c>
      <c r="DG71" s="2" t="s">
        <v>3</v>
      </c>
      <c r="DH71" s="2" t="s">
        <v>3</v>
      </c>
      <c r="DI71" s="2" t="s">
        <v>3</v>
      </c>
      <c r="DJ71" s="2" t="s">
        <v>3</v>
      </c>
      <c r="DK71" s="2" t="s">
        <v>3</v>
      </c>
      <c r="DL71" s="2" t="s">
        <v>3</v>
      </c>
      <c r="DM71" s="2" t="s">
        <v>3</v>
      </c>
      <c r="DN71" s="2">
        <v>0</v>
      </c>
      <c r="DO71" s="2">
        <v>0</v>
      </c>
      <c r="DP71" s="2">
        <v>1</v>
      </c>
      <c r="DQ71" s="2">
        <v>1</v>
      </c>
      <c r="DR71" s="2"/>
      <c r="DS71" s="2"/>
      <c r="DT71" s="2"/>
      <c r="DU71" s="2">
        <v>1003</v>
      </c>
      <c r="DV71" s="2" t="s">
        <v>104</v>
      </c>
      <c r="DW71" s="2" t="s">
        <v>104</v>
      </c>
      <c r="DX71" s="2">
        <v>100</v>
      </c>
      <c r="DY71" s="2"/>
      <c r="DZ71" s="2" t="s">
        <v>3</v>
      </c>
      <c r="EA71" s="2" t="s">
        <v>3</v>
      </c>
      <c r="EB71" s="2" t="s">
        <v>3</v>
      </c>
      <c r="EC71" s="2" t="s">
        <v>3</v>
      </c>
      <c r="ED71" s="2"/>
      <c r="EE71" s="2">
        <v>70312969</v>
      </c>
      <c r="EF71" s="2">
        <v>2</v>
      </c>
      <c r="EG71" s="2" t="s">
        <v>25</v>
      </c>
      <c r="EH71" s="2">
        <v>18</v>
      </c>
      <c r="EI71" s="2" t="s">
        <v>106</v>
      </c>
      <c r="EJ71" s="2">
        <v>1</v>
      </c>
      <c r="EK71" s="2">
        <v>24001</v>
      </c>
      <c r="EL71" s="2" t="s">
        <v>106</v>
      </c>
      <c r="EM71" s="2" t="s">
        <v>107</v>
      </c>
      <c r="EN71" s="2"/>
      <c r="EO71" s="2" t="s">
        <v>3</v>
      </c>
      <c r="EP71" s="2"/>
      <c r="EQ71" s="2">
        <v>0</v>
      </c>
      <c r="ER71" s="2">
        <v>0</v>
      </c>
      <c r="ES71" s="2">
        <v>0</v>
      </c>
      <c r="ET71" s="2">
        <v>0</v>
      </c>
      <c r="EU71" s="2">
        <v>0</v>
      </c>
      <c r="EV71" s="2">
        <v>0</v>
      </c>
      <c r="EW71" s="2">
        <v>20.51</v>
      </c>
      <c r="EX71" s="2">
        <v>11.96</v>
      </c>
      <c r="EY71" s="2">
        <v>0</v>
      </c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>
        <v>0</v>
      </c>
      <c r="FR71" s="2">
        <v>0</v>
      </c>
      <c r="FS71" s="2">
        <v>0</v>
      </c>
      <c r="FT71" s="2"/>
      <c r="FU71" s="2"/>
      <c r="FV71" s="2"/>
      <c r="FW71" s="2"/>
      <c r="FX71" s="2">
        <v>117</v>
      </c>
      <c r="FY71" s="2">
        <v>74</v>
      </c>
      <c r="FZ71" s="2"/>
      <c r="GA71" s="2" t="s">
        <v>3</v>
      </c>
      <c r="GB71" s="2"/>
      <c r="GC71" s="2"/>
      <c r="GD71" s="2">
        <v>1</v>
      </c>
      <c r="GE71" s="2"/>
      <c r="GF71" s="2">
        <v>-1769625063</v>
      </c>
      <c r="GG71" s="2">
        <v>2</v>
      </c>
      <c r="GH71" s="2">
        <v>1</v>
      </c>
      <c r="GI71" s="2">
        <v>-2</v>
      </c>
      <c r="GJ71" s="2">
        <v>0</v>
      </c>
      <c r="GK71" s="2">
        <v>0</v>
      </c>
      <c r="GL71" s="2">
        <f t="shared" ref="GL71:GL102" si="49">ROUND(IF(AND(BH71=3,BI71=3,FS71&lt;&gt;0),P71,0),2)</f>
        <v>0</v>
      </c>
      <c r="GM71" s="2">
        <f t="shared" ref="GM71:GM102" si="50">ROUND(O71+X71+Y71,2)+GX71</f>
        <v>1328.19</v>
      </c>
      <c r="GN71" s="2">
        <f t="shared" ref="GN71:GN102" si="51">IF(OR(BI71=0,BI71=1),GM71-GX71,0)</f>
        <v>1328.19</v>
      </c>
      <c r="GO71" s="2">
        <f t="shared" ref="GO71:GO102" si="52">IF(BI71=2,GM71-GX71,0)</f>
        <v>0</v>
      </c>
      <c r="GP71" s="2">
        <f t="shared" ref="GP71:GP102" si="53">IF(BI71=4,GM71-GX71,0)</f>
        <v>0</v>
      </c>
      <c r="GQ71" s="2"/>
      <c r="GR71" s="2">
        <v>0</v>
      </c>
      <c r="GS71" s="2">
        <v>3</v>
      </c>
      <c r="GT71" s="2">
        <v>0</v>
      </c>
      <c r="GU71" s="2" t="s">
        <v>3</v>
      </c>
      <c r="GV71" s="2">
        <f t="shared" ref="GV71:GV102" si="54">ROUND((GT71),6)</f>
        <v>0</v>
      </c>
      <c r="GW71" s="2">
        <v>1</v>
      </c>
      <c r="GX71" s="2">
        <f t="shared" ref="GX71:GX102" si="55">ROUND(HC71*I71,2)</f>
        <v>0</v>
      </c>
      <c r="GY71" s="2"/>
      <c r="GZ71" s="2"/>
      <c r="HA71" s="2">
        <v>0</v>
      </c>
      <c r="HB71" s="2">
        <v>0</v>
      </c>
      <c r="HC71" s="2">
        <f t="shared" ref="HC71:HC86" si="56">GV71*GW71</f>
        <v>0</v>
      </c>
      <c r="HD71" s="2"/>
      <c r="HE71" s="2" t="s">
        <v>3</v>
      </c>
      <c r="HF71" s="2" t="s">
        <v>3</v>
      </c>
      <c r="HG71" s="2"/>
      <c r="HH71" s="2"/>
      <c r="HI71" s="2"/>
      <c r="HJ71" s="2"/>
      <c r="HK71" s="2"/>
      <c r="HL71" s="2"/>
      <c r="HM71" s="2" t="s">
        <v>3</v>
      </c>
      <c r="HN71" s="2" t="s">
        <v>108</v>
      </c>
      <c r="HO71" s="2" t="s">
        <v>109</v>
      </c>
      <c r="HP71" s="2" t="s">
        <v>106</v>
      </c>
      <c r="HQ71" s="2" t="s">
        <v>106</v>
      </c>
      <c r="HR71" s="2"/>
      <c r="HS71" s="2">
        <v>0</v>
      </c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>
        <v>0</v>
      </c>
      <c r="IL71" s="2"/>
      <c r="IM71" s="2"/>
      <c r="IN71" s="2"/>
      <c r="IO71" s="2"/>
      <c r="IP71" s="2"/>
      <c r="IQ71" s="2"/>
      <c r="IR71" s="2"/>
      <c r="IS71" s="2"/>
      <c r="IT71" s="2"/>
      <c r="IU71" s="2"/>
    </row>
    <row r="72" spans="1:255" x14ac:dyDescent="0.2">
      <c r="A72" s="2">
        <v>18</v>
      </c>
      <c r="B72" s="2">
        <v>1</v>
      </c>
      <c r="C72" s="2">
        <v>21</v>
      </c>
      <c r="D72" s="2"/>
      <c r="E72" s="2" t="s">
        <v>110</v>
      </c>
      <c r="F72" s="2" t="s">
        <v>111</v>
      </c>
      <c r="G72" s="2" t="s">
        <v>112</v>
      </c>
      <c r="H72" s="2" t="s">
        <v>113</v>
      </c>
      <c r="I72" s="2">
        <f>I71*J72</f>
        <v>2.5</v>
      </c>
      <c r="J72" s="2">
        <v>100</v>
      </c>
      <c r="K72" s="2">
        <v>100</v>
      </c>
      <c r="L72" s="2"/>
      <c r="M72" s="2"/>
      <c r="N72" s="2"/>
      <c r="O72" s="2">
        <f t="shared" si="38"/>
        <v>497.83</v>
      </c>
      <c r="P72" s="2">
        <f>ROUND(CQ72*I72,2)</f>
        <v>497.83</v>
      </c>
      <c r="Q72" s="2">
        <f>ROUND(CR72*I72,2)</f>
        <v>0</v>
      </c>
      <c r="R72" s="2">
        <f>ROUND(CS72*I72,2)</f>
        <v>0</v>
      </c>
      <c r="S72" s="2">
        <f>ROUND(CT72*I72,2)</f>
        <v>0</v>
      </c>
      <c r="T72" s="2">
        <f t="shared" si="39"/>
        <v>0</v>
      </c>
      <c r="U72" s="2">
        <f>ROUND(CV72*I72,7)</f>
        <v>0</v>
      </c>
      <c r="V72" s="2">
        <f>ROUND(CW72*I72,7)</f>
        <v>0</v>
      </c>
      <c r="W72" s="2">
        <f t="shared" si="40"/>
        <v>0</v>
      </c>
      <c r="X72" s="2">
        <f t="shared" si="41"/>
        <v>0</v>
      </c>
      <c r="Y72" s="2">
        <f t="shared" si="42"/>
        <v>0</v>
      </c>
      <c r="Z72" s="2"/>
      <c r="AA72" s="2">
        <v>72309884</v>
      </c>
      <c r="AB72" s="2">
        <f t="shared" si="43"/>
        <v>199.13</v>
      </c>
      <c r="AC72" s="2">
        <f>ROUND((ES72),6)</f>
        <v>199.13</v>
      </c>
      <c r="AD72" s="2">
        <f>ROUND((((ET72)-(EU72))+AE72),6)</f>
        <v>0</v>
      </c>
      <c r="AE72" s="2">
        <f>ROUND((EU72),6)</f>
        <v>0</v>
      </c>
      <c r="AF72" s="2">
        <f>ROUND((EV72),6)</f>
        <v>0</v>
      </c>
      <c r="AG72" s="2">
        <f t="shared" si="44"/>
        <v>0</v>
      </c>
      <c r="AH72" s="2">
        <f>(EW72)</f>
        <v>0</v>
      </c>
      <c r="AI72" s="2">
        <f>(EX72)</f>
        <v>0</v>
      </c>
      <c r="AJ72" s="2">
        <f t="shared" si="45"/>
        <v>0</v>
      </c>
      <c r="AK72" s="2">
        <v>199.13</v>
      </c>
      <c r="AL72" s="2">
        <v>199.13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117</v>
      </c>
      <c r="AU72" s="2">
        <v>74</v>
      </c>
      <c r="AV72" s="2">
        <v>1</v>
      </c>
      <c r="AW72" s="2">
        <v>1</v>
      </c>
      <c r="AX72" s="2"/>
      <c r="AY72" s="2"/>
      <c r="AZ72" s="2">
        <v>1</v>
      </c>
      <c r="BA72" s="2">
        <v>1</v>
      </c>
      <c r="BB72" s="2">
        <v>1</v>
      </c>
      <c r="BC72" s="2">
        <v>1</v>
      </c>
      <c r="BD72" s="2" t="s">
        <v>3</v>
      </c>
      <c r="BE72" s="2" t="s">
        <v>3</v>
      </c>
      <c r="BF72" s="2" t="s">
        <v>3</v>
      </c>
      <c r="BG72" s="2" t="s">
        <v>3</v>
      </c>
      <c r="BH72" s="2">
        <v>3</v>
      </c>
      <c r="BI72" s="2">
        <v>1</v>
      </c>
      <c r="BJ72" s="2" t="s">
        <v>114</v>
      </c>
      <c r="BK72" s="2"/>
      <c r="BL72" s="2"/>
      <c r="BM72" s="2">
        <v>24001</v>
      </c>
      <c r="BN72" s="2">
        <v>0</v>
      </c>
      <c r="BO72" s="2" t="s">
        <v>3</v>
      </c>
      <c r="BP72" s="2">
        <v>0</v>
      </c>
      <c r="BQ72" s="2">
        <v>2</v>
      </c>
      <c r="BR72" s="2">
        <v>0</v>
      </c>
      <c r="BS72" s="2">
        <v>1</v>
      </c>
      <c r="BT72" s="2">
        <v>1</v>
      </c>
      <c r="BU72" s="2">
        <v>1</v>
      </c>
      <c r="BV72" s="2">
        <v>1</v>
      </c>
      <c r="BW72" s="2">
        <v>1</v>
      </c>
      <c r="BX72" s="2">
        <v>1</v>
      </c>
      <c r="BY72" s="2" t="s">
        <v>3</v>
      </c>
      <c r="BZ72" s="2">
        <v>117</v>
      </c>
      <c r="CA72" s="2">
        <v>74</v>
      </c>
      <c r="CB72" s="2" t="s">
        <v>3</v>
      </c>
      <c r="CC72" s="2"/>
      <c r="CD72" s="2"/>
      <c r="CE72" s="2">
        <v>0</v>
      </c>
      <c r="CF72" s="2">
        <v>0</v>
      </c>
      <c r="CG72" s="2">
        <v>0</v>
      </c>
      <c r="CH72" s="2"/>
      <c r="CI72" s="2"/>
      <c r="CJ72" s="2"/>
      <c r="CK72" s="2"/>
      <c r="CL72" s="2"/>
      <c r="CM72" s="2">
        <v>0</v>
      </c>
      <c r="CN72" s="2" t="s">
        <v>3</v>
      </c>
      <c r="CO72" s="2">
        <v>0</v>
      </c>
      <c r="CP72" s="2">
        <f t="shared" si="46"/>
        <v>497.83</v>
      </c>
      <c r="CQ72" s="2">
        <f>ROUND(AL72*BC72,2)</f>
        <v>199.13</v>
      </c>
      <c r="CR72" s="2">
        <f>ROUND(AM72*BB72,2)</f>
        <v>0</v>
      </c>
      <c r="CS72" s="2">
        <f>ROUND(AN72*BS72,2)</f>
        <v>0</v>
      </c>
      <c r="CT72" s="2">
        <f>ROUND(AO72*BA72,2)</f>
        <v>0</v>
      </c>
      <c r="CU72" s="2">
        <f t="shared" si="47"/>
        <v>0</v>
      </c>
      <c r="CV72" s="2">
        <f>AH72</f>
        <v>0</v>
      </c>
      <c r="CW72" s="2">
        <f>AI72</f>
        <v>0</v>
      </c>
      <c r="CX72" s="2">
        <f t="shared" si="48"/>
        <v>0</v>
      </c>
      <c r="CY72" s="2">
        <f>(((S72+R72)*AT72)/100)</f>
        <v>0</v>
      </c>
      <c r="CZ72" s="2">
        <f>(((S72+R72)*AU72)/100)</f>
        <v>0</v>
      </c>
      <c r="DA72" s="2"/>
      <c r="DB72" s="2"/>
      <c r="DC72" s="2" t="s">
        <v>3</v>
      </c>
      <c r="DD72" s="2" t="s">
        <v>3</v>
      </c>
      <c r="DE72" s="2" t="s">
        <v>3</v>
      </c>
      <c r="DF72" s="2" t="s">
        <v>3</v>
      </c>
      <c r="DG72" s="2" t="s">
        <v>3</v>
      </c>
      <c r="DH72" s="2" t="s">
        <v>3</v>
      </c>
      <c r="DI72" s="2" t="s">
        <v>3</v>
      </c>
      <c r="DJ72" s="2" t="s">
        <v>3</v>
      </c>
      <c r="DK72" s="2" t="s">
        <v>3</v>
      </c>
      <c r="DL72" s="2" t="s">
        <v>3</v>
      </c>
      <c r="DM72" s="2" t="s">
        <v>3</v>
      </c>
      <c r="DN72" s="2">
        <v>0</v>
      </c>
      <c r="DO72" s="2">
        <v>0</v>
      </c>
      <c r="DP72" s="2">
        <v>1</v>
      </c>
      <c r="DQ72" s="2">
        <v>1</v>
      </c>
      <c r="DR72" s="2"/>
      <c r="DS72" s="2"/>
      <c r="DT72" s="2"/>
      <c r="DU72" s="2">
        <v>1003</v>
      </c>
      <c r="DV72" s="2" t="s">
        <v>113</v>
      </c>
      <c r="DW72" s="2" t="s">
        <v>113</v>
      </c>
      <c r="DX72" s="2">
        <v>1</v>
      </c>
      <c r="DY72" s="2"/>
      <c r="DZ72" s="2" t="s">
        <v>3</v>
      </c>
      <c r="EA72" s="2" t="s">
        <v>3</v>
      </c>
      <c r="EB72" s="2" t="s">
        <v>3</v>
      </c>
      <c r="EC72" s="2" t="s">
        <v>3</v>
      </c>
      <c r="ED72" s="2"/>
      <c r="EE72" s="2">
        <v>70312969</v>
      </c>
      <c r="EF72" s="2">
        <v>2</v>
      </c>
      <c r="EG72" s="2" t="s">
        <v>25</v>
      </c>
      <c r="EH72" s="2">
        <v>18</v>
      </c>
      <c r="EI72" s="2" t="s">
        <v>106</v>
      </c>
      <c r="EJ72" s="2">
        <v>1</v>
      </c>
      <c r="EK72" s="2">
        <v>24001</v>
      </c>
      <c r="EL72" s="2" t="s">
        <v>106</v>
      </c>
      <c r="EM72" s="2" t="s">
        <v>107</v>
      </c>
      <c r="EN72" s="2"/>
      <c r="EO72" s="2" t="s">
        <v>3</v>
      </c>
      <c r="EP72" s="2"/>
      <c r="EQ72" s="2">
        <v>0</v>
      </c>
      <c r="ER72" s="2">
        <v>199.13</v>
      </c>
      <c r="ES72" s="2">
        <v>199.13</v>
      </c>
      <c r="ET72" s="2">
        <v>0</v>
      </c>
      <c r="EU72" s="2">
        <v>0</v>
      </c>
      <c r="EV72" s="2">
        <v>0</v>
      </c>
      <c r="EW72" s="2">
        <v>0</v>
      </c>
      <c r="EX72" s="2">
        <v>0</v>
      </c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>
        <v>0</v>
      </c>
      <c r="FR72" s="2">
        <v>0</v>
      </c>
      <c r="FS72" s="2">
        <v>0</v>
      </c>
      <c r="FT72" s="2"/>
      <c r="FU72" s="2"/>
      <c r="FV72" s="2"/>
      <c r="FW72" s="2"/>
      <c r="FX72" s="2">
        <v>117</v>
      </c>
      <c r="FY72" s="2">
        <v>74</v>
      </c>
      <c r="FZ72" s="2"/>
      <c r="GA72" s="2" t="s">
        <v>3</v>
      </c>
      <c r="GB72" s="2"/>
      <c r="GC72" s="2"/>
      <c r="GD72" s="2">
        <v>1</v>
      </c>
      <c r="GE72" s="2">
        <v>225.92</v>
      </c>
      <c r="GF72" s="2">
        <v>-1508418312</v>
      </c>
      <c r="GG72" s="2">
        <v>2</v>
      </c>
      <c r="GH72" s="2">
        <v>1</v>
      </c>
      <c r="GI72" s="2">
        <v>-2</v>
      </c>
      <c r="GJ72" s="2">
        <v>0</v>
      </c>
      <c r="GK72" s="2">
        <v>0</v>
      </c>
      <c r="GL72" s="2">
        <f t="shared" si="49"/>
        <v>0</v>
      </c>
      <c r="GM72" s="2">
        <f t="shared" si="50"/>
        <v>497.83</v>
      </c>
      <c r="GN72" s="2">
        <f t="shared" si="51"/>
        <v>497.83</v>
      </c>
      <c r="GO72" s="2">
        <f t="shared" si="52"/>
        <v>0</v>
      </c>
      <c r="GP72" s="2">
        <f t="shared" si="53"/>
        <v>0</v>
      </c>
      <c r="GQ72" s="2"/>
      <c r="GR72" s="2">
        <v>3</v>
      </c>
      <c r="GS72" s="2">
        <v>3</v>
      </c>
      <c r="GT72" s="2">
        <v>0</v>
      </c>
      <c r="GU72" s="2" t="s">
        <v>3</v>
      </c>
      <c r="GV72" s="2">
        <f t="shared" si="54"/>
        <v>0</v>
      </c>
      <c r="GW72" s="2">
        <v>1</v>
      </c>
      <c r="GX72" s="2">
        <f t="shared" si="55"/>
        <v>0</v>
      </c>
      <c r="GY72" s="2"/>
      <c r="GZ72" s="2"/>
      <c r="HA72" s="2">
        <v>0</v>
      </c>
      <c r="HB72" s="2">
        <v>0</v>
      </c>
      <c r="HC72" s="2">
        <f t="shared" si="56"/>
        <v>0</v>
      </c>
      <c r="HD72" s="2"/>
      <c r="HE72" s="2" t="s">
        <v>3</v>
      </c>
      <c r="HF72" s="2" t="s">
        <v>3</v>
      </c>
      <c r="HG72" s="2"/>
      <c r="HH72" s="2"/>
      <c r="HI72" s="2"/>
      <c r="HJ72" s="2"/>
      <c r="HK72" s="2"/>
      <c r="HL72" s="2"/>
      <c r="HM72" s="2" t="s">
        <v>3</v>
      </c>
      <c r="HN72" s="2" t="s">
        <v>108</v>
      </c>
      <c r="HO72" s="2" t="s">
        <v>109</v>
      </c>
      <c r="HP72" s="2" t="s">
        <v>106</v>
      </c>
      <c r="HQ72" s="2" t="s">
        <v>106</v>
      </c>
      <c r="HR72" s="2"/>
      <c r="HS72" s="2">
        <v>0</v>
      </c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>
        <v>0</v>
      </c>
      <c r="IL72" s="2"/>
      <c r="IM72" s="2"/>
      <c r="IN72" s="2"/>
      <c r="IO72" s="2"/>
      <c r="IP72" s="2"/>
      <c r="IQ72" s="2"/>
      <c r="IR72" s="2"/>
      <c r="IS72" s="2"/>
      <c r="IT72" s="2"/>
      <c r="IU72" s="2"/>
    </row>
    <row r="73" spans="1:255" x14ac:dyDescent="0.2">
      <c r="A73" s="2">
        <v>17</v>
      </c>
      <c r="B73" s="2">
        <v>1</v>
      </c>
      <c r="C73" s="2">
        <f>ROW(SmtRes!A37)</f>
        <v>37</v>
      </c>
      <c r="D73" s="2">
        <f>ROW(EtalonRes!A38)</f>
        <v>38</v>
      </c>
      <c r="E73" s="2" t="s">
        <v>115</v>
      </c>
      <c r="F73" s="2" t="s">
        <v>116</v>
      </c>
      <c r="G73" s="2" t="s">
        <v>117</v>
      </c>
      <c r="H73" s="2" t="s">
        <v>118</v>
      </c>
      <c r="I73" s="2">
        <v>2</v>
      </c>
      <c r="J73" s="2">
        <v>0</v>
      </c>
      <c r="K73" s="2">
        <v>2</v>
      </c>
      <c r="L73" s="2"/>
      <c r="M73" s="2"/>
      <c r="N73" s="2"/>
      <c r="O73" s="2">
        <f t="shared" si="38"/>
        <v>6456.4</v>
      </c>
      <c r="P73" s="2">
        <f>SUMIF(SmtRes!AQ22:'SmtRes'!AQ37,"=1",SmtRes!DF22:'SmtRes'!DF37)</f>
        <v>961.1099999999999</v>
      </c>
      <c r="Q73" s="2">
        <f>SUMIF(SmtRes!AQ22:'SmtRes'!AQ37,"=1",SmtRes!DG22:'SmtRes'!DG37)</f>
        <v>381.71000000000004</v>
      </c>
      <c r="R73" s="2">
        <f>SUMIF(SmtRes!AQ22:'SmtRes'!AQ37,"=1",SmtRes!DH22:'SmtRes'!DH37)</f>
        <v>110.29</v>
      </c>
      <c r="S73" s="2">
        <f>SUMIF(SmtRes!AQ22:'SmtRes'!AQ37,"=1",SmtRes!DI22:'SmtRes'!DI37)</f>
        <v>5003.29</v>
      </c>
      <c r="T73" s="2">
        <f t="shared" si="39"/>
        <v>0</v>
      </c>
      <c r="U73" s="2">
        <f>SUMIF(SmtRes!AQ22:'SmtRes'!AQ37,"=1",SmtRes!CV22:'SmtRes'!CV37)</f>
        <v>11.82</v>
      </c>
      <c r="V73" s="2">
        <f>SUMIF(SmtRes!AQ22:'SmtRes'!AQ37,"=1",SmtRes!CW22:'SmtRes'!CW37)</f>
        <v>0.28000000000000003</v>
      </c>
      <c r="W73" s="2">
        <f t="shared" si="40"/>
        <v>0</v>
      </c>
      <c r="X73" s="2">
        <f t="shared" si="41"/>
        <v>5982.89</v>
      </c>
      <c r="Y73" s="2">
        <f t="shared" si="42"/>
        <v>3784.05</v>
      </c>
      <c r="Z73" s="2"/>
      <c r="AA73" s="2">
        <v>72309884</v>
      </c>
      <c r="AB73" s="2">
        <f t="shared" si="43"/>
        <v>3130.3231390000001</v>
      </c>
      <c r="AC73" s="2">
        <f>ROUND((SUM(SmtRes!BQ22:'SmtRes'!BQ37)),6)</f>
        <v>438.874639</v>
      </c>
      <c r="AD73" s="2">
        <f>ROUND((((SUM(SmtRes!BR22:'SmtRes'!BR37))-(SUM(SmtRes!BS22:'SmtRes'!BS37)))+AE73),6)</f>
        <v>189.80459999999999</v>
      </c>
      <c r="AE73" s="2">
        <f>ROUND((SUM(SmtRes!BS22:'SmtRes'!BS37)),6)</f>
        <v>55.144599999999997</v>
      </c>
      <c r="AF73" s="2">
        <f>ROUND((SUM(SmtRes!BT22:'SmtRes'!BT37)),6)</f>
        <v>2501.6439</v>
      </c>
      <c r="AG73" s="2">
        <f t="shared" si="44"/>
        <v>0</v>
      </c>
      <c r="AH73" s="2">
        <f>(SUM(SmtRes!BU22:'SmtRes'!BU37))</f>
        <v>5.91</v>
      </c>
      <c r="AI73" s="2">
        <f>(SUM(SmtRes!BV22:'SmtRes'!BV37))</f>
        <v>0.14000000000000001</v>
      </c>
      <c r="AJ73" s="2">
        <f t="shared" si="45"/>
        <v>0</v>
      </c>
      <c r="AK73" s="2">
        <v>3185.4677394</v>
      </c>
      <c r="AL73" s="2">
        <v>438.87463939999998</v>
      </c>
      <c r="AM73" s="2">
        <v>189.80460000000002</v>
      </c>
      <c r="AN73" s="2">
        <v>55.144600000000004</v>
      </c>
      <c r="AO73" s="2">
        <v>2501.6439</v>
      </c>
      <c r="AP73" s="2">
        <v>0</v>
      </c>
      <c r="AQ73" s="2">
        <v>5.91</v>
      </c>
      <c r="AR73" s="2">
        <v>0.14000000000000001</v>
      </c>
      <c r="AS73" s="2">
        <v>0</v>
      </c>
      <c r="AT73" s="2">
        <v>117</v>
      </c>
      <c r="AU73" s="2">
        <v>74</v>
      </c>
      <c r="AV73" s="2">
        <v>1</v>
      </c>
      <c r="AW73" s="2">
        <v>1</v>
      </c>
      <c r="AX73" s="2"/>
      <c r="AY73" s="2"/>
      <c r="AZ73" s="2">
        <v>1</v>
      </c>
      <c r="BA73" s="2">
        <v>1</v>
      </c>
      <c r="BB73" s="2">
        <v>1</v>
      </c>
      <c r="BC73" s="2">
        <v>1</v>
      </c>
      <c r="BD73" s="2" t="s">
        <v>3</v>
      </c>
      <c r="BE73" s="2" t="s">
        <v>3</v>
      </c>
      <c r="BF73" s="2" t="s">
        <v>3</v>
      </c>
      <c r="BG73" s="2" t="s">
        <v>3</v>
      </c>
      <c r="BH73" s="2">
        <v>0</v>
      </c>
      <c r="BI73" s="2">
        <v>1</v>
      </c>
      <c r="BJ73" s="2" t="s">
        <v>119</v>
      </c>
      <c r="BK73" s="2"/>
      <c r="BL73" s="2"/>
      <c r="BM73" s="2">
        <v>24001</v>
      </c>
      <c r="BN73" s="2">
        <v>0</v>
      </c>
      <c r="BO73" s="2" t="s">
        <v>3</v>
      </c>
      <c r="BP73" s="2">
        <v>0</v>
      </c>
      <c r="BQ73" s="2">
        <v>2</v>
      </c>
      <c r="BR73" s="2">
        <v>0</v>
      </c>
      <c r="BS73" s="2">
        <v>1</v>
      </c>
      <c r="BT73" s="2">
        <v>1</v>
      </c>
      <c r="BU73" s="2">
        <v>1</v>
      </c>
      <c r="BV73" s="2">
        <v>1</v>
      </c>
      <c r="BW73" s="2">
        <v>1</v>
      </c>
      <c r="BX73" s="2">
        <v>1</v>
      </c>
      <c r="BY73" s="2" t="s">
        <v>3</v>
      </c>
      <c r="BZ73" s="2">
        <v>117</v>
      </c>
      <c r="CA73" s="2">
        <v>74</v>
      </c>
      <c r="CB73" s="2" t="s">
        <v>3</v>
      </c>
      <c r="CC73" s="2"/>
      <c r="CD73" s="2"/>
      <c r="CE73" s="2">
        <v>0</v>
      </c>
      <c r="CF73" s="2">
        <v>0</v>
      </c>
      <c r="CG73" s="2">
        <v>0</v>
      </c>
      <c r="CH73" s="2"/>
      <c r="CI73" s="2"/>
      <c r="CJ73" s="2"/>
      <c r="CK73" s="2"/>
      <c r="CL73" s="2"/>
      <c r="CM73" s="2">
        <v>0</v>
      </c>
      <c r="CN73" s="2" t="s">
        <v>3</v>
      </c>
      <c r="CO73" s="2">
        <v>0</v>
      </c>
      <c r="CP73" s="2">
        <f t="shared" si="46"/>
        <v>6456.4</v>
      </c>
      <c r="CQ73" s="2">
        <f>SUMIF(SmtRes!AQ22:'SmtRes'!AQ37,"=1",SmtRes!AA22:'SmtRes'!AA37)</f>
        <v>745912.01</v>
      </c>
      <c r="CR73" s="2">
        <f>SUMIF(SmtRes!AQ22:'SmtRes'!AQ37,"=1",SmtRes!AB22:'SmtRes'!AB37)</f>
        <v>627.71</v>
      </c>
      <c r="CS73" s="2">
        <f>SUMIF(SmtRes!AQ22:'SmtRes'!AQ37,"=1",SmtRes!AC22:'SmtRes'!AC37)</f>
        <v>393.89</v>
      </c>
      <c r="CT73" s="2">
        <f>SUMIF(SmtRes!AQ22:'SmtRes'!AQ37,"=1",SmtRes!AD22:'SmtRes'!AD37)</f>
        <v>423.29</v>
      </c>
      <c r="CU73" s="2">
        <f t="shared" si="47"/>
        <v>0</v>
      </c>
      <c r="CV73" s="2">
        <f>SUMIF(SmtRes!AQ22:'SmtRes'!AQ37,"=1",SmtRes!BU22:'SmtRes'!BU37)</f>
        <v>5.91</v>
      </c>
      <c r="CW73" s="2">
        <f>SUMIF(SmtRes!AQ22:'SmtRes'!AQ37,"=1",SmtRes!BV22:'SmtRes'!BV37)</f>
        <v>0.14000000000000001</v>
      </c>
      <c r="CX73" s="2">
        <f t="shared" si="48"/>
        <v>0</v>
      </c>
      <c r="CY73" s="2">
        <f>(((S73+R73)*AT73)/100)</f>
        <v>5982.8886000000002</v>
      </c>
      <c r="CZ73" s="2">
        <f>(((S73+R73)*AU73)/100)</f>
        <v>3784.0491999999999</v>
      </c>
      <c r="DA73" s="2"/>
      <c r="DB73" s="2"/>
      <c r="DC73" s="2" t="s">
        <v>3</v>
      </c>
      <c r="DD73" s="2" t="s">
        <v>3</v>
      </c>
      <c r="DE73" s="2" t="s">
        <v>3</v>
      </c>
      <c r="DF73" s="2" t="s">
        <v>3</v>
      </c>
      <c r="DG73" s="2" t="s">
        <v>3</v>
      </c>
      <c r="DH73" s="2" t="s">
        <v>3</v>
      </c>
      <c r="DI73" s="2" t="s">
        <v>3</v>
      </c>
      <c r="DJ73" s="2" t="s">
        <v>3</v>
      </c>
      <c r="DK73" s="2" t="s">
        <v>3</v>
      </c>
      <c r="DL73" s="2" t="s">
        <v>3</v>
      </c>
      <c r="DM73" s="2" t="s">
        <v>3</v>
      </c>
      <c r="DN73" s="2">
        <v>0</v>
      </c>
      <c r="DO73" s="2">
        <v>0</v>
      </c>
      <c r="DP73" s="2">
        <v>1</v>
      </c>
      <c r="DQ73" s="2">
        <v>1</v>
      </c>
      <c r="DR73" s="2"/>
      <c r="DS73" s="2"/>
      <c r="DT73" s="2"/>
      <c r="DU73" s="2">
        <v>1013</v>
      </c>
      <c r="DV73" s="2" t="s">
        <v>118</v>
      </c>
      <c r="DW73" s="2" t="s">
        <v>118</v>
      </c>
      <c r="DX73" s="2">
        <v>1</v>
      </c>
      <c r="DY73" s="2"/>
      <c r="DZ73" s="2" t="s">
        <v>3</v>
      </c>
      <c r="EA73" s="2" t="s">
        <v>3</v>
      </c>
      <c r="EB73" s="2" t="s">
        <v>3</v>
      </c>
      <c r="EC73" s="2" t="s">
        <v>3</v>
      </c>
      <c r="ED73" s="2"/>
      <c r="EE73" s="2">
        <v>70312969</v>
      </c>
      <c r="EF73" s="2">
        <v>2</v>
      </c>
      <c r="EG73" s="2" t="s">
        <v>25</v>
      </c>
      <c r="EH73" s="2">
        <v>18</v>
      </c>
      <c r="EI73" s="2" t="s">
        <v>106</v>
      </c>
      <c r="EJ73" s="2">
        <v>1</v>
      </c>
      <c r="EK73" s="2">
        <v>24001</v>
      </c>
      <c r="EL73" s="2" t="s">
        <v>106</v>
      </c>
      <c r="EM73" s="2" t="s">
        <v>107</v>
      </c>
      <c r="EN73" s="2"/>
      <c r="EO73" s="2" t="s">
        <v>3</v>
      </c>
      <c r="EP73" s="2"/>
      <c r="EQ73" s="2">
        <v>0</v>
      </c>
      <c r="ER73" s="2">
        <v>0</v>
      </c>
      <c r="ES73" s="2">
        <v>0</v>
      </c>
      <c r="ET73" s="2">
        <v>0</v>
      </c>
      <c r="EU73" s="2">
        <v>0</v>
      </c>
      <c r="EV73" s="2">
        <v>0</v>
      </c>
      <c r="EW73" s="2">
        <v>5.91</v>
      </c>
      <c r="EX73" s="2">
        <v>0.14000000000000001</v>
      </c>
      <c r="EY73" s="2">
        <v>0</v>
      </c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>
        <v>0</v>
      </c>
      <c r="FR73" s="2">
        <v>0</v>
      </c>
      <c r="FS73" s="2">
        <v>0</v>
      </c>
      <c r="FT73" s="2"/>
      <c r="FU73" s="2"/>
      <c r="FV73" s="2"/>
      <c r="FW73" s="2"/>
      <c r="FX73" s="2">
        <v>117</v>
      </c>
      <c r="FY73" s="2">
        <v>74</v>
      </c>
      <c r="FZ73" s="2"/>
      <c r="GA73" s="2" t="s">
        <v>3</v>
      </c>
      <c r="GB73" s="2"/>
      <c r="GC73" s="2"/>
      <c r="GD73" s="2">
        <v>1</v>
      </c>
      <c r="GE73" s="2"/>
      <c r="GF73" s="2">
        <v>207128026</v>
      </c>
      <c r="GG73" s="2">
        <v>2</v>
      </c>
      <c r="GH73" s="2">
        <v>1</v>
      </c>
      <c r="GI73" s="2">
        <v>-2</v>
      </c>
      <c r="GJ73" s="2">
        <v>0</v>
      </c>
      <c r="GK73" s="2">
        <v>0</v>
      </c>
      <c r="GL73" s="2">
        <f t="shared" si="49"/>
        <v>0</v>
      </c>
      <c r="GM73" s="2">
        <f t="shared" si="50"/>
        <v>16223.34</v>
      </c>
      <c r="GN73" s="2">
        <f t="shared" si="51"/>
        <v>16223.34</v>
      </c>
      <c r="GO73" s="2">
        <f t="shared" si="52"/>
        <v>0</v>
      </c>
      <c r="GP73" s="2">
        <f t="shared" si="53"/>
        <v>0</v>
      </c>
      <c r="GQ73" s="2"/>
      <c r="GR73" s="2">
        <v>0</v>
      </c>
      <c r="GS73" s="2">
        <v>3</v>
      </c>
      <c r="GT73" s="2">
        <v>0</v>
      </c>
      <c r="GU73" s="2" t="s">
        <v>3</v>
      </c>
      <c r="GV73" s="2">
        <f t="shared" si="54"/>
        <v>0</v>
      </c>
      <c r="GW73" s="2">
        <v>1</v>
      </c>
      <c r="GX73" s="2">
        <f t="shared" si="55"/>
        <v>0</v>
      </c>
      <c r="GY73" s="2"/>
      <c r="GZ73" s="2"/>
      <c r="HA73" s="2">
        <v>0</v>
      </c>
      <c r="HB73" s="2">
        <v>0</v>
      </c>
      <c r="HC73" s="2">
        <f t="shared" si="56"/>
        <v>0</v>
      </c>
      <c r="HD73" s="2"/>
      <c r="HE73" s="2" t="s">
        <v>3</v>
      </c>
      <c r="HF73" s="2" t="s">
        <v>3</v>
      </c>
      <c r="HG73" s="2"/>
      <c r="HH73" s="2"/>
      <c r="HI73" s="2"/>
      <c r="HJ73" s="2"/>
      <c r="HK73" s="2"/>
      <c r="HL73" s="2"/>
      <c r="HM73" s="2" t="s">
        <v>3</v>
      </c>
      <c r="HN73" s="2" t="s">
        <v>108</v>
      </c>
      <c r="HO73" s="2" t="s">
        <v>109</v>
      </c>
      <c r="HP73" s="2" t="s">
        <v>106</v>
      </c>
      <c r="HQ73" s="2" t="s">
        <v>106</v>
      </c>
      <c r="HR73" s="2"/>
      <c r="HS73" s="2">
        <v>0</v>
      </c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>
        <v>0</v>
      </c>
      <c r="IL73" s="2"/>
      <c r="IM73" s="2"/>
      <c r="IN73" s="2"/>
      <c r="IO73" s="2"/>
      <c r="IP73" s="2"/>
      <c r="IQ73" s="2"/>
      <c r="IR73" s="2"/>
      <c r="IS73" s="2"/>
      <c r="IT73" s="2"/>
      <c r="IU73" s="2"/>
    </row>
    <row r="74" spans="1:255" x14ac:dyDescent="0.2">
      <c r="A74" s="2">
        <v>17</v>
      </c>
      <c r="B74" s="2">
        <v>1</v>
      </c>
      <c r="C74" s="2"/>
      <c r="D74" s="2"/>
      <c r="E74" s="2" t="s">
        <v>120</v>
      </c>
      <c r="F74" s="2" t="s">
        <v>121</v>
      </c>
      <c r="G74" s="2" t="s">
        <v>122</v>
      </c>
      <c r="H74" s="2" t="s">
        <v>118</v>
      </c>
      <c r="I74" s="2">
        <v>2</v>
      </c>
      <c r="J74" s="2">
        <v>0</v>
      </c>
      <c r="K74" s="2">
        <v>2</v>
      </c>
      <c r="L74" s="2"/>
      <c r="M74" s="2"/>
      <c r="N74" s="2"/>
      <c r="O74" s="2">
        <f t="shared" si="38"/>
        <v>20644.8</v>
      </c>
      <c r="P74" s="2">
        <f>ROUND(CQ74*I74,2)</f>
        <v>20644.8</v>
      </c>
      <c r="Q74" s="2">
        <f>ROUND(CR74*I74,2)</f>
        <v>0</v>
      </c>
      <c r="R74" s="2">
        <f>ROUND(CS74*I74,2)</f>
        <v>0</v>
      </c>
      <c r="S74" s="2">
        <f>ROUND(CT74*I74,2)</f>
        <v>0</v>
      </c>
      <c r="T74" s="2">
        <f t="shared" si="39"/>
        <v>0</v>
      </c>
      <c r="U74" s="2">
        <f>ROUND(CV74*I74,7)</f>
        <v>0</v>
      </c>
      <c r="V74" s="2">
        <f>ROUND(CW74*I74,7)</f>
        <v>0</v>
      </c>
      <c r="W74" s="2">
        <f t="shared" si="40"/>
        <v>0</v>
      </c>
      <c r="X74" s="2">
        <f t="shared" si="41"/>
        <v>0</v>
      </c>
      <c r="Y74" s="2">
        <f t="shared" si="42"/>
        <v>0</v>
      </c>
      <c r="Z74" s="2"/>
      <c r="AA74" s="2">
        <v>72309884</v>
      </c>
      <c r="AB74" s="2">
        <f t="shared" si="43"/>
        <v>8460.98</v>
      </c>
      <c r="AC74" s="2">
        <f>ROUND((ES74),6)</f>
        <v>8460.98</v>
      </c>
      <c r="AD74" s="2">
        <f>ROUND((((ET74)-(EU74))+AE74),6)</f>
        <v>0</v>
      </c>
      <c r="AE74" s="2">
        <f>ROUND((EU74),6)</f>
        <v>0</v>
      </c>
      <c r="AF74" s="2">
        <f>ROUND((EV74),6)</f>
        <v>0</v>
      </c>
      <c r="AG74" s="2">
        <f t="shared" si="44"/>
        <v>0</v>
      </c>
      <c r="AH74" s="2">
        <f>(EW74)</f>
        <v>0</v>
      </c>
      <c r="AI74" s="2">
        <f>(EX74)</f>
        <v>0</v>
      </c>
      <c r="AJ74" s="2">
        <f t="shared" si="45"/>
        <v>0</v>
      </c>
      <c r="AK74" s="2">
        <v>8460.98</v>
      </c>
      <c r="AL74" s="2">
        <v>8460.98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1</v>
      </c>
      <c r="AW74" s="2">
        <v>1</v>
      </c>
      <c r="AX74" s="2"/>
      <c r="AY74" s="2"/>
      <c r="AZ74" s="2">
        <v>1</v>
      </c>
      <c r="BA74" s="2">
        <v>1</v>
      </c>
      <c r="BB74" s="2">
        <v>1</v>
      </c>
      <c r="BC74" s="2">
        <v>1.22</v>
      </c>
      <c r="BD74" s="2" t="s">
        <v>3</v>
      </c>
      <c r="BE74" s="2" t="s">
        <v>3</v>
      </c>
      <c r="BF74" s="2" t="s">
        <v>3</v>
      </c>
      <c r="BG74" s="2" t="s">
        <v>3</v>
      </c>
      <c r="BH74" s="2">
        <v>3</v>
      </c>
      <c r="BI74" s="2">
        <v>1</v>
      </c>
      <c r="BJ74" s="2" t="s">
        <v>123</v>
      </c>
      <c r="BK74" s="2"/>
      <c r="BL74" s="2"/>
      <c r="BM74" s="2">
        <v>500001</v>
      </c>
      <c r="BN74" s="2">
        <v>0</v>
      </c>
      <c r="BO74" s="2" t="s">
        <v>121</v>
      </c>
      <c r="BP74" s="2">
        <v>1</v>
      </c>
      <c r="BQ74" s="2">
        <v>8</v>
      </c>
      <c r="BR74" s="2">
        <v>0</v>
      </c>
      <c r="BS74" s="2">
        <v>1</v>
      </c>
      <c r="BT74" s="2">
        <v>1</v>
      </c>
      <c r="BU74" s="2">
        <v>1</v>
      </c>
      <c r="BV74" s="2">
        <v>1</v>
      </c>
      <c r="BW74" s="2">
        <v>1</v>
      </c>
      <c r="BX74" s="2">
        <v>1</v>
      </c>
      <c r="BY74" s="2" t="s">
        <v>3</v>
      </c>
      <c r="BZ74" s="2">
        <v>0</v>
      </c>
      <c r="CA74" s="2">
        <v>0</v>
      </c>
      <c r="CB74" s="2" t="s">
        <v>3</v>
      </c>
      <c r="CC74" s="2"/>
      <c r="CD74" s="2"/>
      <c r="CE74" s="2">
        <v>0</v>
      </c>
      <c r="CF74" s="2">
        <v>0</v>
      </c>
      <c r="CG74" s="2">
        <v>0</v>
      </c>
      <c r="CH74" s="2"/>
      <c r="CI74" s="2"/>
      <c r="CJ74" s="2"/>
      <c r="CK74" s="2"/>
      <c r="CL74" s="2"/>
      <c r="CM74" s="2">
        <v>0</v>
      </c>
      <c r="CN74" s="2" t="s">
        <v>3</v>
      </c>
      <c r="CO74" s="2">
        <v>0</v>
      </c>
      <c r="CP74" s="2">
        <f t="shared" si="46"/>
        <v>20644.8</v>
      </c>
      <c r="CQ74" s="2">
        <f>ROUND(AL74*BC74,2)</f>
        <v>10322.4</v>
      </c>
      <c r="CR74" s="2">
        <f>ROUND(AM74*BB74,2)</f>
        <v>0</v>
      </c>
      <c r="CS74" s="2">
        <f>ROUND(AN74*BS74,2)</f>
        <v>0</v>
      </c>
      <c r="CT74" s="2">
        <f>ROUND(AO74*BA74,2)</f>
        <v>0</v>
      </c>
      <c r="CU74" s="2">
        <f t="shared" si="47"/>
        <v>0</v>
      </c>
      <c r="CV74" s="2">
        <f>AH74</f>
        <v>0</v>
      </c>
      <c r="CW74" s="2">
        <f>AI74</f>
        <v>0</v>
      </c>
      <c r="CX74" s="2">
        <f t="shared" si="48"/>
        <v>0</v>
      </c>
      <c r="CY74" s="2">
        <f>0</f>
        <v>0</v>
      </c>
      <c r="CZ74" s="2">
        <f>0</f>
        <v>0</v>
      </c>
      <c r="DA74" s="2"/>
      <c r="DB74" s="2"/>
      <c r="DC74" s="2" t="s">
        <v>3</v>
      </c>
      <c r="DD74" s="2" t="s">
        <v>3</v>
      </c>
      <c r="DE74" s="2" t="s">
        <v>3</v>
      </c>
      <c r="DF74" s="2" t="s">
        <v>3</v>
      </c>
      <c r="DG74" s="2" t="s">
        <v>3</v>
      </c>
      <c r="DH74" s="2" t="s">
        <v>3</v>
      </c>
      <c r="DI74" s="2" t="s">
        <v>3</v>
      </c>
      <c r="DJ74" s="2" t="s">
        <v>3</v>
      </c>
      <c r="DK74" s="2" t="s">
        <v>3</v>
      </c>
      <c r="DL74" s="2" t="s">
        <v>3</v>
      </c>
      <c r="DM74" s="2" t="s">
        <v>3</v>
      </c>
      <c r="DN74" s="2">
        <v>0</v>
      </c>
      <c r="DO74" s="2">
        <v>0</v>
      </c>
      <c r="DP74" s="2">
        <v>1</v>
      </c>
      <c r="DQ74" s="2">
        <v>1</v>
      </c>
      <c r="DR74" s="2"/>
      <c r="DS74" s="2"/>
      <c r="DT74" s="2"/>
      <c r="DU74" s="2">
        <v>1013</v>
      </c>
      <c r="DV74" s="2" t="s">
        <v>118</v>
      </c>
      <c r="DW74" s="2" t="s">
        <v>118</v>
      </c>
      <c r="DX74" s="2">
        <v>1</v>
      </c>
      <c r="DY74" s="2"/>
      <c r="DZ74" s="2" t="s">
        <v>3</v>
      </c>
      <c r="EA74" s="2" t="s">
        <v>3</v>
      </c>
      <c r="EB74" s="2" t="s">
        <v>3</v>
      </c>
      <c r="EC74" s="2" t="s">
        <v>3</v>
      </c>
      <c r="ED74" s="2"/>
      <c r="EE74" s="2">
        <v>70312867</v>
      </c>
      <c r="EF74" s="2">
        <v>8</v>
      </c>
      <c r="EG74" s="2" t="s">
        <v>124</v>
      </c>
      <c r="EH74" s="2">
        <v>0</v>
      </c>
      <c r="EI74" s="2" t="s">
        <v>3</v>
      </c>
      <c r="EJ74" s="2">
        <v>1</v>
      </c>
      <c r="EK74" s="2">
        <v>500001</v>
      </c>
      <c r="EL74" s="2" t="s">
        <v>125</v>
      </c>
      <c r="EM74" s="2" t="s">
        <v>126</v>
      </c>
      <c r="EN74" s="2"/>
      <c r="EO74" s="2" t="s">
        <v>3</v>
      </c>
      <c r="EP74" s="2"/>
      <c r="EQ74" s="2">
        <v>0</v>
      </c>
      <c r="ER74" s="2">
        <v>8460.98</v>
      </c>
      <c r="ES74" s="2">
        <v>8460.98</v>
      </c>
      <c r="ET74" s="2">
        <v>0</v>
      </c>
      <c r="EU74" s="2">
        <v>0</v>
      </c>
      <c r="EV74" s="2">
        <v>0</v>
      </c>
      <c r="EW74" s="2">
        <v>0</v>
      </c>
      <c r="EX74" s="2">
        <v>0</v>
      </c>
      <c r="EY74" s="2">
        <v>0</v>
      </c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>
        <v>0</v>
      </c>
      <c r="FR74" s="2">
        <v>0</v>
      </c>
      <c r="FS74" s="2">
        <v>0</v>
      </c>
      <c r="FT74" s="2"/>
      <c r="FU74" s="2"/>
      <c r="FV74" s="2"/>
      <c r="FW74" s="2"/>
      <c r="FX74" s="2">
        <v>0</v>
      </c>
      <c r="FY74" s="2">
        <v>0</v>
      </c>
      <c r="FZ74" s="2"/>
      <c r="GA74" s="2" t="s">
        <v>3</v>
      </c>
      <c r="GB74" s="2"/>
      <c r="GC74" s="2"/>
      <c r="GD74" s="2">
        <v>1</v>
      </c>
      <c r="GE74" s="2"/>
      <c r="GF74" s="2">
        <v>1636274512</v>
      </c>
      <c r="GG74" s="2">
        <v>2</v>
      </c>
      <c r="GH74" s="2">
        <v>1</v>
      </c>
      <c r="GI74" s="2">
        <v>2</v>
      </c>
      <c r="GJ74" s="2">
        <v>0</v>
      </c>
      <c r="GK74" s="2">
        <v>0</v>
      </c>
      <c r="GL74" s="2">
        <f t="shared" si="49"/>
        <v>0</v>
      </c>
      <c r="GM74" s="2">
        <f t="shared" si="50"/>
        <v>20644.8</v>
      </c>
      <c r="GN74" s="2">
        <f t="shared" si="51"/>
        <v>20644.8</v>
      </c>
      <c r="GO74" s="2">
        <f t="shared" si="52"/>
        <v>0</v>
      </c>
      <c r="GP74" s="2">
        <f t="shared" si="53"/>
        <v>0</v>
      </c>
      <c r="GQ74" s="2"/>
      <c r="GR74" s="2">
        <v>0</v>
      </c>
      <c r="GS74" s="2">
        <v>0</v>
      </c>
      <c r="GT74" s="2">
        <v>0</v>
      </c>
      <c r="GU74" s="2" t="s">
        <v>3</v>
      </c>
      <c r="GV74" s="2">
        <f t="shared" si="54"/>
        <v>0</v>
      </c>
      <c r="GW74" s="2">
        <v>1</v>
      </c>
      <c r="GX74" s="2">
        <f t="shared" si="55"/>
        <v>0</v>
      </c>
      <c r="GY74" s="2"/>
      <c r="GZ74" s="2"/>
      <c r="HA74" s="2">
        <v>0</v>
      </c>
      <c r="HB74" s="2">
        <v>0</v>
      </c>
      <c r="HC74" s="2">
        <f t="shared" si="56"/>
        <v>0</v>
      </c>
      <c r="HD74" s="2"/>
      <c r="HE74" s="2" t="s">
        <v>3</v>
      </c>
      <c r="HF74" s="2" t="s">
        <v>3</v>
      </c>
      <c r="HG74" s="2"/>
      <c r="HH74" s="2"/>
      <c r="HI74" s="2"/>
      <c r="HJ74" s="2"/>
      <c r="HK74" s="2"/>
      <c r="HL74" s="2"/>
      <c r="HM74" s="2" t="s">
        <v>3</v>
      </c>
      <c r="HN74" s="2" t="s">
        <v>3</v>
      </c>
      <c r="HO74" s="2" t="s">
        <v>3</v>
      </c>
      <c r="HP74" s="2" t="s">
        <v>3</v>
      </c>
      <c r="HQ74" s="2" t="s">
        <v>3</v>
      </c>
      <c r="HR74" s="2"/>
      <c r="HS74" s="2">
        <v>0</v>
      </c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>
        <v>0</v>
      </c>
      <c r="IL74" s="2"/>
      <c r="IM74" s="2"/>
      <c r="IN74" s="2"/>
      <c r="IO74" s="2"/>
      <c r="IP74" s="2"/>
      <c r="IQ74" s="2"/>
      <c r="IR74" s="2"/>
      <c r="IS74" s="2"/>
      <c r="IT74" s="2"/>
      <c r="IU74" s="2"/>
    </row>
    <row r="75" spans="1:255" x14ac:dyDescent="0.2">
      <c r="A75" s="2">
        <v>17</v>
      </c>
      <c r="B75" s="2">
        <v>1</v>
      </c>
      <c r="C75" s="2">
        <f>ROW(SmtRes!A41)</f>
        <v>41</v>
      </c>
      <c r="D75" s="2">
        <f>ROW(EtalonRes!A43)</f>
        <v>43</v>
      </c>
      <c r="E75" s="2" t="s">
        <v>127</v>
      </c>
      <c r="F75" s="2" t="s">
        <v>128</v>
      </c>
      <c r="G75" s="2" t="s">
        <v>129</v>
      </c>
      <c r="H75" s="2" t="s">
        <v>118</v>
      </c>
      <c r="I75" s="2">
        <v>2</v>
      </c>
      <c r="J75" s="2">
        <v>0</v>
      </c>
      <c r="K75" s="2">
        <v>2</v>
      </c>
      <c r="L75" s="2"/>
      <c r="M75" s="2"/>
      <c r="N75" s="2"/>
      <c r="O75" s="2">
        <f t="shared" si="38"/>
        <v>1005.05</v>
      </c>
      <c r="P75" s="2">
        <f>SUMIF(SmtRes!AQ38:'SmtRes'!AQ41,"=1",SmtRes!DF38:'SmtRes'!DF41)</f>
        <v>28.95</v>
      </c>
      <c r="Q75" s="2">
        <f>SUMIF(SmtRes!AQ38:'SmtRes'!AQ41,"=1",SmtRes!DG38:'SmtRes'!DG41)</f>
        <v>523.41999999999996</v>
      </c>
      <c r="R75" s="2">
        <f>SUMIF(SmtRes!AQ38:'SmtRes'!AQ41,"=1",SmtRes!DH38:'SmtRes'!DH41)</f>
        <v>162.96</v>
      </c>
      <c r="S75" s="2">
        <f>SUMIF(SmtRes!AQ38:'SmtRes'!AQ41,"=1",SmtRes!DI38:'SmtRes'!DI41)</f>
        <v>289.72000000000003</v>
      </c>
      <c r="T75" s="2">
        <f t="shared" si="39"/>
        <v>0</v>
      </c>
      <c r="U75" s="2">
        <f>SUMIF(SmtRes!AQ38:'SmtRes'!AQ41,"=1",SmtRes!CV38:'SmtRes'!CV41)</f>
        <v>0.64</v>
      </c>
      <c r="V75" s="2">
        <f>SUMIF(SmtRes!AQ38:'SmtRes'!AQ41,"=1",SmtRes!CW38:'SmtRes'!CW41)</f>
        <v>0.36</v>
      </c>
      <c r="W75" s="2">
        <f t="shared" si="40"/>
        <v>0</v>
      </c>
      <c r="X75" s="2">
        <f t="shared" si="41"/>
        <v>529.64</v>
      </c>
      <c r="Y75" s="2">
        <f t="shared" si="42"/>
        <v>334.98</v>
      </c>
      <c r="Z75" s="2"/>
      <c r="AA75" s="2">
        <v>72309884</v>
      </c>
      <c r="AB75" s="2">
        <f t="shared" si="43"/>
        <v>352.85500000000002</v>
      </c>
      <c r="AC75" s="2">
        <f>ROUND((SUM(SmtRes!BQ38:'SmtRes'!BQ41)),6)</f>
        <v>15.563000000000001</v>
      </c>
      <c r="AD75" s="2">
        <f>ROUND((((SUM(SmtRes!BR38:'SmtRes'!BR41))-(SUM(SmtRes!BS38:'SmtRes'!BS41)))+AE75),6)</f>
        <v>192.43440000000001</v>
      </c>
      <c r="AE75" s="2">
        <f>ROUND((SUM(SmtRes!BS38:'SmtRes'!BS41)),6)</f>
        <v>81.482399999999998</v>
      </c>
      <c r="AF75" s="2">
        <f>ROUND((SUM(SmtRes!BT38:'SmtRes'!BT41)),6)</f>
        <v>144.85759999999999</v>
      </c>
      <c r="AG75" s="2">
        <f t="shared" si="44"/>
        <v>0</v>
      </c>
      <c r="AH75" s="2">
        <f>(SUM(SmtRes!BU38:'SmtRes'!BU41))</f>
        <v>0.32</v>
      </c>
      <c r="AI75" s="2">
        <f>(SUM(SmtRes!BV38:'SmtRes'!BV41))</f>
        <v>0.18</v>
      </c>
      <c r="AJ75" s="2">
        <f t="shared" si="45"/>
        <v>0</v>
      </c>
      <c r="AK75" s="2">
        <v>434.3374</v>
      </c>
      <c r="AL75" s="2">
        <v>15.563000000000001</v>
      </c>
      <c r="AM75" s="2">
        <v>192.43439999999998</v>
      </c>
      <c r="AN75" s="2">
        <v>81.482399999999998</v>
      </c>
      <c r="AO75" s="2">
        <v>144.85760000000002</v>
      </c>
      <c r="AP75" s="2">
        <v>0</v>
      </c>
      <c r="AQ75" s="2">
        <v>0.32</v>
      </c>
      <c r="AR75" s="2">
        <v>0.18</v>
      </c>
      <c r="AS75" s="2">
        <v>0</v>
      </c>
      <c r="AT75" s="2">
        <v>117</v>
      </c>
      <c r="AU75" s="2">
        <v>74</v>
      </c>
      <c r="AV75" s="2">
        <v>1</v>
      </c>
      <c r="AW75" s="2">
        <v>1</v>
      </c>
      <c r="AX75" s="2"/>
      <c r="AY75" s="2"/>
      <c r="AZ75" s="2">
        <v>1</v>
      </c>
      <c r="BA75" s="2">
        <v>1</v>
      </c>
      <c r="BB75" s="2">
        <v>1</v>
      </c>
      <c r="BC75" s="2">
        <v>1</v>
      </c>
      <c r="BD75" s="2" t="s">
        <v>3</v>
      </c>
      <c r="BE75" s="2" t="s">
        <v>3</v>
      </c>
      <c r="BF75" s="2" t="s">
        <v>3</v>
      </c>
      <c r="BG75" s="2" t="s">
        <v>3</v>
      </c>
      <c r="BH75" s="2">
        <v>0</v>
      </c>
      <c r="BI75" s="2">
        <v>1</v>
      </c>
      <c r="BJ75" s="2" t="s">
        <v>130</v>
      </c>
      <c r="BK75" s="2"/>
      <c r="BL75" s="2"/>
      <c r="BM75" s="2">
        <v>22001</v>
      </c>
      <c r="BN75" s="2">
        <v>0</v>
      </c>
      <c r="BO75" s="2" t="s">
        <v>3</v>
      </c>
      <c r="BP75" s="2">
        <v>0</v>
      </c>
      <c r="BQ75" s="2">
        <v>2</v>
      </c>
      <c r="BR75" s="2">
        <v>0</v>
      </c>
      <c r="BS75" s="2">
        <v>1</v>
      </c>
      <c r="BT75" s="2">
        <v>1</v>
      </c>
      <c r="BU75" s="2">
        <v>1</v>
      </c>
      <c r="BV75" s="2">
        <v>1</v>
      </c>
      <c r="BW75" s="2">
        <v>1</v>
      </c>
      <c r="BX75" s="2">
        <v>1</v>
      </c>
      <c r="BY75" s="2" t="s">
        <v>3</v>
      </c>
      <c r="BZ75" s="2">
        <v>117</v>
      </c>
      <c r="CA75" s="2">
        <v>74</v>
      </c>
      <c r="CB75" s="2" t="s">
        <v>3</v>
      </c>
      <c r="CC75" s="2"/>
      <c r="CD75" s="2"/>
      <c r="CE75" s="2">
        <v>0</v>
      </c>
      <c r="CF75" s="2">
        <v>0</v>
      </c>
      <c r="CG75" s="2">
        <v>0</v>
      </c>
      <c r="CH75" s="2"/>
      <c r="CI75" s="2"/>
      <c r="CJ75" s="2"/>
      <c r="CK75" s="2"/>
      <c r="CL75" s="2"/>
      <c r="CM75" s="2">
        <v>0</v>
      </c>
      <c r="CN75" s="2" t="s">
        <v>3</v>
      </c>
      <c r="CO75" s="2">
        <v>0</v>
      </c>
      <c r="CP75" s="2">
        <f t="shared" si="46"/>
        <v>1005.0500000000001</v>
      </c>
      <c r="CQ75" s="2">
        <f>SUMIF(SmtRes!AQ38:'SmtRes'!AQ41,"=1",SmtRes!AA38:'SmtRes'!AA41)</f>
        <v>144.74</v>
      </c>
      <c r="CR75" s="2">
        <f>SUMIF(SmtRes!AQ38:'SmtRes'!AQ41,"=1",SmtRes!AB38:'SmtRes'!AB41)</f>
        <v>1453.95</v>
      </c>
      <c r="CS75" s="2">
        <f>SUMIF(SmtRes!AQ38:'SmtRes'!AQ41,"=1",SmtRes!AC38:'SmtRes'!AC41)</f>
        <v>452.68</v>
      </c>
      <c r="CT75" s="2">
        <f>SUMIF(SmtRes!AQ38:'SmtRes'!AQ41,"=1",SmtRes!AD38:'SmtRes'!AD41)</f>
        <v>452.68</v>
      </c>
      <c r="CU75" s="2">
        <f t="shared" si="47"/>
        <v>0</v>
      </c>
      <c r="CV75" s="2">
        <f>SUMIF(SmtRes!AQ38:'SmtRes'!AQ41,"=1",SmtRes!BU38:'SmtRes'!BU41)</f>
        <v>0.32</v>
      </c>
      <c r="CW75" s="2">
        <f>SUMIF(SmtRes!AQ38:'SmtRes'!AQ41,"=1",SmtRes!BV38:'SmtRes'!BV41)</f>
        <v>0.18</v>
      </c>
      <c r="CX75" s="2">
        <f t="shared" si="48"/>
        <v>0</v>
      </c>
      <c r="CY75" s="2">
        <f>(((S75+R75)*AT75)/100)</f>
        <v>529.63560000000007</v>
      </c>
      <c r="CZ75" s="2">
        <f>(((S75+R75)*AU75)/100)</f>
        <v>334.98320000000007</v>
      </c>
      <c r="DA75" s="2"/>
      <c r="DB75" s="2"/>
      <c r="DC75" s="2" t="s">
        <v>3</v>
      </c>
      <c r="DD75" s="2" t="s">
        <v>3</v>
      </c>
      <c r="DE75" s="2" t="s">
        <v>3</v>
      </c>
      <c r="DF75" s="2" t="s">
        <v>3</v>
      </c>
      <c r="DG75" s="2" t="s">
        <v>3</v>
      </c>
      <c r="DH75" s="2" t="s">
        <v>3</v>
      </c>
      <c r="DI75" s="2" t="s">
        <v>3</v>
      </c>
      <c r="DJ75" s="2" t="s">
        <v>3</v>
      </c>
      <c r="DK75" s="2" t="s">
        <v>3</v>
      </c>
      <c r="DL75" s="2" t="s">
        <v>3</v>
      </c>
      <c r="DM75" s="2" t="s">
        <v>3</v>
      </c>
      <c r="DN75" s="2">
        <v>0</v>
      </c>
      <c r="DO75" s="2">
        <v>0</v>
      </c>
      <c r="DP75" s="2">
        <v>1</v>
      </c>
      <c r="DQ75" s="2">
        <v>1</v>
      </c>
      <c r="DR75" s="2"/>
      <c r="DS75" s="2"/>
      <c r="DT75" s="2"/>
      <c r="DU75" s="2">
        <v>1013</v>
      </c>
      <c r="DV75" s="2" t="s">
        <v>118</v>
      </c>
      <c r="DW75" s="2" t="s">
        <v>118</v>
      </c>
      <c r="DX75" s="2">
        <v>1</v>
      </c>
      <c r="DY75" s="2"/>
      <c r="DZ75" s="2" t="s">
        <v>3</v>
      </c>
      <c r="EA75" s="2" t="s">
        <v>3</v>
      </c>
      <c r="EB75" s="2" t="s">
        <v>3</v>
      </c>
      <c r="EC75" s="2" t="s">
        <v>3</v>
      </c>
      <c r="ED75" s="2"/>
      <c r="EE75" s="2">
        <v>70312967</v>
      </c>
      <c r="EF75" s="2">
        <v>2</v>
      </c>
      <c r="EG75" s="2" t="s">
        <v>25</v>
      </c>
      <c r="EH75" s="2">
        <v>18</v>
      </c>
      <c r="EI75" s="2" t="s">
        <v>106</v>
      </c>
      <c r="EJ75" s="2">
        <v>1</v>
      </c>
      <c r="EK75" s="2">
        <v>22001</v>
      </c>
      <c r="EL75" s="2" t="s">
        <v>106</v>
      </c>
      <c r="EM75" s="2" t="s">
        <v>131</v>
      </c>
      <c r="EN75" s="2"/>
      <c r="EO75" s="2" t="s">
        <v>3</v>
      </c>
      <c r="EP75" s="2"/>
      <c r="EQ75" s="2">
        <v>0</v>
      </c>
      <c r="ER75" s="2">
        <v>0</v>
      </c>
      <c r="ES75" s="2">
        <v>0</v>
      </c>
      <c r="ET75" s="2">
        <v>0</v>
      </c>
      <c r="EU75" s="2">
        <v>0</v>
      </c>
      <c r="EV75" s="2">
        <v>0</v>
      </c>
      <c r="EW75" s="2">
        <v>0.32</v>
      </c>
      <c r="EX75" s="2">
        <v>0.18</v>
      </c>
      <c r="EY75" s="2">
        <v>0</v>
      </c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>
        <v>0</v>
      </c>
      <c r="FR75" s="2">
        <v>0</v>
      </c>
      <c r="FS75" s="2">
        <v>0</v>
      </c>
      <c r="FT75" s="2"/>
      <c r="FU75" s="2"/>
      <c r="FV75" s="2"/>
      <c r="FW75" s="2"/>
      <c r="FX75" s="2">
        <v>117</v>
      </c>
      <c r="FY75" s="2">
        <v>74</v>
      </c>
      <c r="FZ75" s="2"/>
      <c r="GA75" s="2" t="s">
        <v>3</v>
      </c>
      <c r="GB75" s="2"/>
      <c r="GC75" s="2"/>
      <c r="GD75" s="2">
        <v>1</v>
      </c>
      <c r="GE75" s="2"/>
      <c r="GF75" s="2">
        <v>34206769</v>
      </c>
      <c r="GG75" s="2">
        <v>2</v>
      </c>
      <c r="GH75" s="2">
        <v>1</v>
      </c>
      <c r="GI75" s="2">
        <v>-2</v>
      </c>
      <c r="GJ75" s="2">
        <v>0</v>
      </c>
      <c r="GK75" s="2">
        <v>0</v>
      </c>
      <c r="GL75" s="2">
        <f t="shared" si="49"/>
        <v>0</v>
      </c>
      <c r="GM75" s="2">
        <f t="shared" si="50"/>
        <v>1869.67</v>
      </c>
      <c r="GN75" s="2">
        <f t="shared" si="51"/>
        <v>1869.67</v>
      </c>
      <c r="GO75" s="2">
        <f t="shared" si="52"/>
        <v>0</v>
      </c>
      <c r="GP75" s="2">
        <f t="shared" si="53"/>
        <v>0</v>
      </c>
      <c r="GQ75" s="2"/>
      <c r="GR75" s="2">
        <v>0</v>
      </c>
      <c r="GS75" s="2">
        <v>0</v>
      </c>
      <c r="GT75" s="2">
        <v>0</v>
      </c>
      <c r="GU75" s="2" t="s">
        <v>3</v>
      </c>
      <c r="GV75" s="2">
        <f t="shared" si="54"/>
        <v>0</v>
      </c>
      <c r="GW75" s="2">
        <v>1</v>
      </c>
      <c r="GX75" s="2">
        <f t="shared" si="55"/>
        <v>0</v>
      </c>
      <c r="GY75" s="2"/>
      <c r="GZ75" s="2"/>
      <c r="HA75" s="2">
        <v>0</v>
      </c>
      <c r="HB75" s="2">
        <v>0</v>
      </c>
      <c r="HC75" s="2">
        <f t="shared" si="56"/>
        <v>0</v>
      </c>
      <c r="HD75" s="2"/>
      <c r="HE75" s="2" t="s">
        <v>3</v>
      </c>
      <c r="HF75" s="2" t="s">
        <v>3</v>
      </c>
      <c r="HG75" s="2"/>
      <c r="HH75" s="2"/>
      <c r="HI75" s="2"/>
      <c r="HJ75" s="2"/>
      <c r="HK75" s="2"/>
      <c r="HL75" s="2"/>
      <c r="HM75" s="2" t="s">
        <v>3</v>
      </c>
      <c r="HN75" s="2" t="s">
        <v>108</v>
      </c>
      <c r="HO75" s="2" t="s">
        <v>109</v>
      </c>
      <c r="HP75" s="2" t="s">
        <v>106</v>
      </c>
      <c r="HQ75" s="2" t="s">
        <v>106</v>
      </c>
      <c r="HR75" s="2"/>
      <c r="HS75" s="2">
        <v>0</v>
      </c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>
        <v>0</v>
      </c>
      <c r="IL75" s="2"/>
      <c r="IM75" s="2"/>
      <c r="IN75" s="2"/>
      <c r="IO75" s="2"/>
      <c r="IP75" s="2"/>
      <c r="IQ75" s="2"/>
      <c r="IR75" s="2"/>
      <c r="IS75" s="2"/>
      <c r="IT75" s="2"/>
      <c r="IU75" s="2"/>
    </row>
    <row r="76" spans="1:255" x14ac:dyDescent="0.2">
      <c r="A76" s="2">
        <v>17</v>
      </c>
      <c r="B76" s="2">
        <v>1</v>
      </c>
      <c r="C76" s="2"/>
      <c r="D76" s="2"/>
      <c r="E76" s="2" t="s">
        <v>132</v>
      </c>
      <c r="F76" s="2" t="s">
        <v>133</v>
      </c>
      <c r="G76" s="2" t="s">
        <v>134</v>
      </c>
      <c r="H76" s="2" t="s">
        <v>118</v>
      </c>
      <c r="I76" s="2">
        <v>2</v>
      </c>
      <c r="J76" s="2">
        <v>0</v>
      </c>
      <c r="K76" s="2">
        <v>2</v>
      </c>
      <c r="L76" s="2"/>
      <c r="M76" s="2"/>
      <c r="N76" s="2"/>
      <c r="O76" s="2">
        <f t="shared" si="38"/>
        <v>6649.78</v>
      </c>
      <c r="P76" s="2">
        <f>ROUND(CQ76*I76,2)</f>
        <v>6649.78</v>
      </c>
      <c r="Q76" s="2">
        <f>ROUND(CR76*I76,2)</f>
        <v>0</v>
      </c>
      <c r="R76" s="2">
        <f>ROUND(CS76*I76,2)</f>
        <v>0</v>
      </c>
      <c r="S76" s="2">
        <f>ROUND(CT76*I76,2)</f>
        <v>0</v>
      </c>
      <c r="T76" s="2">
        <f t="shared" si="39"/>
        <v>0</v>
      </c>
      <c r="U76" s="2">
        <f>ROUND(CV76*I76,7)</f>
        <v>0</v>
      </c>
      <c r="V76" s="2">
        <f>ROUND(CW76*I76,7)</f>
        <v>0</v>
      </c>
      <c r="W76" s="2">
        <f t="shared" si="40"/>
        <v>0</v>
      </c>
      <c r="X76" s="2">
        <f t="shared" si="41"/>
        <v>0</v>
      </c>
      <c r="Y76" s="2">
        <f t="shared" si="42"/>
        <v>0</v>
      </c>
      <c r="Z76" s="2"/>
      <c r="AA76" s="2">
        <v>72309884</v>
      </c>
      <c r="AB76" s="2">
        <f t="shared" si="43"/>
        <v>3136.69</v>
      </c>
      <c r="AC76" s="2">
        <f>ROUND((ES76),6)</f>
        <v>3136.69</v>
      </c>
      <c r="AD76" s="2">
        <f>ROUND((((ET76)-(EU76))+AE76),6)</f>
        <v>0</v>
      </c>
      <c r="AE76" s="2">
        <f>ROUND((EU76),6)</f>
        <v>0</v>
      </c>
      <c r="AF76" s="2">
        <f>ROUND((EV76),6)</f>
        <v>0</v>
      </c>
      <c r="AG76" s="2">
        <f t="shared" si="44"/>
        <v>0</v>
      </c>
      <c r="AH76" s="2">
        <f>(EW76)</f>
        <v>0</v>
      </c>
      <c r="AI76" s="2">
        <f>(EX76)</f>
        <v>0</v>
      </c>
      <c r="AJ76" s="2">
        <f t="shared" si="45"/>
        <v>0</v>
      </c>
      <c r="AK76" s="2">
        <v>3136.69</v>
      </c>
      <c r="AL76" s="2">
        <v>3136.69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1</v>
      </c>
      <c r="AW76" s="2">
        <v>1</v>
      </c>
      <c r="AX76" s="2"/>
      <c r="AY76" s="2"/>
      <c r="AZ76" s="2">
        <v>1</v>
      </c>
      <c r="BA76" s="2">
        <v>1</v>
      </c>
      <c r="BB76" s="2">
        <v>1</v>
      </c>
      <c r="BC76" s="2">
        <v>1.06</v>
      </c>
      <c r="BD76" s="2" t="s">
        <v>3</v>
      </c>
      <c r="BE76" s="2" t="s">
        <v>3</v>
      </c>
      <c r="BF76" s="2" t="s">
        <v>3</v>
      </c>
      <c r="BG76" s="2" t="s">
        <v>3</v>
      </c>
      <c r="BH76" s="2">
        <v>3</v>
      </c>
      <c r="BI76" s="2">
        <v>1</v>
      </c>
      <c r="BJ76" s="2" t="s">
        <v>135</v>
      </c>
      <c r="BK76" s="2"/>
      <c r="BL76" s="2"/>
      <c r="BM76" s="2">
        <v>500001</v>
      </c>
      <c r="BN76" s="2">
        <v>0</v>
      </c>
      <c r="BO76" s="2" t="s">
        <v>133</v>
      </c>
      <c r="BP76" s="2">
        <v>1</v>
      </c>
      <c r="BQ76" s="2">
        <v>8</v>
      </c>
      <c r="BR76" s="2">
        <v>0</v>
      </c>
      <c r="BS76" s="2">
        <v>1</v>
      </c>
      <c r="BT76" s="2">
        <v>1</v>
      </c>
      <c r="BU76" s="2">
        <v>1</v>
      </c>
      <c r="BV76" s="2">
        <v>1</v>
      </c>
      <c r="BW76" s="2">
        <v>1</v>
      </c>
      <c r="BX76" s="2">
        <v>1</v>
      </c>
      <c r="BY76" s="2" t="s">
        <v>3</v>
      </c>
      <c r="BZ76" s="2">
        <v>0</v>
      </c>
      <c r="CA76" s="2">
        <v>0</v>
      </c>
      <c r="CB76" s="2" t="s">
        <v>3</v>
      </c>
      <c r="CC76" s="2"/>
      <c r="CD76" s="2"/>
      <c r="CE76" s="2">
        <v>0</v>
      </c>
      <c r="CF76" s="2">
        <v>0</v>
      </c>
      <c r="CG76" s="2">
        <v>0</v>
      </c>
      <c r="CH76" s="2"/>
      <c r="CI76" s="2"/>
      <c r="CJ76" s="2"/>
      <c r="CK76" s="2"/>
      <c r="CL76" s="2"/>
      <c r="CM76" s="2">
        <v>0</v>
      </c>
      <c r="CN76" s="2" t="s">
        <v>3</v>
      </c>
      <c r="CO76" s="2">
        <v>0</v>
      </c>
      <c r="CP76" s="2">
        <f t="shared" si="46"/>
        <v>6649.78</v>
      </c>
      <c r="CQ76" s="2">
        <f>ROUND(AL76*BC76,2)</f>
        <v>3324.89</v>
      </c>
      <c r="CR76" s="2">
        <f>ROUND(AM76*BB76,2)</f>
        <v>0</v>
      </c>
      <c r="CS76" s="2">
        <f>ROUND(AN76*BS76,2)</f>
        <v>0</v>
      </c>
      <c r="CT76" s="2">
        <f>ROUND(AO76*BA76,2)</f>
        <v>0</v>
      </c>
      <c r="CU76" s="2">
        <f t="shared" si="47"/>
        <v>0</v>
      </c>
      <c r="CV76" s="2">
        <f>AH76</f>
        <v>0</v>
      </c>
      <c r="CW76" s="2">
        <f>AI76</f>
        <v>0</v>
      </c>
      <c r="CX76" s="2">
        <f t="shared" si="48"/>
        <v>0</v>
      </c>
      <c r="CY76" s="2">
        <f>0</f>
        <v>0</v>
      </c>
      <c r="CZ76" s="2">
        <f>0</f>
        <v>0</v>
      </c>
      <c r="DA76" s="2"/>
      <c r="DB76" s="2"/>
      <c r="DC76" s="2" t="s">
        <v>3</v>
      </c>
      <c r="DD76" s="2" t="s">
        <v>3</v>
      </c>
      <c r="DE76" s="2" t="s">
        <v>3</v>
      </c>
      <c r="DF76" s="2" t="s">
        <v>3</v>
      </c>
      <c r="DG76" s="2" t="s">
        <v>3</v>
      </c>
      <c r="DH76" s="2" t="s">
        <v>3</v>
      </c>
      <c r="DI76" s="2" t="s">
        <v>3</v>
      </c>
      <c r="DJ76" s="2" t="s">
        <v>3</v>
      </c>
      <c r="DK76" s="2" t="s">
        <v>3</v>
      </c>
      <c r="DL76" s="2" t="s">
        <v>3</v>
      </c>
      <c r="DM76" s="2" t="s">
        <v>3</v>
      </c>
      <c r="DN76" s="2">
        <v>0</v>
      </c>
      <c r="DO76" s="2">
        <v>0</v>
      </c>
      <c r="DP76" s="2">
        <v>1</v>
      </c>
      <c r="DQ76" s="2">
        <v>1</v>
      </c>
      <c r="DR76" s="2"/>
      <c r="DS76" s="2"/>
      <c r="DT76" s="2"/>
      <c r="DU76" s="2">
        <v>1013</v>
      </c>
      <c r="DV76" s="2" t="s">
        <v>118</v>
      </c>
      <c r="DW76" s="2" t="s">
        <v>118</v>
      </c>
      <c r="DX76" s="2">
        <v>1</v>
      </c>
      <c r="DY76" s="2"/>
      <c r="DZ76" s="2" t="s">
        <v>3</v>
      </c>
      <c r="EA76" s="2" t="s">
        <v>3</v>
      </c>
      <c r="EB76" s="2" t="s">
        <v>3</v>
      </c>
      <c r="EC76" s="2" t="s">
        <v>3</v>
      </c>
      <c r="ED76" s="2"/>
      <c r="EE76" s="2">
        <v>70312867</v>
      </c>
      <c r="EF76" s="2">
        <v>8</v>
      </c>
      <c r="EG76" s="2" t="s">
        <v>124</v>
      </c>
      <c r="EH76" s="2">
        <v>0</v>
      </c>
      <c r="EI76" s="2" t="s">
        <v>3</v>
      </c>
      <c r="EJ76" s="2">
        <v>1</v>
      </c>
      <c r="EK76" s="2">
        <v>500001</v>
      </c>
      <c r="EL76" s="2" t="s">
        <v>125</v>
      </c>
      <c r="EM76" s="2" t="s">
        <v>126</v>
      </c>
      <c r="EN76" s="2"/>
      <c r="EO76" s="2" t="s">
        <v>3</v>
      </c>
      <c r="EP76" s="2"/>
      <c r="EQ76" s="2">
        <v>0</v>
      </c>
      <c r="ER76" s="2">
        <v>3136.69</v>
      </c>
      <c r="ES76" s="2">
        <v>3136.69</v>
      </c>
      <c r="ET76" s="2">
        <v>0</v>
      </c>
      <c r="EU76" s="2">
        <v>0</v>
      </c>
      <c r="EV76" s="2">
        <v>0</v>
      </c>
      <c r="EW76" s="2">
        <v>0</v>
      </c>
      <c r="EX76" s="2">
        <v>0</v>
      </c>
      <c r="EY76" s="2">
        <v>0</v>
      </c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>
        <v>0</v>
      </c>
      <c r="FR76" s="2">
        <v>0</v>
      </c>
      <c r="FS76" s="2">
        <v>0</v>
      </c>
      <c r="FT76" s="2"/>
      <c r="FU76" s="2"/>
      <c r="FV76" s="2"/>
      <c r="FW76" s="2"/>
      <c r="FX76" s="2">
        <v>0</v>
      </c>
      <c r="FY76" s="2">
        <v>0</v>
      </c>
      <c r="FZ76" s="2"/>
      <c r="GA76" s="2" t="s">
        <v>3</v>
      </c>
      <c r="GB76" s="2"/>
      <c r="GC76" s="2"/>
      <c r="GD76" s="2">
        <v>1</v>
      </c>
      <c r="GE76" s="2"/>
      <c r="GF76" s="2">
        <v>1555048482</v>
      </c>
      <c r="GG76" s="2">
        <v>2</v>
      </c>
      <c r="GH76" s="2">
        <v>1</v>
      </c>
      <c r="GI76" s="2">
        <v>2</v>
      </c>
      <c r="GJ76" s="2">
        <v>0</v>
      </c>
      <c r="GK76" s="2">
        <v>0</v>
      </c>
      <c r="GL76" s="2">
        <f t="shared" si="49"/>
        <v>0</v>
      </c>
      <c r="GM76" s="2">
        <f t="shared" si="50"/>
        <v>6649.78</v>
      </c>
      <c r="GN76" s="2">
        <f t="shared" si="51"/>
        <v>6649.78</v>
      </c>
      <c r="GO76" s="2">
        <f t="shared" si="52"/>
        <v>0</v>
      </c>
      <c r="GP76" s="2">
        <f t="shared" si="53"/>
        <v>0</v>
      </c>
      <c r="GQ76" s="2"/>
      <c r="GR76" s="2">
        <v>0</v>
      </c>
      <c r="GS76" s="2">
        <v>3</v>
      </c>
      <c r="GT76" s="2">
        <v>0</v>
      </c>
      <c r="GU76" s="2" t="s">
        <v>3</v>
      </c>
      <c r="GV76" s="2">
        <f t="shared" si="54"/>
        <v>0</v>
      </c>
      <c r="GW76" s="2">
        <v>1</v>
      </c>
      <c r="GX76" s="2">
        <f t="shared" si="55"/>
        <v>0</v>
      </c>
      <c r="GY76" s="2"/>
      <c r="GZ76" s="2"/>
      <c r="HA76" s="2">
        <v>0</v>
      </c>
      <c r="HB76" s="2">
        <v>0</v>
      </c>
      <c r="HC76" s="2">
        <f t="shared" si="56"/>
        <v>0</v>
      </c>
      <c r="HD76" s="2"/>
      <c r="HE76" s="2" t="s">
        <v>3</v>
      </c>
      <c r="HF76" s="2" t="s">
        <v>3</v>
      </c>
      <c r="HG76" s="2"/>
      <c r="HH76" s="2"/>
      <c r="HI76" s="2"/>
      <c r="HJ76" s="2"/>
      <c r="HK76" s="2"/>
      <c r="HL76" s="2"/>
      <c r="HM76" s="2" t="s">
        <v>3</v>
      </c>
      <c r="HN76" s="2" t="s">
        <v>3</v>
      </c>
      <c r="HO76" s="2" t="s">
        <v>3</v>
      </c>
      <c r="HP76" s="2" t="s">
        <v>3</v>
      </c>
      <c r="HQ76" s="2" t="s">
        <v>3</v>
      </c>
      <c r="HR76" s="2"/>
      <c r="HS76" s="2">
        <v>0</v>
      </c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>
        <v>0</v>
      </c>
      <c r="IL76" s="2"/>
      <c r="IM76" s="2"/>
      <c r="IN76" s="2"/>
      <c r="IO76" s="2"/>
      <c r="IP76" s="2"/>
      <c r="IQ76" s="2"/>
      <c r="IR76" s="2"/>
      <c r="IS76" s="2"/>
      <c r="IT76" s="2"/>
      <c r="IU76" s="2"/>
    </row>
    <row r="77" spans="1:255" x14ac:dyDescent="0.2">
      <c r="A77" s="2">
        <v>17</v>
      </c>
      <c r="B77" s="2">
        <v>1</v>
      </c>
      <c r="C77" s="2">
        <f>ROW(SmtRes!A46)</f>
        <v>46</v>
      </c>
      <c r="D77" s="2">
        <f>ROW(EtalonRes!A48)</f>
        <v>48</v>
      </c>
      <c r="E77" s="2" t="s">
        <v>136</v>
      </c>
      <c r="F77" s="2" t="s">
        <v>137</v>
      </c>
      <c r="G77" s="2" t="s">
        <v>138</v>
      </c>
      <c r="H77" s="2" t="s">
        <v>104</v>
      </c>
      <c r="I77" s="2">
        <f>ROUND(379/100,7)</f>
        <v>3.79</v>
      </c>
      <c r="J77" s="2">
        <v>0</v>
      </c>
      <c r="K77" s="2">
        <f>ROUND(379/100,7)</f>
        <v>3.79</v>
      </c>
      <c r="L77" s="2"/>
      <c r="M77" s="2"/>
      <c r="N77" s="2"/>
      <c r="O77" s="2">
        <f t="shared" si="38"/>
        <v>11054</v>
      </c>
      <c r="P77" s="2">
        <f>SUMIF(SmtRes!AQ42:'SmtRes'!AQ46,"=1",SmtRes!DF42:'SmtRes'!DF46)</f>
        <v>0</v>
      </c>
      <c r="Q77" s="2">
        <f>SUMIF(SmtRes!AQ42:'SmtRes'!AQ46,"=1",SmtRes!DG42:'SmtRes'!DG46)</f>
        <v>1655.6100000000001</v>
      </c>
      <c r="R77" s="2">
        <f>SUMIF(SmtRes!AQ42:'SmtRes'!AQ46,"=1",SmtRes!DH42:'SmtRes'!DH46)</f>
        <v>0</v>
      </c>
      <c r="S77" s="2">
        <f>SUMIF(SmtRes!AQ42:'SmtRes'!AQ46,"=1",SmtRes!DI42:'SmtRes'!DI46)</f>
        <v>9398.39</v>
      </c>
      <c r="T77" s="2">
        <f t="shared" si="39"/>
        <v>0</v>
      </c>
      <c r="U77" s="2">
        <f>SUMIF(SmtRes!AQ42:'SmtRes'!AQ46,"=1",SmtRes!CV42:'SmtRes'!CV46)</f>
        <v>21.603000000000002</v>
      </c>
      <c r="V77" s="2">
        <f>SUMIF(SmtRes!AQ42:'SmtRes'!AQ46,"=1",SmtRes!CW42:'SmtRes'!CW46)</f>
        <v>0</v>
      </c>
      <c r="W77" s="2">
        <f t="shared" si="40"/>
        <v>0</v>
      </c>
      <c r="X77" s="2">
        <f t="shared" si="41"/>
        <v>10996.12</v>
      </c>
      <c r="Y77" s="2">
        <f t="shared" si="42"/>
        <v>6954.81</v>
      </c>
      <c r="Z77" s="2"/>
      <c r="AA77" s="2">
        <v>72309884</v>
      </c>
      <c r="AB77" s="2">
        <f t="shared" si="43"/>
        <v>2804.1174000000001</v>
      </c>
      <c r="AC77" s="2">
        <f>ROUND((0),6)</f>
        <v>0</v>
      </c>
      <c r="AD77" s="2">
        <f>ROUND((((SUM(SmtRes!BR42:'SmtRes'!BR46))-(0))+AE77),6)</f>
        <v>324.33240000000001</v>
      </c>
      <c r="AE77" s="2">
        <f>ROUND((0),6)</f>
        <v>0</v>
      </c>
      <c r="AF77" s="2">
        <f>ROUND((SUM(SmtRes!BT42:'SmtRes'!BT46)),6)</f>
        <v>2479.7849999999999</v>
      </c>
      <c r="AG77" s="2">
        <f t="shared" si="44"/>
        <v>0</v>
      </c>
      <c r="AH77" s="2">
        <f>(SUM(SmtRes!BU42:'SmtRes'!BU46))</f>
        <v>5.7</v>
      </c>
      <c r="AI77" s="2">
        <f>(0)</f>
        <v>0</v>
      </c>
      <c r="AJ77" s="2">
        <f t="shared" si="45"/>
        <v>0</v>
      </c>
      <c r="AK77" s="2">
        <v>2804.1174000000001</v>
      </c>
      <c r="AL77" s="2">
        <v>0</v>
      </c>
      <c r="AM77" s="2">
        <v>324.33240000000001</v>
      </c>
      <c r="AN77" s="2">
        <v>0</v>
      </c>
      <c r="AO77" s="2">
        <v>2479.7850000000003</v>
      </c>
      <c r="AP77" s="2">
        <v>0</v>
      </c>
      <c r="AQ77" s="2">
        <v>5.7</v>
      </c>
      <c r="AR77" s="2">
        <v>0</v>
      </c>
      <c r="AS77" s="2">
        <v>0</v>
      </c>
      <c r="AT77" s="2">
        <v>117</v>
      </c>
      <c r="AU77" s="2">
        <v>74</v>
      </c>
      <c r="AV77" s="2">
        <v>1</v>
      </c>
      <c r="AW77" s="2">
        <v>1</v>
      </c>
      <c r="AX77" s="2"/>
      <c r="AY77" s="2"/>
      <c r="AZ77" s="2">
        <v>1</v>
      </c>
      <c r="BA77" s="2">
        <v>1</v>
      </c>
      <c r="BB77" s="2">
        <v>1</v>
      </c>
      <c r="BC77" s="2">
        <v>1</v>
      </c>
      <c r="BD77" s="2" t="s">
        <v>3</v>
      </c>
      <c r="BE77" s="2" t="s">
        <v>3</v>
      </c>
      <c r="BF77" s="2" t="s">
        <v>3</v>
      </c>
      <c r="BG77" s="2" t="s">
        <v>3</v>
      </c>
      <c r="BH77" s="2">
        <v>0</v>
      </c>
      <c r="BI77" s="2">
        <v>1</v>
      </c>
      <c r="BJ77" s="2" t="s">
        <v>139</v>
      </c>
      <c r="BK77" s="2"/>
      <c r="BL77" s="2"/>
      <c r="BM77" s="2">
        <v>24001</v>
      </c>
      <c r="BN77" s="2">
        <v>0</v>
      </c>
      <c r="BO77" s="2" t="s">
        <v>3</v>
      </c>
      <c r="BP77" s="2">
        <v>0</v>
      </c>
      <c r="BQ77" s="2">
        <v>2</v>
      </c>
      <c r="BR77" s="2">
        <v>0</v>
      </c>
      <c r="BS77" s="2">
        <v>1</v>
      </c>
      <c r="BT77" s="2">
        <v>1</v>
      </c>
      <c r="BU77" s="2">
        <v>1</v>
      </c>
      <c r="BV77" s="2">
        <v>1</v>
      </c>
      <c r="BW77" s="2">
        <v>1</v>
      </c>
      <c r="BX77" s="2">
        <v>1</v>
      </c>
      <c r="BY77" s="2" t="s">
        <v>3</v>
      </c>
      <c r="BZ77" s="2">
        <v>117</v>
      </c>
      <c r="CA77" s="2">
        <v>74</v>
      </c>
      <c r="CB77" s="2" t="s">
        <v>3</v>
      </c>
      <c r="CC77" s="2"/>
      <c r="CD77" s="2"/>
      <c r="CE77" s="2">
        <v>0</v>
      </c>
      <c r="CF77" s="2">
        <v>0</v>
      </c>
      <c r="CG77" s="2">
        <v>0</v>
      </c>
      <c r="CH77" s="2"/>
      <c r="CI77" s="2"/>
      <c r="CJ77" s="2"/>
      <c r="CK77" s="2"/>
      <c r="CL77" s="2"/>
      <c r="CM77" s="2">
        <v>0</v>
      </c>
      <c r="CN77" s="2" t="s">
        <v>3</v>
      </c>
      <c r="CO77" s="2">
        <v>0</v>
      </c>
      <c r="CP77" s="2">
        <f t="shared" si="46"/>
        <v>11054</v>
      </c>
      <c r="CQ77" s="2">
        <f>SUMIF(SmtRes!AQ42:'SmtRes'!AQ46,"=1",SmtRes!AA42:'SmtRes'!AA46)</f>
        <v>0</v>
      </c>
      <c r="CR77" s="2">
        <f>SUMIF(SmtRes!AQ42:'SmtRes'!AQ46,"=1",SmtRes!AB42:'SmtRes'!AB46)</f>
        <v>507.53000000000003</v>
      </c>
      <c r="CS77" s="2">
        <f>SUMIF(SmtRes!AQ42:'SmtRes'!AQ46,"=1",SmtRes!AC42:'SmtRes'!AC46)</f>
        <v>0</v>
      </c>
      <c r="CT77" s="2">
        <f>SUMIF(SmtRes!AQ42:'SmtRes'!AQ46,"=1",SmtRes!AD42:'SmtRes'!AD46)</f>
        <v>435.05</v>
      </c>
      <c r="CU77" s="2">
        <f t="shared" si="47"/>
        <v>0</v>
      </c>
      <c r="CV77" s="2">
        <f>SUMIF(SmtRes!AQ42:'SmtRes'!AQ46,"=1",SmtRes!BU42:'SmtRes'!BU46)</f>
        <v>5.7</v>
      </c>
      <c r="CW77" s="2">
        <f>SUMIF(SmtRes!AQ42:'SmtRes'!AQ46,"=1",SmtRes!BV42:'SmtRes'!BV46)</f>
        <v>0</v>
      </c>
      <c r="CX77" s="2">
        <f t="shared" si="48"/>
        <v>0</v>
      </c>
      <c r="CY77" s="2">
        <f>(((S77+R77)*AT77)/100)</f>
        <v>10996.1163</v>
      </c>
      <c r="CZ77" s="2">
        <f>(((S77+R77)*AU77)/100)</f>
        <v>6954.8086000000003</v>
      </c>
      <c r="DA77" s="2"/>
      <c r="DB77" s="2"/>
      <c r="DC77" s="2" t="s">
        <v>3</v>
      </c>
      <c r="DD77" s="2" t="s">
        <v>3</v>
      </c>
      <c r="DE77" s="2" t="s">
        <v>3</v>
      </c>
      <c r="DF77" s="2" t="s">
        <v>3</v>
      </c>
      <c r="DG77" s="2" t="s">
        <v>3</v>
      </c>
      <c r="DH77" s="2" t="s">
        <v>3</v>
      </c>
      <c r="DI77" s="2" t="s">
        <v>3</v>
      </c>
      <c r="DJ77" s="2" t="s">
        <v>3</v>
      </c>
      <c r="DK77" s="2" t="s">
        <v>3</v>
      </c>
      <c r="DL77" s="2" t="s">
        <v>3</v>
      </c>
      <c r="DM77" s="2" t="s">
        <v>3</v>
      </c>
      <c r="DN77" s="2">
        <v>0</v>
      </c>
      <c r="DO77" s="2">
        <v>0</v>
      </c>
      <c r="DP77" s="2">
        <v>1</v>
      </c>
      <c r="DQ77" s="2">
        <v>1</v>
      </c>
      <c r="DR77" s="2"/>
      <c r="DS77" s="2"/>
      <c r="DT77" s="2"/>
      <c r="DU77" s="2">
        <v>1003</v>
      </c>
      <c r="DV77" s="2" t="s">
        <v>104</v>
      </c>
      <c r="DW77" s="2" t="s">
        <v>104</v>
      </c>
      <c r="DX77" s="2">
        <v>100</v>
      </c>
      <c r="DY77" s="2"/>
      <c r="DZ77" s="2" t="s">
        <v>3</v>
      </c>
      <c r="EA77" s="2" t="s">
        <v>3</v>
      </c>
      <c r="EB77" s="2" t="s">
        <v>3</v>
      </c>
      <c r="EC77" s="2" t="s">
        <v>3</v>
      </c>
      <c r="ED77" s="2"/>
      <c r="EE77" s="2">
        <v>70312969</v>
      </c>
      <c r="EF77" s="2">
        <v>2</v>
      </c>
      <c r="EG77" s="2" t="s">
        <v>25</v>
      </c>
      <c r="EH77" s="2">
        <v>18</v>
      </c>
      <c r="EI77" s="2" t="s">
        <v>106</v>
      </c>
      <c r="EJ77" s="2">
        <v>1</v>
      </c>
      <c r="EK77" s="2">
        <v>24001</v>
      </c>
      <c r="EL77" s="2" t="s">
        <v>106</v>
      </c>
      <c r="EM77" s="2" t="s">
        <v>107</v>
      </c>
      <c r="EN77" s="2"/>
      <c r="EO77" s="2" t="s">
        <v>3</v>
      </c>
      <c r="EP77" s="2"/>
      <c r="EQ77" s="2">
        <v>0</v>
      </c>
      <c r="ER77" s="2">
        <v>0</v>
      </c>
      <c r="ES77" s="2">
        <v>0</v>
      </c>
      <c r="ET77" s="2">
        <v>0</v>
      </c>
      <c r="EU77" s="2">
        <v>0</v>
      </c>
      <c r="EV77" s="2">
        <v>0</v>
      </c>
      <c r="EW77" s="2">
        <v>5.7</v>
      </c>
      <c r="EX77" s="2">
        <v>0</v>
      </c>
      <c r="EY77" s="2">
        <v>0</v>
      </c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>
        <v>0</v>
      </c>
      <c r="FR77" s="2">
        <v>0</v>
      </c>
      <c r="FS77" s="2">
        <v>0</v>
      </c>
      <c r="FT77" s="2"/>
      <c r="FU77" s="2"/>
      <c r="FV77" s="2"/>
      <c r="FW77" s="2"/>
      <c r="FX77" s="2">
        <v>117</v>
      </c>
      <c r="FY77" s="2">
        <v>74</v>
      </c>
      <c r="FZ77" s="2"/>
      <c r="GA77" s="2" t="s">
        <v>3</v>
      </c>
      <c r="GB77" s="2"/>
      <c r="GC77" s="2"/>
      <c r="GD77" s="2">
        <v>1</v>
      </c>
      <c r="GE77" s="2"/>
      <c r="GF77" s="2">
        <v>-430525593</v>
      </c>
      <c r="GG77" s="2">
        <v>2</v>
      </c>
      <c r="GH77" s="2">
        <v>1</v>
      </c>
      <c r="GI77" s="2">
        <v>-2</v>
      </c>
      <c r="GJ77" s="2">
        <v>0</v>
      </c>
      <c r="GK77" s="2">
        <v>0</v>
      </c>
      <c r="GL77" s="2">
        <f t="shared" si="49"/>
        <v>0</v>
      </c>
      <c r="GM77" s="2">
        <f t="shared" si="50"/>
        <v>29004.93</v>
      </c>
      <c r="GN77" s="2">
        <f t="shared" si="51"/>
        <v>29004.93</v>
      </c>
      <c r="GO77" s="2">
        <f t="shared" si="52"/>
        <v>0</v>
      </c>
      <c r="GP77" s="2">
        <f t="shared" si="53"/>
        <v>0</v>
      </c>
      <c r="GQ77" s="2"/>
      <c r="GR77" s="2">
        <v>0</v>
      </c>
      <c r="GS77" s="2">
        <v>3</v>
      </c>
      <c r="GT77" s="2">
        <v>0</v>
      </c>
      <c r="GU77" s="2" t="s">
        <v>3</v>
      </c>
      <c r="GV77" s="2">
        <f t="shared" si="54"/>
        <v>0</v>
      </c>
      <c r="GW77" s="2">
        <v>1</v>
      </c>
      <c r="GX77" s="2">
        <f t="shared" si="55"/>
        <v>0</v>
      </c>
      <c r="GY77" s="2"/>
      <c r="GZ77" s="2"/>
      <c r="HA77" s="2">
        <v>0</v>
      </c>
      <c r="HB77" s="2">
        <v>0</v>
      </c>
      <c r="HC77" s="2">
        <f t="shared" si="56"/>
        <v>0</v>
      </c>
      <c r="HD77" s="2"/>
      <c r="HE77" s="2" t="s">
        <v>3</v>
      </c>
      <c r="HF77" s="2" t="s">
        <v>3</v>
      </c>
      <c r="HG77" s="2"/>
      <c r="HH77" s="2"/>
      <c r="HI77" s="2"/>
      <c r="HJ77" s="2"/>
      <c r="HK77" s="2"/>
      <c r="HL77" s="2"/>
      <c r="HM77" s="2" t="s">
        <v>3</v>
      </c>
      <c r="HN77" s="2" t="s">
        <v>108</v>
      </c>
      <c r="HO77" s="2" t="s">
        <v>109</v>
      </c>
      <c r="HP77" s="2" t="s">
        <v>106</v>
      </c>
      <c r="HQ77" s="2" t="s">
        <v>106</v>
      </c>
      <c r="HR77" s="2"/>
      <c r="HS77" s="2">
        <v>0</v>
      </c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>
        <v>0</v>
      </c>
      <c r="IL77" s="2"/>
      <c r="IM77" s="2"/>
      <c r="IN77" s="2"/>
      <c r="IO77" s="2"/>
      <c r="IP77" s="2"/>
      <c r="IQ77" s="2"/>
      <c r="IR77" s="2"/>
      <c r="IS77" s="2"/>
      <c r="IT77" s="2"/>
      <c r="IU77" s="2"/>
    </row>
    <row r="78" spans="1:255" x14ac:dyDescent="0.2">
      <c r="A78" s="2">
        <v>18</v>
      </c>
      <c r="B78" s="2">
        <v>1</v>
      </c>
      <c r="C78" s="2">
        <v>45</v>
      </c>
      <c r="D78" s="2"/>
      <c r="E78" s="2" t="s">
        <v>140</v>
      </c>
      <c r="F78" s="2" t="s">
        <v>141</v>
      </c>
      <c r="G78" s="2" t="s">
        <v>142</v>
      </c>
      <c r="H78" s="2" t="s">
        <v>113</v>
      </c>
      <c r="I78" s="2">
        <f>I77*J78</f>
        <v>379</v>
      </c>
      <c r="J78" s="2">
        <v>100</v>
      </c>
      <c r="K78" s="2">
        <v>100</v>
      </c>
      <c r="L78" s="2"/>
      <c r="M78" s="2"/>
      <c r="N78" s="2"/>
      <c r="O78" s="2">
        <f t="shared" si="38"/>
        <v>80992.3</v>
      </c>
      <c r="P78" s="2">
        <f>ROUND(CQ78*I78,2)</f>
        <v>80992.3</v>
      </c>
      <c r="Q78" s="2">
        <f>ROUND(CR78*I78,2)</f>
        <v>0</v>
      </c>
      <c r="R78" s="2">
        <f>ROUND(CS78*I78,2)</f>
        <v>0</v>
      </c>
      <c r="S78" s="2">
        <f>ROUND(CT78*I78,2)</f>
        <v>0</v>
      </c>
      <c r="T78" s="2">
        <f t="shared" si="39"/>
        <v>0</v>
      </c>
      <c r="U78" s="2">
        <f>ROUND(CV78*I78,7)</f>
        <v>0</v>
      </c>
      <c r="V78" s="2">
        <f>ROUND(CW78*I78,7)</f>
        <v>0</v>
      </c>
      <c r="W78" s="2">
        <f t="shared" si="40"/>
        <v>0</v>
      </c>
      <c r="X78" s="2">
        <f t="shared" si="41"/>
        <v>0</v>
      </c>
      <c r="Y78" s="2">
        <f t="shared" si="42"/>
        <v>0</v>
      </c>
      <c r="Z78" s="2"/>
      <c r="AA78" s="2">
        <v>72309884</v>
      </c>
      <c r="AB78" s="2">
        <f t="shared" si="43"/>
        <v>207.48</v>
      </c>
      <c r="AC78" s="2">
        <f>ROUND((ES78),6)</f>
        <v>207.48</v>
      </c>
      <c r="AD78" s="2">
        <f>ROUND((((ET78)-(EU78))+AE78),6)</f>
        <v>0</v>
      </c>
      <c r="AE78" s="2">
        <f>ROUND((EU78),6)</f>
        <v>0</v>
      </c>
      <c r="AF78" s="2">
        <f>ROUND((EV78),6)</f>
        <v>0</v>
      </c>
      <c r="AG78" s="2">
        <f t="shared" si="44"/>
        <v>0</v>
      </c>
      <c r="AH78" s="2">
        <f>(EW78)</f>
        <v>0</v>
      </c>
      <c r="AI78" s="2">
        <f>(EX78)</f>
        <v>0</v>
      </c>
      <c r="AJ78" s="2">
        <f t="shared" si="45"/>
        <v>0</v>
      </c>
      <c r="AK78" s="2">
        <v>207.48</v>
      </c>
      <c r="AL78" s="2">
        <v>207.48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117</v>
      </c>
      <c r="AU78" s="2">
        <v>74</v>
      </c>
      <c r="AV78" s="2">
        <v>1</v>
      </c>
      <c r="AW78" s="2">
        <v>1</v>
      </c>
      <c r="AX78" s="2"/>
      <c r="AY78" s="2"/>
      <c r="AZ78" s="2">
        <v>1</v>
      </c>
      <c r="BA78" s="2">
        <v>1</v>
      </c>
      <c r="BB78" s="2">
        <v>1</v>
      </c>
      <c r="BC78" s="2">
        <v>1.03</v>
      </c>
      <c r="BD78" s="2" t="s">
        <v>3</v>
      </c>
      <c r="BE78" s="2" t="s">
        <v>3</v>
      </c>
      <c r="BF78" s="2" t="s">
        <v>3</v>
      </c>
      <c r="BG78" s="2" t="s">
        <v>3</v>
      </c>
      <c r="BH78" s="2">
        <v>3</v>
      </c>
      <c r="BI78" s="2">
        <v>1</v>
      </c>
      <c r="BJ78" s="2" t="s">
        <v>143</v>
      </c>
      <c r="BK78" s="2"/>
      <c r="BL78" s="2"/>
      <c r="BM78" s="2">
        <v>24001</v>
      </c>
      <c r="BN78" s="2">
        <v>0</v>
      </c>
      <c r="BO78" s="2" t="s">
        <v>141</v>
      </c>
      <c r="BP78" s="2">
        <v>1</v>
      </c>
      <c r="BQ78" s="2">
        <v>2</v>
      </c>
      <c r="BR78" s="2">
        <v>0</v>
      </c>
      <c r="BS78" s="2">
        <v>1</v>
      </c>
      <c r="BT78" s="2">
        <v>1</v>
      </c>
      <c r="BU78" s="2">
        <v>1</v>
      </c>
      <c r="BV78" s="2">
        <v>1</v>
      </c>
      <c r="BW78" s="2">
        <v>1</v>
      </c>
      <c r="BX78" s="2">
        <v>1</v>
      </c>
      <c r="BY78" s="2" t="s">
        <v>3</v>
      </c>
      <c r="BZ78" s="2">
        <v>117</v>
      </c>
      <c r="CA78" s="2">
        <v>74</v>
      </c>
      <c r="CB78" s="2" t="s">
        <v>3</v>
      </c>
      <c r="CC78" s="2"/>
      <c r="CD78" s="2"/>
      <c r="CE78" s="2">
        <v>0</v>
      </c>
      <c r="CF78" s="2">
        <v>0</v>
      </c>
      <c r="CG78" s="2">
        <v>0</v>
      </c>
      <c r="CH78" s="2"/>
      <c r="CI78" s="2"/>
      <c r="CJ78" s="2"/>
      <c r="CK78" s="2"/>
      <c r="CL78" s="2"/>
      <c r="CM78" s="2">
        <v>0</v>
      </c>
      <c r="CN78" s="2" t="s">
        <v>3</v>
      </c>
      <c r="CO78" s="2">
        <v>0</v>
      </c>
      <c r="CP78" s="2">
        <f t="shared" si="46"/>
        <v>80992.3</v>
      </c>
      <c r="CQ78" s="2">
        <f>ROUND(AL78*BC78,2)</f>
        <v>213.7</v>
      </c>
      <c r="CR78" s="2">
        <f>ROUND(AM78*BB78,2)</f>
        <v>0</v>
      </c>
      <c r="CS78" s="2">
        <f>ROUND(AN78*BS78,2)</f>
        <v>0</v>
      </c>
      <c r="CT78" s="2">
        <f>ROUND(AO78*BA78,2)</f>
        <v>0</v>
      </c>
      <c r="CU78" s="2">
        <f t="shared" si="47"/>
        <v>0</v>
      </c>
      <c r="CV78" s="2">
        <f>AH78</f>
        <v>0</v>
      </c>
      <c r="CW78" s="2">
        <f>AI78</f>
        <v>0</v>
      </c>
      <c r="CX78" s="2">
        <f t="shared" si="48"/>
        <v>0</v>
      </c>
      <c r="CY78" s="2">
        <f>(((S78+R78)*AT78)/100)</f>
        <v>0</v>
      </c>
      <c r="CZ78" s="2">
        <f>(((S78+R78)*AU78)/100)</f>
        <v>0</v>
      </c>
      <c r="DA78" s="2"/>
      <c r="DB78" s="2"/>
      <c r="DC78" s="2" t="s">
        <v>3</v>
      </c>
      <c r="DD78" s="2" t="s">
        <v>3</v>
      </c>
      <c r="DE78" s="2" t="s">
        <v>3</v>
      </c>
      <c r="DF78" s="2" t="s">
        <v>3</v>
      </c>
      <c r="DG78" s="2" t="s">
        <v>3</v>
      </c>
      <c r="DH78" s="2" t="s">
        <v>3</v>
      </c>
      <c r="DI78" s="2" t="s">
        <v>3</v>
      </c>
      <c r="DJ78" s="2" t="s">
        <v>3</v>
      </c>
      <c r="DK78" s="2" t="s">
        <v>3</v>
      </c>
      <c r="DL78" s="2" t="s">
        <v>3</v>
      </c>
      <c r="DM78" s="2" t="s">
        <v>3</v>
      </c>
      <c r="DN78" s="2">
        <v>0</v>
      </c>
      <c r="DO78" s="2">
        <v>0</v>
      </c>
      <c r="DP78" s="2">
        <v>1</v>
      </c>
      <c r="DQ78" s="2">
        <v>1</v>
      </c>
      <c r="DR78" s="2"/>
      <c r="DS78" s="2"/>
      <c r="DT78" s="2"/>
      <c r="DU78" s="2">
        <v>1003</v>
      </c>
      <c r="DV78" s="2" t="s">
        <v>113</v>
      </c>
      <c r="DW78" s="2" t="s">
        <v>113</v>
      </c>
      <c r="DX78" s="2">
        <v>1</v>
      </c>
      <c r="DY78" s="2"/>
      <c r="DZ78" s="2" t="s">
        <v>3</v>
      </c>
      <c r="EA78" s="2" t="s">
        <v>3</v>
      </c>
      <c r="EB78" s="2" t="s">
        <v>3</v>
      </c>
      <c r="EC78" s="2" t="s">
        <v>3</v>
      </c>
      <c r="ED78" s="2"/>
      <c r="EE78" s="2">
        <v>70312969</v>
      </c>
      <c r="EF78" s="2">
        <v>2</v>
      </c>
      <c r="EG78" s="2" t="s">
        <v>25</v>
      </c>
      <c r="EH78" s="2">
        <v>18</v>
      </c>
      <c r="EI78" s="2" t="s">
        <v>106</v>
      </c>
      <c r="EJ78" s="2">
        <v>1</v>
      </c>
      <c r="EK78" s="2">
        <v>24001</v>
      </c>
      <c r="EL78" s="2" t="s">
        <v>106</v>
      </c>
      <c r="EM78" s="2" t="s">
        <v>107</v>
      </c>
      <c r="EN78" s="2"/>
      <c r="EO78" s="2" t="s">
        <v>3</v>
      </c>
      <c r="EP78" s="2"/>
      <c r="EQ78" s="2">
        <v>0</v>
      </c>
      <c r="ER78" s="2">
        <v>207.48</v>
      </c>
      <c r="ES78" s="2">
        <v>207.48</v>
      </c>
      <c r="ET78" s="2">
        <v>0</v>
      </c>
      <c r="EU78" s="2">
        <v>0</v>
      </c>
      <c r="EV78" s="2">
        <v>0</v>
      </c>
      <c r="EW78" s="2">
        <v>0</v>
      </c>
      <c r="EX78" s="2">
        <v>0</v>
      </c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>
        <v>0</v>
      </c>
      <c r="FR78" s="2">
        <v>0</v>
      </c>
      <c r="FS78" s="2">
        <v>0</v>
      </c>
      <c r="FT78" s="2"/>
      <c r="FU78" s="2"/>
      <c r="FV78" s="2"/>
      <c r="FW78" s="2"/>
      <c r="FX78" s="2">
        <v>117</v>
      </c>
      <c r="FY78" s="2">
        <v>74</v>
      </c>
      <c r="FZ78" s="2"/>
      <c r="GA78" s="2" t="s">
        <v>3</v>
      </c>
      <c r="GB78" s="2"/>
      <c r="GC78" s="2"/>
      <c r="GD78" s="2">
        <v>1</v>
      </c>
      <c r="GE78" s="2"/>
      <c r="GF78" s="2">
        <v>1146484899</v>
      </c>
      <c r="GG78" s="2">
        <v>2</v>
      </c>
      <c r="GH78" s="2">
        <v>1</v>
      </c>
      <c r="GI78" s="2">
        <v>2</v>
      </c>
      <c r="GJ78" s="2">
        <v>0</v>
      </c>
      <c r="GK78" s="2">
        <v>0</v>
      </c>
      <c r="GL78" s="2">
        <f t="shared" si="49"/>
        <v>0</v>
      </c>
      <c r="GM78" s="2">
        <f t="shared" si="50"/>
        <v>80992.3</v>
      </c>
      <c r="GN78" s="2">
        <f t="shared" si="51"/>
        <v>80992.3</v>
      </c>
      <c r="GO78" s="2">
        <f t="shared" si="52"/>
        <v>0</v>
      </c>
      <c r="GP78" s="2">
        <f t="shared" si="53"/>
        <v>0</v>
      </c>
      <c r="GQ78" s="2"/>
      <c r="GR78" s="2">
        <v>0</v>
      </c>
      <c r="GS78" s="2">
        <v>3</v>
      </c>
      <c r="GT78" s="2">
        <v>0</v>
      </c>
      <c r="GU78" s="2" t="s">
        <v>3</v>
      </c>
      <c r="GV78" s="2">
        <f t="shared" si="54"/>
        <v>0</v>
      </c>
      <c r="GW78" s="2">
        <v>1</v>
      </c>
      <c r="GX78" s="2">
        <f t="shared" si="55"/>
        <v>0</v>
      </c>
      <c r="GY78" s="2"/>
      <c r="GZ78" s="2"/>
      <c r="HA78" s="2">
        <v>0</v>
      </c>
      <c r="HB78" s="2">
        <v>0</v>
      </c>
      <c r="HC78" s="2">
        <f t="shared" si="56"/>
        <v>0</v>
      </c>
      <c r="HD78" s="2"/>
      <c r="HE78" s="2" t="s">
        <v>3</v>
      </c>
      <c r="HF78" s="2" t="s">
        <v>3</v>
      </c>
      <c r="HG78" s="2"/>
      <c r="HH78" s="2"/>
      <c r="HI78" s="2"/>
      <c r="HJ78" s="2"/>
      <c r="HK78" s="2"/>
      <c r="HL78" s="2"/>
      <c r="HM78" s="2" t="s">
        <v>3</v>
      </c>
      <c r="HN78" s="2" t="s">
        <v>108</v>
      </c>
      <c r="HO78" s="2" t="s">
        <v>109</v>
      </c>
      <c r="HP78" s="2" t="s">
        <v>106</v>
      </c>
      <c r="HQ78" s="2" t="s">
        <v>106</v>
      </c>
      <c r="HR78" s="2"/>
      <c r="HS78" s="2">
        <v>0</v>
      </c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>
        <v>0</v>
      </c>
      <c r="IL78" s="2"/>
      <c r="IM78" s="2"/>
      <c r="IN78" s="2"/>
      <c r="IO78" s="2"/>
      <c r="IP78" s="2"/>
      <c r="IQ78" s="2"/>
      <c r="IR78" s="2"/>
      <c r="IS78" s="2"/>
      <c r="IT78" s="2"/>
      <c r="IU78" s="2"/>
    </row>
    <row r="79" spans="1:255" x14ac:dyDescent="0.2">
      <c r="A79" s="2">
        <v>17</v>
      </c>
      <c r="B79" s="2">
        <v>1</v>
      </c>
      <c r="C79" s="2">
        <f>ROW(SmtRes!A52)</f>
        <v>52</v>
      </c>
      <c r="D79" s="2">
        <f>ROW(EtalonRes!A54)</f>
        <v>54</v>
      </c>
      <c r="E79" s="2" t="s">
        <v>144</v>
      </c>
      <c r="F79" s="2" t="s">
        <v>145</v>
      </c>
      <c r="G79" s="2" t="s">
        <v>146</v>
      </c>
      <c r="H79" s="2" t="s">
        <v>147</v>
      </c>
      <c r="I79" s="2">
        <v>4</v>
      </c>
      <c r="J79" s="2">
        <v>0</v>
      </c>
      <c r="K79" s="2">
        <v>4</v>
      </c>
      <c r="L79" s="2"/>
      <c r="M79" s="2"/>
      <c r="N79" s="2"/>
      <c r="O79" s="2">
        <f t="shared" si="38"/>
        <v>581.51</v>
      </c>
      <c r="P79" s="2">
        <f>SUMIF(SmtRes!AQ47:'SmtRes'!AQ52,"=1",SmtRes!DF47:'SmtRes'!DF52)</f>
        <v>78.089999999999989</v>
      </c>
      <c r="Q79" s="2">
        <f>SUMIF(SmtRes!AQ47:'SmtRes'!AQ52,"=1",SmtRes!DG47:'SmtRes'!DG52)</f>
        <v>16.16</v>
      </c>
      <c r="R79" s="2">
        <f>SUMIF(SmtRes!AQ47:'SmtRes'!AQ52,"=1",SmtRes!DH47:'SmtRes'!DH52)</f>
        <v>0</v>
      </c>
      <c r="S79" s="2">
        <f>SUMIF(SmtRes!AQ47:'SmtRes'!AQ52,"=1",SmtRes!DI47:'SmtRes'!DI52)</f>
        <v>487.26</v>
      </c>
      <c r="T79" s="2">
        <f t="shared" si="39"/>
        <v>0</v>
      </c>
      <c r="U79" s="2">
        <f>SUMIF(SmtRes!AQ47:'SmtRes'!AQ52,"=1",SmtRes!CV47:'SmtRes'!CV52)</f>
        <v>1.28</v>
      </c>
      <c r="V79" s="2">
        <f>SUMIF(SmtRes!AQ47:'SmtRes'!AQ52,"=1",SmtRes!CW47:'SmtRes'!CW52)</f>
        <v>0</v>
      </c>
      <c r="W79" s="2">
        <f t="shared" si="40"/>
        <v>0</v>
      </c>
      <c r="X79" s="2">
        <f t="shared" si="41"/>
        <v>570.09</v>
      </c>
      <c r="Y79" s="2">
        <f t="shared" si="42"/>
        <v>360.57</v>
      </c>
      <c r="Z79" s="2"/>
      <c r="AA79" s="2">
        <v>72309884</v>
      </c>
      <c r="AB79" s="2">
        <f t="shared" si="43"/>
        <v>136.60471999999999</v>
      </c>
      <c r="AC79" s="2">
        <f>ROUND((SUM(SmtRes!BQ47:'SmtRes'!BQ52)),6)</f>
        <v>12.04842</v>
      </c>
      <c r="AD79" s="2">
        <f>ROUND((((SUM(SmtRes!BR47:'SmtRes'!BR52))-(0))+AE79),6)</f>
        <v>2.7418999999999998</v>
      </c>
      <c r="AE79" s="2">
        <f>ROUND((0),6)</f>
        <v>0</v>
      </c>
      <c r="AF79" s="2">
        <f>ROUND((SUM(SmtRes!BT47:'SmtRes'!BT52)),6)</f>
        <v>121.81440000000001</v>
      </c>
      <c r="AG79" s="2">
        <f t="shared" si="44"/>
        <v>0</v>
      </c>
      <c r="AH79" s="2">
        <f>(SUM(SmtRes!BU47:'SmtRes'!BU52))</f>
        <v>0.32</v>
      </c>
      <c r="AI79" s="2">
        <f>(0)</f>
        <v>0</v>
      </c>
      <c r="AJ79" s="2">
        <f t="shared" si="45"/>
        <v>0</v>
      </c>
      <c r="AK79" s="2">
        <v>136.60472000000001</v>
      </c>
      <c r="AL79" s="2">
        <v>12.04842</v>
      </c>
      <c r="AM79" s="2">
        <v>2.7419000000000002</v>
      </c>
      <c r="AN79" s="2">
        <v>0</v>
      </c>
      <c r="AO79" s="2">
        <v>121.81440000000001</v>
      </c>
      <c r="AP79" s="2">
        <v>0</v>
      </c>
      <c r="AQ79" s="2">
        <v>0.32</v>
      </c>
      <c r="AR79" s="2">
        <v>0</v>
      </c>
      <c r="AS79" s="2">
        <v>0</v>
      </c>
      <c r="AT79" s="2">
        <v>117</v>
      </c>
      <c r="AU79" s="2">
        <v>74</v>
      </c>
      <c r="AV79" s="2">
        <v>1</v>
      </c>
      <c r="AW79" s="2">
        <v>1</v>
      </c>
      <c r="AX79" s="2"/>
      <c r="AY79" s="2"/>
      <c r="AZ79" s="2">
        <v>1</v>
      </c>
      <c r="BA79" s="2">
        <v>1</v>
      </c>
      <c r="BB79" s="2">
        <v>1</v>
      </c>
      <c r="BC79" s="2">
        <v>1</v>
      </c>
      <c r="BD79" s="2" t="s">
        <v>3</v>
      </c>
      <c r="BE79" s="2" t="s">
        <v>3</v>
      </c>
      <c r="BF79" s="2" t="s">
        <v>3</v>
      </c>
      <c r="BG79" s="2" t="s">
        <v>3</v>
      </c>
      <c r="BH79" s="2">
        <v>0</v>
      </c>
      <c r="BI79" s="2">
        <v>1</v>
      </c>
      <c r="BJ79" s="2" t="s">
        <v>148</v>
      </c>
      <c r="BK79" s="2"/>
      <c r="BL79" s="2"/>
      <c r="BM79" s="2">
        <v>24001</v>
      </c>
      <c r="BN79" s="2">
        <v>0</v>
      </c>
      <c r="BO79" s="2" t="s">
        <v>3</v>
      </c>
      <c r="BP79" s="2">
        <v>0</v>
      </c>
      <c r="BQ79" s="2">
        <v>2</v>
      </c>
      <c r="BR79" s="2">
        <v>0</v>
      </c>
      <c r="BS79" s="2">
        <v>1</v>
      </c>
      <c r="BT79" s="2">
        <v>1</v>
      </c>
      <c r="BU79" s="2">
        <v>1</v>
      </c>
      <c r="BV79" s="2">
        <v>1</v>
      </c>
      <c r="BW79" s="2">
        <v>1</v>
      </c>
      <c r="BX79" s="2">
        <v>1</v>
      </c>
      <c r="BY79" s="2" t="s">
        <v>3</v>
      </c>
      <c r="BZ79" s="2">
        <v>117</v>
      </c>
      <c r="CA79" s="2">
        <v>74</v>
      </c>
      <c r="CB79" s="2" t="s">
        <v>3</v>
      </c>
      <c r="CC79" s="2"/>
      <c r="CD79" s="2"/>
      <c r="CE79" s="2">
        <v>0</v>
      </c>
      <c r="CF79" s="2">
        <v>0</v>
      </c>
      <c r="CG79" s="2">
        <v>0</v>
      </c>
      <c r="CH79" s="2"/>
      <c r="CI79" s="2"/>
      <c r="CJ79" s="2"/>
      <c r="CK79" s="2"/>
      <c r="CL79" s="2"/>
      <c r="CM79" s="2">
        <v>0</v>
      </c>
      <c r="CN79" s="2" t="s">
        <v>3</v>
      </c>
      <c r="CO79" s="2">
        <v>0</v>
      </c>
      <c r="CP79" s="2">
        <f t="shared" si="46"/>
        <v>581.51</v>
      </c>
      <c r="CQ79" s="2">
        <f>SUMIF(SmtRes!AQ47:'SmtRes'!AQ52,"=1",SmtRes!AA47:'SmtRes'!AA52)</f>
        <v>1058.8500000000001</v>
      </c>
      <c r="CR79" s="2">
        <f>SUMIF(SmtRes!AQ47:'SmtRes'!AQ52,"=1",SmtRes!AB47:'SmtRes'!AB52)</f>
        <v>18.060000000000002</v>
      </c>
      <c r="CS79" s="2">
        <f>SUMIF(SmtRes!AQ47:'SmtRes'!AQ52,"=1",SmtRes!AC47:'SmtRes'!AC52)</f>
        <v>0</v>
      </c>
      <c r="CT79" s="2">
        <f>SUMIF(SmtRes!AQ47:'SmtRes'!AQ52,"=1",SmtRes!AD47:'SmtRes'!AD52)</f>
        <v>380.67</v>
      </c>
      <c r="CU79" s="2">
        <f t="shared" si="47"/>
        <v>0</v>
      </c>
      <c r="CV79" s="2">
        <f>SUMIF(SmtRes!AQ47:'SmtRes'!AQ52,"=1",SmtRes!BU47:'SmtRes'!BU52)</f>
        <v>0.32</v>
      </c>
      <c r="CW79" s="2">
        <f>SUMIF(SmtRes!AQ47:'SmtRes'!AQ52,"=1",SmtRes!BV47:'SmtRes'!BV52)</f>
        <v>0</v>
      </c>
      <c r="CX79" s="2">
        <f t="shared" si="48"/>
        <v>0</v>
      </c>
      <c r="CY79" s="2">
        <f>(((S79+R79)*AT79)/100)</f>
        <v>570.0942</v>
      </c>
      <c r="CZ79" s="2">
        <f>(((S79+R79)*AU79)/100)</f>
        <v>360.57239999999996</v>
      </c>
      <c r="DA79" s="2"/>
      <c r="DB79" s="2"/>
      <c r="DC79" s="2" t="s">
        <v>3</v>
      </c>
      <c r="DD79" s="2" t="s">
        <v>3</v>
      </c>
      <c r="DE79" s="2" t="s">
        <v>3</v>
      </c>
      <c r="DF79" s="2" t="s">
        <v>3</v>
      </c>
      <c r="DG79" s="2" t="s">
        <v>3</v>
      </c>
      <c r="DH79" s="2" t="s">
        <v>3</v>
      </c>
      <c r="DI79" s="2" t="s">
        <v>3</v>
      </c>
      <c r="DJ79" s="2" t="s">
        <v>3</v>
      </c>
      <c r="DK79" s="2" t="s">
        <v>3</v>
      </c>
      <c r="DL79" s="2" t="s">
        <v>3</v>
      </c>
      <c r="DM79" s="2" t="s">
        <v>3</v>
      </c>
      <c r="DN79" s="2">
        <v>0</v>
      </c>
      <c r="DO79" s="2">
        <v>0</v>
      </c>
      <c r="DP79" s="2">
        <v>1</v>
      </c>
      <c r="DQ79" s="2">
        <v>1</v>
      </c>
      <c r="DR79" s="2"/>
      <c r="DS79" s="2"/>
      <c r="DT79" s="2"/>
      <c r="DU79" s="2">
        <v>1013</v>
      </c>
      <c r="DV79" s="2" t="s">
        <v>147</v>
      </c>
      <c r="DW79" s="2" t="s">
        <v>147</v>
      </c>
      <c r="DX79" s="2">
        <v>1</v>
      </c>
      <c r="DY79" s="2"/>
      <c r="DZ79" s="2" t="s">
        <v>3</v>
      </c>
      <c r="EA79" s="2" t="s">
        <v>3</v>
      </c>
      <c r="EB79" s="2" t="s">
        <v>3</v>
      </c>
      <c r="EC79" s="2" t="s">
        <v>3</v>
      </c>
      <c r="ED79" s="2"/>
      <c r="EE79" s="2">
        <v>70312969</v>
      </c>
      <c r="EF79" s="2">
        <v>2</v>
      </c>
      <c r="EG79" s="2" t="s">
        <v>25</v>
      </c>
      <c r="EH79" s="2">
        <v>18</v>
      </c>
      <c r="EI79" s="2" t="s">
        <v>106</v>
      </c>
      <c r="EJ79" s="2">
        <v>1</v>
      </c>
      <c r="EK79" s="2">
        <v>24001</v>
      </c>
      <c r="EL79" s="2" t="s">
        <v>106</v>
      </c>
      <c r="EM79" s="2" t="s">
        <v>107</v>
      </c>
      <c r="EN79" s="2"/>
      <c r="EO79" s="2" t="s">
        <v>3</v>
      </c>
      <c r="EP79" s="2"/>
      <c r="EQ79" s="2">
        <v>0</v>
      </c>
      <c r="ER79" s="2">
        <v>0</v>
      </c>
      <c r="ES79" s="2">
        <v>0</v>
      </c>
      <c r="ET79" s="2">
        <v>0</v>
      </c>
      <c r="EU79" s="2">
        <v>0</v>
      </c>
      <c r="EV79" s="2">
        <v>0</v>
      </c>
      <c r="EW79" s="2">
        <v>0.32</v>
      </c>
      <c r="EX79" s="2">
        <v>0</v>
      </c>
      <c r="EY79" s="2">
        <v>0</v>
      </c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>
        <v>0</v>
      </c>
      <c r="FR79" s="2">
        <v>0</v>
      </c>
      <c r="FS79" s="2">
        <v>0</v>
      </c>
      <c r="FT79" s="2"/>
      <c r="FU79" s="2"/>
      <c r="FV79" s="2"/>
      <c r="FW79" s="2"/>
      <c r="FX79" s="2">
        <v>117</v>
      </c>
      <c r="FY79" s="2">
        <v>74</v>
      </c>
      <c r="FZ79" s="2"/>
      <c r="GA79" s="2" t="s">
        <v>3</v>
      </c>
      <c r="GB79" s="2"/>
      <c r="GC79" s="2"/>
      <c r="GD79" s="2">
        <v>1</v>
      </c>
      <c r="GE79" s="2"/>
      <c r="GF79" s="2">
        <v>-1659016646</v>
      </c>
      <c r="GG79" s="2">
        <v>2</v>
      </c>
      <c r="GH79" s="2">
        <v>1</v>
      </c>
      <c r="GI79" s="2">
        <v>-2</v>
      </c>
      <c r="GJ79" s="2">
        <v>0</v>
      </c>
      <c r="GK79" s="2">
        <v>0</v>
      </c>
      <c r="GL79" s="2">
        <f t="shared" si="49"/>
        <v>0</v>
      </c>
      <c r="GM79" s="2">
        <f t="shared" si="50"/>
        <v>1512.17</v>
      </c>
      <c r="GN79" s="2">
        <f t="shared" si="51"/>
        <v>1512.17</v>
      </c>
      <c r="GO79" s="2">
        <f t="shared" si="52"/>
        <v>0</v>
      </c>
      <c r="GP79" s="2">
        <f t="shared" si="53"/>
        <v>0</v>
      </c>
      <c r="GQ79" s="2"/>
      <c r="GR79" s="2">
        <v>0</v>
      </c>
      <c r="GS79" s="2">
        <v>3</v>
      </c>
      <c r="GT79" s="2">
        <v>0</v>
      </c>
      <c r="GU79" s="2" t="s">
        <v>3</v>
      </c>
      <c r="GV79" s="2">
        <f t="shared" si="54"/>
        <v>0</v>
      </c>
      <c r="GW79" s="2">
        <v>1</v>
      </c>
      <c r="GX79" s="2">
        <f t="shared" si="55"/>
        <v>0</v>
      </c>
      <c r="GY79" s="2"/>
      <c r="GZ79" s="2"/>
      <c r="HA79" s="2">
        <v>0</v>
      </c>
      <c r="HB79" s="2">
        <v>0</v>
      </c>
      <c r="HC79" s="2">
        <f t="shared" si="56"/>
        <v>0</v>
      </c>
      <c r="HD79" s="2"/>
      <c r="HE79" s="2" t="s">
        <v>3</v>
      </c>
      <c r="HF79" s="2" t="s">
        <v>3</v>
      </c>
      <c r="HG79" s="2"/>
      <c r="HH79" s="2"/>
      <c r="HI79" s="2"/>
      <c r="HJ79" s="2"/>
      <c r="HK79" s="2"/>
      <c r="HL79" s="2"/>
      <c r="HM79" s="2" t="s">
        <v>3</v>
      </c>
      <c r="HN79" s="2" t="s">
        <v>108</v>
      </c>
      <c r="HO79" s="2" t="s">
        <v>109</v>
      </c>
      <c r="HP79" s="2" t="s">
        <v>106</v>
      </c>
      <c r="HQ79" s="2" t="s">
        <v>106</v>
      </c>
      <c r="HR79" s="2"/>
      <c r="HS79" s="2">
        <v>0</v>
      </c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>
        <v>0</v>
      </c>
      <c r="IL79" s="2"/>
      <c r="IM79" s="2"/>
      <c r="IN79" s="2"/>
      <c r="IO79" s="2"/>
      <c r="IP79" s="2"/>
      <c r="IQ79" s="2"/>
      <c r="IR79" s="2"/>
      <c r="IS79" s="2"/>
      <c r="IT79" s="2"/>
      <c r="IU79" s="2"/>
    </row>
    <row r="80" spans="1:255" x14ac:dyDescent="0.2">
      <c r="A80" s="2">
        <v>18</v>
      </c>
      <c r="B80" s="2">
        <v>1</v>
      </c>
      <c r="C80" s="2">
        <v>52</v>
      </c>
      <c r="D80" s="2"/>
      <c r="E80" s="2" t="s">
        <v>149</v>
      </c>
      <c r="F80" s="2" t="s">
        <v>150</v>
      </c>
      <c r="G80" s="2" t="s">
        <v>151</v>
      </c>
      <c r="H80" s="2" t="s">
        <v>118</v>
      </c>
      <c r="I80" s="2">
        <f>I79*J80</f>
        <v>4</v>
      </c>
      <c r="J80" s="2">
        <v>1</v>
      </c>
      <c r="K80" s="2">
        <v>1</v>
      </c>
      <c r="L80" s="2"/>
      <c r="M80" s="2"/>
      <c r="N80" s="2"/>
      <c r="O80" s="2">
        <f t="shared" si="38"/>
        <v>1050.76</v>
      </c>
      <c r="P80" s="2">
        <f>ROUND(CQ80*I80,2)</f>
        <v>1050.76</v>
      </c>
      <c r="Q80" s="2">
        <f>ROUND(CR80*I80,2)</f>
        <v>0</v>
      </c>
      <c r="R80" s="2">
        <f>ROUND(CS80*I80,2)</f>
        <v>0</v>
      </c>
      <c r="S80" s="2">
        <f>ROUND(CT80*I80,2)</f>
        <v>0</v>
      </c>
      <c r="T80" s="2">
        <f t="shared" si="39"/>
        <v>0</v>
      </c>
      <c r="U80" s="2">
        <f>ROUND(CV80*I80,7)</f>
        <v>0</v>
      </c>
      <c r="V80" s="2">
        <f>ROUND(CW80*I80,7)</f>
        <v>0</v>
      </c>
      <c r="W80" s="2">
        <f t="shared" si="40"/>
        <v>0</v>
      </c>
      <c r="X80" s="2">
        <f t="shared" si="41"/>
        <v>0</v>
      </c>
      <c r="Y80" s="2">
        <f t="shared" si="42"/>
        <v>0</v>
      </c>
      <c r="Z80" s="2"/>
      <c r="AA80" s="2">
        <v>72309884</v>
      </c>
      <c r="AB80" s="2">
        <f t="shared" si="43"/>
        <v>206.84</v>
      </c>
      <c r="AC80" s="2">
        <f>ROUND((ES80),6)</f>
        <v>206.84</v>
      </c>
      <c r="AD80" s="2">
        <f>ROUND((((ET80)-(EU80))+AE80),6)</f>
        <v>0</v>
      </c>
      <c r="AE80" s="2">
        <f>ROUND((EU80),6)</f>
        <v>0</v>
      </c>
      <c r="AF80" s="2">
        <f>ROUND((EV80),6)</f>
        <v>0</v>
      </c>
      <c r="AG80" s="2">
        <f t="shared" si="44"/>
        <v>0</v>
      </c>
      <c r="AH80" s="2">
        <f>(EW80)</f>
        <v>0</v>
      </c>
      <c r="AI80" s="2">
        <f>(EX80)</f>
        <v>0</v>
      </c>
      <c r="AJ80" s="2">
        <f t="shared" si="45"/>
        <v>0</v>
      </c>
      <c r="AK80" s="2">
        <v>206.84</v>
      </c>
      <c r="AL80" s="2">
        <v>206.84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117</v>
      </c>
      <c r="AU80" s="2">
        <v>74</v>
      </c>
      <c r="AV80" s="2">
        <v>1</v>
      </c>
      <c r="AW80" s="2">
        <v>1</v>
      </c>
      <c r="AX80" s="2"/>
      <c r="AY80" s="2"/>
      <c r="AZ80" s="2">
        <v>1</v>
      </c>
      <c r="BA80" s="2">
        <v>1</v>
      </c>
      <c r="BB80" s="2">
        <v>1</v>
      </c>
      <c r="BC80" s="2">
        <v>1.27</v>
      </c>
      <c r="BD80" s="2" t="s">
        <v>3</v>
      </c>
      <c r="BE80" s="2" t="s">
        <v>3</v>
      </c>
      <c r="BF80" s="2" t="s">
        <v>3</v>
      </c>
      <c r="BG80" s="2" t="s">
        <v>3</v>
      </c>
      <c r="BH80" s="2">
        <v>3</v>
      </c>
      <c r="BI80" s="2">
        <v>1</v>
      </c>
      <c r="BJ80" s="2" t="s">
        <v>152</v>
      </c>
      <c r="BK80" s="2"/>
      <c r="BL80" s="2"/>
      <c r="BM80" s="2">
        <v>24001</v>
      </c>
      <c r="BN80" s="2">
        <v>0</v>
      </c>
      <c r="BO80" s="2" t="s">
        <v>150</v>
      </c>
      <c r="BP80" s="2">
        <v>1</v>
      </c>
      <c r="BQ80" s="2">
        <v>2</v>
      </c>
      <c r="BR80" s="2">
        <v>0</v>
      </c>
      <c r="BS80" s="2">
        <v>1</v>
      </c>
      <c r="BT80" s="2">
        <v>1</v>
      </c>
      <c r="BU80" s="2">
        <v>1</v>
      </c>
      <c r="BV80" s="2">
        <v>1</v>
      </c>
      <c r="BW80" s="2">
        <v>1</v>
      </c>
      <c r="BX80" s="2">
        <v>1</v>
      </c>
      <c r="BY80" s="2" t="s">
        <v>3</v>
      </c>
      <c r="BZ80" s="2">
        <v>117</v>
      </c>
      <c r="CA80" s="2">
        <v>74</v>
      </c>
      <c r="CB80" s="2" t="s">
        <v>3</v>
      </c>
      <c r="CC80" s="2"/>
      <c r="CD80" s="2"/>
      <c r="CE80" s="2">
        <v>0</v>
      </c>
      <c r="CF80" s="2">
        <v>0</v>
      </c>
      <c r="CG80" s="2">
        <v>0</v>
      </c>
      <c r="CH80" s="2"/>
      <c r="CI80" s="2"/>
      <c r="CJ80" s="2"/>
      <c r="CK80" s="2"/>
      <c r="CL80" s="2"/>
      <c r="CM80" s="2">
        <v>0</v>
      </c>
      <c r="CN80" s="2" t="s">
        <v>3</v>
      </c>
      <c r="CO80" s="2">
        <v>0</v>
      </c>
      <c r="CP80" s="2">
        <f t="shared" si="46"/>
        <v>1050.76</v>
      </c>
      <c r="CQ80" s="2">
        <f>ROUND(AL80*BC80,2)</f>
        <v>262.69</v>
      </c>
      <c r="CR80" s="2">
        <f>ROUND(AM80*BB80,2)</f>
        <v>0</v>
      </c>
      <c r="CS80" s="2">
        <f>ROUND(AN80*BS80,2)</f>
        <v>0</v>
      </c>
      <c r="CT80" s="2">
        <f>ROUND(AO80*BA80,2)</f>
        <v>0</v>
      </c>
      <c r="CU80" s="2">
        <f t="shared" si="47"/>
        <v>0</v>
      </c>
      <c r="CV80" s="2">
        <f>AH80</f>
        <v>0</v>
      </c>
      <c r="CW80" s="2">
        <f>AI80</f>
        <v>0</v>
      </c>
      <c r="CX80" s="2">
        <f t="shared" si="48"/>
        <v>0</v>
      </c>
      <c r="CY80" s="2">
        <f>(((S80+R80)*AT80)/100)</f>
        <v>0</v>
      </c>
      <c r="CZ80" s="2">
        <f>(((S80+R80)*AU80)/100)</f>
        <v>0</v>
      </c>
      <c r="DA80" s="2"/>
      <c r="DB80" s="2"/>
      <c r="DC80" s="2" t="s">
        <v>3</v>
      </c>
      <c r="DD80" s="2" t="s">
        <v>3</v>
      </c>
      <c r="DE80" s="2" t="s">
        <v>3</v>
      </c>
      <c r="DF80" s="2" t="s">
        <v>3</v>
      </c>
      <c r="DG80" s="2" t="s">
        <v>3</v>
      </c>
      <c r="DH80" s="2" t="s">
        <v>3</v>
      </c>
      <c r="DI80" s="2" t="s">
        <v>3</v>
      </c>
      <c r="DJ80" s="2" t="s">
        <v>3</v>
      </c>
      <c r="DK80" s="2" t="s">
        <v>3</v>
      </c>
      <c r="DL80" s="2" t="s">
        <v>3</v>
      </c>
      <c r="DM80" s="2" t="s">
        <v>3</v>
      </c>
      <c r="DN80" s="2">
        <v>0</v>
      </c>
      <c r="DO80" s="2">
        <v>0</v>
      </c>
      <c r="DP80" s="2">
        <v>1</v>
      </c>
      <c r="DQ80" s="2">
        <v>1</v>
      </c>
      <c r="DR80" s="2"/>
      <c r="DS80" s="2"/>
      <c r="DT80" s="2"/>
      <c r="DU80" s="2">
        <v>1013</v>
      </c>
      <c r="DV80" s="2" t="s">
        <v>118</v>
      </c>
      <c r="DW80" s="2" t="s">
        <v>118</v>
      </c>
      <c r="DX80" s="2">
        <v>1</v>
      </c>
      <c r="DY80" s="2"/>
      <c r="DZ80" s="2" t="s">
        <v>3</v>
      </c>
      <c r="EA80" s="2" t="s">
        <v>3</v>
      </c>
      <c r="EB80" s="2" t="s">
        <v>3</v>
      </c>
      <c r="EC80" s="2" t="s">
        <v>3</v>
      </c>
      <c r="ED80" s="2"/>
      <c r="EE80" s="2">
        <v>70312969</v>
      </c>
      <c r="EF80" s="2">
        <v>2</v>
      </c>
      <c r="EG80" s="2" t="s">
        <v>25</v>
      </c>
      <c r="EH80" s="2">
        <v>18</v>
      </c>
      <c r="EI80" s="2" t="s">
        <v>106</v>
      </c>
      <c r="EJ80" s="2">
        <v>1</v>
      </c>
      <c r="EK80" s="2">
        <v>24001</v>
      </c>
      <c r="EL80" s="2" t="s">
        <v>106</v>
      </c>
      <c r="EM80" s="2" t="s">
        <v>107</v>
      </c>
      <c r="EN80" s="2"/>
      <c r="EO80" s="2" t="s">
        <v>3</v>
      </c>
      <c r="EP80" s="2"/>
      <c r="EQ80" s="2">
        <v>0</v>
      </c>
      <c r="ER80" s="2">
        <v>206.84</v>
      </c>
      <c r="ES80" s="2">
        <v>206.84</v>
      </c>
      <c r="ET80" s="2">
        <v>0</v>
      </c>
      <c r="EU80" s="2">
        <v>0</v>
      </c>
      <c r="EV80" s="2">
        <v>0</v>
      </c>
      <c r="EW80" s="2">
        <v>0</v>
      </c>
      <c r="EX80" s="2">
        <v>0</v>
      </c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>
        <v>0</v>
      </c>
      <c r="FR80" s="2">
        <v>0</v>
      </c>
      <c r="FS80" s="2">
        <v>0</v>
      </c>
      <c r="FT80" s="2"/>
      <c r="FU80" s="2"/>
      <c r="FV80" s="2"/>
      <c r="FW80" s="2"/>
      <c r="FX80" s="2">
        <v>117</v>
      </c>
      <c r="FY80" s="2">
        <v>74</v>
      </c>
      <c r="FZ80" s="2"/>
      <c r="GA80" s="2" t="s">
        <v>3</v>
      </c>
      <c r="GB80" s="2"/>
      <c r="GC80" s="2"/>
      <c r="GD80" s="2">
        <v>1</v>
      </c>
      <c r="GE80" s="2"/>
      <c r="GF80" s="2">
        <v>-1068176085</v>
      </c>
      <c r="GG80" s="2">
        <v>2</v>
      </c>
      <c r="GH80" s="2">
        <v>1</v>
      </c>
      <c r="GI80" s="2">
        <v>2</v>
      </c>
      <c r="GJ80" s="2">
        <v>0</v>
      </c>
      <c r="GK80" s="2">
        <v>0</v>
      </c>
      <c r="GL80" s="2">
        <f t="shared" si="49"/>
        <v>0</v>
      </c>
      <c r="GM80" s="2">
        <f t="shared" si="50"/>
        <v>1050.76</v>
      </c>
      <c r="GN80" s="2">
        <f t="shared" si="51"/>
        <v>1050.76</v>
      </c>
      <c r="GO80" s="2">
        <f t="shared" si="52"/>
        <v>0</v>
      </c>
      <c r="GP80" s="2">
        <f t="shared" si="53"/>
        <v>0</v>
      </c>
      <c r="GQ80" s="2"/>
      <c r="GR80" s="2">
        <v>0</v>
      </c>
      <c r="GS80" s="2">
        <v>3</v>
      </c>
      <c r="GT80" s="2">
        <v>0</v>
      </c>
      <c r="GU80" s="2" t="s">
        <v>3</v>
      </c>
      <c r="GV80" s="2">
        <f t="shared" si="54"/>
        <v>0</v>
      </c>
      <c r="GW80" s="2">
        <v>1</v>
      </c>
      <c r="GX80" s="2">
        <f t="shared" si="55"/>
        <v>0</v>
      </c>
      <c r="GY80" s="2"/>
      <c r="GZ80" s="2"/>
      <c r="HA80" s="2">
        <v>0</v>
      </c>
      <c r="HB80" s="2">
        <v>0</v>
      </c>
      <c r="HC80" s="2">
        <f t="shared" si="56"/>
        <v>0</v>
      </c>
      <c r="HD80" s="2"/>
      <c r="HE80" s="2" t="s">
        <v>3</v>
      </c>
      <c r="HF80" s="2" t="s">
        <v>3</v>
      </c>
      <c r="HG80" s="2"/>
      <c r="HH80" s="2"/>
      <c r="HI80" s="2"/>
      <c r="HJ80" s="2"/>
      <c r="HK80" s="2"/>
      <c r="HL80" s="2"/>
      <c r="HM80" s="2" t="s">
        <v>3</v>
      </c>
      <c r="HN80" s="2" t="s">
        <v>108</v>
      </c>
      <c r="HO80" s="2" t="s">
        <v>109</v>
      </c>
      <c r="HP80" s="2" t="s">
        <v>106</v>
      </c>
      <c r="HQ80" s="2" t="s">
        <v>106</v>
      </c>
      <c r="HR80" s="2"/>
      <c r="HS80" s="2">
        <v>0</v>
      </c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>
        <v>0</v>
      </c>
      <c r="IL80" s="2"/>
      <c r="IM80" s="2"/>
      <c r="IN80" s="2"/>
      <c r="IO80" s="2"/>
      <c r="IP80" s="2"/>
      <c r="IQ80" s="2"/>
      <c r="IR80" s="2"/>
      <c r="IS80" s="2"/>
      <c r="IT80" s="2"/>
      <c r="IU80" s="2"/>
    </row>
    <row r="81" spans="1:255" x14ac:dyDescent="0.2">
      <c r="A81" s="2">
        <v>17</v>
      </c>
      <c r="B81" s="2">
        <v>1</v>
      </c>
      <c r="C81" s="2">
        <f>ROW(SmtRes!A62)</f>
        <v>62</v>
      </c>
      <c r="D81" s="2">
        <f>ROW(EtalonRes!A70)</f>
        <v>70</v>
      </c>
      <c r="E81" s="2" t="s">
        <v>153</v>
      </c>
      <c r="F81" s="2" t="s">
        <v>154</v>
      </c>
      <c r="G81" s="2" t="s">
        <v>155</v>
      </c>
      <c r="H81" s="2" t="s">
        <v>156</v>
      </c>
      <c r="I81" s="2">
        <f>ROUND(2/10,7)</f>
        <v>0.2</v>
      </c>
      <c r="J81" s="2">
        <v>0</v>
      </c>
      <c r="K81" s="2">
        <f>ROUND(2/10,7)</f>
        <v>0.2</v>
      </c>
      <c r="L81" s="2"/>
      <c r="M81" s="2"/>
      <c r="N81" s="2"/>
      <c r="O81" s="2">
        <f t="shared" si="38"/>
        <v>5585.99</v>
      </c>
      <c r="P81" s="2">
        <f>SUMIF(SmtRes!AQ53:'SmtRes'!AQ62,"=1",SmtRes!DF53:'SmtRes'!DF62)</f>
        <v>11.879999999999999</v>
      </c>
      <c r="Q81" s="2">
        <f>SUMIF(SmtRes!AQ53:'SmtRes'!AQ62,"=1",SmtRes!DG53:'SmtRes'!DG62)</f>
        <v>59.54</v>
      </c>
      <c r="R81" s="2">
        <f>SUMIF(SmtRes!AQ53:'SmtRes'!AQ62,"=1",SmtRes!DH53:'SmtRes'!DH62)</f>
        <v>7.09</v>
      </c>
      <c r="S81" s="2">
        <f>SUMIF(SmtRes!AQ53:'SmtRes'!AQ62,"=1",SmtRes!DI53:'SmtRes'!DI62)</f>
        <v>5507.48</v>
      </c>
      <c r="T81" s="2">
        <f t="shared" si="39"/>
        <v>0</v>
      </c>
      <c r="U81" s="2">
        <f>SUMIF(SmtRes!AQ53:'SmtRes'!AQ62,"=1",SmtRes!CV53:'SmtRes'!CV62)</f>
        <v>13.985999999999999</v>
      </c>
      <c r="V81" s="2">
        <f>SUMIF(SmtRes!AQ53:'SmtRes'!AQ62,"=1",SmtRes!CW53:'SmtRes'!CW62)</f>
        <v>1.7999999999999999E-2</v>
      </c>
      <c r="W81" s="2">
        <f t="shared" si="40"/>
        <v>0</v>
      </c>
      <c r="X81" s="2">
        <f t="shared" si="41"/>
        <v>6452.05</v>
      </c>
      <c r="Y81" s="2">
        <f t="shared" si="42"/>
        <v>4080.78</v>
      </c>
      <c r="Z81" s="2"/>
      <c r="AA81" s="2">
        <v>72309884</v>
      </c>
      <c r="AB81" s="2">
        <f t="shared" si="43"/>
        <v>27856.657899999998</v>
      </c>
      <c r="AC81" s="2">
        <f>ROUND((SUM(SmtRes!BQ53:'SmtRes'!BQ62)),6)</f>
        <v>58.540100000000002</v>
      </c>
      <c r="AD81" s="2">
        <f>ROUND((((SUM(SmtRes!BR53:'SmtRes'!BR62))-(SUM(SmtRes!BS53:'SmtRes'!BS62)))+AE81),6)</f>
        <v>260.73809999999997</v>
      </c>
      <c r="AE81" s="2">
        <f>ROUND((SUM(SmtRes!BS53:'SmtRes'!BS62)),6)</f>
        <v>35.450099999999999</v>
      </c>
      <c r="AF81" s="2">
        <f>ROUND((SUM(SmtRes!BT53:'SmtRes'!BT62)),6)</f>
        <v>27537.379700000001</v>
      </c>
      <c r="AG81" s="2">
        <f t="shared" si="44"/>
        <v>0</v>
      </c>
      <c r="AH81" s="2">
        <f>(SUM(SmtRes!BU53:'SmtRes'!BU62))</f>
        <v>69.929999999999993</v>
      </c>
      <c r="AI81" s="2">
        <f>(SUM(SmtRes!BV53:'SmtRes'!BV62))</f>
        <v>0.09</v>
      </c>
      <c r="AJ81" s="2">
        <f t="shared" si="45"/>
        <v>0</v>
      </c>
      <c r="AK81" s="2">
        <v>27892.107999999997</v>
      </c>
      <c r="AL81" s="2">
        <v>58.540100000000002</v>
      </c>
      <c r="AM81" s="2">
        <v>260.73809999999997</v>
      </c>
      <c r="AN81" s="2">
        <v>35.450099999999999</v>
      </c>
      <c r="AO81" s="2">
        <v>27537.379699999998</v>
      </c>
      <c r="AP81" s="2">
        <v>0</v>
      </c>
      <c r="AQ81" s="2">
        <v>69.929999999999993</v>
      </c>
      <c r="AR81" s="2">
        <v>0.09</v>
      </c>
      <c r="AS81" s="2">
        <v>0</v>
      </c>
      <c r="AT81" s="2">
        <v>117</v>
      </c>
      <c r="AU81" s="2">
        <v>74</v>
      </c>
      <c r="AV81" s="2">
        <v>1</v>
      </c>
      <c r="AW81" s="2">
        <v>1</v>
      </c>
      <c r="AX81" s="2"/>
      <c r="AY81" s="2"/>
      <c r="AZ81" s="2">
        <v>1</v>
      </c>
      <c r="BA81" s="2">
        <v>1</v>
      </c>
      <c r="BB81" s="2">
        <v>1</v>
      </c>
      <c r="BC81" s="2">
        <v>1</v>
      </c>
      <c r="BD81" s="2" t="s">
        <v>3</v>
      </c>
      <c r="BE81" s="2" t="s">
        <v>3</v>
      </c>
      <c r="BF81" s="2" t="s">
        <v>3</v>
      </c>
      <c r="BG81" s="2" t="s">
        <v>3</v>
      </c>
      <c r="BH81" s="2">
        <v>0</v>
      </c>
      <c r="BI81" s="2">
        <v>1</v>
      </c>
      <c r="BJ81" s="2" t="s">
        <v>157</v>
      </c>
      <c r="BK81" s="2"/>
      <c r="BL81" s="2"/>
      <c r="BM81" s="2">
        <v>24001</v>
      </c>
      <c r="BN81" s="2">
        <v>0</v>
      </c>
      <c r="BO81" s="2" t="s">
        <v>3</v>
      </c>
      <c r="BP81" s="2">
        <v>0</v>
      </c>
      <c r="BQ81" s="2">
        <v>2</v>
      </c>
      <c r="BR81" s="2">
        <v>0</v>
      </c>
      <c r="BS81" s="2">
        <v>1</v>
      </c>
      <c r="BT81" s="2">
        <v>1</v>
      </c>
      <c r="BU81" s="2">
        <v>1</v>
      </c>
      <c r="BV81" s="2">
        <v>1</v>
      </c>
      <c r="BW81" s="2">
        <v>1</v>
      </c>
      <c r="BX81" s="2">
        <v>1</v>
      </c>
      <c r="BY81" s="2" t="s">
        <v>3</v>
      </c>
      <c r="BZ81" s="2">
        <v>117</v>
      </c>
      <c r="CA81" s="2">
        <v>74</v>
      </c>
      <c r="CB81" s="2" t="s">
        <v>3</v>
      </c>
      <c r="CC81" s="2"/>
      <c r="CD81" s="2"/>
      <c r="CE81" s="2">
        <v>0</v>
      </c>
      <c r="CF81" s="2">
        <v>0</v>
      </c>
      <c r="CG81" s="2">
        <v>0</v>
      </c>
      <c r="CH81" s="2"/>
      <c r="CI81" s="2"/>
      <c r="CJ81" s="2"/>
      <c r="CK81" s="2"/>
      <c r="CL81" s="2"/>
      <c r="CM81" s="2">
        <v>0</v>
      </c>
      <c r="CN81" s="2" t="s">
        <v>3</v>
      </c>
      <c r="CO81" s="2">
        <v>0</v>
      </c>
      <c r="CP81" s="2">
        <f t="shared" si="46"/>
        <v>5585.99</v>
      </c>
      <c r="CQ81" s="2">
        <f>SUMIF(SmtRes!AQ53:'SmtRes'!AQ62,"=1",SmtRes!AA53:'SmtRes'!AA62)</f>
        <v>334.93</v>
      </c>
      <c r="CR81" s="2">
        <f>SUMIF(SmtRes!AQ53:'SmtRes'!AQ62,"=1",SmtRes!AB53:'SmtRes'!AB62)</f>
        <v>640.11000000000013</v>
      </c>
      <c r="CS81" s="2">
        <f>SUMIF(SmtRes!AQ53:'SmtRes'!AQ62,"=1",SmtRes!AC53:'SmtRes'!AC62)</f>
        <v>393.89</v>
      </c>
      <c r="CT81" s="2">
        <f>SUMIF(SmtRes!AQ53:'SmtRes'!AQ62,"=1",SmtRes!AD53:'SmtRes'!AD62)</f>
        <v>714.3</v>
      </c>
      <c r="CU81" s="2">
        <f t="shared" si="47"/>
        <v>0</v>
      </c>
      <c r="CV81" s="2">
        <f>SUMIF(SmtRes!AQ53:'SmtRes'!AQ62,"=1",SmtRes!BU53:'SmtRes'!BU62)</f>
        <v>69.929999999999993</v>
      </c>
      <c r="CW81" s="2">
        <f>SUMIF(SmtRes!AQ53:'SmtRes'!AQ62,"=1",SmtRes!BV53:'SmtRes'!BV62)</f>
        <v>0.09</v>
      </c>
      <c r="CX81" s="2">
        <f t="shared" si="48"/>
        <v>0</v>
      </c>
      <c r="CY81" s="2">
        <f>(((S81+R81)*AT81)/100)</f>
        <v>6452.0468999999994</v>
      </c>
      <c r="CZ81" s="2">
        <f>(((S81+R81)*AU81)/100)</f>
        <v>4080.7817999999997</v>
      </c>
      <c r="DA81" s="2"/>
      <c r="DB81" s="2"/>
      <c r="DC81" s="2" t="s">
        <v>3</v>
      </c>
      <c r="DD81" s="2" t="s">
        <v>3</v>
      </c>
      <c r="DE81" s="2" t="s">
        <v>3</v>
      </c>
      <c r="DF81" s="2" t="s">
        <v>3</v>
      </c>
      <c r="DG81" s="2" t="s">
        <v>3</v>
      </c>
      <c r="DH81" s="2" t="s">
        <v>3</v>
      </c>
      <c r="DI81" s="2" t="s">
        <v>3</v>
      </c>
      <c r="DJ81" s="2" t="s">
        <v>3</v>
      </c>
      <c r="DK81" s="2" t="s">
        <v>3</v>
      </c>
      <c r="DL81" s="2" t="s">
        <v>3</v>
      </c>
      <c r="DM81" s="2" t="s">
        <v>3</v>
      </c>
      <c r="DN81" s="2">
        <v>0</v>
      </c>
      <c r="DO81" s="2">
        <v>0</v>
      </c>
      <c r="DP81" s="2">
        <v>1</v>
      </c>
      <c r="DQ81" s="2">
        <v>1</v>
      </c>
      <c r="DR81" s="2"/>
      <c r="DS81" s="2"/>
      <c r="DT81" s="2"/>
      <c r="DU81" s="2">
        <v>1013</v>
      </c>
      <c r="DV81" s="2" t="s">
        <v>156</v>
      </c>
      <c r="DW81" s="2" t="s">
        <v>156</v>
      </c>
      <c r="DX81" s="2">
        <v>1</v>
      </c>
      <c r="DY81" s="2"/>
      <c r="DZ81" s="2" t="s">
        <v>3</v>
      </c>
      <c r="EA81" s="2" t="s">
        <v>3</v>
      </c>
      <c r="EB81" s="2" t="s">
        <v>3</v>
      </c>
      <c r="EC81" s="2" t="s">
        <v>3</v>
      </c>
      <c r="ED81" s="2"/>
      <c r="EE81" s="2">
        <v>70312969</v>
      </c>
      <c r="EF81" s="2">
        <v>2</v>
      </c>
      <c r="EG81" s="2" t="s">
        <v>25</v>
      </c>
      <c r="EH81" s="2">
        <v>18</v>
      </c>
      <c r="EI81" s="2" t="s">
        <v>106</v>
      </c>
      <c r="EJ81" s="2">
        <v>1</v>
      </c>
      <c r="EK81" s="2">
        <v>24001</v>
      </c>
      <c r="EL81" s="2" t="s">
        <v>106</v>
      </c>
      <c r="EM81" s="2" t="s">
        <v>107</v>
      </c>
      <c r="EN81" s="2"/>
      <c r="EO81" s="2" t="s">
        <v>3</v>
      </c>
      <c r="EP81" s="2"/>
      <c r="EQ81" s="2">
        <v>0</v>
      </c>
      <c r="ER81" s="2">
        <v>0</v>
      </c>
      <c r="ES81" s="2">
        <v>0</v>
      </c>
      <c r="ET81" s="2">
        <v>0</v>
      </c>
      <c r="EU81" s="2">
        <v>0</v>
      </c>
      <c r="EV81" s="2">
        <v>0</v>
      </c>
      <c r="EW81" s="2">
        <v>69.930000000000007</v>
      </c>
      <c r="EX81" s="2">
        <v>0.09</v>
      </c>
      <c r="EY81" s="2">
        <v>0</v>
      </c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>
        <v>0</v>
      </c>
      <c r="FR81" s="2">
        <v>0</v>
      </c>
      <c r="FS81" s="2">
        <v>0</v>
      </c>
      <c r="FT81" s="2"/>
      <c r="FU81" s="2"/>
      <c r="FV81" s="2"/>
      <c r="FW81" s="2"/>
      <c r="FX81" s="2">
        <v>117</v>
      </c>
      <c r="FY81" s="2">
        <v>74</v>
      </c>
      <c r="FZ81" s="2"/>
      <c r="GA81" s="2" t="s">
        <v>3</v>
      </c>
      <c r="GB81" s="2"/>
      <c r="GC81" s="2"/>
      <c r="GD81" s="2">
        <v>1</v>
      </c>
      <c r="GE81" s="2"/>
      <c r="GF81" s="2">
        <v>-1561525726</v>
      </c>
      <c r="GG81" s="2">
        <v>2</v>
      </c>
      <c r="GH81" s="2">
        <v>1</v>
      </c>
      <c r="GI81" s="2">
        <v>-2</v>
      </c>
      <c r="GJ81" s="2">
        <v>0</v>
      </c>
      <c r="GK81" s="2">
        <v>0</v>
      </c>
      <c r="GL81" s="2">
        <f t="shared" si="49"/>
        <v>0</v>
      </c>
      <c r="GM81" s="2">
        <f t="shared" si="50"/>
        <v>16118.82</v>
      </c>
      <c r="GN81" s="2">
        <f t="shared" si="51"/>
        <v>16118.82</v>
      </c>
      <c r="GO81" s="2">
        <f t="shared" si="52"/>
        <v>0</v>
      </c>
      <c r="GP81" s="2">
        <f t="shared" si="53"/>
        <v>0</v>
      </c>
      <c r="GQ81" s="2"/>
      <c r="GR81" s="2">
        <v>0</v>
      </c>
      <c r="GS81" s="2">
        <v>0</v>
      </c>
      <c r="GT81" s="2">
        <v>0</v>
      </c>
      <c r="GU81" s="2" t="s">
        <v>3</v>
      </c>
      <c r="GV81" s="2">
        <f t="shared" si="54"/>
        <v>0</v>
      </c>
      <c r="GW81" s="2">
        <v>1</v>
      </c>
      <c r="GX81" s="2">
        <f t="shared" si="55"/>
        <v>0</v>
      </c>
      <c r="GY81" s="2"/>
      <c r="GZ81" s="2"/>
      <c r="HA81" s="2">
        <v>0</v>
      </c>
      <c r="HB81" s="2">
        <v>0</v>
      </c>
      <c r="HC81" s="2">
        <f t="shared" si="56"/>
        <v>0</v>
      </c>
      <c r="HD81" s="2"/>
      <c r="HE81" s="2" t="s">
        <v>3</v>
      </c>
      <c r="HF81" s="2" t="s">
        <v>3</v>
      </c>
      <c r="HG81" s="2"/>
      <c r="HH81" s="2"/>
      <c r="HI81" s="2"/>
      <c r="HJ81" s="2"/>
      <c r="HK81" s="2"/>
      <c r="HL81" s="2"/>
      <c r="HM81" s="2" t="s">
        <v>3</v>
      </c>
      <c r="HN81" s="2" t="s">
        <v>108</v>
      </c>
      <c r="HO81" s="2" t="s">
        <v>109</v>
      </c>
      <c r="HP81" s="2" t="s">
        <v>106</v>
      </c>
      <c r="HQ81" s="2" t="s">
        <v>106</v>
      </c>
      <c r="HR81" s="2"/>
      <c r="HS81" s="2">
        <v>0</v>
      </c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>
        <v>0</v>
      </c>
      <c r="IL81" s="2"/>
      <c r="IM81" s="2"/>
      <c r="IN81" s="2"/>
      <c r="IO81" s="2"/>
      <c r="IP81" s="2"/>
      <c r="IQ81" s="2"/>
      <c r="IR81" s="2"/>
      <c r="IS81" s="2"/>
      <c r="IT81" s="2"/>
      <c r="IU81" s="2"/>
    </row>
    <row r="82" spans="1:255" x14ac:dyDescent="0.2">
      <c r="A82" s="2">
        <v>17</v>
      </c>
      <c r="B82" s="2">
        <v>1</v>
      </c>
      <c r="C82" s="2"/>
      <c r="D82" s="2"/>
      <c r="E82" s="2" t="s">
        <v>158</v>
      </c>
      <c r="F82" s="2" t="s">
        <v>159</v>
      </c>
      <c r="G82" s="2" t="s">
        <v>1514</v>
      </c>
      <c r="H82" s="2" t="s">
        <v>118</v>
      </c>
      <c r="I82" s="2">
        <v>2</v>
      </c>
      <c r="J82" s="2">
        <v>0</v>
      </c>
      <c r="K82" s="2">
        <v>2</v>
      </c>
      <c r="L82" s="2"/>
      <c r="M82" s="2"/>
      <c r="N82" s="2"/>
      <c r="O82" s="2">
        <f t="shared" si="38"/>
        <v>15273.02</v>
      </c>
      <c r="P82" s="2">
        <f>ROUND(CQ82*I82,2)</f>
        <v>15273.02</v>
      </c>
      <c r="Q82" s="2">
        <f>ROUND(CR82*I82,2)</f>
        <v>0</v>
      </c>
      <c r="R82" s="2">
        <f>ROUND(CS82*I82,2)</f>
        <v>0</v>
      </c>
      <c r="S82" s="2">
        <f>ROUND(CT82*I82,2)</f>
        <v>0</v>
      </c>
      <c r="T82" s="2">
        <f t="shared" si="39"/>
        <v>0</v>
      </c>
      <c r="U82" s="2">
        <f>ROUND(CV82*I82,7)</f>
        <v>0</v>
      </c>
      <c r="V82" s="2">
        <f>ROUND(CW82*I82,7)</f>
        <v>0</v>
      </c>
      <c r="W82" s="2">
        <f t="shared" si="40"/>
        <v>0</v>
      </c>
      <c r="X82" s="2">
        <f t="shared" si="41"/>
        <v>0</v>
      </c>
      <c r="Y82" s="2">
        <f t="shared" si="42"/>
        <v>0</v>
      </c>
      <c r="Z82" s="2"/>
      <c r="AA82" s="2">
        <v>72309884</v>
      </c>
      <c r="AB82" s="2">
        <f t="shared" si="43"/>
        <v>7414.09</v>
      </c>
      <c r="AC82" s="2">
        <f>ROUND((ES82),6)</f>
        <v>7414.09</v>
      </c>
      <c r="AD82" s="2">
        <f>ROUND((((ET82)-(EU82))+AE82),6)</f>
        <v>0</v>
      </c>
      <c r="AE82" s="2">
        <f>ROUND((EU82),6)</f>
        <v>0</v>
      </c>
      <c r="AF82" s="2">
        <f>ROUND((EV82),6)</f>
        <v>0</v>
      </c>
      <c r="AG82" s="2">
        <f t="shared" si="44"/>
        <v>0</v>
      </c>
      <c r="AH82" s="2">
        <f>(EW82)</f>
        <v>0</v>
      </c>
      <c r="AI82" s="2">
        <f>(EX82)</f>
        <v>0</v>
      </c>
      <c r="AJ82" s="2">
        <f t="shared" si="45"/>
        <v>0</v>
      </c>
      <c r="AK82" s="2">
        <v>7414.09</v>
      </c>
      <c r="AL82" s="2">
        <v>7414.09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1</v>
      </c>
      <c r="AW82" s="2">
        <v>1</v>
      </c>
      <c r="AX82" s="2"/>
      <c r="AY82" s="2"/>
      <c r="AZ82" s="2">
        <v>1</v>
      </c>
      <c r="BA82" s="2">
        <v>1</v>
      </c>
      <c r="BB82" s="2">
        <v>1</v>
      </c>
      <c r="BC82" s="2">
        <v>1.03</v>
      </c>
      <c r="BD82" s="2" t="s">
        <v>3</v>
      </c>
      <c r="BE82" s="2" t="s">
        <v>3</v>
      </c>
      <c r="BF82" s="2" t="s">
        <v>3</v>
      </c>
      <c r="BG82" s="2" t="s">
        <v>3</v>
      </c>
      <c r="BH82" s="2">
        <v>3</v>
      </c>
      <c r="BI82" s="2">
        <v>1</v>
      </c>
      <c r="BJ82" s="2" t="s">
        <v>160</v>
      </c>
      <c r="BK82" s="2"/>
      <c r="BL82" s="2"/>
      <c r="BM82" s="2">
        <v>500001</v>
      </c>
      <c r="BN82" s="2">
        <v>0</v>
      </c>
      <c r="BO82" s="2" t="s">
        <v>159</v>
      </c>
      <c r="BP82" s="2">
        <v>1</v>
      </c>
      <c r="BQ82" s="2">
        <v>8</v>
      </c>
      <c r="BR82" s="2">
        <v>0</v>
      </c>
      <c r="BS82" s="2">
        <v>1</v>
      </c>
      <c r="BT82" s="2">
        <v>1</v>
      </c>
      <c r="BU82" s="2">
        <v>1</v>
      </c>
      <c r="BV82" s="2">
        <v>1</v>
      </c>
      <c r="BW82" s="2">
        <v>1</v>
      </c>
      <c r="BX82" s="2">
        <v>1</v>
      </c>
      <c r="BY82" s="2" t="s">
        <v>3</v>
      </c>
      <c r="BZ82" s="2">
        <v>0</v>
      </c>
      <c r="CA82" s="2">
        <v>0</v>
      </c>
      <c r="CB82" s="2" t="s">
        <v>3</v>
      </c>
      <c r="CC82" s="2"/>
      <c r="CD82" s="2"/>
      <c r="CE82" s="2">
        <v>0</v>
      </c>
      <c r="CF82" s="2">
        <v>0</v>
      </c>
      <c r="CG82" s="2">
        <v>0</v>
      </c>
      <c r="CH82" s="2"/>
      <c r="CI82" s="2"/>
      <c r="CJ82" s="2"/>
      <c r="CK82" s="2"/>
      <c r="CL82" s="2"/>
      <c r="CM82" s="2">
        <v>0</v>
      </c>
      <c r="CN82" s="2" t="s">
        <v>3</v>
      </c>
      <c r="CO82" s="2">
        <v>0</v>
      </c>
      <c r="CP82" s="2">
        <f t="shared" si="46"/>
        <v>15273.02</v>
      </c>
      <c r="CQ82" s="2">
        <f>ROUND(AL82*BC82,2)</f>
        <v>7636.51</v>
      </c>
      <c r="CR82" s="2">
        <f>ROUND(AM82*BB82,2)</f>
        <v>0</v>
      </c>
      <c r="CS82" s="2">
        <f>ROUND(AN82*BS82,2)</f>
        <v>0</v>
      </c>
      <c r="CT82" s="2">
        <f>ROUND(AO82*BA82,2)</f>
        <v>0</v>
      </c>
      <c r="CU82" s="2">
        <f t="shared" si="47"/>
        <v>0</v>
      </c>
      <c r="CV82" s="2">
        <f>AH82</f>
        <v>0</v>
      </c>
      <c r="CW82" s="2">
        <f>AI82</f>
        <v>0</v>
      </c>
      <c r="CX82" s="2">
        <f t="shared" si="48"/>
        <v>0</v>
      </c>
      <c r="CY82" s="2">
        <f>0</f>
        <v>0</v>
      </c>
      <c r="CZ82" s="2">
        <f>0</f>
        <v>0</v>
      </c>
      <c r="DA82" s="2"/>
      <c r="DB82" s="2"/>
      <c r="DC82" s="2" t="s">
        <v>3</v>
      </c>
      <c r="DD82" s="2" t="s">
        <v>3</v>
      </c>
      <c r="DE82" s="2" t="s">
        <v>3</v>
      </c>
      <c r="DF82" s="2" t="s">
        <v>3</v>
      </c>
      <c r="DG82" s="2" t="s">
        <v>3</v>
      </c>
      <c r="DH82" s="2" t="s">
        <v>3</v>
      </c>
      <c r="DI82" s="2" t="s">
        <v>3</v>
      </c>
      <c r="DJ82" s="2" t="s">
        <v>3</v>
      </c>
      <c r="DK82" s="2" t="s">
        <v>3</v>
      </c>
      <c r="DL82" s="2" t="s">
        <v>3</v>
      </c>
      <c r="DM82" s="2" t="s">
        <v>3</v>
      </c>
      <c r="DN82" s="2">
        <v>0</v>
      </c>
      <c r="DO82" s="2">
        <v>0</v>
      </c>
      <c r="DP82" s="2">
        <v>1</v>
      </c>
      <c r="DQ82" s="2">
        <v>1</v>
      </c>
      <c r="DR82" s="2"/>
      <c r="DS82" s="2"/>
      <c r="DT82" s="2"/>
      <c r="DU82" s="2">
        <v>1013</v>
      </c>
      <c r="DV82" s="2" t="s">
        <v>118</v>
      </c>
      <c r="DW82" s="2" t="s">
        <v>118</v>
      </c>
      <c r="DX82" s="2">
        <v>1</v>
      </c>
      <c r="DY82" s="2"/>
      <c r="DZ82" s="2" t="s">
        <v>3</v>
      </c>
      <c r="EA82" s="2" t="s">
        <v>3</v>
      </c>
      <c r="EB82" s="2" t="s">
        <v>3</v>
      </c>
      <c r="EC82" s="2" t="s">
        <v>3</v>
      </c>
      <c r="ED82" s="2"/>
      <c r="EE82" s="2">
        <v>70312867</v>
      </c>
      <c r="EF82" s="2">
        <v>8</v>
      </c>
      <c r="EG82" s="2" t="s">
        <v>124</v>
      </c>
      <c r="EH82" s="2">
        <v>0</v>
      </c>
      <c r="EI82" s="2" t="s">
        <v>3</v>
      </c>
      <c r="EJ82" s="2">
        <v>1</v>
      </c>
      <c r="EK82" s="2">
        <v>500001</v>
      </c>
      <c r="EL82" s="2" t="s">
        <v>125</v>
      </c>
      <c r="EM82" s="2" t="s">
        <v>126</v>
      </c>
      <c r="EN82" s="2"/>
      <c r="EO82" s="2" t="s">
        <v>3</v>
      </c>
      <c r="EP82" s="2"/>
      <c r="EQ82" s="2">
        <v>0</v>
      </c>
      <c r="ER82" s="2">
        <v>7414.09</v>
      </c>
      <c r="ES82" s="2">
        <v>7414.09</v>
      </c>
      <c r="ET82" s="2">
        <v>0</v>
      </c>
      <c r="EU82" s="2">
        <v>0</v>
      </c>
      <c r="EV82" s="2">
        <v>0</v>
      </c>
      <c r="EW82" s="2">
        <v>0</v>
      </c>
      <c r="EX82" s="2">
        <v>0</v>
      </c>
      <c r="EY82" s="2">
        <v>0</v>
      </c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>
        <v>0</v>
      </c>
      <c r="FR82" s="2">
        <v>0</v>
      </c>
      <c r="FS82" s="2">
        <v>0</v>
      </c>
      <c r="FT82" s="2"/>
      <c r="FU82" s="2"/>
      <c r="FV82" s="2"/>
      <c r="FW82" s="2"/>
      <c r="FX82" s="2">
        <v>0</v>
      </c>
      <c r="FY82" s="2">
        <v>0</v>
      </c>
      <c r="FZ82" s="2"/>
      <c r="GA82" s="2" t="s">
        <v>3</v>
      </c>
      <c r="GB82" s="2"/>
      <c r="GC82" s="2"/>
      <c r="GD82" s="2">
        <v>1</v>
      </c>
      <c r="GE82" s="2"/>
      <c r="GF82" s="2">
        <v>-1855228557</v>
      </c>
      <c r="GG82" s="2">
        <v>2</v>
      </c>
      <c r="GH82" s="2">
        <v>1</v>
      </c>
      <c r="GI82" s="2">
        <v>2</v>
      </c>
      <c r="GJ82" s="2">
        <v>0</v>
      </c>
      <c r="GK82" s="2">
        <v>0</v>
      </c>
      <c r="GL82" s="2">
        <f t="shared" si="49"/>
        <v>0</v>
      </c>
      <c r="GM82" s="2">
        <f t="shared" si="50"/>
        <v>15273.02</v>
      </c>
      <c r="GN82" s="2">
        <f t="shared" si="51"/>
        <v>15273.02</v>
      </c>
      <c r="GO82" s="2">
        <f t="shared" si="52"/>
        <v>0</v>
      </c>
      <c r="GP82" s="2">
        <f t="shared" si="53"/>
        <v>0</v>
      </c>
      <c r="GQ82" s="2"/>
      <c r="GR82" s="2">
        <v>0</v>
      </c>
      <c r="GS82" s="2">
        <v>3</v>
      </c>
      <c r="GT82" s="2">
        <v>0</v>
      </c>
      <c r="GU82" s="2" t="s">
        <v>3</v>
      </c>
      <c r="GV82" s="2">
        <f t="shared" si="54"/>
        <v>0</v>
      </c>
      <c r="GW82" s="2">
        <v>1</v>
      </c>
      <c r="GX82" s="2">
        <f t="shared" si="55"/>
        <v>0</v>
      </c>
      <c r="GY82" s="2"/>
      <c r="GZ82" s="2"/>
      <c r="HA82" s="2">
        <v>0</v>
      </c>
      <c r="HB82" s="2">
        <v>0</v>
      </c>
      <c r="HC82" s="2">
        <f t="shared" si="56"/>
        <v>0</v>
      </c>
      <c r="HD82" s="2"/>
      <c r="HE82" s="2" t="s">
        <v>3</v>
      </c>
      <c r="HF82" s="2" t="s">
        <v>3</v>
      </c>
      <c r="HG82" s="2"/>
      <c r="HH82" s="2"/>
      <c r="HI82" s="2"/>
      <c r="HJ82" s="2"/>
      <c r="HK82" s="2"/>
      <c r="HL82" s="2"/>
      <c r="HM82" s="2" t="s">
        <v>3</v>
      </c>
      <c r="HN82" s="2" t="s">
        <v>3</v>
      </c>
      <c r="HO82" s="2" t="s">
        <v>3</v>
      </c>
      <c r="HP82" s="2" t="s">
        <v>3</v>
      </c>
      <c r="HQ82" s="2" t="s">
        <v>3</v>
      </c>
      <c r="HR82" s="2"/>
      <c r="HS82" s="2">
        <v>0</v>
      </c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>
        <v>0</v>
      </c>
      <c r="IL82" s="2"/>
      <c r="IM82" s="2"/>
      <c r="IN82" s="2"/>
      <c r="IO82" s="2"/>
      <c r="IP82" s="2"/>
      <c r="IQ82" s="2"/>
      <c r="IR82" s="2"/>
      <c r="IS82" s="2"/>
      <c r="IT82" s="2"/>
      <c r="IU82" s="2"/>
    </row>
    <row r="83" spans="1:255" x14ac:dyDescent="0.2">
      <c r="A83" s="2">
        <v>17</v>
      </c>
      <c r="B83" s="2">
        <v>1</v>
      </c>
      <c r="C83" s="2">
        <f>ROW(SmtRes!A68)</f>
        <v>68</v>
      </c>
      <c r="D83" s="2">
        <f>ROW(EtalonRes!A76)</f>
        <v>76</v>
      </c>
      <c r="E83" s="2" t="s">
        <v>161</v>
      </c>
      <c r="F83" s="2" t="s">
        <v>162</v>
      </c>
      <c r="G83" s="2" t="s">
        <v>163</v>
      </c>
      <c r="H83" s="2" t="s">
        <v>118</v>
      </c>
      <c r="I83" s="2">
        <v>4</v>
      </c>
      <c r="J83" s="2">
        <v>0</v>
      </c>
      <c r="K83" s="2">
        <v>4</v>
      </c>
      <c r="L83" s="2"/>
      <c r="M83" s="2"/>
      <c r="N83" s="2"/>
      <c r="O83" s="2">
        <f t="shared" si="38"/>
        <v>590.16</v>
      </c>
      <c r="P83" s="2">
        <f>SUMIF(SmtRes!AQ63:'SmtRes'!AQ68,"=1",SmtRes!DF63:'SmtRes'!DF68)</f>
        <v>78.089999999999989</v>
      </c>
      <c r="Q83" s="2">
        <f>SUMIF(SmtRes!AQ63:'SmtRes'!AQ68,"=1",SmtRes!DG63:'SmtRes'!DG68)</f>
        <v>15.41</v>
      </c>
      <c r="R83" s="2">
        <f>SUMIF(SmtRes!AQ63:'SmtRes'!AQ68,"=1",SmtRes!DH63:'SmtRes'!DH68)</f>
        <v>0</v>
      </c>
      <c r="S83" s="2">
        <f>SUMIF(SmtRes!AQ63:'SmtRes'!AQ68,"=1",SmtRes!DI63:'SmtRes'!DI68)</f>
        <v>496.66</v>
      </c>
      <c r="T83" s="2">
        <f t="shared" si="39"/>
        <v>0</v>
      </c>
      <c r="U83" s="2">
        <f>SUMIF(SmtRes!AQ63:'SmtRes'!AQ68,"=1",SmtRes!CV63:'SmtRes'!CV68)</f>
        <v>1.32</v>
      </c>
      <c r="V83" s="2">
        <f>SUMIF(SmtRes!AQ63:'SmtRes'!AQ68,"=1",SmtRes!CW63:'SmtRes'!CW68)</f>
        <v>0</v>
      </c>
      <c r="W83" s="2">
        <f t="shared" si="40"/>
        <v>0</v>
      </c>
      <c r="X83" s="2">
        <f t="shared" si="41"/>
        <v>581.09</v>
      </c>
      <c r="Y83" s="2">
        <f t="shared" si="42"/>
        <v>367.53</v>
      </c>
      <c r="Z83" s="2"/>
      <c r="AA83" s="2">
        <v>72309884</v>
      </c>
      <c r="AB83" s="2">
        <f t="shared" si="43"/>
        <v>138.85032000000001</v>
      </c>
      <c r="AC83" s="2">
        <f>ROUND((SUM(SmtRes!BQ63:'SmtRes'!BQ68)),6)</f>
        <v>12.04842</v>
      </c>
      <c r="AD83" s="2">
        <f>ROUND((((SUM(SmtRes!BR63:'SmtRes'!BR68))-(0))+AE83),6)</f>
        <v>2.6360999999999999</v>
      </c>
      <c r="AE83" s="2">
        <f>ROUND((0),6)</f>
        <v>0</v>
      </c>
      <c r="AF83" s="2">
        <f>ROUND((SUM(SmtRes!BT63:'SmtRes'!BT68)),6)</f>
        <v>124.1658</v>
      </c>
      <c r="AG83" s="2">
        <f t="shared" si="44"/>
        <v>0</v>
      </c>
      <c r="AH83" s="2">
        <f>(SUM(SmtRes!BU63:'SmtRes'!BU68))</f>
        <v>0.33</v>
      </c>
      <c r="AI83" s="2">
        <f>(0)</f>
        <v>0</v>
      </c>
      <c r="AJ83" s="2">
        <f t="shared" si="45"/>
        <v>0</v>
      </c>
      <c r="AK83" s="2">
        <v>138.85032000000001</v>
      </c>
      <c r="AL83" s="2">
        <v>12.04842</v>
      </c>
      <c r="AM83" s="2">
        <v>2.6360999999999999</v>
      </c>
      <c r="AN83" s="2">
        <v>0</v>
      </c>
      <c r="AO83" s="2">
        <v>124.1658</v>
      </c>
      <c r="AP83" s="2">
        <v>0</v>
      </c>
      <c r="AQ83" s="2">
        <v>0.33</v>
      </c>
      <c r="AR83" s="2">
        <v>0</v>
      </c>
      <c r="AS83" s="2">
        <v>0</v>
      </c>
      <c r="AT83" s="2">
        <v>117</v>
      </c>
      <c r="AU83" s="2">
        <v>74</v>
      </c>
      <c r="AV83" s="2">
        <v>1</v>
      </c>
      <c r="AW83" s="2">
        <v>1</v>
      </c>
      <c r="AX83" s="2"/>
      <c r="AY83" s="2"/>
      <c r="AZ83" s="2">
        <v>1</v>
      </c>
      <c r="BA83" s="2">
        <v>1</v>
      </c>
      <c r="BB83" s="2">
        <v>1</v>
      </c>
      <c r="BC83" s="2">
        <v>1</v>
      </c>
      <c r="BD83" s="2" t="s">
        <v>3</v>
      </c>
      <c r="BE83" s="2" t="s">
        <v>3</v>
      </c>
      <c r="BF83" s="2" t="s">
        <v>3</v>
      </c>
      <c r="BG83" s="2" t="s">
        <v>3</v>
      </c>
      <c r="BH83" s="2">
        <v>0</v>
      </c>
      <c r="BI83" s="2">
        <v>1</v>
      </c>
      <c r="BJ83" s="2" t="s">
        <v>164</v>
      </c>
      <c r="BK83" s="2"/>
      <c r="BL83" s="2"/>
      <c r="BM83" s="2">
        <v>24001</v>
      </c>
      <c r="BN83" s="2">
        <v>0</v>
      </c>
      <c r="BO83" s="2" t="s">
        <v>3</v>
      </c>
      <c r="BP83" s="2">
        <v>0</v>
      </c>
      <c r="BQ83" s="2">
        <v>2</v>
      </c>
      <c r="BR83" s="2">
        <v>0</v>
      </c>
      <c r="BS83" s="2">
        <v>1</v>
      </c>
      <c r="BT83" s="2">
        <v>1</v>
      </c>
      <c r="BU83" s="2">
        <v>1</v>
      </c>
      <c r="BV83" s="2">
        <v>1</v>
      </c>
      <c r="BW83" s="2">
        <v>1</v>
      </c>
      <c r="BX83" s="2">
        <v>1</v>
      </c>
      <c r="BY83" s="2" t="s">
        <v>3</v>
      </c>
      <c r="BZ83" s="2">
        <v>117</v>
      </c>
      <c r="CA83" s="2">
        <v>74</v>
      </c>
      <c r="CB83" s="2" t="s">
        <v>3</v>
      </c>
      <c r="CC83" s="2"/>
      <c r="CD83" s="2"/>
      <c r="CE83" s="2">
        <v>0</v>
      </c>
      <c r="CF83" s="2">
        <v>0</v>
      </c>
      <c r="CG83" s="2">
        <v>0</v>
      </c>
      <c r="CH83" s="2"/>
      <c r="CI83" s="2"/>
      <c r="CJ83" s="2"/>
      <c r="CK83" s="2"/>
      <c r="CL83" s="2"/>
      <c r="CM83" s="2">
        <v>0</v>
      </c>
      <c r="CN83" s="2" t="s">
        <v>3</v>
      </c>
      <c r="CO83" s="2">
        <v>0</v>
      </c>
      <c r="CP83" s="2">
        <f t="shared" si="46"/>
        <v>590.16</v>
      </c>
      <c r="CQ83" s="2">
        <f>SUMIF(SmtRes!AQ63:'SmtRes'!AQ68,"=1",SmtRes!AA63:'SmtRes'!AA68)</f>
        <v>1058.8500000000001</v>
      </c>
      <c r="CR83" s="2">
        <f>SUMIF(SmtRes!AQ63:'SmtRes'!AQ68,"=1",SmtRes!AB63:'SmtRes'!AB68)</f>
        <v>18.060000000000002</v>
      </c>
      <c r="CS83" s="2">
        <f>SUMIF(SmtRes!AQ63:'SmtRes'!AQ68,"=1",SmtRes!AC63:'SmtRes'!AC68)</f>
        <v>0</v>
      </c>
      <c r="CT83" s="2">
        <f>SUMIF(SmtRes!AQ63:'SmtRes'!AQ68,"=1",SmtRes!AD63:'SmtRes'!AD68)</f>
        <v>376.26</v>
      </c>
      <c r="CU83" s="2">
        <f t="shared" si="47"/>
        <v>0</v>
      </c>
      <c r="CV83" s="2">
        <f>SUMIF(SmtRes!AQ63:'SmtRes'!AQ68,"=1",SmtRes!BU63:'SmtRes'!BU68)</f>
        <v>0.33</v>
      </c>
      <c r="CW83" s="2">
        <f>SUMIF(SmtRes!AQ63:'SmtRes'!AQ68,"=1",SmtRes!BV63:'SmtRes'!BV68)</f>
        <v>0</v>
      </c>
      <c r="CX83" s="2">
        <f t="shared" si="48"/>
        <v>0</v>
      </c>
      <c r="CY83" s="2">
        <f>(((S83+R83)*AT83)/100)</f>
        <v>581.09220000000005</v>
      </c>
      <c r="CZ83" s="2">
        <f>(((S83+R83)*AU83)/100)</f>
        <v>367.52840000000003</v>
      </c>
      <c r="DA83" s="2"/>
      <c r="DB83" s="2"/>
      <c r="DC83" s="2" t="s">
        <v>3</v>
      </c>
      <c r="DD83" s="2" t="s">
        <v>3</v>
      </c>
      <c r="DE83" s="2" t="s">
        <v>3</v>
      </c>
      <c r="DF83" s="2" t="s">
        <v>3</v>
      </c>
      <c r="DG83" s="2" t="s">
        <v>3</v>
      </c>
      <c r="DH83" s="2" t="s">
        <v>3</v>
      </c>
      <c r="DI83" s="2" t="s">
        <v>3</v>
      </c>
      <c r="DJ83" s="2" t="s">
        <v>3</v>
      </c>
      <c r="DK83" s="2" t="s">
        <v>3</v>
      </c>
      <c r="DL83" s="2" t="s">
        <v>3</v>
      </c>
      <c r="DM83" s="2" t="s">
        <v>3</v>
      </c>
      <c r="DN83" s="2">
        <v>0</v>
      </c>
      <c r="DO83" s="2">
        <v>0</v>
      </c>
      <c r="DP83" s="2">
        <v>1</v>
      </c>
      <c r="DQ83" s="2">
        <v>1</v>
      </c>
      <c r="DR83" s="2"/>
      <c r="DS83" s="2"/>
      <c r="DT83" s="2"/>
      <c r="DU83" s="2">
        <v>1013</v>
      </c>
      <c r="DV83" s="2" t="s">
        <v>118</v>
      </c>
      <c r="DW83" s="2" t="s">
        <v>118</v>
      </c>
      <c r="DX83" s="2">
        <v>1</v>
      </c>
      <c r="DY83" s="2"/>
      <c r="DZ83" s="2" t="s">
        <v>3</v>
      </c>
      <c r="EA83" s="2" t="s">
        <v>3</v>
      </c>
      <c r="EB83" s="2" t="s">
        <v>3</v>
      </c>
      <c r="EC83" s="2" t="s">
        <v>3</v>
      </c>
      <c r="ED83" s="2"/>
      <c r="EE83" s="2">
        <v>70312969</v>
      </c>
      <c r="EF83" s="2">
        <v>2</v>
      </c>
      <c r="EG83" s="2" t="s">
        <v>25</v>
      </c>
      <c r="EH83" s="2">
        <v>18</v>
      </c>
      <c r="EI83" s="2" t="s">
        <v>106</v>
      </c>
      <c r="EJ83" s="2">
        <v>1</v>
      </c>
      <c r="EK83" s="2">
        <v>24001</v>
      </c>
      <c r="EL83" s="2" t="s">
        <v>106</v>
      </c>
      <c r="EM83" s="2" t="s">
        <v>107</v>
      </c>
      <c r="EN83" s="2"/>
      <c r="EO83" s="2" t="s">
        <v>3</v>
      </c>
      <c r="EP83" s="2"/>
      <c r="EQ83" s="2">
        <v>0</v>
      </c>
      <c r="ER83" s="2">
        <v>0</v>
      </c>
      <c r="ES83" s="2">
        <v>0</v>
      </c>
      <c r="ET83" s="2">
        <v>0</v>
      </c>
      <c r="EU83" s="2">
        <v>0</v>
      </c>
      <c r="EV83" s="2">
        <v>0</v>
      </c>
      <c r="EW83" s="2">
        <v>0.33</v>
      </c>
      <c r="EX83" s="2">
        <v>0</v>
      </c>
      <c r="EY83" s="2">
        <v>0</v>
      </c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>
        <v>0</v>
      </c>
      <c r="FR83" s="2">
        <v>0</v>
      </c>
      <c r="FS83" s="2">
        <v>0</v>
      </c>
      <c r="FT83" s="2"/>
      <c r="FU83" s="2"/>
      <c r="FV83" s="2"/>
      <c r="FW83" s="2"/>
      <c r="FX83" s="2">
        <v>117</v>
      </c>
      <c r="FY83" s="2">
        <v>74</v>
      </c>
      <c r="FZ83" s="2"/>
      <c r="GA83" s="2" t="s">
        <v>3</v>
      </c>
      <c r="GB83" s="2"/>
      <c r="GC83" s="2"/>
      <c r="GD83" s="2">
        <v>1</v>
      </c>
      <c r="GE83" s="2"/>
      <c r="GF83" s="2">
        <v>-289671740</v>
      </c>
      <c r="GG83" s="2">
        <v>2</v>
      </c>
      <c r="GH83" s="2">
        <v>1</v>
      </c>
      <c r="GI83" s="2">
        <v>-2</v>
      </c>
      <c r="GJ83" s="2">
        <v>0</v>
      </c>
      <c r="GK83" s="2">
        <v>0</v>
      </c>
      <c r="GL83" s="2">
        <f t="shared" si="49"/>
        <v>0</v>
      </c>
      <c r="GM83" s="2">
        <f t="shared" si="50"/>
        <v>1538.78</v>
      </c>
      <c r="GN83" s="2">
        <f t="shared" si="51"/>
        <v>1538.78</v>
      </c>
      <c r="GO83" s="2">
        <f t="shared" si="52"/>
        <v>0</v>
      </c>
      <c r="GP83" s="2">
        <f t="shared" si="53"/>
        <v>0</v>
      </c>
      <c r="GQ83" s="2"/>
      <c r="GR83" s="2">
        <v>0</v>
      </c>
      <c r="GS83" s="2">
        <v>3</v>
      </c>
      <c r="GT83" s="2">
        <v>0</v>
      </c>
      <c r="GU83" s="2" t="s">
        <v>3</v>
      </c>
      <c r="GV83" s="2">
        <f t="shared" si="54"/>
        <v>0</v>
      </c>
      <c r="GW83" s="2">
        <v>1</v>
      </c>
      <c r="GX83" s="2">
        <f t="shared" si="55"/>
        <v>0</v>
      </c>
      <c r="GY83" s="2"/>
      <c r="GZ83" s="2"/>
      <c r="HA83" s="2">
        <v>0</v>
      </c>
      <c r="HB83" s="2">
        <v>0</v>
      </c>
      <c r="HC83" s="2">
        <f t="shared" si="56"/>
        <v>0</v>
      </c>
      <c r="HD83" s="2"/>
      <c r="HE83" s="2" t="s">
        <v>3</v>
      </c>
      <c r="HF83" s="2" t="s">
        <v>3</v>
      </c>
      <c r="HG83" s="2"/>
      <c r="HH83" s="2"/>
      <c r="HI83" s="2"/>
      <c r="HJ83" s="2"/>
      <c r="HK83" s="2"/>
      <c r="HL83" s="2"/>
      <c r="HM83" s="2" t="s">
        <v>3</v>
      </c>
      <c r="HN83" s="2" t="s">
        <v>108</v>
      </c>
      <c r="HO83" s="2" t="s">
        <v>109</v>
      </c>
      <c r="HP83" s="2" t="s">
        <v>106</v>
      </c>
      <c r="HQ83" s="2" t="s">
        <v>106</v>
      </c>
      <c r="HR83" s="2"/>
      <c r="HS83" s="2">
        <v>0</v>
      </c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>
        <v>0</v>
      </c>
      <c r="IL83" s="2"/>
      <c r="IM83" s="2"/>
      <c r="IN83" s="2"/>
      <c r="IO83" s="2"/>
      <c r="IP83" s="2"/>
      <c r="IQ83" s="2"/>
      <c r="IR83" s="2"/>
      <c r="IS83" s="2"/>
      <c r="IT83" s="2"/>
      <c r="IU83" s="2"/>
    </row>
    <row r="84" spans="1:255" x14ac:dyDescent="0.2">
      <c r="A84" s="2">
        <v>18</v>
      </c>
      <c r="B84" s="2">
        <v>1</v>
      </c>
      <c r="C84" s="2">
        <v>68</v>
      </c>
      <c r="D84" s="2"/>
      <c r="E84" s="2" t="s">
        <v>165</v>
      </c>
      <c r="F84" s="2" t="s">
        <v>166</v>
      </c>
      <c r="G84" s="2" t="s">
        <v>167</v>
      </c>
      <c r="H84" s="2" t="s">
        <v>118</v>
      </c>
      <c r="I84" s="2">
        <f>I83*J84</f>
        <v>1</v>
      </c>
      <c r="J84" s="2">
        <v>0.25</v>
      </c>
      <c r="K84" s="2">
        <v>0.25</v>
      </c>
      <c r="L84" s="2"/>
      <c r="M84" s="2"/>
      <c r="N84" s="2"/>
      <c r="O84" s="2">
        <f t="shared" si="38"/>
        <v>1020.01</v>
      </c>
      <c r="P84" s="2">
        <f>ROUND(CQ84*I84,2)</f>
        <v>1020.01</v>
      </c>
      <c r="Q84" s="2">
        <f>ROUND(CR84*I84,2)</f>
        <v>0</v>
      </c>
      <c r="R84" s="2">
        <f>ROUND(CS84*I84,2)</f>
        <v>0</v>
      </c>
      <c r="S84" s="2">
        <f>ROUND(CT84*I84,2)</f>
        <v>0</v>
      </c>
      <c r="T84" s="2">
        <f t="shared" si="39"/>
        <v>0</v>
      </c>
      <c r="U84" s="2">
        <f>ROUND(CV84*I84,7)</f>
        <v>0</v>
      </c>
      <c r="V84" s="2">
        <f>ROUND(CW84*I84,7)</f>
        <v>0</v>
      </c>
      <c r="W84" s="2">
        <f t="shared" si="40"/>
        <v>0</v>
      </c>
      <c r="X84" s="2">
        <f t="shared" si="41"/>
        <v>0</v>
      </c>
      <c r="Y84" s="2">
        <f t="shared" si="42"/>
        <v>0</v>
      </c>
      <c r="Z84" s="2"/>
      <c r="AA84" s="2">
        <v>72309884</v>
      </c>
      <c r="AB84" s="2">
        <f t="shared" si="43"/>
        <v>1009.91</v>
      </c>
      <c r="AC84" s="2">
        <f>ROUND((ES84),6)</f>
        <v>1009.91</v>
      </c>
      <c r="AD84" s="2">
        <f>ROUND((((ET84)-(EU84))+AE84),6)</f>
        <v>0</v>
      </c>
      <c r="AE84" s="2">
        <f>ROUND((EU84),6)</f>
        <v>0</v>
      </c>
      <c r="AF84" s="2">
        <f>ROUND((EV84),6)</f>
        <v>0</v>
      </c>
      <c r="AG84" s="2">
        <f t="shared" si="44"/>
        <v>0</v>
      </c>
      <c r="AH84" s="2">
        <f>(EW84)</f>
        <v>0</v>
      </c>
      <c r="AI84" s="2">
        <f>(EX84)</f>
        <v>0</v>
      </c>
      <c r="AJ84" s="2">
        <f t="shared" si="45"/>
        <v>0</v>
      </c>
      <c r="AK84" s="2">
        <v>1009.91</v>
      </c>
      <c r="AL84" s="2">
        <v>1009.91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117</v>
      </c>
      <c r="AU84" s="2">
        <v>74</v>
      </c>
      <c r="AV84" s="2">
        <v>1</v>
      </c>
      <c r="AW84" s="2">
        <v>1</v>
      </c>
      <c r="AX84" s="2"/>
      <c r="AY84" s="2"/>
      <c r="AZ84" s="2">
        <v>1</v>
      </c>
      <c r="BA84" s="2">
        <v>1</v>
      </c>
      <c r="BB84" s="2">
        <v>1</v>
      </c>
      <c r="BC84" s="2">
        <v>1.01</v>
      </c>
      <c r="BD84" s="2" t="s">
        <v>3</v>
      </c>
      <c r="BE84" s="2" t="s">
        <v>3</v>
      </c>
      <c r="BF84" s="2" t="s">
        <v>3</v>
      </c>
      <c r="BG84" s="2" t="s">
        <v>3</v>
      </c>
      <c r="BH84" s="2">
        <v>3</v>
      </c>
      <c r="BI84" s="2">
        <v>1</v>
      </c>
      <c r="BJ84" s="2" t="s">
        <v>168</v>
      </c>
      <c r="BK84" s="2"/>
      <c r="BL84" s="2"/>
      <c r="BM84" s="2">
        <v>24001</v>
      </c>
      <c r="BN84" s="2">
        <v>0</v>
      </c>
      <c r="BO84" s="2" t="s">
        <v>166</v>
      </c>
      <c r="BP84" s="2">
        <v>1</v>
      </c>
      <c r="BQ84" s="2">
        <v>2</v>
      </c>
      <c r="BR84" s="2">
        <v>0</v>
      </c>
      <c r="BS84" s="2">
        <v>1</v>
      </c>
      <c r="BT84" s="2">
        <v>1</v>
      </c>
      <c r="BU84" s="2">
        <v>1</v>
      </c>
      <c r="BV84" s="2">
        <v>1</v>
      </c>
      <c r="BW84" s="2">
        <v>1</v>
      </c>
      <c r="BX84" s="2">
        <v>1</v>
      </c>
      <c r="BY84" s="2" t="s">
        <v>3</v>
      </c>
      <c r="BZ84" s="2">
        <v>117</v>
      </c>
      <c r="CA84" s="2">
        <v>74</v>
      </c>
      <c r="CB84" s="2" t="s">
        <v>3</v>
      </c>
      <c r="CC84" s="2"/>
      <c r="CD84" s="2"/>
      <c r="CE84" s="2">
        <v>0</v>
      </c>
      <c r="CF84" s="2">
        <v>0</v>
      </c>
      <c r="CG84" s="2">
        <v>0</v>
      </c>
      <c r="CH84" s="2"/>
      <c r="CI84" s="2"/>
      <c r="CJ84" s="2"/>
      <c r="CK84" s="2"/>
      <c r="CL84" s="2"/>
      <c r="CM84" s="2">
        <v>0</v>
      </c>
      <c r="CN84" s="2" t="s">
        <v>3</v>
      </c>
      <c r="CO84" s="2">
        <v>0</v>
      </c>
      <c r="CP84" s="2">
        <f t="shared" si="46"/>
        <v>1020.01</v>
      </c>
      <c r="CQ84" s="2">
        <f>ROUND(AL84*BC84,2)</f>
        <v>1020.01</v>
      </c>
      <c r="CR84" s="2">
        <f>ROUND(AM84*BB84,2)</f>
        <v>0</v>
      </c>
      <c r="CS84" s="2">
        <f>ROUND(AN84*BS84,2)</f>
        <v>0</v>
      </c>
      <c r="CT84" s="2">
        <f>ROUND(AO84*BA84,2)</f>
        <v>0</v>
      </c>
      <c r="CU84" s="2">
        <f t="shared" si="47"/>
        <v>0</v>
      </c>
      <c r="CV84" s="2">
        <f>AH84</f>
        <v>0</v>
      </c>
      <c r="CW84" s="2">
        <f>AI84</f>
        <v>0</v>
      </c>
      <c r="CX84" s="2">
        <f t="shared" si="48"/>
        <v>0</v>
      </c>
      <c r="CY84" s="2">
        <f>(((S84+R84)*AT84)/100)</f>
        <v>0</v>
      </c>
      <c r="CZ84" s="2">
        <f>(((S84+R84)*AU84)/100)</f>
        <v>0</v>
      </c>
      <c r="DA84" s="2"/>
      <c r="DB84" s="2"/>
      <c r="DC84" s="2" t="s">
        <v>3</v>
      </c>
      <c r="DD84" s="2" t="s">
        <v>3</v>
      </c>
      <c r="DE84" s="2" t="s">
        <v>3</v>
      </c>
      <c r="DF84" s="2" t="s">
        <v>3</v>
      </c>
      <c r="DG84" s="2" t="s">
        <v>3</v>
      </c>
      <c r="DH84" s="2" t="s">
        <v>3</v>
      </c>
      <c r="DI84" s="2" t="s">
        <v>3</v>
      </c>
      <c r="DJ84" s="2" t="s">
        <v>3</v>
      </c>
      <c r="DK84" s="2" t="s">
        <v>3</v>
      </c>
      <c r="DL84" s="2" t="s">
        <v>3</v>
      </c>
      <c r="DM84" s="2" t="s">
        <v>3</v>
      </c>
      <c r="DN84" s="2">
        <v>0</v>
      </c>
      <c r="DO84" s="2">
        <v>0</v>
      </c>
      <c r="DP84" s="2">
        <v>1</v>
      </c>
      <c r="DQ84" s="2">
        <v>1</v>
      </c>
      <c r="DR84" s="2"/>
      <c r="DS84" s="2"/>
      <c r="DT84" s="2"/>
      <c r="DU84" s="2">
        <v>1013</v>
      </c>
      <c r="DV84" s="2" t="s">
        <v>118</v>
      </c>
      <c r="DW84" s="2" t="s">
        <v>118</v>
      </c>
      <c r="DX84" s="2">
        <v>1</v>
      </c>
      <c r="DY84" s="2"/>
      <c r="DZ84" s="2" t="s">
        <v>3</v>
      </c>
      <c r="EA84" s="2" t="s">
        <v>3</v>
      </c>
      <c r="EB84" s="2" t="s">
        <v>3</v>
      </c>
      <c r="EC84" s="2" t="s">
        <v>3</v>
      </c>
      <c r="ED84" s="2"/>
      <c r="EE84" s="2">
        <v>70312969</v>
      </c>
      <c r="EF84" s="2">
        <v>2</v>
      </c>
      <c r="EG84" s="2" t="s">
        <v>25</v>
      </c>
      <c r="EH84" s="2">
        <v>18</v>
      </c>
      <c r="EI84" s="2" t="s">
        <v>106</v>
      </c>
      <c r="EJ84" s="2">
        <v>1</v>
      </c>
      <c r="EK84" s="2">
        <v>24001</v>
      </c>
      <c r="EL84" s="2" t="s">
        <v>106</v>
      </c>
      <c r="EM84" s="2" t="s">
        <v>107</v>
      </c>
      <c r="EN84" s="2"/>
      <c r="EO84" s="2" t="s">
        <v>3</v>
      </c>
      <c r="EP84" s="2"/>
      <c r="EQ84" s="2">
        <v>0</v>
      </c>
      <c r="ER84" s="2">
        <v>1009.91</v>
      </c>
      <c r="ES84" s="2">
        <v>1009.91</v>
      </c>
      <c r="ET84" s="2">
        <v>0</v>
      </c>
      <c r="EU84" s="2">
        <v>0</v>
      </c>
      <c r="EV84" s="2">
        <v>0</v>
      </c>
      <c r="EW84" s="2">
        <v>0</v>
      </c>
      <c r="EX84" s="2">
        <v>0</v>
      </c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>
        <v>0</v>
      </c>
      <c r="FR84" s="2">
        <v>0</v>
      </c>
      <c r="FS84" s="2">
        <v>0</v>
      </c>
      <c r="FT84" s="2"/>
      <c r="FU84" s="2"/>
      <c r="FV84" s="2"/>
      <c r="FW84" s="2"/>
      <c r="FX84" s="2">
        <v>117</v>
      </c>
      <c r="FY84" s="2">
        <v>74</v>
      </c>
      <c r="FZ84" s="2"/>
      <c r="GA84" s="2" t="s">
        <v>3</v>
      </c>
      <c r="GB84" s="2"/>
      <c r="GC84" s="2"/>
      <c r="GD84" s="2">
        <v>1</v>
      </c>
      <c r="GE84" s="2"/>
      <c r="GF84" s="2">
        <v>658812987</v>
      </c>
      <c r="GG84" s="2">
        <v>2</v>
      </c>
      <c r="GH84" s="2">
        <v>1</v>
      </c>
      <c r="GI84" s="2">
        <v>2</v>
      </c>
      <c r="GJ84" s="2">
        <v>0</v>
      </c>
      <c r="GK84" s="2">
        <v>0</v>
      </c>
      <c r="GL84" s="2">
        <f t="shared" si="49"/>
        <v>0</v>
      </c>
      <c r="GM84" s="2">
        <f t="shared" si="50"/>
        <v>1020.01</v>
      </c>
      <c r="GN84" s="2">
        <f t="shared" si="51"/>
        <v>1020.01</v>
      </c>
      <c r="GO84" s="2">
        <f t="shared" si="52"/>
        <v>0</v>
      </c>
      <c r="GP84" s="2">
        <f t="shared" si="53"/>
        <v>0</v>
      </c>
      <c r="GQ84" s="2"/>
      <c r="GR84" s="2">
        <v>0</v>
      </c>
      <c r="GS84" s="2">
        <v>3</v>
      </c>
      <c r="GT84" s="2">
        <v>0</v>
      </c>
      <c r="GU84" s="2" t="s">
        <v>3</v>
      </c>
      <c r="GV84" s="2">
        <f t="shared" si="54"/>
        <v>0</v>
      </c>
      <c r="GW84" s="2">
        <v>1</v>
      </c>
      <c r="GX84" s="2">
        <f t="shared" si="55"/>
        <v>0</v>
      </c>
      <c r="GY84" s="2"/>
      <c r="GZ84" s="2"/>
      <c r="HA84" s="2">
        <v>0</v>
      </c>
      <c r="HB84" s="2">
        <v>0</v>
      </c>
      <c r="HC84" s="2">
        <f t="shared" si="56"/>
        <v>0</v>
      </c>
      <c r="HD84" s="2"/>
      <c r="HE84" s="2" t="s">
        <v>3</v>
      </c>
      <c r="HF84" s="2" t="s">
        <v>3</v>
      </c>
      <c r="HG84" s="2"/>
      <c r="HH84" s="2"/>
      <c r="HI84" s="2"/>
      <c r="HJ84" s="2"/>
      <c r="HK84" s="2"/>
      <c r="HL84" s="2"/>
      <c r="HM84" s="2" t="s">
        <v>3</v>
      </c>
      <c r="HN84" s="2" t="s">
        <v>108</v>
      </c>
      <c r="HO84" s="2" t="s">
        <v>109</v>
      </c>
      <c r="HP84" s="2" t="s">
        <v>106</v>
      </c>
      <c r="HQ84" s="2" t="s">
        <v>106</v>
      </c>
      <c r="HR84" s="2"/>
      <c r="HS84" s="2">
        <v>0</v>
      </c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>
        <v>0</v>
      </c>
      <c r="IL84" s="2"/>
      <c r="IM84" s="2"/>
      <c r="IN84" s="2"/>
      <c r="IO84" s="2"/>
      <c r="IP84" s="2"/>
      <c r="IQ84" s="2"/>
      <c r="IR84" s="2"/>
      <c r="IS84" s="2"/>
      <c r="IT84" s="2"/>
      <c r="IU84" s="2"/>
    </row>
    <row r="85" spans="1:255" x14ac:dyDescent="0.2">
      <c r="A85" s="2">
        <v>17</v>
      </c>
      <c r="B85" s="2">
        <v>1</v>
      </c>
      <c r="C85" s="2"/>
      <c r="D85" s="2"/>
      <c r="E85" s="2" t="s">
        <v>169</v>
      </c>
      <c r="F85" s="2" t="s">
        <v>170</v>
      </c>
      <c r="G85" s="2" t="s">
        <v>171</v>
      </c>
      <c r="H85" s="2" t="s">
        <v>118</v>
      </c>
      <c r="I85" s="2">
        <v>3</v>
      </c>
      <c r="J85" s="2">
        <v>0</v>
      </c>
      <c r="K85" s="2">
        <v>3</v>
      </c>
      <c r="L85" s="2"/>
      <c r="M85" s="2"/>
      <c r="N85" s="2"/>
      <c r="O85" s="2">
        <f t="shared" si="38"/>
        <v>3060.03</v>
      </c>
      <c r="P85" s="2">
        <f>ROUND(CQ85*I85,2)</f>
        <v>3060.03</v>
      </c>
      <c r="Q85" s="2">
        <f>ROUND(CR85*I85,2)</f>
        <v>0</v>
      </c>
      <c r="R85" s="2">
        <f>ROUND(CS85*I85,2)</f>
        <v>0</v>
      </c>
      <c r="S85" s="2">
        <f>ROUND(CT85*I85,2)</f>
        <v>0</v>
      </c>
      <c r="T85" s="2">
        <f t="shared" si="39"/>
        <v>0</v>
      </c>
      <c r="U85" s="2">
        <f>ROUND(CV85*I85,7)</f>
        <v>0</v>
      </c>
      <c r="V85" s="2">
        <f>ROUND(CW85*I85,7)</f>
        <v>0</v>
      </c>
      <c r="W85" s="2">
        <f t="shared" si="40"/>
        <v>0</v>
      </c>
      <c r="X85" s="2">
        <f t="shared" si="41"/>
        <v>0</v>
      </c>
      <c r="Y85" s="2">
        <f t="shared" si="42"/>
        <v>0</v>
      </c>
      <c r="Z85" s="2"/>
      <c r="AA85" s="2">
        <v>72309884</v>
      </c>
      <c r="AB85" s="2">
        <f t="shared" si="43"/>
        <v>1009.91</v>
      </c>
      <c r="AC85" s="2">
        <f>ROUND((ES85),6)</f>
        <v>1009.91</v>
      </c>
      <c r="AD85" s="2">
        <f>ROUND((((ET85)-(EU85))+AE85),6)</f>
        <v>0</v>
      </c>
      <c r="AE85" s="2">
        <f>ROUND((EU85),6)</f>
        <v>0</v>
      </c>
      <c r="AF85" s="2">
        <f>ROUND((EV85),6)</f>
        <v>0</v>
      </c>
      <c r="AG85" s="2">
        <f t="shared" si="44"/>
        <v>0</v>
      </c>
      <c r="AH85" s="2">
        <f>(EW85)</f>
        <v>0</v>
      </c>
      <c r="AI85" s="2">
        <f>(EX85)</f>
        <v>0</v>
      </c>
      <c r="AJ85" s="2">
        <f t="shared" si="45"/>
        <v>0</v>
      </c>
      <c r="AK85" s="2">
        <v>1009.91</v>
      </c>
      <c r="AL85" s="2">
        <v>1009.91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1</v>
      </c>
      <c r="AW85" s="2">
        <v>1</v>
      </c>
      <c r="AX85" s="2"/>
      <c r="AY85" s="2"/>
      <c r="AZ85" s="2">
        <v>1</v>
      </c>
      <c r="BA85" s="2">
        <v>1</v>
      </c>
      <c r="BB85" s="2">
        <v>1</v>
      </c>
      <c r="BC85" s="2">
        <v>1.01</v>
      </c>
      <c r="BD85" s="2" t="s">
        <v>3</v>
      </c>
      <c r="BE85" s="2" t="s">
        <v>3</v>
      </c>
      <c r="BF85" s="2" t="s">
        <v>3</v>
      </c>
      <c r="BG85" s="2" t="s">
        <v>3</v>
      </c>
      <c r="BH85" s="2">
        <v>3</v>
      </c>
      <c r="BI85" s="2">
        <v>1</v>
      </c>
      <c r="BJ85" s="2" t="s">
        <v>172</v>
      </c>
      <c r="BK85" s="2"/>
      <c r="BL85" s="2"/>
      <c r="BM85" s="2">
        <v>500001</v>
      </c>
      <c r="BN85" s="2">
        <v>0</v>
      </c>
      <c r="BO85" s="2" t="s">
        <v>170</v>
      </c>
      <c r="BP85" s="2">
        <v>1</v>
      </c>
      <c r="BQ85" s="2">
        <v>8</v>
      </c>
      <c r="BR85" s="2">
        <v>0</v>
      </c>
      <c r="BS85" s="2">
        <v>1</v>
      </c>
      <c r="BT85" s="2">
        <v>1</v>
      </c>
      <c r="BU85" s="2">
        <v>1</v>
      </c>
      <c r="BV85" s="2">
        <v>1</v>
      </c>
      <c r="BW85" s="2">
        <v>1</v>
      </c>
      <c r="BX85" s="2">
        <v>1</v>
      </c>
      <c r="BY85" s="2" t="s">
        <v>3</v>
      </c>
      <c r="BZ85" s="2">
        <v>0</v>
      </c>
      <c r="CA85" s="2">
        <v>0</v>
      </c>
      <c r="CB85" s="2" t="s">
        <v>3</v>
      </c>
      <c r="CC85" s="2"/>
      <c r="CD85" s="2"/>
      <c r="CE85" s="2">
        <v>0</v>
      </c>
      <c r="CF85" s="2">
        <v>0</v>
      </c>
      <c r="CG85" s="2">
        <v>0</v>
      </c>
      <c r="CH85" s="2"/>
      <c r="CI85" s="2"/>
      <c r="CJ85" s="2"/>
      <c r="CK85" s="2"/>
      <c r="CL85" s="2"/>
      <c r="CM85" s="2">
        <v>0</v>
      </c>
      <c r="CN85" s="2" t="s">
        <v>3</v>
      </c>
      <c r="CO85" s="2">
        <v>0</v>
      </c>
      <c r="CP85" s="2">
        <f t="shared" si="46"/>
        <v>3060.03</v>
      </c>
      <c r="CQ85" s="2">
        <f>ROUND(AL85*BC85,2)</f>
        <v>1020.01</v>
      </c>
      <c r="CR85" s="2">
        <f>ROUND(AM85*BB85,2)</f>
        <v>0</v>
      </c>
      <c r="CS85" s="2">
        <f>ROUND(AN85*BS85,2)</f>
        <v>0</v>
      </c>
      <c r="CT85" s="2">
        <f>ROUND(AO85*BA85,2)</f>
        <v>0</v>
      </c>
      <c r="CU85" s="2">
        <f t="shared" si="47"/>
        <v>0</v>
      </c>
      <c r="CV85" s="2">
        <f>AH85</f>
        <v>0</v>
      </c>
      <c r="CW85" s="2">
        <f>AI85</f>
        <v>0</v>
      </c>
      <c r="CX85" s="2">
        <f t="shared" si="48"/>
        <v>0</v>
      </c>
      <c r="CY85" s="2">
        <f>0</f>
        <v>0</v>
      </c>
      <c r="CZ85" s="2">
        <f>0</f>
        <v>0</v>
      </c>
      <c r="DA85" s="2"/>
      <c r="DB85" s="2"/>
      <c r="DC85" s="2" t="s">
        <v>3</v>
      </c>
      <c r="DD85" s="2" t="s">
        <v>3</v>
      </c>
      <c r="DE85" s="2" t="s">
        <v>3</v>
      </c>
      <c r="DF85" s="2" t="s">
        <v>3</v>
      </c>
      <c r="DG85" s="2" t="s">
        <v>3</v>
      </c>
      <c r="DH85" s="2" t="s">
        <v>3</v>
      </c>
      <c r="DI85" s="2" t="s">
        <v>3</v>
      </c>
      <c r="DJ85" s="2" t="s">
        <v>3</v>
      </c>
      <c r="DK85" s="2" t="s">
        <v>3</v>
      </c>
      <c r="DL85" s="2" t="s">
        <v>3</v>
      </c>
      <c r="DM85" s="2" t="s">
        <v>3</v>
      </c>
      <c r="DN85" s="2">
        <v>0</v>
      </c>
      <c r="DO85" s="2">
        <v>0</v>
      </c>
      <c r="DP85" s="2">
        <v>1</v>
      </c>
      <c r="DQ85" s="2">
        <v>1</v>
      </c>
      <c r="DR85" s="2"/>
      <c r="DS85" s="2"/>
      <c r="DT85" s="2"/>
      <c r="DU85" s="2">
        <v>1013</v>
      </c>
      <c r="DV85" s="2" t="s">
        <v>118</v>
      </c>
      <c r="DW85" s="2" t="s">
        <v>118</v>
      </c>
      <c r="DX85" s="2">
        <v>1</v>
      </c>
      <c r="DY85" s="2"/>
      <c r="DZ85" s="2" t="s">
        <v>3</v>
      </c>
      <c r="EA85" s="2" t="s">
        <v>3</v>
      </c>
      <c r="EB85" s="2" t="s">
        <v>3</v>
      </c>
      <c r="EC85" s="2" t="s">
        <v>3</v>
      </c>
      <c r="ED85" s="2"/>
      <c r="EE85" s="2">
        <v>70312867</v>
      </c>
      <c r="EF85" s="2">
        <v>8</v>
      </c>
      <c r="EG85" s="2" t="s">
        <v>124</v>
      </c>
      <c r="EH85" s="2">
        <v>0</v>
      </c>
      <c r="EI85" s="2" t="s">
        <v>3</v>
      </c>
      <c r="EJ85" s="2">
        <v>1</v>
      </c>
      <c r="EK85" s="2">
        <v>500001</v>
      </c>
      <c r="EL85" s="2" t="s">
        <v>125</v>
      </c>
      <c r="EM85" s="2" t="s">
        <v>126</v>
      </c>
      <c r="EN85" s="2"/>
      <c r="EO85" s="2" t="s">
        <v>3</v>
      </c>
      <c r="EP85" s="2"/>
      <c r="EQ85" s="2">
        <v>0</v>
      </c>
      <c r="ER85" s="2">
        <v>1009.91</v>
      </c>
      <c r="ES85" s="2">
        <v>1009.91</v>
      </c>
      <c r="ET85" s="2">
        <v>0</v>
      </c>
      <c r="EU85" s="2">
        <v>0</v>
      </c>
      <c r="EV85" s="2">
        <v>0</v>
      </c>
      <c r="EW85" s="2">
        <v>0</v>
      </c>
      <c r="EX85" s="2">
        <v>0</v>
      </c>
      <c r="EY85" s="2">
        <v>0</v>
      </c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>
        <v>0</v>
      </c>
      <c r="FR85" s="2">
        <v>0</v>
      </c>
      <c r="FS85" s="2">
        <v>0</v>
      </c>
      <c r="FT85" s="2"/>
      <c r="FU85" s="2"/>
      <c r="FV85" s="2"/>
      <c r="FW85" s="2"/>
      <c r="FX85" s="2">
        <v>0</v>
      </c>
      <c r="FY85" s="2">
        <v>0</v>
      </c>
      <c r="FZ85" s="2"/>
      <c r="GA85" s="2" t="s">
        <v>3</v>
      </c>
      <c r="GB85" s="2"/>
      <c r="GC85" s="2"/>
      <c r="GD85" s="2">
        <v>1</v>
      </c>
      <c r="GE85" s="2"/>
      <c r="GF85" s="2">
        <v>1486426103</v>
      </c>
      <c r="GG85" s="2">
        <v>2</v>
      </c>
      <c r="GH85" s="2">
        <v>1</v>
      </c>
      <c r="GI85" s="2">
        <v>2</v>
      </c>
      <c r="GJ85" s="2">
        <v>0</v>
      </c>
      <c r="GK85" s="2">
        <v>0</v>
      </c>
      <c r="GL85" s="2">
        <f t="shared" si="49"/>
        <v>0</v>
      </c>
      <c r="GM85" s="2">
        <f t="shared" si="50"/>
        <v>3060.03</v>
      </c>
      <c r="GN85" s="2">
        <f t="shared" si="51"/>
        <v>3060.03</v>
      </c>
      <c r="GO85" s="2">
        <f t="shared" si="52"/>
        <v>0</v>
      </c>
      <c r="GP85" s="2">
        <f t="shared" si="53"/>
        <v>0</v>
      </c>
      <c r="GQ85" s="2"/>
      <c r="GR85" s="2">
        <v>0</v>
      </c>
      <c r="GS85" s="2">
        <v>3</v>
      </c>
      <c r="GT85" s="2">
        <v>0</v>
      </c>
      <c r="GU85" s="2" t="s">
        <v>3</v>
      </c>
      <c r="GV85" s="2">
        <f t="shared" si="54"/>
        <v>0</v>
      </c>
      <c r="GW85" s="2">
        <v>1</v>
      </c>
      <c r="GX85" s="2">
        <f t="shared" si="55"/>
        <v>0</v>
      </c>
      <c r="GY85" s="2"/>
      <c r="GZ85" s="2"/>
      <c r="HA85" s="2">
        <v>0</v>
      </c>
      <c r="HB85" s="2">
        <v>0</v>
      </c>
      <c r="HC85" s="2">
        <f t="shared" si="56"/>
        <v>0</v>
      </c>
      <c r="HD85" s="2"/>
      <c r="HE85" s="2" t="s">
        <v>3</v>
      </c>
      <c r="HF85" s="2" t="s">
        <v>3</v>
      </c>
      <c r="HG85" s="2"/>
      <c r="HH85" s="2"/>
      <c r="HI85" s="2"/>
      <c r="HJ85" s="2"/>
      <c r="HK85" s="2"/>
      <c r="HL85" s="2"/>
      <c r="HM85" s="2" t="s">
        <v>3</v>
      </c>
      <c r="HN85" s="2" t="s">
        <v>3</v>
      </c>
      <c r="HO85" s="2" t="s">
        <v>3</v>
      </c>
      <c r="HP85" s="2" t="s">
        <v>3</v>
      </c>
      <c r="HQ85" s="2" t="s">
        <v>3</v>
      </c>
      <c r="HR85" s="2"/>
      <c r="HS85" s="2">
        <v>0</v>
      </c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>
        <v>0</v>
      </c>
      <c r="IL85" s="2"/>
      <c r="IM85" s="2"/>
      <c r="IN85" s="2"/>
      <c r="IO85" s="2"/>
      <c r="IP85" s="2"/>
      <c r="IQ85" s="2"/>
      <c r="IR85" s="2"/>
      <c r="IS85" s="2"/>
      <c r="IT85" s="2"/>
      <c r="IU85" s="2"/>
    </row>
    <row r="86" spans="1:255" x14ac:dyDescent="0.2">
      <c r="A86" s="2">
        <v>17</v>
      </c>
      <c r="B86" s="2">
        <v>1</v>
      </c>
      <c r="C86" s="2">
        <f>ROW(SmtRes!A73)</f>
        <v>73</v>
      </c>
      <c r="D86" s="2">
        <f>ROW(EtalonRes!A81)</f>
        <v>81</v>
      </c>
      <c r="E86" s="2" t="s">
        <v>173</v>
      </c>
      <c r="F86" s="2" t="s">
        <v>174</v>
      </c>
      <c r="G86" s="2" t="s">
        <v>175</v>
      </c>
      <c r="H86" s="2" t="s">
        <v>176</v>
      </c>
      <c r="I86" s="2">
        <v>0.375</v>
      </c>
      <c r="J86" s="2">
        <v>0</v>
      </c>
      <c r="K86" s="2">
        <v>0.375</v>
      </c>
      <c r="L86" s="2"/>
      <c r="M86" s="2"/>
      <c r="N86" s="2"/>
      <c r="O86" s="2">
        <f t="shared" si="38"/>
        <v>8793.1200000000008</v>
      </c>
      <c r="P86" s="2">
        <f>SUMIF(SmtRes!AQ69:'SmtRes'!AQ73,"=1",SmtRes!DF69:'SmtRes'!DF73)</f>
        <v>0</v>
      </c>
      <c r="Q86" s="2">
        <f>SUMIF(SmtRes!AQ69:'SmtRes'!AQ73,"=1",SmtRes!DG69:'SmtRes'!DG73)</f>
        <v>3768.56</v>
      </c>
      <c r="R86" s="2">
        <f>SUMIF(SmtRes!AQ69:'SmtRes'!AQ73,"=1",SmtRes!DH69:'SmtRes'!DH73)</f>
        <v>1259.58</v>
      </c>
      <c r="S86" s="2">
        <f>SUMIF(SmtRes!AQ69:'SmtRes'!AQ73,"=1",SmtRes!DI69:'SmtRes'!DI73)</f>
        <v>3764.98</v>
      </c>
      <c r="T86" s="2">
        <f t="shared" si="39"/>
        <v>0</v>
      </c>
      <c r="U86" s="2">
        <f>SUMIF(SmtRes!AQ69:'SmtRes'!AQ73,"=1",SmtRes!CV69:'SmtRes'!CV73)</f>
        <v>10.125</v>
      </c>
      <c r="V86" s="2">
        <f>SUMIF(SmtRes!AQ69:'SmtRes'!AQ73,"=1",SmtRes!CW69:'SmtRes'!CW73)</f>
        <v>2.7825000000000002</v>
      </c>
      <c r="W86" s="2">
        <f t="shared" si="40"/>
        <v>0</v>
      </c>
      <c r="X86" s="2">
        <f t="shared" si="41"/>
        <v>5577.26</v>
      </c>
      <c r="Y86" s="2">
        <f t="shared" si="42"/>
        <v>2612.77</v>
      </c>
      <c r="Z86" s="2"/>
      <c r="AA86" s="2">
        <v>72309884</v>
      </c>
      <c r="AB86" s="2">
        <f t="shared" si="43"/>
        <v>17681.956399999999</v>
      </c>
      <c r="AC86" s="2">
        <f>ROUND((0),6)</f>
        <v>0</v>
      </c>
      <c r="AD86" s="2">
        <f>ROUND((((SUM(SmtRes!BR69:'SmtRes'!BR73))-(SUM(SmtRes!BS69:'SmtRes'!BS73)))+AE86),6)</f>
        <v>7642.0064000000002</v>
      </c>
      <c r="AE86" s="2">
        <f>ROUND((SUM(SmtRes!BS69:'SmtRes'!BS73)),6)</f>
        <v>3358.8856000000001</v>
      </c>
      <c r="AF86" s="2">
        <f>ROUND((SUM(SmtRes!BT69:'SmtRes'!BT73)),6)</f>
        <v>10039.950000000001</v>
      </c>
      <c r="AG86" s="2">
        <f t="shared" si="44"/>
        <v>0</v>
      </c>
      <c r="AH86" s="2">
        <f>(SUM(SmtRes!BU69:'SmtRes'!BU73))</f>
        <v>27</v>
      </c>
      <c r="AI86" s="2">
        <f>(SUM(SmtRes!BV69:'SmtRes'!BV73))</f>
        <v>7.42</v>
      </c>
      <c r="AJ86" s="2">
        <f t="shared" si="45"/>
        <v>0</v>
      </c>
      <c r="AK86" s="2">
        <v>21040.842000000001</v>
      </c>
      <c r="AL86" s="2">
        <v>0</v>
      </c>
      <c r="AM86" s="2">
        <v>7642.0063999999993</v>
      </c>
      <c r="AN86" s="2">
        <v>3358.8856000000001</v>
      </c>
      <c r="AO86" s="2">
        <v>10039.950000000001</v>
      </c>
      <c r="AP86" s="2">
        <v>0</v>
      </c>
      <c r="AQ86" s="2">
        <v>27</v>
      </c>
      <c r="AR86" s="2">
        <v>7.42</v>
      </c>
      <c r="AS86" s="2">
        <v>0</v>
      </c>
      <c r="AT86" s="2">
        <v>111</v>
      </c>
      <c r="AU86" s="2">
        <v>52</v>
      </c>
      <c r="AV86" s="2">
        <v>1</v>
      </c>
      <c r="AW86" s="2">
        <v>1</v>
      </c>
      <c r="AX86" s="2"/>
      <c r="AY86" s="2"/>
      <c r="AZ86" s="2">
        <v>1</v>
      </c>
      <c r="BA86" s="2">
        <v>1</v>
      </c>
      <c r="BB86" s="2">
        <v>1</v>
      </c>
      <c r="BC86" s="2">
        <v>1</v>
      </c>
      <c r="BD86" s="2" t="s">
        <v>3</v>
      </c>
      <c r="BE86" s="2" t="s">
        <v>3</v>
      </c>
      <c r="BF86" s="2" t="s">
        <v>3</v>
      </c>
      <c r="BG86" s="2" t="s">
        <v>3</v>
      </c>
      <c r="BH86" s="2">
        <v>0</v>
      </c>
      <c r="BI86" s="2">
        <v>2</v>
      </c>
      <c r="BJ86" s="2" t="s">
        <v>177</v>
      </c>
      <c r="BK86" s="2"/>
      <c r="BL86" s="2"/>
      <c r="BM86" s="2">
        <v>110005</v>
      </c>
      <c r="BN86" s="2">
        <v>0</v>
      </c>
      <c r="BO86" s="2" t="s">
        <v>3</v>
      </c>
      <c r="BP86" s="2">
        <v>0</v>
      </c>
      <c r="BQ86" s="2">
        <v>3</v>
      </c>
      <c r="BR86" s="2">
        <v>0</v>
      </c>
      <c r="BS86" s="2">
        <v>1</v>
      </c>
      <c r="BT86" s="2">
        <v>1</v>
      </c>
      <c r="BU86" s="2">
        <v>1</v>
      </c>
      <c r="BV86" s="2">
        <v>1</v>
      </c>
      <c r="BW86" s="2">
        <v>1</v>
      </c>
      <c r="BX86" s="2">
        <v>1</v>
      </c>
      <c r="BY86" s="2" t="s">
        <v>3</v>
      </c>
      <c r="BZ86" s="2">
        <v>111</v>
      </c>
      <c r="CA86" s="2">
        <v>52</v>
      </c>
      <c r="CB86" s="2" t="s">
        <v>3</v>
      </c>
      <c r="CC86" s="2"/>
      <c r="CD86" s="2"/>
      <c r="CE86" s="2">
        <v>0</v>
      </c>
      <c r="CF86" s="2">
        <v>0</v>
      </c>
      <c r="CG86" s="2">
        <v>0</v>
      </c>
      <c r="CH86" s="2"/>
      <c r="CI86" s="2"/>
      <c r="CJ86" s="2"/>
      <c r="CK86" s="2"/>
      <c r="CL86" s="2"/>
      <c r="CM86" s="2">
        <v>0</v>
      </c>
      <c r="CN86" s="2" t="s">
        <v>3</v>
      </c>
      <c r="CO86" s="2">
        <v>0</v>
      </c>
      <c r="CP86" s="2">
        <f t="shared" si="46"/>
        <v>8793.119999999999</v>
      </c>
      <c r="CQ86" s="2">
        <f>SUMIF(SmtRes!AQ69:'SmtRes'!AQ73,"=1",SmtRes!AA69:'SmtRes'!AA73)</f>
        <v>0</v>
      </c>
      <c r="CR86" s="2">
        <f>SUMIF(SmtRes!AQ69:'SmtRes'!AQ73,"=1",SmtRes!AB69:'SmtRes'!AB73)</f>
        <v>1354.38</v>
      </c>
      <c r="CS86" s="2">
        <f>SUMIF(SmtRes!AQ69:'SmtRes'!AQ73,"=1",SmtRes!AC69:'SmtRes'!AC73)</f>
        <v>452.68</v>
      </c>
      <c r="CT86" s="2">
        <f>SUMIF(SmtRes!AQ69:'SmtRes'!AQ73,"=1",SmtRes!AD69:'SmtRes'!AD73)</f>
        <v>371.85</v>
      </c>
      <c r="CU86" s="2">
        <f t="shared" si="47"/>
        <v>0</v>
      </c>
      <c r="CV86" s="2">
        <f>SUMIF(SmtRes!AQ69:'SmtRes'!AQ73,"=1",SmtRes!BU69:'SmtRes'!BU73)</f>
        <v>27</v>
      </c>
      <c r="CW86" s="2">
        <f>SUMIF(SmtRes!AQ69:'SmtRes'!AQ73,"=1",SmtRes!BV69:'SmtRes'!BV73)</f>
        <v>7.42</v>
      </c>
      <c r="CX86" s="2">
        <f t="shared" si="48"/>
        <v>0</v>
      </c>
      <c r="CY86" s="2">
        <f>(((S86+R86)*AT86)/100)</f>
        <v>5577.2615999999989</v>
      </c>
      <c r="CZ86" s="2">
        <f>(((S86+R86)*AU86)/100)</f>
        <v>2612.7711999999997</v>
      </c>
      <c r="DA86" s="2"/>
      <c r="DB86" s="2"/>
      <c r="DC86" s="2" t="s">
        <v>3</v>
      </c>
      <c r="DD86" s="2" t="s">
        <v>3</v>
      </c>
      <c r="DE86" s="2" t="s">
        <v>3</v>
      </c>
      <c r="DF86" s="2" t="s">
        <v>3</v>
      </c>
      <c r="DG86" s="2" t="s">
        <v>3</v>
      </c>
      <c r="DH86" s="2" t="s">
        <v>3</v>
      </c>
      <c r="DI86" s="2" t="s">
        <v>3</v>
      </c>
      <c r="DJ86" s="2" t="s">
        <v>3</v>
      </c>
      <c r="DK86" s="2" t="s">
        <v>3</v>
      </c>
      <c r="DL86" s="2" t="s">
        <v>3</v>
      </c>
      <c r="DM86" s="2" t="s">
        <v>3</v>
      </c>
      <c r="DN86" s="2">
        <v>0</v>
      </c>
      <c r="DO86" s="2">
        <v>0</v>
      </c>
      <c r="DP86" s="2">
        <v>1</v>
      </c>
      <c r="DQ86" s="2">
        <v>1</v>
      </c>
      <c r="DR86" s="2"/>
      <c r="DS86" s="2"/>
      <c r="DT86" s="2"/>
      <c r="DU86" s="2">
        <v>30717392</v>
      </c>
      <c r="DV86" s="2" t="s">
        <v>176</v>
      </c>
      <c r="DW86" s="2" t="s">
        <v>176</v>
      </c>
      <c r="DX86" s="2">
        <v>1</v>
      </c>
      <c r="DY86" s="2"/>
      <c r="DZ86" s="2" t="s">
        <v>3</v>
      </c>
      <c r="EA86" s="2" t="s">
        <v>3</v>
      </c>
      <c r="EB86" s="2" t="s">
        <v>3</v>
      </c>
      <c r="EC86" s="2" t="s">
        <v>3</v>
      </c>
      <c r="ED86" s="2"/>
      <c r="EE86" s="2">
        <v>70312854</v>
      </c>
      <c r="EF86" s="2">
        <v>3</v>
      </c>
      <c r="EG86" s="2" t="s">
        <v>178</v>
      </c>
      <c r="EH86" s="2">
        <v>0</v>
      </c>
      <c r="EI86" s="2" t="s">
        <v>3</v>
      </c>
      <c r="EJ86" s="2">
        <v>2</v>
      </c>
      <c r="EK86" s="2">
        <v>110005</v>
      </c>
      <c r="EL86" s="2" t="s">
        <v>179</v>
      </c>
      <c r="EM86" s="2" t="s">
        <v>180</v>
      </c>
      <c r="EN86" s="2"/>
      <c r="EO86" s="2" t="s">
        <v>3</v>
      </c>
      <c r="EP86" s="2"/>
      <c r="EQ86" s="2">
        <v>0</v>
      </c>
      <c r="ER86" s="2">
        <v>0</v>
      </c>
      <c r="ES86" s="2">
        <v>0</v>
      </c>
      <c r="ET86" s="2">
        <v>0</v>
      </c>
      <c r="EU86" s="2">
        <v>0</v>
      </c>
      <c r="EV86" s="2">
        <v>0</v>
      </c>
      <c r="EW86" s="2">
        <v>27</v>
      </c>
      <c r="EX86" s="2">
        <v>7.42</v>
      </c>
      <c r="EY86" s="2">
        <v>0</v>
      </c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>
        <v>0</v>
      </c>
      <c r="FR86" s="2">
        <v>0</v>
      </c>
      <c r="FS86" s="2">
        <v>0</v>
      </c>
      <c r="FT86" s="2"/>
      <c r="FU86" s="2"/>
      <c r="FV86" s="2"/>
      <c r="FW86" s="2"/>
      <c r="FX86" s="2">
        <v>111</v>
      </c>
      <c r="FY86" s="2">
        <v>52</v>
      </c>
      <c r="FZ86" s="2"/>
      <c r="GA86" s="2" t="s">
        <v>3</v>
      </c>
      <c r="GB86" s="2"/>
      <c r="GC86" s="2"/>
      <c r="GD86" s="2">
        <v>1</v>
      </c>
      <c r="GE86" s="2"/>
      <c r="GF86" s="2">
        <v>-518228182</v>
      </c>
      <c r="GG86" s="2">
        <v>2</v>
      </c>
      <c r="GH86" s="2">
        <v>1</v>
      </c>
      <c r="GI86" s="2">
        <v>-2</v>
      </c>
      <c r="GJ86" s="2">
        <v>0</v>
      </c>
      <c r="GK86" s="2">
        <v>0</v>
      </c>
      <c r="GL86" s="2">
        <f t="shared" si="49"/>
        <v>0</v>
      </c>
      <c r="GM86" s="2">
        <f t="shared" si="50"/>
        <v>16983.150000000001</v>
      </c>
      <c r="GN86" s="2">
        <f t="shared" si="51"/>
        <v>0</v>
      </c>
      <c r="GO86" s="2">
        <f t="shared" si="52"/>
        <v>16983.150000000001</v>
      </c>
      <c r="GP86" s="2">
        <f t="shared" si="53"/>
        <v>0</v>
      </c>
      <c r="GQ86" s="2"/>
      <c r="GR86" s="2">
        <v>0</v>
      </c>
      <c r="GS86" s="2">
        <v>3</v>
      </c>
      <c r="GT86" s="2">
        <v>0</v>
      </c>
      <c r="GU86" s="2" t="s">
        <v>3</v>
      </c>
      <c r="GV86" s="2">
        <f t="shared" si="54"/>
        <v>0</v>
      </c>
      <c r="GW86" s="2">
        <v>1</v>
      </c>
      <c r="GX86" s="2">
        <f t="shared" si="55"/>
        <v>0</v>
      </c>
      <c r="GY86" s="2"/>
      <c r="GZ86" s="2"/>
      <c r="HA86" s="2">
        <v>0</v>
      </c>
      <c r="HB86" s="2">
        <v>0</v>
      </c>
      <c r="HC86" s="2">
        <f t="shared" si="56"/>
        <v>0</v>
      </c>
      <c r="HD86" s="2"/>
      <c r="HE86" s="2" t="s">
        <v>3</v>
      </c>
      <c r="HF86" s="2" t="s">
        <v>3</v>
      </c>
      <c r="HG86" s="2"/>
      <c r="HH86" s="2"/>
      <c r="HI86" s="2"/>
      <c r="HJ86" s="2"/>
      <c r="HK86" s="2"/>
      <c r="HL86" s="2"/>
      <c r="HM86" s="2" t="s">
        <v>3</v>
      </c>
      <c r="HN86" s="2" t="s">
        <v>181</v>
      </c>
      <c r="HO86" s="2" t="s">
        <v>182</v>
      </c>
      <c r="HP86" s="2" t="s">
        <v>179</v>
      </c>
      <c r="HQ86" s="2" t="s">
        <v>179</v>
      </c>
      <c r="HR86" s="2"/>
      <c r="HS86" s="2">
        <v>0</v>
      </c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>
        <v>0</v>
      </c>
      <c r="IL86" s="2"/>
      <c r="IM86" s="2"/>
      <c r="IN86" s="2"/>
      <c r="IO86" s="2"/>
      <c r="IP86" s="2"/>
      <c r="IQ86" s="2"/>
      <c r="IR86" s="2"/>
      <c r="IS86" s="2"/>
      <c r="IT86" s="2"/>
      <c r="IU86" s="2"/>
    </row>
    <row r="87" spans="1:255" x14ac:dyDescent="0.2">
      <c r="A87" s="2">
        <v>18</v>
      </c>
      <c r="B87" s="2">
        <v>1</v>
      </c>
      <c r="C87" s="2">
        <v>73</v>
      </c>
      <c r="D87" s="2"/>
      <c r="E87" s="2" t="s">
        <v>183</v>
      </c>
      <c r="F87" s="2" t="s">
        <v>184</v>
      </c>
      <c r="G87" s="2" t="s">
        <v>185</v>
      </c>
      <c r="H87" s="2" t="s">
        <v>186</v>
      </c>
      <c r="I87" s="2">
        <f>J87</f>
        <v>2</v>
      </c>
      <c r="J87" s="2">
        <v>2</v>
      </c>
      <c r="K87" s="2">
        <v>2</v>
      </c>
      <c r="L87" s="2"/>
      <c r="M87" s="2"/>
      <c r="N87" s="2"/>
      <c r="O87" s="2">
        <f>ROUND(P87,2)</f>
        <v>75.3</v>
      </c>
      <c r="P87" s="2">
        <f>ROUND(ROUND(ROUND(SUMIF(SmtRes!AQ69:'SmtRes'!AQ73,"=1",SmtRes!CU69:'SmtRes'!CU73),2),2)*I87/100,2)</f>
        <v>75.3</v>
      </c>
      <c r="Q87" s="2">
        <f>ROUND(CR87*I87,2)</f>
        <v>0</v>
      </c>
      <c r="R87" s="2">
        <f>ROUND(CS87*I87,2)</f>
        <v>0</v>
      </c>
      <c r="S87" s="2">
        <f>ROUND(CT87*I87,2)</f>
        <v>0</v>
      </c>
      <c r="T87" s="2">
        <f t="shared" si="39"/>
        <v>0</v>
      </c>
      <c r="U87" s="2">
        <f>ROUND(CV87*I87,7)</f>
        <v>0</v>
      </c>
      <c r="V87" s="2">
        <f>ROUND(CW87*I87,7)</f>
        <v>0</v>
      </c>
      <c r="W87" s="2">
        <f t="shared" si="40"/>
        <v>0</v>
      </c>
      <c r="X87" s="2">
        <f t="shared" si="41"/>
        <v>0</v>
      </c>
      <c r="Y87" s="2">
        <f t="shared" si="42"/>
        <v>0</v>
      </c>
      <c r="Z87" s="2"/>
      <c r="AA87" s="2">
        <v>72309884</v>
      </c>
      <c r="AB87" s="2">
        <f t="shared" si="43"/>
        <v>0</v>
      </c>
      <c r="AC87" s="2">
        <f>ROUND((ES87),6)</f>
        <v>0</v>
      </c>
      <c r="AD87" s="2">
        <f>ROUND((((ET87)-(EU87))+AE87),6)</f>
        <v>0</v>
      </c>
      <c r="AE87" s="2">
        <f>ROUND((EU87),6)</f>
        <v>0</v>
      </c>
      <c r="AF87" s="2">
        <f>ROUND((EV87),6)</f>
        <v>0</v>
      </c>
      <c r="AG87" s="2">
        <f t="shared" si="44"/>
        <v>0</v>
      </c>
      <c r="AH87" s="2">
        <f>(EW87)</f>
        <v>0</v>
      </c>
      <c r="AI87" s="2">
        <f>(EX87)</f>
        <v>0</v>
      </c>
      <c r="AJ87" s="2">
        <f t="shared" si="45"/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111</v>
      </c>
      <c r="AU87" s="2">
        <v>52</v>
      </c>
      <c r="AV87" s="2">
        <v>1</v>
      </c>
      <c r="AW87" s="2">
        <v>1</v>
      </c>
      <c r="AX87" s="2"/>
      <c r="AY87" s="2"/>
      <c r="AZ87" s="2">
        <v>1</v>
      </c>
      <c r="BA87" s="2">
        <v>1</v>
      </c>
      <c r="BB87" s="2">
        <v>1</v>
      </c>
      <c r="BC87" s="2">
        <v>1</v>
      </c>
      <c r="BD87" s="2" t="s">
        <v>3</v>
      </c>
      <c r="BE87" s="2" t="s">
        <v>3</v>
      </c>
      <c r="BF87" s="2" t="s">
        <v>3</v>
      </c>
      <c r="BG87" s="2" t="s">
        <v>3</v>
      </c>
      <c r="BH87" s="2">
        <v>3</v>
      </c>
      <c r="BI87" s="2">
        <v>2</v>
      </c>
      <c r="BJ87" s="2" t="s">
        <v>3</v>
      </c>
      <c r="BK87" s="2"/>
      <c r="BL87" s="2"/>
      <c r="BM87" s="2">
        <v>110005</v>
      </c>
      <c r="BN87" s="2">
        <v>0</v>
      </c>
      <c r="BO87" s="2" t="s">
        <v>3</v>
      </c>
      <c r="BP87" s="2">
        <v>0</v>
      </c>
      <c r="BQ87" s="2">
        <v>3</v>
      </c>
      <c r="BR87" s="2">
        <v>0</v>
      </c>
      <c r="BS87" s="2">
        <v>1</v>
      </c>
      <c r="BT87" s="2">
        <v>1</v>
      </c>
      <c r="BU87" s="2">
        <v>1</v>
      </c>
      <c r="BV87" s="2">
        <v>1</v>
      </c>
      <c r="BW87" s="2">
        <v>1</v>
      </c>
      <c r="BX87" s="2">
        <v>1</v>
      </c>
      <c r="BY87" s="2" t="s">
        <v>3</v>
      </c>
      <c r="BZ87" s="2">
        <v>111</v>
      </c>
      <c r="CA87" s="2">
        <v>52</v>
      </c>
      <c r="CB87" s="2" t="s">
        <v>3</v>
      </c>
      <c r="CC87" s="2"/>
      <c r="CD87" s="2"/>
      <c r="CE87" s="2">
        <v>0</v>
      </c>
      <c r="CF87" s="2">
        <v>0</v>
      </c>
      <c r="CG87" s="2">
        <v>0</v>
      </c>
      <c r="CH87" s="2"/>
      <c r="CI87" s="2"/>
      <c r="CJ87" s="2"/>
      <c r="CK87" s="2"/>
      <c r="CL87" s="2"/>
      <c r="CM87" s="2">
        <v>0</v>
      </c>
      <c r="CN87" s="2" t="s">
        <v>3</v>
      </c>
      <c r="CO87" s="2">
        <v>0</v>
      </c>
      <c r="CP87" s="2">
        <f>0</f>
        <v>0</v>
      </c>
      <c r="CQ87" s="2">
        <f>0</f>
        <v>0</v>
      </c>
      <c r="CR87" s="2">
        <f>0</f>
        <v>0</v>
      </c>
      <c r="CS87" s="2">
        <f>0</f>
        <v>0</v>
      </c>
      <c r="CT87" s="2">
        <f>0</f>
        <v>0</v>
      </c>
      <c r="CU87" s="2">
        <f>0</f>
        <v>0</v>
      </c>
      <c r="CV87" s="2">
        <f>0</f>
        <v>0</v>
      </c>
      <c r="CW87" s="2">
        <f>0</f>
        <v>0</v>
      </c>
      <c r="CX87" s="2">
        <f>0</f>
        <v>0</v>
      </c>
      <c r="CY87" s="2">
        <f>0</f>
        <v>0</v>
      </c>
      <c r="CZ87" s="2">
        <f>0</f>
        <v>0</v>
      </c>
      <c r="DA87" s="2"/>
      <c r="DB87" s="2"/>
      <c r="DC87" s="2" t="s">
        <v>3</v>
      </c>
      <c r="DD87" s="2" t="s">
        <v>3</v>
      </c>
      <c r="DE87" s="2" t="s">
        <v>3</v>
      </c>
      <c r="DF87" s="2" t="s">
        <v>3</v>
      </c>
      <c r="DG87" s="2" t="s">
        <v>3</v>
      </c>
      <c r="DH87" s="2" t="s">
        <v>3</v>
      </c>
      <c r="DI87" s="2" t="s">
        <v>3</v>
      </c>
      <c r="DJ87" s="2" t="s">
        <v>3</v>
      </c>
      <c r="DK87" s="2" t="s">
        <v>3</v>
      </c>
      <c r="DL87" s="2" t="s">
        <v>3</v>
      </c>
      <c r="DM87" s="2" t="s">
        <v>3</v>
      </c>
      <c r="DN87" s="2">
        <v>0</v>
      </c>
      <c r="DO87" s="2">
        <v>0</v>
      </c>
      <c r="DP87" s="2">
        <v>1</v>
      </c>
      <c r="DQ87" s="2">
        <v>1</v>
      </c>
      <c r="DR87" s="2"/>
      <c r="DS87" s="2"/>
      <c r="DT87" s="2"/>
      <c r="DU87" s="2">
        <v>1013</v>
      </c>
      <c r="DV87" s="2" t="s">
        <v>186</v>
      </c>
      <c r="DW87" s="2" t="s">
        <v>186</v>
      </c>
      <c r="DX87" s="2">
        <v>1</v>
      </c>
      <c r="DY87" s="2"/>
      <c r="DZ87" s="2" t="s">
        <v>3</v>
      </c>
      <c r="EA87" s="2" t="s">
        <v>3</v>
      </c>
      <c r="EB87" s="2" t="s">
        <v>3</v>
      </c>
      <c r="EC87" s="2" t="s">
        <v>3</v>
      </c>
      <c r="ED87" s="2"/>
      <c r="EE87" s="2">
        <v>70312854</v>
      </c>
      <c r="EF87" s="2">
        <v>3</v>
      </c>
      <c r="EG87" s="2" t="s">
        <v>178</v>
      </c>
      <c r="EH87" s="2">
        <v>0</v>
      </c>
      <c r="EI87" s="2" t="s">
        <v>3</v>
      </c>
      <c r="EJ87" s="2">
        <v>2</v>
      </c>
      <c r="EK87" s="2">
        <v>110005</v>
      </c>
      <c r="EL87" s="2" t="s">
        <v>179</v>
      </c>
      <c r="EM87" s="2" t="s">
        <v>180</v>
      </c>
      <c r="EN87" s="2"/>
      <c r="EO87" s="2" t="s">
        <v>3</v>
      </c>
      <c r="EP87" s="2"/>
      <c r="EQ87" s="2">
        <v>0</v>
      </c>
      <c r="ER87" s="2">
        <v>0</v>
      </c>
      <c r="ES87" s="2">
        <v>0</v>
      </c>
      <c r="ET87" s="2">
        <v>0</v>
      </c>
      <c r="EU87" s="2">
        <v>0</v>
      </c>
      <c r="EV87" s="2">
        <v>0</v>
      </c>
      <c r="EW87" s="2">
        <v>0</v>
      </c>
      <c r="EX87" s="2">
        <v>0</v>
      </c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>
        <v>0</v>
      </c>
      <c r="FR87" s="2">
        <v>0</v>
      </c>
      <c r="FS87" s="2">
        <v>0</v>
      </c>
      <c r="FT87" s="2"/>
      <c r="FU87" s="2"/>
      <c r="FV87" s="2"/>
      <c r="FW87" s="2"/>
      <c r="FX87" s="2">
        <v>111</v>
      </c>
      <c r="FY87" s="2">
        <v>52</v>
      </c>
      <c r="FZ87" s="2"/>
      <c r="GA87" s="2" t="s">
        <v>3</v>
      </c>
      <c r="GB87" s="2"/>
      <c r="GC87" s="2"/>
      <c r="GD87" s="2">
        <v>1</v>
      </c>
      <c r="GE87" s="2"/>
      <c r="GF87" s="2">
        <v>274903907</v>
      </c>
      <c r="GG87" s="2">
        <v>2</v>
      </c>
      <c r="GH87" s="2">
        <v>1</v>
      </c>
      <c r="GI87" s="2">
        <v>-2</v>
      </c>
      <c r="GJ87" s="2">
        <v>0</v>
      </c>
      <c r="GK87" s="2">
        <v>0</v>
      </c>
      <c r="GL87" s="2">
        <f t="shared" si="49"/>
        <v>0</v>
      </c>
      <c r="GM87" s="2">
        <f t="shared" si="50"/>
        <v>75.3</v>
      </c>
      <c r="GN87" s="2">
        <f t="shared" si="51"/>
        <v>0</v>
      </c>
      <c r="GO87" s="2">
        <f t="shared" si="52"/>
        <v>75.3</v>
      </c>
      <c r="GP87" s="2">
        <f t="shared" si="53"/>
        <v>0</v>
      </c>
      <c r="GQ87" s="2"/>
      <c r="GR87" s="2">
        <v>0</v>
      </c>
      <c r="GS87" s="2">
        <v>3</v>
      </c>
      <c r="GT87" s="2">
        <v>0</v>
      </c>
      <c r="GU87" s="2" t="s">
        <v>3</v>
      </c>
      <c r="GV87" s="2">
        <f t="shared" si="54"/>
        <v>0</v>
      </c>
      <c r="GW87" s="2">
        <v>1</v>
      </c>
      <c r="GX87" s="2">
        <f t="shared" si="55"/>
        <v>0</v>
      </c>
      <c r="GY87" s="2"/>
      <c r="GZ87" s="2"/>
      <c r="HA87" s="2">
        <v>0</v>
      </c>
      <c r="HB87" s="2">
        <v>0</v>
      </c>
      <c r="HC87" s="2">
        <f>0</f>
        <v>0</v>
      </c>
      <c r="HD87" s="2"/>
      <c r="HE87" s="2" t="s">
        <v>3</v>
      </c>
      <c r="HF87" s="2" t="s">
        <v>3</v>
      </c>
      <c r="HG87" s="2"/>
      <c r="HH87" s="2"/>
      <c r="HI87" s="2"/>
      <c r="HJ87" s="2"/>
      <c r="HK87" s="2"/>
      <c r="HL87" s="2"/>
      <c r="HM87" s="2" t="s">
        <v>3</v>
      </c>
      <c r="HN87" s="2" t="s">
        <v>181</v>
      </c>
      <c r="HO87" s="2" t="s">
        <v>182</v>
      </c>
      <c r="HP87" s="2" t="s">
        <v>179</v>
      </c>
      <c r="HQ87" s="2" t="s">
        <v>179</v>
      </c>
      <c r="HR87" s="2"/>
      <c r="HS87" s="2">
        <v>0</v>
      </c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>
        <v>0</v>
      </c>
      <c r="IL87" s="2"/>
      <c r="IM87" s="2"/>
      <c r="IN87" s="2"/>
      <c r="IO87" s="2"/>
      <c r="IP87" s="2"/>
      <c r="IQ87" s="2"/>
      <c r="IR87" s="2"/>
      <c r="IS87" s="2"/>
      <c r="IT87" s="2"/>
      <c r="IU87" s="2"/>
    </row>
    <row r="88" spans="1:255" x14ac:dyDescent="0.2">
      <c r="A88" s="2">
        <v>17</v>
      </c>
      <c r="B88" s="2">
        <v>1</v>
      </c>
      <c r="C88" s="2"/>
      <c r="D88" s="2"/>
      <c r="E88" s="2" t="s">
        <v>187</v>
      </c>
      <c r="F88" s="2" t="s">
        <v>188</v>
      </c>
      <c r="G88" s="2" t="s">
        <v>189</v>
      </c>
      <c r="H88" s="2" t="s">
        <v>190</v>
      </c>
      <c r="I88" s="2">
        <f>ROUND(375/1000,7)</f>
        <v>0.375</v>
      </c>
      <c r="J88" s="2">
        <v>0</v>
      </c>
      <c r="K88" s="2">
        <f>ROUND(375/1000,7)</f>
        <v>0.375</v>
      </c>
      <c r="L88" s="2"/>
      <c r="M88" s="2"/>
      <c r="N88" s="2"/>
      <c r="O88" s="2">
        <f>ROUND(CP88,2)</f>
        <v>1455.57</v>
      </c>
      <c r="P88" s="2">
        <f>ROUND(CQ88*I88,2)</f>
        <v>1455.57</v>
      </c>
      <c r="Q88" s="2">
        <f>ROUND(CR88*I88,2)</f>
        <v>0</v>
      </c>
      <c r="R88" s="2">
        <f>ROUND(CS88*I88,2)</f>
        <v>0</v>
      </c>
      <c r="S88" s="2">
        <f>ROUND(CT88*I88,2)</f>
        <v>0</v>
      </c>
      <c r="T88" s="2">
        <f t="shared" si="39"/>
        <v>0</v>
      </c>
      <c r="U88" s="2">
        <f>ROUND(CV88*I88,7)</f>
        <v>0</v>
      </c>
      <c r="V88" s="2">
        <f>ROUND(CW88*I88,7)</f>
        <v>0</v>
      </c>
      <c r="W88" s="2">
        <f t="shared" si="40"/>
        <v>0</v>
      </c>
      <c r="X88" s="2">
        <f t="shared" si="41"/>
        <v>0</v>
      </c>
      <c r="Y88" s="2">
        <f t="shared" si="42"/>
        <v>0</v>
      </c>
      <c r="Z88" s="2"/>
      <c r="AA88" s="2">
        <v>72309884</v>
      </c>
      <c r="AB88" s="2">
        <f t="shared" si="43"/>
        <v>3080.58</v>
      </c>
      <c r="AC88" s="2">
        <f>ROUND((ES88),6)</f>
        <v>3080.58</v>
      </c>
      <c r="AD88" s="2">
        <f>ROUND((((ET88)-(EU88))+AE88),6)</f>
        <v>0</v>
      </c>
      <c r="AE88" s="2">
        <f>ROUND((EU88),6)</f>
        <v>0</v>
      </c>
      <c r="AF88" s="2">
        <f>ROUND((EV88),6)</f>
        <v>0</v>
      </c>
      <c r="AG88" s="2">
        <f t="shared" si="44"/>
        <v>0</v>
      </c>
      <c r="AH88" s="2">
        <f>(EW88)</f>
        <v>0</v>
      </c>
      <c r="AI88" s="2">
        <f>(EX88)</f>
        <v>0</v>
      </c>
      <c r="AJ88" s="2">
        <f t="shared" si="45"/>
        <v>0</v>
      </c>
      <c r="AK88" s="2">
        <v>3080.58</v>
      </c>
      <c r="AL88" s="2">
        <v>3080.58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1</v>
      </c>
      <c r="AW88" s="2">
        <v>1</v>
      </c>
      <c r="AX88" s="2"/>
      <c r="AY88" s="2"/>
      <c r="AZ88" s="2">
        <v>1</v>
      </c>
      <c r="BA88" s="2">
        <v>1</v>
      </c>
      <c r="BB88" s="2">
        <v>1</v>
      </c>
      <c r="BC88" s="2">
        <v>1.26</v>
      </c>
      <c r="BD88" s="2" t="s">
        <v>3</v>
      </c>
      <c r="BE88" s="2" t="s">
        <v>3</v>
      </c>
      <c r="BF88" s="2" t="s">
        <v>3</v>
      </c>
      <c r="BG88" s="2" t="s">
        <v>3</v>
      </c>
      <c r="BH88" s="2">
        <v>3</v>
      </c>
      <c r="BI88" s="2">
        <v>2</v>
      </c>
      <c r="BJ88" s="2" t="s">
        <v>191</v>
      </c>
      <c r="BK88" s="2"/>
      <c r="BL88" s="2"/>
      <c r="BM88" s="2">
        <v>500002</v>
      </c>
      <c r="BN88" s="2">
        <v>0</v>
      </c>
      <c r="BO88" s="2" t="s">
        <v>188</v>
      </c>
      <c r="BP88" s="2">
        <v>1</v>
      </c>
      <c r="BQ88" s="2">
        <v>12</v>
      </c>
      <c r="BR88" s="2">
        <v>0</v>
      </c>
      <c r="BS88" s="2">
        <v>1</v>
      </c>
      <c r="BT88" s="2">
        <v>1</v>
      </c>
      <c r="BU88" s="2">
        <v>1</v>
      </c>
      <c r="BV88" s="2">
        <v>1</v>
      </c>
      <c r="BW88" s="2">
        <v>1</v>
      </c>
      <c r="BX88" s="2">
        <v>1</v>
      </c>
      <c r="BY88" s="2" t="s">
        <v>3</v>
      </c>
      <c r="BZ88" s="2">
        <v>0</v>
      </c>
      <c r="CA88" s="2">
        <v>0</v>
      </c>
      <c r="CB88" s="2" t="s">
        <v>3</v>
      </c>
      <c r="CC88" s="2"/>
      <c r="CD88" s="2"/>
      <c r="CE88" s="2">
        <v>0</v>
      </c>
      <c r="CF88" s="2">
        <v>0</v>
      </c>
      <c r="CG88" s="2">
        <v>0</v>
      </c>
      <c r="CH88" s="2"/>
      <c r="CI88" s="2"/>
      <c r="CJ88" s="2"/>
      <c r="CK88" s="2"/>
      <c r="CL88" s="2"/>
      <c r="CM88" s="2">
        <v>0</v>
      </c>
      <c r="CN88" s="2" t="s">
        <v>3</v>
      </c>
      <c r="CO88" s="2">
        <v>0</v>
      </c>
      <c r="CP88" s="2">
        <f>(P88+Q88+S88+R88)</f>
        <v>1455.57</v>
      </c>
      <c r="CQ88" s="2">
        <f>ROUND(AL88*BC88,2)</f>
        <v>3881.53</v>
      </c>
      <c r="CR88" s="2">
        <f>ROUND(AM88*BB88,2)</f>
        <v>0</v>
      </c>
      <c r="CS88" s="2">
        <f>ROUND(AN88*BS88,2)</f>
        <v>0</v>
      </c>
      <c r="CT88" s="2">
        <f>ROUND(AO88*BA88,2)</f>
        <v>0</v>
      </c>
      <c r="CU88" s="2">
        <f>AG88</f>
        <v>0</v>
      </c>
      <c r="CV88" s="2">
        <f>AH88</f>
        <v>0</v>
      </c>
      <c r="CW88" s="2">
        <f>AI88</f>
        <v>0</v>
      </c>
      <c r="CX88" s="2">
        <f>AJ88</f>
        <v>0</v>
      </c>
      <c r="CY88" s="2">
        <f>0</f>
        <v>0</v>
      </c>
      <c r="CZ88" s="2">
        <f>0</f>
        <v>0</v>
      </c>
      <c r="DA88" s="2"/>
      <c r="DB88" s="2"/>
      <c r="DC88" s="2" t="s">
        <v>3</v>
      </c>
      <c r="DD88" s="2" t="s">
        <v>3</v>
      </c>
      <c r="DE88" s="2" t="s">
        <v>3</v>
      </c>
      <c r="DF88" s="2" t="s">
        <v>3</v>
      </c>
      <c r="DG88" s="2" t="s">
        <v>3</v>
      </c>
      <c r="DH88" s="2" t="s">
        <v>3</v>
      </c>
      <c r="DI88" s="2" t="s">
        <v>3</v>
      </c>
      <c r="DJ88" s="2" t="s">
        <v>3</v>
      </c>
      <c r="DK88" s="2" t="s">
        <v>3</v>
      </c>
      <c r="DL88" s="2" t="s">
        <v>3</v>
      </c>
      <c r="DM88" s="2" t="s">
        <v>3</v>
      </c>
      <c r="DN88" s="2">
        <v>0</v>
      </c>
      <c r="DO88" s="2">
        <v>0</v>
      </c>
      <c r="DP88" s="2">
        <v>1</v>
      </c>
      <c r="DQ88" s="2">
        <v>1</v>
      </c>
      <c r="DR88" s="2"/>
      <c r="DS88" s="2"/>
      <c r="DT88" s="2"/>
      <c r="DU88" s="2">
        <v>1013</v>
      </c>
      <c r="DV88" s="2" t="s">
        <v>190</v>
      </c>
      <c r="DW88" s="2" t="s">
        <v>192</v>
      </c>
      <c r="DX88" s="2">
        <v>1</v>
      </c>
      <c r="DY88" s="2"/>
      <c r="DZ88" s="2" t="s">
        <v>3</v>
      </c>
      <c r="EA88" s="2" t="s">
        <v>3</v>
      </c>
      <c r="EB88" s="2" t="s">
        <v>3</v>
      </c>
      <c r="EC88" s="2" t="s">
        <v>3</v>
      </c>
      <c r="ED88" s="2"/>
      <c r="EE88" s="2">
        <v>70312868</v>
      </c>
      <c r="EF88" s="2">
        <v>12</v>
      </c>
      <c r="EG88" s="2" t="s">
        <v>193</v>
      </c>
      <c r="EH88" s="2">
        <v>0</v>
      </c>
      <c r="EI88" s="2" t="s">
        <v>3</v>
      </c>
      <c r="EJ88" s="2">
        <v>2</v>
      </c>
      <c r="EK88" s="2">
        <v>500002</v>
      </c>
      <c r="EL88" s="2" t="s">
        <v>194</v>
      </c>
      <c r="EM88" s="2" t="s">
        <v>195</v>
      </c>
      <c r="EN88" s="2"/>
      <c r="EO88" s="2" t="s">
        <v>3</v>
      </c>
      <c r="EP88" s="2"/>
      <c r="EQ88" s="2">
        <v>0</v>
      </c>
      <c r="ER88" s="2">
        <v>3080.58</v>
      </c>
      <c r="ES88" s="2">
        <v>3080.58</v>
      </c>
      <c r="ET88" s="2">
        <v>0</v>
      </c>
      <c r="EU88" s="2">
        <v>0</v>
      </c>
      <c r="EV88" s="2">
        <v>0</v>
      </c>
      <c r="EW88" s="2">
        <v>0</v>
      </c>
      <c r="EX88" s="2">
        <v>0</v>
      </c>
      <c r="EY88" s="2">
        <v>0</v>
      </c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>
        <v>0</v>
      </c>
      <c r="FR88" s="2">
        <v>0</v>
      </c>
      <c r="FS88" s="2">
        <v>0</v>
      </c>
      <c r="FT88" s="2"/>
      <c r="FU88" s="2"/>
      <c r="FV88" s="2"/>
      <c r="FW88" s="2"/>
      <c r="FX88" s="2">
        <v>0</v>
      </c>
      <c r="FY88" s="2">
        <v>0</v>
      </c>
      <c r="FZ88" s="2"/>
      <c r="GA88" s="2" t="s">
        <v>3</v>
      </c>
      <c r="GB88" s="2"/>
      <c r="GC88" s="2"/>
      <c r="GD88" s="2">
        <v>1</v>
      </c>
      <c r="GE88" s="2"/>
      <c r="GF88" s="2">
        <v>-1786587568</v>
      </c>
      <c r="GG88" s="2">
        <v>2</v>
      </c>
      <c r="GH88" s="2">
        <v>1</v>
      </c>
      <c r="GI88" s="2">
        <v>2</v>
      </c>
      <c r="GJ88" s="2">
        <v>0</v>
      </c>
      <c r="GK88" s="2">
        <v>0</v>
      </c>
      <c r="GL88" s="2">
        <f t="shared" si="49"/>
        <v>0</v>
      </c>
      <c r="GM88" s="2">
        <f t="shared" si="50"/>
        <v>1455.57</v>
      </c>
      <c r="GN88" s="2">
        <f t="shared" si="51"/>
        <v>0</v>
      </c>
      <c r="GO88" s="2">
        <f t="shared" si="52"/>
        <v>1455.57</v>
      </c>
      <c r="GP88" s="2">
        <f t="shared" si="53"/>
        <v>0</v>
      </c>
      <c r="GQ88" s="2"/>
      <c r="GR88" s="2">
        <v>0</v>
      </c>
      <c r="GS88" s="2">
        <v>3</v>
      </c>
      <c r="GT88" s="2">
        <v>0</v>
      </c>
      <c r="GU88" s="2" t="s">
        <v>3</v>
      </c>
      <c r="GV88" s="2">
        <f t="shared" si="54"/>
        <v>0</v>
      </c>
      <c r="GW88" s="2">
        <v>1</v>
      </c>
      <c r="GX88" s="2">
        <f t="shared" si="55"/>
        <v>0</v>
      </c>
      <c r="GY88" s="2"/>
      <c r="GZ88" s="2"/>
      <c r="HA88" s="2">
        <v>0</v>
      </c>
      <c r="HB88" s="2">
        <v>0</v>
      </c>
      <c r="HC88" s="2">
        <f>GV88*GW88</f>
        <v>0</v>
      </c>
      <c r="HD88" s="2"/>
      <c r="HE88" s="2" t="s">
        <v>3</v>
      </c>
      <c r="HF88" s="2" t="s">
        <v>3</v>
      </c>
      <c r="HG88" s="2"/>
      <c r="HH88" s="2"/>
      <c r="HI88" s="2"/>
      <c r="HJ88" s="2"/>
      <c r="HK88" s="2"/>
      <c r="HL88" s="2"/>
      <c r="HM88" s="2" t="s">
        <v>3</v>
      </c>
      <c r="HN88" s="2" t="s">
        <v>3</v>
      </c>
      <c r="HO88" s="2" t="s">
        <v>3</v>
      </c>
      <c r="HP88" s="2" t="s">
        <v>3</v>
      </c>
      <c r="HQ88" s="2" t="s">
        <v>3</v>
      </c>
      <c r="HR88" s="2"/>
      <c r="HS88" s="2">
        <v>0</v>
      </c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>
        <v>0</v>
      </c>
      <c r="IL88" s="2"/>
      <c r="IM88" s="2"/>
      <c r="IN88" s="2"/>
      <c r="IO88" s="2"/>
      <c r="IP88" s="2"/>
      <c r="IQ88" s="2"/>
      <c r="IR88" s="2"/>
      <c r="IS88" s="2"/>
      <c r="IT88" s="2"/>
      <c r="IU88" s="2"/>
    </row>
    <row r="89" spans="1:255" x14ac:dyDescent="0.2">
      <c r="A89" s="2">
        <v>17</v>
      </c>
      <c r="B89" s="2">
        <v>1</v>
      </c>
      <c r="C89" s="2">
        <f>ROW(SmtRes!A78)</f>
        <v>78</v>
      </c>
      <c r="D89" s="2">
        <f>ROW(EtalonRes!A86)</f>
        <v>86</v>
      </c>
      <c r="E89" s="2" t="s">
        <v>196</v>
      </c>
      <c r="F89" s="2" t="s">
        <v>174</v>
      </c>
      <c r="G89" s="2" t="s">
        <v>197</v>
      </c>
      <c r="H89" s="2" t="s">
        <v>176</v>
      </c>
      <c r="I89" s="2">
        <v>0.38800000000000001</v>
      </c>
      <c r="J89" s="2">
        <v>0</v>
      </c>
      <c r="K89" s="2">
        <v>0.38800000000000001</v>
      </c>
      <c r="L89" s="2"/>
      <c r="M89" s="2"/>
      <c r="N89" s="2"/>
      <c r="O89" s="2">
        <f>ROUND(CP89,2)</f>
        <v>9097.9500000000007</v>
      </c>
      <c r="P89" s="2">
        <f>SUMIF(SmtRes!AQ74:'SmtRes'!AQ78,"=1",SmtRes!DF74:'SmtRes'!DF78)</f>
        <v>0</v>
      </c>
      <c r="Q89" s="2">
        <f>SUMIF(SmtRes!AQ74:'SmtRes'!AQ78,"=1",SmtRes!DG74:'SmtRes'!DG78)</f>
        <v>3899.2</v>
      </c>
      <c r="R89" s="2">
        <f>SUMIF(SmtRes!AQ74:'SmtRes'!AQ78,"=1",SmtRes!DH74:'SmtRes'!DH78)</f>
        <v>1303.25</v>
      </c>
      <c r="S89" s="2">
        <f>SUMIF(SmtRes!AQ74:'SmtRes'!AQ78,"=1",SmtRes!DI74:'SmtRes'!DI78)</f>
        <v>3895.5</v>
      </c>
      <c r="T89" s="2">
        <f t="shared" si="39"/>
        <v>0</v>
      </c>
      <c r="U89" s="2">
        <f>SUMIF(SmtRes!AQ74:'SmtRes'!AQ78,"=1",SmtRes!CV74:'SmtRes'!CV78)</f>
        <v>10.476000000000001</v>
      </c>
      <c r="V89" s="2">
        <f>SUMIF(SmtRes!AQ74:'SmtRes'!AQ78,"=1",SmtRes!CW74:'SmtRes'!CW78)</f>
        <v>2.8789600000000002</v>
      </c>
      <c r="W89" s="2">
        <f t="shared" si="40"/>
        <v>0</v>
      </c>
      <c r="X89" s="2">
        <f t="shared" si="41"/>
        <v>5770.61</v>
      </c>
      <c r="Y89" s="2">
        <f t="shared" si="42"/>
        <v>2703.35</v>
      </c>
      <c r="Z89" s="2"/>
      <c r="AA89" s="2">
        <v>72309884</v>
      </c>
      <c r="AB89" s="2">
        <f t="shared" si="43"/>
        <v>17681.956399999999</v>
      </c>
      <c r="AC89" s="2">
        <f>ROUND((0),6)</f>
        <v>0</v>
      </c>
      <c r="AD89" s="2">
        <f>ROUND((((SUM(SmtRes!BR74:'SmtRes'!BR78))-(SUM(SmtRes!BS74:'SmtRes'!BS78)))+AE89),6)</f>
        <v>7642.0064000000002</v>
      </c>
      <c r="AE89" s="2">
        <f>ROUND((SUM(SmtRes!BS74:'SmtRes'!BS78)),6)</f>
        <v>3358.8856000000001</v>
      </c>
      <c r="AF89" s="2">
        <f>ROUND((SUM(SmtRes!BT74:'SmtRes'!BT78)),6)</f>
        <v>10039.950000000001</v>
      </c>
      <c r="AG89" s="2">
        <f t="shared" si="44"/>
        <v>0</v>
      </c>
      <c r="AH89" s="2">
        <f>(SUM(SmtRes!BU74:'SmtRes'!BU78))</f>
        <v>27</v>
      </c>
      <c r="AI89" s="2">
        <f>(SUM(SmtRes!BV74:'SmtRes'!BV78))</f>
        <v>7.42</v>
      </c>
      <c r="AJ89" s="2">
        <f t="shared" si="45"/>
        <v>0</v>
      </c>
      <c r="AK89" s="2">
        <v>21040.842000000001</v>
      </c>
      <c r="AL89" s="2">
        <v>0</v>
      </c>
      <c r="AM89" s="2">
        <v>7642.0063999999993</v>
      </c>
      <c r="AN89" s="2">
        <v>3358.8856000000001</v>
      </c>
      <c r="AO89" s="2">
        <v>10039.950000000001</v>
      </c>
      <c r="AP89" s="2">
        <v>0</v>
      </c>
      <c r="AQ89" s="2">
        <v>27</v>
      </c>
      <c r="AR89" s="2">
        <v>7.42</v>
      </c>
      <c r="AS89" s="2">
        <v>0</v>
      </c>
      <c r="AT89" s="2">
        <v>111</v>
      </c>
      <c r="AU89" s="2">
        <v>52</v>
      </c>
      <c r="AV89" s="2">
        <v>1</v>
      </c>
      <c r="AW89" s="2">
        <v>1</v>
      </c>
      <c r="AX89" s="2"/>
      <c r="AY89" s="2"/>
      <c r="AZ89" s="2">
        <v>1</v>
      </c>
      <c r="BA89" s="2">
        <v>1</v>
      </c>
      <c r="BB89" s="2">
        <v>1</v>
      </c>
      <c r="BC89" s="2">
        <v>1</v>
      </c>
      <c r="BD89" s="2" t="s">
        <v>3</v>
      </c>
      <c r="BE89" s="2" t="s">
        <v>3</v>
      </c>
      <c r="BF89" s="2" t="s">
        <v>3</v>
      </c>
      <c r="BG89" s="2" t="s">
        <v>3</v>
      </c>
      <c r="BH89" s="2">
        <v>0</v>
      </c>
      <c r="BI89" s="2">
        <v>2</v>
      </c>
      <c r="BJ89" s="2" t="s">
        <v>177</v>
      </c>
      <c r="BK89" s="2"/>
      <c r="BL89" s="2"/>
      <c r="BM89" s="2">
        <v>110005</v>
      </c>
      <c r="BN89" s="2">
        <v>0</v>
      </c>
      <c r="BO89" s="2" t="s">
        <v>3</v>
      </c>
      <c r="BP89" s="2">
        <v>0</v>
      </c>
      <c r="BQ89" s="2">
        <v>3</v>
      </c>
      <c r="BR89" s="2">
        <v>0</v>
      </c>
      <c r="BS89" s="2">
        <v>1</v>
      </c>
      <c r="BT89" s="2">
        <v>1</v>
      </c>
      <c r="BU89" s="2">
        <v>1</v>
      </c>
      <c r="BV89" s="2">
        <v>1</v>
      </c>
      <c r="BW89" s="2">
        <v>1</v>
      </c>
      <c r="BX89" s="2">
        <v>1</v>
      </c>
      <c r="BY89" s="2" t="s">
        <v>3</v>
      </c>
      <c r="BZ89" s="2">
        <v>111</v>
      </c>
      <c r="CA89" s="2">
        <v>52</v>
      </c>
      <c r="CB89" s="2" t="s">
        <v>3</v>
      </c>
      <c r="CC89" s="2"/>
      <c r="CD89" s="2"/>
      <c r="CE89" s="2">
        <v>0</v>
      </c>
      <c r="CF89" s="2">
        <v>0</v>
      </c>
      <c r="CG89" s="2">
        <v>0</v>
      </c>
      <c r="CH89" s="2"/>
      <c r="CI89" s="2"/>
      <c r="CJ89" s="2"/>
      <c r="CK89" s="2"/>
      <c r="CL89" s="2"/>
      <c r="CM89" s="2">
        <v>0</v>
      </c>
      <c r="CN89" s="2" t="s">
        <v>3</v>
      </c>
      <c r="CO89" s="2">
        <v>0</v>
      </c>
      <c r="CP89" s="2">
        <f>(P89+Q89+S89+R89)</f>
        <v>9097.9500000000007</v>
      </c>
      <c r="CQ89" s="2">
        <f>SUMIF(SmtRes!AQ74:'SmtRes'!AQ78,"=1",SmtRes!AA74:'SmtRes'!AA78)</f>
        <v>0</v>
      </c>
      <c r="CR89" s="2">
        <f>SUMIF(SmtRes!AQ74:'SmtRes'!AQ78,"=1",SmtRes!AB74:'SmtRes'!AB78)</f>
        <v>1354.38</v>
      </c>
      <c r="CS89" s="2">
        <f>SUMIF(SmtRes!AQ74:'SmtRes'!AQ78,"=1",SmtRes!AC74:'SmtRes'!AC78)</f>
        <v>452.68</v>
      </c>
      <c r="CT89" s="2">
        <f>SUMIF(SmtRes!AQ74:'SmtRes'!AQ78,"=1",SmtRes!AD74:'SmtRes'!AD78)</f>
        <v>371.85</v>
      </c>
      <c r="CU89" s="2">
        <f>AG89</f>
        <v>0</v>
      </c>
      <c r="CV89" s="2">
        <f>SUMIF(SmtRes!AQ74:'SmtRes'!AQ78,"=1",SmtRes!BU74:'SmtRes'!BU78)</f>
        <v>27</v>
      </c>
      <c r="CW89" s="2">
        <f>SUMIF(SmtRes!AQ74:'SmtRes'!AQ78,"=1",SmtRes!BV74:'SmtRes'!BV78)</f>
        <v>7.42</v>
      </c>
      <c r="CX89" s="2">
        <f>AJ89</f>
        <v>0</v>
      </c>
      <c r="CY89" s="2">
        <f>(((S89+R89)*AT89)/100)</f>
        <v>5770.6125000000002</v>
      </c>
      <c r="CZ89" s="2">
        <f>(((S89+R89)*AU89)/100)</f>
        <v>2703.35</v>
      </c>
      <c r="DA89" s="2"/>
      <c r="DB89" s="2"/>
      <c r="DC89" s="2" t="s">
        <v>3</v>
      </c>
      <c r="DD89" s="2" t="s">
        <v>3</v>
      </c>
      <c r="DE89" s="2" t="s">
        <v>3</v>
      </c>
      <c r="DF89" s="2" t="s">
        <v>3</v>
      </c>
      <c r="DG89" s="2" t="s">
        <v>3</v>
      </c>
      <c r="DH89" s="2" t="s">
        <v>3</v>
      </c>
      <c r="DI89" s="2" t="s">
        <v>3</v>
      </c>
      <c r="DJ89" s="2" t="s">
        <v>3</v>
      </c>
      <c r="DK89" s="2" t="s">
        <v>3</v>
      </c>
      <c r="DL89" s="2" t="s">
        <v>3</v>
      </c>
      <c r="DM89" s="2" t="s">
        <v>3</v>
      </c>
      <c r="DN89" s="2">
        <v>0</v>
      </c>
      <c r="DO89" s="2">
        <v>0</v>
      </c>
      <c r="DP89" s="2">
        <v>1</v>
      </c>
      <c r="DQ89" s="2">
        <v>1</v>
      </c>
      <c r="DR89" s="2"/>
      <c r="DS89" s="2"/>
      <c r="DT89" s="2"/>
      <c r="DU89" s="2">
        <v>30717392</v>
      </c>
      <c r="DV89" s="2" t="s">
        <v>176</v>
      </c>
      <c r="DW89" s="2" t="s">
        <v>176</v>
      </c>
      <c r="DX89" s="2">
        <v>1</v>
      </c>
      <c r="DY89" s="2"/>
      <c r="DZ89" s="2" t="s">
        <v>3</v>
      </c>
      <c r="EA89" s="2" t="s">
        <v>3</v>
      </c>
      <c r="EB89" s="2" t="s">
        <v>3</v>
      </c>
      <c r="EC89" s="2" t="s">
        <v>3</v>
      </c>
      <c r="ED89" s="2"/>
      <c r="EE89" s="2">
        <v>70312854</v>
      </c>
      <c r="EF89" s="2">
        <v>3</v>
      </c>
      <c r="EG89" s="2" t="s">
        <v>178</v>
      </c>
      <c r="EH89" s="2">
        <v>0</v>
      </c>
      <c r="EI89" s="2" t="s">
        <v>3</v>
      </c>
      <c r="EJ89" s="2">
        <v>2</v>
      </c>
      <c r="EK89" s="2">
        <v>110005</v>
      </c>
      <c r="EL89" s="2" t="s">
        <v>179</v>
      </c>
      <c r="EM89" s="2" t="s">
        <v>180</v>
      </c>
      <c r="EN89" s="2"/>
      <c r="EO89" s="2" t="s">
        <v>3</v>
      </c>
      <c r="EP89" s="2"/>
      <c r="EQ89" s="2">
        <v>0</v>
      </c>
      <c r="ER89" s="2">
        <v>0</v>
      </c>
      <c r="ES89" s="2">
        <v>0</v>
      </c>
      <c r="ET89" s="2">
        <v>0</v>
      </c>
      <c r="EU89" s="2">
        <v>0</v>
      </c>
      <c r="EV89" s="2">
        <v>0</v>
      </c>
      <c r="EW89" s="2">
        <v>27</v>
      </c>
      <c r="EX89" s="2">
        <v>7.42</v>
      </c>
      <c r="EY89" s="2">
        <v>0</v>
      </c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>
        <v>0</v>
      </c>
      <c r="FR89" s="2">
        <v>0</v>
      </c>
      <c r="FS89" s="2">
        <v>0</v>
      </c>
      <c r="FT89" s="2"/>
      <c r="FU89" s="2"/>
      <c r="FV89" s="2"/>
      <c r="FW89" s="2"/>
      <c r="FX89" s="2">
        <v>111</v>
      </c>
      <c r="FY89" s="2">
        <v>52</v>
      </c>
      <c r="FZ89" s="2"/>
      <c r="GA89" s="2" t="s">
        <v>3</v>
      </c>
      <c r="GB89" s="2"/>
      <c r="GC89" s="2"/>
      <c r="GD89" s="2">
        <v>1</v>
      </c>
      <c r="GE89" s="2"/>
      <c r="GF89" s="2">
        <v>-696644697</v>
      </c>
      <c r="GG89" s="2">
        <v>2</v>
      </c>
      <c r="GH89" s="2">
        <v>1</v>
      </c>
      <c r="GI89" s="2">
        <v>-2</v>
      </c>
      <c r="GJ89" s="2">
        <v>0</v>
      </c>
      <c r="GK89" s="2">
        <v>0</v>
      </c>
      <c r="GL89" s="2">
        <f t="shared" si="49"/>
        <v>0</v>
      </c>
      <c r="GM89" s="2">
        <f t="shared" si="50"/>
        <v>17571.91</v>
      </c>
      <c r="GN89" s="2">
        <f t="shared" si="51"/>
        <v>0</v>
      </c>
      <c r="GO89" s="2">
        <f t="shared" si="52"/>
        <v>17571.91</v>
      </c>
      <c r="GP89" s="2">
        <f t="shared" si="53"/>
        <v>0</v>
      </c>
      <c r="GQ89" s="2"/>
      <c r="GR89" s="2">
        <v>0</v>
      </c>
      <c r="GS89" s="2">
        <v>3</v>
      </c>
      <c r="GT89" s="2">
        <v>0</v>
      </c>
      <c r="GU89" s="2" t="s">
        <v>3</v>
      </c>
      <c r="GV89" s="2">
        <f t="shared" si="54"/>
        <v>0</v>
      </c>
      <c r="GW89" s="2">
        <v>1</v>
      </c>
      <c r="GX89" s="2">
        <f t="shared" si="55"/>
        <v>0</v>
      </c>
      <c r="GY89" s="2"/>
      <c r="GZ89" s="2"/>
      <c r="HA89" s="2">
        <v>0</v>
      </c>
      <c r="HB89" s="2">
        <v>0</v>
      </c>
      <c r="HC89" s="2">
        <f>GV89*GW89</f>
        <v>0</v>
      </c>
      <c r="HD89" s="2"/>
      <c r="HE89" s="2" t="s">
        <v>3</v>
      </c>
      <c r="HF89" s="2" t="s">
        <v>3</v>
      </c>
      <c r="HG89" s="2"/>
      <c r="HH89" s="2"/>
      <c r="HI89" s="2"/>
      <c r="HJ89" s="2"/>
      <c r="HK89" s="2"/>
      <c r="HL89" s="2"/>
      <c r="HM89" s="2" t="s">
        <v>3</v>
      </c>
      <c r="HN89" s="2" t="s">
        <v>181</v>
      </c>
      <c r="HO89" s="2" t="s">
        <v>182</v>
      </c>
      <c r="HP89" s="2" t="s">
        <v>179</v>
      </c>
      <c r="HQ89" s="2" t="s">
        <v>179</v>
      </c>
      <c r="HR89" s="2"/>
      <c r="HS89" s="2">
        <v>0</v>
      </c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>
        <v>0</v>
      </c>
      <c r="IL89" s="2"/>
      <c r="IM89" s="2"/>
      <c r="IN89" s="2"/>
      <c r="IO89" s="2"/>
      <c r="IP89" s="2"/>
      <c r="IQ89" s="2"/>
      <c r="IR89" s="2"/>
      <c r="IS89" s="2"/>
      <c r="IT89" s="2"/>
      <c r="IU89" s="2"/>
    </row>
    <row r="90" spans="1:255" x14ac:dyDescent="0.2">
      <c r="A90" s="2">
        <v>18</v>
      </c>
      <c r="B90" s="2">
        <v>1</v>
      </c>
      <c r="C90" s="2">
        <v>78</v>
      </c>
      <c r="D90" s="2"/>
      <c r="E90" s="2" t="s">
        <v>198</v>
      </c>
      <c r="F90" s="2" t="s">
        <v>184</v>
      </c>
      <c r="G90" s="2" t="s">
        <v>185</v>
      </c>
      <c r="H90" s="2" t="s">
        <v>186</v>
      </c>
      <c r="I90" s="2">
        <f>J90</f>
        <v>2</v>
      </c>
      <c r="J90" s="2">
        <v>2</v>
      </c>
      <c r="K90" s="2">
        <v>2</v>
      </c>
      <c r="L90" s="2"/>
      <c r="M90" s="2"/>
      <c r="N90" s="2"/>
      <c r="O90" s="2">
        <f>ROUND(P90,2)</f>
        <v>77.91</v>
      </c>
      <c r="P90" s="2">
        <f>ROUND(ROUND(ROUND(SUMIF(SmtRes!AQ74:'SmtRes'!AQ78,"=1",SmtRes!CU74:'SmtRes'!CU78),2),2)*I90/100,2)</f>
        <v>77.91</v>
      </c>
      <c r="Q90" s="2">
        <f>ROUND(CR90*I90,2)</f>
        <v>0</v>
      </c>
      <c r="R90" s="2">
        <f>ROUND(CS90*I90,2)</f>
        <v>0</v>
      </c>
      <c r="S90" s="2">
        <f>ROUND(CT90*I90,2)</f>
        <v>0</v>
      </c>
      <c r="T90" s="2">
        <f t="shared" si="39"/>
        <v>0</v>
      </c>
      <c r="U90" s="2">
        <f>ROUND(CV90*I90,7)</f>
        <v>0</v>
      </c>
      <c r="V90" s="2">
        <f>ROUND(CW90*I90,7)</f>
        <v>0</v>
      </c>
      <c r="W90" s="2">
        <f t="shared" si="40"/>
        <v>0</v>
      </c>
      <c r="X90" s="2">
        <f t="shared" si="41"/>
        <v>0</v>
      </c>
      <c r="Y90" s="2">
        <f t="shared" si="42"/>
        <v>0</v>
      </c>
      <c r="Z90" s="2"/>
      <c r="AA90" s="2">
        <v>72309884</v>
      </c>
      <c r="AB90" s="2">
        <f t="shared" si="43"/>
        <v>0</v>
      </c>
      <c r="AC90" s="2">
        <f>ROUND((ES90),6)</f>
        <v>0</v>
      </c>
      <c r="AD90" s="2">
        <f>ROUND((((ET90)-(EU90))+AE90),6)</f>
        <v>0</v>
      </c>
      <c r="AE90" s="2">
        <f>ROUND((EU90),6)</f>
        <v>0</v>
      </c>
      <c r="AF90" s="2">
        <f>ROUND((EV90),6)</f>
        <v>0</v>
      </c>
      <c r="AG90" s="2">
        <f t="shared" si="44"/>
        <v>0</v>
      </c>
      <c r="AH90" s="2">
        <f>(EW90)</f>
        <v>0</v>
      </c>
      <c r="AI90" s="2">
        <f>(EX90)</f>
        <v>0</v>
      </c>
      <c r="AJ90" s="2">
        <f t="shared" si="45"/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111</v>
      </c>
      <c r="AU90" s="2">
        <v>52</v>
      </c>
      <c r="AV90" s="2">
        <v>1</v>
      </c>
      <c r="AW90" s="2">
        <v>1</v>
      </c>
      <c r="AX90" s="2"/>
      <c r="AY90" s="2"/>
      <c r="AZ90" s="2">
        <v>1</v>
      </c>
      <c r="BA90" s="2">
        <v>1</v>
      </c>
      <c r="BB90" s="2">
        <v>1</v>
      </c>
      <c r="BC90" s="2">
        <v>1</v>
      </c>
      <c r="BD90" s="2" t="s">
        <v>3</v>
      </c>
      <c r="BE90" s="2" t="s">
        <v>3</v>
      </c>
      <c r="BF90" s="2" t="s">
        <v>3</v>
      </c>
      <c r="BG90" s="2" t="s">
        <v>3</v>
      </c>
      <c r="BH90" s="2">
        <v>3</v>
      </c>
      <c r="BI90" s="2">
        <v>2</v>
      </c>
      <c r="BJ90" s="2" t="s">
        <v>3</v>
      </c>
      <c r="BK90" s="2"/>
      <c r="BL90" s="2"/>
      <c r="BM90" s="2">
        <v>110005</v>
      </c>
      <c r="BN90" s="2">
        <v>0</v>
      </c>
      <c r="BO90" s="2" t="s">
        <v>3</v>
      </c>
      <c r="BP90" s="2">
        <v>0</v>
      </c>
      <c r="BQ90" s="2">
        <v>3</v>
      </c>
      <c r="BR90" s="2">
        <v>0</v>
      </c>
      <c r="BS90" s="2">
        <v>1</v>
      </c>
      <c r="BT90" s="2">
        <v>1</v>
      </c>
      <c r="BU90" s="2">
        <v>1</v>
      </c>
      <c r="BV90" s="2">
        <v>1</v>
      </c>
      <c r="BW90" s="2">
        <v>1</v>
      </c>
      <c r="BX90" s="2">
        <v>1</v>
      </c>
      <c r="BY90" s="2" t="s">
        <v>3</v>
      </c>
      <c r="BZ90" s="2">
        <v>111</v>
      </c>
      <c r="CA90" s="2">
        <v>52</v>
      </c>
      <c r="CB90" s="2" t="s">
        <v>3</v>
      </c>
      <c r="CC90" s="2"/>
      <c r="CD90" s="2"/>
      <c r="CE90" s="2">
        <v>0</v>
      </c>
      <c r="CF90" s="2">
        <v>0</v>
      </c>
      <c r="CG90" s="2">
        <v>0</v>
      </c>
      <c r="CH90" s="2"/>
      <c r="CI90" s="2"/>
      <c r="CJ90" s="2"/>
      <c r="CK90" s="2"/>
      <c r="CL90" s="2"/>
      <c r="CM90" s="2">
        <v>0</v>
      </c>
      <c r="CN90" s="2" t="s">
        <v>3</v>
      </c>
      <c r="CO90" s="2">
        <v>0</v>
      </c>
      <c r="CP90" s="2">
        <f>0</f>
        <v>0</v>
      </c>
      <c r="CQ90" s="2">
        <f>0</f>
        <v>0</v>
      </c>
      <c r="CR90" s="2">
        <f>0</f>
        <v>0</v>
      </c>
      <c r="CS90" s="2">
        <f>0</f>
        <v>0</v>
      </c>
      <c r="CT90" s="2">
        <f>0</f>
        <v>0</v>
      </c>
      <c r="CU90" s="2">
        <f>0</f>
        <v>0</v>
      </c>
      <c r="CV90" s="2">
        <f>0</f>
        <v>0</v>
      </c>
      <c r="CW90" s="2">
        <f>0</f>
        <v>0</v>
      </c>
      <c r="CX90" s="2">
        <f>0</f>
        <v>0</v>
      </c>
      <c r="CY90" s="2">
        <f>0</f>
        <v>0</v>
      </c>
      <c r="CZ90" s="2">
        <f>0</f>
        <v>0</v>
      </c>
      <c r="DA90" s="2"/>
      <c r="DB90" s="2"/>
      <c r="DC90" s="2" t="s">
        <v>3</v>
      </c>
      <c r="DD90" s="2" t="s">
        <v>3</v>
      </c>
      <c r="DE90" s="2" t="s">
        <v>3</v>
      </c>
      <c r="DF90" s="2" t="s">
        <v>3</v>
      </c>
      <c r="DG90" s="2" t="s">
        <v>3</v>
      </c>
      <c r="DH90" s="2" t="s">
        <v>3</v>
      </c>
      <c r="DI90" s="2" t="s">
        <v>3</v>
      </c>
      <c r="DJ90" s="2" t="s">
        <v>3</v>
      </c>
      <c r="DK90" s="2" t="s">
        <v>3</v>
      </c>
      <c r="DL90" s="2" t="s">
        <v>3</v>
      </c>
      <c r="DM90" s="2" t="s">
        <v>3</v>
      </c>
      <c r="DN90" s="2">
        <v>0</v>
      </c>
      <c r="DO90" s="2">
        <v>0</v>
      </c>
      <c r="DP90" s="2">
        <v>1</v>
      </c>
      <c r="DQ90" s="2">
        <v>1</v>
      </c>
      <c r="DR90" s="2"/>
      <c r="DS90" s="2"/>
      <c r="DT90" s="2"/>
      <c r="DU90" s="2">
        <v>1013</v>
      </c>
      <c r="DV90" s="2" t="s">
        <v>186</v>
      </c>
      <c r="DW90" s="2" t="s">
        <v>186</v>
      </c>
      <c r="DX90" s="2">
        <v>1</v>
      </c>
      <c r="DY90" s="2"/>
      <c r="DZ90" s="2" t="s">
        <v>3</v>
      </c>
      <c r="EA90" s="2" t="s">
        <v>3</v>
      </c>
      <c r="EB90" s="2" t="s">
        <v>3</v>
      </c>
      <c r="EC90" s="2" t="s">
        <v>3</v>
      </c>
      <c r="ED90" s="2"/>
      <c r="EE90" s="2">
        <v>70312854</v>
      </c>
      <c r="EF90" s="2">
        <v>3</v>
      </c>
      <c r="EG90" s="2" t="s">
        <v>178</v>
      </c>
      <c r="EH90" s="2">
        <v>0</v>
      </c>
      <c r="EI90" s="2" t="s">
        <v>3</v>
      </c>
      <c r="EJ90" s="2">
        <v>2</v>
      </c>
      <c r="EK90" s="2">
        <v>110005</v>
      </c>
      <c r="EL90" s="2" t="s">
        <v>179</v>
      </c>
      <c r="EM90" s="2" t="s">
        <v>180</v>
      </c>
      <c r="EN90" s="2"/>
      <c r="EO90" s="2" t="s">
        <v>3</v>
      </c>
      <c r="EP90" s="2"/>
      <c r="EQ90" s="2">
        <v>0</v>
      </c>
      <c r="ER90" s="2">
        <v>0</v>
      </c>
      <c r="ES90" s="2">
        <v>0</v>
      </c>
      <c r="ET90" s="2">
        <v>0</v>
      </c>
      <c r="EU90" s="2">
        <v>0</v>
      </c>
      <c r="EV90" s="2">
        <v>0</v>
      </c>
      <c r="EW90" s="2">
        <v>0</v>
      </c>
      <c r="EX90" s="2">
        <v>0</v>
      </c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>
        <v>0</v>
      </c>
      <c r="FR90" s="2">
        <v>0</v>
      </c>
      <c r="FS90" s="2">
        <v>0</v>
      </c>
      <c r="FT90" s="2"/>
      <c r="FU90" s="2"/>
      <c r="FV90" s="2"/>
      <c r="FW90" s="2"/>
      <c r="FX90" s="2">
        <v>111</v>
      </c>
      <c r="FY90" s="2">
        <v>52</v>
      </c>
      <c r="FZ90" s="2"/>
      <c r="GA90" s="2" t="s">
        <v>3</v>
      </c>
      <c r="GB90" s="2"/>
      <c r="GC90" s="2"/>
      <c r="GD90" s="2">
        <v>1</v>
      </c>
      <c r="GE90" s="2"/>
      <c r="GF90" s="2">
        <v>274903907</v>
      </c>
      <c r="GG90" s="2">
        <v>2</v>
      </c>
      <c r="GH90" s="2">
        <v>1</v>
      </c>
      <c r="GI90" s="2">
        <v>-2</v>
      </c>
      <c r="GJ90" s="2">
        <v>0</v>
      </c>
      <c r="GK90" s="2">
        <v>0</v>
      </c>
      <c r="GL90" s="2">
        <f t="shared" si="49"/>
        <v>0</v>
      </c>
      <c r="GM90" s="2">
        <f t="shared" si="50"/>
        <v>77.91</v>
      </c>
      <c r="GN90" s="2">
        <f t="shared" si="51"/>
        <v>0</v>
      </c>
      <c r="GO90" s="2">
        <f t="shared" si="52"/>
        <v>77.91</v>
      </c>
      <c r="GP90" s="2">
        <f t="shared" si="53"/>
        <v>0</v>
      </c>
      <c r="GQ90" s="2"/>
      <c r="GR90" s="2">
        <v>0</v>
      </c>
      <c r="GS90" s="2">
        <v>3</v>
      </c>
      <c r="GT90" s="2">
        <v>0</v>
      </c>
      <c r="GU90" s="2" t="s">
        <v>3</v>
      </c>
      <c r="GV90" s="2">
        <f t="shared" si="54"/>
        <v>0</v>
      </c>
      <c r="GW90" s="2">
        <v>1</v>
      </c>
      <c r="GX90" s="2">
        <f t="shared" si="55"/>
        <v>0</v>
      </c>
      <c r="GY90" s="2"/>
      <c r="GZ90" s="2"/>
      <c r="HA90" s="2">
        <v>0</v>
      </c>
      <c r="HB90" s="2">
        <v>0</v>
      </c>
      <c r="HC90" s="2">
        <f>0</f>
        <v>0</v>
      </c>
      <c r="HD90" s="2"/>
      <c r="HE90" s="2" t="s">
        <v>3</v>
      </c>
      <c r="HF90" s="2" t="s">
        <v>3</v>
      </c>
      <c r="HG90" s="2"/>
      <c r="HH90" s="2"/>
      <c r="HI90" s="2"/>
      <c r="HJ90" s="2"/>
      <c r="HK90" s="2"/>
      <c r="HL90" s="2"/>
      <c r="HM90" s="2" t="s">
        <v>3</v>
      </c>
      <c r="HN90" s="2" t="s">
        <v>181</v>
      </c>
      <c r="HO90" s="2" t="s">
        <v>182</v>
      </c>
      <c r="HP90" s="2" t="s">
        <v>179</v>
      </c>
      <c r="HQ90" s="2" t="s">
        <v>179</v>
      </c>
      <c r="HR90" s="2"/>
      <c r="HS90" s="2">
        <v>0</v>
      </c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>
        <v>0</v>
      </c>
      <c r="IL90" s="2"/>
      <c r="IM90" s="2"/>
      <c r="IN90" s="2"/>
      <c r="IO90" s="2"/>
      <c r="IP90" s="2"/>
      <c r="IQ90" s="2"/>
      <c r="IR90" s="2"/>
      <c r="IS90" s="2"/>
      <c r="IT90" s="2"/>
      <c r="IU90" s="2"/>
    </row>
    <row r="91" spans="1:255" x14ac:dyDescent="0.2">
      <c r="A91" s="2">
        <v>17</v>
      </c>
      <c r="B91" s="2">
        <v>1</v>
      </c>
      <c r="C91" s="2"/>
      <c r="D91" s="2"/>
      <c r="E91" s="2" t="s">
        <v>199</v>
      </c>
      <c r="F91" s="2" t="s">
        <v>200</v>
      </c>
      <c r="G91" s="2" t="s">
        <v>201</v>
      </c>
      <c r="H91" s="2" t="s">
        <v>104</v>
      </c>
      <c r="I91" s="2">
        <f>ROUND(388/100,7)</f>
        <v>3.88</v>
      </c>
      <c r="J91" s="2">
        <v>0</v>
      </c>
      <c r="K91" s="2">
        <f>ROUND(388/100,7)</f>
        <v>3.88</v>
      </c>
      <c r="L91" s="2"/>
      <c r="M91" s="2"/>
      <c r="N91" s="2"/>
      <c r="O91" s="2">
        <f t="shared" ref="O91:O102" si="57">ROUND(CP91,2)</f>
        <v>905.32</v>
      </c>
      <c r="P91" s="2">
        <f>ROUND(CQ91*I91,2)</f>
        <v>905.32</v>
      </c>
      <c r="Q91" s="2">
        <f>ROUND(CR91*I91,2)</f>
        <v>0</v>
      </c>
      <c r="R91" s="2">
        <f>ROUND(CS91*I91,2)</f>
        <v>0</v>
      </c>
      <c r="S91" s="2">
        <f>ROUND(CT91*I91,2)</f>
        <v>0</v>
      </c>
      <c r="T91" s="2">
        <f t="shared" si="39"/>
        <v>0</v>
      </c>
      <c r="U91" s="2">
        <f>ROUND(CV91*I91,7)</f>
        <v>0</v>
      </c>
      <c r="V91" s="2">
        <f>ROUND(CW91*I91,7)</f>
        <v>0</v>
      </c>
      <c r="W91" s="2">
        <f t="shared" si="40"/>
        <v>0</v>
      </c>
      <c r="X91" s="2">
        <f t="shared" si="41"/>
        <v>0</v>
      </c>
      <c r="Y91" s="2">
        <f t="shared" si="42"/>
        <v>0</v>
      </c>
      <c r="Z91" s="2"/>
      <c r="AA91" s="2">
        <v>72309884</v>
      </c>
      <c r="AB91" s="2">
        <f t="shared" si="43"/>
        <v>151.51</v>
      </c>
      <c r="AC91" s="2">
        <f>ROUND((ES91),6)</f>
        <v>151.51</v>
      </c>
      <c r="AD91" s="2">
        <f>ROUND((((ET91)-(EU91))+AE91),6)</f>
        <v>0</v>
      </c>
      <c r="AE91" s="2">
        <f>ROUND((EU91),6)</f>
        <v>0</v>
      </c>
      <c r="AF91" s="2">
        <f>ROUND((EV91),6)</f>
        <v>0</v>
      </c>
      <c r="AG91" s="2">
        <f t="shared" si="44"/>
        <v>0</v>
      </c>
      <c r="AH91" s="2">
        <f>(EW91)</f>
        <v>0</v>
      </c>
      <c r="AI91" s="2">
        <f>(EX91)</f>
        <v>0</v>
      </c>
      <c r="AJ91" s="2">
        <f t="shared" si="45"/>
        <v>0</v>
      </c>
      <c r="AK91" s="2">
        <v>151.51</v>
      </c>
      <c r="AL91" s="2">
        <v>151.51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1</v>
      </c>
      <c r="AW91" s="2">
        <v>1</v>
      </c>
      <c r="AX91" s="2"/>
      <c r="AY91" s="2"/>
      <c r="AZ91" s="2">
        <v>1</v>
      </c>
      <c r="BA91" s="2">
        <v>1</v>
      </c>
      <c r="BB91" s="2">
        <v>1</v>
      </c>
      <c r="BC91" s="2">
        <v>1.54</v>
      </c>
      <c r="BD91" s="2" t="s">
        <v>3</v>
      </c>
      <c r="BE91" s="2" t="s">
        <v>3</v>
      </c>
      <c r="BF91" s="2" t="s">
        <v>3</v>
      </c>
      <c r="BG91" s="2" t="s">
        <v>3</v>
      </c>
      <c r="BH91" s="2">
        <v>3</v>
      </c>
      <c r="BI91" s="2">
        <v>1</v>
      </c>
      <c r="BJ91" s="2" t="s">
        <v>202</v>
      </c>
      <c r="BK91" s="2"/>
      <c r="BL91" s="2"/>
      <c r="BM91" s="2">
        <v>500001</v>
      </c>
      <c r="BN91" s="2">
        <v>0</v>
      </c>
      <c r="BO91" s="2" t="s">
        <v>200</v>
      </c>
      <c r="BP91" s="2">
        <v>1</v>
      </c>
      <c r="BQ91" s="2">
        <v>8</v>
      </c>
      <c r="BR91" s="2">
        <v>0</v>
      </c>
      <c r="BS91" s="2">
        <v>1</v>
      </c>
      <c r="BT91" s="2">
        <v>1</v>
      </c>
      <c r="BU91" s="2">
        <v>1</v>
      </c>
      <c r="BV91" s="2">
        <v>1</v>
      </c>
      <c r="BW91" s="2">
        <v>1</v>
      </c>
      <c r="BX91" s="2">
        <v>1</v>
      </c>
      <c r="BY91" s="2" t="s">
        <v>3</v>
      </c>
      <c r="BZ91" s="2">
        <v>0</v>
      </c>
      <c r="CA91" s="2">
        <v>0</v>
      </c>
      <c r="CB91" s="2" t="s">
        <v>3</v>
      </c>
      <c r="CC91" s="2"/>
      <c r="CD91" s="2"/>
      <c r="CE91" s="2">
        <v>0</v>
      </c>
      <c r="CF91" s="2">
        <v>0</v>
      </c>
      <c r="CG91" s="2">
        <v>0</v>
      </c>
      <c r="CH91" s="2"/>
      <c r="CI91" s="2"/>
      <c r="CJ91" s="2"/>
      <c r="CK91" s="2"/>
      <c r="CL91" s="2"/>
      <c r="CM91" s="2">
        <v>0</v>
      </c>
      <c r="CN91" s="2" t="s">
        <v>3</v>
      </c>
      <c r="CO91" s="2">
        <v>0</v>
      </c>
      <c r="CP91" s="2">
        <f t="shared" ref="CP91:CP102" si="58">(P91+Q91+S91+R91)</f>
        <v>905.32</v>
      </c>
      <c r="CQ91" s="2">
        <f>ROUND(AL91*BC91,2)</f>
        <v>233.33</v>
      </c>
      <c r="CR91" s="2">
        <f>ROUND(AM91*BB91,2)</f>
        <v>0</v>
      </c>
      <c r="CS91" s="2">
        <f>ROUND(AN91*BS91,2)</f>
        <v>0</v>
      </c>
      <c r="CT91" s="2">
        <f>ROUND(AO91*BA91,2)</f>
        <v>0</v>
      </c>
      <c r="CU91" s="2">
        <f>AG91</f>
        <v>0</v>
      </c>
      <c r="CV91" s="2">
        <f>AH91</f>
        <v>0</v>
      </c>
      <c r="CW91" s="2">
        <f>AI91</f>
        <v>0</v>
      </c>
      <c r="CX91" s="2">
        <f>AJ91</f>
        <v>0</v>
      </c>
      <c r="CY91" s="2">
        <f>0</f>
        <v>0</v>
      </c>
      <c r="CZ91" s="2">
        <f>0</f>
        <v>0</v>
      </c>
      <c r="DA91" s="2"/>
      <c r="DB91" s="2"/>
      <c r="DC91" s="2" t="s">
        <v>3</v>
      </c>
      <c r="DD91" s="2" t="s">
        <v>3</v>
      </c>
      <c r="DE91" s="2" t="s">
        <v>3</v>
      </c>
      <c r="DF91" s="2" t="s">
        <v>3</v>
      </c>
      <c r="DG91" s="2" t="s">
        <v>3</v>
      </c>
      <c r="DH91" s="2" t="s">
        <v>3</v>
      </c>
      <c r="DI91" s="2" t="s">
        <v>3</v>
      </c>
      <c r="DJ91" s="2" t="s">
        <v>3</v>
      </c>
      <c r="DK91" s="2" t="s">
        <v>3</v>
      </c>
      <c r="DL91" s="2" t="s">
        <v>3</v>
      </c>
      <c r="DM91" s="2" t="s">
        <v>3</v>
      </c>
      <c r="DN91" s="2">
        <v>0</v>
      </c>
      <c r="DO91" s="2">
        <v>0</v>
      </c>
      <c r="DP91" s="2">
        <v>1</v>
      </c>
      <c r="DQ91" s="2">
        <v>1</v>
      </c>
      <c r="DR91" s="2"/>
      <c r="DS91" s="2"/>
      <c r="DT91" s="2"/>
      <c r="DU91" s="2">
        <v>1003</v>
      </c>
      <c r="DV91" s="2" t="s">
        <v>104</v>
      </c>
      <c r="DW91" s="2" t="s">
        <v>104</v>
      </c>
      <c r="DX91" s="2">
        <v>100</v>
      </c>
      <c r="DY91" s="2"/>
      <c r="DZ91" s="2" t="s">
        <v>3</v>
      </c>
      <c r="EA91" s="2" t="s">
        <v>3</v>
      </c>
      <c r="EB91" s="2" t="s">
        <v>3</v>
      </c>
      <c r="EC91" s="2" t="s">
        <v>3</v>
      </c>
      <c r="ED91" s="2"/>
      <c r="EE91" s="2">
        <v>70312867</v>
      </c>
      <c r="EF91" s="2">
        <v>8</v>
      </c>
      <c r="EG91" s="2" t="s">
        <v>124</v>
      </c>
      <c r="EH91" s="2">
        <v>0</v>
      </c>
      <c r="EI91" s="2" t="s">
        <v>3</v>
      </c>
      <c r="EJ91" s="2">
        <v>1</v>
      </c>
      <c r="EK91" s="2">
        <v>500001</v>
      </c>
      <c r="EL91" s="2" t="s">
        <v>125</v>
      </c>
      <c r="EM91" s="2" t="s">
        <v>126</v>
      </c>
      <c r="EN91" s="2"/>
      <c r="EO91" s="2" t="s">
        <v>3</v>
      </c>
      <c r="EP91" s="2"/>
      <c r="EQ91" s="2">
        <v>0</v>
      </c>
      <c r="ER91" s="2">
        <v>151.51</v>
      </c>
      <c r="ES91" s="2">
        <v>151.51</v>
      </c>
      <c r="ET91" s="2">
        <v>0</v>
      </c>
      <c r="EU91" s="2">
        <v>0</v>
      </c>
      <c r="EV91" s="2">
        <v>0</v>
      </c>
      <c r="EW91" s="2">
        <v>0</v>
      </c>
      <c r="EX91" s="2">
        <v>0</v>
      </c>
      <c r="EY91" s="2">
        <v>0</v>
      </c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>
        <v>0</v>
      </c>
      <c r="FR91" s="2">
        <v>0</v>
      </c>
      <c r="FS91" s="2">
        <v>0</v>
      </c>
      <c r="FT91" s="2"/>
      <c r="FU91" s="2"/>
      <c r="FV91" s="2"/>
      <c r="FW91" s="2"/>
      <c r="FX91" s="2">
        <v>0</v>
      </c>
      <c r="FY91" s="2">
        <v>0</v>
      </c>
      <c r="FZ91" s="2"/>
      <c r="GA91" s="2" t="s">
        <v>3</v>
      </c>
      <c r="GB91" s="2"/>
      <c r="GC91" s="2"/>
      <c r="GD91" s="2">
        <v>1</v>
      </c>
      <c r="GE91" s="2"/>
      <c r="GF91" s="2">
        <v>1932285704</v>
      </c>
      <c r="GG91" s="2">
        <v>2</v>
      </c>
      <c r="GH91" s="2">
        <v>1</v>
      </c>
      <c r="GI91" s="2">
        <v>2</v>
      </c>
      <c r="GJ91" s="2">
        <v>0</v>
      </c>
      <c r="GK91" s="2">
        <v>0</v>
      </c>
      <c r="GL91" s="2">
        <f t="shared" si="49"/>
        <v>0</v>
      </c>
      <c r="GM91" s="2">
        <f t="shared" si="50"/>
        <v>905.32</v>
      </c>
      <c r="GN91" s="2">
        <f t="shared" si="51"/>
        <v>905.32</v>
      </c>
      <c r="GO91" s="2">
        <f t="shared" si="52"/>
        <v>0</v>
      </c>
      <c r="GP91" s="2">
        <f t="shared" si="53"/>
        <v>0</v>
      </c>
      <c r="GQ91" s="2"/>
      <c r="GR91" s="2">
        <v>0</v>
      </c>
      <c r="GS91" s="2">
        <v>0</v>
      </c>
      <c r="GT91" s="2">
        <v>0</v>
      </c>
      <c r="GU91" s="2" t="s">
        <v>3</v>
      </c>
      <c r="GV91" s="2">
        <f t="shared" si="54"/>
        <v>0</v>
      </c>
      <c r="GW91" s="2">
        <v>1</v>
      </c>
      <c r="GX91" s="2">
        <f t="shared" si="55"/>
        <v>0</v>
      </c>
      <c r="GY91" s="2"/>
      <c r="GZ91" s="2"/>
      <c r="HA91" s="2">
        <v>0</v>
      </c>
      <c r="HB91" s="2">
        <v>0</v>
      </c>
      <c r="HC91" s="2">
        <f t="shared" ref="HC91:HC102" si="59">GV91*GW91</f>
        <v>0</v>
      </c>
      <c r="HD91" s="2"/>
      <c r="HE91" s="2" t="s">
        <v>3</v>
      </c>
      <c r="HF91" s="2" t="s">
        <v>3</v>
      </c>
      <c r="HG91" s="2"/>
      <c r="HH91" s="2"/>
      <c r="HI91" s="2"/>
      <c r="HJ91" s="2"/>
      <c r="HK91" s="2"/>
      <c r="HL91" s="2"/>
      <c r="HM91" s="2" t="s">
        <v>3</v>
      </c>
      <c r="HN91" s="2" t="s">
        <v>3</v>
      </c>
      <c r="HO91" s="2" t="s">
        <v>3</v>
      </c>
      <c r="HP91" s="2" t="s">
        <v>3</v>
      </c>
      <c r="HQ91" s="2" t="s">
        <v>3</v>
      </c>
      <c r="HR91" s="2"/>
      <c r="HS91" s="2">
        <v>0</v>
      </c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>
        <v>0</v>
      </c>
      <c r="IL91" s="2"/>
      <c r="IM91" s="2"/>
      <c r="IN91" s="2"/>
      <c r="IO91" s="2"/>
      <c r="IP91" s="2"/>
      <c r="IQ91" s="2"/>
      <c r="IR91" s="2"/>
      <c r="IS91" s="2"/>
      <c r="IT91" s="2"/>
      <c r="IU91" s="2"/>
    </row>
    <row r="92" spans="1:255" x14ac:dyDescent="0.2">
      <c r="A92" s="2">
        <v>17</v>
      </c>
      <c r="B92" s="2">
        <v>1</v>
      </c>
      <c r="C92" s="2">
        <f>ROW(SmtRes!A82)</f>
        <v>82</v>
      </c>
      <c r="D92" s="2">
        <f>ROW(EtalonRes!A91)</f>
        <v>91</v>
      </c>
      <c r="E92" s="2" t="s">
        <v>203</v>
      </c>
      <c r="F92" s="2" t="s">
        <v>204</v>
      </c>
      <c r="G92" s="2" t="s">
        <v>205</v>
      </c>
      <c r="H92" s="2" t="s">
        <v>206</v>
      </c>
      <c r="I92" s="2">
        <f>ROUND(4/100,7)</f>
        <v>0.04</v>
      </c>
      <c r="J92" s="2">
        <v>0</v>
      </c>
      <c r="K92" s="2">
        <f>ROUND(4/100,7)</f>
        <v>0.04</v>
      </c>
      <c r="L92" s="2"/>
      <c r="M92" s="2"/>
      <c r="N92" s="2"/>
      <c r="O92" s="2">
        <f t="shared" si="57"/>
        <v>214.25</v>
      </c>
      <c r="P92" s="2">
        <f>SUMIF(SmtRes!AQ79:'SmtRes'!AQ82,"=1",SmtRes!DF79:'SmtRes'!DF82)</f>
        <v>0</v>
      </c>
      <c r="Q92" s="2">
        <f>SUMIF(SmtRes!AQ79:'SmtRes'!AQ82,"=1",SmtRes!DG79:'SmtRes'!DG82)</f>
        <v>48.64</v>
      </c>
      <c r="R92" s="2">
        <f>SUMIF(SmtRes!AQ79:'SmtRes'!AQ82,"=1",SmtRes!DH79:'SmtRes'!DH82)</f>
        <v>14.81</v>
      </c>
      <c r="S92" s="2">
        <f>SUMIF(SmtRes!AQ79:'SmtRes'!AQ82,"=1",SmtRes!DI79:'SmtRes'!DI82)</f>
        <v>150.80000000000001</v>
      </c>
      <c r="T92" s="2">
        <f t="shared" si="39"/>
        <v>0</v>
      </c>
      <c r="U92" s="2">
        <f>SUMIF(SmtRes!AQ79:'SmtRes'!AQ82,"=1",SmtRes!CV79:'SmtRes'!CV82)</f>
        <v>0.45400000000000001</v>
      </c>
      <c r="V92" s="2">
        <f>SUMIF(SmtRes!AQ79:'SmtRes'!AQ82,"=1",SmtRes!CW79:'SmtRes'!CW82)</f>
        <v>3.7600000000000001E-2</v>
      </c>
      <c r="W92" s="2">
        <f t="shared" si="40"/>
        <v>0</v>
      </c>
      <c r="X92" s="2">
        <f t="shared" si="41"/>
        <v>243.45</v>
      </c>
      <c r="Y92" s="2">
        <f t="shared" si="42"/>
        <v>221.92</v>
      </c>
      <c r="Z92" s="2"/>
      <c r="AA92" s="2">
        <v>72309884</v>
      </c>
      <c r="AB92" s="2">
        <f t="shared" si="43"/>
        <v>4709.3915999999999</v>
      </c>
      <c r="AC92" s="2">
        <f>ROUND((0),6)</f>
        <v>0</v>
      </c>
      <c r="AD92" s="2">
        <f>ROUND((((SUM(SmtRes!BR79:'SmtRes'!BR82))-(SUM(SmtRes!BS79:'SmtRes'!BS82)))+AE92),6)</f>
        <v>939.37559999999996</v>
      </c>
      <c r="AE92" s="2">
        <f>ROUND((SUM(SmtRes!BS79:'SmtRes'!BS82)),6)</f>
        <v>370.25659999999999</v>
      </c>
      <c r="AF92" s="2">
        <f>ROUND((SUM(SmtRes!BT79:'SmtRes'!BT82)),6)</f>
        <v>3770.0160000000001</v>
      </c>
      <c r="AG92" s="2">
        <f t="shared" si="44"/>
        <v>0</v>
      </c>
      <c r="AH92" s="2">
        <f>(SUM(SmtRes!BU79:'SmtRes'!BU82))</f>
        <v>11.35</v>
      </c>
      <c r="AI92" s="2">
        <f>(SUM(SmtRes!BV79:'SmtRes'!BV82))</f>
        <v>0.94</v>
      </c>
      <c r="AJ92" s="2">
        <f t="shared" si="45"/>
        <v>0</v>
      </c>
      <c r="AK92" s="2">
        <v>5079.6481999999996</v>
      </c>
      <c r="AL92" s="2">
        <v>0</v>
      </c>
      <c r="AM92" s="2">
        <v>939.37559999999996</v>
      </c>
      <c r="AN92" s="2">
        <v>370.25659999999999</v>
      </c>
      <c r="AO92" s="2">
        <v>3770.0160000000001</v>
      </c>
      <c r="AP92" s="2">
        <v>0</v>
      </c>
      <c r="AQ92" s="2">
        <v>11.35</v>
      </c>
      <c r="AR92" s="2">
        <v>0.94</v>
      </c>
      <c r="AS92" s="2">
        <v>0</v>
      </c>
      <c r="AT92" s="2">
        <v>147</v>
      </c>
      <c r="AU92" s="2">
        <v>134</v>
      </c>
      <c r="AV92" s="2">
        <v>1</v>
      </c>
      <c r="AW92" s="2">
        <v>1</v>
      </c>
      <c r="AX92" s="2"/>
      <c r="AY92" s="2"/>
      <c r="AZ92" s="2">
        <v>1</v>
      </c>
      <c r="BA92" s="2">
        <v>1</v>
      </c>
      <c r="BB92" s="2">
        <v>1</v>
      </c>
      <c r="BC92" s="2">
        <v>1</v>
      </c>
      <c r="BD92" s="2" t="s">
        <v>3</v>
      </c>
      <c r="BE92" s="2" t="s">
        <v>3</v>
      </c>
      <c r="BF92" s="2" t="s">
        <v>3</v>
      </c>
      <c r="BG92" s="2" t="s">
        <v>3</v>
      </c>
      <c r="BH92" s="2">
        <v>0</v>
      </c>
      <c r="BI92" s="2">
        <v>1</v>
      </c>
      <c r="BJ92" s="2" t="s">
        <v>207</v>
      </c>
      <c r="BK92" s="2"/>
      <c r="BL92" s="2"/>
      <c r="BM92" s="2">
        <v>27001</v>
      </c>
      <c r="BN92" s="2">
        <v>0</v>
      </c>
      <c r="BO92" s="2" t="s">
        <v>3</v>
      </c>
      <c r="BP92" s="2">
        <v>0</v>
      </c>
      <c r="BQ92" s="2">
        <v>2</v>
      </c>
      <c r="BR92" s="2">
        <v>0</v>
      </c>
      <c r="BS92" s="2">
        <v>1</v>
      </c>
      <c r="BT92" s="2">
        <v>1</v>
      </c>
      <c r="BU92" s="2">
        <v>1</v>
      </c>
      <c r="BV92" s="2">
        <v>1</v>
      </c>
      <c r="BW92" s="2">
        <v>1</v>
      </c>
      <c r="BX92" s="2">
        <v>1</v>
      </c>
      <c r="BY92" s="2" t="s">
        <v>3</v>
      </c>
      <c r="BZ92" s="2">
        <v>147</v>
      </c>
      <c r="CA92" s="2">
        <v>134</v>
      </c>
      <c r="CB92" s="2" t="s">
        <v>3</v>
      </c>
      <c r="CC92" s="2"/>
      <c r="CD92" s="2"/>
      <c r="CE92" s="2">
        <v>0</v>
      </c>
      <c r="CF92" s="2">
        <v>0</v>
      </c>
      <c r="CG92" s="2">
        <v>0</v>
      </c>
      <c r="CH92" s="2"/>
      <c r="CI92" s="2"/>
      <c r="CJ92" s="2"/>
      <c r="CK92" s="2"/>
      <c r="CL92" s="2"/>
      <c r="CM92" s="2">
        <v>0</v>
      </c>
      <c r="CN92" s="2" t="s">
        <v>3</v>
      </c>
      <c r="CO92" s="2">
        <v>0</v>
      </c>
      <c r="CP92" s="2">
        <f t="shared" si="58"/>
        <v>214.25</v>
      </c>
      <c r="CQ92" s="2">
        <f>SUMIF(SmtRes!AQ79:'SmtRes'!AQ82,"=1",SmtRes!AA79:'SmtRes'!AA82)</f>
        <v>0</v>
      </c>
      <c r="CR92" s="2">
        <f>SUMIF(SmtRes!AQ79:'SmtRes'!AQ82,"=1",SmtRes!AB79:'SmtRes'!AB82)</f>
        <v>1189.4000000000001</v>
      </c>
      <c r="CS92" s="2">
        <f>SUMIF(SmtRes!AQ79:'SmtRes'!AQ82,"=1",SmtRes!AC79:'SmtRes'!AC82)</f>
        <v>393.89</v>
      </c>
      <c r="CT92" s="2">
        <f>SUMIF(SmtRes!AQ79:'SmtRes'!AQ82,"=1",SmtRes!AD79:'SmtRes'!AD82)</f>
        <v>332.16</v>
      </c>
      <c r="CU92" s="2">
        <f t="shared" ref="CU92:CU102" si="60">AG92</f>
        <v>0</v>
      </c>
      <c r="CV92" s="2">
        <f>SUMIF(SmtRes!AQ79:'SmtRes'!AQ82,"=1",SmtRes!BU79:'SmtRes'!BU82)</f>
        <v>11.35</v>
      </c>
      <c r="CW92" s="2">
        <f>SUMIF(SmtRes!AQ79:'SmtRes'!AQ82,"=1",SmtRes!BV79:'SmtRes'!BV82)</f>
        <v>0.94</v>
      </c>
      <c r="CX92" s="2">
        <f t="shared" ref="CX92:CX102" si="61">AJ92</f>
        <v>0</v>
      </c>
      <c r="CY92" s="2">
        <f>(((S92+R92)*AT92)/100)</f>
        <v>243.44670000000002</v>
      </c>
      <c r="CZ92" s="2">
        <f>(((S92+R92)*AU92)/100)</f>
        <v>221.91740000000001</v>
      </c>
      <c r="DA92" s="2"/>
      <c r="DB92" s="2"/>
      <c r="DC92" s="2" t="s">
        <v>3</v>
      </c>
      <c r="DD92" s="2" t="s">
        <v>3</v>
      </c>
      <c r="DE92" s="2" t="s">
        <v>3</v>
      </c>
      <c r="DF92" s="2" t="s">
        <v>3</v>
      </c>
      <c r="DG92" s="2" t="s">
        <v>3</v>
      </c>
      <c r="DH92" s="2" t="s">
        <v>3</v>
      </c>
      <c r="DI92" s="2" t="s">
        <v>3</v>
      </c>
      <c r="DJ92" s="2" t="s">
        <v>3</v>
      </c>
      <c r="DK92" s="2" t="s">
        <v>3</v>
      </c>
      <c r="DL92" s="2" t="s">
        <v>3</v>
      </c>
      <c r="DM92" s="2" t="s">
        <v>3</v>
      </c>
      <c r="DN92" s="2">
        <v>0</v>
      </c>
      <c r="DO92" s="2">
        <v>0</v>
      </c>
      <c r="DP92" s="2">
        <v>1</v>
      </c>
      <c r="DQ92" s="2">
        <v>1</v>
      </c>
      <c r="DR92" s="2"/>
      <c r="DS92" s="2"/>
      <c r="DT92" s="2"/>
      <c r="DU92" s="2">
        <v>1013</v>
      </c>
      <c r="DV92" s="2" t="s">
        <v>206</v>
      </c>
      <c r="DW92" s="2" t="s">
        <v>206</v>
      </c>
      <c r="DX92" s="2">
        <v>1</v>
      </c>
      <c r="DY92" s="2"/>
      <c r="DZ92" s="2" t="s">
        <v>3</v>
      </c>
      <c r="EA92" s="2" t="s">
        <v>3</v>
      </c>
      <c r="EB92" s="2" t="s">
        <v>3</v>
      </c>
      <c r="EC92" s="2" t="s">
        <v>3</v>
      </c>
      <c r="ED92" s="2"/>
      <c r="EE92" s="2">
        <v>70312975</v>
      </c>
      <c r="EF92" s="2">
        <v>2</v>
      </c>
      <c r="EG92" s="2" t="s">
        <v>25</v>
      </c>
      <c r="EH92" s="2">
        <v>21</v>
      </c>
      <c r="EI92" s="2" t="s">
        <v>208</v>
      </c>
      <c r="EJ92" s="2">
        <v>1</v>
      </c>
      <c r="EK92" s="2">
        <v>27001</v>
      </c>
      <c r="EL92" s="2" t="s">
        <v>208</v>
      </c>
      <c r="EM92" s="2" t="s">
        <v>209</v>
      </c>
      <c r="EN92" s="2"/>
      <c r="EO92" s="2" t="s">
        <v>3</v>
      </c>
      <c r="EP92" s="2"/>
      <c r="EQ92" s="2">
        <v>0</v>
      </c>
      <c r="ER92" s="2">
        <v>0</v>
      </c>
      <c r="ES92" s="2">
        <v>0</v>
      </c>
      <c r="ET92" s="2">
        <v>0</v>
      </c>
      <c r="EU92" s="2">
        <v>0</v>
      </c>
      <c r="EV92" s="2">
        <v>0</v>
      </c>
      <c r="EW92" s="2">
        <v>11.35</v>
      </c>
      <c r="EX92" s="2">
        <v>0.94</v>
      </c>
      <c r="EY92" s="2">
        <v>0</v>
      </c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>
        <v>0</v>
      </c>
      <c r="FR92" s="2">
        <v>0</v>
      </c>
      <c r="FS92" s="2">
        <v>0</v>
      </c>
      <c r="FT92" s="2"/>
      <c r="FU92" s="2"/>
      <c r="FV92" s="2"/>
      <c r="FW92" s="2"/>
      <c r="FX92" s="2">
        <v>147</v>
      </c>
      <c r="FY92" s="2">
        <v>134</v>
      </c>
      <c r="FZ92" s="2"/>
      <c r="GA92" s="2" t="s">
        <v>3</v>
      </c>
      <c r="GB92" s="2"/>
      <c r="GC92" s="2"/>
      <c r="GD92" s="2">
        <v>1</v>
      </c>
      <c r="GE92" s="2"/>
      <c r="GF92" s="2">
        <v>759341790</v>
      </c>
      <c r="GG92" s="2">
        <v>2</v>
      </c>
      <c r="GH92" s="2">
        <v>1</v>
      </c>
      <c r="GI92" s="2">
        <v>-2</v>
      </c>
      <c r="GJ92" s="2">
        <v>0</v>
      </c>
      <c r="GK92" s="2">
        <v>0</v>
      </c>
      <c r="GL92" s="2">
        <f t="shared" si="49"/>
        <v>0</v>
      </c>
      <c r="GM92" s="2">
        <f t="shared" si="50"/>
        <v>679.62</v>
      </c>
      <c r="GN92" s="2">
        <f t="shared" si="51"/>
        <v>679.62</v>
      </c>
      <c r="GO92" s="2">
        <f t="shared" si="52"/>
        <v>0</v>
      </c>
      <c r="GP92" s="2">
        <f t="shared" si="53"/>
        <v>0</v>
      </c>
      <c r="GQ92" s="2"/>
      <c r="GR92" s="2">
        <v>0</v>
      </c>
      <c r="GS92" s="2">
        <v>0</v>
      </c>
      <c r="GT92" s="2">
        <v>0</v>
      </c>
      <c r="GU92" s="2" t="s">
        <v>3</v>
      </c>
      <c r="GV92" s="2">
        <f t="shared" si="54"/>
        <v>0</v>
      </c>
      <c r="GW92" s="2">
        <v>1</v>
      </c>
      <c r="GX92" s="2">
        <f t="shared" si="55"/>
        <v>0</v>
      </c>
      <c r="GY92" s="2"/>
      <c r="GZ92" s="2"/>
      <c r="HA92" s="2">
        <v>0</v>
      </c>
      <c r="HB92" s="2">
        <v>0</v>
      </c>
      <c r="HC92" s="2">
        <f t="shared" si="59"/>
        <v>0</v>
      </c>
      <c r="HD92" s="2"/>
      <c r="HE92" s="2" t="s">
        <v>3</v>
      </c>
      <c r="HF92" s="2" t="s">
        <v>3</v>
      </c>
      <c r="HG92" s="2"/>
      <c r="HH92" s="2"/>
      <c r="HI92" s="2"/>
      <c r="HJ92" s="2"/>
      <c r="HK92" s="2"/>
      <c r="HL92" s="2"/>
      <c r="HM92" s="2" t="s">
        <v>3</v>
      </c>
      <c r="HN92" s="2" t="s">
        <v>210</v>
      </c>
      <c r="HO92" s="2" t="s">
        <v>211</v>
      </c>
      <c r="HP92" s="2" t="s">
        <v>208</v>
      </c>
      <c r="HQ92" s="2" t="s">
        <v>208</v>
      </c>
      <c r="HR92" s="2"/>
      <c r="HS92" s="2">
        <v>0</v>
      </c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>
        <v>0</v>
      </c>
      <c r="IL92" s="2"/>
      <c r="IM92" s="2"/>
      <c r="IN92" s="2"/>
      <c r="IO92" s="2"/>
      <c r="IP92" s="2"/>
      <c r="IQ92" s="2"/>
      <c r="IR92" s="2"/>
      <c r="IS92" s="2"/>
      <c r="IT92" s="2"/>
      <c r="IU92" s="2"/>
    </row>
    <row r="93" spans="1:255" x14ac:dyDescent="0.2">
      <c r="A93" s="2">
        <v>17</v>
      </c>
      <c r="B93" s="2">
        <v>1</v>
      </c>
      <c r="C93" s="2"/>
      <c r="D93" s="2"/>
      <c r="E93" s="2" t="s">
        <v>212</v>
      </c>
      <c r="F93" s="2" t="s">
        <v>213</v>
      </c>
      <c r="G93" s="2" t="s">
        <v>214</v>
      </c>
      <c r="H93" s="2" t="s">
        <v>118</v>
      </c>
      <c r="I93" s="2">
        <v>4</v>
      </c>
      <c r="J93" s="2">
        <v>0</v>
      </c>
      <c r="K93" s="2">
        <v>4</v>
      </c>
      <c r="L93" s="2"/>
      <c r="M93" s="2"/>
      <c r="N93" s="2"/>
      <c r="O93" s="2">
        <f t="shared" si="57"/>
        <v>3965.68</v>
      </c>
      <c r="P93" s="2">
        <f>ROUND(CQ93*I93,2)</f>
        <v>3965.68</v>
      </c>
      <c r="Q93" s="2">
        <f>ROUND(CR93*I93,2)</f>
        <v>0</v>
      </c>
      <c r="R93" s="2">
        <f>ROUND(CS93*I93,2)</f>
        <v>0</v>
      </c>
      <c r="S93" s="2">
        <f>ROUND(CT93*I93,2)</f>
        <v>0</v>
      </c>
      <c r="T93" s="2">
        <f t="shared" si="39"/>
        <v>0</v>
      </c>
      <c r="U93" s="2">
        <f>ROUND(CV93*I93,7)</f>
        <v>0</v>
      </c>
      <c r="V93" s="2">
        <f>ROUND(CW93*I93,7)</f>
        <v>0</v>
      </c>
      <c r="W93" s="2">
        <f t="shared" si="40"/>
        <v>0</v>
      </c>
      <c r="X93" s="2">
        <f t="shared" si="41"/>
        <v>0</v>
      </c>
      <c r="Y93" s="2">
        <f t="shared" si="42"/>
        <v>0</v>
      </c>
      <c r="Z93" s="2"/>
      <c r="AA93" s="2">
        <v>72309884</v>
      </c>
      <c r="AB93" s="2">
        <f t="shared" si="43"/>
        <v>713.25</v>
      </c>
      <c r="AC93" s="2">
        <f>ROUND((ES93),6)</f>
        <v>713.25</v>
      </c>
      <c r="AD93" s="2">
        <f>ROUND((((ET93)-(EU93))+AE93),6)</f>
        <v>0</v>
      </c>
      <c r="AE93" s="2">
        <f>ROUND((EU93),6)</f>
        <v>0</v>
      </c>
      <c r="AF93" s="2">
        <f>ROUND((EV93),6)</f>
        <v>0</v>
      </c>
      <c r="AG93" s="2">
        <f t="shared" si="44"/>
        <v>0</v>
      </c>
      <c r="AH93" s="2">
        <f>(EW93)</f>
        <v>0</v>
      </c>
      <c r="AI93" s="2">
        <f>(EX93)</f>
        <v>0</v>
      </c>
      <c r="AJ93" s="2">
        <f t="shared" si="45"/>
        <v>0</v>
      </c>
      <c r="AK93" s="2">
        <v>713.25</v>
      </c>
      <c r="AL93" s="2">
        <v>713.25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1</v>
      </c>
      <c r="AW93" s="2">
        <v>1</v>
      </c>
      <c r="AX93" s="2"/>
      <c r="AY93" s="2"/>
      <c r="AZ93" s="2">
        <v>1</v>
      </c>
      <c r="BA93" s="2">
        <v>1</v>
      </c>
      <c r="BB93" s="2">
        <v>1</v>
      </c>
      <c r="BC93" s="2">
        <v>1.39</v>
      </c>
      <c r="BD93" s="2" t="s">
        <v>3</v>
      </c>
      <c r="BE93" s="2" t="s">
        <v>3</v>
      </c>
      <c r="BF93" s="2" t="s">
        <v>3</v>
      </c>
      <c r="BG93" s="2" t="s">
        <v>3</v>
      </c>
      <c r="BH93" s="2">
        <v>3</v>
      </c>
      <c r="BI93" s="2">
        <v>2</v>
      </c>
      <c r="BJ93" s="2" t="s">
        <v>215</v>
      </c>
      <c r="BK93" s="2"/>
      <c r="BL93" s="2"/>
      <c r="BM93" s="2">
        <v>500002</v>
      </c>
      <c r="BN93" s="2">
        <v>0</v>
      </c>
      <c r="BO93" s="2" t="s">
        <v>213</v>
      </c>
      <c r="BP93" s="2">
        <v>1</v>
      </c>
      <c r="BQ93" s="2">
        <v>12</v>
      </c>
      <c r="BR93" s="2">
        <v>0</v>
      </c>
      <c r="BS93" s="2">
        <v>1</v>
      </c>
      <c r="BT93" s="2">
        <v>1</v>
      </c>
      <c r="BU93" s="2">
        <v>1</v>
      </c>
      <c r="BV93" s="2">
        <v>1</v>
      </c>
      <c r="BW93" s="2">
        <v>1</v>
      </c>
      <c r="BX93" s="2">
        <v>1</v>
      </c>
      <c r="BY93" s="2" t="s">
        <v>3</v>
      </c>
      <c r="BZ93" s="2">
        <v>0</v>
      </c>
      <c r="CA93" s="2">
        <v>0</v>
      </c>
      <c r="CB93" s="2" t="s">
        <v>3</v>
      </c>
      <c r="CC93" s="2"/>
      <c r="CD93" s="2"/>
      <c r="CE93" s="2">
        <v>0</v>
      </c>
      <c r="CF93" s="2">
        <v>0</v>
      </c>
      <c r="CG93" s="2">
        <v>0</v>
      </c>
      <c r="CH93" s="2"/>
      <c r="CI93" s="2"/>
      <c r="CJ93" s="2"/>
      <c r="CK93" s="2"/>
      <c r="CL93" s="2"/>
      <c r="CM93" s="2">
        <v>0</v>
      </c>
      <c r="CN93" s="2" t="s">
        <v>3</v>
      </c>
      <c r="CO93" s="2">
        <v>0</v>
      </c>
      <c r="CP93" s="2">
        <f t="shared" si="58"/>
        <v>3965.68</v>
      </c>
      <c r="CQ93" s="2">
        <f>ROUND(AL93*BC93,2)</f>
        <v>991.42</v>
      </c>
      <c r="CR93" s="2">
        <f>ROUND(AM93*BB93,2)</f>
        <v>0</v>
      </c>
      <c r="CS93" s="2">
        <f>ROUND(AN93*BS93,2)</f>
        <v>0</v>
      </c>
      <c r="CT93" s="2">
        <f>ROUND(AO93*BA93,2)</f>
        <v>0</v>
      </c>
      <c r="CU93" s="2">
        <f t="shared" si="60"/>
        <v>0</v>
      </c>
      <c r="CV93" s="2">
        <f>AH93</f>
        <v>0</v>
      </c>
      <c r="CW93" s="2">
        <f>AI93</f>
        <v>0</v>
      </c>
      <c r="CX93" s="2">
        <f t="shared" si="61"/>
        <v>0</v>
      </c>
      <c r="CY93" s="2">
        <f>0</f>
        <v>0</v>
      </c>
      <c r="CZ93" s="2">
        <f>0</f>
        <v>0</v>
      </c>
      <c r="DA93" s="2"/>
      <c r="DB93" s="2"/>
      <c r="DC93" s="2" t="s">
        <v>3</v>
      </c>
      <c r="DD93" s="2" t="s">
        <v>3</v>
      </c>
      <c r="DE93" s="2" t="s">
        <v>3</v>
      </c>
      <c r="DF93" s="2" t="s">
        <v>3</v>
      </c>
      <c r="DG93" s="2" t="s">
        <v>3</v>
      </c>
      <c r="DH93" s="2" t="s">
        <v>3</v>
      </c>
      <c r="DI93" s="2" t="s">
        <v>3</v>
      </c>
      <c r="DJ93" s="2" t="s">
        <v>3</v>
      </c>
      <c r="DK93" s="2" t="s">
        <v>3</v>
      </c>
      <c r="DL93" s="2" t="s">
        <v>3</v>
      </c>
      <c r="DM93" s="2" t="s">
        <v>3</v>
      </c>
      <c r="DN93" s="2">
        <v>0</v>
      </c>
      <c r="DO93" s="2">
        <v>0</v>
      </c>
      <c r="DP93" s="2">
        <v>1</v>
      </c>
      <c r="DQ93" s="2">
        <v>1</v>
      </c>
      <c r="DR93" s="2"/>
      <c r="DS93" s="2"/>
      <c r="DT93" s="2"/>
      <c r="DU93" s="2">
        <v>1013</v>
      </c>
      <c r="DV93" s="2" t="s">
        <v>118</v>
      </c>
      <c r="DW93" s="2" t="s">
        <v>118</v>
      </c>
      <c r="DX93" s="2">
        <v>1</v>
      </c>
      <c r="DY93" s="2"/>
      <c r="DZ93" s="2" t="s">
        <v>3</v>
      </c>
      <c r="EA93" s="2" t="s">
        <v>3</v>
      </c>
      <c r="EB93" s="2" t="s">
        <v>3</v>
      </c>
      <c r="EC93" s="2" t="s">
        <v>3</v>
      </c>
      <c r="ED93" s="2"/>
      <c r="EE93" s="2">
        <v>70312868</v>
      </c>
      <c r="EF93" s="2">
        <v>12</v>
      </c>
      <c r="EG93" s="2" t="s">
        <v>193</v>
      </c>
      <c r="EH93" s="2">
        <v>0</v>
      </c>
      <c r="EI93" s="2" t="s">
        <v>3</v>
      </c>
      <c r="EJ93" s="2">
        <v>2</v>
      </c>
      <c r="EK93" s="2">
        <v>500002</v>
      </c>
      <c r="EL93" s="2" t="s">
        <v>194</v>
      </c>
      <c r="EM93" s="2" t="s">
        <v>195</v>
      </c>
      <c r="EN93" s="2"/>
      <c r="EO93" s="2" t="s">
        <v>3</v>
      </c>
      <c r="EP93" s="2"/>
      <c r="EQ93" s="2">
        <v>0</v>
      </c>
      <c r="ER93" s="2">
        <v>713.25</v>
      </c>
      <c r="ES93" s="2">
        <v>713.25</v>
      </c>
      <c r="ET93" s="2">
        <v>0</v>
      </c>
      <c r="EU93" s="2">
        <v>0</v>
      </c>
      <c r="EV93" s="2">
        <v>0</v>
      </c>
      <c r="EW93" s="2">
        <v>0</v>
      </c>
      <c r="EX93" s="2">
        <v>0</v>
      </c>
      <c r="EY93" s="2">
        <v>0</v>
      </c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>
        <v>0</v>
      </c>
      <c r="FR93" s="2">
        <v>0</v>
      </c>
      <c r="FS93" s="2">
        <v>0</v>
      </c>
      <c r="FT93" s="2"/>
      <c r="FU93" s="2"/>
      <c r="FV93" s="2"/>
      <c r="FW93" s="2"/>
      <c r="FX93" s="2">
        <v>0</v>
      </c>
      <c r="FY93" s="2">
        <v>0</v>
      </c>
      <c r="FZ93" s="2"/>
      <c r="GA93" s="2" t="s">
        <v>3</v>
      </c>
      <c r="GB93" s="2"/>
      <c r="GC93" s="2"/>
      <c r="GD93" s="2">
        <v>1</v>
      </c>
      <c r="GE93" s="2"/>
      <c r="GF93" s="2">
        <v>1413817150</v>
      </c>
      <c r="GG93" s="2">
        <v>2</v>
      </c>
      <c r="GH93" s="2">
        <v>1</v>
      </c>
      <c r="GI93" s="2">
        <v>2</v>
      </c>
      <c r="GJ93" s="2">
        <v>0</v>
      </c>
      <c r="GK93" s="2">
        <v>0</v>
      </c>
      <c r="GL93" s="2">
        <f t="shared" si="49"/>
        <v>0</v>
      </c>
      <c r="GM93" s="2">
        <f t="shared" si="50"/>
        <v>3965.68</v>
      </c>
      <c r="GN93" s="2">
        <f t="shared" si="51"/>
        <v>0</v>
      </c>
      <c r="GO93" s="2">
        <f t="shared" si="52"/>
        <v>3965.68</v>
      </c>
      <c r="GP93" s="2">
        <f t="shared" si="53"/>
        <v>0</v>
      </c>
      <c r="GQ93" s="2"/>
      <c r="GR93" s="2">
        <v>0</v>
      </c>
      <c r="GS93" s="2">
        <v>3</v>
      </c>
      <c r="GT93" s="2">
        <v>0</v>
      </c>
      <c r="GU93" s="2" t="s">
        <v>3</v>
      </c>
      <c r="GV93" s="2">
        <f t="shared" si="54"/>
        <v>0</v>
      </c>
      <c r="GW93" s="2">
        <v>1</v>
      </c>
      <c r="GX93" s="2">
        <f t="shared" si="55"/>
        <v>0</v>
      </c>
      <c r="GY93" s="2"/>
      <c r="GZ93" s="2"/>
      <c r="HA93" s="2">
        <v>0</v>
      </c>
      <c r="HB93" s="2">
        <v>0</v>
      </c>
      <c r="HC93" s="2">
        <f t="shared" si="59"/>
        <v>0</v>
      </c>
      <c r="HD93" s="2"/>
      <c r="HE93" s="2" t="s">
        <v>3</v>
      </c>
      <c r="HF93" s="2" t="s">
        <v>3</v>
      </c>
      <c r="HG93" s="2"/>
      <c r="HH93" s="2"/>
      <c r="HI93" s="2"/>
      <c r="HJ93" s="2"/>
      <c r="HK93" s="2"/>
      <c r="HL93" s="2"/>
      <c r="HM93" s="2" t="s">
        <v>3</v>
      </c>
      <c r="HN93" s="2" t="s">
        <v>3</v>
      </c>
      <c r="HO93" s="2" t="s">
        <v>3</v>
      </c>
      <c r="HP93" s="2" t="s">
        <v>3</v>
      </c>
      <c r="HQ93" s="2" t="s">
        <v>3</v>
      </c>
      <c r="HR93" s="2"/>
      <c r="HS93" s="2">
        <v>0</v>
      </c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>
        <v>0</v>
      </c>
      <c r="IL93" s="2"/>
      <c r="IM93" s="2"/>
      <c r="IN93" s="2"/>
      <c r="IO93" s="2"/>
      <c r="IP93" s="2"/>
      <c r="IQ93" s="2"/>
      <c r="IR93" s="2"/>
      <c r="IS93" s="2"/>
      <c r="IT93" s="2"/>
      <c r="IU93" s="2"/>
    </row>
    <row r="94" spans="1:255" x14ac:dyDescent="0.2">
      <c r="A94" s="2">
        <v>17</v>
      </c>
      <c r="B94" s="2">
        <v>1</v>
      </c>
      <c r="C94" s="2"/>
      <c r="D94" s="2"/>
      <c r="E94" s="2" t="s">
        <v>216</v>
      </c>
      <c r="F94" s="2" t="s">
        <v>217</v>
      </c>
      <c r="G94" s="2" t="s">
        <v>218</v>
      </c>
      <c r="H94" s="2" t="s">
        <v>206</v>
      </c>
      <c r="I94" s="2">
        <f>ROUND(4/100,7)</f>
        <v>0.04</v>
      </c>
      <c r="J94" s="2">
        <v>0</v>
      </c>
      <c r="K94" s="2">
        <f>ROUND(4/100,7)</f>
        <v>0.04</v>
      </c>
      <c r="L94" s="2"/>
      <c r="M94" s="2"/>
      <c r="N94" s="2"/>
      <c r="O94" s="2">
        <f t="shared" si="57"/>
        <v>3848.93</v>
      </c>
      <c r="P94" s="2">
        <f>ROUND(CQ94*I94,2)</f>
        <v>3848.93</v>
      </c>
      <c r="Q94" s="2">
        <f>ROUND(CR94*I94,2)</f>
        <v>0</v>
      </c>
      <c r="R94" s="2">
        <f>ROUND(CS94*I94,2)</f>
        <v>0</v>
      </c>
      <c r="S94" s="2">
        <f>ROUND(CT94*I94,2)</f>
        <v>0</v>
      </c>
      <c r="T94" s="2">
        <f t="shared" si="39"/>
        <v>0</v>
      </c>
      <c r="U94" s="2">
        <f>ROUND(CV94*I94,7)</f>
        <v>0</v>
      </c>
      <c r="V94" s="2">
        <f>ROUND(CW94*I94,7)</f>
        <v>0</v>
      </c>
      <c r="W94" s="2">
        <f t="shared" si="40"/>
        <v>0</v>
      </c>
      <c r="X94" s="2">
        <f t="shared" si="41"/>
        <v>0</v>
      </c>
      <c r="Y94" s="2">
        <f t="shared" si="42"/>
        <v>0</v>
      </c>
      <c r="Z94" s="2"/>
      <c r="AA94" s="2">
        <v>72309884</v>
      </c>
      <c r="AB94" s="2">
        <f t="shared" si="43"/>
        <v>69225.399999999994</v>
      </c>
      <c r="AC94" s="2">
        <f>ROUND((ES94),6)</f>
        <v>69225.399999999994</v>
      </c>
      <c r="AD94" s="2">
        <f>ROUND((((ET94)-(EU94))+AE94),6)</f>
        <v>0</v>
      </c>
      <c r="AE94" s="2">
        <f>ROUND((EU94),6)</f>
        <v>0</v>
      </c>
      <c r="AF94" s="2">
        <f>ROUND((EV94),6)</f>
        <v>0</v>
      </c>
      <c r="AG94" s="2">
        <f t="shared" si="44"/>
        <v>0</v>
      </c>
      <c r="AH94" s="2">
        <f>(EW94)</f>
        <v>0</v>
      </c>
      <c r="AI94" s="2">
        <f>(EX94)</f>
        <v>0</v>
      </c>
      <c r="AJ94" s="2">
        <f t="shared" si="45"/>
        <v>0</v>
      </c>
      <c r="AK94" s="2">
        <v>69225.399999999994</v>
      </c>
      <c r="AL94" s="2">
        <v>69225.399999999994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1</v>
      </c>
      <c r="AW94" s="2">
        <v>1</v>
      </c>
      <c r="AX94" s="2"/>
      <c r="AY94" s="2"/>
      <c r="AZ94" s="2">
        <v>1</v>
      </c>
      <c r="BA94" s="2">
        <v>1</v>
      </c>
      <c r="BB94" s="2">
        <v>1</v>
      </c>
      <c r="BC94" s="2">
        <v>1.39</v>
      </c>
      <c r="BD94" s="2" t="s">
        <v>3</v>
      </c>
      <c r="BE94" s="2" t="s">
        <v>3</v>
      </c>
      <c r="BF94" s="2" t="s">
        <v>3</v>
      </c>
      <c r="BG94" s="2" t="s">
        <v>3</v>
      </c>
      <c r="BH94" s="2">
        <v>3</v>
      </c>
      <c r="BI94" s="2">
        <v>2</v>
      </c>
      <c r="BJ94" s="2" t="s">
        <v>219</v>
      </c>
      <c r="BK94" s="2"/>
      <c r="BL94" s="2"/>
      <c r="BM94" s="2">
        <v>500002</v>
      </c>
      <c r="BN94" s="2">
        <v>0</v>
      </c>
      <c r="BO94" s="2" t="s">
        <v>217</v>
      </c>
      <c r="BP94" s="2">
        <v>1</v>
      </c>
      <c r="BQ94" s="2">
        <v>12</v>
      </c>
      <c r="BR94" s="2">
        <v>0</v>
      </c>
      <c r="BS94" s="2">
        <v>1</v>
      </c>
      <c r="BT94" s="2">
        <v>1</v>
      </c>
      <c r="BU94" s="2">
        <v>1</v>
      </c>
      <c r="BV94" s="2">
        <v>1</v>
      </c>
      <c r="BW94" s="2">
        <v>1</v>
      </c>
      <c r="BX94" s="2">
        <v>1</v>
      </c>
      <c r="BY94" s="2" t="s">
        <v>3</v>
      </c>
      <c r="BZ94" s="2">
        <v>0</v>
      </c>
      <c r="CA94" s="2">
        <v>0</v>
      </c>
      <c r="CB94" s="2" t="s">
        <v>3</v>
      </c>
      <c r="CC94" s="2"/>
      <c r="CD94" s="2"/>
      <c r="CE94" s="2">
        <v>0</v>
      </c>
      <c r="CF94" s="2">
        <v>0</v>
      </c>
      <c r="CG94" s="2">
        <v>0</v>
      </c>
      <c r="CH94" s="2"/>
      <c r="CI94" s="2"/>
      <c r="CJ94" s="2"/>
      <c r="CK94" s="2"/>
      <c r="CL94" s="2"/>
      <c r="CM94" s="2">
        <v>0</v>
      </c>
      <c r="CN94" s="2" t="s">
        <v>3</v>
      </c>
      <c r="CO94" s="2">
        <v>0</v>
      </c>
      <c r="CP94" s="2">
        <f t="shared" si="58"/>
        <v>3848.93</v>
      </c>
      <c r="CQ94" s="2">
        <f>ROUND(AL94*BC94,2)</f>
        <v>96223.31</v>
      </c>
      <c r="CR94" s="2">
        <f>ROUND(AM94*BB94,2)</f>
        <v>0</v>
      </c>
      <c r="CS94" s="2">
        <f>ROUND(AN94*BS94,2)</f>
        <v>0</v>
      </c>
      <c r="CT94" s="2">
        <f>ROUND(AO94*BA94,2)</f>
        <v>0</v>
      </c>
      <c r="CU94" s="2">
        <f t="shared" si="60"/>
        <v>0</v>
      </c>
      <c r="CV94" s="2">
        <f>AH94</f>
        <v>0</v>
      </c>
      <c r="CW94" s="2">
        <f>AI94</f>
        <v>0</v>
      </c>
      <c r="CX94" s="2">
        <f t="shared" si="61"/>
        <v>0</v>
      </c>
      <c r="CY94" s="2">
        <f>0</f>
        <v>0</v>
      </c>
      <c r="CZ94" s="2">
        <f>0</f>
        <v>0</v>
      </c>
      <c r="DA94" s="2"/>
      <c r="DB94" s="2"/>
      <c r="DC94" s="2" t="s">
        <v>3</v>
      </c>
      <c r="DD94" s="2" t="s">
        <v>3</v>
      </c>
      <c r="DE94" s="2" t="s">
        <v>3</v>
      </c>
      <c r="DF94" s="2" t="s">
        <v>3</v>
      </c>
      <c r="DG94" s="2" t="s">
        <v>3</v>
      </c>
      <c r="DH94" s="2" t="s">
        <v>3</v>
      </c>
      <c r="DI94" s="2" t="s">
        <v>3</v>
      </c>
      <c r="DJ94" s="2" t="s">
        <v>3</v>
      </c>
      <c r="DK94" s="2" t="s">
        <v>3</v>
      </c>
      <c r="DL94" s="2" t="s">
        <v>3</v>
      </c>
      <c r="DM94" s="2" t="s">
        <v>3</v>
      </c>
      <c r="DN94" s="2">
        <v>0</v>
      </c>
      <c r="DO94" s="2">
        <v>0</v>
      </c>
      <c r="DP94" s="2">
        <v>1</v>
      </c>
      <c r="DQ94" s="2">
        <v>1</v>
      </c>
      <c r="DR94" s="2"/>
      <c r="DS94" s="2"/>
      <c r="DT94" s="2"/>
      <c r="DU94" s="2">
        <v>1013</v>
      </c>
      <c r="DV94" s="2" t="s">
        <v>206</v>
      </c>
      <c r="DW94" s="2" t="s">
        <v>206</v>
      </c>
      <c r="DX94" s="2">
        <v>1</v>
      </c>
      <c r="DY94" s="2"/>
      <c r="DZ94" s="2" t="s">
        <v>3</v>
      </c>
      <c r="EA94" s="2" t="s">
        <v>3</v>
      </c>
      <c r="EB94" s="2" t="s">
        <v>3</v>
      </c>
      <c r="EC94" s="2" t="s">
        <v>3</v>
      </c>
      <c r="ED94" s="2"/>
      <c r="EE94" s="2">
        <v>70312868</v>
      </c>
      <c r="EF94" s="2">
        <v>12</v>
      </c>
      <c r="EG94" s="2" t="s">
        <v>193</v>
      </c>
      <c r="EH94" s="2">
        <v>0</v>
      </c>
      <c r="EI94" s="2" t="s">
        <v>3</v>
      </c>
      <c r="EJ94" s="2">
        <v>2</v>
      </c>
      <c r="EK94" s="2">
        <v>500002</v>
      </c>
      <c r="EL94" s="2" t="s">
        <v>194</v>
      </c>
      <c r="EM94" s="2" t="s">
        <v>195</v>
      </c>
      <c r="EN94" s="2"/>
      <c r="EO94" s="2" t="s">
        <v>3</v>
      </c>
      <c r="EP94" s="2"/>
      <c r="EQ94" s="2">
        <v>0</v>
      </c>
      <c r="ER94" s="2">
        <v>69225.399999999994</v>
      </c>
      <c r="ES94" s="2">
        <v>69225.399999999994</v>
      </c>
      <c r="ET94" s="2">
        <v>0</v>
      </c>
      <c r="EU94" s="2">
        <v>0</v>
      </c>
      <c r="EV94" s="2">
        <v>0</v>
      </c>
      <c r="EW94" s="2">
        <v>0</v>
      </c>
      <c r="EX94" s="2">
        <v>0</v>
      </c>
      <c r="EY94" s="2">
        <v>0</v>
      </c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>
        <v>0</v>
      </c>
      <c r="FR94" s="2">
        <v>0</v>
      </c>
      <c r="FS94" s="2">
        <v>0</v>
      </c>
      <c r="FT94" s="2"/>
      <c r="FU94" s="2"/>
      <c r="FV94" s="2"/>
      <c r="FW94" s="2"/>
      <c r="FX94" s="2">
        <v>0</v>
      </c>
      <c r="FY94" s="2">
        <v>0</v>
      </c>
      <c r="FZ94" s="2"/>
      <c r="GA94" s="2" t="s">
        <v>3</v>
      </c>
      <c r="GB94" s="2"/>
      <c r="GC94" s="2"/>
      <c r="GD94" s="2">
        <v>1</v>
      </c>
      <c r="GE94" s="2"/>
      <c r="GF94" s="2">
        <v>747028547</v>
      </c>
      <c r="GG94" s="2">
        <v>2</v>
      </c>
      <c r="GH94" s="2">
        <v>1</v>
      </c>
      <c r="GI94" s="2">
        <v>2</v>
      </c>
      <c r="GJ94" s="2">
        <v>0</v>
      </c>
      <c r="GK94" s="2">
        <v>0</v>
      </c>
      <c r="GL94" s="2">
        <f t="shared" si="49"/>
        <v>0</v>
      </c>
      <c r="GM94" s="2">
        <f t="shared" si="50"/>
        <v>3848.93</v>
      </c>
      <c r="GN94" s="2">
        <f t="shared" si="51"/>
        <v>0</v>
      </c>
      <c r="GO94" s="2">
        <f t="shared" si="52"/>
        <v>3848.93</v>
      </c>
      <c r="GP94" s="2">
        <f t="shared" si="53"/>
        <v>0</v>
      </c>
      <c r="GQ94" s="2"/>
      <c r="GR94" s="2">
        <v>0</v>
      </c>
      <c r="GS94" s="2">
        <v>3</v>
      </c>
      <c r="GT94" s="2">
        <v>0</v>
      </c>
      <c r="GU94" s="2" t="s">
        <v>3</v>
      </c>
      <c r="GV94" s="2">
        <f t="shared" si="54"/>
        <v>0</v>
      </c>
      <c r="GW94" s="2">
        <v>1</v>
      </c>
      <c r="GX94" s="2">
        <f t="shared" si="55"/>
        <v>0</v>
      </c>
      <c r="GY94" s="2"/>
      <c r="GZ94" s="2"/>
      <c r="HA94" s="2">
        <v>0</v>
      </c>
      <c r="HB94" s="2">
        <v>0</v>
      </c>
      <c r="HC94" s="2">
        <f t="shared" si="59"/>
        <v>0</v>
      </c>
      <c r="HD94" s="2"/>
      <c r="HE94" s="2" t="s">
        <v>3</v>
      </c>
      <c r="HF94" s="2" t="s">
        <v>3</v>
      </c>
      <c r="HG94" s="2"/>
      <c r="HH94" s="2"/>
      <c r="HI94" s="2"/>
      <c r="HJ94" s="2"/>
      <c r="HK94" s="2"/>
      <c r="HL94" s="2"/>
      <c r="HM94" s="2" t="s">
        <v>3</v>
      </c>
      <c r="HN94" s="2" t="s">
        <v>3</v>
      </c>
      <c r="HO94" s="2" t="s">
        <v>3</v>
      </c>
      <c r="HP94" s="2" t="s">
        <v>3</v>
      </c>
      <c r="HQ94" s="2" t="s">
        <v>3</v>
      </c>
      <c r="HR94" s="2"/>
      <c r="HS94" s="2">
        <v>0</v>
      </c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>
        <v>0</v>
      </c>
      <c r="IL94" s="2"/>
      <c r="IM94" s="2"/>
      <c r="IN94" s="2"/>
      <c r="IO94" s="2"/>
      <c r="IP94" s="2"/>
      <c r="IQ94" s="2"/>
      <c r="IR94" s="2"/>
      <c r="IS94" s="2"/>
      <c r="IT94" s="2"/>
      <c r="IU94" s="2"/>
    </row>
    <row r="95" spans="1:255" x14ac:dyDescent="0.2">
      <c r="A95" s="2">
        <v>17</v>
      </c>
      <c r="B95" s="2">
        <v>1</v>
      </c>
      <c r="C95" s="2">
        <f>ROW(SmtRes!A90)</f>
        <v>90</v>
      </c>
      <c r="D95" s="2">
        <f>ROW(EtalonRes!A99)</f>
        <v>99</v>
      </c>
      <c r="E95" s="2" t="s">
        <v>220</v>
      </c>
      <c r="F95" s="2" t="s">
        <v>221</v>
      </c>
      <c r="G95" s="2" t="s">
        <v>222</v>
      </c>
      <c r="H95" s="2" t="s">
        <v>33</v>
      </c>
      <c r="I95" s="2">
        <f>ROUND(0.104/100,7)</f>
        <v>1.0399999999999999E-3</v>
      </c>
      <c r="J95" s="2">
        <v>0</v>
      </c>
      <c r="K95" s="2">
        <f>ROUND(0.104/100,7)</f>
        <v>1.0399999999999999E-3</v>
      </c>
      <c r="L95" s="2"/>
      <c r="M95" s="2"/>
      <c r="N95" s="2"/>
      <c r="O95" s="2">
        <f t="shared" si="57"/>
        <v>79.569999999999993</v>
      </c>
      <c r="P95" s="2">
        <f>SUMIF(SmtRes!AQ83:'SmtRes'!AQ90,"=1",SmtRes!DF83:'SmtRes'!DF90)</f>
        <v>3.7600000000000002</v>
      </c>
      <c r="Q95" s="2">
        <f>SUMIF(SmtRes!AQ83:'SmtRes'!AQ90,"=1",SmtRes!DG83:'SmtRes'!DG90)</f>
        <v>20.87</v>
      </c>
      <c r="R95" s="2">
        <f>SUMIF(SmtRes!AQ83:'SmtRes'!AQ90,"=1",SmtRes!DH83:'SmtRes'!DH90)</f>
        <v>9.9500000000000011</v>
      </c>
      <c r="S95" s="2">
        <f>SUMIF(SmtRes!AQ83:'SmtRes'!AQ90,"=1",SmtRes!DI83:'SmtRes'!DI90)</f>
        <v>44.99</v>
      </c>
      <c r="T95" s="2">
        <f t="shared" si="39"/>
        <v>0</v>
      </c>
      <c r="U95" s="2">
        <f>SUMIF(SmtRes!AQ83:'SmtRes'!AQ90,"=1",SmtRes!CV83:'SmtRes'!CV90)</f>
        <v>0.1404</v>
      </c>
      <c r="V95" s="2">
        <f>SUMIF(SmtRes!AQ83:'SmtRes'!AQ90,"=1",SmtRes!CW83:'SmtRes'!CW90)</f>
        <v>1.8844800000000002E-2</v>
      </c>
      <c r="W95" s="2">
        <f t="shared" si="40"/>
        <v>0</v>
      </c>
      <c r="X95" s="2">
        <f t="shared" si="41"/>
        <v>56.04</v>
      </c>
      <c r="Y95" s="2">
        <f t="shared" si="42"/>
        <v>31.87</v>
      </c>
      <c r="Z95" s="2"/>
      <c r="AA95" s="2">
        <v>72309884</v>
      </c>
      <c r="AB95" s="2">
        <f t="shared" si="43"/>
        <v>66552.215500000006</v>
      </c>
      <c r="AC95" s="2">
        <f>ROUND((SUM(SmtRes!BQ83:'SmtRes'!BQ90)),6)</f>
        <v>3269.9924999999998</v>
      </c>
      <c r="AD95" s="2">
        <f>ROUND((((SUM(SmtRes!BR83:'SmtRes'!BR90))-(SUM(SmtRes!BS83:'SmtRes'!BS90)))+AE95),6)</f>
        <v>20026.873</v>
      </c>
      <c r="AE95" s="2">
        <f>ROUND((SUM(SmtRes!BS83:'SmtRes'!BS90)),6)</f>
        <v>9571.2468000000008</v>
      </c>
      <c r="AF95" s="2">
        <f>ROUND((SUM(SmtRes!BT83:'SmtRes'!BT90)),6)</f>
        <v>43255.35</v>
      </c>
      <c r="AG95" s="2">
        <f t="shared" si="44"/>
        <v>0</v>
      </c>
      <c r="AH95" s="2">
        <f>(SUM(SmtRes!BU83:'SmtRes'!BU90))</f>
        <v>135</v>
      </c>
      <c r="AI95" s="2">
        <f>(SUM(SmtRes!BV83:'SmtRes'!BV90))</f>
        <v>18.12</v>
      </c>
      <c r="AJ95" s="2">
        <f t="shared" si="45"/>
        <v>0</v>
      </c>
      <c r="AK95" s="2">
        <v>76123.462299999999</v>
      </c>
      <c r="AL95" s="2">
        <v>3269.9924999999998</v>
      </c>
      <c r="AM95" s="2">
        <v>20026.873</v>
      </c>
      <c r="AN95" s="2">
        <v>9571.246799999999</v>
      </c>
      <c r="AO95" s="2">
        <v>43255.350000000006</v>
      </c>
      <c r="AP95" s="2">
        <v>0</v>
      </c>
      <c r="AQ95" s="2">
        <v>135</v>
      </c>
      <c r="AR95" s="2">
        <v>18.12</v>
      </c>
      <c r="AS95" s="2">
        <v>0</v>
      </c>
      <c r="AT95" s="2">
        <v>102</v>
      </c>
      <c r="AU95" s="2">
        <v>58</v>
      </c>
      <c r="AV95" s="2">
        <v>1</v>
      </c>
      <c r="AW95" s="2">
        <v>1</v>
      </c>
      <c r="AX95" s="2"/>
      <c r="AY95" s="2"/>
      <c r="AZ95" s="2">
        <v>1</v>
      </c>
      <c r="BA95" s="2">
        <v>1</v>
      </c>
      <c r="BB95" s="2">
        <v>1</v>
      </c>
      <c r="BC95" s="2">
        <v>1</v>
      </c>
      <c r="BD95" s="2" t="s">
        <v>3</v>
      </c>
      <c r="BE95" s="2" t="s">
        <v>3</v>
      </c>
      <c r="BF95" s="2" t="s">
        <v>3</v>
      </c>
      <c r="BG95" s="2" t="s">
        <v>3</v>
      </c>
      <c r="BH95" s="2">
        <v>0</v>
      </c>
      <c r="BI95" s="2">
        <v>1</v>
      </c>
      <c r="BJ95" s="2" t="s">
        <v>223</v>
      </c>
      <c r="BK95" s="2"/>
      <c r="BL95" s="2"/>
      <c r="BM95" s="2">
        <v>6001</v>
      </c>
      <c r="BN95" s="2">
        <v>0</v>
      </c>
      <c r="BO95" s="2" t="s">
        <v>3</v>
      </c>
      <c r="BP95" s="2">
        <v>0</v>
      </c>
      <c r="BQ95" s="2">
        <v>2</v>
      </c>
      <c r="BR95" s="2">
        <v>0</v>
      </c>
      <c r="BS95" s="2">
        <v>1</v>
      </c>
      <c r="BT95" s="2">
        <v>1</v>
      </c>
      <c r="BU95" s="2">
        <v>1</v>
      </c>
      <c r="BV95" s="2">
        <v>1</v>
      </c>
      <c r="BW95" s="2">
        <v>1</v>
      </c>
      <c r="BX95" s="2">
        <v>1</v>
      </c>
      <c r="BY95" s="2" t="s">
        <v>3</v>
      </c>
      <c r="BZ95" s="2">
        <v>102</v>
      </c>
      <c r="CA95" s="2">
        <v>58</v>
      </c>
      <c r="CB95" s="2" t="s">
        <v>3</v>
      </c>
      <c r="CC95" s="2"/>
      <c r="CD95" s="2"/>
      <c r="CE95" s="2">
        <v>0</v>
      </c>
      <c r="CF95" s="2">
        <v>0</v>
      </c>
      <c r="CG95" s="2">
        <v>0</v>
      </c>
      <c r="CH95" s="2"/>
      <c r="CI95" s="2"/>
      <c r="CJ95" s="2"/>
      <c r="CK95" s="2"/>
      <c r="CL95" s="2"/>
      <c r="CM95" s="2">
        <v>0</v>
      </c>
      <c r="CN95" s="2" t="s">
        <v>3</v>
      </c>
      <c r="CO95" s="2">
        <v>0</v>
      </c>
      <c r="CP95" s="2">
        <f t="shared" si="58"/>
        <v>79.570000000000007</v>
      </c>
      <c r="CQ95" s="2">
        <f>SUMIF(SmtRes!AQ83:'SmtRes'!AQ90,"=1",SmtRes!AA83:'SmtRes'!AA90)</f>
        <v>45.660000000000004</v>
      </c>
      <c r="CR95" s="2">
        <f>SUMIF(SmtRes!AQ83:'SmtRes'!AQ90,"=1",SmtRes!AB83:'SmtRes'!AB90)</f>
        <v>1700.48</v>
      </c>
      <c r="CS95" s="2">
        <f>SUMIF(SmtRes!AQ83:'SmtRes'!AQ90,"=1",SmtRes!AC83:'SmtRes'!AC90)</f>
        <v>923</v>
      </c>
      <c r="CT95" s="2">
        <f>SUMIF(SmtRes!AQ83:'SmtRes'!AQ90,"=1",SmtRes!AD83:'SmtRes'!AD90)</f>
        <v>320.41000000000003</v>
      </c>
      <c r="CU95" s="2">
        <f t="shared" si="60"/>
        <v>0</v>
      </c>
      <c r="CV95" s="2">
        <f>SUMIF(SmtRes!AQ83:'SmtRes'!AQ90,"=1",SmtRes!BU83:'SmtRes'!BU90)</f>
        <v>135</v>
      </c>
      <c r="CW95" s="2">
        <f>SUMIF(SmtRes!AQ83:'SmtRes'!AQ90,"=1",SmtRes!BV83:'SmtRes'!BV90)</f>
        <v>18.12</v>
      </c>
      <c r="CX95" s="2">
        <f t="shared" si="61"/>
        <v>0</v>
      </c>
      <c r="CY95" s="2">
        <f t="shared" ref="CY95:CY102" si="62">(((S95+R95)*AT95)/100)</f>
        <v>56.038800000000002</v>
      </c>
      <c r="CZ95" s="2">
        <f t="shared" ref="CZ95:CZ102" si="63">(((S95+R95)*AU95)/100)</f>
        <v>31.865200000000005</v>
      </c>
      <c r="DA95" s="2"/>
      <c r="DB95" s="2"/>
      <c r="DC95" s="2" t="s">
        <v>3</v>
      </c>
      <c r="DD95" s="2" t="s">
        <v>3</v>
      </c>
      <c r="DE95" s="2" t="s">
        <v>3</v>
      </c>
      <c r="DF95" s="2" t="s">
        <v>3</v>
      </c>
      <c r="DG95" s="2" t="s">
        <v>3</v>
      </c>
      <c r="DH95" s="2" t="s">
        <v>3</v>
      </c>
      <c r="DI95" s="2" t="s">
        <v>3</v>
      </c>
      <c r="DJ95" s="2" t="s">
        <v>3</v>
      </c>
      <c r="DK95" s="2" t="s">
        <v>3</v>
      </c>
      <c r="DL95" s="2" t="s">
        <v>3</v>
      </c>
      <c r="DM95" s="2" t="s">
        <v>3</v>
      </c>
      <c r="DN95" s="2">
        <v>0</v>
      </c>
      <c r="DO95" s="2">
        <v>0</v>
      </c>
      <c r="DP95" s="2">
        <v>1</v>
      </c>
      <c r="DQ95" s="2">
        <v>1</v>
      </c>
      <c r="DR95" s="2"/>
      <c r="DS95" s="2"/>
      <c r="DT95" s="2"/>
      <c r="DU95" s="2">
        <v>1007</v>
      </c>
      <c r="DV95" s="2" t="s">
        <v>33</v>
      </c>
      <c r="DW95" s="2" t="s">
        <v>33</v>
      </c>
      <c r="DX95" s="2">
        <v>100</v>
      </c>
      <c r="DY95" s="2"/>
      <c r="DZ95" s="2" t="s">
        <v>3</v>
      </c>
      <c r="EA95" s="2" t="s">
        <v>3</v>
      </c>
      <c r="EB95" s="2" t="s">
        <v>3</v>
      </c>
      <c r="EC95" s="2" t="s">
        <v>3</v>
      </c>
      <c r="ED95" s="2"/>
      <c r="EE95" s="2">
        <v>70312921</v>
      </c>
      <c r="EF95" s="2">
        <v>2</v>
      </c>
      <c r="EG95" s="2" t="s">
        <v>25</v>
      </c>
      <c r="EH95" s="2">
        <v>6</v>
      </c>
      <c r="EI95" s="2" t="s">
        <v>224</v>
      </c>
      <c r="EJ95" s="2">
        <v>1</v>
      </c>
      <c r="EK95" s="2">
        <v>6001</v>
      </c>
      <c r="EL95" s="2" t="s">
        <v>224</v>
      </c>
      <c r="EM95" s="2" t="s">
        <v>225</v>
      </c>
      <c r="EN95" s="2"/>
      <c r="EO95" s="2" t="s">
        <v>3</v>
      </c>
      <c r="EP95" s="2"/>
      <c r="EQ95" s="2">
        <v>0</v>
      </c>
      <c r="ER95" s="2">
        <v>0</v>
      </c>
      <c r="ES95" s="2">
        <v>0</v>
      </c>
      <c r="ET95" s="2">
        <v>0</v>
      </c>
      <c r="EU95" s="2">
        <v>0</v>
      </c>
      <c r="EV95" s="2">
        <v>0</v>
      </c>
      <c r="EW95" s="2">
        <v>135</v>
      </c>
      <c r="EX95" s="2">
        <v>18.12</v>
      </c>
      <c r="EY95" s="2">
        <v>0</v>
      </c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>
        <v>0</v>
      </c>
      <c r="FR95" s="2">
        <v>0</v>
      </c>
      <c r="FS95" s="2">
        <v>0</v>
      </c>
      <c r="FT95" s="2"/>
      <c r="FU95" s="2"/>
      <c r="FV95" s="2"/>
      <c r="FW95" s="2"/>
      <c r="FX95" s="2">
        <v>102</v>
      </c>
      <c r="FY95" s="2">
        <v>58</v>
      </c>
      <c r="FZ95" s="2"/>
      <c r="GA95" s="2" t="s">
        <v>3</v>
      </c>
      <c r="GB95" s="2"/>
      <c r="GC95" s="2"/>
      <c r="GD95" s="2">
        <v>1</v>
      </c>
      <c r="GE95" s="2"/>
      <c r="GF95" s="2">
        <v>-600227585</v>
      </c>
      <c r="GG95" s="2">
        <v>2</v>
      </c>
      <c r="GH95" s="2">
        <v>1</v>
      </c>
      <c r="GI95" s="2">
        <v>-2</v>
      </c>
      <c r="GJ95" s="2">
        <v>0</v>
      </c>
      <c r="GK95" s="2">
        <v>0</v>
      </c>
      <c r="GL95" s="2">
        <f t="shared" si="49"/>
        <v>0</v>
      </c>
      <c r="GM95" s="2">
        <f t="shared" si="50"/>
        <v>167.48</v>
      </c>
      <c r="GN95" s="2">
        <f t="shared" si="51"/>
        <v>167.48</v>
      </c>
      <c r="GO95" s="2">
        <f t="shared" si="52"/>
        <v>0</v>
      </c>
      <c r="GP95" s="2">
        <f t="shared" si="53"/>
        <v>0</v>
      </c>
      <c r="GQ95" s="2"/>
      <c r="GR95" s="2">
        <v>0</v>
      </c>
      <c r="GS95" s="2">
        <v>0</v>
      </c>
      <c r="GT95" s="2">
        <v>0</v>
      </c>
      <c r="GU95" s="2" t="s">
        <v>3</v>
      </c>
      <c r="GV95" s="2">
        <f t="shared" si="54"/>
        <v>0</v>
      </c>
      <c r="GW95" s="2">
        <v>1</v>
      </c>
      <c r="GX95" s="2">
        <f t="shared" si="55"/>
        <v>0</v>
      </c>
      <c r="GY95" s="2"/>
      <c r="GZ95" s="2"/>
      <c r="HA95" s="2">
        <v>0</v>
      </c>
      <c r="HB95" s="2">
        <v>0</v>
      </c>
      <c r="HC95" s="2">
        <f t="shared" si="59"/>
        <v>0</v>
      </c>
      <c r="HD95" s="2"/>
      <c r="HE95" s="2" t="s">
        <v>3</v>
      </c>
      <c r="HF95" s="2" t="s">
        <v>3</v>
      </c>
      <c r="HG95" s="2"/>
      <c r="HH95" s="2"/>
      <c r="HI95" s="2"/>
      <c r="HJ95" s="2"/>
      <c r="HK95" s="2"/>
      <c r="HL95" s="2"/>
      <c r="HM95" s="2" t="s">
        <v>3</v>
      </c>
      <c r="HN95" s="2" t="s">
        <v>226</v>
      </c>
      <c r="HO95" s="2" t="s">
        <v>227</v>
      </c>
      <c r="HP95" s="2" t="s">
        <v>224</v>
      </c>
      <c r="HQ95" s="2" t="s">
        <v>224</v>
      </c>
      <c r="HR95" s="2"/>
      <c r="HS95" s="2">
        <v>0</v>
      </c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>
        <v>0</v>
      </c>
      <c r="IL95" s="2"/>
      <c r="IM95" s="2"/>
      <c r="IN95" s="2"/>
      <c r="IO95" s="2"/>
      <c r="IP95" s="2"/>
      <c r="IQ95" s="2"/>
      <c r="IR95" s="2"/>
      <c r="IS95" s="2"/>
      <c r="IT95" s="2"/>
      <c r="IU95" s="2"/>
    </row>
    <row r="96" spans="1:255" x14ac:dyDescent="0.2">
      <c r="A96" s="2">
        <v>18</v>
      </c>
      <c r="B96" s="2">
        <v>1</v>
      </c>
      <c r="C96" s="2">
        <v>90</v>
      </c>
      <c r="D96" s="2"/>
      <c r="E96" s="2" t="s">
        <v>228</v>
      </c>
      <c r="F96" s="2" t="s">
        <v>229</v>
      </c>
      <c r="G96" s="2" t="s">
        <v>230</v>
      </c>
      <c r="H96" s="2" t="s">
        <v>231</v>
      </c>
      <c r="I96" s="2">
        <f>I95*J96</f>
        <v>0.104</v>
      </c>
      <c r="J96" s="2">
        <v>100</v>
      </c>
      <c r="K96" s="2">
        <v>100</v>
      </c>
      <c r="L96" s="2"/>
      <c r="M96" s="2"/>
      <c r="N96" s="2"/>
      <c r="O96" s="2">
        <f t="shared" si="57"/>
        <v>714.15</v>
      </c>
      <c r="P96" s="2">
        <f>ROUND(CQ96*I96,2)</f>
        <v>714.15</v>
      </c>
      <c r="Q96" s="2">
        <f>ROUND(CR96*I96,2)</f>
        <v>0</v>
      </c>
      <c r="R96" s="2">
        <f>ROUND(CS96*I96,2)</f>
        <v>0</v>
      </c>
      <c r="S96" s="2">
        <f>ROUND(CT96*I96,2)</f>
        <v>0</v>
      </c>
      <c r="T96" s="2">
        <f t="shared" si="39"/>
        <v>0</v>
      </c>
      <c r="U96" s="2">
        <f>ROUND(CV96*I96,7)</f>
        <v>0</v>
      </c>
      <c r="V96" s="2">
        <f>ROUND(CW96*I96,7)</f>
        <v>0</v>
      </c>
      <c r="W96" s="2">
        <f t="shared" si="40"/>
        <v>0</v>
      </c>
      <c r="X96" s="2">
        <f t="shared" si="41"/>
        <v>0</v>
      </c>
      <c r="Y96" s="2">
        <f t="shared" si="42"/>
        <v>0</v>
      </c>
      <c r="Z96" s="2"/>
      <c r="AA96" s="2">
        <v>72309884</v>
      </c>
      <c r="AB96" s="2">
        <f t="shared" si="43"/>
        <v>4768.6099999999997</v>
      </c>
      <c r="AC96" s="2">
        <f>ROUND((ES96),6)</f>
        <v>4768.6099999999997</v>
      </c>
      <c r="AD96" s="2">
        <f>ROUND((((ET96)-(EU96))+AE96),6)</f>
        <v>0</v>
      </c>
      <c r="AE96" s="2">
        <f>ROUND((EU96),6)</f>
        <v>0</v>
      </c>
      <c r="AF96" s="2">
        <f>ROUND((EV96),6)</f>
        <v>0</v>
      </c>
      <c r="AG96" s="2">
        <f t="shared" si="44"/>
        <v>0</v>
      </c>
      <c r="AH96" s="2">
        <f>(EW96)</f>
        <v>0</v>
      </c>
      <c r="AI96" s="2">
        <f>(EX96)</f>
        <v>0</v>
      </c>
      <c r="AJ96" s="2">
        <f t="shared" si="45"/>
        <v>0</v>
      </c>
      <c r="AK96" s="2">
        <v>4768.6099999999997</v>
      </c>
      <c r="AL96" s="2">
        <v>4768.6099999999997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102</v>
      </c>
      <c r="AU96" s="2">
        <v>58</v>
      </c>
      <c r="AV96" s="2">
        <v>1</v>
      </c>
      <c r="AW96" s="2">
        <v>1</v>
      </c>
      <c r="AX96" s="2"/>
      <c r="AY96" s="2"/>
      <c r="AZ96" s="2">
        <v>1</v>
      </c>
      <c r="BA96" s="2">
        <v>1</v>
      </c>
      <c r="BB96" s="2">
        <v>1</v>
      </c>
      <c r="BC96" s="2">
        <v>1.44</v>
      </c>
      <c r="BD96" s="2" t="s">
        <v>3</v>
      </c>
      <c r="BE96" s="2" t="s">
        <v>3</v>
      </c>
      <c r="BF96" s="2" t="s">
        <v>3</v>
      </c>
      <c r="BG96" s="2" t="s">
        <v>3</v>
      </c>
      <c r="BH96" s="2">
        <v>3</v>
      </c>
      <c r="BI96" s="2">
        <v>1</v>
      </c>
      <c r="BJ96" s="2" t="s">
        <v>232</v>
      </c>
      <c r="BK96" s="2"/>
      <c r="BL96" s="2"/>
      <c r="BM96" s="2">
        <v>6001</v>
      </c>
      <c r="BN96" s="2">
        <v>0</v>
      </c>
      <c r="BO96" s="2" t="s">
        <v>229</v>
      </c>
      <c r="BP96" s="2">
        <v>1</v>
      </c>
      <c r="BQ96" s="2">
        <v>2</v>
      </c>
      <c r="BR96" s="2">
        <v>0</v>
      </c>
      <c r="BS96" s="2">
        <v>1</v>
      </c>
      <c r="BT96" s="2">
        <v>1</v>
      </c>
      <c r="BU96" s="2">
        <v>1</v>
      </c>
      <c r="BV96" s="2">
        <v>1</v>
      </c>
      <c r="BW96" s="2">
        <v>1</v>
      </c>
      <c r="BX96" s="2">
        <v>1</v>
      </c>
      <c r="BY96" s="2" t="s">
        <v>3</v>
      </c>
      <c r="BZ96" s="2">
        <v>102</v>
      </c>
      <c r="CA96" s="2">
        <v>58</v>
      </c>
      <c r="CB96" s="2" t="s">
        <v>3</v>
      </c>
      <c r="CC96" s="2"/>
      <c r="CD96" s="2"/>
      <c r="CE96" s="2">
        <v>0</v>
      </c>
      <c r="CF96" s="2">
        <v>0</v>
      </c>
      <c r="CG96" s="2">
        <v>0</v>
      </c>
      <c r="CH96" s="2"/>
      <c r="CI96" s="2"/>
      <c r="CJ96" s="2"/>
      <c r="CK96" s="2"/>
      <c r="CL96" s="2"/>
      <c r="CM96" s="2">
        <v>0</v>
      </c>
      <c r="CN96" s="2" t="s">
        <v>3</v>
      </c>
      <c r="CO96" s="2">
        <v>0</v>
      </c>
      <c r="CP96" s="2">
        <f t="shared" si="58"/>
        <v>714.15</v>
      </c>
      <c r="CQ96" s="2">
        <f>ROUND(AL96*BC96,2)</f>
        <v>6866.8</v>
      </c>
      <c r="CR96" s="2">
        <f>ROUND(AM96*BB96,2)</f>
        <v>0</v>
      </c>
      <c r="CS96" s="2">
        <f>ROUND(AN96*BS96,2)</f>
        <v>0</v>
      </c>
      <c r="CT96" s="2">
        <f>ROUND(AO96*BA96,2)</f>
        <v>0</v>
      </c>
      <c r="CU96" s="2">
        <f t="shared" si="60"/>
        <v>0</v>
      </c>
      <c r="CV96" s="2">
        <f>AH96</f>
        <v>0</v>
      </c>
      <c r="CW96" s="2">
        <f>AI96</f>
        <v>0</v>
      </c>
      <c r="CX96" s="2">
        <f t="shared" si="61"/>
        <v>0</v>
      </c>
      <c r="CY96" s="2">
        <f t="shared" si="62"/>
        <v>0</v>
      </c>
      <c r="CZ96" s="2">
        <f t="shared" si="63"/>
        <v>0</v>
      </c>
      <c r="DA96" s="2"/>
      <c r="DB96" s="2"/>
      <c r="DC96" s="2" t="s">
        <v>3</v>
      </c>
      <c r="DD96" s="2" t="s">
        <v>3</v>
      </c>
      <c r="DE96" s="2" t="s">
        <v>3</v>
      </c>
      <c r="DF96" s="2" t="s">
        <v>3</v>
      </c>
      <c r="DG96" s="2" t="s">
        <v>3</v>
      </c>
      <c r="DH96" s="2" t="s">
        <v>3</v>
      </c>
      <c r="DI96" s="2" t="s">
        <v>3</v>
      </c>
      <c r="DJ96" s="2" t="s">
        <v>3</v>
      </c>
      <c r="DK96" s="2" t="s">
        <v>3</v>
      </c>
      <c r="DL96" s="2" t="s">
        <v>3</v>
      </c>
      <c r="DM96" s="2" t="s">
        <v>3</v>
      </c>
      <c r="DN96" s="2">
        <v>0</v>
      </c>
      <c r="DO96" s="2">
        <v>0</v>
      </c>
      <c r="DP96" s="2">
        <v>1</v>
      </c>
      <c r="DQ96" s="2">
        <v>1</v>
      </c>
      <c r="DR96" s="2"/>
      <c r="DS96" s="2"/>
      <c r="DT96" s="2"/>
      <c r="DU96" s="2">
        <v>1007</v>
      </c>
      <c r="DV96" s="2" t="s">
        <v>231</v>
      </c>
      <c r="DW96" s="2" t="s">
        <v>231</v>
      </c>
      <c r="DX96" s="2">
        <v>1</v>
      </c>
      <c r="DY96" s="2"/>
      <c r="DZ96" s="2" t="s">
        <v>3</v>
      </c>
      <c r="EA96" s="2" t="s">
        <v>3</v>
      </c>
      <c r="EB96" s="2" t="s">
        <v>3</v>
      </c>
      <c r="EC96" s="2" t="s">
        <v>3</v>
      </c>
      <c r="ED96" s="2"/>
      <c r="EE96" s="2">
        <v>70312921</v>
      </c>
      <c r="EF96" s="2">
        <v>2</v>
      </c>
      <c r="EG96" s="2" t="s">
        <v>25</v>
      </c>
      <c r="EH96" s="2">
        <v>6</v>
      </c>
      <c r="EI96" s="2" t="s">
        <v>224</v>
      </c>
      <c r="EJ96" s="2">
        <v>1</v>
      </c>
      <c r="EK96" s="2">
        <v>6001</v>
      </c>
      <c r="EL96" s="2" t="s">
        <v>224</v>
      </c>
      <c r="EM96" s="2" t="s">
        <v>225</v>
      </c>
      <c r="EN96" s="2"/>
      <c r="EO96" s="2" t="s">
        <v>3</v>
      </c>
      <c r="EP96" s="2"/>
      <c r="EQ96" s="2">
        <v>0</v>
      </c>
      <c r="ER96" s="2">
        <v>4768.6099999999997</v>
      </c>
      <c r="ES96" s="2">
        <v>4768.6099999999997</v>
      </c>
      <c r="ET96" s="2">
        <v>0</v>
      </c>
      <c r="EU96" s="2">
        <v>0</v>
      </c>
      <c r="EV96" s="2">
        <v>0</v>
      </c>
      <c r="EW96" s="2">
        <v>0</v>
      </c>
      <c r="EX96" s="2">
        <v>0</v>
      </c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>
        <v>0</v>
      </c>
      <c r="FR96" s="2">
        <v>0</v>
      </c>
      <c r="FS96" s="2">
        <v>0</v>
      </c>
      <c r="FT96" s="2"/>
      <c r="FU96" s="2"/>
      <c r="FV96" s="2"/>
      <c r="FW96" s="2"/>
      <c r="FX96" s="2">
        <v>102</v>
      </c>
      <c r="FY96" s="2">
        <v>58</v>
      </c>
      <c r="FZ96" s="2"/>
      <c r="GA96" s="2" t="s">
        <v>3</v>
      </c>
      <c r="GB96" s="2"/>
      <c r="GC96" s="2"/>
      <c r="GD96" s="2">
        <v>1</v>
      </c>
      <c r="GE96" s="2"/>
      <c r="GF96" s="2">
        <v>-966171426</v>
      </c>
      <c r="GG96" s="2">
        <v>2</v>
      </c>
      <c r="GH96" s="2">
        <v>1</v>
      </c>
      <c r="GI96" s="2">
        <v>2</v>
      </c>
      <c r="GJ96" s="2">
        <v>0</v>
      </c>
      <c r="GK96" s="2">
        <v>0</v>
      </c>
      <c r="GL96" s="2">
        <f t="shared" si="49"/>
        <v>0</v>
      </c>
      <c r="GM96" s="2">
        <f t="shared" si="50"/>
        <v>714.15</v>
      </c>
      <c r="GN96" s="2">
        <f t="shared" si="51"/>
        <v>714.15</v>
      </c>
      <c r="GO96" s="2">
        <f t="shared" si="52"/>
        <v>0</v>
      </c>
      <c r="GP96" s="2">
        <f t="shared" si="53"/>
        <v>0</v>
      </c>
      <c r="GQ96" s="2"/>
      <c r="GR96" s="2">
        <v>0</v>
      </c>
      <c r="GS96" s="2">
        <v>0</v>
      </c>
      <c r="GT96" s="2">
        <v>0</v>
      </c>
      <c r="GU96" s="2" t="s">
        <v>3</v>
      </c>
      <c r="GV96" s="2">
        <f t="shared" si="54"/>
        <v>0</v>
      </c>
      <c r="GW96" s="2">
        <v>1</v>
      </c>
      <c r="GX96" s="2">
        <f t="shared" si="55"/>
        <v>0</v>
      </c>
      <c r="GY96" s="2"/>
      <c r="GZ96" s="2"/>
      <c r="HA96" s="2">
        <v>0</v>
      </c>
      <c r="HB96" s="2">
        <v>0</v>
      </c>
      <c r="HC96" s="2">
        <f t="shared" si="59"/>
        <v>0</v>
      </c>
      <c r="HD96" s="2"/>
      <c r="HE96" s="2" t="s">
        <v>3</v>
      </c>
      <c r="HF96" s="2" t="s">
        <v>3</v>
      </c>
      <c r="HG96" s="2"/>
      <c r="HH96" s="2"/>
      <c r="HI96" s="2"/>
      <c r="HJ96" s="2"/>
      <c r="HK96" s="2"/>
      <c r="HL96" s="2"/>
      <c r="HM96" s="2" t="s">
        <v>3</v>
      </c>
      <c r="HN96" s="2" t="s">
        <v>226</v>
      </c>
      <c r="HO96" s="2" t="s">
        <v>227</v>
      </c>
      <c r="HP96" s="2" t="s">
        <v>224</v>
      </c>
      <c r="HQ96" s="2" t="s">
        <v>224</v>
      </c>
      <c r="HR96" s="2"/>
      <c r="HS96" s="2">
        <v>0</v>
      </c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>
        <v>0</v>
      </c>
      <c r="IL96" s="2"/>
      <c r="IM96" s="2"/>
      <c r="IN96" s="2"/>
      <c r="IO96" s="2"/>
      <c r="IP96" s="2"/>
      <c r="IQ96" s="2"/>
      <c r="IR96" s="2"/>
      <c r="IS96" s="2"/>
      <c r="IT96" s="2"/>
      <c r="IU96" s="2"/>
    </row>
    <row r="97" spans="1:255" x14ac:dyDescent="0.2">
      <c r="A97" s="2">
        <v>17</v>
      </c>
      <c r="B97" s="2">
        <v>1</v>
      </c>
      <c r="C97" s="2">
        <f>ROW(SmtRes!A96)</f>
        <v>96</v>
      </c>
      <c r="D97" s="2">
        <f>ROW(EtalonRes!A105)</f>
        <v>105</v>
      </c>
      <c r="E97" s="2" t="s">
        <v>233</v>
      </c>
      <c r="F97" s="2" t="s">
        <v>234</v>
      </c>
      <c r="G97" s="2" t="s">
        <v>235</v>
      </c>
      <c r="H97" s="2" t="s">
        <v>236</v>
      </c>
      <c r="I97" s="2">
        <v>1E-3</v>
      </c>
      <c r="J97" s="2">
        <v>0</v>
      </c>
      <c r="K97" s="2">
        <v>1E-3</v>
      </c>
      <c r="L97" s="2"/>
      <c r="M97" s="2"/>
      <c r="N97" s="2"/>
      <c r="O97" s="2">
        <f t="shared" si="57"/>
        <v>106.62</v>
      </c>
      <c r="P97" s="2">
        <f>SUMIF(SmtRes!AQ91:'SmtRes'!AQ96,"=1",SmtRes!DF91:'SmtRes'!DF96)</f>
        <v>0.82</v>
      </c>
      <c r="Q97" s="2">
        <f>SUMIF(SmtRes!AQ91:'SmtRes'!AQ96,"=1",SmtRes!DG91:'SmtRes'!DG96)</f>
        <v>0.62</v>
      </c>
      <c r="R97" s="2">
        <f>SUMIF(SmtRes!AQ91:'SmtRes'!AQ96,"=1",SmtRes!DH91:'SmtRes'!DH96)</f>
        <v>0.26</v>
      </c>
      <c r="S97" s="2">
        <f>SUMIF(SmtRes!AQ91:'SmtRes'!AQ96,"=1",SmtRes!DI91:'SmtRes'!DI96)</f>
        <v>104.92</v>
      </c>
      <c r="T97" s="2">
        <f t="shared" si="39"/>
        <v>0</v>
      </c>
      <c r="U97" s="2">
        <f>SUMIF(SmtRes!AQ91:'SmtRes'!AQ96,"=1",SmtRes!CV91:'SmtRes'!CV96)</f>
        <v>0.28899999999999998</v>
      </c>
      <c r="V97" s="2">
        <f>SUMIF(SmtRes!AQ91:'SmtRes'!AQ96,"=1",SmtRes!CW91:'SmtRes'!CW96)</f>
        <v>5.9000000000000003E-4</v>
      </c>
      <c r="W97" s="2">
        <f t="shared" si="40"/>
        <v>0</v>
      </c>
      <c r="X97" s="2">
        <f t="shared" si="41"/>
        <v>107.28</v>
      </c>
      <c r="Y97" s="2">
        <f t="shared" si="42"/>
        <v>61</v>
      </c>
      <c r="Z97" s="2"/>
      <c r="AA97" s="2">
        <v>72309884</v>
      </c>
      <c r="AB97" s="2">
        <f t="shared" si="43"/>
        <v>106143.34570000001</v>
      </c>
      <c r="AC97" s="2">
        <f>ROUND((SUM(SmtRes!BQ91:'SmtRes'!BQ96)),6)</f>
        <v>610.1576</v>
      </c>
      <c r="AD97" s="2">
        <f>ROUND((((SUM(SmtRes!BR91:'SmtRes'!BR96))-(SUM(SmtRes!BS91:'SmtRes'!BS96)))+AE97),6)</f>
        <v>617.5181</v>
      </c>
      <c r="AE97" s="2">
        <f>ROUND((SUM(SmtRes!BS91:'SmtRes'!BS96)),6)</f>
        <v>266.20010000000002</v>
      </c>
      <c r="AF97" s="2">
        <f>ROUND((SUM(SmtRes!BT91:'SmtRes'!BT96)),6)</f>
        <v>104915.67</v>
      </c>
      <c r="AG97" s="2">
        <f t="shared" si="44"/>
        <v>0</v>
      </c>
      <c r="AH97" s="2">
        <f>(SUM(SmtRes!BU91:'SmtRes'!BU96))</f>
        <v>289</v>
      </c>
      <c r="AI97" s="2">
        <f>(SUM(SmtRes!BV91:'SmtRes'!BV96))</f>
        <v>0.59000000000000008</v>
      </c>
      <c r="AJ97" s="2">
        <f t="shared" si="45"/>
        <v>0</v>
      </c>
      <c r="AK97" s="2">
        <v>106409.54580000001</v>
      </c>
      <c r="AL97" s="2">
        <v>610.1576</v>
      </c>
      <c r="AM97" s="2">
        <v>617.5181</v>
      </c>
      <c r="AN97" s="2">
        <v>266.20010000000002</v>
      </c>
      <c r="AO97" s="2">
        <v>104915.67</v>
      </c>
      <c r="AP97" s="2">
        <v>0</v>
      </c>
      <c r="AQ97" s="2">
        <v>289</v>
      </c>
      <c r="AR97" s="2">
        <v>0.59000000000000008</v>
      </c>
      <c r="AS97" s="2">
        <v>0</v>
      </c>
      <c r="AT97" s="2">
        <v>102</v>
      </c>
      <c r="AU97" s="2">
        <v>58</v>
      </c>
      <c r="AV97" s="2">
        <v>1</v>
      </c>
      <c r="AW97" s="2">
        <v>1</v>
      </c>
      <c r="AX97" s="2"/>
      <c r="AY97" s="2"/>
      <c r="AZ97" s="2">
        <v>1</v>
      </c>
      <c r="BA97" s="2">
        <v>1</v>
      </c>
      <c r="BB97" s="2">
        <v>1</v>
      </c>
      <c r="BC97" s="2">
        <v>1</v>
      </c>
      <c r="BD97" s="2" t="s">
        <v>3</v>
      </c>
      <c r="BE97" s="2" t="s">
        <v>3</v>
      </c>
      <c r="BF97" s="2" t="s">
        <v>3</v>
      </c>
      <c r="BG97" s="2" t="s">
        <v>3</v>
      </c>
      <c r="BH97" s="2">
        <v>0</v>
      </c>
      <c r="BI97" s="2">
        <v>1</v>
      </c>
      <c r="BJ97" s="2" t="s">
        <v>237</v>
      </c>
      <c r="BK97" s="2"/>
      <c r="BL97" s="2"/>
      <c r="BM97" s="2">
        <v>6001</v>
      </c>
      <c r="BN97" s="2">
        <v>0</v>
      </c>
      <c r="BO97" s="2" t="s">
        <v>3</v>
      </c>
      <c r="BP97" s="2">
        <v>0</v>
      </c>
      <c r="BQ97" s="2">
        <v>2</v>
      </c>
      <c r="BR97" s="2">
        <v>0</v>
      </c>
      <c r="BS97" s="2">
        <v>1</v>
      </c>
      <c r="BT97" s="2">
        <v>1</v>
      </c>
      <c r="BU97" s="2">
        <v>1</v>
      </c>
      <c r="BV97" s="2">
        <v>1</v>
      </c>
      <c r="BW97" s="2">
        <v>1</v>
      </c>
      <c r="BX97" s="2">
        <v>1</v>
      </c>
      <c r="BY97" s="2" t="s">
        <v>3</v>
      </c>
      <c r="BZ97" s="2">
        <v>102</v>
      </c>
      <c r="CA97" s="2">
        <v>58</v>
      </c>
      <c r="CB97" s="2" t="s">
        <v>3</v>
      </c>
      <c r="CC97" s="2"/>
      <c r="CD97" s="2"/>
      <c r="CE97" s="2">
        <v>0</v>
      </c>
      <c r="CF97" s="2">
        <v>0</v>
      </c>
      <c r="CG97" s="2">
        <v>0</v>
      </c>
      <c r="CH97" s="2"/>
      <c r="CI97" s="2"/>
      <c r="CJ97" s="2"/>
      <c r="CK97" s="2"/>
      <c r="CL97" s="2"/>
      <c r="CM97" s="2">
        <v>0</v>
      </c>
      <c r="CN97" s="2" t="s">
        <v>3</v>
      </c>
      <c r="CO97" s="2">
        <v>0</v>
      </c>
      <c r="CP97" s="2">
        <f t="shared" si="58"/>
        <v>106.62</v>
      </c>
      <c r="CQ97" s="2">
        <f>SUMIF(SmtRes!AQ91:'SmtRes'!AQ96,"=1",SmtRes!AA91:'SmtRes'!AA96)</f>
        <v>81761.119999999995</v>
      </c>
      <c r="CR97" s="2">
        <f>SUMIF(SmtRes!AQ91:'SmtRes'!AQ96,"=1",SmtRes!AB91:'SmtRes'!AB96)</f>
        <v>2261.6</v>
      </c>
      <c r="CS97" s="2">
        <f>SUMIF(SmtRes!AQ91:'SmtRes'!AQ96,"=1",SmtRes!AC91:'SmtRes'!AC96)</f>
        <v>923</v>
      </c>
      <c r="CT97" s="2">
        <f>SUMIF(SmtRes!AQ91:'SmtRes'!AQ96,"=1",SmtRes!AD91:'SmtRes'!AD96)</f>
        <v>363.03</v>
      </c>
      <c r="CU97" s="2">
        <f t="shared" si="60"/>
        <v>0</v>
      </c>
      <c r="CV97" s="2">
        <f>SUMIF(SmtRes!AQ91:'SmtRes'!AQ96,"=1",SmtRes!BU91:'SmtRes'!BU96)</f>
        <v>289</v>
      </c>
      <c r="CW97" s="2">
        <f>SUMIF(SmtRes!AQ91:'SmtRes'!AQ96,"=1",SmtRes!BV91:'SmtRes'!BV96)</f>
        <v>0.59000000000000008</v>
      </c>
      <c r="CX97" s="2">
        <f t="shared" si="61"/>
        <v>0</v>
      </c>
      <c r="CY97" s="2">
        <f t="shared" si="62"/>
        <v>107.28360000000001</v>
      </c>
      <c r="CZ97" s="2">
        <f t="shared" si="63"/>
        <v>61.004400000000004</v>
      </c>
      <c r="DA97" s="2"/>
      <c r="DB97" s="2"/>
      <c r="DC97" s="2" t="s">
        <v>3</v>
      </c>
      <c r="DD97" s="2" t="s">
        <v>3</v>
      </c>
      <c r="DE97" s="2" t="s">
        <v>3</v>
      </c>
      <c r="DF97" s="2" t="s">
        <v>3</v>
      </c>
      <c r="DG97" s="2" t="s">
        <v>3</v>
      </c>
      <c r="DH97" s="2" t="s">
        <v>3</v>
      </c>
      <c r="DI97" s="2" t="s">
        <v>3</v>
      </c>
      <c r="DJ97" s="2" t="s">
        <v>3</v>
      </c>
      <c r="DK97" s="2" t="s">
        <v>3</v>
      </c>
      <c r="DL97" s="2" t="s">
        <v>3</v>
      </c>
      <c r="DM97" s="2" t="s">
        <v>3</v>
      </c>
      <c r="DN97" s="2">
        <v>0</v>
      </c>
      <c r="DO97" s="2">
        <v>0</v>
      </c>
      <c r="DP97" s="2">
        <v>1</v>
      </c>
      <c r="DQ97" s="2">
        <v>1</v>
      </c>
      <c r="DR97" s="2"/>
      <c r="DS97" s="2"/>
      <c r="DT97" s="2"/>
      <c r="DU97" s="2">
        <v>1009</v>
      </c>
      <c r="DV97" s="2" t="s">
        <v>236</v>
      </c>
      <c r="DW97" s="2" t="s">
        <v>236</v>
      </c>
      <c r="DX97" s="2">
        <v>1000</v>
      </c>
      <c r="DY97" s="2"/>
      <c r="DZ97" s="2" t="s">
        <v>3</v>
      </c>
      <c r="EA97" s="2" t="s">
        <v>3</v>
      </c>
      <c r="EB97" s="2" t="s">
        <v>3</v>
      </c>
      <c r="EC97" s="2" t="s">
        <v>3</v>
      </c>
      <c r="ED97" s="2"/>
      <c r="EE97" s="2">
        <v>70312921</v>
      </c>
      <c r="EF97" s="2">
        <v>2</v>
      </c>
      <c r="EG97" s="2" t="s">
        <v>25</v>
      </c>
      <c r="EH97" s="2">
        <v>6</v>
      </c>
      <c r="EI97" s="2" t="s">
        <v>224</v>
      </c>
      <c r="EJ97" s="2">
        <v>1</v>
      </c>
      <c r="EK97" s="2">
        <v>6001</v>
      </c>
      <c r="EL97" s="2" t="s">
        <v>224</v>
      </c>
      <c r="EM97" s="2" t="s">
        <v>225</v>
      </c>
      <c r="EN97" s="2"/>
      <c r="EO97" s="2" t="s">
        <v>3</v>
      </c>
      <c r="EP97" s="2"/>
      <c r="EQ97" s="2">
        <v>0</v>
      </c>
      <c r="ER97" s="2">
        <v>0</v>
      </c>
      <c r="ES97" s="2">
        <v>0</v>
      </c>
      <c r="ET97" s="2">
        <v>0</v>
      </c>
      <c r="EU97" s="2">
        <v>0</v>
      </c>
      <c r="EV97" s="2">
        <v>0</v>
      </c>
      <c r="EW97" s="2">
        <v>289</v>
      </c>
      <c r="EX97" s="2">
        <v>0.59</v>
      </c>
      <c r="EY97" s="2">
        <v>0</v>
      </c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>
        <v>0</v>
      </c>
      <c r="FR97" s="2">
        <v>0</v>
      </c>
      <c r="FS97" s="2">
        <v>0</v>
      </c>
      <c r="FT97" s="2"/>
      <c r="FU97" s="2"/>
      <c r="FV97" s="2"/>
      <c r="FW97" s="2"/>
      <c r="FX97" s="2">
        <v>102</v>
      </c>
      <c r="FY97" s="2">
        <v>58</v>
      </c>
      <c r="FZ97" s="2"/>
      <c r="GA97" s="2" t="s">
        <v>3</v>
      </c>
      <c r="GB97" s="2"/>
      <c r="GC97" s="2"/>
      <c r="GD97" s="2">
        <v>1</v>
      </c>
      <c r="GE97" s="2"/>
      <c r="GF97" s="2">
        <v>-142133192</v>
      </c>
      <c r="GG97" s="2">
        <v>2</v>
      </c>
      <c r="GH97" s="2">
        <v>1</v>
      </c>
      <c r="GI97" s="2">
        <v>-2</v>
      </c>
      <c r="GJ97" s="2">
        <v>0</v>
      </c>
      <c r="GK97" s="2">
        <v>0</v>
      </c>
      <c r="GL97" s="2">
        <f t="shared" si="49"/>
        <v>0</v>
      </c>
      <c r="GM97" s="2">
        <f t="shared" si="50"/>
        <v>274.89999999999998</v>
      </c>
      <c r="GN97" s="2">
        <f t="shared" si="51"/>
        <v>274.89999999999998</v>
      </c>
      <c r="GO97" s="2">
        <f t="shared" si="52"/>
        <v>0</v>
      </c>
      <c r="GP97" s="2">
        <f t="shared" si="53"/>
        <v>0</v>
      </c>
      <c r="GQ97" s="2"/>
      <c r="GR97" s="2">
        <v>0</v>
      </c>
      <c r="GS97" s="2">
        <v>0</v>
      </c>
      <c r="GT97" s="2">
        <v>0</v>
      </c>
      <c r="GU97" s="2" t="s">
        <v>3</v>
      </c>
      <c r="GV97" s="2">
        <f t="shared" si="54"/>
        <v>0</v>
      </c>
      <c r="GW97" s="2">
        <v>1</v>
      </c>
      <c r="GX97" s="2">
        <f t="shared" si="55"/>
        <v>0</v>
      </c>
      <c r="GY97" s="2"/>
      <c r="GZ97" s="2"/>
      <c r="HA97" s="2">
        <v>0</v>
      </c>
      <c r="HB97" s="2">
        <v>0</v>
      </c>
      <c r="HC97" s="2">
        <f t="shared" si="59"/>
        <v>0</v>
      </c>
      <c r="HD97" s="2"/>
      <c r="HE97" s="2" t="s">
        <v>3</v>
      </c>
      <c r="HF97" s="2" t="s">
        <v>3</v>
      </c>
      <c r="HG97" s="2"/>
      <c r="HH97" s="2"/>
      <c r="HI97" s="2"/>
      <c r="HJ97" s="2"/>
      <c r="HK97" s="2"/>
      <c r="HL97" s="2"/>
      <c r="HM97" s="2" t="s">
        <v>3</v>
      </c>
      <c r="HN97" s="2" t="s">
        <v>226</v>
      </c>
      <c r="HO97" s="2" t="s">
        <v>227</v>
      </c>
      <c r="HP97" s="2" t="s">
        <v>224</v>
      </c>
      <c r="HQ97" s="2" t="s">
        <v>224</v>
      </c>
      <c r="HR97" s="2"/>
      <c r="HS97" s="2">
        <v>0</v>
      </c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>
        <v>0</v>
      </c>
      <c r="IL97" s="2"/>
      <c r="IM97" s="2"/>
      <c r="IN97" s="2"/>
      <c r="IO97" s="2"/>
      <c r="IP97" s="2"/>
      <c r="IQ97" s="2"/>
      <c r="IR97" s="2"/>
      <c r="IS97" s="2"/>
      <c r="IT97" s="2"/>
      <c r="IU97" s="2"/>
    </row>
    <row r="98" spans="1:255" x14ac:dyDescent="0.2">
      <c r="A98" s="2">
        <v>18</v>
      </c>
      <c r="B98" s="2">
        <v>1</v>
      </c>
      <c r="C98" s="2">
        <v>96</v>
      </c>
      <c r="D98" s="2"/>
      <c r="E98" s="2" t="s">
        <v>238</v>
      </c>
      <c r="F98" s="2" t="s">
        <v>239</v>
      </c>
      <c r="G98" s="2" t="s">
        <v>240</v>
      </c>
      <c r="H98" s="2" t="s">
        <v>236</v>
      </c>
      <c r="I98" s="2">
        <f>I97*J98</f>
        <v>1E-3</v>
      </c>
      <c r="J98" s="2">
        <v>1</v>
      </c>
      <c r="K98" s="2">
        <v>1</v>
      </c>
      <c r="L98" s="2"/>
      <c r="M98" s="2"/>
      <c r="N98" s="2"/>
      <c r="O98" s="2">
        <f t="shared" si="57"/>
        <v>216.63</v>
      </c>
      <c r="P98" s="2">
        <f>ROUND(CQ98*I98,2)</f>
        <v>216.63</v>
      </c>
      <c r="Q98" s="2">
        <f>ROUND(CR98*I98,2)</f>
        <v>0</v>
      </c>
      <c r="R98" s="2">
        <f>ROUND(CS98*I98,2)</f>
        <v>0</v>
      </c>
      <c r="S98" s="2">
        <f>ROUND(CT98*I98,2)</f>
        <v>0</v>
      </c>
      <c r="T98" s="2">
        <f t="shared" si="39"/>
        <v>0</v>
      </c>
      <c r="U98" s="2">
        <f>ROUND(CV98*I98,7)</f>
        <v>0</v>
      </c>
      <c r="V98" s="2">
        <f>ROUND(CW98*I98,7)</f>
        <v>0</v>
      </c>
      <c r="W98" s="2">
        <f t="shared" si="40"/>
        <v>0</v>
      </c>
      <c r="X98" s="2">
        <f t="shared" si="41"/>
        <v>0</v>
      </c>
      <c r="Y98" s="2">
        <f t="shared" si="42"/>
        <v>0</v>
      </c>
      <c r="Z98" s="2"/>
      <c r="AA98" s="2">
        <v>72309884</v>
      </c>
      <c r="AB98" s="2">
        <f t="shared" si="43"/>
        <v>191710.91</v>
      </c>
      <c r="AC98" s="2">
        <f>ROUND((ES98),6)</f>
        <v>191710.91</v>
      </c>
      <c r="AD98" s="2">
        <f>ROUND((((ET98)-(EU98))+AE98),6)</f>
        <v>0</v>
      </c>
      <c r="AE98" s="2">
        <f>ROUND((EU98),6)</f>
        <v>0</v>
      </c>
      <c r="AF98" s="2">
        <f>ROUND((EV98),6)</f>
        <v>0</v>
      </c>
      <c r="AG98" s="2">
        <f t="shared" si="44"/>
        <v>0</v>
      </c>
      <c r="AH98" s="2">
        <f>(EW98)</f>
        <v>0</v>
      </c>
      <c r="AI98" s="2">
        <f>(EX98)</f>
        <v>0</v>
      </c>
      <c r="AJ98" s="2">
        <f t="shared" si="45"/>
        <v>0</v>
      </c>
      <c r="AK98" s="2">
        <v>191710.91</v>
      </c>
      <c r="AL98" s="2">
        <v>191710.91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102</v>
      </c>
      <c r="AU98" s="2">
        <v>58</v>
      </c>
      <c r="AV98" s="2">
        <v>1</v>
      </c>
      <c r="AW98" s="2">
        <v>1</v>
      </c>
      <c r="AX98" s="2"/>
      <c r="AY98" s="2"/>
      <c r="AZ98" s="2">
        <v>1</v>
      </c>
      <c r="BA98" s="2">
        <v>1</v>
      </c>
      <c r="BB98" s="2">
        <v>1</v>
      </c>
      <c r="BC98" s="2">
        <v>1.1299999999999999</v>
      </c>
      <c r="BD98" s="2" t="s">
        <v>3</v>
      </c>
      <c r="BE98" s="2" t="s">
        <v>3</v>
      </c>
      <c r="BF98" s="2" t="s">
        <v>3</v>
      </c>
      <c r="BG98" s="2" t="s">
        <v>3</v>
      </c>
      <c r="BH98" s="2">
        <v>3</v>
      </c>
      <c r="BI98" s="2">
        <v>1</v>
      </c>
      <c r="BJ98" s="2" t="s">
        <v>241</v>
      </c>
      <c r="BK98" s="2"/>
      <c r="BL98" s="2"/>
      <c r="BM98" s="2">
        <v>6001</v>
      </c>
      <c r="BN98" s="2">
        <v>0</v>
      </c>
      <c r="BO98" s="2" t="s">
        <v>239</v>
      </c>
      <c r="BP98" s="2">
        <v>1</v>
      </c>
      <c r="BQ98" s="2">
        <v>2</v>
      </c>
      <c r="BR98" s="2">
        <v>0</v>
      </c>
      <c r="BS98" s="2">
        <v>1</v>
      </c>
      <c r="BT98" s="2">
        <v>1</v>
      </c>
      <c r="BU98" s="2">
        <v>1</v>
      </c>
      <c r="BV98" s="2">
        <v>1</v>
      </c>
      <c r="BW98" s="2">
        <v>1</v>
      </c>
      <c r="BX98" s="2">
        <v>1</v>
      </c>
      <c r="BY98" s="2" t="s">
        <v>3</v>
      </c>
      <c r="BZ98" s="2">
        <v>102</v>
      </c>
      <c r="CA98" s="2">
        <v>58</v>
      </c>
      <c r="CB98" s="2" t="s">
        <v>3</v>
      </c>
      <c r="CC98" s="2"/>
      <c r="CD98" s="2"/>
      <c r="CE98" s="2">
        <v>0</v>
      </c>
      <c r="CF98" s="2">
        <v>0</v>
      </c>
      <c r="CG98" s="2">
        <v>0</v>
      </c>
      <c r="CH98" s="2"/>
      <c r="CI98" s="2"/>
      <c r="CJ98" s="2"/>
      <c r="CK98" s="2"/>
      <c r="CL98" s="2"/>
      <c r="CM98" s="2">
        <v>0</v>
      </c>
      <c r="CN98" s="2" t="s">
        <v>3</v>
      </c>
      <c r="CO98" s="2">
        <v>0</v>
      </c>
      <c r="CP98" s="2">
        <f t="shared" si="58"/>
        <v>216.63</v>
      </c>
      <c r="CQ98" s="2">
        <f>ROUND(AL98*BC98,2)</f>
        <v>216633.33</v>
      </c>
      <c r="CR98" s="2">
        <f>ROUND(AM98*BB98,2)</f>
        <v>0</v>
      </c>
      <c r="CS98" s="2">
        <f>ROUND(AN98*BS98,2)</f>
        <v>0</v>
      </c>
      <c r="CT98" s="2">
        <f>ROUND(AO98*BA98,2)</f>
        <v>0</v>
      </c>
      <c r="CU98" s="2">
        <f t="shared" si="60"/>
        <v>0</v>
      </c>
      <c r="CV98" s="2">
        <f>AH98</f>
        <v>0</v>
      </c>
      <c r="CW98" s="2">
        <f>AI98</f>
        <v>0</v>
      </c>
      <c r="CX98" s="2">
        <f t="shared" si="61"/>
        <v>0</v>
      </c>
      <c r="CY98" s="2">
        <f t="shared" si="62"/>
        <v>0</v>
      </c>
      <c r="CZ98" s="2">
        <f t="shared" si="63"/>
        <v>0</v>
      </c>
      <c r="DA98" s="2"/>
      <c r="DB98" s="2"/>
      <c r="DC98" s="2" t="s">
        <v>3</v>
      </c>
      <c r="DD98" s="2" t="s">
        <v>3</v>
      </c>
      <c r="DE98" s="2" t="s">
        <v>3</v>
      </c>
      <c r="DF98" s="2" t="s">
        <v>3</v>
      </c>
      <c r="DG98" s="2" t="s">
        <v>3</v>
      </c>
      <c r="DH98" s="2" t="s">
        <v>3</v>
      </c>
      <c r="DI98" s="2" t="s">
        <v>3</v>
      </c>
      <c r="DJ98" s="2" t="s">
        <v>3</v>
      </c>
      <c r="DK98" s="2" t="s">
        <v>3</v>
      </c>
      <c r="DL98" s="2" t="s">
        <v>3</v>
      </c>
      <c r="DM98" s="2" t="s">
        <v>3</v>
      </c>
      <c r="DN98" s="2">
        <v>0</v>
      </c>
      <c r="DO98" s="2">
        <v>0</v>
      </c>
      <c r="DP98" s="2">
        <v>1</v>
      </c>
      <c r="DQ98" s="2">
        <v>1</v>
      </c>
      <c r="DR98" s="2"/>
      <c r="DS98" s="2"/>
      <c r="DT98" s="2"/>
      <c r="DU98" s="2">
        <v>1009</v>
      </c>
      <c r="DV98" s="2" t="s">
        <v>236</v>
      </c>
      <c r="DW98" s="2" t="s">
        <v>236</v>
      </c>
      <c r="DX98" s="2">
        <v>1000</v>
      </c>
      <c r="DY98" s="2"/>
      <c r="DZ98" s="2" t="s">
        <v>3</v>
      </c>
      <c r="EA98" s="2" t="s">
        <v>3</v>
      </c>
      <c r="EB98" s="2" t="s">
        <v>3</v>
      </c>
      <c r="EC98" s="2" t="s">
        <v>3</v>
      </c>
      <c r="ED98" s="2"/>
      <c r="EE98" s="2">
        <v>70312921</v>
      </c>
      <c r="EF98" s="2">
        <v>2</v>
      </c>
      <c r="EG98" s="2" t="s">
        <v>25</v>
      </c>
      <c r="EH98" s="2">
        <v>6</v>
      </c>
      <c r="EI98" s="2" t="s">
        <v>224</v>
      </c>
      <c r="EJ98" s="2">
        <v>1</v>
      </c>
      <c r="EK98" s="2">
        <v>6001</v>
      </c>
      <c r="EL98" s="2" t="s">
        <v>224</v>
      </c>
      <c r="EM98" s="2" t="s">
        <v>225</v>
      </c>
      <c r="EN98" s="2"/>
      <c r="EO98" s="2" t="s">
        <v>3</v>
      </c>
      <c r="EP98" s="2"/>
      <c r="EQ98" s="2">
        <v>0</v>
      </c>
      <c r="ER98" s="2">
        <v>191710.91</v>
      </c>
      <c r="ES98" s="2">
        <v>191710.91</v>
      </c>
      <c r="ET98" s="2">
        <v>0</v>
      </c>
      <c r="EU98" s="2">
        <v>0</v>
      </c>
      <c r="EV98" s="2">
        <v>0</v>
      </c>
      <c r="EW98" s="2">
        <v>0</v>
      </c>
      <c r="EX98" s="2">
        <v>0</v>
      </c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>
        <v>0</v>
      </c>
      <c r="FR98" s="2">
        <v>0</v>
      </c>
      <c r="FS98" s="2">
        <v>0</v>
      </c>
      <c r="FT98" s="2"/>
      <c r="FU98" s="2"/>
      <c r="FV98" s="2"/>
      <c r="FW98" s="2"/>
      <c r="FX98" s="2">
        <v>102</v>
      </c>
      <c r="FY98" s="2">
        <v>58</v>
      </c>
      <c r="FZ98" s="2"/>
      <c r="GA98" s="2" t="s">
        <v>3</v>
      </c>
      <c r="GB98" s="2"/>
      <c r="GC98" s="2"/>
      <c r="GD98" s="2">
        <v>1</v>
      </c>
      <c r="GE98" s="2"/>
      <c r="GF98" s="2">
        <v>1532513223</v>
      </c>
      <c r="GG98" s="2">
        <v>2</v>
      </c>
      <c r="GH98" s="2">
        <v>1</v>
      </c>
      <c r="GI98" s="2">
        <v>2</v>
      </c>
      <c r="GJ98" s="2">
        <v>0</v>
      </c>
      <c r="GK98" s="2">
        <v>0</v>
      </c>
      <c r="GL98" s="2">
        <f t="shared" si="49"/>
        <v>0</v>
      </c>
      <c r="GM98" s="2">
        <f t="shared" si="50"/>
        <v>216.63</v>
      </c>
      <c r="GN98" s="2">
        <f t="shared" si="51"/>
        <v>216.63</v>
      </c>
      <c r="GO98" s="2">
        <f t="shared" si="52"/>
        <v>0</v>
      </c>
      <c r="GP98" s="2">
        <f t="shared" si="53"/>
        <v>0</v>
      </c>
      <c r="GQ98" s="2"/>
      <c r="GR98" s="2">
        <v>0</v>
      </c>
      <c r="GS98" s="2">
        <v>0</v>
      </c>
      <c r="GT98" s="2">
        <v>0</v>
      </c>
      <c r="GU98" s="2" t="s">
        <v>3</v>
      </c>
      <c r="GV98" s="2">
        <f t="shared" si="54"/>
        <v>0</v>
      </c>
      <c r="GW98" s="2">
        <v>1</v>
      </c>
      <c r="GX98" s="2">
        <f t="shared" si="55"/>
        <v>0</v>
      </c>
      <c r="GY98" s="2"/>
      <c r="GZ98" s="2"/>
      <c r="HA98" s="2">
        <v>0</v>
      </c>
      <c r="HB98" s="2">
        <v>0</v>
      </c>
      <c r="HC98" s="2">
        <f t="shared" si="59"/>
        <v>0</v>
      </c>
      <c r="HD98" s="2"/>
      <c r="HE98" s="2" t="s">
        <v>3</v>
      </c>
      <c r="HF98" s="2" t="s">
        <v>3</v>
      </c>
      <c r="HG98" s="2"/>
      <c r="HH98" s="2"/>
      <c r="HI98" s="2"/>
      <c r="HJ98" s="2"/>
      <c r="HK98" s="2"/>
      <c r="HL98" s="2"/>
      <c r="HM98" s="2" t="s">
        <v>3</v>
      </c>
      <c r="HN98" s="2" t="s">
        <v>226</v>
      </c>
      <c r="HO98" s="2" t="s">
        <v>227</v>
      </c>
      <c r="HP98" s="2" t="s">
        <v>224</v>
      </c>
      <c r="HQ98" s="2" t="s">
        <v>224</v>
      </c>
      <c r="HR98" s="2"/>
      <c r="HS98" s="2">
        <v>0</v>
      </c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>
        <v>0</v>
      </c>
      <c r="IL98" s="2"/>
      <c r="IM98" s="2"/>
      <c r="IN98" s="2"/>
      <c r="IO98" s="2"/>
      <c r="IP98" s="2"/>
      <c r="IQ98" s="2"/>
      <c r="IR98" s="2"/>
      <c r="IS98" s="2"/>
      <c r="IT98" s="2"/>
      <c r="IU98" s="2"/>
    </row>
    <row r="99" spans="1:255" x14ac:dyDescent="0.2">
      <c r="A99" s="2">
        <v>17</v>
      </c>
      <c r="B99" s="2">
        <v>1</v>
      </c>
      <c r="C99" s="2">
        <f>ROW(SmtRes!A99)</f>
        <v>99</v>
      </c>
      <c r="D99" s="2">
        <f>ROW(EtalonRes!A108)</f>
        <v>108</v>
      </c>
      <c r="E99" s="2" t="s">
        <v>242</v>
      </c>
      <c r="F99" s="2" t="s">
        <v>243</v>
      </c>
      <c r="G99" s="2" t="s">
        <v>244</v>
      </c>
      <c r="H99" s="2" t="s">
        <v>104</v>
      </c>
      <c r="I99" s="2">
        <f>ROUND(381.5/100,7)</f>
        <v>3.8149999999999999</v>
      </c>
      <c r="J99" s="2">
        <v>0</v>
      </c>
      <c r="K99" s="2">
        <f>ROUND(381.5/100,7)</f>
        <v>3.8149999999999999</v>
      </c>
      <c r="L99" s="2"/>
      <c r="M99" s="2"/>
      <c r="N99" s="2"/>
      <c r="O99" s="2">
        <f t="shared" si="57"/>
        <v>1225.2</v>
      </c>
      <c r="P99" s="2">
        <f>SUMIF(SmtRes!AQ97:'SmtRes'!AQ99,"=1",SmtRes!DF97:'SmtRes'!DF99)</f>
        <v>0</v>
      </c>
      <c r="Q99" s="2">
        <f>SUMIF(SmtRes!AQ97:'SmtRes'!AQ99,"=1",SmtRes!DG97:'SmtRes'!DG99)</f>
        <v>308.56</v>
      </c>
      <c r="R99" s="2">
        <f>SUMIF(SmtRes!AQ97:'SmtRes'!AQ99,"=1",SmtRes!DH97:'SmtRes'!DH99)</f>
        <v>300.54000000000002</v>
      </c>
      <c r="S99" s="2">
        <f>SUMIF(SmtRes!AQ97:'SmtRes'!AQ99,"=1",SmtRes!DI97:'SmtRes'!DI99)</f>
        <v>616.1</v>
      </c>
      <c r="T99" s="2">
        <f t="shared" si="39"/>
        <v>0</v>
      </c>
      <c r="U99" s="2">
        <f>SUMIF(SmtRes!AQ97:'SmtRes'!AQ99,"=1",SmtRes!CV97:'SmtRes'!CV99)</f>
        <v>1.5641499999999999</v>
      </c>
      <c r="V99" s="2">
        <f>SUMIF(SmtRes!AQ97:'SmtRes'!AQ99,"=1",SmtRes!CW97:'SmtRes'!CW99)</f>
        <v>0.76300000000000001</v>
      </c>
      <c r="W99" s="2">
        <f t="shared" si="40"/>
        <v>0</v>
      </c>
      <c r="X99" s="2">
        <f t="shared" si="41"/>
        <v>1072.47</v>
      </c>
      <c r="Y99" s="2">
        <f t="shared" si="42"/>
        <v>678.31</v>
      </c>
      <c r="Z99" s="2"/>
      <c r="AA99" s="2">
        <v>72309884</v>
      </c>
      <c r="AB99" s="2">
        <f t="shared" si="43"/>
        <v>242.37690000000001</v>
      </c>
      <c r="AC99" s="2">
        <f>ROUND((0),6)</f>
        <v>0</v>
      </c>
      <c r="AD99" s="2">
        <f>ROUND((((SUM(SmtRes!BR97:'SmtRes'!BR99))-(SUM(SmtRes!BS97:'SmtRes'!BS99)))+AE99),6)</f>
        <v>80.882000000000005</v>
      </c>
      <c r="AE99" s="2">
        <f>ROUND((SUM(SmtRes!BS97:'SmtRes'!BS99)),6)</f>
        <v>78.778000000000006</v>
      </c>
      <c r="AF99" s="2">
        <f>ROUND((SUM(SmtRes!BT97:'SmtRes'!BT99)),6)</f>
        <v>161.4949</v>
      </c>
      <c r="AG99" s="2">
        <f t="shared" si="44"/>
        <v>0</v>
      </c>
      <c r="AH99" s="2">
        <f>(SUM(SmtRes!BU97:'SmtRes'!BU99))</f>
        <v>0.41</v>
      </c>
      <c r="AI99" s="2">
        <f>(SUM(SmtRes!BV97:'SmtRes'!BV99))</f>
        <v>0.2</v>
      </c>
      <c r="AJ99" s="2">
        <f t="shared" si="45"/>
        <v>0</v>
      </c>
      <c r="AK99" s="2">
        <v>321.1549</v>
      </c>
      <c r="AL99" s="2">
        <v>0</v>
      </c>
      <c r="AM99" s="2">
        <v>80.882000000000005</v>
      </c>
      <c r="AN99" s="2">
        <v>78.778000000000006</v>
      </c>
      <c r="AO99" s="2">
        <v>161.49489999999997</v>
      </c>
      <c r="AP99" s="2">
        <v>0</v>
      </c>
      <c r="AQ99" s="2">
        <v>0.41</v>
      </c>
      <c r="AR99" s="2">
        <v>0.2</v>
      </c>
      <c r="AS99" s="2">
        <v>0</v>
      </c>
      <c r="AT99" s="2">
        <v>117</v>
      </c>
      <c r="AU99" s="2">
        <v>74</v>
      </c>
      <c r="AV99" s="2">
        <v>1</v>
      </c>
      <c r="AW99" s="2">
        <v>1</v>
      </c>
      <c r="AX99" s="2"/>
      <c r="AY99" s="2"/>
      <c r="AZ99" s="2">
        <v>1</v>
      </c>
      <c r="BA99" s="2">
        <v>1</v>
      </c>
      <c r="BB99" s="2">
        <v>1</v>
      </c>
      <c r="BC99" s="2">
        <v>1</v>
      </c>
      <c r="BD99" s="2" t="s">
        <v>3</v>
      </c>
      <c r="BE99" s="2" t="s">
        <v>3</v>
      </c>
      <c r="BF99" s="2" t="s">
        <v>3</v>
      </c>
      <c r="BG99" s="2" t="s">
        <v>3</v>
      </c>
      <c r="BH99" s="2">
        <v>0</v>
      </c>
      <c r="BI99" s="2">
        <v>1</v>
      </c>
      <c r="BJ99" s="2" t="s">
        <v>245</v>
      </c>
      <c r="BK99" s="2"/>
      <c r="BL99" s="2"/>
      <c r="BM99" s="2">
        <v>24001</v>
      </c>
      <c r="BN99" s="2">
        <v>0</v>
      </c>
      <c r="BO99" s="2" t="s">
        <v>3</v>
      </c>
      <c r="BP99" s="2">
        <v>0</v>
      </c>
      <c r="BQ99" s="2">
        <v>2</v>
      </c>
      <c r="BR99" s="2">
        <v>0</v>
      </c>
      <c r="BS99" s="2">
        <v>1</v>
      </c>
      <c r="BT99" s="2">
        <v>1</v>
      </c>
      <c r="BU99" s="2">
        <v>1</v>
      </c>
      <c r="BV99" s="2">
        <v>1</v>
      </c>
      <c r="BW99" s="2">
        <v>1</v>
      </c>
      <c r="BX99" s="2">
        <v>1</v>
      </c>
      <c r="BY99" s="2" t="s">
        <v>3</v>
      </c>
      <c r="BZ99" s="2">
        <v>117</v>
      </c>
      <c r="CA99" s="2">
        <v>74</v>
      </c>
      <c r="CB99" s="2" t="s">
        <v>3</v>
      </c>
      <c r="CC99" s="2"/>
      <c r="CD99" s="2"/>
      <c r="CE99" s="2">
        <v>0</v>
      </c>
      <c r="CF99" s="2">
        <v>0</v>
      </c>
      <c r="CG99" s="2">
        <v>0</v>
      </c>
      <c r="CH99" s="2"/>
      <c r="CI99" s="2"/>
      <c r="CJ99" s="2"/>
      <c r="CK99" s="2"/>
      <c r="CL99" s="2"/>
      <c r="CM99" s="2">
        <v>0</v>
      </c>
      <c r="CN99" s="2" t="s">
        <v>3</v>
      </c>
      <c r="CO99" s="2">
        <v>0</v>
      </c>
      <c r="CP99" s="2">
        <f t="shared" si="58"/>
        <v>1225.2</v>
      </c>
      <c r="CQ99" s="2">
        <f>SUMIF(SmtRes!AQ97:'SmtRes'!AQ99,"=1",SmtRes!AA97:'SmtRes'!AA99)</f>
        <v>0</v>
      </c>
      <c r="CR99" s="2">
        <f>SUMIF(SmtRes!AQ97:'SmtRes'!AQ99,"=1",SmtRes!AB97:'SmtRes'!AB99)</f>
        <v>404.41</v>
      </c>
      <c r="CS99" s="2">
        <f>SUMIF(SmtRes!AQ97:'SmtRes'!AQ99,"=1",SmtRes!AC97:'SmtRes'!AC99)</f>
        <v>393.89</v>
      </c>
      <c r="CT99" s="2">
        <f>SUMIF(SmtRes!AQ97:'SmtRes'!AQ99,"=1",SmtRes!AD97:'SmtRes'!AD99)</f>
        <v>393.89</v>
      </c>
      <c r="CU99" s="2">
        <f t="shared" si="60"/>
        <v>0</v>
      </c>
      <c r="CV99" s="2">
        <f>SUMIF(SmtRes!AQ97:'SmtRes'!AQ99,"=1",SmtRes!BU97:'SmtRes'!BU99)</f>
        <v>0.41</v>
      </c>
      <c r="CW99" s="2">
        <f>SUMIF(SmtRes!AQ97:'SmtRes'!AQ99,"=1",SmtRes!BV97:'SmtRes'!BV99)</f>
        <v>0.2</v>
      </c>
      <c r="CX99" s="2">
        <f t="shared" si="61"/>
        <v>0</v>
      </c>
      <c r="CY99" s="2">
        <f t="shared" si="62"/>
        <v>1072.4688000000001</v>
      </c>
      <c r="CZ99" s="2">
        <f t="shared" si="63"/>
        <v>678.31359999999995</v>
      </c>
      <c r="DA99" s="2"/>
      <c r="DB99" s="2"/>
      <c r="DC99" s="2" t="s">
        <v>3</v>
      </c>
      <c r="DD99" s="2" t="s">
        <v>3</v>
      </c>
      <c r="DE99" s="2" t="s">
        <v>3</v>
      </c>
      <c r="DF99" s="2" t="s">
        <v>3</v>
      </c>
      <c r="DG99" s="2" t="s">
        <v>3</v>
      </c>
      <c r="DH99" s="2" t="s">
        <v>3</v>
      </c>
      <c r="DI99" s="2" t="s">
        <v>3</v>
      </c>
      <c r="DJ99" s="2" t="s">
        <v>3</v>
      </c>
      <c r="DK99" s="2" t="s">
        <v>3</v>
      </c>
      <c r="DL99" s="2" t="s">
        <v>3</v>
      </c>
      <c r="DM99" s="2" t="s">
        <v>3</v>
      </c>
      <c r="DN99" s="2">
        <v>0</v>
      </c>
      <c r="DO99" s="2">
        <v>0</v>
      </c>
      <c r="DP99" s="2">
        <v>1</v>
      </c>
      <c r="DQ99" s="2">
        <v>1</v>
      </c>
      <c r="DR99" s="2"/>
      <c r="DS99" s="2"/>
      <c r="DT99" s="2"/>
      <c r="DU99" s="2">
        <v>1003</v>
      </c>
      <c r="DV99" s="2" t="s">
        <v>104</v>
      </c>
      <c r="DW99" s="2" t="s">
        <v>104</v>
      </c>
      <c r="DX99" s="2">
        <v>100</v>
      </c>
      <c r="DY99" s="2"/>
      <c r="DZ99" s="2" t="s">
        <v>3</v>
      </c>
      <c r="EA99" s="2" t="s">
        <v>3</v>
      </c>
      <c r="EB99" s="2" t="s">
        <v>3</v>
      </c>
      <c r="EC99" s="2" t="s">
        <v>3</v>
      </c>
      <c r="ED99" s="2"/>
      <c r="EE99" s="2">
        <v>70312969</v>
      </c>
      <c r="EF99" s="2">
        <v>2</v>
      </c>
      <c r="EG99" s="2" t="s">
        <v>25</v>
      </c>
      <c r="EH99" s="2">
        <v>18</v>
      </c>
      <c r="EI99" s="2" t="s">
        <v>106</v>
      </c>
      <c r="EJ99" s="2">
        <v>1</v>
      </c>
      <c r="EK99" s="2">
        <v>24001</v>
      </c>
      <c r="EL99" s="2" t="s">
        <v>106</v>
      </c>
      <c r="EM99" s="2" t="s">
        <v>107</v>
      </c>
      <c r="EN99" s="2"/>
      <c r="EO99" s="2" t="s">
        <v>3</v>
      </c>
      <c r="EP99" s="2"/>
      <c r="EQ99" s="2">
        <v>0</v>
      </c>
      <c r="ER99" s="2">
        <v>0</v>
      </c>
      <c r="ES99" s="2">
        <v>0</v>
      </c>
      <c r="ET99" s="2">
        <v>0</v>
      </c>
      <c r="EU99" s="2">
        <v>0</v>
      </c>
      <c r="EV99" s="2">
        <v>0</v>
      </c>
      <c r="EW99" s="2">
        <v>0.41</v>
      </c>
      <c r="EX99" s="2">
        <v>0.2</v>
      </c>
      <c r="EY99" s="2">
        <v>0</v>
      </c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>
        <v>0</v>
      </c>
      <c r="FR99" s="2">
        <v>0</v>
      </c>
      <c r="FS99" s="2">
        <v>0</v>
      </c>
      <c r="FT99" s="2"/>
      <c r="FU99" s="2"/>
      <c r="FV99" s="2"/>
      <c r="FW99" s="2"/>
      <c r="FX99" s="2">
        <v>117</v>
      </c>
      <c r="FY99" s="2">
        <v>74</v>
      </c>
      <c r="FZ99" s="2"/>
      <c r="GA99" s="2" t="s">
        <v>3</v>
      </c>
      <c r="GB99" s="2"/>
      <c r="GC99" s="2"/>
      <c r="GD99" s="2">
        <v>1</v>
      </c>
      <c r="GE99" s="2"/>
      <c r="GF99" s="2">
        <v>-1790829716</v>
      </c>
      <c r="GG99" s="2">
        <v>2</v>
      </c>
      <c r="GH99" s="2">
        <v>1</v>
      </c>
      <c r="GI99" s="2">
        <v>-2</v>
      </c>
      <c r="GJ99" s="2">
        <v>0</v>
      </c>
      <c r="GK99" s="2">
        <v>0</v>
      </c>
      <c r="GL99" s="2">
        <f t="shared" si="49"/>
        <v>0</v>
      </c>
      <c r="GM99" s="2">
        <f t="shared" si="50"/>
        <v>2975.98</v>
      </c>
      <c r="GN99" s="2">
        <f t="shared" si="51"/>
        <v>2975.98</v>
      </c>
      <c r="GO99" s="2">
        <f t="shared" si="52"/>
        <v>0</v>
      </c>
      <c r="GP99" s="2">
        <f t="shared" si="53"/>
        <v>0</v>
      </c>
      <c r="GQ99" s="2"/>
      <c r="GR99" s="2">
        <v>0</v>
      </c>
      <c r="GS99" s="2">
        <v>0</v>
      </c>
      <c r="GT99" s="2">
        <v>0</v>
      </c>
      <c r="GU99" s="2" t="s">
        <v>3</v>
      </c>
      <c r="GV99" s="2">
        <f t="shared" si="54"/>
        <v>0</v>
      </c>
      <c r="GW99" s="2">
        <v>1</v>
      </c>
      <c r="GX99" s="2">
        <f t="shared" si="55"/>
        <v>0</v>
      </c>
      <c r="GY99" s="2"/>
      <c r="GZ99" s="2"/>
      <c r="HA99" s="2">
        <v>0</v>
      </c>
      <c r="HB99" s="2">
        <v>0</v>
      </c>
      <c r="HC99" s="2">
        <f t="shared" si="59"/>
        <v>0</v>
      </c>
      <c r="HD99" s="2"/>
      <c r="HE99" s="2" t="s">
        <v>3</v>
      </c>
      <c r="HF99" s="2" t="s">
        <v>3</v>
      </c>
      <c r="HG99" s="2"/>
      <c r="HH99" s="2"/>
      <c r="HI99" s="2"/>
      <c r="HJ99" s="2"/>
      <c r="HK99" s="2"/>
      <c r="HL99" s="2"/>
      <c r="HM99" s="2" t="s">
        <v>3</v>
      </c>
      <c r="HN99" s="2" t="s">
        <v>108</v>
      </c>
      <c r="HO99" s="2" t="s">
        <v>109</v>
      </c>
      <c r="HP99" s="2" t="s">
        <v>106</v>
      </c>
      <c r="HQ99" s="2" t="s">
        <v>106</v>
      </c>
      <c r="HR99" s="2"/>
      <c r="HS99" s="2">
        <v>0</v>
      </c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>
        <v>0</v>
      </c>
      <c r="IL99" s="2"/>
      <c r="IM99" s="2"/>
      <c r="IN99" s="2"/>
      <c r="IO99" s="2"/>
      <c r="IP99" s="2"/>
      <c r="IQ99" s="2"/>
      <c r="IR99" s="2"/>
      <c r="IS99" s="2"/>
      <c r="IT99" s="2"/>
      <c r="IU99" s="2"/>
    </row>
    <row r="100" spans="1:255" x14ac:dyDescent="0.2">
      <c r="A100" s="2">
        <v>17</v>
      </c>
      <c r="B100" s="2">
        <v>1</v>
      </c>
      <c r="C100" s="2">
        <f>ROW(SmtRes!A103)</f>
        <v>103</v>
      </c>
      <c r="D100" s="2">
        <f>ROW(EtalonRes!A112)</f>
        <v>112</v>
      </c>
      <c r="E100" s="2" t="s">
        <v>246</v>
      </c>
      <c r="F100" s="2" t="s">
        <v>247</v>
      </c>
      <c r="G100" s="2" t="s">
        <v>248</v>
      </c>
      <c r="H100" s="2" t="s">
        <v>104</v>
      </c>
      <c r="I100" s="2">
        <f>ROUND(2.5/100,7)</f>
        <v>2.5000000000000001E-2</v>
      </c>
      <c r="J100" s="2">
        <v>0</v>
      </c>
      <c r="K100" s="2">
        <f>ROUND(2.5/100,7)</f>
        <v>2.5000000000000001E-2</v>
      </c>
      <c r="L100" s="2"/>
      <c r="M100" s="2"/>
      <c r="N100" s="2"/>
      <c r="O100" s="2">
        <f t="shared" si="57"/>
        <v>2.64</v>
      </c>
      <c r="P100" s="2">
        <f>SUMIF(SmtRes!AQ100:'SmtRes'!AQ103,"=1",SmtRes!DF100:'SmtRes'!DF103)</f>
        <v>0</v>
      </c>
      <c r="Q100" s="2">
        <f>SUMIF(SmtRes!AQ100:'SmtRes'!AQ103,"=1",SmtRes!DG100:'SmtRes'!DG103)</f>
        <v>1.2000000000000002</v>
      </c>
      <c r="R100" s="2">
        <f>SUMIF(SmtRes!AQ100:'SmtRes'!AQ103,"=1",SmtRes!DH100:'SmtRes'!DH103)</f>
        <v>0.65</v>
      </c>
      <c r="S100" s="2">
        <f>SUMIF(SmtRes!AQ100:'SmtRes'!AQ103,"=1",SmtRes!DI100:'SmtRes'!DI103)</f>
        <v>0.79</v>
      </c>
      <c r="T100" s="2">
        <f t="shared" si="39"/>
        <v>0</v>
      </c>
      <c r="U100" s="2">
        <f>SUMIF(SmtRes!AQ100:'SmtRes'!AQ103,"=1",SmtRes!CV100:'SmtRes'!CV103)</f>
        <v>2E-3</v>
      </c>
      <c r="V100" s="2">
        <f>SUMIF(SmtRes!AQ100:'SmtRes'!AQ103,"=1",SmtRes!CW100:'SmtRes'!CW103)</f>
        <v>1.5E-3</v>
      </c>
      <c r="W100" s="2">
        <f t="shared" si="40"/>
        <v>0</v>
      </c>
      <c r="X100" s="2">
        <f t="shared" si="41"/>
        <v>1.68</v>
      </c>
      <c r="Y100" s="2">
        <f t="shared" si="42"/>
        <v>1.07</v>
      </c>
      <c r="Z100" s="2"/>
      <c r="AA100" s="2">
        <v>72309884</v>
      </c>
      <c r="AB100" s="2">
        <f t="shared" si="43"/>
        <v>79.721000000000004</v>
      </c>
      <c r="AC100" s="2">
        <f>ROUND((0),6)</f>
        <v>0</v>
      </c>
      <c r="AD100" s="2">
        <f>ROUND((((SUM(SmtRes!BR100:'SmtRes'!BR103))-(SUM(SmtRes!BS100:'SmtRes'!BS103)))+AE100),6)</f>
        <v>48.209800000000001</v>
      </c>
      <c r="AE100" s="2">
        <f>ROUND((SUM(SmtRes!BS100:'SmtRes'!BS103)),6)</f>
        <v>26.337800000000001</v>
      </c>
      <c r="AF100" s="2">
        <f>ROUND((SUM(SmtRes!BT100:'SmtRes'!BT103)),6)</f>
        <v>31.511199999999999</v>
      </c>
      <c r="AG100" s="2">
        <f t="shared" si="44"/>
        <v>0</v>
      </c>
      <c r="AH100" s="2">
        <f>(SUM(SmtRes!BU100:'SmtRes'!BU103))</f>
        <v>0.08</v>
      </c>
      <c r="AI100" s="2">
        <f>(SUM(SmtRes!BV100:'SmtRes'!BV103))</f>
        <v>0.06</v>
      </c>
      <c r="AJ100" s="2">
        <f t="shared" si="45"/>
        <v>0</v>
      </c>
      <c r="AK100" s="2">
        <v>106.05880000000001</v>
      </c>
      <c r="AL100" s="2">
        <v>0</v>
      </c>
      <c r="AM100" s="2">
        <v>48.209800000000001</v>
      </c>
      <c r="AN100" s="2">
        <v>26.337800000000001</v>
      </c>
      <c r="AO100" s="2">
        <v>31.511199999999999</v>
      </c>
      <c r="AP100" s="2">
        <v>0</v>
      </c>
      <c r="AQ100" s="2">
        <v>0.08</v>
      </c>
      <c r="AR100" s="2">
        <v>0.06</v>
      </c>
      <c r="AS100" s="2">
        <v>0</v>
      </c>
      <c r="AT100" s="2">
        <v>117</v>
      </c>
      <c r="AU100" s="2">
        <v>74</v>
      </c>
      <c r="AV100" s="2">
        <v>1</v>
      </c>
      <c r="AW100" s="2">
        <v>1</v>
      </c>
      <c r="AX100" s="2"/>
      <c r="AY100" s="2"/>
      <c r="AZ100" s="2">
        <v>1</v>
      </c>
      <c r="BA100" s="2">
        <v>1</v>
      </c>
      <c r="BB100" s="2">
        <v>1</v>
      </c>
      <c r="BC100" s="2">
        <v>1</v>
      </c>
      <c r="BD100" s="2" t="s">
        <v>3</v>
      </c>
      <c r="BE100" s="2" t="s">
        <v>3</v>
      </c>
      <c r="BF100" s="2" t="s">
        <v>3</v>
      </c>
      <c r="BG100" s="2" t="s">
        <v>3</v>
      </c>
      <c r="BH100" s="2">
        <v>0</v>
      </c>
      <c r="BI100" s="2">
        <v>1</v>
      </c>
      <c r="BJ100" s="2" t="s">
        <v>249</v>
      </c>
      <c r="BK100" s="2"/>
      <c r="BL100" s="2"/>
      <c r="BM100" s="2">
        <v>24001</v>
      </c>
      <c r="BN100" s="2">
        <v>0</v>
      </c>
      <c r="BO100" s="2" t="s">
        <v>3</v>
      </c>
      <c r="BP100" s="2">
        <v>0</v>
      </c>
      <c r="BQ100" s="2">
        <v>2</v>
      </c>
      <c r="BR100" s="2">
        <v>0</v>
      </c>
      <c r="BS100" s="2">
        <v>1</v>
      </c>
      <c r="BT100" s="2">
        <v>1</v>
      </c>
      <c r="BU100" s="2">
        <v>1</v>
      </c>
      <c r="BV100" s="2">
        <v>1</v>
      </c>
      <c r="BW100" s="2">
        <v>1</v>
      </c>
      <c r="BX100" s="2">
        <v>1</v>
      </c>
      <c r="BY100" s="2" t="s">
        <v>3</v>
      </c>
      <c r="BZ100" s="2">
        <v>117</v>
      </c>
      <c r="CA100" s="2">
        <v>74</v>
      </c>
      <c r="CB100" s="2" t="s">
        <v>3</v>
      </c>
      <c r="CC100" s="2"/>
      <c r="CD100" s="2"/>
      <c r="CE100" s="2">
        <v>0</v>
      </c>
      <c r="CF100" s="2">
        <v>0</v>
      </c>
      <c r="CG100" s="2">
        <v>0</v>
      </c>
      <c r="CH100" s="2"/>
      <c r="CI100" s="2"/>
      <c r="CJ100" s="2"/>
      <c r="CK100" s="2"/>
      <c r="CL100" s="2"/>
      <c r="CM100" s="2">
        <v>0</v>
      </c>
      <c r="CN100" s="2" t="s">
        <v>3</v>
      </c>
      <c r="CO100" s="2">
        <v>0</v>
      </c>
      <c r="CP100" s="2">
        <f t="shared" si="58"/>
        <v>2.64</v>
      </c>
      <c r="CQ100" s="2">
        <f>SUMIF(SmtRes!AQ100:'SmtRes'!AQ103,"=1",SmtRes!AA100:'SmtRes'!AA103)</f>
        <v>0</v>
      </c>
      <c r="CR100" s="2">
        <f>SUMIF(SmtRes!AQ100:'SmtRes'!AQ103,"=1",SmtRes!AB100:'SmtRes'!AB103)</f>
        <v>2006.0800000000002</v>
      </c>
      <c r="CS100" s="2">
        <f>SUMIF(SmtRes!AQ100:'SmtRes'!AQ103,"=1",SmtRes!AC100:'SmtRes'!AC103)</f>
        <v>923</v>
      </c>
      <c r="CT100" s="2">
        <f>SUMIF(SmtRes!AQ100:'SmtRes'!AQ103,"=1",SmtRes!AD100:'SmtRes'!AD103)</f>
        <v>393.89</v>
      </c>
      <c r="CU100" s="2">
        <f t="shared" si="60"/>
        <v>0</v>
      </c>
      <c r="CV100" s="2">
        <f>SUMIF(SmtRes!AQ100:'SmtRes'!AQ103,"=1",SmtRes!BU100:'SmtRes'!BU103)</f>
        <v>0.08</v>
      </c>
      <c r="CW100" s="2">
        <f>SUMIF(SmtRes!AQ100:'SmtRes'!AQ103,"=1",SmtRes!BV100:'SmtRes'!BV103)</f>
        <v>0.06</v>
      </c>
      <c r="CX100" s="2">
        <f t="shared" si="61"/>
        <v>0</v>
      </c>
      <c r="CY100" s="2">
        <f t="shared" si="62"/>
        <v>1.6847999999999999</v>
      </c>
      <c r="CZ100" s="2">
        <f t="shared" si="63"/>
        <v>1.0656000000000001</v>
      </c>
      <c r="DA100" s="2"/>
      <c r="DB100" s="2"/>
      <c r="DC100" s="2" t="s">
        <v>3</v>
      </c>
      <c r="DD100" s="2" t="s">
        <v>3</v>
      </c>
      <c r="DE100" s="2" t="s">
        <v>3</v>
      </c>
      <c r="DF100" s="2" t="s">
        <v>3</v>
      </c>
      <c r="DG100" s="2" t="s">
        <v>3</v>
      </c>
      <c r="DH100" s="2" t="s">
        <v>3</v>
      </c>
      <c r="DI100" s="2" t="s">
        <v>3</v>
      </c>
      <c r="DJ100" s="2" t="s">
        <v>3</v>
      </c>
      <c r="DK100" s="2" t="s">
        <v>3</v>
      </c>
      <c r="DL100" s="2" t="s">
        <v>3</v>
      </c>
      <c r="DM100" s="2" t="s">
        <v>3</v>
      </c>
      <c r="DN100" s="2">
        <v>0</v>
      </c>
      <c r="DO100" s="2">
        <v>0</v>
      </c>
      <c r="DP100" s="2">
        <v>1</v>
      </c>
      <c r="DQ100" s="2">
        <v>1</v>
      </c>
      <c r="DR100" s="2"/>
      <c r="DS100" s="2"/>
      <c r="DT100" s="2"/>
      <c r="DU100" s="2">
        <v>1003</v>
      </c>
      <c r="DV100" s="2" t="s">
        <v>104</v>
      </c>
      <c r="DW100" s="2" t="s">
        <v>104</v>
      </c>
      <c r="DX100" s="2">
        <v>100</v>
      </c>
      <c r="DY100" s="2"/>
      <c r="DZ100" s="2" t="s">
        <v>3</v>
      </c>
      <c r="EA100" s="2" t="s">
        <v>3</v>
      </c>
      <c r="EB100" s="2" t="s">
        <v>3</v>
      </c>
      <c r="EC100" s="2" t="s">
        <v>3</v>
      </c>
      <c r="ED100" s="2"/>
      <c r="EE100" s="2">
        <v>70312969</v>
      </c>
      <c r="EF100" s="2">
        <v>2</v>
      </c>
      <c r="EG100" s="2" t="s">
        <v>25</v>
      </c>
      <c r="EH100" s="2">
        <v>18</v>
      </c>
      <c r="EI100" s="2" t="s">
        <v>106</v>
      </c>
      <c r="EJ100" s="2">
        <v>1</v>
      </c>
      <c r="EK100" s="2">
        <v>24001</v>
      </c>
      <c r="EL100" s="2" t="s">
        <v>106</v>
      </c>
      <c r="EM100" s="2" t="s">
        <v>107</v>
      </c>
      <c r="EN100" s="2"/>
      <c r="EO100" s="2" t="s">
        <v>3</v>
      </c>
      <c r="EP100" s="2"/>
      <c r="EQ100" s="2">
        <v>0</v>
      </c>
      <c r="ER100" s="2">
        <v>0</v>
      </c>
      <c r="ES100" s="2">
        <v>0</v>
      </c>
      <c r="ET100" s="2">
        <v>0</v>
      </c>
      <c r="EU100" s="2">
        <v>0</v>
      </c>
      <c r="EV100" s="2">
        <v>0</v>
      </c>
      <c r="EW100" s="2">
        <v>0.08</v>
      </c>
      <c r="EX100" s="2">
        <v>0.06</v>
      </c>
      <c r="EY100" s="2">
        <v>0</v>
      </c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>
        <v>0</v>
      </c>
      <c r="FR100" s="2">
        <v>0</v>
      </c>
      <c r="FS100" s="2">
        <v>0</v>
      </c>
      <c r="FT100" s="2"/>
      <c r="FU100" s="2"/>
      <c r="FV100" s="2"/>
      <c r="FW100" s="2"/>
      <c r="FX100" s="2">
        <v>117</v>
      </c>
      <c r="FY100" s="2">
        <v>74</v>
      </c>
      <c r="FZ100" s="2"/>
      <c r="GA100" s="2" t="s">
        <v>3</v>
      </c>
      <c r="GB100" s="2"/>
      <c r="GC100" s="2"/>
      <c r="GD100" s="2">
        <v>1</v>
      </c>
      <c r="GE100" s="2"/>
      <c r="GF100" s="2">
        <v>-2127230446</v>
      </c>
      <c r="GG100" s="2">
        <v>2</v>
      </c>
      <c r="GH100" s="2">
        <v>1</v>
      </c>
      <c r="GI100" s="2">
        <v>-2</v>
      </c>
      <c r="GJ100" s="2">
        <v>0</v>
      </c>
      <c r="GK100" s="2">
        <v>0</v>
      </c>
      <c r="GL100" s="2">
        <f t="shared" si="49"/>
        <v>0</v>
      </c>
      <c r="GM100" s="2">
        <f t="shared" si="50"/>
        <v>5.39</v>
      </c>
      <c r="GN100" s="2">
        <f t="shared" si="51"/>
        <v>5.39</v>
      </c>
      <c r="GO100" s="2">
        <f t="shared" si="52"/>
        <v>0</v>
      </c>
      <c r="GP100" s="2">
        <f t="shared" si="53"/>
        <v>0</v>
      </c>
      <c r="GQ100" s="2"/>
      <c r="GR100" s="2">
        <v>0</v>
      </c>
      <c r="GS100" s="2">
        <v>0</v>
      </c>
      <c r="GT100" s="2">
        <v>0</v>
      </c>
      <c r="GU100" s="2" t="s">
        <v>3</v>
      </c>
      <c r="GV100" s="2">
        <f t="shared" si="54"/>
        <v>0</v>
      </c>
      <c r="GW100" s="2">
        <v>1</v>
      </c>
      <c r="GX100" s="2">
        <f t="shared" si="55"/>
        <v>0</v>
      </c>
      <c r="GY100" s="2"/>
      <c r="GZ100" s="2"/>
      <c r="HA100" s="2">
        <v>0</v>
      </c>
      <c r="HB100" s="2">
        <v>0</v>
      </c>
      <c r="HC100" s="2">
        <f t="shared" si="59"/>
        <v>0</v>
      </c>
      <c r="HD100" s="2"/>
      <c r="HE100" s="2" t="s">
        <v>3</v>
      </c>
      <c r="HF100" s="2" t="s">
        <v>3</v>
      </c>
      <c r="HG100" s="2"/>
      <c r="HH100" s="2"/>
      <c r="HI100" s="2"/>
      <c r="HJ100" s="2"/>
      <c r="HK100" s="2"/>
      <c r="HL100" s="2"/>
      <c r="HM100" s="2" t="s">
        <v>3</v>
      </c>
      <c r="HN100" s="2" t="s">
        <v>108</v>
      </c>
      <c r="HO100" s="2" t="s">
        <v>109</v>
      </c>
      <c r="HP100" s="2" t="s">
        <v>106</v>
      </c>
      <c r="HQ100" s="2" t="s">
        <v>106</v>
      </c>
      <c r="HR100" s="2"/>
      <c r="HS100" s="2">
        <v>0</v>
      </c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>
        <v>0</v>
      </c>
      <c r="IL100" s="2"/>
      <c r="IM100" s="2"/>
      <c r="IN100" s="2"/>
      <c r="IO100" s="2"/>
      <c r="IP100" s="2"/>
      <c r="IQ100" s="2"/>
      <c r="IR100" s="2"/>
      <c r="IS100" s="2"/>
      <c r="IT100" s="2"/>
      <c r="IU100" s="2"/>
    </row>
    <row r="101" spans="1:255" x14ac:dyDescent="0.2">
      <c r="A101" s="2">
        <v>17</v>
      </c>
      <c r="B101" s="2">
        <v>1</v>
      </c>
      <c r="C101" s="2">
        <f>ROW(SmtRes!A109)</f>
        <v>109</v>
      </c>
      <c r="D101" s="2">
        <f>ROW(EtalonRes!A119)</f>
        <v>119</v>
      </c>
      <c r="E101" s="2" t="s">
        <v>250</v>
      </c>
      <c r="F101" s="2" t="s">
        <v>251</v>
      </c>
      <c r="G101" s="2" t="s">
        <v>252</v>
      </c>
      <c r="H101" s="2" t="s">
        <v>253</v>
      </c>
      <c r="I101" s="2">
        <v>0.379</v>
      </c>
      <c r="J101" s="2">
        <v>0</v>
      </c>
      <c r="K101" s="2">
        <v>0.379</v>
      </c>
      <c r="L101" s="2"/>
      <c r="M101" s="2"/>
      <c r="N101" s="2"/>
      <c r="O101" s="2">
        <f t="shared" si="57"/>
        <v>6404.4</v>
      </c>
      <c r="P101" s="2">
        <f>SUMIF(SmtRes!AQ104:'SmtRes'!AQ109,"=1",SmtRes!DF104:'SmtRes'!DF109)</f>
        <v>1.68</v>
      </c>
      <c r="Q101" s="2">
        <f>SUMIF(SmtRes!AQ104:'SmtRes'!AQ109,"=1",SmtRes!DG104:'SmtRes'!DG109)</f>
        <v>16.309999999999999</v>
      </c>
      <c r="R101" s="2">
        <f>SUMIF(SmtRes!AQ104:'SmtRes'!AQ109,"=1",SmtRes!DH104:'SmtRes'!DH109)</f>
        <v>1.49</v>
      </c>
      <c r="S101" s="2">
        <f>SUMIF(SmtRes!AQ104:'SmtRes'!AQ109,"=1",SmtRes!DI104:'SmtRes'!DI109)</f>
        <v>6384.92</v>
      </c>
      <c r="T101" s="2">
        <f t="shared" si="39"/>
        <v>0</v>
      </c>
      <c r="U101" s="2">
        <f>SUMIF(SmtRes!AQ104:'SmtRes'!AQ109,"=1",SmtRes!CV104:'SmtRes'!CV109)</f>
        <v>15.084199999999999</v>
      </c>
      <c r="V101" s="2">
        <f>SUMIF(SmtRes!AQ104:'SmtRes'!AQ109,"=1",SmtRes!CW104:'SmtRes'!CW109)</f>
        <v>3.79E-3</v>
      </c>
      <c r="W101" s="2">
        <f t="shared" si="40"/>
        <v>0</v>
      </c>
      <c r="X101" s="2">
        <f t="shared" si="41"/>
        <v>7472.1</v>
      </c>
      <c r="Y101" s="2">
        <f t="shared" si="42"/>
        <v>4725.9399999999996</v>
      </c>
      <c r="Z101" s="2"/>
      <c r="AA101" s="2">
        <v>72309884</v>
      </c>
      <c r="AB101" s="2">
        <f t="shared" si="43"/>
        <v>16875.686099999999</v>
      </c>
      <c r="AC101" s="2">
        <f>ROUND((SUM(SmtRes!BQ104:'SmtRes'!BQ109)),6)</f>
        <v>4.4926000000000004</v>
      </c>
      <c r="AD101" s="2">
        <f>ROUND((((SUM(SmtRes!BR104:'SmtRes'!BR109))-(SUM(SmtRes!BS104:'SmtRes'!BS109)))+AE101),6)</f>
        <v>24.450500000000002</v>
      </c>
      <c r="AE101" s="2">
        <f>ROUND((SUM(SmtRes!BS104:'SmtRes'!BS109)),6)</f>
        <v>3.9388999999999998</v>
      </c>
      <c r="AF101" s="2">
        <f>ROUND((SUM(SmtRes!BT104:'SmtRes'!BT109)),6)</f>
        <v>16846.742999999999</v>
      </c>
      <c r="AG101" s="2">
        <f t="shared" si="44"/>
        <v>0</v>
      </c>
      <c r="AH101" s="2">
        <f>(SUM(SmtRes!BU104:'SmtRes'!BU109))</f>
        <v>39.799999999999997</v>
      </c>
      <c r="AI101" s="2">
        <f>(SUM(SmtRes!BV104:'SmtRes'!BV109))</f>
        <v>0.01</v>
      </c>
      <c r="AJ101" s="2">
        <f t="shared" si="45"/>
        <v>0</v>
      </c>
      <c r="AK101" s="2">
        <v>16879.625</v>
      </c>
      <c r="AL101" s="2">
        <v>4.4926000000000004</v>
      </c>
      <c r="AM101" s="2">
        <v>24.450500000000002</v>
      </c>
      <c r="AN101" s="2">
        <v>3.9388999999999998</v>
      </c>
      <c r="AO101" s="2">
        <v>16846.742999999999</v>
      </c>
      <c r="AP101" s="2">
        <v>0</v>
      </c>
      <c r="AQ101" s="2">
        <v>39.799999999999997</v>
      </c>
      <c r="AR101" s="2">
        <v>0.01</v>
      </c>
      <c r="AS101" s="2">
        <v>0</v>
      </c>
      <c r="AT101" s="2">
        <v>117</v>
      </c>
      <c r="AU101" s="2">
        <v>74</v>
      </c>
      <c r="AV101" s="2">
        <v>1</v>
      </c>
      <c r="AW101" s="2">
        <v>1</v>
      </c>
      <c r="AX101" s="2"/>
      <c r="AY101" s="2"/>
      <c r="AZ101" s="2">
        <v>1</v>
      </c>
      <c r="BA101" s="2">
        <v>1</v>
      </c>
      <c r="BB101" s="2">
        <v>1</v>
      </c>
      <c r="BC101" s="2">
        <v>1</v>
      </c>
      <c r="BD101" s="2" t="s">
        <v>3</v>
      </c>
      <c r="BE101" s="2" t="s">
        <v>3</v>
      </c>
      <c r="BF101" s="2" t="s">
        <v>3</v>
      </c>
      <c r="BG101" s="2" t="s">
        <v>3</v>
      </c>
      <c r="BH101" s="2">
        <v>0</v>
      </c>
      <c r="BI101" s="2">
        <v>1</v>
      </c>
      <c r="BJ101" s="2" t="s">
        <v>254</v>
      </c>
      <c r="BK101" s="2"/>
      <c r="BL101" s="2"/>
      <c r="BM101" s="2">
        <v>24001</v>
      </c>
      <c r="BN101" s="2">
        <v>0</v>
      </c>
      <c r="BO101" s="2" t="s">
        <v>3</v>
      </c>
      <c r="BP101" s="2">
        <v>0</v>
      </c>
      <c r="BQ101" s="2">
        <v>2</v>
      </c>
      <c r="BR101" s="2">
        <v>0</v>
      </c>
      <c r="BS101" s="2">
        <v>1</v>
      </c>
      <c r="BT101" s="2">
        <v>1</v>
      </c>
      <c r="BU101" s="2">
        <v>1</v>
      </c>
      <c r="BV101" s="2">
        <v>1</v>
      </c>
      <c r="BW101" s="2">
        <v>1</v>
      </c>
      <c r="BX101" s="2">
        <v>1</v>
      </c>
      <c r="BY101" s="2" t="s">
        <v>3</v>
      </c>
      <c r="BZ101" s="2">
        <v>117</v>
      </c>
      <c r="CA101" s="2">
        <v>74</v>
      </c>
      <c r="CB101" s="2" t="s">
        <v>3</v>
      </c>
      <c r="CC101" s="2"/>
      <c r="CD101" s="2"/>
      <c r="CE101" s="2">
        <v>0</v>
      </c>
      <c r="CF101" s="2">
        <v>0</v>
      </c>
      <c r="CG101" s="2">
        <v>0</v>
      </c>
      <c r="CH101" s="2"/>
      <c r="CI101" s="2"/>
      <c r="CJ101" s="2"/>
      <c r="CK101" s="2"/>
      <c r="CL101" s="2"/>
      <c r="CM101" s="2">
        <v>0</v>
      </c>
      <c r="CN101" s="2" t="s">
        <v>3</v>
      </c>
      <c r="CO101" s="2">
        <v>0</v>
      </c>
      <c r="CP101" s="2">
        <f t="shared" si="58"/>
        <v>6404.4</v>
      </c>
      <c r="CQ101" s="2">
        <f>SUMIF(SmtRes!AQ104:'SmtRes'!AQ109,"=1",SmtRes!AA104:'SmtRes'!AA109)</f>
        <v>160.44</v>
      </c>
      <c r="CR101" s="2">
        <f>SUMIF(SmtRes!AQ104:'SmtRes'!AQ109,"=1",SmtRes!AB104:'SmtRes'!AB109)</f>
        <v>4303.29</v>
      </c>
      <c r="CS101" s="2">
        <f>SUMIF(SmtRes!AQ104:'SmtRes'!AQ109,"=1",SmtRes!AC104:'SmtRes'!AC109)</f>
        <v>393.89</v>
      </c>
      <c r="CT101" s="2">
        <f>SUMIF(SmtRes!AQ104:'SmtRes'!AQ109,"=1",SmtRes!AD104:'SmtRes'!AD109)</f>
        <v>846.56999999999994</v>
      </c>
      <c r="CU101" s="2">
        <f t="shared" si="60"/>
        <v>0</v>
      </c>
      <c r="CV101" s="2">
        <f>SUMIF(SmtRes!AQ104:'SmtRes'!AQ109,"=1",SmtRes!BU104:'SmtRes'!BU109)</f>
        <v>39.799999999999997</v>
      </c>
      <c r="CW101" s="2">
        <f>SUMIF(SmtRes!AQ104:'SmtRes'!AQ109,"=1",SmtRes!BV104:'SmtRes'!BV109)</f>
        <v>0.01</v>
      </c>
      <c r="CX101" s="2">
        <f t="shared" si="61"/>
        <v>0</v>
      </c>
      <c r="CY101" s="2">
        <f t="shared" si="62"/>
        <v>7472.0996999999998</v>
      </c>
      <c r="CZ101" s="2">
        <f t="shared" si="63"/>
        <v>4725.9434000000001</v>
      </c>
      <c r="DA101" s="2"/>
      <c r="DB101" s="2"/>
      <c r="DC101" s="2" t="s">
        <v>3</v>
      </c>
      <c r="DD101" s="2" t="s">
        <v>3</v>
      </c>
      <c r="DE101" s="2" t="s">
        <v>3</v>
      </c>
      <c r="DF101" s="2" t="s">
        <v>3</v>
      </c>
      <c r="DG101" s="2" t="s">
        <v>3</v>
      </c>
      <c r="DH101" s="2" t="s">
        <v>3</v>
      </c>
      <c r="DI101" s="2" t="s">
        <v>3</v>
      </c>
      <c r="DJ101" s="2" t="s">
        <v>3</v>
      </c>
      <c r="DK101" s="2" t="s">
        <v>3</v>
      </c>
      <c r="DL101" s="2" t="s">
        <v>3</v>
      </c>
      <c r="DM101" s="2" t="s">
        <v>3</v>
      </c>
      <c r="DN101" s="2">
        <v>0</v>
      </c>
      <c r="DO101" s="2">
        <v>0</v>
      </c>
      <c r="DP101" s="2">
        <v>1</v>
      </c>
      <c r="DQ101" s="2">
        <v>1</v>
      </c>
      <c r="DR101" s="2"/>
      <c r="DS101" s="2"/>
      <c r="DT101" s="2"/>
      <c r="DU101" s="2">
        <v>1003</v>
      </c>
      <c r="DV101" s="2" t="s">
        <v>253</v>
      </c>
      <c r="DW101" s="2" t="s">
        <v>253</v>
      </c>
      <c r="DX101" s="2">
        <v>1000</v>
      </c>
      <c r="DY101" s="2"/>
      <c r="DZ101" s="2" t="s">
        <v>3</v>
      </c>
      <c r="EA101" s="2" t="s">
        <v>3</v>
      </c>
      <c r="EB101" s="2" t="s">
        <v>3</v>
      </c>
      <c r="EC101" s="2" t="s">
        <v>3</v>
      </c>
      <c r="ED101" s="2"/>
      <c r="EE101" s="2">
        <v>70312969</v>
      </c>
      <c r="EF101" s="2">
        <v>2</v>
      </c>
      <c r="EG101" s="2" t="s">
        <v>25</v>
      </c>
      <c r="EH101" s="2">
        <v>18</v>
      </c>
      <c r="EI101" s="2" t="s">
        <v>106</v>
      </c>
      <c r="EJ101" s="2">
        <v>1</v>
      </c>
      <c r="EK101" s="2">
        <v>24001</v>
      </c>
      <c r="EL101" s="2" t="s">
        <v>106</v>
      </c>
      <c r="EM101" s="2" t="s">
        <v>107</v>
      </c>
      <c r="EN101" s="2"/>
      <c r="EO101" s="2" t="s">
        <v>3</v>
      </c>
      <c r="EP101" s="2"/>
      <c r="EQ101" s="2">
        <v>0</v>
      </c>
      <c r="ER101" s="2">
        <v>0</v>
      </c>
      <c r="ES101" s="2">
        <v>0</v>
      </c>
      <c r="ET101" s="2">
        <v>0</v>
      </c>
      <c r="EU101" s="2">
        <v>0</v>
      </c>
      <c r="EV101" s="2">
        <v>0</v>
      </c>
      <c r="EW101" s="2">
        <v>39.799999999999997</v>
      </c>
      <c r="EX101" s="2">
        <v>0.01</v>
      </c>
      <c r="EY101" s="2">
        <v>0</v>
      </c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>
        <v>0</v>
      </c>
      <c r="FR101" s="2">
        <v>0</v>
      </c>
      <c r="FS101" s="2">
        <v>0</v>
      </c>
      <c r="FT101" s="2"/>
      <c r="FU101" s="2"/>
      <c r="FV101" s="2"/>
      <c r="FW101" s="2"/>
      <c r="FX101" s="2">
        <v>117</v>
      </c>
      <c r="FY101" s="2">
        <v>74</v>
      </c>
      <c r="FZ101" s="2"/>
      <c r="GA101" s="2" t="s">
        <v>3</v>
      </c>
      <c r="GB101" s="2"/>
      <c r="GC101" s="2"/>
      <c r="GD101" s="2">
        <v>1</v>
      </c>
      <c r="GE101" s="2"/>
      <c r="GF101" s="2">
        <v>-234680803</v>
      </c>
      <c r="GG101" s="2">
        <v>2</v>
      </c>
      <c r="GH101" s="2">
        <v>1</v>
      </c>
      <c r="GI101" s="2">
        <v>-2</v>
      </c>
      <c r="GJ101" s="2">
        <v>0</v>
      </c>
      <c r="GK101" s="2">
        <v>0</v>
      </c>
      <c r="GL101" s="2">
        <f t="shared" si="49"/>
        <v>0</v>
      </c>
      <c r="GM101" s="2">
        <f t="shared" si="50"/>
        <v>18602.439999999999</v>
      </c>
      <c r="GN101" s="2">
        <f t="shared" si="51"/>
        <v>18602.439999999999</v>
      </c>
      <c r="GO101" s="2">
        <f t="shared" si="52"/>
        <v>0</v>
      </c>
      <c r="GP101" s="2">
        <f t="shared" si="53"/>
        <v>0</v>
      </c>
      <c r="GQ101" s="2"/>
      <c r="GR101" s="2">
        <v>0</v>
      </c>
      <c r="GS101" s="2">
        <v>0</v>
      </c>
      <c r="GT101" s="2">
        <v>0</v>
      </c>
      <c r="GU101" s="2" t="s">
        <v>3</v>
      </c>
      <c r="GV101" s="2">
        <f t="shared" si="54"/>
        <v>0</v>
      </c>
      <c r="GW101" s="2">
        <v>1</v>
      </c>
      <c r="GX101" s="2">
        <f t="shared" si="55"/>
        <v>0</v>
      </c>
      <c r="GY101" s="2"/>
      <c r="GZ101" s="2"/>
      <c r="HA101" s="2">
        <v>0</v>
      </c>
      <c r="HB101" s="2">
        <v>0</v>
      </c>
      <c r="HC101" s="2">
        <f t="shared" si="59"/>
        <v>0</v>
      </c>
      <c r="HD101" s="2"/>
      <c r="HE101" s="2" t="s">
        <v>3</v>
      </c>
      <c r="HF101" s="2" t="s">
        <v>3</v>
      </c>
      <c r="HG101" s="2"/>
      <c r="HH101" s="2"/>
      <c r="HI101" s="2"/>
      <c r="HJ101" s="2"/>
      <c r="HK101" s="2"/>
      <c r="HL101" s="2"/>
      <c r="HM101" s="2" t="s">
        <v>3</v>
      </c>
      <c r="HN101" s="2" t="s">
        <v>108</v>
      </c>
      <c r="HO101" s="2" t="s">
        <v>109</v>
      </c>
      <c r="HP101" s="2" t="s">
        <v>106</v>
      </c>
      <c r="HQ101" s="2" t="s">
        <v>106</v>
      </c>
      <c r="HR101" s="2"/>
      <c r="HS101" s="2">
        <v>0</v>
      </c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>
        <v>0</v>
      </c>
      <c r="IL101" s="2"/>
      <c r="IM101" s="2"/>
      <c r="IN101" s="2"/>
      <c r="IO101" s="2"/>
      <c r="IP101" s="2"/>
      <c r="IQ101" s="2"/>
      <c r="IR101" s="2"/>
      <c r="IS101" s="2"/>
      <c r="IT101" s="2"/>
      <c r="IU101" s="2"/>
    </row>
    <row r="102" spans="1:255" x14ac:dyDescent="0.2">
      <c r="A102" s="2">
        <v>17</v>
      </c>
      <c r="B102" s="2">
        <v>1</v>
      </c>
      <c r="C102" s="2">
        <f>ROW(SmtRes!A113)</f>
        <v>113</v>
      </c>
      <c r="D102" s="2">
        <f>ROW(EtalonRes!A123)</f>
        <v>123</v>
      </c>
      <c r="E102" s="2" t="s">
        <v>255</v>
      </c>
      <c r="F102" s="2" t="s">
        <v>256</v>
      </c>
      <c r="G102" s="2" t="s">
        <v>257</v>
      </c>
      <c r="H102" s="2" t="s">
        <v>258</v>
      </c>
      <c r="I102" s="2">
        <v>0</v>
      </c>
      <c r="J102" s="2">
        <v>0</v>
      </c>
      <c r="K102" s="2">
        <v>0</v>
      </c>
      <c r="L102" s="2"/>
      <c r="M102" s="2"/>
      <c r="N102" s="2"/>
      <c r="O102" s="2">
        <f t="shared" si="57"/>
        <v>0</v>
      </c>
      <c r="P102" s="2">
        <f>SUMIF(SmtRes!AQ110:'SmtRes'!AQ113,"=1",SmtRes!DF110:'SmtRes'!DF113)</f>
        <v>0</v>
      </c>
      <c r="Q102" s="2">
        <f>SUMIF(SmtRes!AQ110:'SmtRes'!AQ113,"=1",SmtRes!DG110:'SmtRes'!DG113)</f>
        <v>0</v>
      </c>
      <c r="R102" s="2">
        <f>SUMIF(SmtRes!AQ110:'SmtRes'!AQ113,"=1",SmtRes!DH110:'SmtRes'!DH113)</f>
        <v>0</v>
      </c>
      <c r="S102" s="2">
        <f>SUMIF(SmtRes!AQ110:'SmtRes'!AQ113,"=1",SmtRes!DI110:'SmtRes'!DI113)</f>
        <v>0</v>
      </c>
      <c r="T102" s="2">
        <f t="shared" si="39"/>
        <v>0</v>
      </c>
      <c r="U102" s="2">
        <f>SUMIF(SmtRes!AQ110:'SmtRes'!AQ113,"=1",SmtRes!CV110:'SmtRes'!CV113)</f>
        <v>0</v>
      </c>
      <c r="V102" s="2">
        <f>SUMIF(SmtRes!AQ110:'SmtRes'!AQ113,"=1",SmtRes!CW110:'SmtRes'!CW113)</f>
        <v>0</v>
      </c>
      <c r="W102" s="2">
        <f t="shared" si="40"/>
        <v>0</v>
      </c>
      <c r="X102" s="2">
        <f t="shared" si="41"/>
        <v>0</v>
      </c>
      <c r="Y102" s="2">
        <f t="shared" si="42"/>
        <v>0</v>
      </c>
      <c r="Z102" s="2"/>
      <c r="AA102" s="2">
        <v>72309884</v>
      </c>
      <c r="AB102" s="2">
        <f t="shared" si="43"/>
        <v>12830.005999999999</v>
      </c>
      <c r="AC102" s="2">
        <f>ROUND((0),6)</f>
        <v>0</v>
      </c>
      <c r="AD102" s="2">
        <f>ROUND((((SUM(SmtRes!BR110:'SmtRes'!BR113))-(SUM(SmtRes!BS110:'SmtRes'!BS113)))+AE102),6)</f>
        <v>7315.5460000000003</v>
      </c>
      <c r="AE102" s="2">
        <f>ROUND((SUM(SmtRes!BS110:'SmtRes'!BS113)),6)</f>
        <v>4238.7380000000003</v>
      </c>
      <c r="AF102" s="2">
        <f>ROUND((SUM(SmtRes!BT110:'SmtRes'!BT113)),6)</f>
        <v>5514.46</v>
      </c>
      <c r="AG102" s="2">
        <f t="shared" si="44"/>
        <v>0</v>
      </c>
      <c r="AH102" s="2">
        <f>(SUM(SmtRes!BU110:'SmtRes'!BU113))</f>
        <v>14</v>
      </c>
      <c r="AI102" s="2">
        <f>(SUM(SmtRes!BV110:'SmtRes'!BV113))</f>
        <v>9.8000000000000007</v>
      </c>
      <c r="AJ102" s="2">
        <f t="shared" si="45"/>
        <v>0</v>
      </c>
      <c r="AK102" s="2">
        <v>17068.744000000002</v>
      </c>
      <c r="AL102" s="2">
        <v>0</v>
      </c>
      <c r="AM102" s="2">
        <v>7315.5460000000003</v>
      </c>
      <c r="AN102" s="2">
        <v>4238.7380000000003</v>
      </c>
      <c r="AO102" s="2">
        <v>5514.46</v>
      </c>
      <c r="AP102" s="2">
        <v>0</v>
      </c>
      <c r="AQ102" s="2">
        <v>14</v>
      </c>
      <c r="AR102" s="2">
        <v>9.8000000000000007</v>
      </c>
      <c r="AS102" s="2">
        <v>0</v>
      </c>
      <c r="AT102" s="2">
        <v>117</v>
      </c>
      <c r="AU102" s="2">
        <v>74</v>
      </c>
      <c r="AV102" s="2">
        <v>1</v>
      </c>
      <c r="AW102" s="2">
        <v>1</v>
      </c>
      <c r="AX102" s="2"/>
      <c r="AY102" s="2"/>
      <c r="AZ102" s="2">
        <v>1</v>
      </c>
      <c r="BA102" s="2">
        <v>1</v>
      </c>
      <c r="BB102" s="2">
        <v>1</v>
      </c>
      <c r="BC102" s="2">
        <v>1</v>
      </c>
      <c r="BD102" s="2" t="s">
        <v>3</v>
      </c>
      <c r="BE102" s="2" t="s">
        <v>3</v>
      </c>
      <c r="BF102" s="2" t="s">
        <v>3</v>
      </c>
      <c r="BG102" s="2" t="s">
        <v>3</v>
      </c>
      <c r="BH102" s="2">
        <v>0</v>
      </c>
      <c r="BI102" s="2">
        <v>1</v>
      </c>
      <c r="BJ102" s="2" t="s">
        <v>259</v>
      </c>
      <c r="BK102" s="2"/>
      <c r="BL102" s="2"/>
      <c r="BM102" s="2">
        <v>24001</v>
      </c>
      <c r="BN102" s="2">
        <v>0</v>
      </c>
      <c r="BO102" s="2" t="s">
        <v>3</v>
      </c>
      <c r="BP102" s="2">
        <v>0</v>
      </c>
      <c r="BQ102" s="2">
        <v>2</v>
      </c>
      <c r="BR102" s="2">
        <v>0</v>
      </c>
      <c r="BS102" s="2">
        <v>1</v>
      </c>
      <c r="BT102" s="2">
        <v>1</v>
      </c>
      <c r="BU102" s="2">
        <v>1</v>
      </c>
      <c r="BV102" s="2">
        <v>1</v>
      </c>
      <c r="BW102" s="2">
        <v>1</v>
      </c>
      <c r="BX102" s="2">
        <v>1</v>
      </c>
      <c r="BY102" s="2" t="s">
        <v>3</v>
      </c>
      <c r="BZ102" s="2">
        <v>117</v>
      </c>
      <c r="CA102" s="2">
        <v>74</v>
      </c>
      <c r="CB102" s="2" t="s">
        <v>3</v>
      </c>
      <c r="CC102" s="2"/>
      <c r="CD102" s="2"/>
      <c r="CE102" s="2">
        <v>0</v>
      </c>
      <c r="CF102" s="2">
        <v>0</v>
      </c>
      <c r="CG102" s="2">
        <v>0</v>
      </c>
      <c r="CH102" s="2"/>
      <c r="CI102" s="2"/>
      <c r="CJ102" s="2"/>
      <c r="CK102" s="2"/>
      <c r="CL102" s="2"/>
      <c r="CM102" s="2">
        <v>0</v>
      </c>
      <c r="CN102" s="2" t="s">
        <v>3</v>
      </c>
      <c r="CO102" s="2">
        <v>0</v>
      </c>
      <c r="CP102" s="2">
        <f t="shared" si="58"/>
        <v>0</v>
      </c>
      <c r="CQ102" s="2">
        <f>SUMIF(SmtRes!AQ110:'SmtRes'!AQ113,"=1",SmtRes!AA110:'SmtRes'!AA113)</f>
        <v>0</v>
      </c>
      <c r="CR102" s="2">
        <f>SUMIF(SmtRes!AQ110:'SmtRes'!AQ113,"=1",SmtRes!AB110:'SmtRes'!AB113)</f>
        <v>2006.0800000000002</v>
      </c>
      <c r="CS102" s="2">
        <f>SUMIF(SmtRes!AQ110:'SmtRes'!AQ113,"=1",SmtRes!AC110:'SmtRes'!AC113)</f>
        <v>923</v>
      </c>
      <c r="CT102" s="2">
        <f>SUMIF(SmtRes!AQ110:'SmtRes'!AQ113,"=1",SmtRes!AD110:'SmtRes'!AD113)</f>
        <v>393.89</v>
      </c>
      <c r="CU102" s="2">
        <f t="shared" si="60"/>
        <v>0</v>
      </c>
      <c r="CV102" s="2">
        <f>SUMIF(SmtRes!AQ110:'SmtRes'!AQ113,"=1",SmtRes!BU110:'SmtRes'!BU113)</f>
        <v>14</v>
      </c>
      <c r="CW102" s="2">
        <f>SUMIF(SmtRes!AQ110:'SmtRes'!AQ113,"=1",SmtRes!BV110:'SmtRes'!BV113)</f>
        <v>9.8000000000000007</v>
      </c>
      <c r="CX102" s="2">
        <f t="shared" si="61"/>
        <v>0</v>
      </c>
      <c r="CY102" s="2">
        <f t="shared" si="62"/>
        <v>0</v>
      </c>
      <c r="CZ102" s="2">
        <f t="shared" si="63"/>
        <v>0</v>
      </c>
      <c r="DA102" s="2"/>
      <c r="DB102" s="2"/>
      <c r="DC102" s="2" t="s">
        <v>3</v>
      </c>
      <c r="DD102" s="2" t="s">
        <v>3</v>
      </c>
      <c r="DE102" s="2" t="s">
        <v>3</v>
      </c>
      <c r="DF102" s="2" t="s">
        <v>3</v>
      </c>
      <c r="DG102" s="2" t="s">
        <v>3</v>
      </c>
      <c r="DH102" s="2" t="s">
        <v>3</v>
      </c>
      <c r="DI102" s="2" t="s">
        <v>3</v>
      </c>
      <c r="DJ102" s="2" t="s">
        <v>3</v>
      </c>
      <c r="DK102" s="2" t="s">
        <v>3</v>
      </c>
      <c r="DL102" s="2" t="s">
        <v>3</v>
      </c>
      <c r="DM102" s="2" t="s">
        <v>3</v>
      </c>
      <c r="DN102" s="2">
        <v>0</v>
      </c>
      <c r="DO102" s="2">
        <v>0</v>
      </c>
      <c r="DP102" s="2">
        <v>1</v>
      </c>
      <c r="DQ102" s="2">
        <v>1</v>
      </c>
      <c r="DR102" s="2"/>
      <c r="DS102" s="2"/>
      <c r="DT102" s="2"/>
      <c r="DU102" s="2">
        <v>1013</v>
      </c>
      <c r="DV102" s="2" t="s">
        <v>258</v>
      </c>
      <c r="DW102" s="2" t="s">
        <v>258</v>
      </c>
      <c r="DX102" s="2">
        <v>1</v>
      </c>
      <c r="DY102" s="2"/>
      <c r="DZ102" s="2" t="s">
        <v>3</v>
      </c>
      <c r="EA102" s="2" t="s">
        <v>3</v>
      </c>
      <c r="EB102" s="2" t="s">
        <v>3</v>
      </c>
      <c r="EC102" s="2" t="s">
        <v>3</v>
      </c>
      <c r="ED102" s="2"/>
      <c r="EE102" s="2">
        <v>70312969</v>
      </c>
      <c r="EF102" s="2">
        <v>2</v>
      </c>
      <c r="EG102" s="2" t="s">
        <v>25</v>
      </c>
      <c r="EH102" s="2">
        <v>18</v>
      </c>
      <c r="EI102" s="2" t="s">
        <v>106</v>
      </c>
      <c r="EJ102" s="2">
        <v>1</v>
      </c>
      <c r="EK102" s="2">
        <v>24001</v>
      </c>
      <c r="EL102" s="2" t="s">
        <v>106</v>
      </c>
      <c r="EM102" s="2" t="s">
        <v>107</v>
      </c>
      <c r="EN102" s="2"/>
      <c r="EO102" s="2" t="s">
        <v>3</v>
      </c>
      <c r="EP102" s="2"/>
      <c r="EQ102" s="2">
        <v>0</v>
      </c>
      <c r="ER102" s="2">
        <v>0</v>
      </c>
      <c r="ES102" s="2">
        <v>0</v>
      </c>
      <c r="ET102" s="2">
        <v>0</v>
      </c>
      <c r="EU102" s="2">
        <v>0</v>
      </c>
      <c r="EV102" s="2">
        <v>0</v>
      </c>
      <c r="EW102" s="2">
        <v>14</v>
      </c>
      <c r="EX102" s="2">
        <v>9.8000000000000007</v>
      </c>
      <c r="EY102" s="2">
        <v>0</v>
      </c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>
        <v>0</v>
      </c>
      <c r="FR102" s="2">
        <v>0</v>
      </c>
      <c r="FS102" s="2">
        <v>0</v>
      </c>
      <c r="FT102" s="2"/>
      <c r="FU102" s="2"/>
      <c r="FV102" s="2"/>
      <c r="FW102" s="2"/>
      <c r="FX102" s="2">
        <v>117</v>
      </c>
      <c r="FY102" s="2">
        <v>74</v>
      </c>
      <c r="FZ102" s="2"/>
      <c r="GA102" s="2" t="s">
        <v>3</v>
      </c>
      <c r="GB102" s="2"/>
      <c r="GC102" s="2"/>
      <c r="GD102" s="2">
        <v>1</v>
      </c>
      <c r="GE102" s="2"/>
      <c r="GF102" s="2">
        <v>-884602627</v>
      </c>
      <c r="GG102" s="2">
        <v>2</v>
      </c>
      <c r="GH102" s="2">
        <v>1</v>
      </c>
      <c r="GI102" s="2">
        <v>-2</v>
      </c>
      <c r="GJ102" s="2">
        <v>0</v>
      </c>
      <c r="GK102" s="2">
        <v>0</v>
      </c>
      <c r="GL102" s="2">
        <f t="shared" si="49"/>
        <v>0</v>
      </c>
      <c r="GM102" s="2">
        <f t="shared" si="50"/>
        <v>0</v>
      </c>
      <c r="GN102" s="2">
        <f t="shared" si="51"/>
        <v>0</v>
      </c>
      <c r="GO102" s="2">
        <f t="shared" si="52"/>
        <v>0</v>
      </c>
      <c r="GP102" s="2">
        <f t="shared" si="53"/>
        <v>0</v>
      </c>
      <c r="GQ102" s="2"/>
      <c r="GR102" s="2">
        <v>0</v>
      </c>
      <c r="GS102" s="2">
        <v>3</v>
      </c>
      <c r="GT102" s="2">
        <v>0</v>
      </c>
      <c r="GU102" s="2" t="s">
        <v>3</v>
      </c>
      <c r="GV102" s="2">
        <f t="shared" si="54"/>
        <v>0</v>
      </c>
      <c r="GW102" s="2">
        <v>1</v>
      </c>
      <c r="GX102" s="2">
        <f t="shared" si="55"/>
        <v>0</v>
      </c>
      <c r="GY102" s="2"/>
      <c r="GZ102" s="2"/>
      <c r="HA102" s="2">
        <v>0</v>
      </c>
      <c r="HB102" s="2">
        <v>0</v>
      </c>
      <c r="HC102" s="2">
        <f t="shared" si="59"/>
        <v>0</v>
      </c>
      <c r="HD102" s="2"/>
      <c r="HE102" s="2" t="s">
        <v>3</v>
      </c>
      <c r="HF102" s="2" t="s">
        <v>3</v>
      </c>
      <c r="HG102" s="2"/>
      <c r="HH102" s="2"/>
      <c r="HI102" s="2"/>
      <c r="HJ102" s="2"/>
      <c r="HK102" s="2"/>
      <c r="HL102" s="2"/>
      <c r="HM102" s="2" t="s">
        <v>3</v>
      </c>
      <c r="HN102" s="2" t="s">
        <v>108</v>
      </c>
      <c r="HO102" s="2" t="s">
        <v>109</v>
      </c>
      <c r="HP102" s="2" t="s">
        <v>106</v>
      </c>
      <c r="HQ102" s="2" t="s">
        <v>106</v>
      </c>
      <c r="HR102" s="2"/>
      <c r="HS102" s="2">
        <v>0</v>
      </c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>
        <v>0</v>
      </c>
      <c r="IL102" s="2"/>
      <c r="IM102" s="2"/>
      <c r="IN102" s="2"/>
      <c r="IO102" s="2"/>
      <c r="IP102" s="2"/>
      <c r="IQ102" s="2"/>
      <c r="IR102" s="2"/>
      <c r="IS102" s="2"/>
      <c r="IT102" s="2"/>
      <c r="IU102" s="2"/>
    </row>
    <row r="104" spans="1:255" x14ac:dyDescent="0.2">
      <c r="A104" s="3">
        <v>51</v>
      </c>
      <c r="B104" s="3">
        <f>B67</f>
        <v>1</v>
      </c>
      <c r="C104" s="3">
        <f>A67</f>
        <v>5</v>
      </c>
      <c r="D104" s="3">
        <f>ROW(A67)</f>
        <v>67</v>
      </c>
      <c r="E104" s="3"/>
      <c r="F104" s="3" t="str">
        <f>IF(F67&lt;&gt;"",F67,"")</f>
        <v>Новый подраздел</v>
      </c>
      <c r="G104" s="3" t="str">
        <f>IF(G67&lt;&gt;"",G67,"")</f>
        <v>Укладка трубы</v>
      </c>
      <c r="H104" s="3">
        <v>0</v>
      </c>
      <c r="I104" s="3"/>
      <c r="J104" s="3"/>
      <c r="K104" s="3"/>
      <c r="L104" s="3"/>
      <c r="M104" s="3"/>
      <c r="N104" s="3"/>
      <c r="O104" s="3">
        <f t="shared" ref="O104:T104" si="64">ROUND(AB104,2)</f>
        <v>192356.16</v>
      </c>
      <c r="P104" s="3">
        <f t="shared" si="64"/>
        <v>141660.5</v>
      </c>
      <c r="Q104" s="3">
        <f t="shared" si="64"/>
        <v>11056</v>
      </c>
      <c r="R104" s="3">
        <f t="shared" si="64"/>
        <v>3305.46</v>
      </c>
      <c r="S104" s="3">
        <f t="shared" si="64"/>
        <v>36334.199999999997</v>
      </c>
      <c r="T104" s="3">
        <f t="shared" si="64"/>
        <v>0</v>
      </c>
      <c r="U104" s="3">
        <f>AH104</f>
        <v>89.29649999999998</v>
      </c>
      <c r="V104" s="3">
        <f>AI104</f>
        <v>7.4437848000000013</v>
      </c>
      <c r="W104" s="3">
        <f>ROUND(AJ104,2)</f>
        <v>0</v>
      </c>
      <c r="X104" s="3">
        <f>ROUND(AK104,2)</f>
        <v>45790.67</v>
      </c>
      <c r="Y104" s="3">
        <f>ROUND(AL104,2)</f>
        <v>27157.96</v>
      </c>
      <c r="Z104" s="3"/>
      <c r="AA104" s="3"/>
      <c r="AB104" s="3">
        <f>ROUND(SUMIF(AA71:AA102,"=72309884",O71:O102),2)</f>
        <v>192356.16</v>
      </c>
      <c r="AC104" s="3">
        <f>ROUND(SUMIF(AA71:AA102,"=72309884",P71:P102),2)</f>
        <v>141660.5</v>
      </c>
      <c r="AD104" s="3">
        <f>ROUND(SUMIF(AA71:AA102,"=72309884",Q71:Q102),2)</f>
        <v>11056</v>
      </c>
      <c r="AE104" s="3">
        <f>ROUND(SUMIF(AA71:AA102,"=72309884",R71:R102),2)</f>
        <v>3305.46</v>
      </c>
      <c r="AF104" s="3">
        <f>ROUND(SUMIF(AA71:AA102,"=72309884",S71:S102),2)</f>
        <v>36334.199999999997</v>
      </c>
      <c r="AG104" s="3">
        <f>ROUND(SUMIF(AA71:AA102,"=72309884",T71:T102),2)</f>
        <v>0</v>
      </c>
      <c r="AH104" s="3">
        <f>SUMIF(AA71:AA102,"=72309884",U71:U102)</f>
        <v>89.29649999999998</v>
      </c>
      <c r="AI104" s="3">
        <f>SUMIF(AA71:AA102,"=72309884",V71:V102)</f>
        <v>7.4437848000000013</v>
      </c>
      <c r="AJ104" s="3">
        <f>ROUND(SUMIF(AA71:AA102,"=72309884",W71:W102),2)</f>
        <v>0</v>
      </c>
      <c r="AK104" s="3">
        <f>ROUND(SUMIF(AA71:AA102,"=72309884",X71:X102),2)</f>
        <v>45790.67</v>
      </c>
      <c r="AL104" s="3">
        <f>ROUND(SUMIF(AA71:AA102,"=72309884",Y71:Y102),2)</f>
        <v>27157.96</v>
      </c>
      <c r="AM104" s="3"/>
      <c r="AN104" s="3"/>
      <c r="AO104" s="3">
        <f t="shared" ref="AO104:BD104" si="65">ROUND(BX104,2)</f>
        <v>0</v>
      </c>
      <c r="AP104" s="3">
        <f t="shared" si="65"/>
        <v>0</v>
      </c>
      <c r="AQ104" s="3">
        <f t="shared" si="65"/>
        <v>0</v>
      </c>
      <c r="AR104" s="3">
        <f t="shared" si="65"/>
        <v>265304.78999999998</v>
      </c>
      <c r="AS104" s="3">
        <f t="shared" si="65"/>
        <v>221326.34</v>
      </c>
      <c r="AT104" s="3">
        <f t="shared" si="65"/>
        <v>43978.45</v>
      </c>
      <c r="AU104" s="3">
        <f t="shared" si="65"/>
        <v>0</v>
      </c>
      <c r="AV104" s="3">
        <f t="shared" si="65"/>
        <v>141660.5</v>
      </c>
      <c r="AW104" s="3">
        <f t="shared" si="65"/>
        <v>141660.5</v>
      </c>
      <c r="AX104" s="3">
        <f t="shared" si="65"/>
        <v>0</v>
      </c>
      <c r="AY104" s="3">
        <f t="shared" si="65"/>
        <v>141660.5</v>
      </c>
      <c r="AZ104" s="3">
        <f t="shared" si="65"/>
        <v>0</v>
      </c>
      <c r="BA104" s="3">
        <f t="shared" si="65"/>
        <v>0</v>
      </c>
      <c r="BB104" s="3">
        <f t="shared" si="65"/>
        <v>0</v>
      </c>
      <c r="BC104" s="3">
        <f t="shared" si="65"/>
        <v>0</v>
      </c>
      <c r="BD104" s="3">
        <f t="shared" si="65"/>
        <v>0</v>
      </c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>
        <f>ROUND(SUMIF(AA71:AA102,"=72309884",FQ71:FQ102),2)</f>
        <v>0</v>
      </c>
      <c r="BY104" s="3">
        <f>ROUND(SUMIF(AA71:AA102,"=72309884",FR71:FR102),2)</f>
        <v>0</v>
      </c>
      <c r="BZ104" s="3">
        <f>ROUND(SUMIF(AA71:AA102,"=72309884",GL71:GL102),2)</f>
        <v>0</v>
      </c>
      <c r="CA104" s="3">
        <f>ROUND(SUMIF(AA71:AA102,"=72309884",GM71:GM102),2)</f>
        <v>265304.78999999998</v>
      </c>
      <c r="CB104" s="3">
        <f>ROUND(SUMIF(AA71:AA102,"=72309884",GN71:GN102),2)</f>
        <v>221326.34</v>
      </c>
      <c r="CC104" s="3">
        <f>ROUND(SUMIF(AA71:AA102,"=72309884",GO71:GO102),2)</f>
        <v>43978.45</v>
      </c>
      <c r="CD104" s="3">
        <f>ROUND(SUMIF(AA71:AA102,"=72309884",GP71:GP102),2)</f>
        <v>0</v>
      </c>
      <c r="CE104" s="3">
        <f>AC104-BX104</f>
        <v>141660.5</v>
      </c>
      <c r="CF104" s="3">
        <f>AC104-BY104</f>
        <v>141660.5</v>
      </c>
      <c r="CG104" s="3">
        <f>BX104-BZ104</f>
        <v>0</v>
      </c>
      <c r="CH104" s="3">
        <f>AC104-BX104-BY104+BZ104</f>
        <v>141660.5</v>
      </c>
      <c r="CI104" s="3">
        <f>BY104-BZ104</f>
        <v>0</v>
      </c>
      <c r="CJ104" s="3">
        <f>ROUND(SUMIF(AA71:AA102,"=72309884",GX71:GX102),2)</f>
        <v>0</v>
      </c>
      <c r="CK104" s="3">
        <f>ROUND(SUMIF(AA71:AA102,"=72309884",GY71:GY102),2)</f>
        <v>0</v>
      </c>
      <c r="CL104" s="3">
        <f>ROUND(SUMIF(AA71:AA102,"=72309884",GZ71:GZ102),2)</f>
        <v>0</v>
      </c>
      <c r="CM104" s="3">
        <f>ROUND(SUMIF(AA71:AA102,"=72309884",HD71:HD102),2)</f>
        <v>0</v>
      </c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>
        <v>0</v>
      </c>
    </row>
    <row r="106" spans="1:255" x14ac:dyDescent="0.2">
      <c r="A106" s="5">
        <v>50</v>
      </c>
      <c r="B106" s="5">
        <v>0</v>
      </c>
      <c r="C106" s="5">
        <v>0</v>
      </c>
      <c r="D106" s="5">
        <v>1</v>
      </c>
      <c r="E106" s="5">
        <v>201</v>
      </c>
      <c r="F106" s="5">
        <f>ROUND(Source!O104,O106)</f>
        <v>192356.16</v>
      </c>
      <c r="G106" s="5" t="s">
        <v>46</v>
      </c>
      <c r="H106" s="5" t="s">
        <v>47</v>
      </c>
      <c r="I106" s="5"/>
      <c r="J106" s="5"/>
      <c r="K106" s="5">
        <v>201</v>
      </c>
      <c r="L106" s="5">
        <v>1</v>
      </c>
      <c r="M106" s="5">
        <v>3</v>
      </c>
      <c r="N106" s="5" t="s">
        <v>3</v>
      </c>
      <c r="O106" s="5">
        <v>2</v>
      </c>
      <c r="P106" s="5"/>
      <c r="Q106" s="5"/>
      <c r="R106" s="5"/>
      <c r="S106" s="5"/>
      <c r="T106" s="5"/>
      <c r="U106" s="5"/>
      <c r="V106" s="5"/>
      <c r="W106" s="5">
        <v>192356.16</v>
      </c>
      <c r="X106" s="5">
        <v>1</v>
      </c>
      <c r="Y106" s="5">
        <v>192356.16</v>
      </c>
      <c r="Z106" s="5"/>
      <c r="AA106" s="5"/>
      <c r="AB106" s="5"/>
    </row>
    <row r="107" spans="1:255" x14ac:dyDescent="0.2">
      <c r="A107" s="5">
        <v>50</v>
      </c>
      <c r="B107" s="5">
        <v>0</v>
      </c>
      <c r="C107" s="5">
        <v>0</v>
      </c>
      <c r="D107" s="5">
        <v>1</v>
      </c>
      <c r="E107" s="5">
        <v>202</v>
      </c>
      <c r="F107" s="5">
        <f>ROUND(Source!P104,O107)</f>
        <v>141660.5</v>
      </c>
      <c r="G107" s="5" t="s">
        <v>48</v>
      </c>
      <c r="H107" s="5" t="s">
        <v>49</v>
      </c>
      <c r="I107" s="5"/>
      <c r="J107" s="5"/>
      <c r="K107" s="5">
        <v>202</v>
      </c>
      <c r="L107" s="5">
        <v>2</v>
      </c>
      <c r="M107" s="5">
        <v>3</v>
      </c>
      <c r="N107" s="5" t="s">
        <v>3</v>
      </c>
      <c r="O107" s="5">
        <v>2</v>
      </c>
      <c r="P107" s="5"/>
      <c r="Q107" s="5"/>
      <c r="R107" s="5"/>
      <c r="S107" s="5"/>
      <c r="T107" s="5"/>
      <c r="U107" s="5"/>
      <c r="V107" s="5"/>
      <c r="W107" s="5">
        <v>141660.5</v>
      </c>
      <c r="X107" s="5">
        <v>1</v>
      </c>
      <c r="Y107" s="5">
        <v>141660.5</v>
      </c>
      <c r="Z107" s="5"/>
      <c r="AA107" s="5"/>
      <c r="AB107" s="5"/>
    </row>
    <row r="108" spans="1:255" x14ac:dyDescent="0.2">
      <c r="A108" s="5">
        <v>50</v>
      </c>
      <c r="B108" s="5">
        <v>0</v>
      </c>
      <c r="C108" s="5">
        <v>0</v>
      </c>
      <c r="D108" s="5">
        <v>1</v>
      </c>
      <c r="E108" s="5">
        <v>222</v>
      </c>
      <c r="F108" s="5">
        <f>ROUND(Source!AO104,O108)</f>
        <v>0</v>
      </c>
      <c r="G108" s="5" t="s">
        <v>50</v>
      </c>
      <c r="H108" s="5" t="s">
        <v>51</v>
      </c>
      <c r="I108" s="5"/>
      <c r="J108" s="5"/>
      <c r="K108" s="5">
        <v>222</v>
      </c>
      <c r="L108" s="5">
        <v>3</v>
      </c>
      <c r="M108" s="5">
        <v>3</v>
      </c>
      <c r="N108" s="5" t="s">
        <v>3</v>
      </c>
      <c r="O108" s="5">
        <v>2</v>
      </c>
      <c r="P108" s="5"/>
      <c r="Q108" s="5"/>
      <c r="R108" s="5"/>
      <c r="S108" s="5"/>
      <c r="T108" s="5"/>
      <c r="U108" s="5"/>
      <c r="V108" s="5"/>
      <c r="W108" s="5">
        <v>0</v>
      </c>
      <c r="X108" s="5">
        <v>1</v>
      </c>
      <c r="Y108" s="5">
        <v>0</v>
      </c>
      <c r="Z108" s="5"/>
      <c r="AA108" s="5"/>
      <c r="AB108" s="5"/>
    </row>
    <row r="109" spans="1:255" x14ac:dyDescent="0.2">
      <c r="A109" s="5">
        <v>50</v>
      </c>
      <c r="B109" s="5">
        <v>0</v>
      </c>
      <c r="C109" s="5">
        <v>0</v>
      </c>
      <c r="D109" s="5">
        <v>1</v>
      </c>
      <c r="E109" s="5">
        <v>225</v>
      </c>
      <c r="F109" s="5">
        <f>ROUND(Source!AV104,O109)</f>
        <v>141660.5</v>
      </c>
      <c r="G109" s="5" t="s">
        <v>52</v>
      </c>
      <c r="H109" s="5" t="s">
        <v>53</v>
      </c>
      <c r="I109" s="5"/>
      <c r="J109" s="5"/>
      <c r="K109" s="5">
        <v>225</v>
      </c>
      <c r="L109" s="5">
        <v>4</v>
      </c>
      <c r="M109" s="5">
        <v>3</v>
      </c>
      <c r="N109" s="5" t="s">
        <v>3</v>
      </c>
      <c r="O109" s="5">
        <v>2</v>
      </c>
      <c r="P109" s="5"/>
      <c r="Q109" s="5"/>
      <c r="R109" s="5"/>
      <c r="S109" s="5"/>
      <c r="T109" s="5"/>
      <c r="U109" s="5"/>
      <c r="V109" s="5"/>
      <c r="W109" s="5">
        <v>141660.5</v>
      </c>
      <c r="X109" s="5">
        <v>1</v>
      </c>
      <c r="Y109" s="5">
        <v>141660.5</v>
      </c>
      <c r="Z109" s="5"/>
      <c r="AA109" s="5"/>
      <c r="AB109" s="5"/>
    </row>
    <row r="110" spans="1:255" x14ac:dyDescent="0.2">
      <c r="A110" s="5">
        <v>50</v>
      </c>
      <c r="B110" s="5">
        <v>0</v>
      </c>
      <c r="C110" s="5">
        <v>0</v>
      </c>
      <c r="D110" s="5">
        <v>1</v>
      </c>
      <c r="E110" s="5">
        <v>226</v>
      </c>
      <c r="F110" s="5">
        <f>ROUND(Source!AW104,O110)</f>
        <v>141660.5</v>
      </c>
      <c r="G110" s="5" t="s">
        <v>54</v>
      </c>
      <c r="H110" s="5" t="s">
        <v>55</v>
      </c>
      <c r="I110" s="5"/>
      <c r="J110" s="5"/>
      <c r="K110" s="5">
        <v>226</v>
      </c>
      <c r="L110" s="5">
        <v>5</v>
      </c>
      <c r="M110" s="5">
        <v>3</v>
      </c>
      <c r="N110" s="5" t="s">
        <v>3</v>
      </c>
      <c r="O110" s="5">
        <v>2</v>
      </c>
      <c r="P110" s="5"/>
      <c r="Q110" s="5"/>
      <c r="R110" s="5"/>
      <c r="S110" s="5"/>
      <c r="T110" s="5"/>
      <c r="U110" s="5"/>
      <c r="V110" s="5"/>
      <c r="W110" s="5">
        <v>141660.5</v>
      </c>
      <c r="X110" s="5">
        <v>1</v>
      </c>
      <c r="Y110" s="5">
        <v>141660.5</v>
      </c>
      <c r="Z110" s="5"/>
      <c r="AA110" s="5"/>
      <c r="AB110" s="5"/>
    </row>
    <row r="111" spans="1:255" x14ac:dyDescent="0.2">
      <c r="A111" s="5">
        <v>50</v>
      </c>
      <c r="B111" s="5">
        <v>0</v>
      </c>
      <c r="C111" s="5">
        <v>0</v>
      </c>
      <c r="D111" s="5">
        <v>1</v>
      </c>
      <c r="E111" s="5">
        <v>227</v>
      </c>
      <c r="F111" s="5">
        <f>ROUND(Source!AX104,O111)</f>
        <v>0</v>
      </c>
      <c r="G111" s="5" t="s">
        <v>56</v>
      </c>
      <c r="H111" s="5" t="s">
        <v>57</v>
      </c>
      <c r="I111" s="5"/>
      <c r="J111" s="5"/>
      <c r="K111" s="5">
        <v>227</v>
      </c>
      <c r="L111" s="5">
        <v>6</v>
      </c>
      <c r="M111" s="5">
        <v>3</v>
      </c>
      <c r="N111" s="5" t="s">
        <v>3</v>
      </c>
      <c r="O111" s="5">
        <v>2</v>
      </c>
      <c r="P111" s="5"/>
      <c r="Q111" s="5"/>
      <c r="R111" s="5"/>
      <c r="S111" s="5"/>
      <c r="T111" s="5"/>
      <c r="U111" s="5"/>
      <c r="V111" s="5"/>
      <c r="W111" s="5">
        <v>0</v>
      </c>
      <c r="X111" s="5">
        <v>1</v>
      </c>
      <c r="Y111" s="5">
        <v>0</v>
      </c>
      <c r="Z111" s="5"/>
      <c r="AA111" s="5"/>
      <c r="AB111" s="5"/>
    </row>
    <row r="112" spans="1:255" x14ac:dyDescent="0.2">
      <c r="A112" s="5">
        <v>50</v>
      </c>
      <c r="B112" s="5">
        <v>0</v>
      </c>
      <c r="C112" s="5">
        <v>0</v>
      </c>
      <c r="D112" s="5">
        <v>1</v>
      </c>
      <c r="E112" s="5">
        <v>228</v>
      </c>
      <c r="F112" s="5">
        <f>ROUND(Source!AY104,O112)</f>
        <v>141660.5</v>
      </c>
      <c r="G112" s="5" t="s">
        <v>58</v>
      </c>
      <c r="H112" s="5" t="s">
        <v>59</v>
      </c>
      <c r="I112" s="5"/>
      <c r="J112" s="5"/>
      <c r="K112" s="5">
        <v>228</v>
      </c>
      <c r="L112" s="5">
        <v>7</v>
      </c>
      <c r="M112" s="5">
        <v>3</v>
      </c>
      <c r="N112" s="5" t="s">
        <v>3</v>
      </c>
      <c r="O112" s="5">
        <v>2</v>
      </c>
      <c r="P112" s="5"/>
      <c r="Q112" s="5"/>
      <c r="R112" s="5"/>
      <c r="S112" s="5"/>
      <c r="T112" s="5"/>
      <c r="U112" s="5"/>
      <c r="V112" s="5"/>
      <c r="W112" s="5">
        <v>141660.5</v>
      </c>
      <c r="X112" s="5">
        <v>1</v>
      </c>
      <c r="Y112" s="5">
        <v>141660.5</v>
      </c>
      <c r="Z112" s="5"/>
      <c r="AA112" s="5"/>
      <c r="AB112" s="5"/>
    </row>
    <row r="113" spans="1:28" x14ac:dyDescent="0.2">
      <c r="A113" s="5">
        <v>50</v>
      </c>
      <c r="B113" s="5">
        <v>0</v>
      </c>
      <c r="C113" s="5">
        <v>0</v>
      </c>
      <c r="D113" s="5">
        <v>1</v>
      </c>
      <c r="E113" s="5">
        <v>216</v>
      </c>
      <c r="F113" s="5">
        <f>ROUND(Source!AP104,O113)</f>
        <v>0</v>
      </c>
      <c r="G113" s="5" t="s">
        <v>60</v>
      </c>
      <c r="H113" s="5" t="s">
        <v>61</v>
      </c>
      <c r="I113" s="5"/>
      <c r="J113" s="5"/>
      <c r="K113" s="5">
        <v>216</v>
      </c>
      <c r="L113" s="5">
        <v>8</v>
      </c>
      <c r="M113" s="5">
        <v>3</v>
      </c>
      <c r="N113" s="5" t="s">
        <v>3</v>
      </c>
      <c r="O113" s="5">
        <v>2</v>
      </c>
      <c r="P113" s="5"/>
      <c r="Q113" s="5"/>
      <c r="R113" s="5"/>
      <c r="S113" s="5"/>
      <c r="T113" s="5"/>
      <c r="U113" s="5"/>
      <c r="V113" s="5"/>
      <c r="W113" s="5">
        <v>0</v>
      </c>
      <c r="X113" s="5">
        <v>1</v>
      </c>
      <c r="Y113" s="5">
        <v>0</v>
      </c>
      <c r="Z113" s="5"/>
      <c r="AA113" s="5"/>
      <c r="AB113" s="5"/>
    </row>
    <row r="114" spans="1:28" x14ac:dyDescent="0.2">
      <c r="A114" s="5">
        <v>50</v>
      </c>
      <c r="B114" s="5">
        <v>0</v>
      </c>
      <c r="C114" s="5">
        <v>0</v>
      </c>
      <c r="D114" s="5">
        <v>1</v>
      </c>
      <c r="E114" s="5">
        <v>223</v>
      </c>
      <c r="F114" s="5">
        <f>ROUND(Source!AQ104,O114)</f>
        <v>0</v>
      </c>
      <c r="G114" s="5" t="s">
        <v>62</v>
      </c>
      <c r="H114" s="5" t="s">
        <v>63</v>
      </c>
      <c r="I114" s="5"/>
      <c r="J114" s="5"/>
      <c r="K114" s="5">
        <v>223</v>
      </c>
      <c r="L114" s="5">
        <v>9</v>
      </c>
      <c r="M114" s="5">
        <v>3</v>
      </c>
      <c r="N114" s="5" t="s">
        <v>3</v>
      </c>
      <c r="O114" s="5">
        <v>2</v>
      </c>
      <c r="P114" s="5"/>
      <c r="Q114" s="5"/>
      <c r="R114" s="5"/>
      <c r="S114" s="5"/>
      <c r="T114" s="5"/>
      <c r="U114" s="5"/>
      <c r="V114" s="5"/>
      <c r="W114" s="5">
        <v>0</v>
      </c>
      <c r="X114" s="5">
        <v>1</v>
      </c>
      <c r="Y114" s="5">
        <v>0</v>
      </c>
      <c r="Z114" s="5"/>
      <c r="AA114" s="5"/>
      <c r="AB114" s="5"/>
    </row>
    <row r="115" spans="1:28" x14ac:dyDescent="0.2">
      <c r="A115" s="5">
        <v>50</v>
      </c>
      <c r="B115" s="5">
        <v>0</v>
      </c>
      <c r="C115" s="5">
        <v>0</v>
      </c>
      <c r="D115" s="5">
        <v>1</v>
      </c>
      <c r="E115" s="5">
        <v>229</v>
      </c>
      <c r="F115" s="5">
        <f>ROUND(Source!AZ104,O115)</f>
        <v>0</v>
      </c>
      <c r="G115" s="5" t="s">
        <v>64</v>
      </c>
      <c r="H115" s="5" t="s">
        <v>65</v>
      </c>
      <c r="I115" s="5"/>
      <c r="J115" s="5"/>
      <c r="K115" s="5">
        <v>229</v>
      </c>
      <c r="L115" s="5">
        <v>10</v>
      </c>
      <c r="M115" s="5">
        <v>3</v>
      </c>
      <c r="N115" s="5" t="s">
        <v>3</v>
      </c>
      <c r="O115" s="5">
        <v>2</v>
      </c>
      <c r="P115" s="5"/>
      <c r="Q115" s="5"/>
      <c r="R115" s="5"/>
      <c r="S115" s="5"/>
      <c r="T115" s="5"/>
      <c r="U115" s="5"/>
      <c r="V115" s="5"/>
      <c r="W115" s="5">
        <v>0</v>
      </c>
      <c r="X115" s="5">
        <v>1</v>
      </c>
      <c r="Y115" s="5">
        <v>0</v>
      </c>
      <c r="Z115" s="5"/>
      <c r="AA115" s="5"/>
      <c r="AB115" s="5"/>
    </row>
    <row r="116" spans="1:28" x14ac:dyDescent="0.2">
      <c r="A116" s="5">
        <v>50</v>
      </c>
      <c r="B116" s="5">
        <v>0</v>
      </c>
      <c r="C116" s="5">
        <v>0</v>
      </c>
      <c r="D116" s="5">
        <v>1</v>
      </c>
      <c r="E116" s="5">
        <v>203</v>
      </c>
      <c r="F116" s="5">
        <f>ROUND(Source!Q104,O116)</f>
        <v>11056</v>
      </c>
      <c r="G116" s="5" t="s">
        <v>66</v>
      </c>
      <c r="H116" s="5" t="s">
        <v>67</v>
      </c>
      <c r="I116" s="5"/>
      <c r="J116" s="5"/>
      <c r="K116" s="5">
        <v>203</v>
      </c>
      <c r="L116" s="5">
        <v>11</v>
      </c>
      <c r="M116" s="5">
        <v>3</v>
      </c>
      <c r="N116" s="5" t="s">
        <v>3</v>
      </c>
      <c r="O116" s="5">
        <v>2</v>
      </c>
      <c r="P116" s="5"/>
      <c r="Q116" s="5"/>
      <c r="R116" s="5"/>
      <c r="S116" s="5"/>
      <c r="T116" s="5"/>
      <c r="U116" s="5"/>
      <c r="V116" s="5"/>
      <c r="W116" s="5">
        <v>11056</v>
      </c>
      <c r="X116" s="5">
        <v>1</v>
      </c>
      <c r="Y116" s="5">
        <v>11056</v>
      </c>
      <c r="Z116" s="5"/>
      <c r="AA116" s="5"/>
      <c r="AB116" s="5"/>
    </row>
    <row r="117" spans="1:28" x14ac:dyDescent="0.2">
      <c r="A117" s="5">
        <v>50</v>
      </c>
      <c r="B117" s="5">
        <v>0</v>
      </c>
      <c r="C117" s="5">
        <v>0</v>
      </c>
      <c r="D117" s="5">
        <v>1</v>
      </c>
      <c r="E117" s="5">
        <v>231</v>
      </c>
      <c r="F117" s="5">
        <f>ROUND(Source!BB104,O117)</f>
        <v>0</v>
      </c>
      <c r="G117" s="5" t="s">
        <v>68</v>
      </c>
      <c r="H117" s="5" t="s">
        <v>69</v>
      </c>
      <c r="I117" s="5"/>
      <c r="J117" s="5"/>
      <c r="K117" s="5">
        <v>231</v>
      </c>
      <c r="L117" s="5">
        <v>12</v>
      </c>
      <c r="M117" s="5">
        <v>3</v>
      </c>
      <c r="N117" s="5" t="s">
        <v>3</v>
      </c>
      <c r="O117" s="5">
        <v>2</v>
      </c>
      <c r="P117" s="5"/>
      <c r="Q117" s="5"/>
      <c r="R117" s="5"/>
      <c r="S117" s="5"/>
      <c r="T117" s="5"/>
      <c r="U117" s="5"/>
      <c r="V117" s="5"/>
      <c r="W117" s="5">
        <v>0</v>
      </c>
      <c r="X117" s="5">
        <v>1</v>
      </c>
      <c r="Y117" s="5">
        <v>0</v>
      </c>
      <c r="Z117" s="5"/>
      <c r="AA117" s="5"/>
      <c r="AB117" s="5"/>
    </row>
    <row r="118" spans="1:28" x14ac:dyDescent="0.2">
      <c r="A118" s="5">
        <v>50</v>
      </c>
      <c r="B118" s="5">
        <v>0</v>
      </c>
      <c r="C118" s="5">
        <v>0</v>
      </c>
      <c r="D118" s="5">
        <v>1</v>
      </c>
      <c r="E118" s="5">
        <v>204</v>
      </c>
      <c r="F118" s="5">
        <f>ROUND(Source!R104,O118)</f>
        <v>3305.46</v>
      </c>
      <c r="G118" s="5" t="s">
        <v>70</v>
      </c>
      <c r="H118" s="5" t="s">
        <v>71</v>
      </c>
      <c r="I118" s="5"/>
      <c r="J118" s="5"/>
      <c r="K118" s="5">
        <v>204</v>
      </c>
      <c r="L118" s="5">
        <v>13</v>
      </c>
      <c r="M118" s="5">
        <v>3</v>
      </c>
      <c r="N118" s="5" t="s">
        <v>3</v>
      </c>
      <c r="O118" s="5">
        <v>2</v>
      </c>
      <c r="P118" s="5"/>
      <c r="Q118" s="5"/>
      <c r="R118" s="5"/>
      <c r="S118" s="5"/>
      <c r="T118" s="5"/>
      <c r="U118" s="5"/>
      <c r="V118" s="5"/>
      <c r="W118" s="5">
        <v>3305.46</v>
      </c>
      <c r="X118" s="5">
        <v>1</v>
      </c>
      <c r="Y118" s="5">
        <v>3305.46</v>
      </c>
      <c r="Z118" s="5"/>
      <c r="AA118" s="5"/>
      <c r="AB118" s="5"/>
    </row>
    <row r="119" spans="1:28" x14ac:dyDescent="0.2">
      <c r="A119" s="5">
        <v>50</v>
      </c>
      <c r="B119" s="5">
        <v>0</v>
      </c>
      <c r="C119" s="5">
        <v>0</v>
      </c>
      <c r="D119" s="5">
        <v>1</v>
      </c>
      <c r="E119" s="5">
        <v>205</v>
      </c>
      <c r="F119" s="5">
        <f>ROUND(Source!S104,O119)</f>
        <v>36334.199999999997</v>
      </c>
      <c r="G119" s="5" t="s">
        <v>72</v>
      </c>
      <c r="H119" s="5" t="s">
        <v>73</v>
      </c>
      <c r="I119" s="5"/>
      <c r="J119" s="5"/>
      <c r="K119" s="5">
        <v>205</v>
      </c>
      <c r="L119" s="5">
        <v>14</v>
      </c>
      <c r="M119" s="5">
        <v>3</v>
      </c>
      <c r="N119" s="5" t="s">
        <v>3</v>
      </c>
      <c r="O119" s="5">
        <v>2</v>
      </c>
      <c r="P119" s="5"/>
      <c r="Q119" s="5"/>
      <c r="R119" s="5"/>
      <c r="S119" s="5"/>
      <c r="T119" s="5"/>
      <c r="U119" s="5"/>
      <c r="V119" s="5"/>
      <c r="W119" s="5">
        <v>36334.199999999997</v>
      </c>
      <c r="X119" s="5">
        <v>1</v>
      </c>
      <c r="Y119" s="5">
        <v>36334.199999999997</v>
      </c>
      <c r="Z119" s="5"/>
      <c r="AA119" s="5"/>
      <c r="AB119" s="5"/>
    </row>
    <row r="120" spans="1:28" x14ac:dyDescent="0.2">
      <c r="A120" s="5">
        <v>50</v>
      </c>
      <c r="B120" s="5">
        <v>0</v>
      </c>
      <c r="C120" s="5">
        <v>0</v>
      </c>
      <c r="D120" s="5">
        <v>1</v>
      </c>
      <c r="E120" s="5">
        <v>232</v>
      </c>
      <c r="F120" s="5">
        <f>ROUND(Source!BC104,O120)</f>
        <v>0</v>
      </c>
      <c r="G120" s="5" t="s">
        <v>74</v>
      </c>
      <c r="H120" s="5" t="s">
        <v>75</v>
      </c>
      <c r="I120" s="5"/>
      <c r="J120" s="5"/>
      <c r="K120" s="5">
        <v>232</v>
      </c>
      <c r="L120" s="5">
        <v>15</v>
      </c>
      <c r="M120" s="5">
        <v>3</v>
      </c>
      <c r="N120" s="5" t="s">
        <v>3</v>
      </c>
      <c r="O120" s="5">
        <v>2</v>
      </c>
      <c r="P120" s="5"/>
      <c r="Q120" s="5"/>
      <c r="R120" s="5"/>
      <c r="S120" s="5"/>
      <c r="T120" s="5"/>
      <c r="U120" s="5"/>
      <c r="V120" s="5"/>
      <c r="W120" s="5">
        <v>0</v>
      </c>
      <c r="X120" s="5">
        <v>1</v>
      </c>
      <c r="Y120" s="5">
        <v>0</v>
      </c>
      <c r="Z120" s="5"/>
      <c r="AA120" s="5"/>
      <c r="AB120" s="5"/>
    </row>
    <row r="121" spans="1:28" x14ac:dyDescent="0.2">
      <c r="A121" s="5">
        <v>50</v>
      </c>
      <c r="B121" s="5">
        <v>0</v>
      </c>
      <c r="C121" s="5">
        <v>0</v>
      </c>
      <c r="D121" s="5">
        <v>1</v>
      </c>
      <c r="E121" s="5">
        <v>214</v>
      </c>
      <c r="F121" s="5">
        <f>ROUND(Source!AS104,O121)</f>
        <v>221326.34</v>
      </c>
      <c r="G121" s="5" t="s">
        <v>76</v>
      </c>
      <c r="H121" s="5" t="s">
        <v>77</v>
      </c>
      <c r="I121" s="5"/>
      <c r="J121" s="5"/>
      <c r="K121" s="5">
        <v>214</v>
      </c>
      <c r="L121" s="5">
        <v>16</v>
      </c>
      <c r="M121" s="5">
        <v>3</v>
      </c>
      <c r="N121" s="5" t="s">
        <v>3</v>
      </c>
      <c r="O121" s="5">
        <v>2</v>
      </c>
      <c r="P121" s="5"/>
      <c r="Q121" s="5"/>
      <c r="R121" s="5"/>
      <c r="S121" s="5"/>
      <c r="T121" s="5"/>
      <c r="U121" s="5"/>
      <c r="V121" s="5"/>
      <c r="W121" s="5">
        <v>221326.34</v>
      </c>
      <c r="X121" s="5">
        <v>1</v>
      </c>
      <c r="Y121" s="5">
        <v>221326.34</v>
      </c>
      <c r="Z121" s="5"/>
      <c r="AA121" s="5"/>
      <c r="AB121" s="5"/>
    </row>
    <row r="122" spans="1:28" x14ac:dyDescent="0.2">
      <c r="A122" s="5">
        <v>50</v>
      </c>
      <c r="B122" s="5">
        <v>0</v>
      </c>
      <c r="C122" s="5">
        <v>0</v>
      </c>
      <c r="D122" s="5">
        <v>1</v>
      </c>
      <c r="E122" s="5">
        <v>215</v>
      </c>
      <c r="F122" s="5">
        <f>ROUND(Source!AT104,O122)</f>
        <v>43978.45</v>
      </c>
      <c r="G122" s="5" t="s">
        <v>78</v>
      </c>
      <c r="H122" s="5" t="s">
        <v>79</v>
      </c>
      <c r="I122" s="5"/>
      <c r="J122" s="5"/>
      <c r="K122" s="5">
        <v>215</v>
      </c>
      <c r="L122" s="5">
        <v>17</v>
      </c>
      <c r="M122" s="5">
        <v>3</v>
      </c>
      <c r="N122" s="5" t="s">
        <v>3</v>
      </c>
      <c r="O122" s="5">
        <v>2</v>
      </c>
      <c r="P122" s="5"/>
      <c r="Q122" s="5"/>
      <c r="R122" s="5"/>
      <c r="S122" s="5"/>
      <c r="T122" s="5"/>
      <c r="U122" s="5"/>
      <c r="V122" s="5"/>
      <c r="W122" s="5">
        <v>43978.45</v>
      </c>
      <c r="X122" s="5">
        <v>1</v>
      </c>
      <c r="Y122" s="5">
        <v>43978.45</v>
      </c>
      <c r="Z122" s="5"/>
      <c r="AA122" s="5"/>
      <c r="AB122" s="5"/>
    </row>
    <row r="123" spans="1:28" x14ac:dyDescent="0.2">
      <c r="A123" s="5">
        <v>50</v>
      </c>
      <c r="B123" s="5">
        <v>0</v>
      </c>
      <c r="C123" s="5">
        <v>0</v>
      </c>
      <c r="D123" s="5">
        <v>1</v>
      </c>
      <c r="E123" s="5">
        <v>217</v>
      </c>
      <c r="F123" s="5">
        <f>ROUND(Source!AU104,O123)</f>
        <v>0</v>
      </c>
      <c r="G123" s="5" t="s">
        <v>80</v>
      </c>
      <c r="H123" s="5" t="s">
        <v>81</v>
      </c>
      <c r="I123" s="5"/>
      <c r="J123" s="5"/>
      <c r="K123" s="5">
        <v>217</v>
      </c>
      <c r="L123" s="5">
        <v>18</v>
      </c>
      <c r="M123" s="5">
        <v>3</v>
      </c>
      <c r="N123" s="5" t="s">
        <v>3</v>
      </c>
      <c r="O123" s="5">
        <v>2</v>
      </c>
      <c r="P123" s="5"/>
      <c r="Q123" s="5"/>
      <c r="R123" s="5"/>
      <c r="S123" s="5"/>
      <c r="T123" s="5"/>
      <c r="U123" s="5"/>
      <c r="V123" s="5"/>
      <c r="W123" s="5">
        <v>0</v>
      </c>
      <c r="X123" s="5">
        <v>1</v>
      </c>
      <c r="Y123" s="5">
        <v>0</v>
      </c>
      <c r="Z123" s="5"/>
      <c r="AA123" s="5"/>
      <c r="AB123" s="5"/>
    </row>
    <row r="124" spans="1:28" x14ac:dyDescent="0.2">
      <c r="A124" s="5">
        <v>50</v>
      </c>
      <c r="B124" s="5">
        <v>0</v>
      </c>
      <c r="C124" s="5">
        <v>0</v>
      </c>
      <c r="D124" s="5">
        <v>1</v>
      </c>
      <c r="E124" s="5">
        <v>230</v>
      </c>
      <c r="F124" s="5">
        <f>ROUND(Source!BA104,O124)</f>
        <v>0</v>
      </c>
      <c r="G124" s="5" t="s">
        <v>82</v>
      </c>
      <c r="H124" s="5" t="s">
        <v>83</v>
      </c>
      <c r="I124" s="5"/>
      <c r="J124" s="5"/>
      <c r="K124" s="5">
        <v>230</v>
      </c>
      <c r="L124" s="5">
        <v>19</v>
      </c>
      <c r="M124" s="5">
        <v>3</v>
      </c>
      <c r="N124" s="5" t="s">
        <v>3</v>
      </c>
      <c r="O124" s="5">
        <v>2</v>
      </c>
      <c r="P124" s="5"/>
      <c r="Q124" s="5"/>
      <c r="R124" s="5"/>
      <c r="S124" s="5"/>
      <c r="T124" s="5"/>
      <c r="U124" s="5"/>
      <c r="V124" s="5"/>
      <c r="W124" s="5">
        <v>0</v>
      </c>
      <c r="X124" s="5">
        <v>1</v>
      </c>
      <c r="Y124" s="5">
        <v>0</v>
      </c>
      <c r="Z124" s="5"/>
      <c r="AA124" s="5"/>
      <c r="AB124" s="5"/>
    </row>
    <row r="125" spans="1:28" x14ac:dyDescent="0.2">
      <c r="A125" s="5">
        <v>50</v>
      </c>
      <c r="B125" s="5">
        <v>0</v>
      </c>
      <c r="C125" s="5">
        <v>0</v>
      </c>
      <c r="D125" s="5">
        <v>1</v>
      </c>
      <c r="E125" s="5">
        <v>206</v>
      </c>
      <c r="F125" s="5">
        <f>ROUND(Source!T104,O125)</f>
        <v>0</v>
      </c>
      <c r="G125" s="5" t="s">
        <v>84</v>
      </c>
      <c r="H125" s="5" t="s">
        <v>85</v>
      </c>
      <c r="I125" s="5"/>
      <c r="J125" s="5"/>
      <c r="K125" s="5">
        <v>206</v>
      </c>
      <c r="L125" s="5">
        <v>20</v>
      </c>
      <c r="M125" s="5">
        <v>3</v>
      </c>
      <c r="N125" s="5" t="s">
        <v>3</v>
      </c>
      <c r="O125" s="5">
        <v>2</v>
      </c>
      <c r="P125" s="5"/>
      <c r="Q125" s="5"/>
      <c r="R125" s="5"/>
      <c r="S125" s="5"/>
      <c r="T125" s="5"/>
      <c r="U125" s="5"/>
      <c r="V125" s="5"/>
      <c r="W125" s="5">
        <v>0</v>
      </c>
      <c r="X125" s="5">
        <v>1</v>
      </c>
      <c r="Y125" s="5">
        <v>0</v>
      </c>
      <c r="Z125" s="5"/>
      <c r="AA125" s="5"/>
      <c r="AB125" s="5"/>
    </row>
    <row r="126" spans="1:28" x14ac:dyDescent="0.2">
      <c r="A126" s="5">
        <v>50</v>
      </c>
      <c r="B126" s="5">
        <v>0</v>
      </c>
      <c r="C126" s="5">
        <v>0</v>
      </c>
      <c r="D126" s="5">
        <v>1</v>
      </c>
      <c r="E126" s="5">
        <v>207</v>
      </c>
      <c r="F126" s="5">
        <f>ROUND(Source!U104,O126)</f>
        <v>89.296499999999995</v>
      </c>
      <c r="G126" s="5" t="s">
        <v>86</v>
      </c>
      <c r="H126" s="5" t="s">
        <v>87</v>
      </c>
      <c r="I126" s="5"/>
      <c r="J126" s="5"/>
      <c r="K126" s="5">
        <v>207</v>
      </c>
      <c r="L126" s="5">
        <v>21</v>
      </c>
      <c r="M126" s="5">
        <v>3</v>
      </c>
      <c r="N126" s="5" t="s">
        <v>3</v>
      </c>
      <c r="O126" s="5">
        <v>7</v>
      </c>
      <c r="P126" s="5"/>
      <c r="Q126" s="5"/>
      <c r="R126" s="5"/>
      <c r="S126" s="5"/>
      <c r="T126" s="5"/>
      <c r="U126" s="5"/>
      <c r="V126" s="5"/>
      <c r="W126" s="5">
        <v>89.296499999999995</v>
      </c>
      <c r="X126" s="5">
        <v>1</v>
      </c>
      <c r="Y126" s="5">
        <v>89.296499999999995</v>
      </c>
      <c r="Z126" s="5"/>
      <c r="AA126" s="5"/>
      <c r="AB126" s="5"/>
    </row>
    <row r="127" spans="1:28" x14ac:dyDescent="0.2">
      <c r="A127" s="5">
        <v>50</v>
      </c>
      <c r="B127" s="5">
        <v>0</v>
      </c>
      <c r="C127" s="5">
        <v>0</v>
      </c>
      <c r="D127" s="5">
        <v>1</v>
      </c>
      <c r="E127" s="5">
        <v>208</v>
      </c>
      <c r="F127" s="5">
        <f>ROUND(Source!V104,O127)</f>
        <v>7.4437848000000004</v>
      </c>
      <c r="G127" s="5" t="s">
        <v>88</v>
      </c>
      <c r="H127" s="5" t="s">
        <v>89</v>
      </c>
      <c r="I127" s="5"/>
      <c r="J127" s="5"/>
      <c r="K127" s="5">
        <v>208</v>
      </c>
      <c r="L127" s="5">
        <v>22</v>
      </c>
      <c r="M127" s="5">
        <v>3</v>
      </c>
      <c r="N127" s="5" t="s">
        <v>3</v>
      </c>
      <c r="O127" s="5">
        <v>7</v>
      </c>
      <c r="P127" s="5"/>
      <c r="Q127" s="5"/>
      <c r="R127" s="5"/>
      <c r="S127" s="5"/>
      <c r="T127" s="5"/>
      <c r="U127" s="5"/>
      <c r="V127" s="5"/>
      <c r="W127" s="5">
        <v>7.4437848000000004</v>
      </c>
      <c r="X127" s="5">
        <v>1</v>
      </c>
      <c r="Y127" s="5">
        <v>7.4437848000000004</v>
      </c>
      <c r="Z127" s="5"/>
      <c r="AA127" s="5"/>
      <c r="AB127" s="5"/>
    </row>
    <row r="128" spans="1:28" x14ac:dyDescent="0.2">
      <c r="A128" s="5">
        <v>50</v>
      </c>
      <c r="B128" s="5">
        <v>0</v>
      </c>
      <c r="C128" s="5">
        <v>0</v>
      </c>
      <c r="D128" s="5">
        <v>1</v>
      </c>
      <c r="E128" s="5">
        <v>209</v>
      </c>
      <c r="F128" s="5">
        <f>ROUND(Source!W104,O128)</f>
        <v>0</v>
      </c>
      <c r="G128" s="5" t="s">
        <v>90</v>
      </c>
      <c r="H128" s="5" t="s">
        <v>91</v>
      </c>
      <c r="I128" s="5"/>
      <c r="J128" s="5"/>
      <c r="K128" s="5">
        <v>209</v>
      </c>
      <c r="L128" s="5">
        <v>23</v>
      </c>
      <c r="M128" s="5">
        <v>3</v>
      </c>
      <c r="N128" s="5" t="s">
        <v>3</v>
      </c>
      <c r="O128" s="5">
        <v>2</v>
      </c>
      <c r="P128" s="5"/>
      <c r="Q128" s="5"/>
      <c r="R128" s="5"/>
      <c r="S128" s="5"/>
      <c r="T128" s="5"/>
      <c r="U128" s="5"/>
      <c r="V128" s="5"/>
      <c r="W128" s="5">
        <v>0</v>
      </c>
      <c r="X128" s="5">
        <v>1</v>
      </c>
      <c r="Y128" s="5">
        <v>0</v>
      </c>
      <c r="Z128" s="5"/>
      <c r="AA128" s="5"/>
      <c r="AB128" s="5"/>
    </row>
    <row r="129" spans="1:255" x14ac:dyDescent="0.2">
      <c r="A129" s="5">
        <v>50</v>
      </c>
      <c r="B129" s="5">
        <v>0</v>
      </c>
      <c r="C129" s="5">
        <v>0</v>
      </c>
      <c r="D129" s="5">
        <v>1</v>
      </c>
      <c r="E129" s="5">
        <v>233</v>
      </c>
      <c r="F129" s="5">
        <f>ROUND(Source!BD104,O129)</f>
        <v>0</v>
      </c>
      <c r="G129" s="5" t="s">
        <v>92</v>
      </c>
      <c r="H129" s="5" t="s">
        <v>93</v>
      </c>
      <c r="I129" s="5"/>
      <c r="J129" s="5"/>
      <c r="K129" s="5">
        <v>233</v>
      </c>
      <c r="L129" s="5">
        <v>24</v>
      </c>
      <c r="M129" s="5">
        <v>3</v>
      </c>
      <c r="N129" s="5" t="s">
        <v>3</v>
      </c>
      <c r="O129" s="5">
        <v>2</v>
      </c>
      <c r="P129" s="5"/>
      <c r="Q129" s="5"/>
      <c r="R129" s="5"/>
      <c r="S129" s="5"/>
      <c r="T129" s="5"/>
      <c r="U129" s="5"/>
      <c r="V129" s="5"/>
      <c r="W129" s="5">
        <v>0</v>
      </c>
      <c r="X129" s="5">
        <v>1</v>
      </c>
      <c r="Y129" s="5">
        <v>0</v>
      </c>
      <c r="Z129" s="5"/>
      <c r="AA129" s="5"/>
      <c r="AB129" s="5"/>
    </row>
    <row r="130" spans="1:255" x14ac:dyDescent="0.2">
      <c r="A130" s="5">
        <v>50</v>
      </c>
      <c r="B130" s="5">
        <v>0</v>
      </c>
      <c r="C130" s="5">
        <v>0</v>
      </c>
      <c r="D130" s="5">
        <v>1</v>
      </c>
      <c r="E130" s="5">
        <v>210</v>
      </c>
      <c r="F130" s="5">
        <f>ROUND(Source!X104,O130)</f>
        <v>45790.67</v>
      </c>
      <c r="G130" s="5" t="s">
        <v>94</v>
      </c>
      <c r="H130" s="5" t="s">
        <v>95</v>
      </c>
      <c r="I130" s="5"/>
      <c r="J130" s="5"/>
      <c r="K130" s="5">
        <v>210</v>
      </c>
      <c r="L130" s="5">
        <v>25</v>
      </c>
      <c r="M130" s="5">
        <v>3</v>
      </c>
      <c r="N130" s="5" t="s">
        <v>3</v>
      </c>
      <c r="O130" s="5">
        <v>2</v>
      </c>
      <c r="P130" s="5"/>
      <c r="Q130" s="5"/>
      <c r="R130" s="5"/>
      <c r="S130" s="5"/>
      <c r="T130" s="5"/>
      <c r="U130" s="5"/>
      <c r="V130" s="5"/>
      <c r="W130" s="5">
        <v>45790.67</v>
      </c>
      <c r="X130" s="5">
        <v>1</v>
      </c>
      <c r="Y130" s="5">
        <v>45790.67</v>
      </c>
      <c r="Z130" s="5"/>
      <c r="AA130" s="5"/>
      <c r="AB130" s="5"/>
    </row>
    <row r="131" spans="1:255" x14ac:dyDescent="0.2">
      <c r="A131" s="5">
        <v>50</v>
      </c>
      <c r="B131" s="5">
        <v>0</v>
      </c>
      <c r="C131" s="5">
        <v>0</v>
      </c>
      <c r="D131" s="5">
        <v>1</v>
      </c>
      <c r="E131" s="5">
        <v>211</v>
      </c>
      <c r="F131" s="5">
        <f>ROUND(Source!Y104,O131)</f>
        <v>27157.96</v>
      </c>
      <c r="G131" s="5" t="s">
        <v>96</v>
      </c>
      <c r="H131" s="5" t="s">
        <v>97</v>
      </c>
      <c r="I131" s="5"/>
      <c r="J131" s="5"/>
      <c r="K131" s="5">
        <v>211</v>
      </c>
      <c r="L131" s="5">
        <v>26</v>
      </c>
      <c r="M131" s="5">
        <v>3</v>
      </c>
      <c r="N131" s="5" t="s">
        <v>3</v>
      </c>
      <c r="O131" s="5">
        <v>2</v>
      </c>
      <c r="P131" s="5"/>
      <c r="Q131" s="5"/>
      <c r="R131" s="5"/>
      <c r="S131" s="5"/>
      <c r="T131" s="5"/>
      <c r="U131" s="5"/>
      <c r="V131" s="5"/>
      <c r="W131" s="5">
        <v>27157.96</v>
      </c>
      <c r="X131" s="5">
        <v>1</v>
      </c>
      <c r="Y131" s="5">
        <v>27157.96</v>
      </c>
      <c r="Z131" s="5"/>
      <c r="AA131" s="5"/>
      <c r="AB131" s="5"/>
    </row>
    <row r="132" spans="1:255" x14ac:dyDescent="0.2">
      <c r="A132" s="5">
        <v>50</v>
      </c>
      <c r="B132" s="5">
        <v>0</v>
      </c>
      <c r="C132" s="5">
        <v>0</v>
      </c>
      <c r="D132" s="5">
        <v>1</v>
      </c>
      <c r="E132" s="5">
        <v>224</v>
      </c>
      <c r="F132" s="5">
        <f>ROUND(Source!AR104,O132)</f>
        <v>265304.78999999998</v>
      </c>
      <c r="G132" s="5" t="s">
        <v>98</v>
      </c>
      <c r="H132" s="5" t="s">
        <v>99</v>
      </c>
      <c r="I132" s="5"/>
      <c r="J132" s="5"/>
      <c r="K132" s="5">
        <v>224</v>
      </c>
      <c r="L132" s="5">
        <v>27</v>
      </c>
      <c r="M132" s="5">
        <v>3</v>
      </c>
      <c r="N132" s="5" t="s">
        <v>3</v>
      </c>
      <c r="O132" s="5">
        <v>2</v>
      </c>
      <c r="P132" s="5"/>
      <c r="Q132" s="5"/>
      <c r="R132" s="5"/>
      <c r="S132" s="5"/>
      <c r="T132" s="5"/>
      <c r="U132" s="5"/>
      <c r="V132" s="5"/>
      <c r="W132" s="5">
        <v>265304.78999999998</v>
      </c>
      <c r="X132" s="5">
        <v>1</v>
      </c>
      <c r="Y132" s="5">
        <v>265304.78999999998</v>
      </c>
      <c r="Z132" s="5"/>
      <c r="AA132" s="5"/>
      <c r="AB132" s="5"/>
    </row>
    <row r="134" spans="1:255" x14ac:dyDescent="0.2">
      <c r="A134" s="1">
        <v>5</v>
      </c>
      <c r="B134" s="1">
        <v>1</v>
      </c>
      <c r="C134" s="1"/>
      <c r="D134" s="1">
        <f>ROW(A154)</f>
        <v>154</v>
      </c>
      <c r="E134" s="1"/>
      <c r="F134" s="1" t="s">
        <v>18</v>
      </c>
      <c r="G134" s="1" t="s">
        <v>260</v>
      </c>
      <c r="H134" s="1" t="s">
        <v>3</v>
      </c>
      <c r="I134" s="1">
        <v>0</v>
      </c>
      <c r="J134" s="1"/>
      <c r="K134" s="1">
        <v>-1</v>
      </c>
      <c r="L134" s="1"/>
      <c r="M134" s="1" t="s">
        <v>3</v>
      </c>
      <c r="N134" s="1"/>
      <c r="O134" s="1"/>
      <c r="P134" s="1"/>
      <c r="Q134" s="1"/>
      <c r="R134" s="1"/>
      <c r="S134" s="1">
        <v>0</v>
      </c>
      <c r="T134" s="1"/>
      <c r="U134" s="1" t="s">
        <v>3</v>
      </c>
      <c r="V134" s="1">
        <v>0</v>
      </c>
      <c r="W134" s="1"/>
      <c r="X134" s="1"/>
      <c r="Y134" s="1"/>
      <c r="Z134" s="1"/>
      <c r="AA134" s="1"/>
      <c r="AB134" s="1" t="s">
        <v>3</v>
      </c>
      <c r="AC134" s="1" t="s">
        <v>3</v>
      </c>
      <c r="AD134" s="1" t="s">
        <v>3</v>
      </c>
      <c r="AE134" s="1" t="s">
        <v>3</v>
      </c>
      <c r="AF134" s="1" t="s">
        <v>3</v>
      </c>
      <c r="AG134" s="1" t="s">
        <v>3</v>
      </c>
      <c r="AH134" s="1"/>
      <c r="AI134" s="1"/>
      <c r="AJ134" s="1"/>
      <c r="AK134" s="1"/>
      <c r="AL134" s="1"/>
      <c r="AM134" s="1"/>
      <c r="AN134" s="1"/>
      <c r="AO134" s="1"/>
      <c r="AP134" s="1" t="s">
        <v>3</v>
      </c>
      <c r="AQ134" s="1" t="s">
        <v>3</v>
      </c>
      <c r="AR134" s="1" t="s">
        <v>3</v>
      </c>
      <c r="AS134" s="1"/>
      <c r="AT134" s="1"/>
      <c r="AU134" s="1"/>
      <c r="AV134" s="1"/>
      <c r="AW134" s="1"/>
      <c r="AX134" s="1"/>
      <c r="AY134" s="1"/>
      <c r="AZ134" s="1" t="s">
        <v>3</v>
      </c>
      <c r="BA134" s="1"/>
      <c r="BB134" s="1" t="s">
        <v>3</v>
      </c>
      <c r="BC134" s="1" t="s">
        <v>3</v>
      </c>
      <c r="BD134" s="1" t="s">
        <v>3</v>
      </c>
      <c r="BE134" s="1" t="s">
        <v>3</v>
      </c>
      <c r="BF134" s="1" t="s">
        <v>3</v>
      </c>
      <c r="BG134" s="1" t="s">
        <v>3</v>
      </c>
      <c r="BH134" s="1" t="s">
        <v>3</v>
      </c>
      <c r="BI134" s="1" t="s">
        <v>3</v>
      </c>
      <c r="BJ134" s="1" t="s">
        <v>3</v>
      </c>
      <c r="BK134" s="1" t="s">
        <v>3</v>
      </c>
      <c r="BL134" s="1" t="s">
        <v>3</v>
      </c>
      <c r="BM134" s="1" t="s">
        <v>3</v>
      </c>
      <c r="BN134" s="1" t="s">
        <v>3</v>
      </c>
      <c r="BO134" s="1" t="s">
        <v>3</v>
      </c>
      <c r="BP134" s="1" t="s">
        <v>3</v>
      </c>
      <c r="BQ134" s="1"/>
      <c r="BR134" s="1"/>
      <c r="BS134" s="1"/>
      <c r="BT134" s="1"/>
      <c r="BU134" s="1"/>
      <c r="BV134" s="1"/>
      <c r="BW134" s="1"/>
      <c r="BX134" s="1">
        <v>0</v>
      </c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>
        <v>0</v>
      </c>
    </row>
    <row r="136" spans="1:255" x14ac:dyDescent="0.2">
      <c r="A136" s="3">
        <v>52</v>
      </c>
      <c r="B136" s="3">
        <f t="shared" ref="B136:G136" si="66">B154</f>
        <v>1</v>
      </c>
      <c r="C136" s="3">
        <f t="shared" si="66"/>
        <v>5</v>
      </c>
      <c r="D136" s="3">
        <f t="shared" si="66"/>
        <v>134</v>
      </c>
      <c r="E136" s="3">
        <f t="shared" si="66"/>
        <v>0</v>
      </c>
      <c r="F136" s="3" t="str">
        <f t="shared" si="66"/>
        <v>Новый подраздел</v>
      </c>
      <c r="G136" s="3" t="str">
        <f t="shared" si="66"/>
        <v>Переход газопровода под проезжей частью автомобильной дороги в футляре ПЭ100 ГАЗ SDR 11 д.110*10мм-10м*2шт</v>
      </c>
      <c r="H136" s="3"/>
      <c r="I136" s="3"/>
      <c r="J136" s="3"/>
      <c r="K136" s="3"/>
      <c r="L136" s="3"/>
      <c r="M136" s="3"/>
      <c r="N136" s="3"/>
      <c r="O136" s="3">
        <f t="shared" ref="O136:AT136" si="67">O154</f>
        <v>27743.78</v>
      </c>
      <c r="P136" s="3">
        <f t="shared" si="67"/>
        <v>22369.439999999999</v>
      </c>
      <c r="Q136" s="3">
        <f t="shared" si="67"/>
        <v>1339.49</v>
      </c>
      <c r="R136" s="3">
        <f t="shared" si="67"/>
        <v>511.1</v>
      </c>
      <c r="S136" s="3">
        <f t="shared" si="67"/>
        <v>3523.75</v>
      </c>
      <c r="T136" s="3">
        <f t="shared" si="67"/>
        <v>0</v>
      </c>
      <c r="U136" s="3">
        <f t="shared" si="67"/>
        <v>8.8335800000000013</v>
      </c>
      <c r="V136" s="3">
        <f t="shared" si="67"/>
        <v>1.1161399999999999</v>
      </c>
      <c r="W136" s="3">
        <f t="shared" si="67"/>
        <v>0</v>
      </c>
      <c r="X136" s="3">
        <f t="shared" si="67"/>
        <v>4720.78</v>
      </c>
      <c r="Y136" s="3">
        <f t="shared" si="67"/>
        <v>2985.79</v>
      </c>
      <c r="Z136" s="3">
        <f t="shared" si="67"/>
        <v>0</v>
      </c>
      <c r="AA136" s="3">
        <f t="shared" si="67"/>
        <v>0</v>
      </c>
      <c r="AB136" s="3">
        <f t="shared" si="67"/>
        <v>27743.78</v>
      </c>
      <c r="AC136" s="3">
        <f t="shared" si="67"/>
        <v>22369.439999999999</v>
      </c>
      <c r="AD136" s="3">
        <f t="shared" si="67"/>
        <v>1339.49</v>
      </c>
      <c r="AE136" s="3">
        <f t="shared" si="67"/>
        <v>511.1</v>
      </c>
      <c r="AF136" s="3">
        <f t="shared" si="67"/>
        <v>3523.75</v>
      </c>
      <c r="AG136" s="3">
        <f t="shared" si="67"/>
        <v>0</v>
      </c>
      <c r="AH136" s="3">
        <f t="shared" si="67"/>
        <v>8.8335800000000013</v>
      </c>
      <c r="AI136" s="3">
        <f t="shared" si="67"/>
        <v>1.1161399999999999</v>
      </c>
      <c r="AJ136" s="3">
        <f t="shared" si="67"/>
        <v>0</v>
      </c>
      <c r="AK136" s="3">
        <f t="shared" si="67"/>
        <v>4720.78</v>
      </c>
      <c r="AL136" s="3">
        <f t="shared" si="67"/>
        <v>2985.79</v>
      </c>
      <c r="AM136" s="3">
        <f t="shared" si="67"/>
        <v>0</v>
      </c>
      <c r="AN136" s="3">
        <f t="shared" si="67"/>
        <v>0</v>
      </c>
      <c r="AO136" s="3">
        <f t="shared" si="67"/>
        <v>0</v>
      </c>
      <c r="AP136" s="3">
        <f t="shared" si="67"/>
        <v>0</v>
      </c>
      <c r="AQ136" s="3">
        <f t="shared" si="67"/>
        <v>0</v>
      </c>
      <c r="AR136" s="3">
        <f t="shared" si="67"/>
        <v>35450.35</v>
      </c>
      <c r="AS136" s="3">
        <f t="shared" si="67"/>
        <v>35450.35</v>
      </c>
      <c r="AT136" s="3">
        <f t="shared" si="67"/>
        <v>0</v>
      </c>
      <c r="AU136" s="3">
        <f t="shared" ref="AU136:BZ136" si="68">AU154</f>
        <v>0</v>
      </c>
      <c r="AV136" s="3">
        <f t="shared" si="68"/>
        <v>22369.439999999999</v>
      </c>
      <c r="AW136" s="3">
        <f t="shared" si="68"/>
        <v>22369.439999999999</v>
      </c>
      <c r="AX136" s="3">
        <f t="shared" si="68"/>
        <v>0</v>
      </c>
      <c r="AY136" s="3">
        <f t="shared" si="68"/>
        <v>22369.439999999999</v>
      </c>
      <c r="AZ136" s="3">
        <f t="shared" si="68"/>
        <v>0</v>
      </c>
      <c r="BA136" s="3">
        <f t="shared" si="68"/>
        <v>0</v>
      </c>
      <c r="BB136" s="3">
        <f t="shared" si="68"/>
        <v>0</v>
      </c>
      <c r="BC136" s="3">
        <f t="shared" si="68"/>
        <v>0</v>
      </c>
      <c r="BD136" s="3">
        <f t="shared" si="68"/>
        <v>0</v>
      </c>
      <c r="BE136" s="3">
        <f t="shared" si="68"/>
        <v>0</v>
      </c>
      <c r="BF136" s="3">
        <f t="shared" si="68"/>
        <v>0</v>
      </c>
      <c r="BG136" s="3">
        <f t="shared" si="68"/>
        <v>0</v>
      </c>
      <c r="BH136" s="3">
        <f t="shared" si="68"/>
        <v>0</v>
      </c>
      <c r="BI136" s="3">
        <f t="shared" si="68"/>
        <v>0</v>
      </c>
      <c r="BJ136" s="3">
        <f t="shared" si="68"/>
        <v>0</v>
      </c>
      <c r="BK136" s="3">
        <f t="shared" si="68"/>
        <v>0</v>
      </c>
      <c r="BL136" s="3">
        <f t="shared" si="68"/>
        <v>0</v>
      </c>
      <c r="BM136" s="3">
        <f t="shared" si="68"/>
        <v>0</v>
      </c>
      <c r="BN136" s="3">
        <f t="shared" si="68"/>
        <v>0</v>
      </c>
      <c r="BO136" s="3">
        <f t="shared" si="68"/>
        <v>0</v>
      </c>
      <c r="BP136" s="3">
        <f t="shared" si="68"/>
        <v>0</v>
      </c>
      <c r="BQ136" s="3">
        <f t="shared" si="68"/>
        <v>0</v>
      </c>
      <c r="BR136" s="3">
        <f t="shared" si="68"/>
        <v>0</v>
      </c>
      <c r="BS136" s="3">
        <f t="shared" si="68"/>
        <v>0</v>
      </c>
      <c r="BT136" s="3">
        <f t="shared" si="68"/>
        <v>0</v>
      </c>
      <c r="BU136" s="3">
        <f t="shared" si="68"/>
        <v>0</v>
      </c>
      <c r="BV136" s="3">
        <f t="shared" si="68"/>
        <v>0</v>
      </c>
      <c r="BW136" s="3">
        <f t="shared" si="68"/>
        <v>0</v>
      </c>
      <c r="BX136" s="3">
        <f t="shared" si="68"/>
        <v>0</v>
      </c>
      <c r="BY136" s="3">
        <f t="shared" si="68"/>
        <v>0</v>
      </c>
      <c r="BZ136" s="3">
        <f t="shared" si="68"/>
        <v>0</v>
      </c>
      <c r="CA136" s="3">
        <f t="shared" ref="CA136:DF136" si="69">CA154</f>
        <v>35450.35</v>
      </c>
      <c r="CB136" s="3">
        <f t="shared" si="69"/>
        <v>35450.35</v>
      </c>
      <c r="CC136" s="3">
        <f t="shared" si="69"/>
        <v>0</v>
      </c>
      <c r="CD136" s="3">
        <f t="shared" si="69"/>
        <v>0</v>
      </c>
      <c r="CE136" s="3">
        <f t="shared" si="69"/>
        <v>22369.439999999999</v>
      </c>
      <c r="CF136" s="3">
        <f t="shared" si="69"/>
        <v>22369.439999999999</v>
      </c>
      <c r="CG136" s="3">
        <f t="shared" si="69"/>
        <v>0</v>
      </c>
      <c r="CH136" s="3">
        <f t="shared" si="69"/>
        <v>22369.439999999999</v>
      </c>
      <c r="CI136" s="3">
        <f t="shared" si="69"/>
        <v>0</v>
      </c>
      <c r="CJ136" s="3">
        <f t="shared" si="69"/>
        <v>0</v>
      </c>
      <c r="CK136" s="3">
        <f t="shared" si="69"/>
        <v>0</v>
      </c>
      <c r="CL136" s="3">
        <f t="shared" si="69"/>
        <v>0</v>
      </c>
      <c r="CM136" s="3">
        <f t="shared" si="69"/>
        <v>0</v>
      </c>
      <c r="CN136" s="3">
        <f t="shared" si="69"/>
        <v>0</v>
      </c>
      <c r="CO136" s="3">
        <f t="shared" si="69"/>
        <v>0</v>
      </c>
      <c r="CP136" s="3">
        <f t="shared" si="69"/>
        <v>0</v>
      </c>
      <c r="CQ136" s="3">
        <f t="shared" si="69"/>
        <v>0</v>
      </c>
      <c r="CR136" s="3">
        <f t="shared" si="69"/>
        <v>0</v>
      </c>
      <c r="CS136" s="3">
        <f t="shared" si="69"/>
        <v>0</v>
      </c>
      <c r="CT136" s="3">
        <f t="shared" si="69"/>
        <v>0</v>
      </c>
      <c r="CU136" s="3">
        <f t="shared" si="69"/>
        <v>0</v>
      </c>
      <c r="CV136" s="3">
        <f t="shared" si="69"/>
        <v>0</v>
      </c>
      <c r="CW136" s="3">
        <f t="shared" si="69"/>
        <v>0</v>
      </c>
      <c r="CX136" s="3">
        <f t="shared" si="69"/>
        <v>0</v>
      </c>
      <c r="CY136" s="3">
        <f t="shared" si="69"/>
        <v>0</v>
      </c>
      <c r="CZ136" s="3">
        <f t="shared" si="69"/>
        <v>0</v>
      </c>
      <c r="DA136" s="3">
        <f t="shared" si="69"/>
        <v>0</v>
      </c>
      <c r="DB136" s="3">
        <f t="shared" si="69"/>
        <v>0</v>
      </c>
      <c r="DC136" s="3">
        <f t="shared" si="69"/>
        <v>0</v>
      </c>
      <c r="DD136" s="3">
        <f t="shared" si="69"/>
        <v>0</v>
      </c>
      <c r="DE136" s="3">
        <f t="shared" si="69"/>
        <v>0</v>
      </c>
      <c r="DF136" s="3">
        <f t="shared" si="69"/>
        <v>0</v>
      </c>
      <c r="DG136" s="4">
        <f t="shared" ref="DG136:EL136" si="70">DG154</f>
        <v>0</v>
      </c>
      <c r="DH136" s="4">
        <f t="shared" si="70"/>
        <v>0</v>
      </c>
      <c r="DI136" s="4">
        <f t="shared" si="70"/>
        <v>0</v>
      </c>
      <c r="DJ136" s="4">
        <f t="shared" si="70"/>
        <v>0</v>
      </c>
      <c r="DK136" s="4">
        <f t="shared" si="70"/>
        <v>0</v>
      </c>
      <c r="DL136" s="4">
        <f t="shared" si="70"/>
        <v>0</v>
      </c>
      <c r="DM136" s="4">
        <f t="shared" si="70"/>
        <v>0</v>
      </c>
      <c r="DN136" s="4">
        <f t="shared" si="70"/>
        <v>0</v>
      </c>
      <c r="DO136" s="4">
        <f t="shared" si="70"/>
        <v>0</v>
      </c>
      <c r="DP136" s="4">
        <f t="shared" si="70"/>
        <v>0</v>
      </c>
      <c r="DQ136" s="4">
        <f t="shared" si="70"/>
        <v>0</v>
      </c>
      <c r="DR136" s="4">
        <f t="shared" si="70"/>
        <v>0</v>
      </c>
      <c r="DS136" s="4">
        <f t="shared" si="70"/>
        <v>0</v>
      </c>
      <c r="DT136" s="4">
        <f t="shared" si="70"/>
        <v>0</v>
      </c>
      <c r="DU136" s="4">
        <f t="shared" si="70"/>
        <v>0</v>
      </c>
      <c r="DV136" s="4">
        <f t="shared" si="70"/>
        <v>0</v>
      </c>
      <c r="DW136" s="4">
        <f t="shared" si="70"/>
        <v>0</v>
      </c>
      <c r="DX136" s="4">
        <f t="shared" si="70"/>
        <v>0</v>
      </c>
      <c r="DY136" s="4">
        <f t="shared" si="70"/>
        <v>0</v>
      </c>
      <c r="DZ136" s="4">
        <f t="shared" si="70"/>
        <v>0</v>
      </c>
      <c r="EA136" s="4">
        <f t="shared" si="70"/>
        <v>0</v>
      </c>
      <c r="EB136" s="4">
        <f t="shared" si="70"/>
        <v>0</v>
      </c>
      <c r="EC136" s="4">
        <f t="shared" si="70"/>
        <v>0</v>
      </c>
      <c r="ED136" s="4">
        <f t="shared" si="70"/>
        <v>0</v>
      </c>
      <c r="EE136" s="4">
        <f t="shared" si="70"/>
        <v>0</v>
      </c>
      <c r="EF136" s="4">
        <f t="shared" si="70"/>
        <v>0</v>
      </c>
      <c r="EG136" s="4">
        <f t="shared" si="70"/>
        <v>0</v>
      </c>
      <c r="EH136" s="4">
        <f t="shared" si="70"/>
        <v>0</v>
      </c>
      <c r="EI136" s="4">
        <f t="shared" si="70"/>
        <v>0</v>
      </c>
      <c r="EJ136" s="4">
        <f t="shared" si="70"/>
        <v>0</v>
      </c>
      <c r="EK136" s="4">
        <f t="shared" si="70"/>
        <v>0</v>
      </c>
      <c r="EL136" s="4">
        <f t="shared" si="70"/>
        <v>0</v>
      </c>
      <c r="EM136" s="4">
        <f t="shared" ref="EM136:FR136" si="71">EM154</f>
        <v>0</v>
      </c>
      <c r="EN136" s="4">
        <f t="shared" si="71"/>
        <v>0</v>
      </c>
      <c r="EO136" s="4">
        <f t="shared" si="71"/>
        <v>0</v>
      </c>
      <c r="EP136" s="4">
        <f t="shared" si="71"/>
        <v>0</v>
      </c>
      <c r="EQ136" s="4">
        <f t="shared" si="71"/>
        <v>0</v>
      </c>
      <c r="ER136" s="4">
        <f t="shared" si="71"/>
        <v>0</v>
      </c>
      <c r="ES136" s="4">
        <f t="shared" si="71"/>
        <v>0</v>
      </c>
      <c r="ET136" s="4">
        <f t="shared" si="71"/>
        <v>0</v>
      </c>
      <c r="EU136" s="4">
        <f t="shared" si="71"/>
        <v>0</v>
      </c>
      <c r="EV136" s="4">
        <f t="shared" si="71"/>
        <v>0</v>
      </c>
      <c r="EW136" s="4">
        <f t="shared" si="71"/>
        <v>0</v>
      </c>
      <c r="EX136" s="4">
        <f t="shared" si="71"/>
        <v>0</v>
      </c>
      <c r="EY136" s="4">
        <f t="shared" si="71"/>
        <v>0</v>
      </c>
      <c r="EZ136" s="4">
        <f t="shared" si="71"/>
        <v>0</v>
      </c>
      <c r="FA136" s="4">
        <f t="shared" si="71"/>
        <v>0</v>
      </c>
      <c r="FB136" s="4">
        <f t="shared" si="71"/>
        <v>0</v>
      </c>
      <c r="FC136" s="4">
        <f t="shared" si="71"/>
        <v>0</v>
      </c>
      <c r="FD136" s="4">
        <f t="shared" si="71"/>
        <v>0</v>
      </c>
      <c r="FE136" s="4">
        <f t="shared" si="71"/>
        <v>0</v>
      </c>
      <c r="FF136" s="4">
        <f t="shared" si="71"/>
        <v>0</v>
      </c>
      <c r="FG136" s="4">
        <f t="shared" si="71"/>
        <v>0</v>
      </c>
      <c r="FH136" s="4">
        <f t="shared" si="71"/>
        <v>0</v>
      </c>
      <c r="FI136" s="4">
        <f t="shared" si="71"/>
        <v>0</v>
      </c>
      <c r="FJ136" s="4">
        <f t="shared" si="71"/>
        <v>0</v>
      </c>
      <c r="FK136" s="4">
        <f t="shared" si="71"/>
        <v>0</v>
      </c>
      <c r="FL136" s="4">
        <f t="shared" si="71"/>
        <v>0</v>
      </c>
      <c r="FM136" s="4">
        <f t="shared" si="71"/>
        <v>0</v>
      </c>
      <c r="FN136" s="4">
        <f t="shared" si="71"/>
        <v>0</v>
      </c>
      <c r="FO136" s="4">
        <f t="shared" si="71"/>
        <v>0</v>
      </c>
      <c r="FP136" s="4">
        <f t="shared" si="71"/>
        <v>0</v>
      </c>
      <c r="FQ136" s="4">
        <f t="shared" si="71"/>
        <v>0</v>
      </c>
      <c r="FR136" s="4">
        <f t="shared" si="71"/>
        <v>0</v>
      </c>
      <c r="FS136" s="4">
        <f t="shared" ref="FS136:GX136" si="72">FS154</f>
        <v>0</v>
      </c>
      <c r="FT136" s="4">
        <f t="shared" si="72"/>
        <v>0</v>
      </c>
      <c r="FU136" s="4">
        <f t="shared" si="72"/>
        <v>0</v>
      </c>
      <c r="FV136" s="4">
        <f t="shared" si="72"/>
        <v>0</v>
      </c>
      <c r="FW136" s="4">
        <f t="shared" si="72"/>
        <v>0</v>
      </c>
      <c r="FX136" s="4">
        <f t="shared" si="72"/>
        <v>0</v>
      </c>
      <c r="FY136" s="4">
        <f t="shared" si="72"/>
        <v>0</v>
      </c>
      <c r="FZ136" s="4">
        <f t="shared" si="72"/>
        <v>0</v>
      </c>
      <c r="GA136" s="4">
        <f t="shared" si="72"/>
        <v>0</v>
      </c>
      <c r="GB136" s="4">
        <f t="shared" si="72"/>
        <v>0</v>
      </c>
      <c r="GC136" s="4">
        <f t="shared" si="72"/>
        <v>0</v>
      </c>
      <c r="GD136" s="4">
        <f t="shared" si="72"/>
        <v>0</v>
      </c>
      <c r="GE136" s="4">
        <f t="shared" si="72"/>
        <v>0</v>
      </c>
      <c r="GF136" s="4">
        <f t="shared" si="72"/>
        <v>0</v>
      </c>
      <c r="GG136" s="4">
        <f t="shared" si="72"/>
        <v>0</v>
      </c>
      <c r="GH136" s="4">
        <f t="shared" si="72"/>
        <v>0</v>
      </c>
      <c r="GI136" s="4">
        <f t="shared" si="72"/>
        <v>0</v>
      </c>
      <c r="GJ136" s="4">
        <f t="shared" si="72"/>
        <v>0</v>
      </c>
      <c r="GK136" s="4">
        <f t="shared" si="72"/>
        <v>0</v>
      </c>
      <c r="GL136" s="4">
        <f t="shared" si="72"/>
        <v>0</v>
      </c>
      <c r="GM136" s="4">
        <f t="shared" si="72"/>
        <v>0</v>
      </c>
      <c r="GN136" s="4">
        <f t="shared" si="72"/>
        <v>0</v>
      </c>
      <c r="GO136" s="4">
        <f t="shared" si="72"/>
        <v>0</v>
      </c>
      <c r="GP136" s="4">
        <f t="shared" si="72"/>
        <v>0</v>
      </c>
      <c r="GQ136" s="4">
        <f t="shared" si="72"/>
        <v>0</v>
      </c>
      <c r="GR136" s="4">
        <f t="shared" si="72"/>
        <v>0</v>
      </c>
      <c r="GS136" s="4">
        <f t="shared" si="72"/>
        <v>0</v>
      </c>
      <c r="GT136" s="4">
        <f t="shared" si="72"/>
        <v>0</v>
      </c>
      <c r="GU136" s="4">
        <f t="shared" si="72"/>
        <v>0</v>
      </c>
      <c r="GV136" s="4">
        <f t="shared" si="72"/>
        <v>0</v>
      </c>
      <c r="GW136" s="4">
        <f t="shared" si="72"/>
        <v>0</v>
      </c>
      <c r="GX136" s="4">
        <f t="shared" si="72"/>
        <v>0</v>
      </c>
    </row>
    <row r="138" spans="1:255" x14ac:dyDescent="0.2">
      <c r="A138" s="2">
        <v>17</v>
      </c>
      <c r="B138" s="2">
        <v>1</v>
      </c>
      <c r="C138" s="2">
        <f>ROW(SmtRes!A115)</f>
        <v>115</v>
      </c>
      <c r="D138" s="2">
        <f>ROW(EtalonRes!A125)</f>
        <v>125</v>
      </c>
      <c r="E138" s="2" t="s">
        <v>261</v>
      </c>
      <c r="F138" s="2" t="s">
        <v>262</v>
      </c>
      <c r="G138" s="2" t="s">
        <v>263</v>
      </c>
      <c r="H138" s="2" t="s">
        <v>104</v>
      </c>
      <c r="I138" s="2">
        <f>ROUND(20/100,7)</f>
        <v>0.2</v>
      </c>
      <c r="J138" s="2">
        <v>0</v>
      </c>
      <c r="K138" s="2">
        <f>ROUND(20/100,7)</f>
        <v>0.2</v>
      </c>
      <c r="L138" s="2"/>
      <c r="M138" s="2"/>
      <c r="N138" s="2"/>
      <c r="O138" s="2">
        <f t="shared" ref="O138:O152" si="73">ROUND(CP138,2)</f>
        <v>74.06</v>
      </c>
      <c r="P138" s="2">
        <f>SUMIF(SmtRes!AQ114:'SmtRes'!AQ115,"=1",SmtRes!DF114:'SmtRes'!DF115)</f>
        <v>0</v>
      </c>
      <c r="Q138" s="2">
        <f>SUMIF(SmtRes!AQ114:'SmtRes'!AQ115,"=1",SmtRes!DG114:'SmtRes'!DG115)</f>
        <v>0</v>
      </c>
      <c r="R138" s="2">
        <f>SUMIF(SmtRes!AQ114:'SmtRes'!AQ115,"=1",SmtRes!DH114:'SmtRes'!DH115)</f>
        <v>0</v>
      </c>
      <c r="S138" s="2">
        <f>SUMIF(SmtRes!AQ114:'SmtRes'!AQ115,"=1",SmtRes!DI114:'SmtRes'!DI115)</f>
        <v>74.06</v>
      </c>
      <c r="T138" s="2">
        <f t="shared" ref="T138:T152" si="74">ROUND(CU138*I138,2)</f>
        <v>0</v>
      </c>
      <c r="U138" s="2">
        <f>SUMIF(SmtRes!AQ114:'SmtRes'!AQ115,"=1",SmtRes!CV114:'SmtRes'!CV115)</f>
        <v>0.20399999999999999</v>
      </c>
      <c r="V138" s="2">
        <f>SUMIF(SmtRes!AQ114:'SmtRes'!AQ115,"=1",SmtRes!CW114:'SmtRes'!CW115)</f>
        <v>0</v>
      </c>
      <c r="W138" s="2">
        <f t="shared" ref="W138:W152" si="75">ROUND(CX138*I138,2)</f>
        <v>0</v>
      </c>
      <c r="X138" s="2">
        <f t="shared" ref="X138:X152" si="76">ROUND(CY138,2)</f>
        <v>86.65</v>
      </c>
      <c r="Y138" s="2">
        <f t="shared" ref="Y138:Y152" si="77">ROUND(CZ138,2)</f>
        <v>54.8</v>
      </c>
      <c r="Z138" s="2"/>
      <c r="AA138" s="2">
        <v>72309884</v>
      </c>
      <c r="AB138" s="2">
        <f t="shared" ref="AB138:AB152" si="78">ROUND((AC138+AD138+AF138),6)</f>
        <v>370.29059999999998</v>
      </c>
      <c r="AC138" s="2">
        <f>ROUND((0),6)</f>
        <v>0</v>
      </c>
      <c r="AD138" s="2">
        <f>ROUND((((0)-(0))+AE138),6)</f>
        <v>0</v>
      </c>
      <c r="AE138" s="2">
        <f>ROUND((0),6)</f>
        <v>0</v>
      </c>
      <c r="AF138" s="2">
        <f>ROUND((SUM(SmtRes!BT114:'SmtRes'!BT115)),6)</f>
        <v>370.29059999999998</v>
      </c>
      <c r="AG138" s="2">
        <f t="shared" ref="AG138:AG152" si="79">ROUND((AP138),6)</f>
        <v>0</v>
      </c>
      <c r="AH138" s="2">
        <f>(SUM(SmtRes!BU114:'SmtRes'!BU115))</f>
        <v>1.02</v>
      </c>
      <c r="AI138" s="2">
        <f>(0)</f>
        <v>0</v>
      </c>
      <c r="AJ138" s="2">
        <f t="shared" ref="AJ138:AJ152" si="80">(AS138)</f>
        <v>0</v>
      </c>
      <c r="AK138" s="2">
        <v>370.29059999999998</v>
      </c>
      <c r="AL138" s="2">
        <v>0</v>
      </c>
      <c r="AM138" s="2">
        <v>0</v>
      </c>
      <c r="AN138" s="2">
        <v>0</v>
      </c>
      <c r="AO138" s="2">
        <v>370.29059999999998</v>
      </c>
      <c r="AP138" s="2">
        <v>0</v>
      </c>
      <c r="AQ138" s="2">
        <v>1.02</v>
      </c>
      <c r="AR138" s="2">
        <v>0</v>
      </c>
      <c r="AS138" s="2">
        <v>0</v>
      </c>
      <c r="AT138" s="2">
        <v>117</v>
      </c>
      <c r="AU138" s="2">
        <v>74</v>
      </c>
      <c r="AV138" s="2">
        <v>1</v>
      </c>
      <c r="AW138" s="2">
        <v>1</v>
      </c>
      <c r="AX138" s="2"/>
      <c r="AY138" s="2"/>
      <c r="AZ138" s="2">
        <v>1</v>
      </c>
      <c r="BA138" s="2">
        <v>1</v>
      </c>
      <c r="BB138" s="2">
        <v>1</v>
      </c>
      <c r="BC138" s="2">
        <v>1</v>
      </c>
      <c r="BD138" s="2" t="s">
        <v>3</v>
      </c>
      <c r="BE138" s="2" t="s">
        <v>3</v>
      </c>
      <c r="BF138" s="2" t="s">
        <v>3</v>
      </c>
      <c r="BG138" s="2" t="s">
        <v>3</v>
      </c>
      <c r="BH138" s="2">
        <v>0</v>
      </c>
      <c r="BI138" s="2">
        <v>1</v>
      </c>
      <c r="BJ138" s="2" t="s">
        <v>264</v>
      </c>
      <c r="BK138" s="2"/>
      <c r="BL138" s="2"/>
      <c r="BM138" s="2">
        <v>24001</v>
      </c>
      <c r="BN138" s="2">
        <v>0</v>
      </c>
      <c r="BO138" s="2" t="s">
        <v>3</v>
      </c>
      <c r="BP138" s="2">
        <v>0</v>
      </c>
      <c r="BQ138" s="2">
        <v>2</v>
      </c>
      <c r="BR138" s="2">
        <v>0</v>
      </c>
      <c r="BS138" s="2">
        <v>1</v>
      </c>
      <c r="BT138" s="2">
        <v>1</v>
      </c>
      <c r="BU138" s="2">
        <v>1</v>
      </c>
      <c r="BV138" s="2">
        <v>1</v>
      </c>
      <c r="BW138" s="2">
        <v>1</v>
      </c>
      <c r="BX138" s="2">
        <v>1</v>
      </c>
      <c r="BY138" s="2" t="s">
        <v>3</v>
      </c>
      <c r="BZ138" s="2">
        <v>117</v>
      </c>
      <c r="CA138" s="2">
        <v>74</v>
      </c>
      <c r="CB138" s="2" t="s">
        <v>3</v>
      </c>
      <c r="CC138" s="2"/>
      <c r="CD138" s="2"/>
      <c r="CE138" s="2">
        <v>0</v>
      </c>
      <c r="CF138" s="2">
        <v>0</v>
      </c>
      <c r="CG138" s="2">
        <v>0</v>
      </c>
      <c r="CH138" s="2"/>
      <c r="CI138" s="2"/>
      <c r="CJ138" s="2"/>
      <c r="CK138" s="2"/>
      <c r="CL138" s="2"/>
      <c r="CM138" s="2">
        <v>0</v>
      </c>
      <c r="CN138" s="2" t="s">
        <v>3</v>
      </c>
      <c r="CO138" s="2">
        <v>0</v>
      </c>
      <c r="CP138" s="2">
        <f t="shared" ref="CP138:CP152" si="81">(P138+Q138+S138+R138)</f>
        <v>74.06</v>
      </c>
      <c r="CQ138" s="2">
        <f>SUMIF(SmtRes!AQ114:'SmtRes'!AQ115,"=1",SmtRes!AA114:'SmtRes'!AA115)</f>
        <v>0</v>
      </c>
      <c r="CR138" s="2">
        <f>SUMIF(SmtRes!AQ114:'SmtRes'!AQ115,"=1",SmtRes!AB114:'SmtRes'!AB115)</f>
        <v>0</v>
      </c>
      <c r="CS138" s="2">
        <f>SUMIF(SmtRes!AQ114:'SmtRes'!AQ115,"=1",SmtRes!AC114:'SmtRes'!AC115)</f>
        <v>0</v>
      </c>
      <c r="CT138" s="2">
        <f>SUMIF(SmtRes!AQ114:'SmtRes'!AQ115,"=1",SmtRes!AD114:'SmtRes'!AD115)</f>
        <v>363.03</v>
      </c>
      <c r="CU138" s="2">
        <f t="shared" ref="CU138:CU152" si="82">AG138</f>
        <v>0</v>
      </c>
      <c r="CV138" s="2">
        <f>SUMIF(SmtRes!AQ114:'SmtRes'!AQ115,"=1",SmtRes!BU114:'SmtRes'!BU115)</f>
        <v>1.02</v>
      </c>
      <c r="CW138" s="2">
        <f>SUMIF(SmtRes!AQ114:'SmtRes'!AQ115,"=1",SmtRes!BV114:'SmtRes'!BV115)</f>
        <v>0</v>
      </c>
      <c r="CX138" s="2">
        <f t="shared" ref="CX138:CX152" si="83">AJ138</f>
        <v>0</v>
      </c>
      <c r="CY138" s="2">
        <f>(((S138+R138)*AT138)/100)</f>
        <v>86.650199999999998</v>
      </c>
      <c r="CZ138" s="2">
        <f>(((S138+R138)*AU138)/100)</f>
        <v>54.804400000000008</v>
      </c>
      <c r="DA138" s="2"/>
      <c r="DB138" s="2"/>
      <c r="DC138" s="2" t="s">
        <v>3</v>
      </c>
      <c r="DD138" s="2" t="s">
        <v>3</v>
      </c>
      <c r="DE138" s="2" t="s">
        <v>3</v>
      </c>
      <c r="DF138" s="2" t="s">
        <v>3</v>
      </c>
      <c r="DG138" s="2" t="s">
        <v>3</v>
      </c>
      <c r="DH138" s="2" t="s">
        <v>3</v>
      </c>
      <c r="DI138" s="2" t="s">
        <v>3</v>
      </c>
      <c r="DJ138" s="2" t="s">
        <v>3</v>
      </c>
      <c r="DK138" s="2" t="s">
        <v>3</v>
      </c>
      <c r="DL138" s="2" t="s">
        <v>3</v>
      </c>
      <c r="DM138" s="2" t="s">
        <v>3</v>
      </c>
      <c r="DN138" s="2">
        <v>0</v>
      </c>
      <c r="DO138" s="2">
        <v>0</v>
      </c>
      <c r="DP138" s="2">
        <v>1</v>
      </c>
      <c r="DQ138" s="2">
        <v>1</v>
      </c>
      <c r="DR138" s="2"/>
      <c r="DS138" s="2"/>
      <c r="DT138" s="2"/>
      <c r="DU138" s="2">
        <v>1003</v>
      </c>
      <c r="DV138" s="2" t="s">
        <v>104</v>
      </c>
      <c r="DW138" s="2" t="s">
        <v>104</v>
      </c>
      <c r="DX138" s="2">
        <v>100</v>
      </c>
      <c r="DY138" s="2"/>
      <c r="DZ138" s="2" t="s">
        <v>3</v>
      </c>
      <c r="EA138" s="2" t="s">
        <v>3</v>
      </c>
      <c r="EB138" s="2" t="s">
        <v>3</v>
      </c>
      <c r="EC138" s="2" t="s">
        <v>3</v>
      </c>
      <c r="ED138" s="2"/>
      <c r="EE138" s="2">
        <v>70312969</v>
      </c>
      <c r="EF138" s="2">
        <v>2</v>
      </c>
      <c r="EG138" s="2" t="s">
        <v>25</v>
      </c>
      <c r="EH138" s="2">
        <v>18</v>
      </c>
      <c r="EI138" s="2" t="s">
        <v>106</v>
      </c>
      <c r="EJ138" s="2">
        <v>1</v>
      </c>
      <c r="EK138" s="2">
        <v>24001</v>
      </c>
      <c r="EL138" s="2" t="s">
        <v>106</v>
      </c>
      <c r="EM138" s="2" t="s">
        <v>107</v>
      </c>
      <c r="EN138" s="2"/>
      <c r="EO138" s="2" t="s">
        <v>3</v>
      </c>
      <c r="EP138" s="2"/>
      <c r="EQ138" s="2">
        <v>0</v>
      </c>
      <c r="ER138" s="2">
        <v>0</v>
      </c>
      <c r="ES138" s="2">
        <v>0</v>
      </c>
      <c r="ET138" s="2">
        <v>0</v>
      </c>
      <c r="EU138" s="2">
        <v>0</v>
      </c>
      <c r="EV138" s="2">
        <v>0</v>
      </c>
      <c r="EW138" s="2">
        <v>1.02</v>
      </c>
      <c r="EX138" s="2">
        <v>0</v>
      </c>
      <c r="EY138" s="2">
        <v>0</v>
      </c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>
        <v>0</v>
      </c>
      <c r="FR138" s="2">
        <v>0</v>
      </c>
      <c r="FS138" s="2">
        <v>0</v>
      </c>
      <c r="FT138" s="2"/>
      <c r="FU138" s="2"/>
      <c r="FV138" s="2"/>
      <c r="FW138" s="2"/>
      <c r="FX138" s="2">
        <v>117</v>
      </c>
      <c r="FY138" s="2">
        <v>74</v>
      </c>
      <c r="FZ138" s="2"/>
      <c r="GA138" s="2" t="s">
        <v>3</v>
      </c>
      <c r="GB138" s="2"/>
      <c r="GC138" s="2"/>
      <c r="GD138" s="2">
        <v>1</v>
      </c>
      <c r="GE138" s="2"/>
      <c r="GF138" s="2">
        <v>-1586146576</v>
      </c>
      <c r="GG138" s="2">
        <v>2</v>
      </c>
      <c r="GH138" s="2">
        <v>1</v>
      </c>
      <c r="GI138" s="2">
        <v>-2</v>
      </c>
      <c r="GJ138" s="2">
        <v>0</v>
      </c>
      <c r="GK138" s="2">
        <v>0</v>
      </c>
      <c r="GL138" s="2">
        <f t="shared" ref="GL138:GL152" si="84">ROUND(IF(AND(BH138=3,BI138=3,FS138&lt;&gt;0),P138,0),2)</f>
        <v>0</v>
      </c>
      <c r="GM138" s="2">
        <f t="shared" ref="GM138:GM152" si="85">ROUND(O138+X138+Y138,2)+GX138</f>
        <v>215.51</v>
      </c>
      <c r="GN138" s="2">
        <f t="shared" ref="GN138:GN152" si="86">IF(OR(BI138=0,BI138=1),GM138-GX138,0)</f>
        <v>215.51</v>
      </c>
      <c r="GO138" s="2">
        <f t="shared" ref="GO138:GO152" si="87">IF(BI138=2,GM138-GX138,0)</f>
        <v>0</v>
      </c>
      <c r="GP138" s="2">
        <f t="shared" ref="GP138:GP152" si="88">IF(BI138=4,GM138-GX138,0)</f>
        <v>0</v>
      </c>
      <c r="GQ138" s="2"/>
      <c r="GR138" s="2">
        <v>0</v>
      </c>
      <c r="GS138" s="2">
        <v>3</v>
      </c>
      <c r="GT138" s="2">
        <v>0</v>
      </c>
      <c r="GU138" s="2" t="s">
        <v>3</v>
      </c>
      <c r="GV138" s="2">
        <f t="shared" ref="GV138:GV152" si="89">ROUND((GT138),6)</f>
        <v>0</v>
      </c>
      <c r="GW138" s="2">
        <v>1</v>
      </c>
      <c r="GX138" s="2">
        <f t="shared" ref="GX138:GX152" si="90">ROUND(HC138*I138,2)</f>
        <v>0</v>
      </c>
      <c r="GY138" s="2"/>
      <c r="GZ138" s="2"/>
      <c r="HA138" s="2">
        <v>0</v>
      </c>
      <c r="HB138" s="2">
        <v>0</v>
      </c>
      <c r="HC138" s="2">
        <f t="shared" ref="HC138:HC152" si="91">GV138*GW138</f>
        <v>0</v>
      </c>
      <c r="HD138" s="2"/>
      <c r="HE138" s="2" t="s">
        <v>3</v>
      </c>
      <c r="HF138" s="2" t="s">
        <v>3</v>
      </c>
      <c r="HG138" s="2"/>
      <c r="HH138" s="2"/>
      <c r="HI138" s="2"/>
      <c r="HJ138" s="2"/>
      <c r="HK138" s="2"/>
      <c r="HL138" s="2"/>
      <c r="HM138" s="2" t="s">
        <v>3</v>
      </c>
      <c r="HN138" s="2" t="s">
        <v>108</v>
      </c>
      <c r="HO138" s="2" t="s">
        <v>109</v>
      </c>
      <c r="HP138" s="2" t="s">
        <v>106</v>
      </c>
      <c r="HQ138" s="2" t="s">
        <v>106</v>
      </c>
      <c r="HR138" s="2"/>
      <c r="HS138" s="2">
        <v>0</v>
      </c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>
        <v>0</v>
      </c>
      <c r="IL138" s="2"/>
      <c r="IM138" s="2"/>
      <c r="IN138" s="2"/>
      <c r="IO138" s="2"/>
      <c r="IP138" s="2"/>
      <c r="IQ138" s="2"/>
      <c r="IR138" s="2"/>
      <c r="IS138" s="2"/>
      <c r="IT138" s="2"/>
      <c r="IU138" s="2"/>
    </row>
    <row r="139" spans="1:255" x14ac:dyDescent="0.2">
      <c r="A139" s="2">
        <v>18</v>
      </c>
      <c r="B139" s="2">
        <v>1</v>
      </c>
      <c r="C139" s="2">
        <v>115</v>
      </c>
      <c r="D139" s="2"/>
      <c r="E139" s="2" t="s">
        <v>265</v>
      </c>
      <c r="F139" s="2" t="s">
        <v>266</v>
      </c>
      <c r="G139" s="2" t="s">
        <v>267</v>
      </c>
      <c r="H139" s="2" t="s">
        <v>113</v>
      </c>
      <c r="I139" s="2">
        <f>I138*J139</f>
        <v>20</v>
      </c>
      <c r="J139" s="2">
        <v>100</v>
      </c>
      <c r="K139" s="2">
        <v>100</v>
      </c>
      <c r="L139" s="2"/>
      <c r="M139" s="2"/>
      <c r="N139" s="2"/>
      <c r="O139" s="2">
        <f t="shared" si="73"/>
        <v>12121.2</v>
      </c>
      <c r="P139" s="2">
        <f>ROUND(CQ139*I139,2)</f>
        <v>12121.2</v>
      </c>
      <c r="Q139" s="2">
        <f>ROUND(CR139*I139,2)</f>
        <v>0</v>
      </c>
      <c r="R139" s="2">
        <f>ROUND(CS139*I139,2)</f>
        <v>0</v>
      </c>
      <c r="S139" s="2">
        <f>ROUND(CT139*I139,2)</f>
        <v>0</v>
      </c>
      <c r="T139" s="2">
        <f t="shared" si="74"/>
        <v>0</v>
      </c>
      <c r="U139" s="2">
        <f>ROUND(CV139*I139,7)</f>
        <v>0</v>
      </c>
      <c r="V139" s="2">
        <f>ROUND(CW139*I139,7)</f>
        <v>0</v>
      </c>
      <c r="W139" s="2">
        <f t="shared" si="75"/>
        <v>0</v>
      </c>
      <c r="X139" s="2">
        <f t="shared" si="76"/>
        <v>0</v>
      </c>
      <c r="Y139" s="2">
        <f t="shared" si="77"/>
        <v>0</v>
      </c>
      <c r="Z139" s="2"/>
      <c r="AA139" s="2">
        <v>72309884</v>
      </c>
      <c r="AB139" s="2">
        <f t="shared" si="78"/>
        <v>588.41</v>
      </c>
      <c r="AC139" s="2">
        <f>ROUND((ES139),6)</f>
        <v>588.41</v>
      </c>
      <c r="AD139" s="2">
        <f>ROUND((((ET139)-(EU139))+AE139),6)</f>
        <v>0</v>
      </c>
      <c r="AE139" s="2">
        <f>ROUND((EU139),6)</f>
        <v>0</v>
      </c>
      <c r="AF139" s="2">
        <f>ROUND((EV139),6)</f>
        <v>0</v>
      </c>
      <c r="AG139" s="2">
        <f t="shared" si="79"/>
        <v>0</v>
      </c>
      <c r="AH139" s="2">
        <f>(EW139)</f>
        <v>0</v>
      </c>
      <c r="AI139" s="2">
        <f>(EX139)</f>
        <v>0</v>
      </c>
      <c r="AJ139" s="2">
        <f t="shared" si="80"/>
        <v>0</v>
      </c>
      <c r="AK139" s="2">
        <v>588.41</v>
      </c>
      <c r="AL139" s="2">
        <v>588.41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117</v>
      </c>
      <c r="AU139" s="2">
        <v>74</v>
      </c>
      <c r="AV139" s="2">
        <v>1</v>
      </c>
      <c r="AW139" s="2">
        <v>1</v>
      </c>
      <c r="AX139" s="2"/>
      <c r="AY139" s="2"/>
      <c r="AZ139" s="2">
        <v>1</v>
      </c>
      <c r="BA139" s="2">
        <v>1</v>
      </c>
      <c r="BB139" s="2">
        <v>1</v>
      </c>
      <c r="BC139" s="2">
        <v>1.03</v>
      </c>
      <c r="BD139" s="2" t="s">
        <v>3</v>
      </c>
      <c r="BE139" s="2" t="s">
        <v>3</v>
      </c>
      <c r="BF139" s="2" t="s">
        <v>3</v>
      </c>
      <c r="BG139" s="2" t="s">
        <v>3</v>
      </c>
      <c r="BH139" s="2">
        <v>3</v>
      </c>
      <c r="BI139" s="2">
        <v>1</v>
      </c>
      <c r="BJ139" s="2" t="s">
        <v>268</v>
      </c>
      <c r="BK139" s="2"/>
      <c r="BL139" s="2"/>
      <c r="BM139" s="2">
        <v>24001</v>
      </c>
      <c r="BN139" s="2">
        <v>0</v>
      </c>
      <c r="BO139" s="2" t="s">
        <v>266</v>
      </c>
      <c r="BP139" s="2">
        <v>1</v>
      </c>
      <c r="BQ139" s="2">
        <v>2</v>
      </c>
      <c r="BR139" s="2">
        <v>0</v>
      </c>
      <c r="BS139" s="2">
        <v>1</v>
      </c>
      <c r="BT139" s="2">
        <v>1</v>
      </c>
      <c r="BU139" s="2">
        <v>1</v>
      </c>
      <c r="BV139" s="2">
        <v>1</v>
      </c>
      <c r="BW139" s="2">
        <v>1</v>
      </c>
      <c r="BX139" s="2">
        <v>1</v>
      </c>
      <c r="BY139" s="2" t="s">
        <v>3</v>
      </c>
      <c r="BZ139" s="2">
        <v>117</v>
      </c>
      <c r="CA139" s="2">
        <v>74</v>
      </c>
      <c r="CB139" s="2" t="s">
        <v>3</v>
      </c>
      <c r="CC139" s="2"/>
      <c r="CD139" s="2"/>
      <c r="CE139" s="2">
        <v>0</v>
      </c>
      <c r="CF139" s="2">
        <v>0</v>
      </c>
      <c r="CG139" s="2">
        <v>0</v>
      </c>
      <c r="CH139" s="2"/>
      <c r="CI139" s="2"/>
      <c r="CJ139" s="2"/>
      <c r="CK139" s="2"/>
      <c r="CL139" s="2"/>
      <c r="CM139" s="2">
        <v>0</v>
      </c>
      <c r="CN139" s="2" t="s">
        <v>3</v>
      </c>
      <c r="CO139" s="2">
        <v>0</v>
      </c>
      <c r="CP139" s="2">
        <f t="shared" si="81"/>
        <v>12121.2</v>
      </c>
      <c r="CQ139" s="2">
        <f>ROUND(AL139*BC139,2)</f>
        <v>606.05999999999995</v>
      </c>
      <c r="CR139" s="2">
        <f>ROUND(AM139*BB139,2)</f>
        <v>0</v>
      </c>
      <c r="CS139" s="2">
        <f>ROUND(AN139*BS139,2)</f>
        <v>0</v>
      </c>
      <c r="CT139" s="2">
        <f>ROUND(AO139*BA139,2)</f>
        <v>0</v>
      </c>
      <c r="CU139" s="2">
        <f t="shared" si="82"/>
        <v>0</v>
      </c>
      <c r="CV139" s="2">
        <f>AH139</f>
        <v>0</v>
      </c>
      <c r="CW139" s="2">
        <f>AI139</f>
        <v>0</v>
      </c>
      <c r="CX139" s="2">
        <f t="shared" si="83"/>
        <v>0</v>
      </c>
      <c r="CY139" s="2">
        <f>(((S139+R139)*AT139)/100)</f>
        <v>0</v>
      </c>
      <c r="CZ139" s="2">
        <f>(((S139+R139)*AU139)/100)</f>
        <v>0</v>
      </c>
      <c r="DA139" s="2"/>
      <c r="DB139" s="2"/>
      <c r="DC139" s="2" t="s">
        <v>3</v>
      </c>
      <c r="DD139" s="2" t="s">
        <v>3</v>
      </c>
      <c r="DE139" s="2" t="s">
        <v>3</v>
      </c>
      <c r="DF139" s="2" t="s">
        <v>3</v>
      </c>
      <c r="DG139" s="2" t="s">
        <v>3</v>
      </c>
      <c r="DH139" s="2" t="s">
        <v>3</v>
      </c>
      <c r="DI139" s="2" t="s">
        <v>3</v>
      </c>
      <c r="DJ139" s="2" t="s">
        <v>3</v>
      </c>
      <c r="DK139" s="2" t="s">
        <v>3</v>
      </c>
      <c r="DL139" s="2" t="s">
        <v>3</v>
      </c>
      <c r="DM139" s="2" t="s">
        <v>3</v>
      </c>
      <c r="DN139" s="2">
        <v>0</v>
      </c>
      <c r="DO139" s="2">
        <v>0</v>
      </c>
      <c r="DP139" s="2">
        <v>1</v>
      </c>
      <c r="DQ139" s="2">
        <v>1</v>
      </c>
      <c r="DR139" s="2"/>
      <c r="DS139" s="2"/>
      <c r="DT139" s="2"/>
      <c r="DU139" s="2">
        <v>1003</v>
      </c>
      <c r="DV139" s="2" t="s">
        <v>113</v>
      </c>
      <c r="DW139" s="2" t="s">
        <v>113</v>
      </c>
      <c r="DX139" s="2">
        <v>1</v>
      </c>
      <c r="DY139" s="2"/>
      <c r="DZ139" s="2" t="s">
        <v>3</v>
      </c>
      <c r="EA139" s="2" t="s">
        <v>3</v>
      </c>
      <c r="EB139" s="2" t="s">
        <v>3</v>
      </c>
      <c r="EC139" s="2" t="s">
        <v>3</v>
      </c>
      <c r="ED139" s="2"/>
      <c r="EE139" s="2">
        <v>70312969</v>
      </c>
      <c r="EF139" s="2">
        <v>2</v>
      </c>
      <c r="EG139" s="2" t="s">
        <v>25</v>
      </c>
      <c r="EH139" s="2">
        <v>18</v>
      </c>
      <c r="EI139" s="2" t="s">
        <v>106</v>
      </c>
      <c r="EJ139" s="2">
        <v>1</v>
      </c>
      <c r="EK139" s="2">
        <v>24001</v>
      </c>
      <c r="EL139" s="2" t="s">
        <v>106</v>
      </c>
      <c r="EM139" s="2" t="s">
        <v>107</v>
      </c>
      <c r="EN139" s="2"/>
      <c r="EO139" s="2" t="s">
        <v>3</v>
      </c>
      <c r="EP139" s="2"/>
      <c r="EQ139" s="2">
        <v>0</v>
      </c>
      <c r="ER139" s="2">
        <v>588.41</v>
      </c>
      <c r="ES139" s="2">
        <v>588.41</v>
      </c>
      <c r="ET139" s="2">
        <v>0</v>
      </c>
      <c r="EU139" s="2">
        <v>0</v>
      </c>
      <c r="EV139" s="2">
        <v>0</v>
      </c>
      <c r="EW139" s="2">
        <v>0</v>
      </c>
      <c r="EX139" s="2">
        <v>0</v>
      </c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>
        <v>0</v>
      </c>
      <c r="FR139" s="2">
        <v>0</v>
      </c>
      <c r="FS139" s="2">
        <v>0</v>
      </c>
      <c r="FT139" s="2"/>
      <c r="FU139" s="2"/>
      <c r="FV139" s="2"/>
      <c r="FW139" s="2"/>
      <c r="FX139" s="2">
        <v>117</v>
      </c>
      <c r="FY139" s="2">
        <v>74</v>
      </c>
      <c r="FZ139" s="2"/>
      <c r="GA139" s="2" t="s">
        <v>3</v>
      </c>
      <c r="GB139" s="2"/>
      <c r="GC139" s="2"/>
      <c r="GD139" s="2">
        <v>1</v>
      </c>
      <c r="GE139" s="2"/>
      <c r="GF139" s="2">
        <v>393378742</v>
      </c>
      <c r="GG139" s="2">
        <v>2</v>
      </c>
      <c r="GH139" s="2">
        <v>1</v>
      </c>
      <c r="GI139" s="2">
        <v>2</v>
      </c>
      <c r="GJ139" s="2">
        <v>0</v>
      </c>
      <c r="GK139" s="2">
        <v>0</v>
      </c>
      <c r="GL139" s="2">
        <f t="shared" si="84"/>
        <v>0</v>
      </c>
      <c r="GM139" s="2">
        <f t="shared" si="85"/>
        <v>12121.2</v>
      </c>
      <c r="GN139" s="2">
        <f t="shared" si="86"/>
        <v>12121.2</v>
      </c>
      <c r="GO139" s="2">
        <f t="shared" si="87"/>
        <v>0</v>
      </c>
      <c r="GP139" s="2">
        <f t="shared" si="88"/>
        <v>0</v>
      </c>
      <c r="GQ139" s="2"/>
      <c r="GR139" s="2">
        <v>0</v>
      </c>
      <c r="GS139" s="2">
        <v>3</v>
      </c>
      <c r="GT139" s="2">
        <v>0</v>
      </c>
      <c r="GU139" s="2" t="s">
        <v>3</v>
      </c>
      <c r="GV139" s="2">
        <f t="shared" si="89"/>
        <v>0</v>
      </c>
      <c r="GW139" s="2">
        <v>1</v>
      </c>
      <c r="GX139" s="2">
        <f t="shared" si="90"/>
        <v>0</v>
      </c>
      <c r="GY139" s="2"/>
      <c r="GZ139" s="2"/>
      <c r="HA139" s="2">
        <v>0</v>
      </c>
      <c r="HB139" s="2">
        <v>0</v>
      </c>
      <c r="HC139" s="2">
        <f t="shared" si="91"/>
        <v>0</v>
      </c>
      <c r="HD139" s="2"/>
      <c r="HE139" s="2" t="s">
        <v>3</v>
      </c>
      <c r="HF139" s="2" t="s">
        <v>3</v>
      </c>
      <c r="HG139" s="2"/>
      <c r="HH139" s="2"/>
      <c r="HI139" s="2"/>
      <c r="HJ139" s="2"/>
      <c r="HK139" s="2"/>
      <c r="HL139" s="2"/>
      <c r="HM139" s="2" t="s">
        <v>3</v>
      </c>
      <c r="HN139" s="2" t="s">
        <v>108</v>
      </c>
      <c r="HO139" s="2" t="s">
        <v>109</v>
      </c>
      <c r="HP139" s="2" t="s">
        <v>106</v>
      </c>
      <c r="HQ139" s="2" t="s">
        <v>106</v>
      </c>
      <c r="HR139" s="2"/>
      <c r="HS139" s="2">
        <v>0</v>
      </c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>
        <v>0</v>
      </c>
      <c r="IL139" s="2"/>
      <c r="IM139" s="2"/>
      <c r="IN139" s="2"/>
      <c r="IO139" s="2"/>
      <c r="IP139" s="2"/>
      <c r="IQ139" s="2"/>
      <c r="IR139" s="2"/>
      <c r="IS139" s="2"/>
      <c r="IT139" s="2"/>
      <c r="IU139" s="2"/>
    </row>
    <row r="140" spans="1:255" x14ac:dyDescent="0.2">
      <c r="A140" s="2">
        <v>17</v>
      </c>
      <c r="B140" s="2">
        <v>1</v>
      </c>
      <c r="C140" s="2">
        <f>ROW(SmtRes!A121)</f>
        <v>121</v>
      </c>
      <c r="D140" s="2">
        <f>ROW(EtalonRes!A132)</f>
        <v>132</v>
      </c>
      <c r="E140" s="2" t="s">
        <v>269</v>
      </c>
      <c r="F140" s="2" t="s">
        <v>270</v>
      </c>
      <c r="G140" s="2" t="s">
        <v>271</v>
      </c>
      <c r="H140" s="2" t="s">
        <v>272</v>
      </c>
      <c r="I140" s="2">
        <v>0</v>
      </c>
      <c r="J140" s="2">
        <v>0</v>
      </c>
      <c r="K140" s="2">
        <v>0</v>
      </c>
      <c r="L140" s="2"/>
      <c r="M140" s="2"/>
      <c r="N140" s="2"/>
      <c r="O140" s="2">
        <f t="shared" si="73"/>
        <v>0</v>
      </c>
      <c r="P140" s="2">
        <f>SUMIF(SmtRes!AQ116:'SmtRes'!AQ121,"=1",SmtRes!DF116:'SmtRes'!DF121)</f>
        <v>0</v>
      </c>
      <c r="Q140" s="2">
        <f>SUMIF(SmtRes!AQ116:'SmtRes'!AQ121,"=1",SmtRes!DG116:'SmtRes'!DG121)</f>
        <v>0</v>
      </c>
      <c r="R140" s="2">
        <f>SUMIF(SmtRes!AQ116:'SmtRes'!AQ121,"=1",SmtRes!DH116:'SmtRes'!DH121)</f>
        <v>0</v>
      </c>
      <c r="S140" s="2">
        <f>SUMIF(SmtRes!AQ116:'SmtRes'!AQ121,"=1",SmtRes!DI116:'SmtRes'!DI121)</f>
        <v>0</v>
      </c>
      <c r="T140" s="2">
        <f t="shared" si="74"/>
        <v>0</v>
      </c>
      <c r="U140" s="2">
        <f>SUMIF(SmtRes!AQ116:'SmtRes'!AQ121,"=1",SmtRes!CV116:'SmtRes'!CV121)</f>
        <v>0</v>
      </c>
      <c r="V140" s="2">
        <f>SUMIF(SmtRes!AQ116:'SmtRes'!AQ121,"=1",SmtRes!CW116:'SmtRes'!CW121)</f>
        <v>0</v>
      </c>
      <c r="W140" s="2">
        <f t="shared" si="75"/>
        <v>0</v>
      </c>
      <c r="X140" s="2">
        <f t="shared" si="76"/>
        <v>0</v>
      </c>
      <c r="Y140" s="2">
        <f t="shared" si="77"/>
        <v>0</v>
      </c>
      <c r="Z140" s="2"/>
      <c r="AA140" s="2">
        <v>72309884</v>
      </c>
      <c r="AB140" s="2">
        <f t="shared" si="78"/>
        <v>32743.540959999998</v>
      </c>
      <c r="AC140" s="2">
        <f>ROUND((SUM(SmtRes!BQ116:'SmtRes'!BQ121)),6)</f>
        <v>4276.4453599999997</v>
      </c>
      <c r="AD140" s="2">
        <f>ROUND((((SUM(SmtRes!BR116:'SmtRes'!BR121))-(SUM(SmtRes!BS116:'SmtRes'!BS121)))+AE140),6)</f>
        <v>236.99930000000001</v>
      </c>
      <c r="AE140" s="2">
        <f>ROUND((SUM(SmtRes!BS116:'SmtRes'!BS121)),6)</f>
        <v>15.8733</v>
      </c>
      <c r="AF140" s="2">
        <f>ROUND((SUM(SmtRes!BT116:'SmtRes'!BT121)),6)</f>
        <v>28230.096300000001</v>
      </c>
      <c r="AG140" s="2">
        <f t="shared" si="79"/>
        <v>0</v>
      </c>
      <c r="AH140" s="2">
        <f>(SUM(SmtRes!BU116:'SmtRes'!BU121))</f>
        <v>71.67</v>
      </c>
      <c r="AI140" s="2">
        <f>(SUM(SmtRes!BV116:'SmtRes'!BV121))</f>
        <v>0.03</v>
      </c>
      <c r="AJ140" s="2">
        <f t="shared" si="80"/>
        <v>0</v>
      </c>
      <c r="AK140" s="2">
        <v>32759.414260000001</v>
      </c>
      <c r="AL140" s="2">
        <v>4276.4453599999997</v>
      </c>
      <c r="AM140" s="2">
        <v>236.99930000000001</v>
      </c>
      <c r="AN140" s="2">
        <v>15.8733</v>
      </c>
      <c r="AO140" s="2">
        <v>28230.096300000001</v>
      </c>
      <c r="AP140" s="2">
        <v>0</v>
      </c>
      <c r="AQ140" s="2">
        <v>71.67</v>
      </c>
      <c r="AR140" s="2">
        <v>0.03</v>
      </c>
      <c r="AS140" s="2">
        <v>0</v>
      </c>
      <c r="AT140" s="2">
        <v>117</v>
      </c>
      <c r="AU140" s="2">
        <v>74</v>
      </c>
      <c r="AV140" s="2">
        <v>1</v>
      </c>
      <c r="AW140" s="2">
        <v>1</v>
      </c>
      <c r="AX140" s="2"/>
      <c r="AY140" s="2"/>
      <c r="AZ140" s="2">
        <v>1</v>
      </c>
      <c r="BA140" s="2">
        <v>1</v>
      </c>
      <c r="BB140" s="2">
        <v>1</v>
      </c>
      <c r="BC140" s="2">
        <v>1</v>
      </c>
      <c r="BD140" s="2" t="s">
        <v>3</v>
      </c>
      <c r="BE140" s="2" t="s">
        <v>3</v>
      </c>
      <c r="BF140" s="2" t="s">
        <v>3</v>
      </c>
      <c r="BG140" s="2" t="s">
        <v>3</v>
      </c>
      <c r="BH140" s="2">
        <v>0</v>
      </c>
      <c r="BI140" s="2">
        <v>1</v>
      </c>
      <c r="BJ140" s="2" t="s">
        <v>273</v>
      </c>
      <c r="BK140" s="2"/>
      <c r="BL140" s="2"/>
      <c r="BM140" s="2">
        <v>22001</v>
      </c>
      <c r="BN140" s="2">
        <v>0</v>
      </c>
      <c r="BO140" s="2" t="s">
        <v>3</v>
      </c>
      <c r="BP140" s="2">
        <v>0</v>
      </c>
      <c r="BQ140" s="2">
        <v>2</v>
      </c>
      <c r="BR140" s="2">
        <v>0</v>
      </c>
      <c r="BS140" s="2">
        <v>1</v>
      </c>
      <c r="BT140" s="2">
        <v>1</v>
      </c>
      <c r="BU140" s="2">
        <v>1</v>
      </c>
      <c r="BV140" s="2">
        <v>1</v>
      </c>
      <c r="BW140" s="2">
        <v>1</v>
      </c>
      <c r="BX140" s="2">
        <v>1</v>
      </c>
      <c r="BY140" s="2" t="s">
        <v>3</v>
      </c>
      <c r="BZ140" s="2">
        <v>117</v>
      </c>
      <c r="CA140" s="2">
        <v>74</v>
      </c>
      <c r="CB140" s="2" t="s">
        <v>3</v>
      </c>
      <c r="CC140" s="2"/>
      <c r="CD140" s="2"/>
      <c r="CE140" s="2">
        <v>0</v>
      </c>
      <c r="CF140" s="2">
        <v>0</v>
      </c>
      <c r="CG140" s="2">
        <v>0</v>
      </c>
      <c r="CH140" s="2"/>
      <c r="CI140" s="2"/>
      <c r="CJ140" s="2"/>
      <c r="CK140" s="2"/>
      <c r="CL140" s="2"/>
      <c r="CM140" s="2">
        <v>0</v>
      </c>
      <c r="CN140" s="2" t="s">
        <v>3</v>
      </c>
      <c r="CO140" s="2">
        <v>0</v>
      </c>
      <c r="CP140" s="2">
        <f t="shared" si="81"/>
        <v>0</v>
      </c>
      <c r="CQ140" s="2">
        <f>SUMIF(SmtRes!AQ116:'SmtRes'!AQ121,"=1",SmtRes!AA116:'SmtRes'!AA121)</f>
        <v>74999.81</v>
      </c>
      <c r="CR140" s="2">
        <f>SUMIF(SmtRes!AQ116:'SmtRes'!AQ121,"=1",SmtRes!AB116:'SmtRes'!AB121)</f>
        <v>1696.65</v>
      </c>
      <c r="CS140" s="2">
        <f>SUMIF(SmtRes!AQ116:'SmtRes'!AQ121,"=1",SmtRes!AC116:'SmtRes'!AC121)</f>
        <v>529.11</v>
      </c>
      <c r="CT140" s="2">
        <f>SUMIF(SmtRes!AQ116:'SmtRes'!AQ121,"=1",SmtRes!AD116:'SmtRes'!AD121)</f>
        <v>393.89</v>
      </c>
      <c r="CU140" s="2">
        <f t="shared" si="82"/>
        <v>0</v>
      </c>
      <c r="CV140" s="2">
        <f>SUMIF(SmtRes!AQ116:'SmtRes'!AQ121,"=1",SmtRes!BU116:'SmtRes'!BU121)</f>
        <v>71.67</v>
      </c>
      <c r="CW140" s="2">
        <f>SUMIF(SmtRes!AQ116:'SmtRes'!AQ121,"=1",SmtRes!BV116:'SmtRes'!BV121)</f>
        <v>0.03</v>
      </c>
      <c r="CX140" s="2">
        <f t="shared" si="83"/>
        <v>0</v>
      </c>
      <c r="CY140" s="2">
        <f>(((S140+R140)*AT140)/100)</f>
        <v>0</v>
      </c>
      <c r="CZ140" s="2">
        <f>(((S140+R140)*AU140)/100)</f>
        <v>0</v>
      </c>
      <c r="DA140" s="2"/>
      <c r="DB140" s="2"/>
      <c r="DC140" s="2" t="s">
        <v>3</v>
      </c>
      <c r="DD140" s="2" t="s">
        <v>3</v>
      </c>
      <c r="DE140" s="2" t="s">
        <v>3</v>
      </c>
      <c r="DF140" s="2" t="s">
        <v>3</v>
      </c>
      <c r="DG140" s="2" t="s">
        <v>3</v>
      </c>
      <c r="DH140" s="2" t="s">
        <v>3</v>
      </c>
      <c r="DI140" s="2" t="s">
        <v>3</v>
      </c>
      <c r="DJ140" s="2" t="s">
        <v>3</v>
      </c>
      <c r="DK140" s="2" t="s">
        <v>3</v>
      </c>
      <c r="DL140" s="2" t="s">
        <v>3</v>
      </c>
      <c r="DM140" s="2" t="s">
        <v>3</v>
      </c>
      <c r="DN140" s="2">
        <v>0</v>
      </c>
      <c r="DO140" s="2">
        <v>0</v>
      </c>
      <c r="DP140" s="2">
        <v>1</v>
      </c>
      <c r="DQ140" s="2">
        <v>1</v>
      </c>
      <c r="DR140" s="2"/>
      <c r="DS140" s="2"/>
      <c r="DT140" s="2"/>
      <c r="DU140" s="2">
        <v>1013</v>
      </c>
      <c r="DV140" s="2" t="s">
        <v>272</v>
      </c>
      <c r="DW140" s="2" t="s">
        <v>272</v>
      </c>
      <c r="DX140" s="2">
        <v>1</v>
      </c>
      <c r="DY140" s="2"/>
      <c r="DZ140" s="2" t="s">
        <v>3</v>
      </c>
      <c r="EA140" s="2" t="s">
        <v>3</v>
      </c>
      <c r="EB140" s="2" t="s">
        <v>3</v>
      </c>
      <c r="EC140" s="2" t="s">
        <v>3</v>
      </c>
      <c r="ED140" s="2"/>
      <c r="EE140" s="2">
        <v>70312967</v>
      </c>
      <c r="EF140" s="2">
        <v>2</v>
      </c>
      <c r="EG140" s="2" t="s">
        <v>25</v>
      </c>
      <c r="EH140" s="2">
        <v>18</v>
      </c>
      <c r="EI140" s="2" t="s">
        <v>106</v>
      </c>
      <c r="EJ140" s="2">
        <v>1</v>
      </c>
      <c r="EK140" s="2">
        <v>22001</v>
      </c>
      <c r="EL140" s="2" t="s">
        <v>106</v>
      </c>
      <c r="EM140" s="2" t="s">
        <v>131</v>
      </c>
      <c r="EN140" s="2"/>
      <c r="EO140" s="2" t="s">
        <v>3</v>
      </c>
      <c r="EP140" s="2"/>
      <c r="EQ140" s="2">
        <v>0</v>
      </c>
      <c r="ER140" s="2">
        <v>0</v>
      </c>
      <c r="ES140" s="2">
        <v>0</v>
      </c>
      <c r="ET140" s="2">
        <v>0</v>
      </c>
      <c r="EU140" s="2">
        <v>0</v>
      </c>
      <c r="EV140" s="2">
        <v>0</v>
      </c>
      <c r="EW140" s="2">
        <v>71.67</v>
      </c>
      <c r="EX140" s="2">
        <v>0.03</v>
      </c>
      <c r="EY140" s="2">
        <v>0</v>
      </c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>
        <v>0</v>
      </c>
      <c r="FR140" s="2">
        <v>0</v>
      </c>
      <c r="FS140" s="2">
        <v>0</v>
      </c>
      <c r="FT140" s="2"/>
      <c r="FU140" s="2"/>
      <c r="FV140" s="2"/>
      <c r="FW140" s="2"/>
      <c r="FX140" s="2">
        <v>117</v>
      </c>
      <c r="FY140" s="2">
        <v>74</v>
      </c>
      <c r="FZ140" s="2"/>
      <c r="GA140" s="2" t="s">
        <v>3</v>
      </c>
      <c r="GB140" s="2"/>
      <c r="GC140" s="2"/>
      <c r="GD140" s="2">
        <v>1</v>
      </c>
      <c r="GE140" s="2"/>
      <c r="GF140" s="2">
        <v>806586890</v>
      </c>
      <c r="GG140" s="2">
        <v>2</v>
      </c>
      <c r="GH140" s="2">
        <v>1</v>
      </c>
      <c r="GI140" s="2">
        <v>-2</v>
      </c>
      <c r="GJ140" s="2">
        <v>0</v>
      </c>
      <c r="GK140" s="2">
        <v>0</v>
      </c>
      <c r="GL140" s="2">
        <f t="shared" si="84"/>
        <v>0</v>
      </c>
      <c r="GM140" s="2">
        <f t="shared" si="85"/>
        <v>0</v>
      </c>
      <c r="GN140" s="2">
        <f t="shared" si="86"/>
        <v>0</v>
      </c>
      <c r="GO140" s="2">
        <f t="shared" si="87"/>
        <v>0</v>
      </c>
      <c r="GP140" s="2">
        <f t="shared" si="88"/>
        <v>0</v>
      </c>
      <c r="GQ140" s="2"/>
      <c r="GR140" s="2">
        <v>0</v>
      </c>
      <c r="GS140" s="2">
        <v>0</v>
      </c>
      <c r="GT140" s="2">
        <v>0</v>
      </c>
      <c r="GU140" s="2" t="s">
        <v>3</v>
      </c>
      <c r="GV140" s="2">
        <f t="shared" si="89"/>
        <v>0</v>
      </c>
      <c r="GW140" s="2">
        <v>1</v>
      </c>
      <c r="GX140" s="2">
        <f t="shared" si="90"/>
        <v>0</v>
      </c>
      <c r="GY140" s="2"/>
      <c r="GZ140" s="2"/>
      <c r="HA140" s="2">
        <v>0</v>
      </c>
      <c r="HB140" s="2">
        <v>0</v>
      </c>
      <c r="HC140" s="2">
        <f t="shared" si="91"/>
        <v>0</v>
      </c>
      <c r="HD140" s="2"/>
      <c r="HE140" s="2" t="s">
        <v>3</v>
      </c>
      <c r="HF140" s="2" t="s">
        <v>3</v>
      </c>
      <c r="HG140" s="2"/>
      <c r="HH140" s="2"/>
      <c r="HI140" s="2"/>
      <c r="HJ140" s="2"/>
      <c r="HK140" s="2"/>
      <c r="HL140" s="2"/>
      <c r="HM140" s="2" t="s">
        <v>3</v>
      </c>
      <c r="HN140" s="2" t="s">
        <v>108</v>
      </c>
      <c r="HO140" s="2" t="s">
        <v>109</v>
      </c>
      <c r="HP140" s="2" t="s">
        <v>106</v>
      </c>
      <c r="HQ140" s="2" t="s">
        <v>106</v>
      </c>
      <c r="HR140" s="2"/>
      <c r="HS140" s="2">
        <v>0</v>
      </c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>
        <v>0</v>
      </c>
      <c r="IL140" s="2"/>
      <c r="IM140" s="2"/>
      <c r="IN140" s="2"/>
      <c r="IO140" s="2"/>
      <c r="IP140" s="2"/>
      <c r="IQ140" s="2"/>
      <c r="IR140" s="2"/>
      <c r="IS140" s="2"/>
      <c r="IT140" s="2"/>
      <c r="IU140" s="2"/>
    </row>
    <row r="141" spans="1:255" x14ac:dyDescent="0.2">
      <c r="A141" s="2">
        <v>17</v>
      </c>
      <c r="B141" s="2">
        <v>1</v>
      </c>
      <c r="C141" s="2">
        <f>ROW(SmtRes!A133)</f>
        <v>133</v>
      </c>
      <c r="D141" s="2">
        <f>ROW(EtalonRes!A147)</f>
        <v>147</v>
      </c>
      <c r="E141" s="2" t="s">
        <v>274</v>
      </c>
      <c r="F141" s="2" t="s">
        <v>275</v>
      </c>
      <c r="G141" s="2" t="s">
        <v>276</v>
      </c>
      <c r="H141" s="2" t="s">
        <v>277</v>
      </c>
      <c r="I141" s="2">
        <v>2</v>
      </c>
      <c r="J141" s="2">
        <v>0</v>
      </c>
      <c r="K141" s="2">
        <v>2</v>
      </c>
      <c r="L141" s="2"/>
      <c r="M141" s="2"/>
      <c r="N141" s="2"/>
      <c r="O141" s="2">
        <f t="shared" si="73"/>
        <v>3273.71</v>
      </c>
      <c r="P141" s="2">
        <f>SUMIF(SmtRes!AQ122:'SmtRes'!AQ133,"=1",SmtRes!DF122:'SmtRes'!DF133)</f>
        <v>498.96000000000004</v>
      </c>
      <c r="Q141" s="2">
        <f>SUMIF(SmtRes!AQ122:'SmtRes'!AQ133,"=1",SmtRes!DG122:'SmtRes'!DG133)</f>
        <v>1142.9799999999998</v>
      </c>
      <c r="R141" s="2">
        <f>SUMIF(SmtRes!AQ122:'SmtRes'!AQ133,"=1",SmtRes!DH122:'SmtRes'!DH133)</f>
        <v>445.75</v>
      </c>
      <c r="S141" s="2">
        <f>SUMIF(SmtRes!AQ122:'SmtRes'!AQ133,"=1",SmtRes!DI122:'SmtRes'!DI133)</f>
        <v>1186.02</v>
      </c>
      <c r="T141" s="2">
        <f t="shared" si="74"/>
        <v>0</v>
      </c>
      <c r="U141" s="2">
        <f>SUMIF(SmtRes!AQ122:'SmtRes'!AQ133,"=1",SmtRes!CV122:'SmtRes'!CV133)</f>
        <v>3.08</v>
      </c>
      <c r="V141" s="2">
        <f>SUMIF(SmtRes!AQ122:'SmtRes'!AQ133,"=1",SmtRes!CW122:'SmtRes'!CW133)</f>
        <v>0.96</v>
      </c>
      <c r="W141" s="2">
        <f t="shared" si="75"/>
        <v>0</v>
      </c>
      <c r="X141" s="2">
        <f t="shared" si="76"/>
        <v>1909.17</v>
      </c>
      <c r="Y141" s="2">
        <f t="shared" si="77"/>
        <v>1207.51</v>
      </c>
      <c r="Z141" s="2"/>
      <c r="AA141" s="2">
        <v>72309884</v>
      </c>
      <c r="AB141" s="2">
        <f t="shared" si="78"/>
        <v>1342.30081</v>
      </c>
      <c r="AC141" s="2">
        <f>ROUND((SUM(SmtRes!BQ122:'SmtRes'!BQ133)),6)</f>
        <v>177.81771000000001</v>
      </c>
      <c r="AD141" s="2">
        <f>ROUND((((SUM(SmtRes!BR122:'SmtRes'!BR133))-(SUM(SmtRes!BS122:'SmtRes'!BS133)))+AE141),6)</f>
        <v>571.47529999999995</v>
      </c>
      <c r="AE141" s="2">
        <f>ROUND((SUM(SmtRes!BS122:'SmtRes'!BS133)),6)</f>
        <v>222.87219999999999</v>
      </c>
      <c r="AF141" s="2">
        <f>ROUND((SUM(SmtRes!BT122:'SmtRes'!BT133)),6)</f>
        <v>593.00779999999997</v>
      </c>
      <c r="AG141" s="2">
        <f t="shared" si="79"/>
        <v>0</v>
      </c>
      <c r="AH141" s="2">
        <f>(SUM(SmtRes!BU122:'SmtRes'!BU133))</f>
        <v>1.54</v>
      </c>
      <c r="AI141" s="2">
        <f>(SUM(SmtRes!BV122:'SmtRes'!BV133))</f>
        <v>0.48</v>
      </c>
      <c r="AJ141" s="2">
        <f t="shared" si="80"/>
        <v>0</v>
      </c>
      <c r="AK141" s="2">
        <v>1565.1730100000002</v>
      </c>
      <c r="AL141" s="2">
        <v>177.81771000000003</v>
      </c>
      <c r="AM141" s="2">
        <v>571.47530000000006</v>
      </c>
      <c r="AN141" s="2">
        <v>222.87220000000002</v>
      </c>
      <c r="AO141" s="2">
        <v>593.00779999999997</v>
      </c>
      <c r="AP141" s="2">
        <v>0</v>
      </c>
      <c r="AQ141" s="2">
        <v>1.54</v>
      </c>
      <c r="AR141" s="2">
        <v>0.48</v>
      </c>
      <c r="AS141" s="2">
        <v>0</v>
      </c>
      <c r="AT141" s="2">
        <v>117</v>
      </c>
      <c r="AU141" s="2">
        <v>74</v>
      </c>
      <c r="AV141" s="2">
        <v>1</v>
      </c>
      <c r="AW141" s="2">
        <v>1</v>
      </c>
      <c r="AX141" s="2"/>
      <c r="AY141" s="2"/>
      <c r="AZ141" s="2">
        <v>1</v>
      </c>
      <c r="BA141" s="2">
        <v>1</v>
      </c>
      <c r="BB141" s="2">
        <v>1</v>
      </c>
      <c r="BC141" s="2">
        <v>1</v>
      </c>
      <c r="BD141" s="2" t="s">
        <v>3</v>
      </c>
      <c r="BE141" s="2" t="s">
        <v>3</v>
      </c>
      <c r="BF141" s="2" t="s">
        <v>3</v>
      </c>
      <c r="BG141" s="2" t="s">
        <v>3</v>
      </c>
      <c r="BH141" s="2">
        <v>0</v>
      </c>
      <c r="BI141" s="2">
        <v>1</v>
      </c>
      <c r="BJ141" s="2" t="s">
        <v>278</v>
      </c>
      <c r="BK141" s="2"/>
      <c r="BL141" s="2"/>
      <c r="BM141" s="2">
        <v>24001</v>
      </c>
      <c r="BN141" s="2">
        <v>0</v>
      </c>
      <c r="BO141" s="2" t="s">
        <v>3</v>
      </c>
      <c r="BP141" s="2">
        <v>0</v>
      </c>
      <c r="BQ141" s="2">
        <v>2</v>
      </c>
      <c r="BR141" s="2">
        <v>0</v>
      </c>
      <c r="BS141" s="2">
        <v>1</v>
      </c>
      <c r="BT141" s="2">
        <v>1</v>
      </c>
      <c r="BU141" s="2">
        <v>1</v>
      </c>
      <c r="BV141" s="2">
        <v>1</v>
      </c>
      <c r="BW141" s="2">
        <v>1</v>
      </c>
      <c r="BX141" s="2">
        <v>1</v>
      </c>
      <c r="BY141" s="2" t="s">
        <v>3</v>
      </c>
      <c r="BZ141" s="2">
        <v>117</v>
      </c>
      <c r="CA141" s="2">
        <v>74</v>
      </c>
      <c r="CB141" s="2" t="s">
        <v>3</v>
      </c>
      <c r="CC141" s="2"/>
      <c r="CD141" s="2"/>
      <c r="CE141" s="2">
        <v>0</v>
      </c>
      <c r="CF141" s="2">
        <v>0</v>
      </c>
      <c r="CG141" s="2">
        <v>0</v>
      </c>
      <c r="CH141" s="2"/>
      <c r="CI141" s="2"/>
      <c r="CJ141" s="2"/>
      <c r="CK141" s="2"/>
      <c r="CL141" s="2"/>
      <c r="CM141" s="2">
        <v>0</v>
      </c>
      <c r="CN141" s="2" t="s">
        <v>3</v>
      </c>
      <c r="CO141" s="2">
        <v>0</v>
      </c>
      <c r="CP141" s="2">
        <f t="shared" si="81"/>
        <v>3273.71</v>
      </c>
      <c r="CQ141" s="2">
        <f>SUMIF(SmtRes!AQ122:'SmtRes'!AQ133,"=1",SmtRes!AA122:'SmtRes'!AA133)</f>
        <v>8716.9</v>
      </c>
      <c r="CR141" s="2">
        <f>SUMIF(SmtRes!AQ122:'SmtRes'!AQ133,"=1",SmtRes!AB122:'SmtRes'!AB133)</f>
        <v>2310.2199999999998</v>
      </c>
      <c r="CS141" s="2">
        <f>SUMIF(SmtRes!AQ122:'SmtRes'!AQ133,"=1",SmtRes!AC122:'SmtRes'!AC133)</f>
        <v>923</v>
      </c>
      <c r="CT141" s="2">
        <f>SUMIF(SmtRes!AQ122:'SmtRes'!AQ133,"=1",SmtRes!AD122:'SmtRes'!AD133)</f>
        <v>385.07</v>
      </c>
      <c r="CU141" s="2">
        <f t="shared" si="82"/>
        <v>0</v>
      </c>
      <c r="CV141" s="2">
        <f>SUMIF(SmtRes!AQ122:'SmtRes'!AQ133,"=1",SmtRes!BU122:'SmtRes'!BU133)</f>
        <v>1.54</v>
      </c>
      <c r="CW141" s="2">
        <f>SUMIF(SmtRes!AQ122:'SmtRes'!AQ133,"=1",SmtRes!BV122:'SmtRes'!BV133)</f>
        <v>0.48</v>
      </c>
      <c r="CX141" s="2">
        <f t="shared" si="83"/>
        <v>0</v>
      </c>
      <c r="CY141" s="2">
        <f>(((S141+R141)*AT141)/100)</f>
        <v>1909.1709000000001</v>
      </c>
      <c r="CZ141" s="2">
        <f>(((S141+R141)*AU141)/100)</f>
        <v>1207.5098</v>
      </c>
      <c r="DA141" s="2"/>
      <c r="DB141" s="2"/>
      <c r="DC141" s="2" t="s">
        <v>3</v>
      </c>
      <c r="DD141" s="2" t="s">
        <v>3</v>
      </c>
      <c r="DE141" s="2" t="s">
        <v>3</v>
      </c>
      <c r="DF141" s="2" t="s">
        <v>3</v>
      </c>
      <c r="DG141" s="2" t="s">
        <v>3</v>
      </c>
      <c r="DH141" s="2" t="s">
        <v>3</v>
      </c>
      <c r="DI141" s="2" t="s">
        <v>3</v>
      </c>
      <c r="DJ141" s="2" t="s">
        <v>3</v>
      </c>
      <c r="DK141" s="2" t="s">
        <v>3</v>
      </c>
      <c r="DL141" s="2" t="s">
        <v>3</v>
      </c>
      <c r="DM141" s="2" t="s">
        <v>3</v>
      </c>
      <c r="DN141" s="2">
        <v>0</v>
      </c>
      <c r="DO141" s="2">
        <v>0</v>
      </c>
      <c r="DP141" s="2">
        <v>1</v>
      </c>
      <c r="DQ141" s="2">
        <v>1</v>
      </c>
      <c r="DR141" s="2"/>
      <c r="DS141" s="2"/>
      <c r="DT141" s="2"/>
      <c r="DU141" s="2">
        <v>1013</v>
      </c>
      <c r="DV141" s="2" t="s">
        <v>277</v>
      </c>
      <c r="DW141" s="2" t="s">
        <v>277</v>
      </c>
      <c r="DX141" s="2">
        <v>1</v>
      </c>
      <c r="DY141" s="2"/>
      <c r="DZ141" s="2" t="s">
        <v>3</v>
      </c>
      <c r="EA141" s="2" t="s">
        <v>3</v>
      </c>
      <c r="EB141" s="2" t="s">
        <v>3</v>
      </c>
      <c r="EC141" s="2" t="s">
        <v>3</v>
      </c>
      <c r="ED141" s="2"/>
      <c r="EE141" s="2">
        <v>70312969</v>
      </c>
      <c r="EF141" s="2">
        <v>2</v>
      </c>
      <c r="EG141" s="2" t="s">
        <v>25</v>
      </c>
      <c r="EH141" s="2">
        <v>18</v>
      </c>
      <c r="EI141" s="2" t="s">
        <v>106</v>
      </c>
      <c r="EJ141" s="2">
        <v>1</v>
      </c>
      <c r="EK141" s="2">
        <v>24001</v>
      </c>
      <c r="EL141" s="2" t="s">
        <v>106</v>
      </c>
      <c r="EM141" s="2" t="s">
        <v>107</v>
      </c>
      <c r="EN141" s="2"/>
      <c r="EO141" s="2" t="s">
        <v>3</v>
      </c>
      <c r="EP141" s="2"/>
      <c r="EQ141" s="2">
        <v>0</v>
      </c>
      <c r="ER141" s="2">
        <v>0</v>
      </c>
      <c r="ES141" s="2">
        <v>0</v>
      </c>
      <c r="ET141" s="2">
        <v>0</v>
      </c>
      <c r="EU141" s="2">
        <v>0</v>
      </c>
      <c r="EV141" s="2">
        <v>0</v>
      </c>
      <c r="EW141" s="2">
        <v>1.54</v>
      </c>
      <c r="EX141" s="2">
        <v>0.48</v>
      </c>
      <c r="EY141" s="2">
        <v>0</v>
      </c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>
        <v>0</v>
      </c>
      <c r="FR141" s="2">
        <v>0</v>
      </c>
      <c r="FS141" s="2">
        <v>0</v>
      </c>
      <c r="FT141" s="2"/>
      <c r="FU141" s="2"/>
      <c r="FV141" s="2"/>
      <c r="FW141" s="2"/>
      <c r="FX141" s="2">
        <v>117</v>
      </c>
      <c r="FY141" s="2">
        <v>74</v>
      </c>
      <c r="FZ141" s="2"/>
      <c r="GA141" s="2" t="s">
        <v>3</v>
      </c>
      <c r="GB141" s="2"/>
      <c r="GC141" s="2"/>
      <c r="GD141" s="2">
        <v>1</v>
      </c>
      <c r="GE141" s="2"/>
      <c r="GF141" s="2">
        <v>307772793</v>
      </c>
      <c r="GG141" s="2">
        <v>2</v>
      </c>
      <c r="GH141" s="2">
        <v>1</v>
      </c>
      <c r="GI141" s="2">
        <v>-2</v>
      </c>
      <c r="GJ141" s="2">
        <v>0</v>
      </c>
      <c r="GK141" s="2">
        <v>0</v>
      </c>
      <c r="GL141" s="2">
        <f t="shared" si="84"/>
        <v>0</v>
      </c>
      <c r="GM141" s="2">
        <f t="shared" si="85"/>
        <v>6390.39</v>
      </c>
      <c r="GN141" s="2">
        <f t="shared" si="86"/>
        <v>6390.39</v>
      </c>
      <c r="GO141" s="2">
        <f t="shared" si="87"/>
        <v>0</v>
      </c>
      <c r="GP141" s="2">
        <f t="shared" si="88"/>
        <v>0</v>
      </c>
      <c r="GQ141" s="2"/>
      <c r="GR141" s="2">
        <v>0</v>
      </c>
      <c r="GS141" s="2">
        <v>0</v>
      </c>
      <c r="GT141" s="2">
        <v>0</v>
      </c>
      <c r="GU141" s="2" t="s">
        <v>3</v>
      </c>
      <c r="GV141" s="2">
        <f t="shared" si="89"/>
        <v>0</v>
      </c>
      <c r="GW141" s="2">
        <v>1</v>
      </c>
      <c r="GX141" s="2">
        <f t="shared" si="90"/>
        <v>0</v>
      </c>
      <c r="GY141" s="2"/>
      <c r="GZ141" s="2"/>
      <c r="HA141" s="2">
        <v>0</v>
      </c>
      <c r="HB141" s="2">
        <v>0</v>
      </c>
      <c r="HC141" s="2">
        <f t="shared" si="91"/>
        <v>0</v>
      </c>
      <c r="HD141" s="2"/>
      <c r="HE141" s="2" t="s">
        <v>3</v>
      </c>
      <c r="HF141" s="2" t="s">
        <v>3</v>
      </c>
      <c r="HG141" s="2"/>
      <c r="HH141" s="2"/>
      <c r="HI141" s="2"/>
      <c r="HJ141" s="2"/>
      <c r="HK141" s="2"/>
      <c r="HL141" s="2"/>
      <c r="HM141" s="2" t="s">
        <v>3</v>
      </c>
      <c r="HN141" s="2" t="s">
        <v>108</v>
      </c>
      <c r="HO141" s="2" t="s">
        <v>109</v>
      </c>
      <c r="HP141" s="2" t="s">
        <v>106</v>
      </c>
      <c r="HQ141" s="2" t="s">
        <v>106</v>
      </c>
      <c r="HR141" s="2"/>
      <c r="HS141" s="2">
        <v>0</v>
      </c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>
        <v>0</v>
      </c>
      <c r="IL141" s="2"/>
      <c r="IM141" s="2"/>
      <c r="IN141" s="2"/>
      <c r="IO141" s="2"/>
      <c r="IP141" s="2"/>
      <c r="IQ141" s="2"/>
      <c r="IR141" s="2"/>
      <c r="IS141" s="2"/>
      <c r="IT141" s="2"/>
      <c r="IU141" s="2"/>
    </row>
    <row r="142" spans="1:255" x14ac:dyDescent="0.2">
      <c r="A142" s="2">
        <v>17</v>
      </c>
      <c r="B142" s="2">
        <v>1</v>
      </c>
      <c r="C142" s="2"/>
      <c r="D142" s="2"/>
      <c r="E142" s="2" t="s">
        <v>279</v>
      </c>
      <c r="F142" s="2" t="s">
        <v>280</v>
      </c>
      <c r="G142" s="2" t="s">
        <v>281</v>
      </c>
      <c r="H142" s="2" t="s">
        <v>113</v>
      </c>
      <c r="I142" s="2">
        <v>4</v>
      </c>
      <c r="J142" s="2">
        <v>0</v>
      </c>
      <c r="K142" s="2">
        <v>4</v>
      </c>
      <c r="L142" s="2"/>
      <c r="M142" s="2"/>
      <c r="N142" s="2"/>
      <c r="O142" s="2">
        <f t="shared" si="73"/>
        <v>750.24</v>
      </c>
      <c r="P142" s="2">
        <f>ROUND(CQ142*I142,2)</f>
        <v>750.24</v>
      </c>
      <c r="Q142" s="2">
        <f>ROUND(CR142*I142,2)</f>
        <v>0</v>
      </c>
      <c r="R142" s="2">
        <f>ROUND(CS142*I142,2)</f>
        <v>0</v>
      </c>
      <c r="S142" s="2">
        <f>ROUND(CT142*I142,2)</f>
        <v>0</v>
      </c>
      <c r="T142" s="2">
        <f t="shared" si="74"/>
        <v>0</v>
      </c>
      <c r="U142" s="2">
        <f>ROUND(CV142*I142,7)</f>
        <v>0</v>
      </c>
      <c r="V142" s="2">
        <f>ROUND(CW142*I142,7)</f>
        <v>0</v>
      </c>
      <c r="W142" s="2">
        <f t="shared" si="75"/>
        <v>0</v>
      </c>
      <c r="X142" s="2">
        <f t="shared" si="76"/>
        <v>0</v>
      </c>
      <c r="Y142" s="2">
        <f t="shared" si="77"/>
        <v>0</v>
      </c>
      <c r="Z142" s="2"/>
      <c r="AA142" s="2">
        <v>72309884</v>
      </c>
      <c r="AB142" s="2">
        <f t="shared" si="78"/>
        <v>243.58</v>
      </c>
      <c r="AC142" s="2">
        <f>ROUND((ES142),6)</f>
        <v>243.58</v>
      </c>
      <c r="AD142" s="2">
        <f>ROUND((((ET142)-(EU142))+AE142),6)</f>
        <v>0</v>
      </c>
      <c r="AE142" s="2">
        <f>ROUND((EU142),6)</f>
        <v>0</v>
      </c>
      <c r="AF142" s="2">
        <f>ROUND((EV142),6)</f>
        <v>0</v>
      </c>
      <c r="AG142" s="2">
        <f t="shared" si="79"/>
        <v>0</v>
      </c>
      <c r="AH142" s="2">
        <f>(EW142)</f>
        <v>0</v>
      </c>
      <c r="AI142" s="2">
        <f>(EX142)</f>
        <v>0</v>
      </c>
      <c r="AJ142" s="2">
        <f t="shared" si="80"/>
        <v>0</v>
      </c>
      <c r="AK142" s="2">
        <v>243.58</v>
      </c>
      <c r="AL142" s="2">
        <v>243.58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0</v>
      </c>
      <c r="AT142" s="2">
        <v>0</v>
      </c>
      <c r="AU142" s="2">
        <v>0</v>
      </c>
      <c r="AV142" s="2">
        <v>1</v>
      </c>
      <c r="AW142" s="2">
        <v>1</v>
      </c>
      <c r="AX142" s="2"/>
      <c r="AY142" s="2"/>
      <c r="AZ142" s="2">
        <v>1</v>
      </c>
      <c r="BA142" s="2">
        <v>1</v>
      </c>
      <c r="BB142" s="2">
        <v>1</v>
      </c>
      <c r="BC142" s="2">
        <v>0.77</v>
      </c>
      <c r="BD142" s="2" t="s">
        <v>3</v>
      </c>
      <c r="BE142" s="2" t="s">
        <v>3</v>
      </c>
      <c r="BF142" s="2" t="s">
        <v>3</v>
      </c>
      <c r="BG142" s="2" t="s">
        <v>3</v>
      </c>
      <c r="BH142" s="2">
        <v>3</v>
      </c>
      <c r="BI142" s="2">
        <v>1</v>
      </c>
      <c r="BJ142" s="2" t="s">
        <v>282</v>
      </c>
      <c r="BK142" s="2"/>
      <c r="BL142" s="2"/>
      <c r="BM142" s="2">
        <v>500001</v>
      </c>
      <c r="BN142" s="2">
        <v>0</v>
      </c>
      <c r="BO142" s="2" t="s">
        <v>280</v>
      </c>
      <c r="BP142" s="2">
        <v>1</v>
      </c>
      <c r="BQ142" s="2">
        <v>8</v>
      </c>
      <c r="BR142" s="2">
        <v>0</v>
      </c>
      <c r="BS142" s="2">
        <v>1</v>
      </c>
      <c r="BT142" s="2">
        <v>1</v>
      </c>
      <c r="BU142" s="2">
        <v>1</v>
      </c>
      <c r="BV142" s="2">
        <v>1</v>
      </c>
      <c r="BW142" s="2">
        <v>1</v>
      </c>
      <c r="BX142" s="2">
        <v>1</v>
      </c>
      <c r="BY142" s="2" t="s">
        <v>3</v>
      </c>
      <c r="BZ142" s="2">
        <v>0</v>
      </c>
      <c r="CA142" s="2">
        <v>0</v>
      </c>
      <c r="CB142" s="2" t="s">
        <v>3</v>
      </c>
      <c r="CC142" s="2"/>
      <c r="CD142" s="2"/>
      <c r="CE142" s="2">
        <v>0</v>
      </c>
      <c r="CF142" s="2">
        <v>0</v>
      </c>
      <c r="CG142" s="2">
        <v>0</v>
      </c>
      <c r="CH142" s="2"/>
      <c r="CI142" s="2"/>
      <c r="CJ142" s="2"/>
      <c r="CK142" s="2"/>
      <c r="CL142" s="2"/>
      <c r="CM142" s="2">
        <v>0</v>
      </c>
      <c r="CN142" s="2" t="s">
        <v>3</v>
      </c>
      <c r="CO142" s="2">
        <v>0</v>
      </c>
      <c r="CP142" s="2">
        <f t="shared" si="81"/>
        <v>750.24</v>
      </c>
      <c r="CQ142" s="2">
        <f>ROUND(AL142*BC142,2)</f>
        <v>187.56</v>
      </c>
      <c r="CR142" s="2">
        <f>ROUND(AM142*BB142,2)</f>
        <v>0</v>
      </c>
      <c r="CS142" s="2">
        <f>ROUND(AN142*BS142,2)</f>
        <v>0</v>
      </c>
      <c r="CT142" s="2">
        <f>ROUND(AO142*BA142,2)</f>
        <v>0</v>
      </c>
      <c r="CU142" s="2">
        <f t="shared" si="82"/>
        <v>0</v>
      </c>
      <c r="CV142" s="2">
        <f>AH142</f>
        <v>0</v>
      </c>
      <c r="CW142" s="2">
        <f>AI142</f>
        <v>0</v>
      </c>
      <c r="CX142" s="2">
        <f t="shared" si="83"/>
        <v>0</v>
      </c>
      <c r="CY142" s="2">
        <f>0</f>
        <v>0</v>
      </c>
      <c r="CZ142" s="2">
        <f>0</f>
        <v>0</v>
      </c>
      <c r="DA142" s="2"/>
      <c r="DB142" s="2"/>
      <c r="DC142" s="2" t="s">
        <v>3</v>
      </c>
      <c r="DD142" s="2" t="s">
        <v>3</v>
      </c>
      <c r="DE142" s="2" t="s">
        <v>3</v>
      </c>
      <c r="DF142" s="2" t="s">
        <v>3</v>
      </c>
      <c r="DG142" s="2" t="s">
        <v>3</v>
      </c>
      <c r="DH142" s="2" t="s">
        <v>3</v>
      </c>
      <c r="DI142" s="2" t="s">
        <v>3</v>
      </c>
      <c r="DJ142" s="2" t="s">
        <v>3</v>
      </c>
      <c r="DK142" s="2" t="s">
        <v>3</v>
      </c>
      <c r="DL142" s="2" t="s">
        <v>3</v>
      </c>
      <c r="DM142" s="2" t="s">
        <v>3</v>
      </c>
      <c r="DN142" s="2">
        <v>0</v>
      </c>
      <c r="DO142" s="2">
        <v>0</v>
      </c>
      <c r="DP142" s="2">
        <v>1</v>
      </c>
      <c r="DQ142" s="2">
        <v>1</v>
      </c>
      <c r="DR142" s="2"/>
      <c r="DS142" s="2"/>
      <c r="DT142" s="2"/>
      <c r="DU142" s="2">
        <v>1003</v>
      </c>
      <c r="DV142" s="2" t="s">
        <v>113</v>
      </c>
      <c r="DW142" s="2" t="s">
        <v>113</v>
      </c>
      <c r="DX142" s="2">
        <v>1</v>
      </c>
      <c r="DY142" s="2"/>
      <c r="DZ142" s="2" t="s">
        <v>3</v>
      </c>
      <c r="EA142" s="2" t="s">
        <v>3</v>
      </c>
      <c r="EB142" s="2" t="s">
        <v>3</v>
      </c>
      <c r="EC142" s="2" t="s">
        <v>3</v>
      </c>
      <c r="ED142" s="2"/>
      <c r="EE142" s="2">
        <v>70312867</v>
      </c>
      <c r="EF142" s="2">
        <v>8</v>
      </c>
      <c r="EG142" s="2" t="s">
        <v>124</v>
      </c>
      <c r="EH142" s="2">
        <v>0</v>
      </c>
      <c r="EI142" s="2" t="s">
        <v>3</v>
      </c>
      <c r="EJ142" s="2">
        <v>1</v>
      </c>
      <c r="EK142" s="2">
        <v>500001</v>
      </c>
      <c r="EL142" s="2" t="s">
        <v>125</v>
      </c>
      <c r="EM142" s="2" t="s">
        <v>126</v>
      </c>
      <c r="EN142" s="2"/>
      <c r="EO142" s="2" t="s">
        <v>3</v>
      </c>
      <c r="EP142" s="2"/>
      <c r="EQ142" s="2">
        <v>0</v>
      </c>
      <c r="ER142" s="2">
        <v>243.58</v>
      </c>
      <c r="ES142" s="2">
        <v>243.58</v>
      </c>
      <c r="ET142" s="2">
        <v>0</v>
      </c>
      <c r="EU142" s="2">
        <v>0</v>
      </c>
      <c r="EV142" s="2">
        <v>0</v>
      </c>
      <c r="EW142" s="2">
        <v>0</v>
      </c>
      <c r="EX142" s="2">
        <v>0</v>
      </c>
      <c r="EY142" s="2">
        <v>0</v>
      </c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>
        <v>0</v>
      </c>
      <c r="FR142" s="2">
        <v>0</v>
      </c>
      <c r="FS142" s="2">
        <v>0</v>
      </c>
      <c r="FT142" s="2"/>
      <c r="FU142" s="2"/>
      <c r="FV142" s="2"/>
      <c r="FW142" s="2"/>
      <c r="FX142" s="2">
        <v>0</v>
      </c>
      <c r="FY142" s="2">
        <v>0</v>
      </c>
      <c r="FZ142" s="2"/>
      <c r="GA142" s="2" t="s">
        <v>3</v>
      </c>
      <c r="GB142" s="2"/>
      <c r="GC142" s="2"/>
      <c r="GD142" s="2">
        <v>1</v>
      </c>
      <c r="GE142" s="2"/>
      <c r="GF142" s="2">
        <v>270232981</v>
      </c>
      <c r="GG142" s="2">
        <v>2</v>
      </c>
      <c r="GH142" s="2">
        <v>1</v>
      </c>
      <c r="GI142" s="2">
        <v>2</v>
      </c>
      <c r="GJ142" s="2">
        <v>0</v>
      </c>
      <c r="GK142" s="2">
        <v>0</v>
      </c>
      <c r="GL142" s="2">
        <f t="shared" si="84"/>
        <v>0</v>
      </c>
      <c r="GM142" s="2">
        <f t="shared" si="85"/>
        <v>750.24</v>
      </c>
      <c r="GN142" s="2">
        <f t="shared" si="86"/>
        <v>750.24</v>
      </c>
      <c r="GO142" s="2">
        <f t="shared" si="87"/>
        <v>0</v>
      </c>
      <c r="GP142" s="2">
        <f t="shared" si="88"/>
        <v>0</v>
      </c>
      <c r="GQ142" s="2"/>
      <c r="GR142" s="2">
        <v>0</v>
      </c>
      <c r="GS142" s="2">
        <v>0</v>
      </c>
      <c r="GT142" s="2">
        <v>0</v>
      </c>
      <c r="GU142" s="2" t="s">
        <v>3</v>
      </c>
      <c r="GV142" s="2">
        <f t="shared" si="89"/>
        <v>0</v>
      </c>
      <c r="GW142" s="2">
        <v>1</v>
      </c>
      <c r="GX142" s="2">
        <f t="shared" si="90"/>
        <v>0</v>
      </c>
      <c r="GY142" s="2"/>
      <c r="GZ142" s="2"/>
      <c r="HA142" s="2">
        <v>0</v>
      </c>
      <c r="HB142" s="2">
        <v>0</v>
      </c>
      <c r="HC142" s="2">
        <f t="shared" si="91"/>
        <v>0</v>
      </c>
      <c r="HD142" s="2"/>
      <c r="HE142" s="2" t="s">
        <v>3</v>
      </c>
      <c r="HF142" s="2" t="s">
        <v>3</v>
      </c>
      <c r="HG142" s="2"/>
      <c r="HH142" s="2"/>
      <c r="HI142" s="2"/>
      <c r="HJ142" s="2"/>
      <c r="HK142" s="2"/>
      <c r="HL142" s="2"/>
      <c r="HM142" s="2" t="s">
        <v>3</v>
      </c>
      <c r="HN142" s="2" t="s">
        <v>3</v>
      </c>
      <c r="HO142" s="2" t="s">
        <v>3</v>
      </c>
      <c r="HP142" s="2" t="s">
        <v>3</v>
      </c>
      <c r="HQ142" s="2" t="s">
        <v>3</v>
      </c>
      <c r="HR142" s="2"/>
      <c r="HS142" s="2">
        <v>0</v>
      </c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>
        <v>0</v>
      </c>
      <c r="IL142" s="2"/>
      <c r="IM142" s="2"/>
      <c r="IN142" s="2"/>
      <c r="IO142" s="2"/>
      <c r="IP142" s="2"/>
      <c r="IQ142" s="2"/>
      <c r="IR142" s="2"/>
      <c r="IS142" s="2"/>
      <c r="IT142" s="2"/>
      <c r="IU142" s="2"/>
    </row>
    <row r="143" spans="1:255" x14ac:dyDescent="0.2">
      <c r="A143" s="2">
        <v>17</v>
      </c>
      <c r="B143" s="2">
        <v>1</v>
      </c>
      <c r="C143" s="2">
        <f>ROW(SmtRes!A138)</f>
        <v>138</v>
      </c>
      <c r="D143" s="2">
        <f>ROW(EtalonRes!A152)</f>
        <v>152</v>
      </c>
      <c r="E143" s="2" t="s">
        <v>283</v>
      </c>
      <c r="F143" s="2" t="s">
        <v>137</v>
      </c>
      <c r="G143" s="2" t="s">
        <v>138</v>
      </c>
      <c r="H143" s="2" t="s">
        <v>104</v>
      </c>
      <c r="I143" s="2">
        <f>ROUND(2/100,7)</f>
        <v>0.02</v>
      </c>
      <c r="J143" s="2">
        <v>0</v>
      </c>
      <c r="K143" s="2">
        <f>ROUND(2/100,7)</f>
        <v>0.02</v>
      </c>
      <c r="L143" s="2"/>
      <c r="M143" s="2"/>
      <c r="N143" s="2"/>
      <c r="O143" s="2">
        <f t="shared" si="73"/>
        <v>58.34</v>
      </c>
      <c r="P143" s="2">
        <f>SUMIF(SmtRes!AQ134:'SmtRes'!AQ138,"=1",SmtRes!DF134:'SmtRes'!DF138)</f>
        <v>0</v>
      </c>
      <c r="Q143" s="2">
        <f>SUMIF(SmtRes!AQ134:'SmtRes'!AQ138,"=1",SmtRes!DG134:'SmtRes'!DG138)</f>
        <v>8.74</v>
      </c>
      <c r="R143" s="2">
        <f>SUMIF(SmtRes!AQ134:'SmtRes'!AQ138,"=1",SmtRes!DH134:'SmtRes'!DH138)</f>
        <v>0</v>
      </c>
      <c r="S143" s="2">
        <f>SUMIF(SmtRes!AQ134:'SmtRes'!AQ138,"=1",SmtRes!DI134:'SmtRes'!DI138)</f>
        <v>49.6</v>
      </c>
      <c r="T143" s="2">
        <f t="shared" si="74"/>
        <v>0</v>
      </c>
      <c r="U143" s="2">
        <f>SUMIF(SmtRes!AQ134:'SmtRes'!AQ138,"=1",SmtRes!CV134:'SmtRes'!CV138)</f>
        <v>0.114</v>
      </c>
      <c r="V143" s="2">
        <f>SUMIF(SmtRes!AQ134:'SmtRes'!AQ138,"=1",SmtRes!CW134:'SmtRes'!CW138)</f>
        <v>0</v>
      </c>
      <c r="W143" s="2">
        <f t="shared" si="75"/>
        <v>0</v>
      </c>
      <c r="X143" s="2">
        <f t="shared" si="76"/>
        <v>58.03</v>
      </c>
      <c r="Y143" s="2">
        <f t="shared" si="77"/>
        <v>36.700000000000003</v>
      </c>
      <c r="Z143" s="2"/>
      <c r="AA143" s="2">
        <v>72309884</v>
      </c>
      <c r="AB143" s="2">
        <f t="shared" si="78"/>
        <v>2804.1174000000001</v>
      </c>
      <c r="AC143" s="2">
        <f>ROUND((0),6)</f>
        <v>0</v>
      </c>
      <c r="AD143" s="2">
        <f>ROUND((((SUM(SmtRes!BR134:'SmtRes'!BR138))-(0))+AE143),6)</f>
        <v>324.33240000000001</v>
      </c>
      <c r="AE143" s="2">
        <f>ROUND((0),6)</f>
        <v>0</v>
      </c>
      <c r="AF143" s="2">
        <f>ROUND((SUM(SmtRes!BT134:'SmtRes'!BT138)),6)</f>
        <v>2479.7849999999999</v>
      </c>
      <c r="AG143" s="2">
        <f t="shared" si="79"/>
        <v>0</v>
      </c>
      <c r="AH143" s="2">
        <f>(SUM(SmtRes!BU134:'SmtRes'!BU138))</f>
        <v>5.7</v>
      </c>
      <c r="AI143" s="2">
        <f>(0)</f>
        <v>0</v>
      </c>
      <c r="AJ143" s="2">
        <f t="shared" si="80"/>
        <v>0</v>
      </c>
      <c r="AK143" s="2">
        <v>2804.1174000000001</v>
      </c>
      <c r="AL143" s="2">
        <v>0</v>
      </c>
      <c r="AM143" s="2">
        <v>324.33240000000001</v>
      </c>
      <c r="AN143" s="2">
        <v>0</v>
      </c>
      <c r="AO143" s="2">
        <v>2479.7850000000003</v>
      </c>
      <c r="AP143" s="2">
        <v>0</v>
      </c>
      <c r="AQ143" s="2">
        <v>5.7</v>
      </c>
      <c r="AR143" s="2">
        <v>0</v>
      </c>
      <c r="AS143" s="2">
        <v>0</v>
      </c>
      <c r="AT143" s="2">
        <v>117</v>
      </c>
      <c r="AU143" s="2">
        <v>74</v>
      </c>
      <c r="AV143" s="2">
        <v>1</v>
      </c>
      <c r="AW143" s="2">
        <v>1</v>
      </c>
      <c r="AX143" s="2"/>
      <c r="AY143" s="2"/>
      <c r="AZ143" s="2">
        <v>1</v>
      </c>
      <c r="BA143" s="2">
        <v>1</v>
      </c>
      <c r="BB143" s="2">
        <v>1</v>
      </c>
      <c r="BC143" s="2">
        <v>1</v>
      </c>
      <c r="BD143" s="2" t="s">
        <v>3</v>
      </c>
      <c r="BE143" s="2" t="s">
        <v>3</v>
      </c>
      <c r="BF143" s="2" t="s">
        <v>3</v>
      </c>
      <c r="BG143" s="2" t="s">
        <v>3</v>
      </c>
      <c r="BH143" s="2">
        <v>0</v>
      </c>
      <c r="BI143" s="2">
        <v>1</v>
      </c>
      <c r="BJ143" s="2" t="s">
        <v>139</v>
      </c>
      <c r="BK143" s="2"/>
      <c r="BL143" s="2"/>
      <c r="BM143" s="2">
        <v>24001</v>
      </c>
      <c r="BN143" s="2">
        <v>0</v>
      </c>
      <c r="BO143" s="2" t="s">
        <v>3</v>
      </c>
      <c r="BP143" s="2">
        <v>0</v>
      </c>
      <c r="BQ143" s="2">
        <v>2</v>
      </c>
      <c r="BR143" s="2">
        <v>0</v>
      </c>
      <c r="BS143" s="2">
        <v>1</v>
      </c>
      <c r="BT143" s="2">
        <v>1</v>
      </c>
      <c r="BU143" s="2">
        <v>1</v>
      </c>
      <c r="BV143" s="2">
        <v>1</v>
      </c>
      <c r="BW143" s="2">
        <v>1</v>
      </c>
      <c r="BX143" s="2">
        <v>1</v>
      </c>
      <c r="BY143" s="2" t="s">
        <v>3</v>
      </c>
      <c r="BZ143" s="2">
        <v>117</v>
      </c>
      <c r="CA143" s="2">
        <v>74</v>
      </c>
      <c r="CB143" s="2" t="s">
        <v>3</v>
      </c>
      <c r="CC143" s="2"/>
      <c r="CD143" s="2"/>
      <c r="CE143" s="2">
        <v>0</v>
      </c>
      <c r="CF143" s="2">
        <v>0</v>
      </c>
      <c r="CG143" s="2">
        <v>0</v>
      </c>
      <c r="CH143" s="2"/>
      <c r="CI143" s="2"/>
      <c r="CJ143" s="2"/>
      <c r="CK143" s="2"/>
      <c r="CL143" s="2"/>
      <c r="CM143" s="2">
        <v>0</v>
      </c>
      <c r="CN143" s="2" t="s">
        <v>3</v>
      </c>
      <c r="CO143" s="2">
        <v>0</v>
      </c>
      <c r="CP143" s="2">
        <f t="shared" si="81"/>
        <v>58.34</v>
      </c>
      <c r="CQ143" s="2">
        <f>SUMIF(SmtRes!AQ134:'SmtRes'!AQ138,"=1",SmtRes!AA134:'SmtRes'!AA138)</f>
        <v>69.16</v>
      </c>
      <c r="CR143" s="2">
        <f>SUMIF(SmtRes!AQ134:'SmtRes'!AQ138,"=1",SmtRes!AB134:'SmtRes'!AB138)</f>
        <v>507.53000000000003</v>
      </c>
      <c r="CS143" s="2">
        <f>SUMIF(SmtRes!AQ134:'SmtRes'!AQ138,"=1",SmtRes!AC134:'SmtRes'!AC138)</f>
        <v>0</v>
      </c>
      <c r="CT143" s="2">
        <f>SUMIF(SmtRes!AQ134:'SmtRes'!AQ138,"=1",SmtRes!AD134:'SmtRes'!AD138)</f>
        <v>435.05</v>
      </c>
      <c r="CU143" s="2">
        <f t="shared" si="82"/>
        <v>0</v>
      </c>
      <c r="CV143" s="2">
        <f>SUMIF(SmtRes!AQ134:'SmtRes'!AQ138,"=1",SmtRes!BU134:'SmtRes'!BU138)</f>
        <v>5.7</v>
      </c>
      <c r="CW143" s="2">
        <f>SUMIF(SmtRes!AQ134:'SmtRes'!AQ138,"=1",SmtRes!BV134:'SmtRes'!BV138)</f>
        <v>0</v>
      </c>
      <c r="CX143" s="2">
        <f t="shared" si="83"/>
        <v>0</v>
      </c>
      <c r="CY143" s="2">
        <f>(((S143+R143)*AT143)/100)</f>
        <v>58.031999999999996</v>
      </c>
      <c r="CZ143" s="2">
        <f>(((S143+R143)*AU143)/100)</f>
        <v>36.704000000000001</v>
      </c>
      <c r="DA143" s="2"/>
      <c r="DB143" s="2"/>
      <c r="DC143" s="2" t="s">
        <v>3</v>
      </c>
      <c r="DD143" s="2" t="s">
        <v>3</v>
      </c>
      <c r="DE143" s="2" t="s">
        <v>3</v>
      </c>
      <c r="DF143" s="2" t="s">
        <v>3</v>
      </c>
      <c r="DG143" s="2" t="s">
        <v>3</v>
      </c>
      <c r="DH143" s="2" t="s">
        <v>3</v>
      </c>
      <c r="DI143" s="2" t="s">
        <v>3</v>
      </c>
      <c r="DJ143" s="2" t="s">
        <v>3</v>
      </c>
      <c r="DK143" s="2" t="s">
        <v>3</v>
      </c>
      <c r="DL143" s="2" t="s">
        <v>3</v>
      </c>
      <c r="DM143" s="2" t="s">
        <v>3</v>
      </c>
      <c r="DN143" s="2">
        <v>0</v>
      </c>
      <c r="DO143" s="2">
        <v>0</v>
      </c>
      <c r="DP143" s="2">
        <v>1</v>
      </c>
      <c r="DQ143" s="2">
        <v>1</v>
      </c>
      <c r="DR143" s="2"/>
      <c r="DS143" s="2"/>
      <c r="DT143" s="2"/>
      <c r="DU143" s="2">
        <v>1003</v>
      </c>
      <c r="DV143" s="2" t="s">
        <v>104</v>
      </c>
      <c r="DW143" s="2" t="s">
        <v>104</v>
      </c>
      <c r="DX143" s="2">
        <v>100</v>
      </c>
      <c r="DY143" s="2"/>
      <c r="DZ143" s="2" t="s">
        <v>3</v>
      </c>
      <c r="EA143" s="2" t="s">
        <v>3</v>
      </c>
      <c r="EB143" s="2" t="s">
        <v>3</v>
      </c>
      <c r="EC143" s="2" t="s">
        <v>3</v>
      </c>
      <c r="ED143" s="2"/>
      <c r="EE143" s="2">
        <v>70312969</v>
      </c>
      <c r="EF143" s="2">
        <v>2</v>
      </c>
      <c r="EG143" s="2" t="s">
        <v>25</v>
      </c>
      <c r="EH143" s="2">
        <v>18</v>
      </c>
      <c r="EI143" s="2" t="s">
        <v>106</v>
      </c>
      <c r="EJ143" s="2">
        <v>1</v>
      </c>
      <c r="EK143" s="2">
        <v>24001</v>
      </c>
      <c r="EL143" s="2" t="s">
        <v>106</v>
      </c>
      <c r="EM143" s="2" t="s">
        <v>107</v>
      </c>
      <c r="EN143" s="2"/>
      <c r="EO143" s="2" t="s">
        <v>3</v>
      </c>
      <c r="EP143" s="2"/>
      <c r="EQ143" s="2">
        <v>0</v>
      </c>
      <c r="ER143" s="2">
        <v>0</v>
      </c>
      <c r="ES143" s="2">
        <v>0</v>
      </c>
      <c r="ET143" s="2">
        <v>0</v>
      </c>
      <c r="EU143" s="2">
        <v>0</v>
      </c>
      <c r="EV143" s="2">
        <v>0</v>
      </c>
      <c r="EW143" s="2">
        <v>5.7</v>
      </c>
      <c r="EX143" s="2">
        <v>0</v>
      </c>
      <c r="EY143" s="2">
        <v>0</v>
      </c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>
        <v>0</v>
      </c>
      <c r="FR143" s="2">
        <v>0</v>
      </c>
      <c r="FS143" s="2">
        <v>0</v>
      </c>
      <c r="FT143" s="2"/>
      <c r="FU143" s="2"/>
      <c r="FV143" s="2"/>
      <c r="FW143" s="2"/>
      <c r="FX143" s="2">
        <v>117</v>
      </c>
      <c r="FY143" s="2">
        <v>74</v>
      </c>
      <c r="FZ143" s="2"/>
      <c r="GA143" s="2" t="s">
        <v>3</v>
      </c>
      <c r="GB143" s="2"/>
      <c r="GC143" s="2"/>
      <c r="GD143" s="2">
        <v>1</v>
      </c>
      <c r="GE143" s="2"/>
      <c r="GF143" s="2">
        <v>1792296318</v>
      </c>
      <c r="GG143" s="2">
        <v>2</v>
      </c>
      <c r="GH143" s="2">
        <v>1</v>
      </c>
      <c r="GI143" s="2">
        <v>-2</v>
      </c>
      <c r="GJ143" s="2">
        <v>0</v>
      </c>
      <c r="GK143" s="2">
        <v>0</v>
      </c>
      <c r="GL143" s="2">
        <f t="shared" si="84"/>
        <v>0</v>
      </c>
      <c r="GM143" s="2">
        <f t="shared" si="85"/>
        <v>153.07</v>
      </c>
      <c r="GN143" s="2">
        <f t="shared" si="86"/>
        <v>153.07</v>
      </c>
      <c r="GO143" s="2">
        <f t="shared" si="87"/>
        <v>0</v>
      </c>
      <c r="GP143" s="2">
        <f t="shared" si="88"/>
        <v>0</v>
      </c>
      <c r="GQ143" s="2"/>
      <c r="GR143" s="2">
        <v>0</v>
      </c>
      <c r="GS143" s="2">
        <v>0</v>
      </c>
      <c r="GT143" s="2">
        <v>0</v>
      </c>
      <c r="GU143" s="2" t="s">
        <v>3</v>
      </c>
      <c r="GV143" s="2">
        <f t="shared" si="89"/>
        <v>0</v>
      </c>
      <c r="GW143" s="2">
        <v>1</v>
      </c>
      <c r="GX143" s="2">
        <f t="shared" si="90"/>
        <v>0</v>
      </c>
      <c r="GY143" s="2"/>
      <c r="GZ143" s="2"/>
      <c r="HA143" s="2">
        <v>0</v>
      </c>
      <c r="HB143" s="2">
        <v>0</v>
      </c>
      <c r="HC143" s="2">
        <f t="shared" si="91"/>
        <v>0</v>
      </c>
      <c r="HD143" s="2"/>
      <c r="HE143" s="2" t="s">
        <v>3</v>
      </c>
      <c r="HF143" s="2" t="s">
        <v>3</v>
      </c>
      <c r="HG143" s="2"/>
      <c r="HH143" s="2"/>
      <c r="HI143" s="2"/>
      <c r="HJ143" s="2"/>
      <c r="HK143" s="2"/>
      <c r="HL143" s="2"/>
      <c r="HM143" s="2" t="s">
        <v>3</v>
      </c>
      <c r="HN143" s="2" t="s">
        <v>108</v>
      </c>
      <c r="HO143" s="2" t="s">
        <v>109</v>
      </c>
      <c r="HP143" s="2" t="s">
        <v>106</v>
      </c>
      <c r="HQ143" s="2" t="s">
        <v>106</v>
      </c>
      <c r="HR143" s="2"/>
      <c r="HS143" s="2">
        <v>0</v>
      </c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>
        <v>0</v>
      </c>
      <c r="IL143" s="2"/>
      <c r="IM143" s="2"/>
      <c r="IN143" s="2"/>
      <c r="IO143" s="2"/>
      <c r="IP143" s="2"/>
      <c r="IQ143" s="2"/>
      <c r="IR143" s="2"/>
      <c r="IS143" s="2"/>
      <c r="IT143" s="2"/>
      <c r="IU143" s="2"/>
    </row>
    <row r="144" spans="1:255" x14ac:dyDescent="0.2">
      <c r="A144" s="2">
        <v>18</v>
      </c>
      <c r="B144" s="2">
        <v>1</v>
      </c>
      <c r="C144" s="2">
        <v>137</v>
      </c>
      <c r="D144" s="2"/>
      <c r="E144" s="2" t="s">
        <v>284</v>
      </c>
      <c r="F144" s="2" t="s">
        <v>285</v>
      </c>
      <c r="G144" s="2" t="s">
        <v>286</v>
      </c>
      <c r="H144" s="2" t="s">
        <v>113</v>
      </c>
      <c r="I144" s="2">
        <f>I143*J144</f>
        <v>2</v>
      </c>
      <c r="J144" s="2">
        <v>100</v>
      </c>
      <c r="K144" s="2">
        <v>100</v>
      </c>
      <c r="L144" s="2"/>
      <c r="M144" s="2"/>
      <c r="N144" s="2"/>
      <c r="O144" s="2">
        <f t="shared" si="73"/>
        <v>115.66</v>
      </c>
      <c r="P144" s="2">
        <f>ROUND(CQ144*I144,2)</f>
        <v>115.66</v>
      </c>
      <c r="Q144" s="2">
        <f>ROUND(CR144*I144,2)</f>
        <v>0</v>
      </c>
      <c r="R144" s="2">
        <f>ROUND(CS144*I144,2)</f>
        <v>0</v>
      </c>
      <c r="S144" s="2">
        <f>ROUND(CT144*I144,2)</f>
        <v>0</v>
      </c>
      <c r="T144" s="2">
        <f t="shared" si="74"/>
        <v>0</v>
      </c>
      <c r="U144" s="2">
        <f>ROUND(CV144*I144,7)</f>
        <v>0</v>
      </c>
      <c r="V144" s="2">
        <f>ROUND(CW144*I144,7)</f>
        <v>0</v>
      </c>
      <c r="W144" s="2">
        <f t="shared" si="75"/>
        <v>0</v>
      </c>
      <c r="X144" s="2">
        <f t="shared" si="76"/>
        <v>0</v>
      </c>
      <c r="Y144" s="2">
        <f t="shared" si="77"/>
        <v>0</v>
      </c>
      <c r="Z144" s="2"/>
      <c r="AA144" s="2">
        <v>72309884</v>
      </c>
      <c r="AB144" s="2">
        <f t="shared" si="78"/>
        <v>56.15</v>
      </c>
      <c r="AC144" s="2">
        <f>ROUND((ES144),6)</f>
        <v>56.15</v>
      </c>
      <c r="AD144" s="2">
        <f>ROUND((((ET144)-(EU144))+AE144),6)</f>
        <v>0</v>
      </c>
      <c r="AE144" s="2">
        <f>ROUND((EU144),6)</f>
        <v>0</v>
      </c>
      <c r="AF144" s="2">
        <f>ROUND((EV144),6)</f>
        <v>0</v>
      </c>
      <c r="AG144" s="2">
        <f t="shared" si="79"/>
        <v>0</v>
      </c>
      <c r="AH144" s="2">
        <f>(EW144)</f>
        <v>0</v>
      </c>
      <c r="AI144" s="2">
        <f>(EX144)</f>
        <v>0</v>
      </c>
      <c r="AJ144" s="2">
        <f t="shared" si="80"/>
        <v>0</v>
      </c>
      <c r="AK144" s="2">
        <v>56.15</v>
      </c>
      <c r="AL144" s="2">
        <v>56.15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117</v>
      </c>
      <c r="AU144" s="2">
        <v>74</v>
      </c>
      <c r="AV144" s="2">
        <v>1</v>
      </c>
      <c r="AW144" s="2">
        <v>1</v>
      </c>
      <c r="AX144" s="2"/>
      <c r="AY144" s="2"/>
      <c r="AZ144" s="2">
        <v>1</v>
      </c>
      <c r="BA144" s="2">
        <v>1</v>
      </c>
      <c r="BB144" s="2">
        <v>1</v>
      </c>
      <c r="BC144" s="2">
        <v>1.03</v>
      </c>
      <c r="BD144" s="2" t="s">
        <v>3</v>
      </c>
      <c r="BE144" s="2" t="s">
        <v>3</v>
      </c>
      <c r="BF144" s="2" t="s">
        <v>3</v>
      </c>
      <c r="BG144" s="2" t="s">
        <v>3</v>
      </c>
      <c r="BH144" s="2">
        <v>3</v>
      </c>
      <c r="BI144" s="2">
        <v>1</v>
      </c>
      <c r="BJ144" s="2" t="s">
        <v>287</v>
      </c>
      <c r="BK144" s="2"/>
      <c r="BL144" s="2"/>
      <c r="BM144" s="2">
        <v>24001</v>
      </c>
      <c r="BN144" s="2">
        <v>0</v>
      </c>
      <c r="BO144" s="2" t="s">
        <v>285</v>
      </c>
      <c r="BP144" s="2">
        <v>1</v>
      </c>
      <c r="BQ144" s="2">
        <v>2</v>
      </c>
      <c r="BR144" s="2">
        <v>0</v>
      </c>
      <c r="BS144" s="2">
        <v>1</v>
      </c>
      <c r="BT144" s="2">
        <v>1</v>
      </c>
      <c r="BU144" s="2">
        <v>1</v>
      </c>
      <c r="BV144" s="2">
        <v>1</v>
      </c>
      <c r="BW144" s="2">
        <v>1</v>
      </c>
      <c r="BX144" s="2">
        <v>1</v>
      </c>
      <c r="BY144" s="2" t="s">
        <v>3</v>
      </c>
      <c r="BZ144" s="2">
        <v>117</v>
      </c>
      <c r="CA144" s="2">
        <v>74</v>
      </c>
      <c r="CB144" s="2" t="s">
        <v>3</v>
      </c>
      <c r="CC144" s="2"/>
      <c r="CD144" s="2"/>
      <c r="CE144" s="2">
        <v>0</v>
      </c>
      <c r="CF144" s="2">
        <v>0</v>
      </c>
      <c r="CG144" s="2">
        <v>0</v>
      </c>
      <c r="CH144" s="2"/>
      <c r="CI144" s="2"/>
      <c r="CJ144" s="2"/>
      <c r="CK144" s="2"/>
      <c r="CL144" s="2"/>
      <c r="CM144" s="2">
        <v>0</v>
      </c>
      <c r="CN144" s="2" t="s">
        <v>3</v>
      </c>
      <c r="CO144" s="2">
        <v>0</v>
      </c>
      <c r="CP144" s="2">
        <f t="shared" si="81"/>
        <v>115.66</v>
      </c>
      <c r="CQ144" s="2">
        <f>ROUND(AL144*BC144,2)</f>
        <v>57.83</v>
      </c>
      <c r="CR144" s="2">
        <f>ROUND(AM144*BB144,2)</f>
        <v>0</v>
      </c>
      <c r="CS144" s="2">
        <f>ROUND(AN144*BS144,2)</f>
        <v>0</v>
      </c>
      <c r="CT144" s="2">
        <f>ROUND(AO144*BA144,2)</f>
        <v>0</v>
      </c>
      <c r="CU144" s="2">
        <f t="shared" si="82"/>
        <v>0</v>
      </c>
      <c r="CV144" s="2">
        <f>AH144</f>
        <v>0</v>
      </c>
      <c r="CW144" s="2">
        <f>AI144</f>
        <v>0</v>
      </c>
      <c r="CX144" s="2">
        <f t="shared" si="83"/>
        <v>0</v>
      </c>
      <c r="CY144" s="2">
        <f>(((S144+R144)*AT144)/100)</f>
        <v>0</v>
      </c>
      <c r="CZ144" s="2">
        <f>(((S144+R144)*AU144)/100)</f>
        <v>0</v>
      </c>
      <c r="DA144" s="2"/>
      <c r="DB144" s="2"/>
      <c r="DC144" s="2" t="s">
        <v>3</v>
      </c>
      <c r="DD144" s="2" t="s">
        <v>3</v>
      </c>
      <c r="DE144" s="2" t="s">
        <v>3</v>
      </c>
      <c r="DF144" s="2" t="s">
        <v>3</v>
      </c>
      <c r="DG144" s="2" t="s">
        <v>3</v>
      </c>
      <c r="DH144" s="2" t="s">
        <v>3</v>
      </c>
      <c r="DI144" s="2" t="s">
        <v>3</v>
      </c>
      <c r="DJ144" s="2" t="s">
        <v>3</v>
      </c>
      <c r="DK144" s="2" t="s">
        <v>3</v>
      </c>
      <c r="DL144" s="2" t="s">
        <v>3</v>
      </c>
      <c r="DM144" s="2" t="s">
        <v>3</v>
      </c>
      <c r="DN144" s="2">
        <v>0</v>
      </c>
      <c r="DO144" s="2">
        <v>0</v>
      </c>
      <c r="DP144" s="2">
        <v>1</v>
      </c>
      <c r="DQ144" s="2">
        <v>1</v>
      </c>
      <c r="DR144" s="2"/>
      <c r="DS144" s="2"/>
      <c r="DT144" s="2"/>
      <c r="DU144" s="2">
        <v>1003</v>
      </c>
      <c r="DV144" s="2" t="s">
        <v>113</v>
      </c>
      <c r="DW144" s="2" t="s">
        <v>113</v>
      </c>
      <c r="DX144" s="2">
        <v>1</v>
      </c>
      <c r="DY144" s="2"/>
      <c r="DZ144" s="2" t="s">
        <v>3</v>
      </c>
      <c r="EA144" s="2" t="s">
        <v>3</v>
      </c>
      <c r="EB144" s="2" t="s">
        <v>3</v>
      </c>
      <c r="EC144" s="2" t="s">
        <v>3</v>
      </c>
      <c r="ED144" s="2"/>
      <c r="EE144" s="2">
        <v>70312969</v>
      </c>
      <c r="EF144" s="2">
        <v>2</v>
      </c>
      <c r="EG144" s="2" t="s">
        <v>25</v>
      </c>
      <c r="EH144" s="2">
        <v>18</v>
      </c>
      <c r="EI144" s="2" t="s">
        <v>106</v>
      </c>
      <c r="EJ144" s="2">
        <v>1</v>
      </c>
      <c r="EK144" s="2">
        <v>24001</v>
      </c>
      <c r="EL144" s="2" t="s">
        <v>106</v>
      </c>
      <c r="EM144" s="2" t="s">
        <v>107</v>
      </c>
      <c r="EN144" s="2"/>
      <c r="EO144" s="2" t="s">
        <v>3</v>
      </c>
      <c r="EP144" s="2"/>
      <c r="EQ144" s="2">
        <v>0</v>
      </c>
      <c r="ER144" s="2">
        <v>56.15</v>
      </c>
      <c r="ES144" s="2">
        <v>56.15</v>
      </c>
      <c r="ET144" s="2">
        <v>0</v>
      </c>
      <c r="EU144" s="2">
        <v>0</v>
      </c>
      <c r="EV144" s="2">
        <v>0</v>
      </c>
      <c r="EW144" s="2">
        <v>0</v>
      </c>
      <c r="EX144" s="2">
        <v>0</v>
      </c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>
        <v>0</v>
      </c>
      <c r="FR144" s="2">
        <v>0</v>
      </c>
      <c r="FS144" s="2">
        <v>0</v>
      </c>
      <c r="FT144" s="2"/>
      <c r="FU144" s="2"/>
      <c r="FV144" s="2"/>
      <c r="FW144" s="2"/>
      <c r="FX144" s="2">
        <v>117</v>
      </c>
      <c r="FY144" s="2">
        <v>74</v>
      </c>
      <c r="FZ144" s="2"/>
      <c r="GA144" s="2" t="s">
        <v>3</v>
      </c>
      <c r="GB144" s="2"/>
      <c r="GC144" s="2"/>
      <c r="GD144" s="2">
        <v>1</v>
      </c>
      <c r="GE144" s="2"/>
      <c r="GF144" s="2">
        <v>185860161</v>
      </c>
      <c r="GG144" s="2">
        <v>2</v>
      </c>
      <c r="GH144" s="2">
        <v>1</v>
      </c>
      <c r="GI144" s="2">
        <v>2</v>
      </c>
      <c r="GJ144" s="2">
        <v>0</v>
      </c>
      <c r="GK144" s="2">
        <v>0</v>
      </c>
      <c r="GL144" s="2">
        <f t="shared" si="84"/>
        <v>0</v>
      </c>
      <c r="GM144" s="2">
        <f t="shared" si="85"/>
        <v>115.66</v>
      </c>
      <c r="GN144" s="2">
        <f t="shared" si="86"/>
        <v>115.66</v>
      </c>
      <c r="GO144" s="2">
        <f t="shared" si="87"/>
        <v>0</v>
      </c>
      <c r="GP144" s="2">
        <f t="shared" si="88"/>
        <v>0</v>
      </c>
      <c r="GQ144" s="2"/>
      <c r="GR144" s="2">
        <v>0</v>
      </c>
      <c r="GS144" s="2">
        <v>0</v>
      </c>
      <c r="GT144" s="2">
        <v>0</v>
      </c>
      <c r="GU144" s="2" t="s">
        <v>3</v>
      </c>
      <c r="GV144" s="2">
        <f t="shared" si="89"/>
        <v>0</v>
      </c>
      <c r="GW144" s="2">
        <v>1</v>
      </c>
      <c r="GX144" s="2">
        <f t="shared" si="90"/>
        <v>0</v>
      </c>
      <c r="GY144" s="2"/>
      <c r="GZ144" s="2"/>
      <c r="HA144" s="2">
        <v>0</v>
      </c>
      <c r="HB144" s="2">
        <v>0</v>
      </c>
      <c r="HC144" s="2">
        <f t="shared" si="91"/>
        <v>0</v>
      </c>
      <c r="HD144" s="2"/>
      <c r="HE144" s="2" t="s">
        <v>3</v>
      </c>
      <c r="HF144" s="2" t="s">
        <v>3</v>
      </c>
      <c r="HG144" s="2"/>
      <c r="HH144" s="2"/>
      <c r="HI144" s="2"/>
      <c r="HJ144" s="2"/>
      <c r="HK144" s="2"/>
      <c r="HL144" s="2"/>
      <c r="HM144" s="2" t="s">
        <v>3</v>
      </c>
      <c r="HN144" s="2" t="s">
        <v>108</v>
      </c>
      <c r="HO144" s="2" t="s">
        <v>109</v>
      </c>
      <c r="HP144" s="2" t="s">
        <v>106</v>
      </c>
      <c r="HQ144" s="2" t="s">
        <v>106</v>
      </c>
      <c r="HR144" s="2"/>
      <c r="HS144" s="2">
        <v>0</v>
      </c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>
        <v>0</v>
      </c>
      <c r="IL144" s="2"/>
      <c r="IM144" s="2"/>
      <c r="IN144" s="2"/>
      <c r="IO144" s="2"/>
      <c r="IP144" s="2"/>
      <c r="IQ144" s="2"/>
      <c r="IR144" s="2"/>
      <c r="IS144" s="2"/>
      <c r="IT144" s="2"/>
      <c r="IU144" s="2"/>
    </row>
    <row r="145" spans="1:255" x14ac:dyDescent="0.2">
      <c r="A145" s="2">
        <v>17</v>
      </c>
      <c r="B145" s="2">
        <v>1</v>
      </c>
      <c r="C145" s="2">
        <f>ROW(SmtRes!A152)</f>
        <v>152</v>
      </c>
      <c r="D145" s="2">
        <f>ROW(EtalonRes!A166)</f>
        <v>166</v>
      </c>
      <c r="E145" s="2" t="s">
        <v>288</v>
      </c>
      <c r="F145" s="2" t="s">
        <v>289</v>
      </c>
      <c r="G145" s="2" t="s">
        <v>290</v>
      </c>
      <c r="H145" s="2" t="s">
        <v>253</v>
      </c>
      <c r="I145" s="2">
        <v>2E-3</v>
      </c>
      <c r="J145" s="2">
        <v>0</v>
      </c>
      <c r="K145" s="2">
        <v>2E-3</v>
      </c>
      <c r="L145" s="2"/>
      <c r="M145" s="2"/>
      <c r="N145" s="2"/>
      <c r="O145" s="2">
        <f t="shared" si="73"/>
        <v>508.35</v>
      </c>
      <c r="P145" s="2">
        <f>SUMIF(SmtRes!AQ139:'SmtRes'!AQ152,"=1",SmtRes!DF139:'SmtRes'!DF152)</f>
        <v>20.310000000000002</v>
      </c>
      <c r="Q145" s="2">
        <f>SUMIF(SmtRes!AQ139:'SmtRes'!AQ152,"=1",SmtRes!DG139:'SmtRes'!DG152)</f>
        <v>132</v>
      </c>
      <c r="R145" s="2">
        <f>SUMIF(SmtRes!AQ139:'SmtRes'!AQ152,"=1",SmtRes!DH139:'SmtRes'!DH152)</f>
        <v>65.349999999999994</v>
      </c>
      <c r="S145" s="2">
        <f>SUMIF(SmtRes!AQ139:'SmtRes'!AQ152,"=1",SmtRes!DI139:'SmtRes'!DI152)</f>
        <v>290.69</v>
      </c>
      <c r="T145" s="2">
        <f t="shared" si="74"/>
        <v>0</v>
      </c>
      <c r="U145" s="2">
        <f>SUMIF(SmtRes!AQ139:'SmtRes'!AQ152,"=1",SmtRes!CV139:'SmtRes'!CV152)</f>
        <v>0.73558000000000001</v>
      </c>
      <c r="V145" s="2">
        <f>SUMIF(SmtRes!AQ139:'SmtRes'!AQ152,"=1",SmtRes!CW139:'SmtRes'!CW152)</f>
        <v>0.15614</v>
      </c>
      <c r="W145" s="2">
        <f t="shared" si="75"/>
        <v>0</v>
      </c>
      <c r="X145" s="2">
        <f t="shared" si="76"/>
        <v>416.57</v>
      </c>
      <c r="Y145" s="2">
        <f t="shared" si="77"/>
        <v>263.47000000000003</v>
      </c>
      <c r="Z145" s="2"/>
      <c r="AA145" s="2">
        <v>72309884</v>
      </c>
      <c r="AB145" s="2">
        <f t="shared" si="78"/>
        <v>208967.30379999999</v>
      </c>
      <c r="AC145" s="2">
        <f>ROUND((SUM(SmtRes!BQ139:'SmtRes'!BQ152)),6)</f>
        <v>10227.1152</v>
      </c>
      <c r="AD145" s="2">
        <f>ROUND((((SUM(SmtRes!BR139:'SmtRes'!BR152))-(SUM(SmtRes!BS139:'SmtRes'!BS152)))+AE145),6)</f>
        <v>53396.128799999999</v>
      </c>
      <c r="AE145" s="2">
        <f>ROUND((SUM(SmtRes!BS139:'SmtRes'!BS152)),6)</f>
        <v>32676.364799999999</v>
      </c>
      <c r="AF145" s="2">
        <f>ROUND((SUM(SmtRes!BT139:'SmtRes'!BT152)),6)</f>
        <v>145344.05979999999</v>
      </c>
      <c r="AG145" s="2">
        <f t="shared" si="79"/>
        <v>0</v>
      </c>
      <c r="AH145" s="2">
        <f>(SUM(SmtRes!BU139:'SmtRes'!BU152))</f>
        <v>367.79</v>
      </c>
      <c r="AI145" s="2">
        <f>(SUM(SmtRes!BV139:'SmtRes'!BV152))</f>
        <v>78.069999999999993</v>
      </c>
      <c r="AJ145" s="2">
        <f t="shared" si="80"/>
        <v>0</v>
      </c>
      <c r="AK145" s="2">
        <v>241643.6686</v>
      </c>
      <c r="AL145" s="2">
        <v>10227.1152</v>
      </c>
      <c r="AM145" s="2">
        <v>53396.128799999991</v>
      </c>
      <c r="AN145" s="2">
        <v>32676.364799999999</v>
      </c>
      <c r="AO145" s="2">
        <v>145344.05979999999</v>
      </c>
      <c r="AP145" s="2">
        <v>0</v>
      </c>
      <c r="AQ145" s="2">
        <v>367.79</v>
      </c>
      <c r="AR145" s="2">
        <v>78.069999999999993</v>
      </c>
      <c r="AS145" s="2">
        <v>0</v>
      </c>
      <c r="AT145" s="2">
        <v>117</v>
      </c>
      <c r="AU145" s="2">
        <v>74</v>
      </c>
      <c r="AV145" s="2">
        <v>1</v>
      </c>
      <c r="AW145" s="2">
        <v>1</v>
      </c>
      <c r="AX145" s="2"/>
      <c r="AY145" s="2"/>
      <c r="AZ145" s="2">
        <v>1</v>
      </c>
      <c r="BA145" s="2">
        <v>1</v>
      </c>
      <c r="BB145" s="2">
        <v>1</v>
      </c>
      <c r="BC145" s="2">
        <v>1</v>
      </c>
      <c r="BD145" s="2" t="s">
        <v>3</v>
      </c>
      <c r="BE145" s="2" t="s">
        <v>3</v>
      </c>
      <c r="BF145" s="2" t="s">
        <v>3</v>
      </c>
      <c r="BG145" s="2" t="s">
        <v>3</v>
      </c>
      <c r="BH145" s="2">
        <v>0</v>
      </c>
      <c r="BI145" s="2">
        <v>1</v>
      </c>
      <c r="BJ145" s="2" t="s">
        <v>291</v>
      </c>
      <c r="BK145" s="2"/>
      <c r="BL145" s="2"/>
      <c r="BM145" s="2">
        <v>22001</v>
      </c>
      <c r="BN145" s="2">
        <v>0</v>
      </c>
      <c r="BO145" s="2" t="s">
        <v>3</v>
      </c>
      <c r="BP145" s="2">
        <v>0</v>
      </c>
      <c r="BQ145" s="2">
        <v>2</v>
      </c>
      <c r="BR145" s="2">
        <v>0</v>
      </c>
      <c r="BS145" s="2">
        <v>1</v>
      </c>
      <c r="BT145" s="2">
        <v>1</v>
      </c>
      <c r="BU145" s="2">
        <v>1</v>
      </c>
      <c r="BV145" s="2">
        <v>1</v>
      </c>
      <c r="BW145" s="2">
        <v>1</v>
      </c>
      <c r="BX145" s="2">
        <v>1</v>
      </c>
      <c r="BY145" s="2" t="s">
        <v>3</v>
      </c>
      <c r="BZ145" s="2">
        <v>117</v>
      </c>
      <c r="CA145" s="2">
        <v>74</v>
      </c>
      <c r="CB145" s="2" t="s">
        <v>3</v>
      </c>
      <c r="CC145" s="2"/>
      <c r="CD145" s="2"/>
      <c r="CE145" s="2">
        <v>0</v>
      </c>
      <c r="CF145" s="2">
        <v>0</v>
      </c>
      <c r="CG145" s="2">
        <v>0</v>
      </c>
      <c r="CH145" s="2"/>
      <c r="CI145" s="2"/>
      <c r="CJ145" s="2"/>
      <c r="CK145" s="2"/>
      <c r="CL145" s="2"/>
      <c r="CM145" s="2">
        <v>0</v>
      </c>
      <c r="CN145" s="2" t="s">
        <v>3</v>
      </c>
      <c r="CO145" s="2">
        <v>0</v>
      </c>
      <c r="CP145" s="2">
        <f t="shared" si="81"/>
        <v>508.35</v>
      </c>
      <c r="CQ145" s="2">
        <f>SUMIF(SmtRes!AQ139:'SmtRes'!AQ152,"=1",SmtRes!AA139:'SmtRes'!AA152)</f>
        <v>17103.29</v>
      </c>
      <c r="CR145" s="2">
        <f>SUMIF(SmtRes!AQ139:'SmtRes'!AQ152,"=1",SmtRes!AB139:'SmtRes'!AB152)</f>
        <v>2437.4499999999998</v>
      </c>
      <c r="CS145" s="2">
        <f>SUMIF(SmtRes!AQ139:'SmtRes'!AQ152,"=1",SmtRes!AC139:'SmtRes'!AC152)</f>
        <v>1240.46</v>
      </c>
      <c r="CT145" s="2">
        <f>SUMIF(SmtRes!AQ139:'SmtRes'!AQ152,"=1",SmtRes!AD139:'SmtRes'!AD152)</f>
        <v>2045.8899999999999</v>
      </c>
      <c r="CU145" s="2">
        <f t="shared" si="82"/>
        <v>0</v>
      </c>
      <c r="CV145" s="2">
        <f>SUMIF(SmtRes!AQ139:'SmtRes'!AQ152,"=1",SmtRes!BU139:'SmtRes'!BU152)</f>
        <v>367.79</v>
      </c>
      <c r="CW145" s="2">
        <f>SUMIF(SmtRes!AQ139:'SmtRes'!AQ152,"=1",SmtRes!BV139:'SmtRes'!BV152)</f>
        <v>78.069999999999993</v>
      </c>
      <c r="CX145" s="2">
        <f t="shared" si="83"/>
        <v>0</v>
      </c>
      <c r="CY145" s="2">
        <f>(((S145+R145)*AT145)/100)</f>
        <v>416.56679999999994</v>
      </c>
      <c r="CZ145" s="2">
        <f>(((S145+R145)*AU145)/100)</f>
        <v>263.46960000000001</v>
      </c>
      <c r="DA145" s="2"/>
      <c r="DB145" s="2"/>
      <c r="DC145" s="2" t="s">
        <v>3</v>
      </c>
      <c r="DD145" s="2" t="s">
        <v>3</v>
      </c>
      <c r="DE145" s="2" t="s">
        <v>3</v>
      </c>
      <c r="DF145" s="2" t="s">
        <v>3</v>
      </c>
      <c r="DG145" s="2" t="s">
        <v>3</v>
      </c>
      <c r="DH145" s="2" t="s">
        <v>3</v>
      </c>
      <c r="DI145" s="2" t="s">
        <v>3</v>
      </c>
      <c r="DJ145" s="2" t="s">
        <v>3</v>
      </c>
      <c r="DK145" s="2" t="s">
        <v>3</v>
      </c>
      <c r="DL145" s="2" t="s">
        <v>3</v>
      </c>
      <c r="DM145" s="2" t="s">
        <v>3</v>
      </c>
      <c r="DN145" s="2">
        <v>0</v>
      </c>
      <c r="DO145" s="2">
        <v>0</v>
      </c>
      <c r="DP145" s="2">
        <v>1</v>
      </c>
      <c r="DQ145" s="2">
        <v>1</v>
      </c>
      <c r="DR145" s="2"/>
      <c r="DS145" s="2"/>
      <c r="DT145" s="2"/>
      <c r="DU145" s="2">
        <v>1003</v>
      </c>
      <c r="DV145" s="2" t="s">
        <v>253</v>
      </c>
      <c r="DW145" s="2" t="s">
        <v>253</v>
      </c>
      <c r="DX145" s="2">
        <v>1000</v>
      </c>
      <c r="DY145" s="2"/>
      <c r="DZ145" s="2" t="s">
        <v>3</v>
      </c>
      <c r="EA145" s="2" t="s">
        <v>3</v>
      </c>
      <c r="EB145" s="2" t="s">
        <v>3</v>
      </c>
      <c r="EC145" s="2" t="s">
        <v>3</v>
      </c>
      <c r="ED145" s="2"/>
      <c r="EE145" s="2">
        <v>70312967</v>
      </c>
      <c r="EF145" s="2">
        <v>2</v>
      </c>
      <c r="EG145" s="2" t="s">
        <v>25</v>
      </c>
      <c r="EH145" s="2">
        <v>18</v>
      </c>
      <c r="EI145" s="2" t="s">
        <v>106</v>
      </c>
      <c r="EJ145" s="2">
        <v>1</v>
      </c>
      <c r="EK145" s="2">
        <v>22001</v>
      </c>
      <c r="EL145" s="2" t="s">
        <v>106</v>
      </c>
      <c r="EM145" s="2" t="s">
        <v>131</v>
      </c>
      <c r="EN145" s="2"/>
      <c r="EO145" s="2" t="s">
        <v>3</v>
      </c>
      <c r="EP145" s="2"/>
      <c r="EQ145" s="2">
        <v>0</v>
      </c>
      <c r="ER145" s="2">
        <v>0</v>
      </c>
      <c r="ES145" s="2">
        <v>0</v>
      </c>
      <c r="ET145" s="2">
        <v>0</v>
      </c>
      <c r="EU145" s="2">
        <v>0</v>
      </c>
      <c r="EV145" s="2">
        <v>0</v>
      </c>
      <c r="EW145" s="2">
        <v>367.79</v>
      </c>
      <c r="EX145" s="2">
        <v>78.069999999999993</v>
      </c>
      <c r="EY145" s="2">
        <v>0</v>
      </c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>
        <v>0</v>
      </c>
      <c r="FR145" s="2">
        <v>0</v>
      </c>
      <c r="FS145" s="2">
        <v>0</v>
      </c>
      <c r="FT145" s="2"/>
      <c r="FU145" s="2"/>
      <c r="FV145" s="2"/>
      <c r="FW145" s="2"/>
      <c r="FX145" s="2">
        <v>117</v>
      </c>
      <c r="FY145" s="2">
        <v>74</v>
      </c>
      <c r="FZ145" s="2"/>
      <c r="GA145" s="2" t="s">
        <v>3</v>
      </c>
      <c r="GB145" s="2"/>
      <c r="GC145" s="2"/>
      <c r="GD145" s="2">
        <v>1</v>
      </c>
      <c r="GE145" s="2"/>
      <c r="GF145" s="2">
        <v>331479151</v>
      </c>
      <c r="GG145" s="2">
        <v>2</v>
      </c>
      <c r="GH145" s="2">
        <v>1</v>
      </c>
      <c r="GI145" s="2">
        <v>-2</v>
      </c>
      <c r="GJ145" s="2">
        <v>0</v>
      </c>
      <c r="GK145" s="2">
        <v>0</v>
      </c>
      <c r="GL145" s="2">
        <f t="shared" si="84"/>
        <v>0</v>
      </c>
      <c r="GM145" s="2">
        <f t="shared" si="85"/>
        <v>1188.3900000000001</v>
      </c>
      <c r="GN145" s="2">
        <f t="shared" si="86"/>
        <v>1188.3900000000001</v>
      </c>
      <c r="GO145" s="2">
        <f t="shared" si="87"/>
        <v>0</v>
      </c>
      <c r="GP145" s="2">
        <f t="shared" si="88"/>
        <v>0</v>
      </c>
      <c r="GQ145" s="2"/>
      <c r="GR145" s="2">
        <v>0</v>
      </c>
      <c r="GS145" s="2">
        <v>0</v>
      </c>
      <c r="GT145" s="2">
        <v>0</v>
      </c>
      <c r="GU145" s="2" t="s">
        <v>3</v>
      </c>
      <c r="GV145" s="2">
        <f t="shared" si="89"/>
        <v>0</v>
      </c>
      <c r="GW145" s="2">
        <v>1</v>
      </c>
      <c r="GX145" s="2">
        <f t="shared" si="90"/>
        <v>0</v>
      </c>
      <c r="GY145" s="2"/>
      <c r="GZ145" s="2"/>
      <c r="HA145" s="2">
        <v>0</v>
      </c>
      <c r="HB145" s="2">
        <v>0</v>
      </c>
      <c r="HC145" s="2">
        <f t="shared" si="91"/>
        <v>0</v>
      </c>
      <c r="HD145" s="2"/>
      <c r="HE145" s="2" t="s">
        <v>3</v>
      </c>
      <c r="HF145" s="2" t="s">
        <v>3</v>
      </c>
      <c r="HG145" s="2"/>
      <c r="HH145" s="2"/>
      <c r="HI145" s="2"/>
      <c r="HJ145" s="2"/>
      <c r="HK145" s="2"/>
      <c r="HL145" s="2"/>
      <c r="HM145" s="2" t="s">
        <v>3</v>
      </c>
      <c r="HN145" s="2" t="s">
        <v>108</v>
      </c>
      <c r="HO145" s="2" t="s">
        <v>109</v>
      </c>
      <c r="HP145" s="2" t="s">
        <v>106</v>
      </c>
      <c r="HQ145" s="2" t="s">
        <v>106</v>
      </c>
      <c r="HR145" s="2"/>
      <c r="HS145" s="2">
        <v>0</v>
      </c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>
        <v>0</v>
      </c>
      <c r="IL145" s="2"/>
      <c r="IM145" s="2"/>
      <c r="IN145" s="2"/>
      <c r="IO145" s="2"/>
      <c r="IP145" s="2"/>
      <c r="IQ145" s="2"/>
      <c r="IR145" s="2"/>
      <c r="IS145" s="2"/>
      <c r="IT145" s="2"/>
      <c r="IU145" s="2"/>
    </row>
    <row r="146" spans="1:255" x14ac:dyDescent="0.2">
      <c r="A146" s="2">
        <v>18</v>
      </c>
      <c r="B146" s="2">
        <v>1</v>
      </c>
      <c r="C146" s="2">
        <v>152</v>
      </c>
      <c r="D146" s="2"/>
      <c r="E146" s="2" t="s">
        <v>292</v>
      </c>
      <c r="F146" s="2" t="s">
        <v>293</v>
      </c>
      <c r="G146" s="2" t="s">
        <v>294</v>
      </c>
      <c r="H146" s="2" t="s">
        <v>113</v>
      </c>
      <c r="I146" s="2">
        <f>I145*J146</f>
        <v>2</v>
      </c>
      <c r="J146" s="2">
        <v>1000</v>
      </c>
      <c r="K146" s="2">
        <v>1000</v>
      </c>
      <c r="L146" s="2"/>
      <c r="M146" s="2"/>
      <c r="N146" s="2"/>
      <c r="O146" s="2">
        <f t="shared" si="73"/>
        <v>980.12</v>
      </c>
      <c r="P146" s="2">
        <f>ROUND(CQ146*I146,2)</f>
        <v>980.12</v>
      </c>
      <c r="Q146" s="2">
        <f>ROUND(CR146*I146,2)</f>
        <v>0</v>
      </c>
      <c r="R146" s="2">
        <f>ROUND(CS146*I146,2)</f>
        <v>0</v>
      </c>
      <c r="S146" s="2">
        <f>ROUND(CT146*I146,2)</f>
        <v>0</v>
      </c>
      <c r="T146" s="2">
        <f t="shared" si="74"/>
        <v>0</v>
      </c>
      <c r="U146" s="2">
        <f>ROUND(CV146*I146,7)</f>
        <v>0</v>
      </c>
      <c r="V146" s="2">
        <f>ROUND(CW146*I146,7)</f>
        <v>0</v>
      </c>
      <c r="W146" s="2">
        <f t="shared" si="75"/>
        <v>0</v>
      </c>
      <c r="X146" s="2">
        <f t="shared" si="76"/>
        <v>0</v>
      </c>
      <c r="Y146" s="2">
        <f t="shared" si="77"/>
        <v>0</v>
      </c>
      <c r="Z146" s="2"/>
      <c r="AA146" s="2">
        <v>72309884</v>
      </c>
      <c r="AB146" s="2">
        <f t="shared" si="78"/>
        <v>576.54</v>
      </c>
      <c r="AC146" s="2">
        <f>ROUND((ES146),6)</f>
        <v>576.54</v>
      </c>
      <c r="AD146" s="2">
        <f>ROUND((((ET146)-(EU146))+AE146),6)</f>
        <v>0</v>
      </c>
      <c r="AE146" s="2">
        <f>ROUND((EU146),6)</f>
        <v>0</v>
      </c>
      <c r="AF146" s="2">
        <f>ROUND((EV146),6)</f>
        <v>0</v>
      </c>
      <c r="AG146" s="2">
        <f t="shared" si="79"/>
        <v>0</v>
      </c>
      <c r="AH146" s="2">
        <f>(EW146)</f>
        <v>0</v>
      </c>
      <c r="AI146" s="2">
        <f>(EX146)</f>
        <v>0</v>
      </c>
      <c r="AJ146" s="2">
        <f t="shared" si="80"/>
        <v>0</v>
      </c>
      <c r="AK146" s="2">
        <v>576.54</v>
      </c>
      <c r="AL146" s="2">
        <v>576.54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117</v>
      </c>
      <c r="AU146" s="2">
        <v>74</v>
      </c>
      <c r="AV146" s="2">
        <v>1</v>
      </c>
      <c r="AW146" s="2">
        <v>1</v>
      </c>
      <c r="AX146" s="2"/>
      <c r="AY146" s="2"/>
      <c r="AZ146" s="2">
        <v>1</v>
      </c>
      <c r="BA146" s="2">
        <v>1</v>
      </c>
      <c r="BB146" s="2">
        <v>1</v>
      </c>
      <c r="BC146" s="2">
        <v>0.85</v>
      </c>
      <c r="BD146" s="2" t="s">
        <v>3</v>
      </c>
      <c r="BE146" s="2" t="s">
        <v>3</v>
      </c>
      <c r="BF146" s="2" t="s">
        <v>3</v>
      </c>
      <c r="BG146" s="2" t="s">
        <v>3</v>
      </c>
      <c r="BH146" s="2">
        <v>3</v>
      </c>
      <c r="BI146" s="2">
        <v>1</v>
      </c>
      <c r="BJ146" s="2" t="s">
        <v>295</v>
      </c>
      <c r="BK146" s="2"/>
      <c r="BL146" s="2"/>
      <c r="BM146" s="2">
        <v>22001</v>
      </c>
      <c r="BN146" s="2">
        <v>0</v>
      </c>
      <c r="BO146" s="2" t="s">
        <v>293</v>
      </c>
      <c r="BP146" s="2">
        <v>1</v>
      </c>
      <c r="BQ146" s="2">
        <v>2</v>
      </c>
      <c r="BR146" s="2">
        <v>0</v>
      </c>
      <c r="BS146" s="2">
        <v>1</v>
      </c>
      <c r="BT146" s="2">
        <v>1</v>
      </c>
      <c r="BU146" s="2">
        <v>1</v>
      </c>
      <c r="BV146" s="2">
        <v>1</v>
      </c>
      <c r="BW146" s="2">
        <v>1</v>
      </c>
      <c r="BX146" s="2">
        <v>1</v>
      </c>
      <c r="BY146" s="2" t="s">
        <v>3</v>
      </c>
      <c r="BZ146" s="2">
        <v>117</v>
      </c>
      <c r="CA146" s="2">
        <v>74</v>
      </c>
      <c r="CB146" s="2" t="s">
        <v>3</v>
      </c>
      <c r="CC146" s="2"/>
      <c r="CD146" s="2"/>
      <c r="CE146" s="2">
        <v>0</v>
      </c>
      <c r="CF146" s="2">
        <v>0</v>
      </c>
      <c r="CG146" s="2">
        <v>0</v>
      </c>
      <c r="CH146" s="2"/>
      <c r="CI146" s="2"/>
      <c r="CJ146" s="2"/>
      <c r="CK146" s="2"/>
      <c r="CL146" s="2"/>
      <c r="CM146" s="2">
        <v>0</v>
      </c>
      <c r="CN146" s="2" t="s">
        <v>3</v>
      </c>
      <c r="CO146" s="2">
        <v>0</v>
      </c>
      <c r="CP146" s="2">
        <f t="shared" si="81"/>
        <v>980.12</v>
      </c>
      <c r="CQ146" s="2">
        <f>ROUND(AL146*BC146,2)</f>
        <v>490.06</v>
      </c>
      <c r="CR146" s="2">
        <f>ROUND(AM146*BB146,2)</f>
        <v>0</v>
      </c>
      <c r="CS146" s="2">
        <f>ROUND(AN146*BS146,2)</f>
        <v>0</v>
      </c>
      <c r="CT146" s="2">
        <f>ROUND(AO146*BA146,2)</f>
        <v>0</v>
      </c>
      <c r="CU146" s="2">
        <f t="shared" si="82"/>
        <v>0</v>
      </c>
      <c r="CV146" s="2">
        <f>AH146</f>
        <v>0</v>
      </c>
      <c r="CW146" s="2">
        <f>AI146</f>
        <v>0</v>
      </c>
      <c r="CX146" s="2">
        <f t="shared" si="83"/>
        <v>0</v>
      </c>
      <c r="CY146" s="2">
        <f>(((S146+R146)*AT146)/100)</f>
        <v>0</v>
      </c>
      <c r="CZ146" s="2">
        <f>(((S146+R146)*AU146)/100)</f>
        <v>0</v>
      </c>
      <c r="DA146" s="2"/>
      <c r="DB146" s="2"/>
      <c r="DC146" s="2" t="s">
        <v>3</v>
      </c>
      <c r="DD146" s="2" t="s">
        <v>3</v>
      </c>
      <c r="DE146" s="2" t="s">
        <v>3</v>
      </c>
      <c r="DF146" s="2" t="s">
        <v>3</v>
      </c>
      <c r="DG146" s="2" t="s">
        <v>3</v>
      </c>
      <c r="DH146" s="2" t="s">
        <v>3</v>
      </c>
      <c r="DI146" s="2" t="s">
        <v>3</v>
      </c>
      <c r="DJ146" s="2" t="s">
        <v>3</v>
      </c>
      <c r="DK146" s="2" t="s">
        <v>3</v>
      </c>
      <c r="DL146" s="2" t="s">
        <v>3</v>
      </c>
      <c r="DM146" s="2" t="s">
        <v>3</v>
      </c>
      <c r="DN146" s="2">
        <v>0</v>
      </c>
      <c r="DO146" s="2">
        <v>0</v>
      </c>
      <c r="DP146" s="2">
        <v>1</v>
      </c>
      <c r="DQ146" s="2">
        <v>1</v>
      </c>
      <c r="DR146" s="2"/>
      <c r="DS146" s="2"/>
      <c r="DT146" s="2"/>
      <c r="DU146" s="2">
        <v>1003</v>
      </c>
      <c r="DV146" s="2" t="s">
        <v>113</v>
      </c>
      <c r="DW146" s="2" t="s">
        <v>113</v>
      </c>
      <c r="DX146" s="2">
        <v>1</v>
      </c>
      <c r="DY146" s="2"/>
      <c r="DZ146" s="2" t="s">
        <v>3</v>
      </c>
      <c r="EA146" s="2" t="s">
        <v>3</v>
      </c>
      <c r="EB146" s="2" t="s">
        <v>3</v>
      </c>
      <c r="EC146" s="2" t="s">
        <v>3</v>
      </c>
      <c r="ED146" s="2"/>
      <c r="EE146" s="2">
        <v>70312967</v>
      </c>
      <c r="EF146" s="2">
        <v>2</v>
      </c>
      <c r="EG146" s="2" t="s">
        <v>25</v>
      </c>
      <c r="EH146" s="2">
        <v>18</v>
      </c>
      <c r="EI146" s="2" t="s">
        <v>106</v>
      </c>
      <c r="EJ146" s="2">
        <v>1</v>
      </c>
      <c r="EK146" s="2">
        <v>22001</v>
      </c>
      <c r="EL146" s="2" t="s">
        <v>106</v>
      </c>
      <c r="EM146" s="2" t="s">
        <v>131</v>
      </c>
      <c r="EN146" s="2"/>
      <c r="EO146" s="2" t="s">
        <v>3</v>
      </c>
      <c r="EP146" s="2"/>
      <c r="EQ146" s="2">
        <v>0</v>
      </c>
      <c r="ER146" s="2">
        <v>576.54</v>
      </c>
      <c r="ES146" s="2">
        <v>576.54</v>
      </c>
      <c r="ET146" s="2">
        <v>0</v>
      </c>
      <c r="EU146" s="2">
        <v>0</v>
      </c>
      <c r="EV146" s="2">
        <v>0</v>
      </c>
      <c r="EW146" s="2">
        <v>0</v>
      </c>
      <c r="EX146" s="2">
        <v>0</v>
      </c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>
        <v>0</v>
      </c>
      <c r="FR146" s="2">
        <v>0</v>
      </c>
      <c r="FS146" s="2">
        <v>0</v>
      </c>
      <c r="FT146" s="2"/>
      <c r="FU146" s="2"/>
      <c r="FV146" s="2"/>
      <c r="FW146" s="2"/>
      <c r="FX146" s="2">
        <v>117</v>
      </c>
      <c r="FY146" s="2">
        <v>74</v>
      </c>
      <c r="FZ146" s="2"/>
      <c r="GA146" s="2" t="s">
        <v>3</v>
      </c>
      <c r="GB146" s="2"/>
      <c r="GC146" s="2"/>
      <c r="GD146" s="2">
        <v>1</v>
      </c>
      <c r="GE146" s="2"/>
      <c r="GF146" s="2">
        <v>-12888785</v>
      </c>
      <c r="GG146" s="2">
        <v>2</v>
      </c>
      <c r="GH146" s="2">
        <v>1</v>
      </c>
      <c r="GI146" s="2">
        <v>2</v>
      </c>
      <c r="GJ146" s="2">
        <v>0</v>
      </c>
      <c r="GK146" s="2">
        <v>0</v>
      </c>
      <c r="GL146" s="2">
        <f t="shared" si="84"/>
        <v>0</v>
      </c>
      <c r="GM146" s="2">
        <f t="shared" si="85"/>
        <v>980.12</v>
      </c>
      <c r="GN146" s="2">
        <f t="shared" si="86"/>
        <v>980.12</v>
      </c>
      <c r="GO146" s="2">
        <f t="shared" si="87"/>
        <v>0</v>
      </c>
      <c r="GP146" s="2">
        <f t="shared" si="88"/>
        <v>0</v>
      </c>
      <c r="GQ146" s="2"/>
      <c r="GR146" s="2">
        <v>0</v>
      </c>
      <c r="GS146" s="2">
        <v>0</v>
      </c>
      <c r="GT146" s="2">
        <v>0</v>
      </c>
      <c r="GU146" s="2" t="s">
        <v>3</v>
      </c>
      <c r="GV146" s="2">
        <f t="shared" si="89"/>
        <v>0</v>
      </c>
      <c r="GW146" s="2">
        <v>1</v>
      </c>
      <c r="GX146" s="2">
        <f t="shared" si="90"/>
        <v>0</v>
      </c>
      <c r="GY146" s="2"/>
      <c r="GZ146" s="2"/>
      <c r="HA146" s="2">
        <v>0</v>
      </c>
      <c r="HB146" s="2">
        <v>0</v>
      </c>
      <c r="HC146" s="2">
        <f t="shared" si="91"/>
        <v>0</v>
      </c>
      <c r="HD146" s="2"/>
      <c r="HE146" s="2" t="s">
        <v>3</v>
      </c>
      <c r="HF146" s="2" t="s">
        <v>3</v>
      </c>
      <c r="HG146" s="2"/>
      <c r="HH146" s="2"/>
      <c r="HI146" s="2"/>
      <c r="HJ146" s="2"/>
      <c r="HK146" s="2"/>
      <c r="HL146" s="2"/>
      <c r="HM146" s="2" t="s">
        <v>3</v>
      </c>
      <c r="HN146" s="2" t="s">
        <v>108</v>
      </c>
      <c r="HO146" s="2" t="s">
        <v>109</v>
      </c>
      <c r="HP146" s="2" t="s">
        <v>106</v>
      </c>
      <c r="HQ146" s="2" t="s">
        <v>106</v>
      </c>
      <c r="HR146" s="2"/>
      <c r="HS146" s="2">
        <v>0</v>
      </c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>
        <v>0</v>
      </c>
      <c r="IL146" s="2"/>
      <c r="IM146" s="2"/>
      <c r="IN146" s="2"/>
      <c r="IO146" s="2"/>
      <c r="IP146" s="2"/>
      <c r="IQ146" s="2"/>
      <c r="IR146" s="2"/>
      <c r="IS146" s="2"/>
      <c r="IT146" s="2"/>
      <c r="IU146" s="2"/>
    </row>
    <row r="147" spans="1:255" x14ac:dyDescent="0.2">
      <c r="A147" s="2">
        <v>17</v>
      </c>
      <c r="B147" s="2">
        <v>1</v>
      </c>
      <c r="C147" s="2">
        <f>ROW(SmtRes!A159)</f>
        <v>159</v>
      </c>
      <c r="D147" s="2">
        <f>ROW(EtalonRes!A175)</f>
        <v>175</v>
      </c>
      <c r="E147" s="2" t="s">
        <v>296</v>
      </c>
      <c r="F147" s="2" t="s">
        <v>297</v>
      </c>
      <c r="G147" s="2" t="s">
        <v>298</v>
      </c>
      <c r="H147" s="2" t="s">
        <v>118</v>
      </c>
      <c r="I147" s="2">
        <v>2</v>
      </c>
      <c r="J147" s="2">
        <v>0</v>
      </c>
      <c r="K147" s="2">
        <v>2</v>
      </c>
      <c r="L147" s="2"/>
      <c r="M147" s="2"/>
      <c r="N147" s="2"/>
      <c r="O147" s="2">
        <f t="shared" si="73"/>
        <v>367.4</v>
      </c>
      <c r="P147" s="2">
        <f>SUMIF(SmtRes!AQ153:'SmtRes'!AQ159,"=1",SmtRes!DF153:'SmtRes'!DF159)</f>
        <v>23.5</v>
      </c>
      <c r="Q147" s="2">
        <f>SUMIF(SmtRes!AQ153:'SmtRes'!AQ159,"=1",SmtRes!DG153:'SmtRes'!DG159)</f>
        <v>32.08</v>
      </c>
      <c r="R147" s="2">
        <f>SUMIF(SmtRes!AQ153:'SmtRes'!AQ159,"=1",SmtRes!DH153:'SmtRes'!DH159)</f>
        <v>0</v>
      </c>
      <c r="S147" s="2">
        <f>SUMIF(SmtRes!AQ153:'SmtRes'!AQ159,"=1",SmtRes!DI153:'SmtRes'!DI159)</f>
        <v>311.82</v>
      </c>
      <c r="T147" s="2">
        <f t="shared" si="74"/>
        <v>0</v>
      </c>
      <c r="U147" s="2">
        <f>SUMIF(SmtRes!AQ153:'SmtRes'!AQ159,"=1",SmtRes!CV153:'SmtRes'!CV159)</f>
        <v>0.78</v>
      </c>
      <c r="V147" s="2">
        <f>SUMIF(SmtRes!AQ153:'SmtRes'!AQ159,"=1",SmtRes!CW153:'SmtRes'!CW159)</f>
        <v>0</v>
      </c>
      <c r="W147" s="2">
        <f t="shared" si="75"/>
        <v>0</v>
      </c>
      <c r="X147" s="2">
        <f t="shared" si="76"/>
        <v>364.83</v>
      </c>
      <c r="Y147" s="2">
        <f t="shared" si="77"/>
        <v>230.75</v>
      </c>
      <c r="Z147" s="2"/>
      <c r="AA147" s="2">
        <v>72309884</v>
      </c>
      <c r="AB147" s="2">
        <f t="shared" si="78"/>
        <v>180.914266</v>
      </c>
      <c r="AC147" s="2">
        <f>ROUND((SUM(SmtRes!BQ153:'SmtRes'!BQ159)),6)</f>
        <v>9.9376660000000001</v>
      </c>
      <c r="AD147" s="2">
        <f>ROUND((((SUM(SmtRes!BR153:'SmtRes'!BR159))-(0))+AE147),6)</f>
        <v>15.0663</v>
      </c>
      <c r="AE147" s="2">
        <f>ROUND((0),6)</f>
        <v>0</v>
      </c>
      <c r="AF147" s="2">
        <f>ROUND((SUM(SmtRes!BT153:'SmtRes'!BT159)),6)</f>
        <v>155.91030000000001</v>
      </c>
      <c r="AG147" s="2">
        <f t="shared" si="79"/>
        <v>0</v>
      </c>
      <c r="AH147" s="2">
        <f>(SUM(SmtRes!BU153:'SmtRes'!BU159))</f>
        <v>0.39</v>
      </c>
      <c r="AI147" s="2">
        <f>(0)</f>
        <v>0</v>
      </c>
      <c r="AJ147" s="2">
        <f t="shared" si="80"/>
        <v>0</v>
      </c>
      <c r="AK147" s="2">
        <v>180.91426580000001</v>
      </c>
      <c r="AL147" s="2">
        <v>9.9376658000000013</v>
      </c>
      <c r="AM147" s="2">
        <v>15.066299999999998</v>
      </c>
      <c r="AN147" s="2">
        <v>0</v>
      </c>
      <c r="AO147" s="2">
        <v>155.91030000000001</v>
      </c>
      <c r="AP147" s="2">
        <v>0</v>
      </c>
      <c r="AQ147" s="2">
        <v>0.39</v>
      </c>
      <c r="AR147" s="2">
        <v>0</v>
      </c>
      <c r="AS147" s="2">
        <v>0</v>
      </c>
      <c r="AT147" s="2">
        <v>117</v>
      </c>
      <c r="AU147" s="2">
        <v>74</v>
      </c>
      <c r="AV147" s="2">
        <v>1</v>
      </c>
      <c r="AW147" s="2">
        <v>1</v>
      </c>
      <c r="AX147" s="2"/>
      <c r="AY147" s="2"/>
      <c r="AZ147" s="2">
        <v>1</v>
      </c>
      <c r="BA147" s="2">
        <v>1</v>
      </c>
      <c r="BB147" s="2">
        <v>1</v>
      </c>
      <c r="BC147" s="2">
        <v>1</v>
      </c>
      <c r="BD147" s="2" t="s">
        <v>3</v>
      </c>
      <c r="BE147" s="2" t="s">
        <v>3</v>
      </c>
      <c r="BF147" s="2" t="s">
        <v>3</v>
      </c>
      <c r="BG147" s="2" t="s">
        <v>3</v>
      </c>
      <c r="BH147" s="2">
        <v>0</v>
      </c>
      <c r="BI147" s="2">
        <v>1</v>
      </c>
      <c r="BJ147" s="2" t="s">
        <v>299</v>
      </c>
      <c r="BK147" s="2"/>
      <c r="BL147" s="2"/>
      <c r="BM147" s="2">
        <v>24001</v>
      </c>
      <c r="BN147" s="2">
        <v>0</v>
      </c>
      <c r="BO147" s="2" t="s">
        <v>3</v>
      </c>
      <c r="BP147" s="2">
        <v>0</v>
      </c>
      <c r="BQ147" s="2">
        <v>2</v>
      </c>
      <c r="BR147" s="2">
        <v>0</v>
      </c>
      <c r="BS147" s="2">
        <v>1</v>
      </c>
      <c r="BT147" s="2">
        <v>1</v>
      </c>
      <c r="BU147" s="2">
        <v>1</v>
      </c>
      <c r="BV147" s="2">
        <v>1</v>
      </c>
      <c r="BW147" s="2">
        <v>1</v>
      </c>
      <c r="BX147" s="2">
        <v>1</v>
      </c>
      <c r="BY147" s="2" t="s">
        <v>3</v>
      </c>
      <c r="BZ147" s="2">
        <v>117</v>
      </c>
      <c r="CA147" s="2">
        <v>74</v>
      </c>
      <c r="CB147" s="2" t="s">
        <v>3</v>
      </c>
      <c r="CC147" s="2"/>
      <c r="CD147" s="2"/>
      <c r="CE147" s="2">
        <v>0</v>
      </c>
      <c r="CF147" s="2">
        <v>0</v>
      </c>
      <c r="CG147" s="2">
        <v>0</v>
      </c>
      <c r="CH147" s="2"/>
      <c r="CI147" s="2"/>
      <c r="CJ147" s="2"/>
      <c r="CK147" s="2"/>
      <c r="CL147" s="2"/>
      <c r="CM147" s="2">
        <v>0</v>
      </c>
      <c r="CN147" s="2" t="s">
        <v>3</v>
      </c>
      <c r="CO147" s="2">
        <v>0</v>
      </c>
      <c r="CP147" s="2">
        <f t="shared" si="81"/>
        <v>367.4</v>
      </c>
      <c r="CQ147" s="2">
        <f>SUMIF(SmtRes!AQ153:'SmtRes'!AQ159,"=1",SmtRes!AA153:'SmtRes'!AA159)</f>
        <v>147680.47999999998</v>
      </c>
      <c r="CR147" s="2">
        <f>SUMIF(SmtRes!AQ153:'SmtRes'!AQ159,"=1",SmtRes!AB153:'SmtRes'!AB159)</f>
        <v>126.98</v>
      </c>
      <c r="CS147" s="2">
        <f>SUMIF(SmtRes!AQ153:'SmtRes'!AQ159,"=1",SmtRes!AC153:'SmtRes'!AC159)</f>
        <v>0</v>
      </c>
      <c r="CT147" s="2">
        <f>SUMIF(SmtRes!AQ153:'SmtRes'!AQ159,"=1",SmtRes!AD153:'SmtRes'!AD159)</f>
        <v>399.77</v>
      </c>
      <c r="CU147" s="2">
        <f t="shared" si="82"/>
        <v>0</v>
      </c>
      <c r="CV147" s="2">
        <f>SUMIF(SmtRes!AQ153:'SmtRes'!AQ159,"=1",SmtRes!BU153:'SmtRes'!BU159)</f>
        <v>0.39</v>
      </c>
      <c r="CW147" s="2">
        <f>SUMIF(SmtRes!AQ153:'SmtRes'!AQ159,"=1",SmtRes!BV153:'SmtRes'!BV159)</f>
        <v>0</v>
      </c>
      <c r="CX147" s="2">
        <f t="shared" si="83"/>
        <v>0</v>
      </c>
      <c r="CY147" s="2">
        <f>(((S147+R147)*AT147)/100)</f>
        <v>364.82940000000002</v>
      </c>
      <c r="CZ147" s="2">
        <f>(((S147+R147)*AU147)/100)</f>
        <v>230.74680000000001</v>
      </c>
      <c r="DA147" s="2"/>
      <c r="DB147" s="2"/>
      <c r="DC147" s="2" t="s">
        <v>3</v>
      </c>
      <c r="DD147" s="2" t="s">
        <v>3</v>
      </c>
      <c r="DE147" s="2" t="s">
        <v>3</v>
      </c>
      <c r="DF147" s="2" t="s">
        <v>3</v>
      </c>
      <c r="DG147" s="2" t="s">
        <v>3</v>
      </c>
      <c r="DH147" s="2" t="s">
        <v>3</v>
      </c>
      <c r="DI147" s="2" t="s">
        <v>3</v>
      </c>
      <c r="DJ147" s="2" t="s">
        <v>3</v>
      </c>
      <c r="DK147" s="2" t="s">
        <v>3</v>
      </c>
      <c r="DL147" s="2" t="s">
        <v>3</v>
      </c>
      <c r="DM147" s="2" t="s">
        <v>3</v>
      </c>
      <c r="DN147" s="2">
        <v>0</v>
      </c>
      <c r="DO147" s="2">
        <v>0</v>
      </c>
      <c r="DP147" s="2">
        <v>1</v>
      </c>
      <c r="DQ147" s="2">
        <v>1</v>
      </c>
      <c r="DR147" s="2"/>
      <c r="DS147" s="2"/>
      <c r="DT147" s="2"/>
      <c r="DU147" s="2">
        <v>1013</v>
      </c>
      <c r="DV147" s="2" t="s">
        <v>118</v>
      </c>
      <c r="DW147" s="2" t="s">
        <v>118</v>
      </c>
      <c r="DX147" s="2">
        <v>1</v>
      </c>
      <c r="DY147" s="2"/>
      <c r="DZ147" s="2" t="s">
        <v>3</v>
      </c>
      <c r="EA147" s="2" t="s">
        <v>3</v>
      </c>
      <c r="EB147" s="2" t="s">
        <v>3</v>
      </c>
      <c r="EC147" s="2" t="s">
        <v>3</v>
      </c>
      <c r="ED147" s="2"/>
      <c r="EE147" s="2">
        <v>70312969</v>
      </c>
      <c r="EF147" s="2">
        <v>2</v>
      </c>
      <c r="EG147" s="2" t="s">
        <v>25</v>
      </c>
      <c r="EH147" s="2">
        <v>18</v>
      </c>
      <c r="EI147" s="2" t="s">
        <v>106</v>
      </c>
      <c r="EJ147" s="2">
        <v>1</v>
      </c>
      <c r="EK147" s="2">
        <v>24001</v>
      </c>
      <c r="EL147" s="2" t="s">
        <v>106</v>
      </c>
      <c r="EM147" s="2" t="s">
        <v>107</v>
      </c>
      <c r="EN147" s="2"/>
      <c r="EO147" s="2" t="s">
        <v>3</v>
      </c>
      <c r="EP147" s="2"/>
      <c r="EQ147" s="2">
        <v>0</v>
      </c>
      <c r="ER147" s="2">
        <v>0</v>
      </c>
      <c r="ES147" s="2">
        <v>0</v>
      </c>
      <c r="ET147" s="2">
        <v>0</v>
      </c>
      <c r="EU147" s="2">
        <v>0</v>
      </c>
      <c r="EV147" s="2">
        <v>0</v>
      </c>
      <c r="EW147" s="2">
        <v>0.39</v>
      </c>
      <c r="EX147" s="2">
        <v>0</v>
      </c>
      <c r="EY147" s="2">
        <v>0</v>
      </c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>
        <v>0</v>
      </c>
      <c r="FR147" s="2">
        <v>0</v>
      </c>
      <c r="FS147" s="2">
        <v>0</v>
      </c>
      <c r="FT147" s="2"/>
      <c r="FU147" s="2"/>
      <c r="FV147" s="2"/>
      <c r="FW147" s="2"/>
      <c r="FX147" s="2">
        <v>117</v>
      </c>
      <c r="FY147" s="2">
        <v>74</v>
      </c>
      <c r="FZ147" s="2"/>
      <c r="GA147" s="2" t="s">
        <v>3</v>
      </c>
      <c r="GB147" s="2"/>
      <c r="GC147" s="2"/>
      <c r="GD147" s="2">
        <v>1</v>
      </c>
      <c r="GE147" s="2"/>
      <c r="GF147" s="2">
        <v>-933970676</v>
      </c>
      <c r="GG147" s="2">
        <v>2</v>
      </c>
      <c r="GH147" s="2">
        <v>1</v>
      </c>
      <c r="GI147" s="2">
        <v>-2</v>
      </c>
      <c r="GJ147" s="2">
        <v>0</v>
      </c>
      <c r="GK147" s="2">
        <v>0</v>
      </c>
      <c r="GL147" s="2">
        <f t="shared" si="84"/>
        <v>0</v>
      </c>
      <c r="GM147" s="2">
        <f t="shared" si="85"/>
        <v>962.98</v>
      </c>
      <c r="GN147" s="2">
        <f t="shared" si="86"/>
        <v>962.98</v>
      </c>
      <c r="GO147" s="2">
        <f t="shared" si="87"/>
        <v>0</v>
      </c>
      <c r="GP147" s="2">
        <f t="shared" si="88"/>
        <v>0</v>
      </c>
      <c r="GQ147" s="2"/>
      <c r="GR147" s="2">
        <v>0</v>
      </c>
      <c r="GS147" s="2">
        <v>0</v>
      </c>
      <c r="GT147" s="2">
        <v>0</v>
      </c>
      <c r="GU147" s="2" t="s">
        <v>3</v>
      </c>
      <c r="GV147" s="2">
        <f t="shared" si="89"/>
        <v>0</v>
      </c>
      <c r="GW147" s="2">
        <v>1</v>
      </c>
      <c r="GX147" s="2">
        <f t="shared" si="90"/>
        <v>0</v>
      </c>
      <c r="GY147" s="2"/>
      <c r="GZ147" s="2"/>
      <c r="HA147" s="2">
        <v>0</v>
      </c>
      <c r="HB147" s="2">
        <v>0</v>
      </c>
      <c r="HC147" s="2">
        <f t="shared" si="91"/>
        <v>0</v>
      </c>
      <c r="HD147" s="2"/>
      <c r="HE147" s="2" t="s">
        <v>3</v>
      </c>
      <c r="HF147" s="2" t="s">
        <v>3</v>
      </c>
      <c r="HG147" s="2"/>
      <c r="HH147" s="2"/>
      <c r="HI147" s="2"/>
      <c r="HJ147" s="2"/>
      <c r="HK147" s="2"/>
      <c r="HL147" s="2"/>
      <c r="HM147" s="2" t="s">
        <v>3</v>
      </c>
      <c r="HN147" s="2" t="s">
        <v>108</v>
      </c>
      <c r="HO147" s="2" t="s">
        <v>109</v>
      </c>
      <c r="HP147" s="2" t="s">
        <v>106</v>
      </c>
      <c r="HQ147" s="2" t="s">
        <v>106</v>
      </c>
      <c r="HR147" s="2"/>
      <c r="HS147" s="2">
        <v>0</v>
      </c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>
        <v>0</v>
      </c>
      <c r="IL147" s="2"/>
      <c r="IM147" s="2"/>
      <c r="IN147" s="2"/>
      <c r="IO147" s="2"/>
      <c r="IP147" s="2"/>
      <c r="IQ147" s="2"/>
      <c r="IR147" s="2"/>
      <c r="IS147" s="2"/>
      <c r="IT147" s="2"/>
      <c r="IU147" s="2"/>
    </row>
    <row r="148" spans="1:255" x14ac:dyDescent="0.2">
      <c r="A148" s="2">
        <v>17</v>
      </c>
      <c r="B148" s="2">
        <v>1</v>
      </c>
      <c r="C148" s="2"/>
      <c r="D148" s="2"/>
      <c r="E148" s="2" t="s">
        <v>300</v>
      </c>
      <c r="F148" s="2" t="s">
        <v>301</v>
      </c>
      <c r="G148" s="2" t="s">
        <v>302</v>
      </c>
      <c r="H148" s="2" t="s">
        <v>118</v>
      </c>
      <c r="I148" s="2">
        <v>2</v>
      </c>
      <c r="J148" s="2">
        <v>0</v>
      </c>
      <c r="K148" s="2">
        <v>2</v>
      </c>
      <c r="L148" s="2"/>
      <c r="M148" s="2"/>
      <c r="N148" s="2"/>
      <c r="O148" s="2">
        <f t="shared" si="73"/>
        <v>854.48</v>
      </c>
      <c r="P148" s="2">
        <f>ROUND(CQ148*I148,2)</f>
        <v>854.48</v>
      </c>
      <c r="Q148" s="2">
        <f>ROUND(CR148*I148,2)</f>
        <v>0</v>
      </c>
      <c r="R148" s="2">
        <f>ROUND(CS148*I148,2)</f>
        <v>0</v>
      </c>
      <c r="S148" s="2">
        <f>ROUND(CT148*I148,2)</f>
        <v>0</v>
      </c>
      <c r="T148" s="2">
        <f t="shared" si="74"/>
        <v>0</v>
      </c>
      <c r="U148" s="2">
        <f>ROUND(CV148*I148,7)</f>
        <v>0</v>
      </c>
      <c r="V148" s="2">
        <f>ROUND(CW148*I148,7)</f>
        <v>0</v>
      </c>
      <c r="W148" s="2">
        <f t="shared" si="75"/>
        <v>0</v>
      </c>
      <c r="X148" s="2">
        <f t="shared" si="76"/>
        <v>0</v>
      </c>
      <c r="Y148" s="2">
        <f t="shared" si="77"/>
        <v>0</v>
      </c>
      <c r="Z148" s="2"/>
      <c r="AA148" s="2">
        <v>72309884</v>
      </c>
      <c r="AB148" s="2">
        <f t="shared" si="78"/>
        <v>403.06</v>
      </c>
      <c r="AC148" s="2">
        <f>ROUND((ES148),6)</f>
        <v>403.06</v>
      </c>
      <c r="AD148" s="2">
        <f>ROUND((((ET148)-(EU148))+AE148),6)</f>
        <v>0</v>
      </c>
      <c r="AE148" s="2">
        <f>ROUND((EU148),6)</f>
        <v>0</v>
      </c>
      <c r="AF148" s="2">
        <f>ROUND((EV148),6)</f>
        <v>0</v>
      </c>
      <c r="AG148" s="2">
        <f t="shared" si="79"/>
        <v>0</v>
      </c>
      <c r="AH148" s="2">
        <f>(EW148)</f>
        <v>0</v>
      </c>
      <c r="AI148" s="2">
        <f>(EX148)</f>
        <v>0</v>
      </c>
      <c r="AJ148" s="2">
        <f t="shared" si="80"/>
        <v>0</v>
      </c>
      <c r="AK148" s="2">
        <v>403.06</v>
      </c>
      <c r="AL148" s="2">
        <v>403.06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0</v>
      </c>
      <c r="AS148" s="2">
        <v>0</v>
      </c>
      <c r="AT148" s="2">
        <v>0</v>
      </c>
      <c r="AU148" s="2">
        <v>0</v>
      </c>
      <c r="AV148" s="2">
        <v>1</v>
      </c>
      <c r="AW148" s="2">
        <v>1</v>
      </c>
      <c r="AX148" s="2"/>
      <c r="AY148" s="2"/>
      <c r="AZ148" s="2">
        <v>1</v>
      </c>
      <c r="BA148" s="2">
        <v>1</v>
      </c>
      <c r="BB148" s="2">
        <v>1</v>
      </c>
      <c r="BC148" s="2">
        <v>1.06</v>
      </c>
      <c r="BD148" s="2" t="s">
        <v>3</v>
      </c>
      <c r="BE148" s="2" t="s">
        <v>3</v>
      </c>
      <c r="BF148" s="2" t="s">
        <v>3</v>
      </c>
      <c r="BG148" s="2" t="s">
        <v>3</v>
      </c>
      <c r="BH148" s="2">
        <v>3</v>
      </c>
      <c r="BI148" s="2">
        <v>1</v>
      </c>
      <c r="BJ148" s="2" t="s">
        <v>303</v>
      </c>
      <c r="BK148" s="2"/>
      <c r="BL148" s="2"/>
      <c r="BM148" s="2">
        <v>500001</v>
      </c>
      <c r="BN148" s="2">
        <v>0</v>
      </c>
      <c r="BO148" s="2" t="s">
        <v>301</v>
      </c>
      <c r="BP148" s="2">
        <v>1</v>
      </c>
      <c r="BQ148" s="2">
        <v>8</v>
      </c>
      <c r="BR148" s="2">
        <v>0</v>
      </c>
      <c r="BS148" s="2">
        <v>1</v>
      </c>
      <c r="BT148" s="2">
        <v>1</v>
      </c>
      <c r="BU148" s="2">
        <v>1</v>
      </c>
      <c r="BV148" s="2">
        <v>1</v>
      </c>
      <c r="BW148" s="2">
        <v>1</v>
      </c>
      <c r="BX148" s="2">
        <v>1</v>
      </c>
      <c r="BY148" s="2" t="s">
        <v>3</v>
      </c>
      <c r="BZ148" s="2">
        <v>0</v>
      </c>
      <c r="CA148" s="2">
        <v>0</v>
      </c>
      <c r="CB148" s="2" t="s">
        <v>3</v>
      </c>
      <c r="CC148" s="2"/>
      <c r="CD148" s="2"/>
      <c r="CE148" s="2">
        <v>0</v>
      </c>
      <c r="CF148" s="2">
        <v>0</v>
      </c>
      <c r="CG148" s="2">
        <v>0</v>
      </c>
      <c r="CH148" s="2"/>
      <c r="CI148" s="2"/>
      <c r="CJ148" s="2"/>
      <c r="CK148" s="2"/>
      <c r="CL148" s="2"/>
      <c r="CM148" s="2">
        <v>0</v>
      </c>
      <c r="CN148" s="2" t="s">
        <v>3</v>
      </c>
      <c r="CO148" s="2">
        <v>0</v>
      </c>
      <c r="CP148" s="2">
        <f t="shared" si="81"/>
        <v>854.48</v>
      </c>
      <c r="CQ148" s="2">
        <f>ROUND(AL148*BC148,2)</f>
        <v>427.24</v>
      </c>
      <c r="CR148" s="2">
        <f>ROUND(AM148*BB148,2)</f>
        <v>0</v>
      </c>
      <c r="CS148" s="2">
        <f>ROUND(AN148*BS148,2)</f>
        <v>0</v>
      </c>
      <c r="CT148" s="2">
        <f>ROUND(AO148*BA148,2)</f>
        <v>0</v>
      </c>
      <c r="CU148" s="2">
        <f t="shared" si="82"/>
        <v>0</v>
      </c>
      <c r="CV148" s="2">
        <f>AH148</f>
        <v>0</v>
      </c>
      <c r="CW148" s="2">
        <f>AI148</f>
        <v>0</v>
      </c>
      <c r="CX148" s="2">
        <f t="shared" si="83"/>
        <v>0</v>
      </c>
      <c r="CY148" s="2">
        <f>0</f>
        <v>0</v>
      </c>
      <c r="CZ148" s="2">
        <f>0</f>
        <v>0</v>
      </c>
      <c r="DA148" s="2"/>
      <c r="DB148" s="2"/>
      <c r="DC148" s="2" t="s">
        <v>3</v>
      </c>
      <c r="DD148" s="2" t="s">
        <v>3</v>
      </c>
      <c r="DE148" s="2" t="s">
        <v>3</v>
      </c>
      <c r="DF148" s="2" t="s">
        <v>3</v>
      </c>
      <c r="DG148" s="2" t="s">
        <v>3</v>
      </c>
      <c r="DH148" s="2" t="s">
        <v>3</v>
      </c>
      <c r="DI148" s="2" t="s">
        <v>3</v>
      </c>
      <c r="DJ148" s="2" t="s">
        <v>3</v>
      </c>
      <c r="DK148" s="2" t="s">
        <v>3</v>
      </c>
      <c r="DL148" s="2" t="s">
        <v>3</v>
      </c>
      <c r="DM148" s="2" t="s">
        <v>3</v>
      </c>
      <c r="DN148" s="2">
        <v>0</v>
      </c>
      <c r="DO148" s="2">
        <v>0</v>
      </c>
      <c r="DP148" s="2">
        <v>1</v>
      </c>
      <c r="DQ148" s="2">
        <v>1</v>
      </c>
      <c r="DR148" s="2"/>
      <c r="DS148" s="2"/>
      <c r="DT148" s="2"/>
      <c r="DU148" s="2">
        <v>1013</v>
      </c>
      <c r="DV148" s="2" t="s">
        <v>118</v>
      </c>
      <c r="DW148" s="2" t="s">
        <v>118</v>
      </c>
      <c r="DX148" s="2">
        <v>1</v>
      </c>
      <c r="DY148" s="2"/>
      <c r="DZ148" s="2" t="s">
        <v>3</v>
      </c>
      <c r="EA148" s="2" t="s">
        <v>3</v>
      </c>
      <c r="EB148" s="2" t="s">
        <v>3</v>
      </c>
      <c r="EC148" s="2" t="s">
        <v>3</v>
      </c>
      <c r="ED148" s="2"/>
      <c r="EE148" s="2">
        <v>70312867</v>
      </c>
      <c r="EF148" s="2">
        <v>8</v>
      </c>
      <c r="EG148" s="2" t="s">
        <v>124</v>
      </c>
      <c r="EH148" s="2">
        <v>0</v>
      </c>
      <c r="EI148" s="2" t="s">
        <v>3</v>
      </c>
      <c r="EJ148" s="2">
        <v>1</v>
      </c>
      <c r="EK148" s="2">
        <v>500001</v>
      </c>
      <c r="EL148" s="2" t="s">
        <v>125</v>
      </c>
      <c r="EM148" s="2" t="s">
        <v>126</v>
      </c>
      <c r="EN148" s="2"/>
      <c r="EO148" s="2" t="s">
        <v>3</v>
      </c>
      <c r="EP148" s="2"/>
      <c r="EQ148" s="2">
        <v>0</v>
      </c>
      <c r="ER148" s="2">
        <v>403.06</v>
      </c>
      <c r="ES148" s="2">
        <v>403.06</v>
      </c>
      <c r="ET148" s="2">
        <v>0</v>
      </c>
      <c r="EU148" s="2">
        <v>0</v>
      </c>
      <c r="EV148" s="2">
        <v>0</v>
      </c>
      <c r="EW148" s="2">
        <v>0</v>
      </c>
      <c r="EX148" s="2">
        <v>0</v>
      </c>
      <c r="EY148" s="2">
        <v>0</v>
      </c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>
        <v>0</v>
      </c>
      <c r="FR148" s="2">
        <v>0</v>
      </c>
      <c r="FS148" s="2">
        <v>0</v>
      </c>
      <c r="FT148" s="2"/>
      <c r="FU148" s="2"/>
      <c r="FV148" s="2"/>
      <c r="FW148" s="2"/>
      <c r="FX148" s="2">
        <v>0</v>
      </c>
      <c r="FY148" s="2">
        <v>0</v>
      </c>
      <c r="FZ148" s="2"/>
      <c r="GA148" s="2" t="s">
        <v>3</v>
      </c>
      <c r="GB148" s="2"/>
      <c r="GC148" s="2"/>
      <c r="GD148" s="2">
        <v>1</v>
      </c>
      <c r="GE148" s="2"/>
      <c r="GF148" s="2">
        <v>484771491</v>
      </c>
      <c r="GG148" s="2">
        <v>2</v>
      </c>
      <c r="GH148" s="2">
        <v>1</v>
      </c>
      <c r="GI148" s="2">
        <v>2</v>
      </c>
      <c r="GJ148" s="2">
        <v>0</v>
      </c>
      <c r="GK148" s="2">
        <v>0</v>
      </c>
      <c r="GL148" s="2">
        <f t="shared" si="84"/>
        <v>0</v>
      </c>
      <c r="GM148" s="2">
        <f t="shared" si="85"/>
        <v>854.48</v>
      </c>
      <c r="GN148" s="2">
        <f t="shared" si="86"/>
        <v>854.48</v>
      </c>
      <c r="GO148" s="2">
        <f t="shared" si="87"/>
        <v>0</v>
      </c>
      <c r="GP148" s="2">
        <f t="shared" si="88"/>
        <v>0</v>
      </c>
      <c r="GQ148" s="2"/>
      <c r="GR148" s="2">
        <v>0</v>
      </c>
      <c r="GS148" s="2">
        <v>0</v>
      </c>
      <c r="GT148" s="2">
        <v>0</v>
      </c>
      <c r="GU148" s="2" t="s">
        <v>3</v>
      </c>
      <c r="GV148" s="2">
        <f t="shared" si="89"/>
        <v>0</v>
      </c>
      <c r="GW148" s="2">
        <v>1</v>
      </c>
      <c r="GX148" s="2">
        <f t="shared" si="90"/>
        <v>0</v>
      </c>
      <c r="GY148" s="2"/>
      <c r="GZ148" s="2"/>
      <c r="HA148" s="2">
        <v>0</v>
      </c>
      <c r="HB148" s="2">
        <v>0</v>
      </c>
      <c r="HC148" s="2">
        <f t="shared" si="91"/>
        <v>0</v>
      </c>
      <c r="HD148" s="2"/>
      <c r="HE148" s="2" t="s">
        <v>3</v>
      </c>
      <c r="HF148" s="2" t="s">
        <v>3</v>
      </c>
      <c r="HG148" s="2"/>
      <c r="HH148" s="2"/>
      <c r="HI148" s="2"/>
      <c r="HJ148" s="2"/>
      <c r="HK148" s="2"/>
      <c r="HL148" s="2"/>
      <c r="HM148" s="2" t="s">
        <v>3</v>
      </c>
      <c r="HN148" s="2" t="s">
        <v>3</v>
      </c>
      <c r="HO148" s="2" t="s">
        <v>3</v>
      </c>
      <c r="HP148" s="2" t="s">
        <v>3</v>
      </c>
      <c r="HQ148" s="2" t="s">
        <v>3</v>
      </c>
      <c r="HR148" s="2"/>
      <c r="HS148" s="2">
        <v>0</v>
      </c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>
        <v>0</v>
      </c>
      <c r="IL148" s="2"/>
      <c r="IM148" s="2"/>
      <c r="IN148" s="2"/>
      <c r="IO148" s="2"/>
      <c r="IP148" s="2"/>
      <c r="IQ148" s="2"/>
      <c r="IR148" s="2"/>
      <c r="IS148" s="2"/>
      <c r="IT148" s="2"/>
      <c r="IU148" s="2"/>
    </row>
    <row r="149" spans="1:255" x14ac:dyDescent="0.2">
      <c r="A149" s="2">
        <v>17</v>
      </c>
      <c r="B149" s="2">
        <v>1</v>
      </c>
      <c r="C149" s="2">
        <f>ROW(SmtRes!A165)</f>
        <v>165</v>
      </c>
      <c r="D149" s="2">
        <f>ROW(EtalonRes!A181)</f>
        <v>181</v>
      </c>
      <c r="E149" s="2" t="s">
        <v>304</v>
      </c>
      <c r="F149" s="2" t="s">
        <v>305</v>
      </c>
      <c r="G149" s="2" t="s">
        <v>306</v>
      </c>
      <c r="H149" s="2" t="s">
        <v>147</v>
      </c>
      <c r="I149" s="2">
        <v>4</v>
      </c>
      <c r="J149" s="2">
        <v>0</v>
      </c>
      <c r="K149" s="2">
        <v>4</v>
      </c>
      <c r="L149" s="2"/>
      <c r="M149" s="2"/>
      <c r="N149" s="2"/>
      <c r="O149" s="2">
        <f t="shared" si="73"/>
        <v>478.65</v>
      </c>
      <c r="P149" s="2">
        <f>SUMIF(SmtRes!AQ160:'SmtRes'!AQ165,"=1",SmtRes!DF160:'SmtRes'!DF165)</f>
        <v>39.04</v>
      </c>
      <c r="Q149" s="2">
        <f>SUMIF(SmtRes!AQ160:'SmtRes'!AQ165,"=1",SmtRes!DG160:'SmtRes'!DG165)</f>
        <v>13.260000000000002</v>
      </c>
      <c r="R149" s="2">
        <f>SUMIF(SmtRes!AQ160:'SmtRes'!AQ165,"=1",SmtRes!DH160:'SmtRes'!DH165)</f>
        <v>0</v>
      </c>
      <c r="S149" s="2">
        <f>SUMIF(SmtRes!AQ160:'SmtRes'!AQ165,"=1",SmtRes!DI160:'SmtRes'!DI165)</f>
        <v>426.35</v>
      </c>
      <c r="T149" s="2">
        <f t="shared" si="74"/>
        <v>0</v>
      </c>
      <c r="U149" s="2">
        <f>SUMIF(SmtRes!AQ160:'SmtRes'!AQ165,"=1",SmtRes!CV160:'SmtRes'!CV165)</f>
        <v>1.1200000000000001</v>
      </c>
      <c r="V149" s="2">
        <f>SUMIF(SmtRes!AQ160:'SmtRes'!AQ165,"=1",SmtRes!CW160:'SmtRes'!CW165)</f>
        <v>0</v>
      </c>
      <c r="W149" s="2">
        <f t="shared" si="75"/>
        <v>0</v>
      </c>
      <c r="X149" s="2">
        <f t="shared" si="76"/>
        <v>498.83</v>
      </c>
      <c r="Y149" s="2">
        <f t="shared" si="77"/>
        <v>315.5</v>
      </c>
      <c r="Z149" s="2"/>
      <c r="AA149" s="2">
        <v>72309884</v>
      </c>
      <c r="AB149" s="2">
        <f t="shared" si="78"/>
        <v>114.87491</v>
      </c>
      <c r="AC149" s="2">
        <f>ROUND((SUM(SmtRes!BQ160:'SmtRes'!BQ165)),6)</f>
        <v>6.0242100000000001</v>
      </c>
      <c r="AD149" s="2">
        <f>ROUND((((SUM(SmtRes!BR160:'SmtRes'!BR165))-(0))+AE149),6)</f>
        <v>2.2631000000000001</v>
      </c>
      <c r="AE149" s="2">
        <f>ROUND((0),6)</f>
        <v>0</v>
      </c>
      <c r="AF149" s="2">
        <f>ROUND((SUM(SmtRes!BT160:'SmtRes'!BT165)),6)</f>
        <v>106.58759999999999</v>
      </c>
      <c r="AG149" s="2">
        <f t="shared" si="79"/>
        <v>0</v>
      </c>
      <c r="AH149" s="2">
        <f>(SUM(SmtRes!BU160:'SmtRes'!BU165))</f>
        <v>0.28000000000000003</v>
      </c>
      <c r="AI149" s="2">
        <f>(0)</f>
        <v>0</v>
      </c>
      <c r="AJ149" s="2">
        <f t="shared" si="80"/>
        <v>0</v>
      </c>
      <c r="AK149" s="2">
        <v>114.87491000000001</v>
      </c>
      <c r="AL149" s="2">
        <v>6.0242100000000001</v>
      </c>
      <c r="AM149" s="2">
        <v>2.2630999999999997</v>
      </c>
      <c r="AN149" s="2">
        <v>0</v>
      </c>
      <c r="AO149" s="2">
        <v>106.58760000000001</v>
      </c>
      <c r="AP149" s="2">
        <v>0</v>
      </c>
      <c r="AQ149" s="2">
        <v>0.28000000000000003</v>
      </c>
      <c r="AR149" s="2">
        <v>0</v>
      </c>
      <c r="AS149" s="2">
        <v>0</v>
      </c>
      <c r="AT149" s="2">
        <v>117</v>
      </c>
      <c r="AU149" s="2">
        <v>74</v>
      </c>
      <c r="AV149" s="2">
        <v>1</v>
      </c>
      <c r="AW149" s="2">
        <v>1</v>
      </c>
      <c r="AX149" s="2"/>
      <c r="AY149" s="2"/>
      <c r="AZ149" s="2">
        <v>1</v>
      </c>
      <c r="BA149" s="2">
        <v>1</v>
      </c>
      <c r="BB149" s="2">
        <v>1</v>
      </c>
      <c r="BC149" s="2">
        <v>1</v>
      </c>
      <c r="BD149" s="2" t="s">
        <v>3</v>
      </c>
      <c r="BE149" s="2" t="s">
        <v>3</v>
      </c>
      <c r="BF149" s="2" t="s">
        <v>3</v>
      </c>
      <c r="BG149" s="2" t="s">
        <v>3</v>
      </c>
      <c r="BH149" s="2">
        <v>0</v>
      </c>
      <c r="BI149" s="2">
        <v>1</v>
      </c>
      <c r="BJ149" s="2" t="s">
        <v>307</v>
      </c>
      <c r="BK149" s="2"/>
      <c r="BL149" s="2"/>
      <c r="BM149" s="2">
        <v>24001</v>
      </c>
      <c r="BN149" s="2">
        <v>0</v>
      </c>
      <c r="BO149" s="2" t="s">
        <v>3</v>
      </c>
      <c r="BP149" s="2">
        <v>0</v>
      </c>
      <c r="BQ149" s="2">
        <v>2</v>
      </c>
      <c r="BR149" s="2">
        <v>0</v>
      </c>
      <c r="BS149" s="2">
        <v>1</v>
      </c>
      <c r="BT149" s="2">
        <v>1</v>
      </c>
      <c r="BU149" s="2">
        <v>1</v>
      </c>
      <c r="BV149" s="2">
        <v>1</v>
      </c>
      <c r="BW149" s="2">
        <v>1</v>
      </c>
      <c r="BX149" s="2">
        <v>1</v>
      </c>
      <c r="BY149" s="2" t="s">
        <v>3</v>
      </c>
      <c r="BZ149" s="2">
        <v>117</v>
      </c>
      <c r="CA149" s="2">
        <v>74</v>
      </c>
      <c r="CB149" s="2" t="s">
        <v>3</v>
      </c>
      <c r="CC149" s="2"/>
      <c r="CD149" s="2"/>
      <c r="CE149" s="2">
        <v>0</v>
      </c>
      <c r="CF149" s="2">
        <v>0</v>
      </c>
      <c r="CG149" s="2">
        <v>0</v>
      </c>
      <c r="CH149" s="2"/>
      <c r="CI149" s="2"/>
      <c r="CJ149" s="2"/>
      <c r="CK149" s="2"/>
      <c r="CL149" s="2"/>
      <c r="CM149" s="2">
        <v>0</v>
      </c>
      <c r="CN149" s="2" t="s">
        <v>3</v>
      </c>
      <c r="CO149" s="2">
        <v>0</v>
      </c>
      <c r="CP149" s="2">
        <f t="shared" si="81"/>
        <v>478.65000000000003</v>
      </c>
      <c r="CQ149" s="2">
        <f>SUMIF(SmtRes!AQ160:'SmtRes'!AQ165,"=1",SmtRes!AA160:'SmtRes'!AA165)</f>
        <v>1058.8500000000001</v>
      </c>
      <c r="CR149" s="2">
        <f>SUMIF(SmtRes!AQ160:'SmtRes'!AQ165,"=1",SmtRes!AB160:'SmtRes'!AB165)</f>
        <v>18.060000000000002</v>
      </c>
      <c r="CS149" s="2">
        <f>SUMIF(SmtRes!AQ160:'SmtRes'!AQ165,"=1",SmtRes!AC160:'SmtRes'!AC165)</f>
        <v>0</v>
      </c>
      <c r="CT149" s="2">
        <f>SUMIF(SmtRes!AQ160:'SmtRes'!AQ165,"=1",SmtRes!AD160:'SmtRes'!AD165)</f>
        <v>380.67</v>
      </c>
      <c r="CU149" s="2">
        <f t="shared" si="82"/>
        <v>0</v>
      </c>
      <c r="CV149" s="2">
        <f>SUMIF(SmtRes!AQ160:'SmtRes'!AQ165,"=1",SmtRes!BU160:'SmtRes'!BU165)</f>
        <v>0.28000000000000003</v>
      </c>
      <c r="CW149" s="2">
        <f>SUMIF(SmtRes!AQ160:'SmtRes'!AQ165,"=1",SmtRes!BV160:'SmtRes'!BV165)</f>
        <v>0</v>
      </c>
      <c r="CX149" s="2">
        <f t="shared" si="83"/>
        <v>0</v>
      </c>
      <c r="CY149" s="2">
        <f>(((S149+R149)*AT149)/100)</f>
        <v>498.82950000000005</v>
      </c>
      <c r="CZ149" s="2">
        <f>(((S149+R149)*AU149)/100)</f>
        <v>315.49900000000002</v>
      </c>
      <c r="DA149" s="2"/>
      <c r="DB149" s="2"/>
      <c r="DC149" s="2" t="s">
        <v>3</v>
      </c>
      <c r="DD149" s="2" t="s">
        <v>3</v>
      </c>
      <c r="DE149" s="2" t="s">
        <v>3</v>
      </c>
      <c r="DF149" s="2" t="s">
        <v>3</v>
      </c>
      <c r="DG149" s="2" t="s">
        <v>3</v>
      </c>
      <c r="DH149" s="2" t="s">
        <v>3</v>
      </c>
      <c r="DI149" s="2" t="s">
        <v>3</v>
      </c>
      <c r="DJ149" s="2" t="s">
        <v>3</v>
      </c>
      <c r="DK149" s="2" t="s">
        <v>3</v>
      </c>
      <c r="DL149" s="2" t="s">
        <v>3</v>
      </c>
      <c r="DM149" s="2" t="s">
        <v>3</v>
      </c>
      <c r="DN149" s="2">
        <v>0</v>
      </c>
      <c r="DO149" s="2">
        <v>0</v>
      </c>
      <c r="DP149" s="2">
        <v>1</v>
      </c>
      <c r="DQ149" s="2">
        <v>1</v>
      </c>
      <c r="DR149" s="2"/>
      <c r="DS149" s="2"/>
      <c r="DT149" s="2"/>
      <c r="DU149" s="2">
        <v>1013</v>
      </c>
      <c r="DV149" s="2" t="s">
        <v>147</v>
      </c>
      <c r="DW149" s="2" t="s">
        <v>147</v>
      </c>
      <c r="DX149" s="2">
        <v>1</v>
      </c>
      <c r="DY149" s="2"/>
      <c r="DZ149" s="2" t="s">
        <v>3</v>
      </c>
      <c r="EA149" s="2" t="s">
        <v>3</v>
      </c>
      <c r="EB149" s="2" t="s">
        <v>3</v>
      </c>
      <c r="EC149" s="2" t="s">
        <v>3</v>
      </c>
      <c r="ED149" s="2"/>
      <c r="EE149" s="2">
        <v>70312969</v>
      </c>
      <c r="EF149" s="2">
        <v>2</v>
      </c>
      <c r="EG149" s="2" t="s">
        <v>25</v>
      </c>
      <c r="EH149" s="2">
        <v>18</v>
      </c>
      <c r="EI149" s="2" t="s">
        <v>106</v>
      </c>
      <c r="EJ149" s="2">
        <v>1</v>
      </c>
      <c r="EK149" s="2">
        <v>24001</v>
      </c>
      <c r="EL149" s="2" t="s">
        <v>106</v>
      </c>
      <c r="EM149" s="2" t="s">
        <v>107</v>
      </c>
      <c r="EN149" s="2"/>
      <c r="EO149" s="2" t="s">
        <v>3</v>
      </c>
      <c r="EP149" s="2"/>
      <c r="EQ149" s="2">
        <v>0</v>
      </c>
      <c r="ER149" s="2">
        <v>0</v>
      </c>
      <c r="ES149" s="2">
        <v>0</v>
      </c>
      <c r="ET149" s="2">
        <v>0</v>
      </c>
      <c r="EU149" s="2">
        <v>0</v>
      </c>
      <c r="EV149" s="2">
        <v>0</v>
      </c>
      <c r="EW149" s="2">
        <v>0.28000000000000003</v>
      </c>
      <c r="EX149" s="2">
        <v>0</v>
      </c>
      <c r="EY149" s="2">
        <v>0</v>
      </c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>
        <v>0</v>
      </c>
      <c r="FR149" s="2">
        <v>0</v>
      </c>
      <c r="FS149" s="2">
        <v>0</v>
      </c>
      <c r="FT149" s="2"/>
      <c r="FU149" s="2"/>
      <c r="FV149" s="2"/>
      <c r="FW149" s="2"/>
      <c r="FX149" s="2">
        <v>117</v>
      </c>
      <c r="FY149" s="2">
        <v>74</v>
      </c>
      <c r="FZ149" s="2"/>
      <c r="GA149" s="2" t="s">
        <v>3</v>
      </c>
      <c r="GB149" s="2"/>
      <c r="GC149" s="2"/>
      <c r="GD149" s="2">
        <v>1</v>
      </c>
      <c r="GE149" s="2"/>
      <c r="GF149" s="2">
        <v>1350063905</v>
      </c>
      <c r="GG149" s="2">
        <v>2</v>
      </c>
      <c r="GH149" s="2">
        <v>1</v>
      </c>
      <c r="GI149" s="2">
        <v>-2</v>
      </c>
      <c r="GJ149" s="2">
        <v>0</v>
      </c>
      <c r="GK149" s="2">
        <v>0</v>
      </c>
      <c r="GL149" s="2">
        <f t="shared" si="84"/>
        <v>0</v>
      </c>
      <c r="GM149" s="2">
        <f t="shared" si="85"/>
        <v>1292.98</v>
      </c>
      <c r="GN149" s="2">
        <f t="shared" si="86"/>
        <v>1292.98</v>
      </c>
      <c r="GO149" s="2">
        <f t="shared" si="87"/>
        <v>0</v>
      </c>
      <c r="GP149" s="2">
        <f t="shared" si="88"/>
        <v>0</v>
      </c>
      <c r="GQ149" s="2"/>
      <c r="GR149" s="2">
        <v>0</v>
      </c>
      <c r="GS149" s="2">
        <v>0</v>
      </c>
      <c r="GT149" s="2">
        <v>0</v>
      </c>
      <c r="GU149" s="2" t="s">
        <v>3</v>
      </c>
      <c r="GV149" s="2">
        <f t="shared" si="89"/>
        <v>0</v>
      </c>
      <c r="GW149" s="2">
        <v>1</v>
      </c>
      <c r="GX149" s="2">
        <f t="shared" si="90"/>
        <v>0</v>
      </c>
      <c r="GY149" s="2"/>
      <c r="GZ149" s="2"/>
      <c r="HA149" s="2">
        <v>0</v>
      </c>
      <c r="HB149" s="2">
        <v>0</v>
      </c>
      <c r="HC149" s="2">
        <f t="shared" si="91"/>
        <v>0</v>
      </c>
      <c r="HD149" s="2"/>
      <c r="HE149" s="2" t="s">
        <v>3</v>
      </c>
      <c r="HF149" s="2" t="s">
        <v>3</v>
      </c>
      <c r="HG149" s="2"/>
      <c r="HH149" s="2"/>
      <c r="HI149" s="2"/>
      <c r="HJ149" s="2"/>
      <c r="HK149" s="2"/>
      <c r="HL149" s="2"/>
      <c r="HM149" s="2" t="s">
        <v>3</v>
      </c>
      <c r="HN149" s="2" t="s">
        <v>108</v>
      </c>
      <c r="HO149" s="2" t="s">
        <v>109</v>
      </c>
      <c r="HP149" s="2" t="s">
        <v>106</v>
      </c>
      <c r="HQ149" s="2" t="s">
        <v>106</v>
      </c>
      <c r="HR149" s="2"/>
      <c r="HS149" s="2">
        <v>0</v>
      </c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>
        <v>0</v>
      </c>
      <c r="IL149" s="2"/>
      <c r="IM149" s="2"/>
      <c r="IN149" s="2"/>
      <c r="IO149" s="2"/>
      <c r="IP149" s="2"/>
      <c r="IQ149" s="2"/>
      <c r="IR149" s="2"/>
      <c r="IS149" s="2"/>
      <c r="IT149" s="2"/>
      <c r="IU149" s="2"/>
    </row>
    <row r="150" spans="1:255" x14ac:dyDescent="0.2">
      <c r="A150" s="2">
        <v>18</v>
      </c>
      <c r="B150" s="2">
        <v>1</v>
      </c>
      <c r="C150" s="2">
        <v>165</v>
      </c>
      <c r="D150" s="2"/>
      <c r="E150" s="2" t="s">
        <v>308</v>
      </c>
      <c r="F150" s="2" t="s">
        <v>309</v>
      </c>
      <c r="G150" s="2" t="s">
        <v>310</v>
      </c>
      <c r="H150" s="2" t="s">
        <v>118</v>
      </c>
      <c r="I150" s="2">
        <f>I149*J150</f>
        <v>4</v>
      </c>
      <c r="J150" s="2">
        <v>1</v>
      </c>
      <c r="K150" s="2">
        <v>1</v>
      </c>
      <c r="L150" s="2"/>
      <c r="M150" s="2"/>
      <c r="N150" s="2"/>
      <c r="O150" s="2">
        <f t="shared" si="73"/>
        <v>613.6</v>
      </c>
      <c r="P150" s="2">
        <f>ROUND(CQ150*I150,2)</f>
        <v>613.6</v>
      </c>
      <c r="Q150" s="2">
        <f>ROUND(CR150*I150,2)</f>
        <v>0</v>
      </c>
      <c r="R150" s="2">
        <f>ROUND(CS150*I150,2)</f>
        <v>0</v>
      </c>
      <c r="S150" s="2">
        <f>ROUND(CT150*I150,2)</f>
        <v>0</v>
      </c>
      <c r="T150" s="2">
        <f t="shared" si="74"/>
        <v>0</v>
      </c>
      <c r="U150" s="2">
        <f>ROUND(CV150*I150,7)</f>
        <v>0</v>
      </c>
      <c r="V150" s="2">
        <f>ROUND(CW150*I150,7)</f>
        <v>0</v>
      </c>
      <c r="W150" s="2">
        <f t="shared" si="75"/>
        <v>0</v>
      </c>
      <c r="X150" s="2">
        <f t="shared" si="76"/>
        <v>0</v>
      </c>
      <c r="Y150" s="2">
        <f t="shared" si="77"/>
        <v>0</v>
      </c>
      <c r="Z150" s="2"/>
      <c r="AA150" s="2">
        <v>72309884</v>
      </c>
      <c r="AB150" s="2">
        <f t="shared" si="78"/>
        <v>120.79</v>
      </c>
      <c r="AC150" s="2">
        <f>ROUND((ES150),6)</f>
        <v>120.79</v>
      </c>
      <c r="AD150" s="2">
        <f>ROUND((((ET150)-(EU150))+AE150),6)</f>
        <v>0</v>
      </c>
      <c r="AE150" s="2">
        <f>ROUND((EU150),6)</f>
        <v>0</v>
      </c>
      <c r="AF150" s="2">
        <f>ROUND((EV150),6)</f>
        <v>0</v>
      </c>
      <c r="AG150" s="2">
        <f t="shared" si="79"/>
        <v>0</v>
      </c>
      <c r="AH150" s="2">
        <f>(EW150)</f>
        <v>0</v>
      </c>
      <c r="AI150" s="2">
        <f>(EX150)</f>
        <v>0</v>
      </c>
      <c r="AJ150" s="2">
        <f t="shared" si="80"/>
        <v>0</v>
      </c>
      <c r="AK150" s="2">
        <v>120.79</v>
      </c>
      <c r="AL150" s="2">
        <v>120.79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0</v>
      </c>
      <c r="AS150" s="2">
        <v>0</v>
      </c>
      <c r="AT150" s="2">
        <v>117</v>
      </c>
      <c r="AU150" s="2">
        <v>74</v>
      </c>
      <c r="AV150" s="2">
        <v>1</v>
      </c>
      <c r="AW150" s="2">
        <v>1</v>
      </c>
      <c r="AX150" s="2"/>
      <c r="AY150" s="2"/>
      <c r="AZ150" s="2">
        <v>1</v>
      </c>
      <c r="BA150" s="2">
        <v>1</v>
      </c>
      <c r="BB150" s="2">
        <v>1</v>
      </c>
      <c r="BC150" s="2">
        <v>1.27</v>
      </c>
      <c r="BD150" s="2" t="s">
        <v>3</v>
      </c>
      <c r="BE150" s="2" t="s">
        <v>3</v>
      </c>
      <c r="BF150" s="2" t="s">
        <v>3</v>
      </c>
      <c r="BG150" s="2" t="s">
        <v>3</v>
      </c>
      <c r="BH150" s="2">
        <v>3</v>
      </c>
      <c r="BI150" s="2">
        <v>1</v>
      </c>
      <c r="BJ150" s="2" t="s">
        <v>311</v>
      </c>
      <c r="BK150" s="2"/>
      <c r="BL150" s="2"/>
      <c r="BM150" s="2">
        <v>24001</v>
      </c>
      <c r="BN150" s="2">
        <v>0</v>
      </c>
      <c r="BO150" s="2" t="s">
        <v>309</v>
      </c>
      <c r="BP150" s="2">
        <v>1</v>
      </c>
      <c r="BQ150" s="2">
        <v>2</v>
      </c>
      <c r="BR150" s="2">
        <v>0</v>
      </c>
      <c r="BS150" s="2">
        <v>1</v>
      </c>
      <c r="BT150" s="2">
        <v>1</v>
      </c>
      <c r="BU150" s="2">
        <v>1</v>
      </c>
      <c r="BV150" s="2">
        <v>1</v>
      </c>
      <c r="BW150" s="2">
        <v>1</v>
      </c>
      <c r="BX150" s="2">
        <v>1</v>
      </c>
      <c r="BY150" s="2" t="s">
        <v>3</v>
      </c>
      <c r="BZ150" s="2">
        <v>117</v>
      </c>
      <c r="CA150" s="2">
        <v>74</v>
      </c>
      <c r="CB150" s="2" t="s">
        <v>3</v>
      </c>
      <c r="CC150" s="2"/>
      <c r="CD150" s="2"/>
      <c r="CE150" s="2">
        <v>0</v>
      </c>
      <c r="CF150" s="2">
        <v>0</v>
      </c>
      <c r="CG150" s="2">
        <v>0</v>
      </c>
      <c r="CH150" s="2"/>
      <c r="CI150" s="2"/>
      <c r="CJ150" s="2"/>
      <c r="CK150" s="2"/>
      <c r="CL150" s="2"/>
      <c r="CM150" s="2">
        <v>0</v>
      </c>
      <c r="CN150" s="2" t="s">
        <v>3</v>
      </c>
      <c r="CO150" s="2">
        <v>0</v>
      </c>
      <c r="CP150" s="2">
        <f t="shared" si="81"/>
        <v>613.6</v>
      </c>
      <c r="CQ150" s="2">
        <f>ROUND(AL150*BC150,2)</f>
        <v>153.4</v>
      </c>
      <c r="CR150" s="2">
        <f>ROUND(AM150*BB150,2)</f>
        <v>0</v>
      </c>
      <c r="CS150" s="2">
        <f>ROUND(AN150*BS150,2)</f>
        <v>0</v>
      </c>
      <c r="CT150" s="2">
        <f>ROUND(AO150*BA150,2)</f>
        <v>0</v>
      </c>
      <c r="CU150" s="2">
        <f t="shared" si="82"/>
        <v>0</v>
      </c>
      <c r="CV150" s="2">
        <f>AH150</f>
        <v>0</v>
      </c>
      <c r="CW150" s="2">
        <f>AI150</f>
        <v>0</v>
      </c>
      <c r="CX150" s="2">
        <f t="shared" si="83"/>
        <v>0</v>
      </c>
      <c r="CY150" s="2">
        <f>(((S150+R150)*AT150)/100)</f>
        <v>0</v>
      </c>
      <c r="CZ150" s="2">
        <f>(((S150+R150)*AU150)/100)</f>
        <v>0</v>
      </c>
      <c r="DA150" s="2"/>
      <c r="DB150" s="2"/>
      <c r="DC150" s="2" t="s">
        <v>3</v>
      </c>
      <c r="DD150" s="2" t="s">
        <v>3</v>
      </c>
      <c r="DE150" s="2" t="s">
        <v>3</v>
      </c>
      <c r="DF150" s="2" t="s">
        <v>3</v>
      </c>
      <c r="DG150" s="2" t="s">
        <v>3</v>
      </c>
      <c r="DH150" s="2" t="s">
        <v>3</v>
      </c>
      <c r="DI150" s="2" t="s">
        <v>3</v>
      </c>
      <c r="DJ150" s="2" t="s">
        <v>3</v>
      </c>
      <c r="DK150" s="2" t="s">
        <v>3</v>
      </c>
      <c r="DL150" s="2" t="s">
        <v>3</v>
      </c>
      <c r="DM150" s="2" t="s">
        <v>3</v>
      </c>
      <c r="DN150" s="2">
        <v>0</v>
      </c>
      <c r="DO150" s="2">
        <v>0</v>
      </c>
      <c r="DP150" s="2">
        <v>1</v>
      </c>
      <c r="DQ150" s="2">
        <v>1</v>
      </c>
      <c r="DR150" s="2"/>
      <c r="DS150" s="2"/>
      <c r="DT150" s="2"/>
      <c r="DU150" s="2">
        <v>1013</v>
      </c>
      <c r="DV150" s="2" t="s">
        <v>118</v>
      </c>
      <c r="DW150" s="2" t="s">
        <v>118</v>
      </c>
      <c r="DX150" s="2">
        <v>1</v>
      </c>
      <c r="DY150" s="2"/>
      <c r="DZ150" s="2" t="s">
        <v>3</v>
      </c>
      <c r="EA150" s="2" t="s">
        <v>3</v>
      </c>
      <c r="EB150" s="2" t="s">
        <v>3</v>
      </c>
      <c r="EC150" s="2" t="s">
        <v>3</v>
      </c>
      <c r="ED150" s="2"/>
      <c r="EE150" s="2">
        <v>70312969</v>
      </c>
      <c r="EF150" s="2">
        <v>2</v>
      </c>
      <c r="EG150" s="2" t="s">
        <v>25</v>
      </c>
      <c r="EH150" s="2">
        <v>18</v>
      </c>
      <c r="EI150" s="2" t="s">
        <v>106</v>
      </c>
      <c r="EJ150" s="2">
        <v>1</v>
      </c>
      <c r="EK150" s="2">
        <v>24001</v>
      </c>
      <c r="EL150" s="2" t="s">
        <v>106</v>
      </c>
      <c r="EM150" s="2" t="s">
        <v>107</v>
      </c>
      <c r="EN150" s="2"/>
      <c r="EO150" s="2" t="s">
        <v>3</v>
      </c>
      <c r="EP150" s="2"/>
      <c r="EQ150" s="2">
        <v>0</v>
      </c>
      <c r="ER150" s="2">
        <v>120.79</v>
      </c>
      <c r="ES150" s="2">
        <v>120.79</v>
      </c>
      <c r="ET150" s="2">
        <v>0</v>
      </c>
      <c r="EU150" s="2">
        <v>0</v>
      </c>
      <c r="EV150" s="2">
        <v>0</v>
      </c>
      <c r="EW150" s="2">
        <v>0</v>
      </c>
      <c r="EX150" s="2">
        <v>0</v>
      </c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>
        <v>0</v>
      </c>
      <c r="FR150" s="2">
        <v>0</v>
      </c>
      <c r="FS150" s="2">
        <v>0</v>
      </c>
      <c r="FT150" s="2"/>
      <c r="FU150" s="2"/>
      <c r="FV150" s="2"/>
      <c r="FW150" s="2"/>
      <c r="FX150" s="2">
        <v>117</v>
      </c>
      <c r="FY150" s="2">
        <v>74</v>
      </c>
      <c r="FZ150" s="2"/>
      <c r="GA150" s="2" t="s">
        <v>3</v>
      </c>
      <c r="GB150" s="2"/>
      <c r="GC150" s="2"/>
      <c r="GD150" s="2">
        <v>1</v>
      </c>
      <c r="GE150" s="2"/>
      <c r="GF150" s="2">
        <v>1532694779</v>
      </c>
      <c r="GG150" s="2">
        <v>2</v>
      </c>
      <c r="GH150" s="2">
        <v>1</v>
      </c>
      <c r="GI150" s="2">
        <v>2</v>
      </c>
      <c r="GJ150" s="2">
        <v>0</v>
      </c>
      <c r="GK150" s="2">
        <v>0</v>
      </c>
      <c r="GL150" s="2">
        <f t="shared" si="84"/>
        <v>0</v>
      </c>
      <c r="GM150" s="2">
        <f t="shared" si="85"/>
        <v>613.6</v>
      </c>
      <c r="GN150" s="2">
        <f t="shared" si="86"/>
        <v>613.6</v>
      </c>
      <c r="GO150" s="2">
        <f t="shared" si="87"/>
        <v>0</v>
      </c>
      <c r="GP150" s="2">
        <f t="shared" si="88"/>
        <v>0</v>
      </c>
      <c r="GQ150" s="2"/>
      <c r="GR150" s="2">
        <v>0</v>
      </c>
      <c r="GS150" s="2">
        <v>0</v>
      </c>
      <c r="GT150" s="2">
        <v>0</v>
      </c>
      <c r="GU150" s="2" t="s">
        <v>3</v>
      </c>
      <c r="GV150" s="2">
        <f t="shared" si="89"/>
        <v>0</v>
      </c>
      <c r="GW150" s="2">
        <v>1</v>
      </c>
      <c r="GX150" s="2">
        <f t="shared" si="90"/>
        <v>0</v>
      </c>
      <c r="GY150" s="2"/>
      <c r="GZ150" s="2"/>
      <c r="HA150" s="2">
        <v>0</v>
      </c>
      <c r="HB150" s="2">
        <v>0</v>
      </c>
      <c r="HC150" s="2">
        <f t="shared" si="91"/>
        <v>0</v>
      </c>
      <c r="HD150" s="2"/>
      <c r="HE150" s="2" t="s">
        <v>3</v>
      </c>
      <c r="HF150" s="2" t="s">
        <v>3</v>
      </c>
      <c r="HG150" s="2"/>
      <c r="HH150" s="2"/>
      <c r="HI150" s="2"/>
      <c r="HJ150" s="2"/>
      <c r="HK150" s="2"/>
      <c r="HL150" s="2"/>
      <c r="HM150" s="2" t="s">
        <v>3</v>
      </c>
      <c r="HN150" s="2" t="s">
        <v>108</v>
      </c>
      <c r="HO150" s="2" t="s">
        <v>109</v>
      </c>
      <c r="HP150" s="2" t="s">
        <v>106</v>
      </c>
      <c r="HQ150" s="2" t="s">
        <v>106</v>
      </c>
      <c r="HR150" s="2"/>
      <c r="HS150" s="2">
        <v>0</v>
      </c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>
        <v>0</v>
      </c>
      <c r="IL150" s="2"/>
      <c r="IM150" s="2"/>
      <c r="IN150" s="2"/>
      <c r="IO150" s="2"/>
      <c r="IP150" s="2"/>
      <c r="IQ150" s="2"/>
      <c r="IR150" s="2"/>
      <c r="IS150" s="2"/>
      <c r="IT150" s="2"/>
      <c r="IU150" s="2"/>
    </row>
    <row r="151" spans="1:255" x14ac:dyDescent="0.2">
      <c r="A151" s="2">
        <v>17</v>
      </c>
      <c r="B151" s="2">
        <v>1</v>
      </c>
      <c r="C151" s="2">
        <f>ROW(SmtRes!A169)</f>
        <v>169</v>
      </c>
      <c r="D151" s="2">
        <f>ROW(EtalonRes!A185)</f>
        <v>185</v>
      </c>
      <c r="E151" s="2" t="s">
        <v>312</v>
      </c>
      <c r="F151" s="2" t="s">
        <v>313</v>
      </c>
      <c r="G151" s="2" t="s">
        <v>314</v>
      </c>
      <c r="H151" s="2" t="s">
        <v>147</v>
      </c>
      <c r="I151" s="2">
        <v>2</v>
      </c>
      <c r="J151" s="2">
        <v>0</v>
      </c>
      <c r="K151" s="2">
        <v>2</v>
      </c>
      <c r="L151" s="2"/>
      <c r="M151" s="2"/>
      <c r="N151" s="2"/>
      <c r="O151" s="2">
        <f t="shared" si="73"/>
        <v>1272.99</v>
      </c>
      <c r="P151" s="2">
        <f>SUMIF(SmtRes!AQ166:'SmtRes'!AQ169,"=1",SmtRes!DF166:'SmtRes'!DF169)</f>
        <v>77.349999999999994</v>
      </c>
      <c r="Q151" s="2">
        <f>SUMIF(SmtRes!AQ166:'SmtRes'!AQ169,"=1",SmtRes!DG166:'SmtRes'!DG169)</f>
        <v>10.43</v>
      </c>
      <c r="R151" s="2">
        <f>SUMIF(SmtRes!AQ166:'SmtRes'!AQ169,"=1",SmtRes!DH166:'SmtRes'!DH169)</f>
        <v>0</v>
      </c>
      <c r="S151" s="2">
        <f>SUMIF(SmtRes!AQ166:'SmtRes'!AQ169,"=1",SmtRes!DI166:'SmtRes'!DI169)</f>
        <v>1185.21</v>
      </c>
      <c r="T151" s="2">
        <f t="shared" si="74"/>
        <v>0</v>
      </c>
      <c r="U151" s="2">
        <f>SUMIF(SmtRes!AQ166:'SmtRes'!AQ169,"=1",SmtRes!CV166:'SmtRes'!CV169)</f>
        <v>2.8</v>
      </c>
      <c r="V151" s="2">
        <f>SUMIF(SmtRes!AQ166:'SmtRes'!AQ169,"=1",SmtRes!CW166:'SmtRes'!CW169)</f>
        <v>0</v>
      </c>
      <c r="W151" s="2">
        <f t="shared" si="75"/>
        <v>0</v>
      </c>
      <c r="X151" s="2">
        <f t="shared" si="76"/>
        <v>1386.7</v>
      </c>
      <c r="Y151" s="2">
        <f t="shared" si="77"/>
        <v>877.06</v>
      </c>
      <c r="Z151" s="2"/>
      <c r="AA151" s="2">
        <v>72309884</v>
      </c>
      <c r="AB151" s="2">
        <f t="shared" si="78"/>
        <v>619.75779999999997</v>
      </c>
      <c r="AC151" s="2">
        <f>ROUND((SUM(SmtRes!BQ166:'SmtRes'!BQ169)),6)</f>
        <v>23.872399999999999</v>
      </c>
      <c r="AD151" s="2">
        <f>ROUND((((SUM(SmtRes!BR166:'SmtRes'!BR169))-(0))+AE151),6)</f>
        <v>3.2793999999999999</v>
      </c>
      <c r="AE151" s="2">
        <f>ROUND((0),6)</f>
        <v>0</v>
      </c>
      <c r="AF151" s="2">
        <f>ROUND((SUM(SmtRes!BT166:'SmtRes'!BT169)),6)</f>
        <v>592.60599999999999</v>
      </c>
      <c r="AG151" s="2">
        <f t="shared" si="79"/>
        <v>0</v>
      </c>
      <c r="AH151" s="2">
        <f>(SUM(SmtRes!BU166:'SmtRes'!BU169))</f>
        <v>1.4</v>
      </c>
      <c r="AI151" s="2">
        <f>(0)</f>
        <v>0</v>
      </c>
      <c r="AJ151" s="2">
        <f t="shared" si="80"/>
        <v>0</v>
      </c>
      <c r="AK151" s="2">
        <v>619.75779999999997</v>
      </c>
      <c r="AL151" s="2">
        <v>23.872399999999999</v>
      </c>
      <c r="AM151" s="2">
        <v>3.2794000000000003</v>
      </c>
      <c r="AN151" s="2">
        <v>0</v>
      </c>
      <c r="AO151" s="2">
        <v>592.60599999999999</v>
      </c>
      <c r="AP151" s="2">
        <v>0</v>
      </c>
      <c r="AQ151" s="2">
        <v>1.4</v>
      </c>
      <c r="AR151" s="2">
        <v>0</v>
      </c>
      <c r="AS151" s="2">
        <v>0</v>
      </c>
      <c r="AT151" s="2">
        <v>117</v>
      </c>
      <c r="AU151" s="2">
        <v>74</v>
      </c>
      <c r="AV151" s="2">
        <v>1</v>
      </c>
      <c r="AW151" s="2">
        <v>1</v>
      </c>
      <c r="AX151" s="2"/>
      <c r="AY151" s="2"/>
      <c r="AZ151" s="2">
        <v>1</v>
      </c>
      <c r="BA151" s="2">
        <v>1</v>
      </c>
      <c r="BB151" s="2">
        <v>1</v>
      </c>
      <c r="BC151" s="2">
        <v>1</v>
      </c>
      <c r="BD151" s="2" t="s">
        <v>3</v>
      </c>
      <c r="BE151" s="2" t="s">
        <v>3</v>
      </c>
      <c r="BF151" s="2" t="s">
        <v>3</v>
      </c>
      <c r="BG151" s="2" t="s">
        <v>3</v>
      </c>
      <c r="BH151" s="2">
        <v>0</v>
      </c>
      <c r="BI151" s="2">
        <v>1</v>
      </c>
      <c r="BJ151" s="2" t="s">
        <v>315</v>
      </c>
      <c r="BK151" s="2"/>
      <c r="BL151" s="2"/>
      <c r="BM151" s="2">
        <v>24001</v>
      </c>
      <c r="BN151" s="2">
        <v>0</v>
      </c>
      <c r="BO151" s="2" t="s">
        <v>3</v>
      </c>
      <c r="BP151" s="2">
        <v>0</v>
      </c>
      <c r="BQ151" s="2">
        <v>2</v>
      </c>
      <c r="BR151" s="2">
        <v>0</v>
      </c>
      <c r="BS151" s="2">
        <v>1</v>
      </c>
      <c r="BT151" s="2">
        <v>1</v>
      </c>
      <c r="BU151" s="2">
        <v>1</v>
      </c>
      <c r="BV151" s="2">
        <v>1</v>
      </c>
      <c r="BW151" s="2">
        <v>1</v>
      </c>
      <c r="BX151" s="2">
        <v>1</v>
      </c>
      <c r="BY151" s="2" t="s">
        <v>3</v>
      </c>
      <c r="BZ151" s="2">
        <v>117</v>
      </c>
      <c r="CA151" s="2">
        <v>74</v>
      </c>
      <c r="CB151" s="2" t="s">
        <v>3</v>
      </c>
      <c r="CC151" s="2"/>
      <c r="CD151" s="2"/>
      <c r="CE151" s="2">
        <v>0</v>
      </c>
      <c r="CF151" s="2">
        <v>0</v>
      </c>
      <c r="CG151" s="2">
        <v>0</v>
      </c>
      <c r="CH151" s="2"/>
      <c r="CI151" s="2"/>
      <c r="CJ151" s="2"/>
      <c r="CK151" s="2"/>
      <c r="CL151" s="2"/>
      <c r="CM151" s="2">
        <v>0</v>
      </c>
      <c r="CN151" s="2" t="s">
        <v>3</v>
      </c>
      <c r="CO151" s="2">
        <v>0</v>
      </c>
      <c r="CP151" s="2">
        <f t="shared" si="81"/>
        <v>1272.99</v>
      </c>
      <c r="CQ151" s="2">
        <f>SUMIF(SmtRes!AQ166:'SmtRes'!AQ169,"=1",SmtRes!AA166:'SmtRes'!AA169)</f>
        <v>966.83</v>
      </c>
      <c r="CR151" s="2">
        <f>SUMIF(SmtRes!AQ166:'SmtRes'!AQ169,"=1",SmtRes!AB166:'SmtRes'!AB169)</f>
        <v>13.72</v>
      </c>
      <c r="CS151" s="2">
        <f>SUMIF(SmtRes!AQ166:'SmtRes'!AQ169,"=1",SmtRes!AC166:'SmtRes'!AC169)</f>
        <v>0</v>
      </c>
      <c r="CT151" s="2">
        <f>SUMIF(SmtRes!AQ166:'SmtRes'!AQ169,"=1",SmtRes!AD166:'SmtRes'!AD169)</f>
        <v>423.29</v>
      </c>
      <c r="CU151" s="2">
        <f t="shared" si="82"/>
        <v>0</v>
      </c>
      <c r="CV151" s="2">
        <f>SUMIF(SmtRes!AQ166:'SmtRes'!AQ169,"=1",SmtRes!BU166:'SmtRes'!BU169)</f>
        <v>1.4</v>
      </c>
      <c r="CW151" s="2">
        <f>SUMIF(SmtRes!AQ166:'SmtRes'!AQ169,"=1",SmtRes!BV166:'SmtRes'!BV169)</f>
        <v>0</v>
      </c>
      <c r="CX151" s="2">
        <f t="shared" si="83"/>
        <v>0</v>
      </c>
      <c r="CY151" s="2">
        <f>(((S151+R151)*AT151)/100)</f>
        <v>1386.6957</v>
      </c>
      <c r="CZ151" s="2">
        <f>(((S151+R151)*AU151)/100)</f>
        <v>877.05540000000008</v>
      </c>
      <c r="DA151" s="2"/>
      <c r="DB151" s="2"/>
      <c r="DC151" s="2" t="s">
        <v>3</v>
      </c>
      <c r="DD151" s="2" t="s">
        <v>3</v>
      </c>
      <c r="DE151" s="2" t="s">
        <v>3</v>
      </c>
      <c r="DF151" s="2" t="s">
        <v>3</v>
      </c>
      <c r="DG151" s="2" t="s">
        <v>3</v>
      </c>
      <c r="DH151" s="2" t="s">
        <v>3</v>
      </c>
      <c r="DI151" s="2" t="s">
        <v>3</v>
      </c>
      <c r="DJ151" s="2" t="s">
        <v>3</v>
      </c>
      <c r="DK151" s="2" t="s">
        <v>3</v>
      </c>
      <c r="DL151" s="2" t="s">
        <v>3</v>
      </c>
      <c r="DM151" s="2" t="s">
        <v>3</v>
      </c>
      <c r="DN151" s="2">
        <v>0</v>
      </c>
      <c r="DO151" s="2">
        <v>0</v>
      </c>
      <c r="DP151" s="2">
        <v>1</v>
      </c>
      <c r="DQ151" s="2">
        <v>1</v>
      </c>
      <c r="DR151" s="2"/>
      <c r="DS151" s="2"/>
      <c r="DT151" s="2"/>
      <c r="DU151" s="2">
        <v>1013</v>
      </c>
      <c r="DV151" s="2" t="s">
        <v>147</v>
      </c>
      <c r="DW151" s="2" t="s">
        <v>147</v>
      </c>
      <c r="DX151" s="2">
        <v>1</v>
      </c>
      <c r="DY151" s="2"/>
      <c r="DZ151" s="2" t="s">
        <v>3</v>
      </c>
      <c r="EA151" s="2" t="s">
        <v>3</v>
      </c>
      <c r="EB151" s="2" t="s">
        <v>3</v>
      </c>
      <c r="EC151" s="2" t="s">
        <v>3</v>
      </c>
      <c r="ED151" s="2"/>
      <c r="EE151" s="2">
        <v>70312969</v>
      </c>
      <c r="EF151" s="2">
        <v>2</v>
      </c>
      <c r="EG151" s="2" t="s">
        <v>25</v>
      </c>
      <c r="EH151" s="2">
        <v>18</v>
      </c>
      <c r="EI151" s="2" t="s">
        <v>106</v>
      </c>
      <c r="EJ151" s="2">
        <v>1</v>
      </c>
      <c r="EK151" s="2">
        <v>24001</v>
      </c>
      <c r="EL151" s="2" t="s">
        <v>106</v>
      </c>
      <c r="EM151" s="2" t="s">
        <v>107</v>
      </c>
      <c r="EN151" s="2"/>
      <c r="EO151" s="2" t="s">
        <v>3</v>
      </c>
      <c r="EP151" s="2"/>
      <c r="EQ151" s="2">
        <v>0</v>
      </c>
      <c r="ER151" s="2">
        <v>0</v>
      </c>
      <c r="ES151" s="2">
        <v>0</v>
      </c>
      <c r="ET151" s="2">
        <v>0</v>
      </c>
      <c r="EU151" s="2">
        <v>0</v>
      </c>
      <c r="EV151" s="2">
        <v>0</v>
      </c>
      <c r="EW151" s="2">
        <v>1.4</v>
      </c>
      <c r="EX151" s="2">
        <v>0</v>
      </c>
      <c r="EY151" s="2">
        <v>0</v>
      </c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>
        <v>0</v>
      </c>
      <c r="FR151" s="2">
        <v>0</v>
      </c>
      <c r="FS151" s="2">
        <v>0</v>
      </c>
      <c r="FT151" s="2"/>
      <c r="FU151" s="2"/>
      <c r="FV151" s="2"/>
      <c r="FW151" s="2"/>
      <c r="FX151" s="2">
        <v>117</v>
      </c>
      <c r="FY151" s="2">
        <v>74</v>
      </c>
      <c r="FZ151" s="2"/>
      <c r="GA151" s="2" t="s">
        <v>3</v>
      </c>
      <c r="GB151" s="2"/>
      <c r="GC151" s="2"/>
      <c r="GD151" s="2">
        <v>1</v>
      </c>
      <c r="GE151" s="2"/>
      <c r="GF151" s="2">
        <v>1846917018</v>
      </c>
      <c r="GG151" s="2">
        <v>2</v>
      </c>
      <c r="GH151" s="2">
        <v>1</v>
      </c>
      <c r="GI151" s="2">
        <v>-2</v>
      </c>
      <c r="GJ151" s="2">
        <v>0</v>
      </c>
      <c r="GK151" s="2">
        <v>0</v>
      </c>
      <c r="GL151" s="2">
        <f t="shared" si="84"/>
        <v>0</v>
      </c>
      <c r="GM151" s="2">
        <f t="shared" si="85"/>
        <v>3536.75</v>
      </c>
      <c r="GN151" s="2">
        <f t="shared" si="86"/>
        <v>3536.75</v>
      </c>
      <c r="GO151" s="2">
        <f t="shared" si="87"/>
        <v>0</v>
      </c>
      <c r="GP151" s="2">
        <f t="shared" si="88"/>
        <v>0</v>
      </c>
      <c r="GQ151" s="2"/>
      <c r="GR151" s="2">
        <v>0</v>
      </c>
      <c r="GS151" s="2">
        <v>0</v>
      </c>
      <c r="GT151" s="2">
        <v>0</v>
      </c>
      <c r="GU151" s="2" t="s">
        <v>3</v>
      </c>
      <c r="GV151" s="2">
        <f t="shared" si="89"/>
        <v>0</v>
      </c>
      <c r="GW151" s="2">
        <v>1</v>
      </c>
      <c r="GX151" s="2">
        <f t="shared" si="90"/>
        <v>0</v>
      </c>
      <c r="GY151" s="2"/>
      <c r="GZ151" s="2"/>
      <c r="HA151" s="2">
        <v>0</v>
      </c>
      <c r="HB151" s="2">
        <v>0</v>
      </c>
      <c r="HC151" s="2">
        <f t="shared" si="91"/>
        <v>0</v>
      </c>
      <c r="HD151" s="2"/>
      <c r="HE151" s="2" t="s">
        <v>3</v>
      </c>
      <c r="HF151" s="2" t="s">
        <v>3</v>
      </c>
      <c r="HG151" s="2"/>
      <c r="HH151" s="2"/>
      <c r="HI151" s="2"/>
      <c r="HJ151" s="2"/>
      <c r="HK151" s="2"/>
      <c r="HL151" s="2"/>
      <c r="HM151" s="2" t="s">
        <v>3</v>
      </c>
      <c r="HN151" s="2" t="s">
        <v>108</v>
      </c>
      <c r="HO151" s="2" t="s">
        <v>109</v>
      </c>
      <c r="HP151" s="2" t="s">
        <v>106</v>
      </c>
      <c r="HQ151" s="2" t="s">
        <v>106</v>
      </c>
      <c r="HR151" s="2"/>
      <c r="HS151" s="2">
        <v>0</v>
      </c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>
        <v>0</v>
      </c>
      <c r="IL151" s="2"/>
      <c r="IM151" s="2"/>
      <c r="IN151" s="2"/>
      <c r="IO151" s="2"/>
      <c r="IP151" s="2"/>
      <c r="IQ151" s="2"/>
      <c r="IR151" s="2"/>
      <c r="IS151" s="2"/>
      <c r="IT151" s="2"/>
      <c r="IU151" s="2"/>
    </row>
    <row r="152" spans="1:255" x14ac:dyDescent="0.2">
      <c r="A152" s="2">
        <v>18</v>
      </c>
      <c r="B152" s="2">
        <v>1</v>
      </c>
      <c r="C152" s="2">
        <v>169</v>
      </c>
      <c r="D152" s="2"/>
      <c r="E152" s="2" t="s">
        <v>316</v>
      </c>
      <c r="F152" s="2" t="s">
        <v>317</v>
      </c>
      <c r="G152" s="2" t="s">
        <v>318</v>
      </c>
      <c r="H152" s="2" t="s">
        <v>118</v>
      </c>
      <c r="I152" s="2">
        <f>I151*J152</f>
        <v>2</v>
      </c>
      <c r="J152" s="2">
        <v>1</v>
      </c>
      <c r="K152" s="2">
        <v>1</v>
      </c>
      <c r="L152" s="2"/>
      <c r="M152" s="2"/>
      <c r="N152" s="2"/>
      <c r="O152" s="2">
        <f t="shared" si="73"/>
        <v>6274.98</v>
      </c>
      <c r="P152" s="2">
        <f>ROUND(CQ152*I152,2)</f>
        <v>6274.98</v>
      </c>
      <c r="Q152" s="2">
        <f>ROUND(CR152*I152,2)</f>
        <v>0</v>
      </c>
      <c r="R152" s="2">
        <f>ROUND(CS152*I152,2)</f>
        <v>0</v>
      </c>
      <c r="S152" s="2">
        <f>ROUND(CT152*I152,2)</f>
        <v>0</v>
      </c>
      <c r="T152" s="2">
        <f t="shared" si="74"/>
        <v>0</v>
      </c>
      <c r="U152" s="2">
        <f>ROUND(CV152*I152,7)</f>
        <v>0</v>
      </c>
      <c r="V152" s="2">
        <f>ROUND(CW152*I152,7)</f>
        <v>0</v>
      </c>
      <c r="W152" s="2">
        <f t="shared" si="75"/>
        <v>0</v>
      </c>
      <c r="X152" s="2">
        <f t="shared" si="76"/>
        <v>0</v>
      </c>
      <c r="Y152" s="2">
        <f t="shared" si="77"/>
        <v>0</v>
      </c>
      <c r="Z152" s="2"/>
      <c r="AA152" s="2">
        <v>72309884</v>
      </c>
      <c r="AB152" s="2">
        <f t="shared" si="78"/>
        <v>3106.43</v>
      </c>
      <c r="AC152" s="2">
        <f>ROUND((ES152),6)</f>
        <v>3106.43</v>
      </c>
      <c r="AD152" s="2">
        <f>ROUND((((ET152)-(EU152))+AE152),6)</f>
        <v>0</v>
      </c>
      <c r="AE152" s="2">
        <f>ROUND((EU152),6)</f>
        <v>0</v>
      </c>
      <c r="AF152" s="2">
        <f>ROUND((EV152),6)</f>
        <v>0</v>
      </c>
      <c r="AG152" s="2">
        <f t="shared" si="79"/>
        <v>0</v>
      </c>
      <c r="AH152" s="2">
        <f>(EW152)</f>
        <v>0</v>
      </c>
      <c r="AI152" s="2">
        <f>(EX152)</f>
        <v>0</v>
      </c>
      <c r="AJ152" s="2">
        <f t="shared" si="80"/>
        <v>0</v>
      </c>
      <c r="AK152" s="2">
        <v>3106.43</v>
      </c>
      <c r="AL152" s="2">
        <v>3106.43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0</v>
      </c>
      <c r="AS152" s="2">
        <v>0</v>
      </c>
      <c r="AT152" s="2">
        <v>117</v>
      </c>
      <c r="AU152" s="2">
        <v>74</v>
      </c>
      <c r="AV152" s="2">
        <v>1</v>
      </c>
      <c r="AW152" s="2">
        <v>1</v>
      </c>
      <c r="AX152" s="2"/>
      <c r="AY152" s="2"/>
      <c r="AZ152" s="2">
        <v>1</v>
      </c>
      <c r="BA152" s="2">
        <v>1</v>
      </c>
      <c r="BB152" s="2">
        <v>1</v>
      </c>
      <c r="BC152" s="2">
        <v>1.01</v>
      </c>
      <c r="BD152" s="2" t="s">
        <v>3</v>
      </c>
      <c r="BE152" s="2" t="s">
        <v>3</v>
      </c>
      <c r="BF152" s="2" t="s">
        <v>3</v>
      </c>
      <c r="BG152" s="2" t="s">
        <v>3</v>
      </c>
      <c r="BH152" s="2">
        <v>3</v>
      </c>
      <c r="BI152" s="2">
        <v>1</v>
      </c>
      <c r="BJ152" s="2" t="s">
        <v>319</v>
      </c>
      <c r="BK152" s="2"/>
      <c r="BL152" s="2"/>
      <c r="BM152" s="2">
        <v>24001</v>
      </c>
      <c r="BN152" s="2">
        <v>0</v>
      </c>
      <c r="BO152" s="2" t="s">
        <v>317</v>
      </c>
      <c r="BP152" s="2">
        <v>1</v>
      </c>
      <c r="BQ152" s="2">
        <v>2</v>
      </c>
      <c r="BR152" s="2">
        <v>0</v>
      </c>
      <c r="BS152" s="2">
        <v>1</v>
      </c>
      <c r="BT152" s="2">
        <v>1</v>
      </c>
      <c r="BU152" s="2">
        <v>1</v>
      </c>
      <c r="BV152" s="2">
        <v>1</v>
      </c>
      <c r="BW152" s="2">
        <v>1</v>
      </c>
      <c r="BX152" s="2">
        <v>1</v>
      </c>
      <c r="BY152" s="2" t="s">
        <v>3</v>
      </c>
      <c r="BZ152" s="2">
        <v>117</v>
      </c>
      <c r="CA152" s="2">
        <v>74</v>
      </c>
      <c r="CB152" s="2" t="s">
        <v>3</v>
      </c>
      <c r="CC152" s="2"/>
      <c r="CD152" s="2"/>
      <c r="CE152" s="2">
        <v>0</v>
      </c>
      <c r="CF152" s="2">
        <v>0</v>
      </c>
      <c r="CG152" s="2">
        <v>0</v>
      </c>
      <c r="CH152" s="2"/>
      <c r="CI152" s="2"/>
      <c r="CJ152" s="2"/>
      <c r="CK152" s="2"/>
      <c r="CL152" s="2"/>
      <c r="CM152" s="2">
        <v>0</v>
      </c>
      <c r="CN152" s="2" t="s">
        <v>3</v>
      </c>
      <c r="CO152" s="2">
        <v>0</v>
      </c>
      <c r="CP152" s="2">
        <f t="shared" si="81"/>
        <v>6274.98</v>
      </c>
      <c r="CQ152" s="2">
        <f>ROUND(AL152*BC152,2)</f>
        <v>3137.49</v>
      </c>
      <c r="CR152" s="2">
        <f>ROUND(AM152*BB152,2)</f>
        <v>0</v>
      </c>
      <c r="CS152" s="2">
        <f>ROUND(AN152*BS152,2)</f>
        <v>0</v>
      </c>
      <c r="CT152" s="2">
        <f>ROUND(AO152*BA152,2)</f>
        <v>0</v>
      </c>
      <c r="CU152" s="2">
        <f t="shared" si="82"/>
        <v>0</v>
      </c>
      <c r="CV152" s="2">
        <f>AH152</f>
        <v>0</v>
      </c>
      <c r="CW152" s="2">
        <f>AI152</f>
        <v>0</v>
      </c>
      <c r="CX152" s="2">
        <f t="shared" si="83"/>
        <v>0</v>
      </c>
      <c r="CY152" s="2">
        <f>(((S152+R152)*AT152)/100)</f>
        <v>0</v>
      </c>
      <c r="CZ152" s="2">
        <f>(((S152+R152)*AU152)/100)</f>
        <v>0</v>
      </c>
      <c r="DA152" s="2"/>
      <c r="DB152" s="2"/>
      <c r="DC152" s="2" t="s">
        <v>3</v>
      </c>
      <c r="DD152" s="2" t="s">
        <v>3</v>
      </c>
      <c r="DE152" s="2" t="s">
        <v>3</v>
      </c>
      <c r="DF152" s="2" t="s">
        <v>3</v>
      </c>
      <c r="DG152" s="2" t="s">
        <v>3</v>
      </c>
      <c r="DH152" s="2" t="s">
        <v>3</v>
      </c>
      <c r="DI152" s="2" t="s">
        <v>3</v>
      </c>
      <c r="DJ152" s="2" t="s">
        <v>3</v>
      </c>
      <c r="DK152" s="2" t="s">
        <v>3</v>
      </c>
      <c r="DL152" s="2" t="s">
        <v>3</v>
      </c>
      <c r="DM152" s="2" t="s">
        <v>3</v>
      </c>
      <c r="DN152" s="2">
        <v>0</v>
      </c>
      <c r="DO152" s="2">
        <v>0</v>
      </c>
      <c r="DP152" s="2">
        <v>1</v>
      </c>
      <c r="DQ152" s="2">
        <v>1</v>
      </c>
      <c r="DR152" s="2"/>
      <c r="DS152" s="2"/>
      <c r="DT152" s="2"/>
      <c r="DU152" s="2">
        <v>1013</v>
      </c>
      <c r="DV152" s="2" t="s">
        <v>118</v>
      </c>
      <c r="DW152" s="2" t="s">
        <v>118</v>
      </c>
      <c r="DX152" s="2">
        <v>1</v>
      </c>
      <c r="DY152" s="2"/>
      <c r="DZ152" s="2" t="s">
        <v>3</v>
      </c>
      <c r="EA152" s="2" t="s">
        <v>3</v>
      </c>
      <c r="EB152" s="2" t="s">
        <v>3</v>
      </c>
      <c r="EC152" s="2" t="s">
        <v>3</v>
      </c>
      <c r="ED152" s="2"/>
      <c r="EE152" s="2">
        <v>70312969</v>
      </c>
      <c r="EF152" s="2">
        <v>2</v>
      </c>
      <c r="EG152" s="2" t="s">
        <v>25</v>
      </c>
      <c r="EH152" s="2">
        <v>18</v>
      </c>
      <c r="EI152" s="2" t="s">
        <v>106</v>
      </c>
      <c r="EJ152" s="2">
        <v>1</v>
      </c>
      <c r="EK152" s="2">
        <v>24001</v>
      </c>
      <c r="EL152" s="2" t="s">
        <v>106</v>
      </c>
      <c r="EM152" s="2" t="s">
        <v>107</v>
      </c>
      <c r="EN152" s="2"/>
      <c r="EO152" s="2" t="s">
        <v>3</v>
      </c>
      <c r="EP152" s="2"/>
      <c r="EQ152" s="2">
        <v>0</v>
      </c>
      <c r="ER152" s="2">
        <v>3106.43</v>
      </c>
      <c r="ES152" s="2">
        <v>3106.43</v>
      </c>
      <c r="ET152" s="2">
        <v>0</v>
      </c>
      <c r="EU152" s="2">
        <v>0</v>
      </c>
      <c r="EV152" s="2">
        <v>0</v>
      </c>
      <c r="EW152" s="2">
        <v>0</v>
      </c>
      <c r="EX152" s="2">
        <v>0</v>
      </c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>
        <v>0</v>
      </c>
      <c r="FR152" s="2">
        <v>0</v>
      </c>
      <c r="FS152" s="2">
        <v>0</v>
      </c>
      <c r="FT152" s="2"/>
      <c r="FU152" s="2"/>
      <c r="FV152" s="2"/>
      <c r="FW152" s="2"/>
      <c r="FX152" s="2">
        <v>117</v>
      </c>
      <c r="FY152" s="2">
        <v>74</v>
      </c>
      <c r="FZ152" s="2"/>
      <c r="GA152" s="2" t="s">
        <v>3</v>
      </c>
      <c r="GB152" s="2"/>
      <c r="GC152" s="2"/>
      <c r="GD152" s="2">
        <v>1</v>
      </c>
      <c r="GE152" s="2"/>
      <c r="GF152" s="2">
        <v>-2110840112</v>
      </c>
      <c r="GG152" s="2">
        <v>2</v>
      </c>
      <c r="GH152" s="2">
        <v>1</v>
      </c>
      <c r="GI152" s="2">
        <v>2</v>
      </c>
      <c r="GJ152" s="2">
        <v>0</v>
      </c>
      <c r="GK152" s="2">
        <v>0</v>
      </c>
      <c r="GL152" s="2">
        <f t="shared" si="84"/>
        <v>0</v>
      </c>
      <c r="GM152" s="2">
        <f t="shared" si="85"/>
        <v>6274.98</v>
      </c>
      <c r="GN152" s="2">
        <f t="shared" si="86"/>
        <v>6274.98</v>
      </c>
      <c r="GO152" s="2">
        <f t="shared" si="87"/>
        <v>0</v>
      </c>
      <c r="GP152" s="2">
        <f t="shared" si="88"/>
        <v>0</v>
      </c>
      <c r="GQ152" s="2"/>
      <c r="GR152" s="2">
        <v>0</v>
      </c>
      <c r="GS152" s="2">
        <v>0</v>
      </c>
      <c r="GT152" s="2">
        <v>0</v>
      </c>
      <c r="GU152" s="2" t="s">
        <v>3</v>
      </c>
      <c r="GV152" s="2">
        <f t="shared" si="89"/>
        <v>0</v>
      </c>
      <c r="GW152" s="2">
        <v>1</v>
      </c>
      <c r="GX152" s="2">
        <f t="shared" si="90"/>
        <v>0</v>
      </c>
      <c r="GY152" s="2"/>
      <c r="GZ152" s="2"/>
      <c r="HA152" s="2">
        <v>0</v>
      </c>
      <c r="HB152" s="2">
        <v>0</v>
      </c>
      <c r="HC152" s="2">
        <f t="shared" si="91"/>
        <v>0</v>
      </c>
      <c r="HD152" s="2"/>
      <c r="HE152" s="2" t="s">
        <v>3</v>
      </c>
      <c r="HF152" s="2" t="s">
        <v>3</v>
      </c>
      <c r="HG152" s="2"/>
      <c r="HH152" s="2"/>
      <c r="HI152" s="2"/>
      <c r="HJ152" s="2"/>
      <c r="HK152" s="2"/>
      <c r="HL152" s="2"/>
      <c r="HM152" s="2" t="s">
        <v>3</v>
      </c>
      <c r="HN152" s="2" t="s">
        <v>108</v>
      </c>
      <c r="HO152" s="2" t="s">
        <v>109</v>
      </c>
      <c r="HP152" s="2" t="s">
        <v>106</v>
      </c>
      <c r="HQ152" s="2" t="s">
        <v>106</v>
      </c>
      <c r="HR152" s="2"/>
      <c r="HS152" s="2">
        <v>0</v>
      </c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>
        <v>0</v>
      </c>
      <c r="IL152" s="2"/>
      <c r="IM152" s="2"/>
      <c r="IN152" s="2"/>
      <c r="IO152" s="2"/>
      <c r="IP152" s="2"/>
      <c r="IQ152" s="2"/>
      <c r="IR152" s="2"/>
      <c r="IS152" s="2"/>
      <c r="IT152" s="2"/>
      <c r="IU152" s="2"/>
    </row>
    <row r="154" spans="1:255" x14ac:dyDescent="0.2">
      <c r="A154" s="3">
        <v>51</v>
      </c>
      <c r="B154" s="3">
        <f>B134</f>
        <v>1</v>
      </c>
      <c r="C154" s="3">
        <f>A134</f>
        <v>5</v>
      </c>
      <c r="D154" s="3">
        <f>ROW(A134)</f>
        <v>134</v>
      </c>
      <c r="E154" s="3"/>
      <c r="F154" s="3" t="str">
        <f>IF(F134&lt;&gt;"",F134,"")</f>
        <v>Новый подраздел</v>
      </c>
      <c r="G154" s="3" t="str">
        <f>IF(G134&lt;&gt;"",G134,"")</f>
        <v>Переход газопровода под проезжей частью автомобильной дороги в футляре ПЭ100 ГАЗ SDR 11 д.110*10мм-10м*2шт</v>
      </c>
      <c r="H154" s="3">
        <v>0</v>
      </c>
      <c r="I154" s="3"/>
      <c r="J154" s="3"/>
      <c r="K154" s="3"/>
      <c r="L154" s="3"/>
      <c r="M154" s="3"/>
      <c r="N154" s="3"/>
      <c r="O154" s="3">
        <f t="shared" ref="O154:T154" si="92">ROUND(AB154,2)</f>
        <v>27743.78</v>
      </c>
      <c r="P154" s="3">
        <f t="shared" si="92"/>
        <v>22369.439999999999</v>
      </c>
      <c r="Q154" s="3">
        <f t="shared" si="92"/>
        <v>1339.49</v>
      </c>
      <c r="R154" s="3">
        <f t="shared" si="92"/>
        <v>511.1</v>
      </c>
      <c r="S154" s="3">
        <f t="shared" si="92"/>
        <v>3523.75</v>
      </c>
      <c r="T154" s="3">
        <f t="shared" si="92"/>
        <v>0</v>
      </c>
      <c r="U154" s="3">
        <f>AH154</f>
        <v>8.8335800000000013</v>
      </c>
      <c r="V154" s="3">
        <f>AI154</f>
        <v>1.1161399999999999</v>
      </c>
      <c r="W154" s="3">
        <f>ROUND(AJ154,2)</f>
        <v>0</v>
      </c>
      <c r="X154" s="3">
        <f>ROUND(AK154,2)</f>
        <v>4720.78</v>
      </c>
      <c r="Y154" s="3">
        <f>ROUND(AL154,2)</f>
        <v>2985.79</v>
      </c>
      <c r="Z154" s="3"/>
      <c r="AA154" s="3"/>
      <c r="AB154" s="3">
        <f>ROUND(SUMIF(AA138:AA152,"=72309884",O138:O152),2)</f>
        <v>27743.78</v>
      </c>
      <c r="AC154" s="3">
        <f>ROUND(SUMIF(AA138:AA152,"=72309884",P138:P152),2)</f>
        <v>22369.439999999999</v>
      </c>
      <c r="AD154" s="3">
        <f>ROUND(SUMIF(AA138:AA152,"=72309884",Q138:Q152),2)</f>
        <v>1339.49</v>
      </c>
      <c r="AE154" s="3">
        <f>ROUND(SUMIF(AA138:AA152,"=72309884",R138:R152),2)</f>
        <v>511.1</v>
      </c>
      <c r="AF154" s="3">
        <f>ROUND(SUMIF(AA138:AA152,"=72309884",S138:S152),2)</f>
        <v>3523.75</v>
      </c>
      <c r="AG154" s="3">
        <f>ROUND(SUMIF(AA138:AA152,"=72309884",T138:T152),2)</f>
        <v>0</v>
      </c>
      <c r="AH154" s="3">
        <f>SUMIF(AA138:AA152,"=72309884",U138:U152)</f>
        <v>8.8335800000000013</v>
      </c>
      <c r="AI154" s="3">
        <f>SUMIF(AA138:AA152,"=72309884",V138:V152)</f>
        <v>1.1161399999999999</v>
      </c>
      <c r="AJ154" s="3">
        <f>ROUND(SUMIF(AA138:AA152,"=72309884",W138:W152),2)</f>
        <v>0</v>
      </c>
      <c r="AK154" s="3">
        <f>ROUND(SUMIF(AA138:AA152,"=72309884",X138:X152),2)</f>
        <v>4720.78</v>
      </c>
      <c r="AL154" s="3">
        <f>ROUND(SUMIF(AA138:AA152,"=72309884",Y138:Y152),2)</f>
        <v>2985.79</v>
      </c>
      <c r="AM154" s="3"/>
      <c r="AN154" s="3"/>
      <c r="AO154" s="3">
        <f t="shared" ref="AO154:BD154" si="93">ROUND(BX154,2)</f>
        <v>0</v>
      </c>
      <c r="AP154" s="3">
        <f t="shared" si="93"/>
        <v>0</v>
      </c>
      <c r="AQ154" s="3">
        <f t="shared" si="93"/>
        <v>0</v>
      </c>
      <c r="AR154" s="3">
        <f t="shared" si="93"/>
        <v>35450.35</v>
      </c>
      <c r="AS154" s="3">
        <f t="shared" si="93"/>
        <v>35450.35</v>
      </c>
      <c r="AT154" s="3">
        <f t="shared" si="93"/>
        <v>0</v>
      </c>
      <c r="AU154" s="3">
        <f t="shared" si="93"/>
        <v>0</v>
      </c>
      <c r="AV154" s="3">
        <f t="shared" si="93"/>
        <v>22369.439999999999</v>
      </c>
      <c r="AW154" s="3">
        <f t="shared" si="93"/>
        <v>22369.439999999999</v>
      </c>
      <c r="AX154" s="3">
        <f t="shared" si="93"/>
        <v>0</v>
      </c>
      <c r="AY154" s="3">
        <f t="shared" si="93"/>
        <v>22369.439999999999</v>
      </c>
      <c r="AZ154" s="3">
        <f t="shared" si="93"/>
        <v>0</v>
      </c>
      <c r="BA154" s="3">
        <f t="shared" si="93"/>
        <v>0</v>
      </c>
      <c r="BB154" s="3">
        <f t="shared" si="93"/>
        <v>0</v>
      </c>
      <c r="BC154" s="3">
        <f t="shared" si="93"/>
        <v>0</v>
      </c>
      <c r="BD154" s="3">
        <f t="shared" si="93"/>
        <v>0</v>
      </c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>
        <f>ROUND(SUMIF(AA138:AA152,"=72309884",FQ138:FQ152),2)</f>
        <v>0</v>
      </c>
      <c r="BY154" s="3">
        <f>ROUND(SUMIF(AA138:AA152,"=72309884",FR138:FR152),2)</f>
        <v>0</v>
      </c>
      <c r="BZ154" s="3">
        <f>ROUND(SUMIF(AA138:AA152,"=72309884",GL138:GL152),2)</f>
        <v>0</v>
      </c>
      <c r="CA154" s="3">
        <f>ROUND(SUMIF(AA138:AA152,"=72309884",GM138:GM152),2)</f>
        <v>35450.35</v>
      </c>
      <c r="CB154" s="3">
        <f>ROUND(SUMIF(AA138:AA152,"=72309884",GN138:GN152),2)</f>
        <v>35450.35</v>
      </c>
      <c r="CC154" s="3">
        <f>ROUND(SUMIF(AA138:AA152,"=72309884",GO138:GO152),2)</f>
        <v>0</v>
      </c>
      <c r="CD154" s="3">
        <f>ROUND(SUMIF(AA138:AA152,"=72309884",GP138:GP152),2)</f>
        <v>0</v>
      </c>
      <c r="CE154" s="3">
        <f>AC154-BX154</f>
        <v>22369.439999999999</v>
      </c>
      <c r="CF154" s="3">
        <f>AC154-BY154</f>
        <v>22369.439999999999</v>
      </c>
      <c r="CG154" s="3">
        <f>BX154-BZ154</f>
        <v>0</v>
      </c>
      <c r="CH154" s="3">
        <f>AC154-BX154-BY154+BZ154</f>
        <v>22369.439999999999</v>
      </c>
      <c r="CI154" s="3">
        <f>BY154-BZ154</f>
        <v>0</v>
      </c>
      <c r="CJ154" s="3">
        <f>ROUND(SUMIF(AA138:AA152,"=72309884",GX138:GX152),2)</f>
        <v>0</v>
      </c>
      <c r="CK154" s="3">
        <f>ROUND(SUMIF(AA138:AA152,"=72309884",GY138:GY152),2)</f>
        <v>0</v>
      </c>
      <c r="CL154" s="3">
        <f>ROUND(SUMIF(AA138:AA152,"=72309884",GZ138:GZ152),2)</f>
        <v>0</v>
      </c>
      <c r="CM154" s="3">
        <f>ROUND(SUMIF(AA138:AA152,"=72309884",HD138:HD152),2)</f>
        <v>0</v>
      </c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>
        <v>0</v>
      </c>
    </row>
    <row r="156" spans="1:255" x14ac:dyDescent="0.2">
      <c r="A156" s="5">
        <v>50</v>
      </c>
      <c r="B156" s="5">
        <v>0</v>
      </c>
      <c r="C156" s="5">
        <v>0</v>
      </c>
      <c r="D156" s="5">
        <v>1</v>
      </c>
      <c r="E156" s="5">
        <v>201</v>
      </c>
      <c r="F156" s="5">
        <f>ROUND(Source!O154,O156)</f>
        <v>27743.78</v>
      </c>
      <c r="G156" s="5" t="s">
        <v>46</v>
      </c>
      <c r="H156" s="5" t="s">
        <v>47</v>
      </c>
      <c r="I156" s="5"/>
      <c r="J156" s="5"/>
      <c r="K156" s="5">
        <v>201</v>
      </c>
      <c r="L156" s="5">
        <v>1</v>
      </c>
      <c r="M156" s="5">
        <v>3</v>
      </c>
      <c r="N156" s="5" t="s">
        <v>3</v>
      </c>
      <c r="O156" s="5">
        <v>2</v>
      </c>
      <c r="P156" s="5"/>
      <c r="Q156" s="5"/>
      <c r="R156" s="5"/>
      <c r="S156" s="5"/>
      <c r="T156" s="5"/>
      <c r="U156" s="5"/>
      <c r="V156" s="5"/>
      <c r="W156" s="5">
        <v>27743.78</v>
      </c>
      <c r="X156" s="5">
        <v>1</v>
      </c>
      <c r="Y156" s="5">
        <v>27743.78</v>
      </c>
      <c r="Z156" s="5"/>
      <c r="AA156" s="5"/>
      <c r="AB156" s="5"/>
    </row>
    <row r="157" spans="1:255" x14ac:dyDescent="0.2">
      <c r="A157" s="5">
        <v>50</v>
      </c>
      <c r="B157" s="5">
        <v>0</v>
      </c>
      <c r="C157" s="5">
        <v>0</v>
      </c>
      <c r="D157" s="5">
        <v>1</v>
      </c>
      <c r="E157" s="5">
        <v>202</v>
      </c>
      <c r="F157" s="5">
        <f>ROUND(Source!P154,O157)</f>
        <v>22369.439999999999</v>
      </c>
      <c r="G157" s="5" t="s">
        <v>48</v>
      </c>
      <c r="H157" s="5" t="s">
        <v>49</v>
      </c>
      <c r="I157" s="5"/>
      <c r="J157" s="5"/>
      <c r="K157" s="5">
        <v>202</v>
      </c>
      <c r="L157" s="5">
        <v>2</v>
      </c>
      <c r="M157" s="5">
        <v>3</v>
      </c>
      <c r="N157" s="5" t="s">
        <v>3</v>
      </c>
      <c r="O157" s="5">
        <v>2</v>
      </c>
      <c r="P157" s="5"/>
      <c r="Q157" s="5"/>
      <c r="R157" s="5"/>
      <c r="S157" s="5"/>
      <c r="T157" s="5"/>
      <c r="U157" s="5"/>
      <c r="V157" s="5"/>
      <c r="W157" s="5">
        <v>22369.439999999999</v>
      </c>
      <c r="X157" s="5">
        <v>1</v>
      </c>
      <c r="Y157" s="5">
        <v>22369.439999999999</v>
      </c>
      <c r="Z157" s="5"/>
      <c r="AA157" s="5"/>
      <c r="AB157" s="5"/>
    </row>
    <row r="158" spans="1:255" x14ac:dyDescent="0.2">
      <c r="A158" s="5">
        <v>50</v>
      </c>
      <c r="B158" s="5">
        <v>0</v>
      </c>
      <c r="C158" s="5">
        <v>0</v>
      </c>
      <c r="D158" s="5">
        <v>1</v>
      </c>
      <c r="E158" s="5">
        <v>222</v>
      </c>
      <c r="F158" s="5">
        <f>ROUND(Source!AO154,O158)</f>
        <v>0</v>
      </c>
      <c r="G158" s="5" t="s">
        <v>50</v>
      </c>
      <c r="H158" s="5" t="s">
        <v>51</v>
      </c>
      <c r="I158" s="5"/>
      <c r="J158" s="5"/>
      <c r="K158" s="5">
        <v>222</v>
      </c>
      <c r="L158" s="5">
        <v>3</v>
      </c>
      <c r="M158" s="5">
        <v>3</v>
      </c>
      <c r="N158" s="5" t="s">
        <v>3</v>
      </c>
      <c r="O158" s="5">
        <v>2</v>
      </c>
      <c r="P158" s="5"/>
      <c r="Q158" s="5"/>
      <c r="R158" s="5"/>
      <c r="S158" s="5"/>
      <c r="T158" s="5"/>
      <c r="U158" s="5"/>
      <c r="V158" s="5"/>
      <c r="W158" s="5">
        <v>0</v>
      </c>
      <c r="X158" s="5">
        <v>1</v>
      </c>
      <c r="Y158" s="5">
        <v>0</v>
      </c>
      <c r="Z158" s="5"/>
      <c r="AA158" s="5"/>
      <c r="AB158" s="5"/>
    </row>
    <row r="159" spans="1:255" x14ac:dyDescent="0.2">
      <c r="A159" s="5">
        <v>50</v>
      </c>
      <c r="B159" s="5">
        <v>0</v>
      </c>
      <c r="C159" s="5">
        <v>0</v>
      </c>
      <c r="D159" s="5">
        <v>1</v>
      </c>
      <c r="E159" s="5">
        <v>225</v>
      </c>
      <c r="F159" s="5">
        <f>ROUND(Source!AV154,O159)</f>
        <v>22369.439999999999</v>
      </c>
      <c r="G159" s="5" t="s">
        <v>52</v>
      </c>
      <c r="H159" s="5" t="s">
        <v>53</v>
      </c>
      <c r="I159" s="5"/>
      <c r="J159" s="5"/>
      <c r="K159" s="5">
        <v>225</v>
      </c>
      <c r="L159" s="5">
        <v>4</v>
      </c>
      <c r="M159" s="5">
        <v>3</v>
      </c>
      <c r="N159" s="5" t="s">
        <v>3</v>
      </c>
      <c r="O159" s="5">
        <v>2</v>
      </c>
      <c r="P159" s="5"/>
      <c r="Q159" s="5"/>
      <c r="R159" s="5"/>
      <c r="S159" s="5"/>
      <c r="T159" s="5"/>
      <c r="U159" s="5"/>
      <c r="V159" s="5"/>
      <c r="W159" s="5">
        <v>22369.439999999999</v>
      </c>
      <c r="X159" s="5">
        <v>1</v>
      </c>
      <c r="Y159" s="5">
        <v>22369.439999999999</v>
      </c>
      <c r="Z159" s="5"/>
      <c r="AA159" s="5"/>
      <c r="AB159" s="5"/>
    </row>
    <row r="160" spans="1:255" x14ac:dyDescent="0.2">
      <c r="A160" s="5">
        <v>50</v>
      </c>
      <c r="B160" s="5">
        <v>0</v>
      </c>
      <c r="C160" s="5">
        <v>0</v>
      </c>
      <c r="D160" s="5">
        <v>1</v>
      </c>
      <c r="E160" s="5">
        <v>226</v>
      </c>
      <c r="F160" s="5">
        <f>ROUND(Source!AW154,O160)</f>
        <v>22369.439999999999</v>
      </c>
      <c r="G160" s="5" t="s">
        <v>54</v>
      </c>
      <c r="H160" s="5" t="s">
        <v>55</v>
      </c>
      <c r="I160" s="5"/>
      <c r="J160" s="5"/>
      <c r="K160" s="5">
        <v>226</v>
      </c>
      <c r="L160" s="5">
        <v>5</v>
      </c>
      <c r="M160" s="5">
        <v>3</v>
      </c>
      <c r="N160" s="5" t="s">
        <v>3</v>
      </c>
      <c r="O160" s="5">
        <v>2</v>
      </c>
      <c r="P160" s="5"/>
      <c r="Q160" s="5"/>
      <c r="R160" s="5"/>
      <c r="S160" s="5"/>
      <c r="T160" s="5"/>
      <c r="U160" s="5"/>
      <c r="V160" s="5"/>
      <c r="W160" s="5">
        <v>22369.439999999999</v>
      </c>
      <c r="X160" s="5">
        <v>1</v>
      </c>
      <c r="Y160" s="5">
        <v>22369.439999999999</v>
      </c>
      <c r="Z160" s="5"/>
      <c r="AA160" s="5"/>
      <c r="AB160" s="5"/>
    </row>
    <row r="161" spans="1:28" x14ac:dyDescent="0.2">
      <c r="A161" s="5">
        <v>50</v>
      </c>
      <c r="B161" s="5">
        <v>0</v>
      </c>
      <c r="C161" s="5">
        <v>0</v>
      </c>
      <c r="D161" s="5">
        <v>1</v>
      </c>
      <c r="E161" s="5">
        <v>227</v>
      </c>
      <c r="F161" s="5">
        <f>ROUND(Source!AX154,O161)</f>
        <v>0</v>
      </c>
      <c r="G161" s="5" t="s">
        <v>56</v>
      </c>
      <c r="H161" s="5" t="s">
        <v>57</v>
      </c>
      <c r="I161" s="5"/>
      <c r="J161" s="5"/>
      <c r="K161" s="5">
        <v>227</v>
      </c>
      <c r="L161" s="5">
        <v>6</v>
      </c>
      <c r="M161" s="5">
        <v>3</v>
      </c>
      <c r="N161" s="5" t="s">
        <v>3</v>
      </c>
      <c r="O161" s="5">
        <v>2</v>
      </c>
      <c r="P161" s="5"/>
      <c r="Q161" s="5"/>
      <c r="R161" s="5"/>
      <c r="S161" s="5"/>
      <c r="T161" s="5"/>
      <c r="U161" s="5"/>
      <c r="V161" s="5"/>
      <c r="W161" s="5">
        <v>0</v>
      </c>
      <c r="X161" s="5">
        <v>1</v>
      </c>
      <c r="Y161" s="5">
        <v>0</v>
      </c>
      <c r="Z161" s="5"/>
      <c r="AA161" s="5"/>
      <c r="AB161" s="5"/>
    </row>
    <row r="162" spans="1:28" x14ac:dyDescent="0.2">
      <c r="A162" s="5">
        <v>50</v>
      </c>
      <c r="B162" s="5">
        <v>0</v>
      </c>
      <c r="C162" s="5">
        <v>0</v>
      </c>
      <c r="D162" s="5">
        <v>1</v>
      </c>
      <c r="E162" s="5">
        <v>228</v>
      </c>
      <c r="F162" s="5">
        <f>ROUND(Source!AY154,O162)</f>
        <v>22369.439999999999</v>
      </c>
      <c r="G162" s="5" t="s">
        <v>58</v>
      </c>
      <c r="H162" s="5" t="s">
        <v>59</v>
      </c>
      <c r="I162" s="5"/>
      <c r="J162" s="5"/>
      <c r="K162" s="5">
        <v>228</v>
      </c>
      <c r="L162" s="5">
        <v>7</v>
      </c>
      <c r="M162" s="5">
        <v>3</v>
      </c>
      <c r="N162" s="5" t="s">
        <v>3</v>
      </c>
      <c r="O162" s="5">
        <v>2</v>
      </c>
      <c r="P162" s="5"/>
      <c r="Q162" s="5"/>
      <c r="R162" s="5"/>
      <c r="S162" s="5"/>
      <c r="T162" s="5"/>
      <c r="U162" s="5"/>
      <c r="V162" s="5"/>
      <c r="W162" s="5">
        <v>22369.439999999999</v>
      </c>
      <c r="X162" s="5">
        <v>1</v>
      </c>
      <c r="Y162" s="5">
        <v>22369.439999999999</v>
      </c>
      <c r="Z162" s="5"/>
      <c r="AA162" s="5"/>
      <c r="AB162" s="5"/>
    </row>
    <row r="163" spans="1:28" x14ac:dyDescent="0.2">
      <c r="A163" s="5">
        <v>50</v>
      </c>
      <c r="B163" s="5">
        <v>0</v>
      </c>
      <c r="C163" s="5">
        <v>0</v>
      </c>
      <c r="D163" s="5">
        <v>1</v>
      </c>
      <c r="E163" s="5">
        <v>216</v>
      </c>
      <c r="F163" s="5">
        <f>ROUND(Source!AP154,O163)</f>
        <v>0</v>
      </c>
      <c r="G163" s="5" t="s">
        <v>60</v>
      </c>
      <c r="H163" s="5" t="s">
        <v>61</v>
      </c>
      <c r="I163" s="5"/>
      <c r="J163" s="5"/>
      <c r="K163" s="5">
        <v>216</v>
      </c>
      <c r="L163" s="5">
        <v>8</v>
      </c>
      <c r="M163" s="5">
        <v>3</v>
      </c>
      <c r="N163" s="5" t="s">
        <v>3</v>
      </c>
      <c r="O163" s="5">
        <v>2</v>
      </c>
      <c r="P163" s="5"/>
      <c r="Q163" s="5"/>
      <c r="R163" s="5"/>
      <c r="S163" s="5"/>
      <c r="T163" s="5"/>
      <c r="U163" s="5"/>
      <c r="V163" s="5"/>
      <c r="W163" s="5">
        <v>0</v>
      </c>
      <c r="X163" s="5">
        <v>1</v>
      </c>
      <c r="Y163" s="5">
        <v>0</v>
      </c>
      <c r="Z163" s="5"/>
      <c r="AA163" s="5"/>
      <c r="AB163" s="5"/>
    </row>
    <row r="164" spans="1:28" x14ac:dyDescent="0.2">
      <c r="A164" s="5">
        <v>50</v>
      </c>
      <c r="B164" s="5">
        <v>0</v>
      </c>
      <c r="C164" s="5">
        <v>0</v>
      </c>
      <c r="D164" s="5">
        <v>1</v>
      </c>
      <c r="E164" s="5">
        <v>223</v>
      </c>
      <c r="F164" s="5">
        <f>ROUND(Source!AQ154,O164)</f>
        <v>0</v>
      </c>
      <c r="G164" s="5" t="s">
        <v>62</v>
      </c>
      <c r="H164" s="5" t="s">
        <v>63</v>
      </c>
      <c r="I164" s="5"/>
      <c r="J164" s="5"/>
      <c r="K164" s="5">
        <v>223</v>
      </c>
      <c r="L164" s="5">
        <v>9</v>
      </c>
      <c r="M164" s="5">
        <v>3</v>
      </c>
      <c r="N164" s="5" t="s">
        <v>3</v>
      </c>
      <c r="O164" s="5">
        <v>2</v>
      </c>
      <c r="P164" s="5"/>
      <c r="Q164" s="5"/>
      <c r="R164" s="5"/>
      <c r="S164" s="5"/>
      <c r="T164" s="5"/>
      <c r="U164" s="5"/>
      <c r="V164" s="5"/>
      <c r="W164" s="5">
        <v>0</v>
      </c>
      <c r="X164" s="5">
        <v>1</v>
      </c>
      <c r="Y164" s="5">
        <v>0</v>
      </c>
      <c r="Z164" s="5"/>
      <c r="AA164" s="5"/>
      <c r="AB164" s="5"/>
    </row>
    <row r="165" spans="1:28" x14ac:dyDescent="0.2">
      <c r="A165" s="5">
        <v>50</v>
      </c>
      <c r="B165" s="5">
        <v>0</v>
      </c>
      <c r="C165" s="5">
        <v>0</v>
      </c>
      <c r="D165" s="5">
        <v>1</v>
      </c>
      <c r="E165" s="5">
        <v>229</v>
      </c>
      <c r="F165" s="5">
        <f>ROUND(Source!AZ154,O165)</f>
        <v>0</v>
      </c>
      <c r="G165" s="5" t="s">
        <v>64</v>
      </c>
      <c r="H165" s="5" t="s">
        <v>65</v>
      </c>
      <c r="I165" s="5"/>
      <c r="J165" s="5"/>
      <c r="K165" s="5">
        <v>229</v>
      </c>
      <c r="L165" s="5">
        <v>10</v>
      </c>
      <c r="M165" s="5">
        <v>3</v>
      </c>
      <c r="N165" s="5" t="s">
        <v>3</v>
      </c>
      <c r="O165" s="5">
        <v>2</v>
      </c>
      <c r="P165" s="5"/>
      <c r="Q165" s="5"/>
      <c r="R165" s="5"/>
      <c r="S165" s="5"/>
      <c r="T165" s="5"/>
      <c r="U165" s="5"/>
      <c r="V165" s="5"/>
      <c r="W165" s="5">
        <v>0</v>
      </c>
      <c r="X165" s="5">
        <v>1</v>
      </c>
      <c r="Y165" s="5">
        <v>0</v>
      </c>
      <c r="Z165" s="5"/>
      <c r="AA165" s="5"/>
      <c r="AB165" s="5"/>
    </row>
    <row r="166" spans="1:28" x14ac:dyDescent="0.2">
      <c r="A166" s="5">
        <v>50</v>
      </c>
      <c r="B166" s="5">
        <v>0</v>
      </c>
      <c r="C166" s="5">
        <v>0</v>
      </c>
      <c r="D166" s="5">
        <v>1</v>
      </c>
      <c r="E166" s="5">
        <v>203</v>
      </c>
      <c r="F166" s="5">
        <f>ROUND(Source!Q154,O166)</f>
        <v>1339.49</v>
      </c>
      <c r="G166" s="5" t="s">
        <v>66</v>
      </c>
      <c r="H166" s="5" t="s">
        <v>67</v>
      </c>
      <c r="I166" s="5"/>
      <c r="J166" s="5"/>
      <c r="K166" s="5">
        <v>203</v>
      </c>
      <c r="L166" s="5">
        <v>11</v>
      </c>
      <c r="M166" s="5">
        <v>3</v>
      </c>
      <c r="N166" s="5" t="s">
        <v>3</v>
      </c>
      <c r="O166" s="5">
        <v>2</v>
      </c>
      <c r="P166" s="5"/>
      <c r="Q166" s="5"/>
      <c r="R166" s="5"/>
      <c r="S166" s="5"/>
      <c r="T166" s="5"/>
      <c r="U166" s="5"/>
      <c r="V166" s="5"/>
      <c r="W166" s="5">
        <v>1339.4899999999998</v>
      </c>
      <c r="X166" s="5">
        <v>1</v>
      </c>
      <c r="Y166" s="5">
        <v>1339.4899999999998</v>
      </c>
      <c r="Z166" s="5"/>
      <c r="AA166" s="5"/>
      <c r="AB166" s="5"/>
    </row>
    <row r="167" spans="1:28" x14ac:dyDescent="0.2">
      <c r="A167" s="5">
        <v>50</v>
      </c>
      <c r="B167" s="5">
        <v>0</v>
      </c>
      <c r="C167" s="5">
        <v>0</v>
      </c>
      <c r="D167" s="5">
        <v>1</v>
      </c>
      <c r="E167" s="5">
        <v>231</v>
      </c>
      <c r="F167" s="5">
        <f>ROUND(Source!BB154,O167)</f>
        <v>0</v>
      </c>
      <c r="G167" s="5" t="s">
        <v>68</v>
      </c>
      <c r="H167" s="5" t="s">
        <v>69</v>
      </c>
      <c r="I167" s="5"/>
      <c r="J167" s="5"/>
      <c r="K167" s="5">
        <v>231</v>
      </c>
      <c r="L167" s="5">
        <v>12</v>
      </c>
      <c r="M167" s="5">
        <v>3</v>
      </c>
      <c r="N167" s="5" t="s">
        <v>3</v>
      </c>
      <c r="O167" s="5">
        <v>2</v>
      </c>
      <c r="P167" s="5"/>
      <c r="Q167" s="5"/>
      <c r="R167" s="5"/>
      <c r="S167" s="5"/>
      <c r="T167" s="5"/>
      <c r="U167" s="5"/>
      <c r="V167" s="5"/>
      <c r="W167" s="5">
        <v>0</v>
      </c>
      <c r="X167" s="5">
        <v>1</v>
      </c>
      <c r="Y167" s="5">
        <v>0</v>
      </c>
      <c r="Z167" s="5"/>
      <c r="AA167" s="5"/>
      <c r="AB167" s="5"/>
    </row>
    <row r="168" spans="1:28" x14ac:dyDescent="0.2">
      <c r="A168" s="5">
        <v>50</v>
      </c>
      <c r="B168" s="5">
        <v>0</v>
      </c>
      <c r="C168" s="5">
        <v>0</v>
      </c>
      <c r="D168" s="5">
        <v>1</v>
      </c>
      <c r="E168" s="5">
        <v>204</v>
      </c>
      <c r="F168" s="5">
        <f>ROUND(Source!R154,O168)</f>
        <v>511.1</v>
      </c>
      <c r="G168" s="5" t="s">
        <v>70</v>
      </c>
      <c r="H168" s="5" t="s">
        <v>71</v>
      </c>
      <c r="I168" s="5"/>
      <c r="J168" s="5"/>
      <c r="K168" s="5">
        <v>204</v>
      </c>
      <c r="L168" s="5">
        <v>13</v>
      </c>
      <c r="M168" s="5">
        <v>3</v>
      </c>
      <c r="N168" s="5" t="s">
        <v>3</v>
      </c>
      <c r="O168" s="5">
        <v>2</v>
      </c>
      <c r="P168" s="5"/>
      <c r="Q168" s="5"/>
      <c r="R168" s="5"/>
      <c r="S168" s="5"/>
      <c r="T168" s="5"/>
      <c r="U168" s="5"/>
      <c r="V168" s="5"/>
      <c r="W168" s="5">
        <v>511.1</v>
      </c>
      <c r="X168" s="5">
        <v>1</v>
      </c>
      <c r="Y168" s="5">
        <v>511.1</v>
      </c>
      <c r="Z168" s="5"/>
      <c r="AA168" s="5"/>
      <c r="AB168" s="5"/>
    </row>
    <row r="169" spans="1:28" x14ac:dyDescent="0.2">
      <c r="A169" s="5">
        <v>50</v>
      </c>
      <c r="B169" s="5">
        <v>0</v>
      </c>
      <c r="C169" s="5">
        <v>0</v>
      </c>
      <c r="D169" s="5">
        <v>1</v>
      </c>
      <c r="E169" s="5">
        <v>205</v>
      </c>
      <c r="F169" s="5">
        <f>ROUND(Source!S154,O169)</f>
        <v>3523.75</v>
      </c>
      <c r="G169" s="5" t="s">
        <v>72</v>
      </c>
      <c r="H169" s="5" t="s">
        <v>73</v>
      </c>
      <c r="I169" s="5"/>
      <c r="J169" s="5"/>
      <c r="K169" s="5">
        <v>205</v>
      </c>
      <c r="L169" s="5">
        <v>14</v>
      </c>
      <c r="M169" s="5">
        <v>3</v>
      </c>
      <c r="N169" s="5" t="s">
        <v>3</v>
      </c>
      <c r="O169" s="5">
        <v>2</v>
      </c>
      <c r="P169" s="5"/>
      <c r="Q169" s="5"/>
      <c r="R169" s="5"/>
      <c r="S169" s="5"/>
      <c r="T169" s="5"/>
      <c r="U169" s="5"/>
      <c r="V169" s="5"/>
      <c r="W169" s="5">
        <v>3523.75</v>
      </c>
      <c r="X169" s="5">
        <v>1</v>
      </c>
      <c r="Y169" s="5">
        <v>3523.75</v>
      </c>
      <c r="Z169" s="5"/>
      <c r="AA169" s="5"/>
      <c r="AB169" s="5"/>
    </row>
    <row r="170" spans="1:28" x14ac:dyDescent="0.2">
      <c r="A170" s="5">
        <v>50</v>
      </c>
      <c r="B170" s="5">
        <v>0</v>
      </c>
      <c r="C170" s="5">
        <v>0</v>
      </c>
      <c r="D170" s="5">
        <v>1</v>
      </c>
      <c r="E170" s="5">
        <v>232</v>
      </c>
      <c r="F170" s="5">
        <f>ROUND(Source!BC154,O170)</f>
        <v>0</v>
      </c>
      <c r="G170" s="5" t="s">
        <v>74</v>
      </c>
      <c r="H170" s="5" t="s">
        <v>75</v>
      </c>
      <c r="I170" s="5"/>
      <c r="J170" s="5"/>
      <c r="K170" s="5">
        <v>232</v>
      </c>
      <c r="L170" s="5">
        <v>15</v>
      </c>
      <c r="M170" s="5">
        <v>3</v>
      </c>
      <c r="N170" s="5" t="s">
        <v>3</v>
      </c>
      <c r="O170" s="5">
        <v>2</v>
      </c>
      <c r="P170" s="5"/>
      <c r="Q170" s="5"/>
      <c r="R170" s="5"/>
      <c r="S170" s="5"/>
      <c r="T170" s="5"/>
      <c r="U170" s="5"/>
      <c r="V170" s="5"/>
      <c r="W170" s="5">
        <v>0</v>
      </c>
      <c r="X170" s="5">
        <v>1</v>
      </c>
      <c r="Y170" s="5">
        <v>0</v>
      </c>
      <c r="Z170" s="5"/>
      <c r="AA170" s="5"/>
      <c r="AB170" s="5"/>
    </row>
    <row r="171" spans="1:28" x14ac:dyDescent="0.2">
      <c r="A171" s="5">
        <v>50</v>
      </c>
      <c r="B171" s="5">
        <v>0</v>
      </c>
      <c r="C171" s="5">
        <v>0</v>
      </c>
      <c r="D171" s="5">
        <v>1</v>
      </c>
      <c r="E171" s="5">
        <v>214</v>
      </c>
      <c r="F171" s="5">
        <f>ROUND(Source!AS154,O171)</f>
        <v>35450.35</v>
      </c>
      <c r="G171" s="5" t="s">
        <v>76</v>
      </c>
      <c r="H171" s="5" t="s">
        <v>77</v>
      </c>
      <c r="I171" s="5"/>
      <c r="J171" s="5"/>
      <c r="K171" s="5">
        <v>214</v>
      </c>
      <c r="L171" s="5">
        <v>16</v>
      </c>
      <c r="M171" s="5">
        <v>3</v>
      </c>
      <c r="N171" s="5" t="s">
        <v>3</v>
      </c>
      <c r="O171" s="5">
        <v>2</v>
      </c>
      <c r="P171" s="5"/>
      <c r="Q171" s="5"/>
      <c r="R171" s="5"/>
      <c r="S171" s="5"/>
      <c r="T171" s="5"/>
      <c r="U171" s="5"/>
      <c r="V171" s="5"/>
      <c r="W171" s="5">
        <v>35450.35</v>
      </c>
      <c r="X171" s="5">
        <v>1</v>
      </c>
      <c r="Y171" s="5">
        <v>35450.35</v>
      </c>
      <c r="Z171" s="5"/>
      <c r="AA171" s="5"/>
      <c r="AB171" s="5"/>
    </row>
    <row r="172" spans="1:28" x14ac:dyDescent="0.2">
      <c r="A172" s="5">
        <v>50</v>
      </c>
      <c r="B172" s="5">
        <v>0</v>
      </c>
      <c r="C172" s="5">
        <v>0</v>
      </c>
      <c r="D172" s="5">
        <v>1</v>
      </c>
      <c r="E172" s="5">
        <v>215</v>
      </c>
      <c r="F172" s="5">
        <f>ROUND(Source!AT154,O172)</f>
        <v>0</v>
      </c>
      <c r="G172" s="5" t="s">
        <v>78</v>
      </c>
      <c r="H172" s="5" t="s">
        <v>79</v>
      </c>
      <c r="I172" s="5"/>
      <c r="J172" s="5"/>
      <c r="K172" s="5">
        <v>215</v>
      </c>
      <c r="L172" s="5">
        <v>17</v>
      </c>
      <c r="M172" s="5">
        <v>3</v>
      </c>
      <c r="N172" s="5" t="s">
        <v>3</v>
      </c>
      <c r="O172" s="5">
        <v>2</v>
      </c>
      <c r="P172" s="5"/>
      <c r="Q172" s="5"/>
      <c r="R172" s="5"/>
      <c r="S172" s="5"/>
      <c r="T172" s="5"/>
      <c r="U172" s="5"/>
      <c r="V172" s="5"/>
      <c r="W172" s="5">
        <v>0</v>
      </c>
      <c r="X172" s="5">
        <v>1</v>
      </c>
      <c r="Y172" s="5">
        <v>0</v>
      </c>
      <c r="Z172" s="5"/>
      <c r="AA172" s="5"/>
      <c r="AB172" s="5"/>
    </row>
    <row r="173" spans="1:28" x14ac:dyDescent="0.2">
      <c r="A173" s="5">
        <v>50</v>
      </c>
      <c r="B173" s="5">
        <v>0</v>
      </c>
      <c r="C173" s="5">
        <v>0</v>
      </c>
      <c r="D173" s="5">
        <v>1</v>
      </c>
      <c r="E173" s="5">
        <v>217</v>
      </c>
      <c r="F173" s="5">
        <f>ROUND(Source!AU154,O173)</f>
        <v>0</v>
      </c>
      <c r="G173" s="5" t="s">
        <v>80</v>
      </c>
      <c r="H173" s="5" t="s">
        <v>81</v>
      </c>
      <c r="I173" s="5"/>
      <c r="J173" s="5"/>
      <c r="K173" s="5">
        <v>217</v>
      </c>
      <c r="L173" s="5">
        <v>18</v>
      </c>
      <c r="M173" s="5">
        <v>3</v>
      </c>
      <c r="N173" s="5" t="s">
        <v>3</v>
      </c>
      <c r="O173" s="5">
        <v>2</v>
      </c>
      <c r="P173" s="5"/>
      <c r="Q173" s="5"/>
      <c r="R173" s="5"/>
      <c r="S173" s="5"/>
      <c r="T173" s="5"/>
      <c r="U173" s="5"/>
      <c r="V173" s="5"/>
      <c r="W173" s="5">
        <v>0</v>
      </c>
      <c r="X173" s="5">
        <v>1</v>
      </c>
      <c r="Y173" s="5">
        <v>0</v>
      </c>
      <c r="Z173" s="5"/>
      <c r="AA173" s="5"/>
      <c r="AB173" s="5"/>
    </row>
    <row r="174" spans="1:28" x14ac:dyDescent="0.2">
      <c r="A174" s="5">
        <v>50</v>
      </c>
      <c r="B174" s="5">
        <v>0</v>
      </c>
      <c r="C174" s="5">
        <v>0</v>
      </c>
      <c r="D174" s="5">
        <v>1</v>
      </c>
      <c r="E174" s="5">
        <v>230</v>
      </c>
      <c r="F174" s="5">
        <f>ROUND(Source!BA154,O174)</f>
        <v>0</v>
      </c>
      <c r="G174" s="5" t="s">
        <v>82</v>
      </c>
      <c r="H174" s="5" t="s">
        <v>83</v>
      </c>
      <c r="I174" s="5"/>
      <c r="J174" s="5"/>
      <c r="K174" s="5">
        <v>230</v>
      </c>
      <c r="L174" s="5">
        <v>19</v>
      </c>
      <c r="M174" s="5">
        <v>3</v>
      </c>
      <c r="N174" s="5" t="s">
        <v>3</v>
      </c>
      <c r="O174" s="5">
        <v>2</v>
      </c>
      <c r="P174" s="5"/>
      <c r="Q174" s="5"/>
      <c r="R174" s="5"/>
      <c r="S174" s="5"/>
      <c r="T174" s="5"/>
      <c r="U174" s="5"/>
      <c r="V174" s="5"/>
      <c r="W174" s="5">
        <v>0</v>
      </c>
      <c r="X174" s="5">
        <v>1</v>
      </c>
      <c r="Y174" s="5">
        <v>0</v>
      </c>
      <c r="Z174" s="5"/>
      <c r="AA174" s="5"/>
      <c r="AB174" s="5"/>
    </row>
    <row r="175" spans="1:28" x14ac:dyDescent="0.2">
      <c r="A175" s="5">
        <v>50</v>
      </c>
      <c r="B175" s="5">
        <v>0</v>
      </c>
      <c r="C175" s="5">
        <v>0</v>
      </c>
      <c r="D175" s="5">
        <v>1</v>
      </c>
      <c r="E175" s="5">
        <v>206</v>
      </c>
      <c r="F175" s="5">
        <f>ROUND(Source!T154,O175)</f>
        <v>0</v>
      </c>
      <c r="G175" s="5" t="s">
        <v>84</v>
      </c>
      <c r="H175" s="5" t="s">
        <v>85</v>
      </c>
      <c r="I175" s="5"/>
      <c r="J175" s="5"/>
      <c r="K175" s="5">
        <v>206</v>
      </c>
      <c r="L175" s="5">
        <v>20</v>
      </c>
      <c r="M175" s="5">
        <v>3</v>
      </c>
      <c r="N175" s="5" t="s">
        <v>3</v>
      </c>
      <c r="O175" s="5">
        <v>2</v>
      </c>
      <c r="P175" s="5"/>
      <c r="Q175" s="5"/>
      <c r="R175" s="5"/>
      <c r="S175" s="5"/>
      <c r="T175" s="5"/>
      <c r="U175" s="5"/>
      <c r="V175" s="5"/>
      <c r="W175" s="5">
        <v>0</v>
      </c>
      <c r="X175" s="5">
        <v>1</v>
      </c>
      <c r="Y175" s="5">
        <v>0</v>
      </c>
      <c r="Z175" s="5"/>
      <c r="AA175" s="5"/>
      <c r="AB175" s="5"/>
    </row>
    <row r="176" spans="1:28" x14ac:dyDescent="0.2">
      <c r="A176" s="5">
        <v>50</v>
      </c>
      <c r="B176" s="5">
        <v>0</v>
      </c>
      <c r="C176" s="5">
        <v>0</v>
      </c>
      <c r="D176" s="5">
        <v>1</v>
      </c>
      <c r="E176" s="5">
        <v>207</v>
      </c>
      <c r="F176" s="5">
        <f>ROUND(Source!U154,O176)</f>
        <v>8.8335799999999995</v>
      </c>
      <c r="G176" s="5" t="s">
        <v>86</v>
      </c>
      <c r="H176" s="5" t="s">
        <v>87</v>
      </c>
      <c r="I176" s="5"/>
      <c r="J176" s="5"/>
      <c r="K176" s="5">
        <v>207</v>
      </c>
      <c r="L176" s="5">
        <v>21</v>
      </c>
      <c r="M176" s="5">
        <v>3</v>
      </c>
      <c r="N176" s="5" t="s">
        <v>3</v>
      </c>
      <c r="O176" s="5">
        <v>7</v>
      </c>
      <c r="P176" s="5"/>
      <c r="Q176" s="5"/>
      <c r="R176" s="5"/>
      <c r="S176" s="5"/>
      <c r="T176" s="5"/>
      <c r="U176" s="5"/>
      <c r="V176" s="5"/>
      <c r="W176" s="5">
        <v>8.8335799999999995</v>
      </c>
      <c r="X176" s="5">
        <v>1</v>
      </c>
      <c r="Y176" s="5">
        <v>8.8335799999999995</v>
      </c>
      <c r="Z176" s="5"/>
      <c r="AA176" s="5"/>
      <c r="AB176" s="5"/>
    </row>
    <row r="177" spans="1:255" x14ac:dyDescent="0.2">
      <c r="A177" s="5">
        <v>50</v>
      </c>
      <c r="B177" s="5">
        <v>0</v>
      </c>
      <c r="C177" s="5">
        <v>0</v>
      </c>
      <c r="D177" s="5">
        <v>1</v>
      </c>
      <c r="E177" s="5">
        <v>208</v>
      </c>
      <c r="F177" s="5">
        <f>ROUND(Source!V154,O177)</f>
        <v>1.1161399999999999</v>
      </c>
      <c r="G177" s="5" t="s">
        <v>88</v>
      </c>
      <c r="H177" s="5" t="s">
        <v>89</v>
      </c>
      <c r="I177" s="5"/>
      <c r="J177" s="5"/>
      <c r="K177" s="5">
        <v>208</v>
      </c>
      <c r="L177" s="5">
        <v>22</v>
      </c>
      <c r="M177" s="5">
        <v>3</v>
      </c>
      <c r="N177" s="5" t="s">
        <v>3</v>
      </c>
      <c r="O177" s="5">
        <v>7</v>
      </c>
      <c r="P177" s="5"/>
      <c r="Q177" s="5"/>
      <c r="R177" s="5"/>
      <c r="S177" s="5"/>
      <c r="T177" s="5"/>
      <c r="U177" s="5"/>
      <c r="V177" s="5"/>
      <c r="W177" s="5">
        <v>1.1161399999999999</v>
      </c>
      <c r="X177" s="5">
        <v>1</v>
      </c>
      <c r="Y177" s="5">
        <v>1.1161399999999999</v>
      </c>
      <c r="Z177" s="5"/>
      <c r="AA177" s="5"/>
      <c r="AB177" s="5"/>
    </row>
    <row r="178" spans="1:255" x14ac:dyDescent="0.2">
      <c r="A178" s="5">
        <v>50</v>
      </c>
      <c r="B178" s="5">
        <v>0</v>
      </c>
      <c r="C178" s="5">
        <v>0</v>
      </c>
      <c r="D178" s="5">
        <v>1</v>
      </c>
      <c r="E178" s="5">
        <v>209</v>
      </c>
      <c r="F178" s="5">
        <f>ROUND(Source!W154,O178)</f>
        <v>0</v>
      </c>
      <c r="G178" s="5" t="s">
        <v>90</v>
      </c>
      <c r="H178" s="5" t="s">
        <v>91</v>
      </c>
      <c r="I178" s="5"/>
      <c r="J178" s="5"/>
      <c r="K178" s="5">
        <v>209</v>
      </c>
      <c r="L178" s="5">
        <v>23</v>
      </c>
      <c r="M178" s="5">
        <v>3</v>
      </c>
      <c r="N178" s="5" t="s">
        <v>3</v>
      </c>
      <c r="O178" s="5">
        <v>2</v>
      </c>
      <c r="P178" s="5"/>
      <c r="Q178" s="5"/>
      <c r="R178" s="5"/>
      <c r="S178" s="5"/>
      <c r="T178" s="5"/>
      <c r="U178" s="5"/>
      <c r="V178" s="5"/>
      <c r="W178" s="5">
        <v>0</v>
      </c>
      <c r="X178" s="5">
        <v>1</v>
      </c>
      <c r="Y178" s="5">
        <v>0</v>
      </c>
      <c r="Z178" s="5"/>
      <c r="AA178" s="5"/>
      <c r="AB178" s="5"/>
    </row>
    <row r="179" spans="1:255" x14ac:dyDescent="0.2">
      <c r="A179" s="5">
        <v>50</v>
      </c>
      <c r="B179" s="5">
        <v>0</v>
      </c>
      <c r="C179" s="5">
        <v>0</v>
      </c>
      <c r="D179" s="5">
        <v>1</v>
      </c>
      <c r="E179" s="5">
        <v>233</v>
      </c>
      <c r="F179" s="5">
        <f>ROUND(Source!BD154,O179)</f>
        <v>0</v>
      </c>
      <c r="G179" s="5" t="s">
        <v>92</v>
      </c>
      <c r="H179" s="5" t="s">
        <v>93</v>
      </c>
      <c r="I179" s="5"/>
      <c r="J179" s="5"/>
      <c r="K179" s="5">
        <v>233</v>
      </c>
      <c r="L179" s="5">
        <v>24</v>
      </c>
      <c r="M179" s="5">
        <v>3</v>
      </c>
      <c r="N179" s="5" t="s">
        <v>3</v>
      </c>
      <c r="O179" s="5">
        <v>2</v>
      </c>
      <c r="P179" s="5"/>
      <c r="Q179" s="5"/>
      <c r="R179" s="5"/>
      <c r="S179" s="5"/>
      <c r="T179" s="5"/>
      <c r="U179" s="5"/>
      <c r="V179" s="5"/>
      <c r="W179" s="5">
        <v>0</v>
      </c>
      <c r="X179" s="5">
        <v>1</v>
      </c>
      <c r="Y179" s="5">
        <v>0</v>
      </c>
      <c r="Z179" s="5"/>
      <c r="AA179" s="5"/>
      <c r="AB179" s="5"/>
    </row>
    <row r="180" spans="1:255" x14ac:dyDescent="0.2">
      <c r="A180" s="5">
        <v>50</v>
      </c>
      <c r="B180" s="5">
        <v>0</v>
      </c>
      <c r="C180" s="5">
        <v>0</v>
      </c>
      <c r="D180" s="5">
        <v>1</v>
      </c>
      <c r="E180" s="5">
        <v>210</v>
      </c>
      <c r="F180" s="5">
        <f>ROUND(Source!X154,O180)</f>
        <v>4720.78</v>
      </c>
      <c r="G180" s="5" t="s">
        <v>94</v>
      </c>
      <c r="H180" s="5" t="s">
        <v>95</v>
      </c>
      <c r="I180" s="5"/>
      <c r="J180" s="5"/>
      <c r="K180" s="5">
        <v>210</v>
      </c>
      <c r="L180" s="5">
        <v>25</v>
      </c>
      <c r="M180" s="5">
        <v>3</v>
      </c>
      <c r="N180" s="5" t="s">
        <v>3</v>
      </c>
      <c r="O180" s="5">
        <v>2</v>
      </c>
      <c r="P180" s="5"/>
      <c r="Q180" s="5"/>
      <c r="R180" s="5"/>
      <c r="S180" s="5"/>
      <c r="T180" s="5"/>
      <c r="U180" s="5"/>
      <c r="V180" s="5"/>
      <c r="W180" s="5">
        <v>4720.78</v>
      </c>
      <c r="X180" s="5">
        <v>1</v>
      </c>
      <c r="Y180" s="5">
        <v>4720.78</v>
      </c>
      <c r="Z180" s="5"/>
      <c r="AA180" s="5"/>
      <c r="AB180" s="5"/>
    </row>
    <row r="181" spans="1:255" x14ac:dyDescent="0.2">
      <c r="A181" s="5">
        <v>50</v>
      </c>
      <c r="B181" s="5">
        <v>0</v>
      </c>
      <c r="C181" s="5">
        <v>0</v>
      </c>
      <c r="D181" s="5">
        <v>1</v>
      </c>
      <c r="E181" s="5">
        <v>211</v>
      </c>
      <c r="F181" s="5">
        <f>ROUND(Source!Y154,O181)</f>
        <v>2985.79</v>
      </c>
      <c r="G181" s="5" t="s">
        <v>96</v>
      </c>
      <c r="H181" s="5" t="s">
        <v>97</v>
      </c>
      <c r="I181" s="5"/>
      <c r="J181" s="5"/>
      <c r="K181" s="5">
        <v>211</v>
      </c>
      <c r="L181" s="5">
        <v>26</v>
      </c>
      <c r="M181" s="5">
        <v>3</v>
      </c>
      <c r="N181" s="5" t="s">
        <v>3</v>
      </c>
      <c r="O181" s="5">
        <v>2</v>
      </c>
      <c r="P181" s="5"/>
      <c r="Q181" s="5"/>
      <c r="R181" s="5"/>
      <c r="S181" s="5"/>
      <c r="T181" s="5"/>
      <c r="U181" s="5"/>
      <c r="V181" s="5"/>
      <c r="W181" s="5">
        <v>2985.79</v>
      </c>
      <c r="X181" s="5">
        <v>1</v>
      </c>
      <c r="Y181" s="5">
        <v>2985.79</v>
      </c>
      <c r="Z181" s="5"/>
      <c r="AA181" s="5"/>
      <c r="AB181" s="5"/>
    </row>
    <row r="182" spans="1:255" x14ac:dyDescent="0.2">
      <c r="A182" s="5">
        <v>50</v>
      </c>
      <c r="B182" s="5">
        <v>0</v>
      </c>
      <c r="C182" s="5">
        <v>0</v>
      </c>
      <c r="D182" s="5">
        <v>1</v>
      </c>
      <c r="E182" s="5">
        <v>224</v>
      </c>
      <c r="F182" s="5">
        <f>ROUND(Source!AR154,O182)</f>
        <v>35450.35</v>
      </c>
      <c r="G182" s="5" t="s">
        <v>98</v>
      </c>
      <c r="H182" s="5" t="s">
        <v>99</v>
      </c>
      <c r="I182" s="5"/>
      <c r="J182" s="5"/>
      <c r="K182" s="5">
        <v>224</v>
      </c>
      <c r="L182" s="5">
        <v>27</v>
      </c>
      <c r="M182" s="5">
        <v>3</v>
      </c>
      <c r="N182" s="5" t="s">
        <v>3</v>
      </c>
      <c r="O182" s="5">
        <v>2</v>
      </c>
      <c r="P182" s="5"/>
      <c r="Q182" s="5"/>
      <c r="R182" s="5"/>
      <c r="S182" s="5"/>
      <c r="T182" s="5"/>
      <c r="U182" s="5"/>
      <c r="V182" s="5"/>
      <c r="W182" s="5">
        <v>35450.35</v>
      </c>
      <c r="X182" s="5">
        <v>1</v>
      </c>
      <c r="Y182" s="5">
        <v>35450.35</v>
      </c>
      <c r="Z182" s="5"/>
      <c r="AA182" s="5"/>
      <c r="AB182" s="5"/>
    </row>
    <row r="184" spans="1:255" x14ac:dyDescent="0.2">
      <c r="A184" s="1">
        <v>5</v>
      </c>
      <c r="B184" s="1">
        <v>1</v>
      </c>
      <c r="C184" s="1"/>
      <c r="D184" s="1">
        <f>ROW(A204)</f>
        <v>204</v>
      </c>
      <c r="E184" s="1"/>
      <c r="F184" s="1" t="s">
        <v>18</v>
      </c>
      <c r="G184" s="1" t="s">
        <v>320</v>
      </c>
      <c r="H184" s="1" t="s">
        <v>3</v>
      </c>
      <c r="I184" s="1">
        <v>0</v>
      </c>
      <c r="J184" s="1"/>
      <c r="K184" s="1">
        <v>0</v>
      </c>
      <c r="L184" s="1"/>
      <c r="M184" s="1" t="s">
        <v>3</v>
      </c>
      <c r="N184" s="1"/>
      <c r="O184" s="1"/>
      <c r="P184" s="1"/>
      <c r="Q184" s="1"/>
      <c r="R184" s="1"/>
      <c r="S184" s="1">
        <v>0</v>
      </c>
      <c r="T184" s="1"/>
      <c r="U184" s="1" t="s">
        <v>3</v>
      </c>
      <c r="V184" s="1">
        <v>0</v>
      </c>
      <c r="W184" s="1"/>
      <c r="X184" s="1"/>
      <c r="Y184" s="1"/>
      <c r="Z184" s="1"/>
      <c r="AA184" s="1"/>
      <c r="AB184" s="1" t="s">
        <v>3</v>
      </c>
      <c r="AC184" s="1" t="s">
        <v>3</v>
      </c>
      <c r="AD184" s="1" t="s">
        <v>3</v>
      </c>
      <c r="AE184" s="1" t="s">
        <v>3</v>
      </c>
      <c r="AF184" s="1" t="s">
        <v>3</v>
      </c>
      <c r="AG184" s="1" t="s">
        <v>3</v>
      </c>
      <c r="AH184" s="1"/>
      <c r="AI184" s="1"/>
      <c r="AJ184" s="1"/>
      <c r="AK184" s="1"/>
      <c r="AL184" s="1"/>
      <c r="AM184" s="1"/>
      <c r="AN184" s="1"/>
      <c r="AO184" s="1"/>
      <c r="AP184" s="1" t="s">
        <v>3</v>
      </c>
      <c r="AQ184" s="1" t="s">
        <v>3</v>
      </c>
      <c r="AR184" s="1" t="s">
        <v>3</v>
      </c>
      <c r="AS184" s="1"/>
      <c r="AT184" s="1"/>
      <c r="AU184" s="1"/>
      <c r="AV184" s="1"/>
      <c r="AW184" s="1"/>
      <c r="AX184" s="1"/>
      <c r="AY184" s="1"/>
      <c r="AZ184" s="1" t="s">
        <v>3</v>
      </c>
      <c r="BA184" s="1"/>
      <c r="BB184" s="1" t="s">
        <v>3</v>
      </c>
      <c r="BC184" s="1" t="s">
        <v>3</v>
      </c>
      <c r="BD184" s="1" t="s">
        <v>3</v>
      </c>
      <c r="BE184" s="1" t="s">
        <v>3</v>
      </c>
      <c r="BF184" s="1" t="s">
        <v>3</v>
      </c>
      <c r="BG184" s="1" t="s">
        <v>3</v>
      </c>
      <c r="BH184" s="1" t="s">
        <v>3</v>
      </c>
      <c r="BI184" s="1" t="s">
        <v>3</v>
      </c>
      <c r="BJ184" s="1" t="s">
        <v>3</v>
      </c>
      <c r="BK184" s="1" t="s">
        <v>3</v>
      </c>
      <c r="BL184" s="1" t="s">
        <v>3</v>
      </c>
      <c r="BM184" s="1" t="s">
        <v>3</v>
      </c>
      <c r="BN184" s="1" t="s">
        <v>3</v>
      </c>
      <c r="BO184" s="1" t="s">
        <v>3</v>
      </c>
      <c r="BP184" s="1" t="s">
        <v>3</v>
      </c>
      <c r="BQ184" s="1"/>
      <c r="BR184" s="1"/>
      <c r="BS184" s="1"/>
      <c r="BT184" s="1"/>
      <c r="BU184" s="1"/>
      <c r="BV184" s="1"/>
      <c r="BW184" s="1"/>
      <c r="BX184" s="1">
        <v>0</v>
      </c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>
        <v>0</v>
      </c>
    </row>
    <row r="186" spans="1:255" x14ac:dyDescent="0.2">
      <c r="A186" s="3">
        <v>52</v>
      </c>
      <c r="B186" s="3">
        <f t="shared" ref="B186:G186" si="94">B204</f>
        <v>1</v>
      </c>
      <c r="C186" s="3">
        <f t="shared" si="94"/>
        <v>5</v>
      </c>
      <c r="D186" s="3">
        <f t="shared" si="94"/>
        <v>184</v>
      </c>
      <c r="E186" s="3">
        <f t="shared" si="94"/>
        <v>0</v>
      </c>
      <c r="F186" s="3" t="str">
        <f t="shared" si="94"/>
        <v>Новый подраздел</v>
      </c>
      <c r="G186" s="3" t="str">
        <f t="shared" si="94"/>
        <v>Вывод провода-спутника под КИК-2шт</v>
      </c>
      <c r="H186" s="3"/>
      <c r="I186" s="3"/>
      <c r="J186" s="3"/>
      <c r="K186" s="3"/>
      <c r="L186" s="3"/>
      <c r="M186" s="3"/>
      <c r="N186" s="3"/>
      <c r="O186" s="3">
        <f t="shared" ref="O186:AT186" si="95">O204</f>
        <v>4314.45</v>
      </c>
      <c r="P186" s="3">
        <f t="shared" si="95"/>
        <v>2827.91</v>
      </c>
      <c r="Q186" s="3">
        <f t="shared" si="95"/>
        <v>768.12</v>
      </c>
      <c r="R186" s="3">
        <f t="shared" si="95"/>
        <v>253.69</v>
      </c>
      <c r="S186" s="3">
        <f t="shared" si="95"/>
        <v>464.73</v>
      </c>
      <c r="T186" s="3">
        <f t="shared" si="95"/>
        <v>0</v>
      </c>
      <c r="U186" s="3">
        <f t="shared" si="95"/>
        <v>1.1222099999999999</v>
      </c>
      <c r="V186" s="3">
        <f t="shared" si="95"/>
        <v>0.55838919999999992</v>
      </c>
      <c r="W186" s="3">
        <f t="shared" si="95"/>
        <v>0</v>
      </c>
      <c r="X186" s="3">
        <f t="shared" si="95"/>
        <v>833.08</v>
      </c>
      <c r="Y186" s="3">
        <f t="shared" si="95"/>
        <v>523.66</v>
      </c>
      <c r="Z186" s="3">
        <f t="shared" si="95"/>
        <v>0</v>
      </c>
      <c r="AA186" s="3">
        <f t="shared" si="95"/>
        <v>0</v>
      </c>
      <c r="AB186" s="3">
        <f t="shared" si="95"/>
        <v>4314.45</v>
      </c>
      <c r="AC186" s="3">
        <f t="shared" si="95"/>
        <v>2827.91</v>
      </c>
      <c r="AD186" s="3">
        <f t="shared" si="95"/>
        <v>768.12</v>
      </c>
      <c r="AE186" s="3">
        <f t="shared" si="95"/>
        <v>253.69</v>
      </c>
      <c r="AF186" s="3">
        <f t="shared" si="95"/>
        <v>464.73</v>
      </c>
      <c r="AG186" s="3">
        <f t="shared" si="95"/>
        <v>0</v>
      </c>
      <c r="AH186" s="3">
        <f t="shared" si="95"/>
        <v>1.1222099999999999</v>
      </c>
      <c r="AI186" s="3">
        <f t="shared" si="95"/>
        <v>0.55838919999999992</v>
      </c>
      <c r="AJ186" s="3">
        <f t="shared" si="95"/>
        <v>0</v>
      </c>
      <c r="AK186" s="3">
        <f t="shared" si="95"/>
        <v>833.08</v>
      </c>
      <c r="AL186" s="3">
        <f t="shared" si="95"/>
        <v>523.66</v>
      </c>
      <c r="AM186" s="3">
        <f t="shared" si="95"/>
        <v>0</v>
      </c>
      <c r="AN186" s="3">
        <f t="shared" si="95"/>
        <v>0</v>
      </c>
      <c r="AO186" s="3">
        <f t="shared" si="95"/>
        <v>0</v>
      </c>
      <c r="AP186" s="3">
        <f t="shared" si="95"/>
        <v>0</v>
      </c>
      <c r="AQ186" s="3">
        <f t="shared" si="95"/>
        <v>0</v>
      </c>
      <c r="AR186" s="3">
        <f t="shared" si="95"/>
        <v>5671.19</v>
      </c>
      <c r="AS186" s="3">
        <f t="shared" si="95"/>
        <v>5671.19</v>
      </c>
      <c r="AT186" s="3">
        <f t="shared" si="95"/>
        <v>0</v>
      </c>
      <c r="AU186" s="3">
        <f t="shared" ref="AU186:BZ186" si="96">AU204</f>
        <v>0</v>
      </c>
      <c r="AV186" s="3">
        <f t="shared" si="96"/>
        <v>2827.91</v>
      </c>
      <c r="AW186" s="3">
        <f t="shared" si="96"/>
        <v>2827.91</v>
      </c>
      <c r="AX186" s="3">
        <f t="shared" si="96"/>
        <v>0</v>
      </c>
      <c r="AY186" s="3">
        <f t="shared" si="96"/>
        <v>2827.91</v>
      </c>
      <c r="AZ186" s="3">
        <f t="shared" si="96"/>
        <v>0</v>
      </c>
      <c r="BA186" s="3">
        <f t="shared" si="96"/>
        <v>0</v>
      </c>
      <c r="BB186" s="3">
        <f t="shared" si="96"/>
        <v>0</v>
      </c>
      <c r="BC186" s="3">
        <f t="shared" si="96"/>
        <v>0</v>
      </c>
      <c r="BD186" s="3">
        <f t="shared" si="96"/>
        <v>0</v>
      </c>
      <c r="BE186" s="3">
        <f t="shared" si="96"/>
        <v>0</v>
      </c>
      <c r="BF186" s="3">
        <f t="shared" si="96"/>
        <v>0</v>
      </c>
      <c r="BG186" s="3">
        <f t="shared" si="96"/>
        <v>0</v>
      </c>
      <c r="BH186" s="3">
        <f t="shared" si="96"/>
        <v>0</v>
      </c>
      <c r="BI186" s="3">
        <f t="shared" si="96"/>
        <v>0</v>
      </c>
      <c r="BJ186" s="3">
        <f t="shared" si="96"/>
        <v>0</v>
      </c>
      <c r="BK186" s="3">
        <f t="shared" si="96"/>
        <v>0</v>
      </c>
      <c r="BL186" s="3">
        <f t="shared" si="96"/>
        <v>0</v>
      </c>
      <c r="BM186" s="3">
        <f t="shared" si="96"/>
        <v>0</v>
      </c>
      <c r="BN186" s="3">
        <f t="shared" si="96"/>
        <v>0</v>
      </c>
      <c r="BO186" s="3">
        <f t="shared" si="96"/>
        <v>0</v>
      </c>
      <c r="BP186" s="3">
        <f t="shared" si="96"/>
        <v>0</v>
      </c>
      <c r="BQ186" s="3">
        <f t="shared" si="96"/>
        <v>0</v>
      </c>
      <c r="BR186" s="3">
        <f t="shared" si="96"/>
        <v>0</v>
      </c>
      <c r="BS186" s="3">
        <f t="shared" si="96"/>
        <v>0</v>
      </c>
      <c r="BT186" s="3">
        <f t="shared" si="96"/>
        <v>0</v>
      </c>
      <c r="BU186" s="3">
        <f t="shared" si="96"/>
        <v>0</v>
      </c>
      <c r="BV186" s="3">
        <f t="shared" si="96"/>
        <v>0</v>
      </c>
      <c r="BW186" s="3">
        <f t="shared" si="96"/>
        <v>0</v>
      </c>
      <c r="BX186" s="3">
        <f t="shared" si="96"/>
        <v>0</v>
      </c>
      <c r="BY186" s="3">
        <f t="shared" si="96"/>
        <v>0</v>
      </c>
      <c r="BZ186" s="3">
        <f t="shared" si="96"/>
        <v>0</v>
      </c>
      <c r="CA186" s="3">
        <f t="shared" ref="CA186:DF186" si="97">CA204</f>
        <v>5671.19</v>
      </c>
      <c r="CB186" s="3">
        <f t="shared" si="97"/>
        <v>5671.19</v>
      </c>
      <c r="CC186" s="3">
        <f t="shared" si="97"/>
        <v>0</v>
      </c>
      <c r="CD186" s="3">
        <f t="shared" si="97"/>
        <v>0</v>
      </c>
      <c r="CE186" s="3">
        <f t="shared" si="97"/>
        <v>2827.91</v>
      </c>
      <c r="CF186" s="3">
        <f t="shared" si="97"/>
        <v>2827.91</v>
      </c>
      <c r="CG186" s="3">
        <f t="shared" si="97"/>
        <v>0</v>
      </c>
      <c r="CH186" s="3">
        <f t="shared" si="97"/>
        <v>2827.91</v>
      </c>
      <c r="CI186" s="3">
        <f t="shared" si="97"/>
        <v>0</v>
      </c>
      <c r="CJ186" s="3">
        <f t="shared" si="97"/>
        <v>0</v>
      </c>
      <c r="CK186" s="3">
        <f t="shared" si="97"/>
        <v>0</v>
      </c>
      <c r="CL186" s="3">
        <f t="shared" si="97"/>
        <v>0</v>
      </c>
      <c r="CM186" s="3">
        <f t="shared" si="97"/>
        <v>0</v>
      </c>
      <c r="CN186" s="3">
        <f t="shared" si="97"/>
        <v>0</v>
      </c>
      <c r="CO186" s="3">
        <f t="shared" si="97"/>
        <v>0</v>
      </c>
      <c r="CP186" s="3">
        <f t="shared" si="97"/>
        <v>0</v>
      </c>
      <c r="CQ186" s="3">
        <f t="shared" si="97"/>
        <v>0</v>
      </c>
      <c r="CR186" s="3">
        <f t="shared" si="97"/>
        <v>0</v>
      </c>
      <c r="CS186" s="3">
        <f t="shared" si="97"/>
        <v>0</v>
      </c>
      <c r="CT186" s="3">
        <f t="shared" si="97"/>
        <v>0</v>
      </c>
      <c r="CU186" s="3">
        <f t="shared" si="97"/>
        <v>0</v>
      </c>
      <c r="CV186" s="3">
        <f t="shared" si="97"/>
        <v>0</v>
      </c>
      <c r="CW186" s="3">
        <f t="shared" si="97"/>
        <v>0</v>
      </c>
      <c r="CX186" s="3">
        <f t="shared" si="97"/>
        <v>0</v>
      </c>
      <c r="CY186" s="3">
        <f t="shared" si="97"/>
        <v>0</v>
      </c>
      <c r="CZ186" s="3">
        <f t="shared" si="97"/>
        <v>0</v>
      </c>
      <c r="DA186" s="3">
        <f t="shared" si="97"/>
        <v>0</v>
      </c>
      <c r="DB186" s="3">
        <f t="shared" si="97"/>
        <v>0</v>
      </c>
      <c r="DC186" s="3">
        <f t="shared" si="97"/>
        <v>0</v>
      </c>
      <c r="DD186" s="3">
        <f t="shared" si="97"/>
        <v>0</v>
      </c>
      <c r="DE186" s="3">
        <f t="shared" si="97"/>
        <v>0</v>
      </c>
      <c r="DF186" s="3">
        <f t="shared" si="97"/>
        <v>0</v>
      </c>
      <c r="DG186" s="4">
        <f t="shared" ref="DG186:EL186" si="98">DG204</f>
        <v>0</v>
      </c>
      <c r="DH186" s="4">
        <f t="shared" si="98"/>
        <v>0</v>
      </c>
      <c r="DI186" s="4">
        <f t="shared" si="98"/>
        <v>0</v>
      </c>
      <c r="DJ186" s="4">
        <f t="shared" si="98"/>
        <v>0</v>
      </c>
      <c r="DK186" s="4">
        <f t="shared" si="98"/>
        <v>0</v>
      </c>
      <c r="DL186" s="4">
        <f t="shared" si="98"/>
        <v>0</v>
      </c>
      <c r="DM186" s="4">
        <f t="shared" si="98"/>
        <v>0</v>
      </c>
      <c r="DN186" s="4">
        <f t="shared" si="98"/>
        <v>0</v>
      </c>
      <c r="DO186" s="4">
        <f t="shared" si="98"/>
        <v>0</v>
      </c>
      <c r="DP186" s="4">
        <f t="shared" si="98"/>
        <v>0</v>
      </c>
      <c r="DQ186" s="4">
        <f t="shared" si="98"/>
        <v>0</v>
      </c>
      <c r="DR186" s="4">
        <f t="shared" si="98"/>
        <v>0</v>
      </c>
      <c r="DS186" s="4">
        <f t="shared" si="98"/>
        <v>0</v>
      </c>
      <c r="DT186" s="4">
        <f t="shared" si="98"/>
        <v>0</v>
      </c>
      <c r="DU186" s="4">
        <f t="shared" si="98"/>
        <v>0</v>
      </c>
      <c r="DV186" s="4">
        <f t="shared" si="98"/>
        <v>0</v>
      </c>
      <c r="DW186" s="4">
        <f t="shared" si="98"/>
        <v>0</v>
      </c>
      <c r="DX186" s="4">
        <f t="shared" si="98"/>
        <v>0</v>
      </c>
      <c r="DY186" s="4">
        <f t="shared" si="98"/>
        <v>0</v>
      </c>
      <c r="DZ186" s="4">
        <f t="shared" si="98"/>
        <v>0</v>
      </c>
      <c r="EA186" s="4">
        <f t="shared" si="98"/>
        <v>0</v>
      </c>
      <c r="EB186" s="4">
        <f t="shared" si="98"/>
        <v>0</v>
      </c>
      <c r="EC186" s="4">
        <f t="shared" si="98"/>
        <v>0</v>
      </c>
      <c r="ED186" s="4">
        <f t="shared" si="98"/>
        <v>0</v>
      </c>
      <c r="EE186" s="4">
        <f t="shared" si="98"/>
        <v>0</v>
      </c>
      <c r="EF186" s="4">
        <f t="shared" si="98"/>
        <v>0</v>
      </c>
      <c r="EG186" s="4">
        <f t="shared" si="98"/>
        <v>0</v>
      </c>
      <c r="EH186" s="4">
        <f t="shared" si="98"/>
        <v>0</v>
      </c>
      <c r="EI186" s="4">
        <f t="shared" si="98"/>
        <v>0</v>
      </c>
      <c r="EJ186" s="4">
        <f t="shared" si="98"/>
        <v>0</v>
      </c>
      <c r="EK186" s="4">
        <f t="shared" si="98"/>
        <v>0</v>
      </c>
      <c r="EL186" s="4">
        <f t="shared" si="98"/>
        <v>0</v>
      </c>
      <c r="EM186" s="4">
        <f t="shared" ref="EM186:FR186" si="99">EM204</f>
        <v>0</v>
      </c>
      <c r="EN186" s="4">
        <f t="shared" si="99"/>
        <v>0</v>
      </c>
      <c r="EO186" s="4">
        <f t="shared" si="99"/>
        <v>0</v>
      </c>
      <c r="EP186" s="4">
        <f t="shared" si="99"/>
        <v>0</v>
      </c>
      <c r="EQ186" s="4">
        <f t="shared" si="99"/>
        <v>0</v>
      </c>
      <c r="ER186" s="4">
        <f t="shared" si="99"/>
        <v>0</v>
      </c>
      <c r="ES186" s="4">
        <f t="shared" si="99"/>
        <v>0</v>
      </c>
      <c r="ET186" s="4">
        <f t="shared" si="99"/>
        <v>0</v>
      </c>
      <c r="EU186" s="4">
        <f t="shared" si="99"/>
        <v>0</v>
      </c>
      <c r="EV186" s="4">
        <f t="shared" si="99"/>
        <v>0</v>
      </c>
      <c r="EW186" s="4">
        <f t="shared" si="99"/>
        <v>0</v>
      </c>
      <c r="EX186" s="4">
        <f t="shared" si="99"/>
        <v>0</v>
      </c>
      <c r="EY186" s="4">
        <f t="shared" si="99"/>
        <v>0</v>
      </c>
      <c r="EZ186" s="4">
        <f t="shared" si="99"/>
        <v>0</v>
      </c>
      <c r="FA186" s="4">
        <f t="shared" si="99"/>
        <v>0</v>
      </c>
      <c r="FB186" s="4">
        <f t="shared" si="99"/>
        <v>0</v>
      </c>
      <c r="FC186" s="4">
        <f t="shared" si="99"/>
        <v>0</v>
      </c>
      <c r="FD186" s="4">
        <f t="shared" si="99"/>
        <v>0</v>
      </c>
      <c r="FE186" s="4">
        <f t="shared" si="99"/>
        <v>0</v>
      </c>
      <c r="FF186" s="4">
        <f t="shared" si="99"/>
        <v>0</v>
      </c>
      <c r="FG186" s="4">
        <f t="shared" si="99"/>
        <v>0</v>
      </c>
      <c r="FH186" s="4">
        <f t="shared" si="99"/>
        <v>0</v>
      </c>
      <c r="FI186" s="4">
        <f t="shared" si="99"/>
        <v>0</v>
      </c>
      <c r="FJ186" s="4">
        <f t="shared" si="99"/>
        <v>0</v>
      </c>
      <c r="FK186" s="4">
        <f t="shared" si="99"/>
        <v>0</v>
      </c>
      <c r="FL186" s="4">
        <f t="shared" si="99"/>
        <v>0</v>
      </c>
      <c r="FM186" s="4">
        <f t="shared" si="99"/>
        <v>0</v>
      </c>
      <c r="FN186" s="4">
        <f t="shared" si="99"/>
        <v>0</v>
      </c>
      <c r="FO186" s="4">
        <f t="shared" si="99"/>
        <v>0</v>
      </c>
      <c r="FP186" s="4">
        <f t="shared" si="99"/>
        <v>0</v>
      </c>
      <c r="FQ186" s="4">
        <f t="shared" si="99"/>
        <v>0</v>
      </c>
      <c r="FR186" s="4">
        <f t="shared" si="99"/>
        <v>0</v>
      </c>
      <c r="FS186" s="4">
        <f t="shared" ref="FS186:GX186" si="100">FS204</f>
        <v>0</v>
      </c>
      <c r="FT186" s="4">
        <f t="shared" si="100"/>
        <v>0</v>
      </c>
      <c r="FU186" s="4">
        <f t="shared" si="100"/>
        <v>0</v>
      </c>
      <c r="FV186" s="4">
        <f t="shared" si="100"/>
        <v>0</v>
      </c>
      <c r="FW186" s="4">
        <f t="shared" si="100"/>
        <v>0</v>
      </c>
      <c r="FX186" s="4">
        <f t="shared" si="100"/>
        <v>0</v>
      </c>
      <c r="FY186" s="4">
        <f t="shared" si="100"/>
        <v>0</v>
      </c>
      <c r="FZ186" s="4">
        <f t="shared" si="100"/>
        <v>0</v>
      </c>
      <c r="GA186" s="4">
        <f t="shared" si="100"/>
        <v>0</v>
      </c>
      <c r="GB186" s="4">
        <f t="shared" si="100"/>
        <v>0</v>
      </c>
      <c r="GC186" s="4">
        <f t="shared" si="100"/>
        <v>0</v>
      </c>
      <c r="GD186" s="4">
        <f t="shared" si="100"/>
        <v>0</v>
      </c>
      <c r="GE186" s="4">
        <f t="shared" si="100"/>
        <v>0</v>
      </c>
      <c r="GF186" s="4">
        <f t="shared" si="100"/>
        <v>0</v>
      </c>
      <c r="GG186" s="4">
        <f t="shared" si="100"/>
        <v>0</v>
      </c>
      <c r="GH186" s="4">
        <f t="shared" si="100"/>
        <v>0</v>
      </c>
      <c r="GI186" s="4">
        <f t="shared" si="100"/>
        <v>0</v>
      </c>
      <c r="GJ186" s="4">
        <f t="shared" si="100"/>
        <v>0</v>
      </c>
      <c r="GK186" s="4">
        <f t="shared" si="100"/>
        <v>0</v>
      </c>
      <c r="GL186" s="4">
        <f t="shared" si="100"/>
        <v>0</v>
      </c>
      <c r="GM186" s="4">
        <f t="shared" si="100"/>
        <v>0</v>
      </c>
      <c r="GN186" s="4">
        <f t="shared" si="100"/>
        <v>0</v>
      </c>
      <c r="GO186" s="4">
        <f t="shared" si="100"/>
        <v>0</v>
      </c>
      <c r="GP186" s="4">
        <f t="shared" si="100"/>
        <v>0</v>
      </c>
      <c r="GQ186" s="4">
        <f t="shared" si="100"/>
        <v>0</v>
      </c>
      <c r="GR186" s="4">
        <f t="shared" si="100"/>
        <v>0</v>
      </c>
      <c r="GS186" s="4">
        <f t="shared" si="100"/>
        <v>0</v>
      </c>
      <c r="GT186" s="4">
        <f t="shared" si="100"/>
        <v>0</v>
      </c>
      <c r="GU186" s="4">
        <f t="shared" si="100"/>
        <v>0</v>
      </c>
      <c r="GV186" s="4">
        <f t="shared" si="100"/>
        <v>0</v>
      </c>
      <c r="GW186" s="4">
        <f t="shared" si="100"/>
        <v>0</v>
      </c>
      <c r="GX186" s="4">
        <f t="shared" si="100"/>
        <v>0</v>
      </c>
    </row>
    <row r="188" spans="1:255" x14ac:dyDescent="0.2">
      <c r="A188">
        <v>19</v>
      </c>
      <c r="B188">
        <v>1</v>
      </c>
      <c r="F188" t="s">
        <v>3</v>
      </c>
      <c r="G188" t="s">
        <v>321</v>
      </c>
      <c r="H188" t="s">
        <v>3</v>
      </c>
      <c r="AA188">
        <v>1</v>
      </c>
      <c r="IK188">
        <v>0</v>
      </c>
    </row>
    <row r="189" spans="1:255" x14ac:dyDescent="0.2">
      <c r="A189" s="2">
        <v>17</v>
      </c>
      <c r="B189" s="2">
        <v>1</v>
      </c>
      <c r="C189" s="2">
        <f>ROW(SmtRes!A183)</f>
        <v>183</v>
      </c>
      <c r="D189" s="2">
        <f>ROW(EtalonRes!A200)</f>
        <v>200</v>
      </c>
      <c r="E189" s="2" t="s">
        <v>322</v>
      </c>
      <c r="F189" s="2" t="s">
        <v>102</v>
      </c>
      <c r="G189" s="2" t="s">
        <v>323</v>
      </c>
      <c r="H189" s="2" t="s">
        <v>104</v>
      </c>
      <c r="I189" s="2">
        <f>ROUND(1.5/100,7)</f>
        <v>1.4999999999999999E-2</v>
      </c>
      <c r="J189" s="2">
        <v>0</v>
      </c>
      <c r="K189" s="2">
        <f>ROUND(1.5/100,7)</f>
        <v>1.4999999999999999E-2</v>
      </c>
      <c r="L189" s="2"/>
      <c r="M189" s="2"/>
      <c r="N189" s="2"/>
      <c r="O189" s="2">
        <f>ROUND(CP189,2)</f>
        <v>426.76</v>
      </c>
      <c r="P189" s="2">
        <f>SUMIF(SmtRes!AQ170:'SmtRes'!AQ183,"=1",SmtRes!DF170:'SmtRes'!DF183)</f>
        <v>28.87</v>
      </c>
      <c r="Q189" s="2">
        <f>SUMIF(SmtRes!AQ170:'SmtRes'!AQ183,"=1",SmtRes!DG170:'SmtRes'!DG183)</f>
        <v>204.10000000000002</v>
      </c>
      <c r="R189" s="2">
        <f>SUMIF(SmtRes!AQ170:'SmtRes'!AQ183,"=1",SmtRes!DH170:'SmtRes'!DH183)</f>
        <v>80.75</v>
      </c>
      <c r="S189" s="2">
        <f>SUMIF(SmtRes!AQ170:'SmtRes'!AQ183,"=1",SmtRes!DI170:'SmtRes'!DI183)</f>
        <v>113.04</v>
      </c>
      <c r="T189" s="2">
        <f>ROUND(CU189*I189,2)</f>
        <v>0</v>
      </c>
      <c r="U189" s="2">
        <f>SUMIF(SmtRes!AQ170:'SmtRes'!AQ183,"=1",SmtRes!CV170:'SmtRes'!CV183)</f>
        <v>0.30764999999999998</v>
      </c>
      <c r="V189" s="2">
        <f>SUMIF(SmtRes!AQ170:'SmtRes'!AQ183,"=1",SmtRes!CW170:'SmtRes'!CW183)</f>
        <v>0.1794</v>
      </c>
      <c r="W189" s="2">
        <f>ROUND(CX189*I189,2)</f>
        <v>0</v>
      </c>
      <c r="X189" s="2">
        <f t="shared" ref="X189:Y192" si="101">ROUND(CY189,2)</f>
        <v>226.73</v>
      </c>
      <c r="Y189" s="2">
        <f t="shared" si="101"/>
        <v>143.4</v>
      </c>
      <c r="Z189" s="2"/>
      <c r="AA189" s="2">
        <v>72309884</v>
      </c>
      <c r="AB189" s="2">
        <f>ROUND((AC189+AD189+AF189),6)</f>
        <v>20646.239440000001</v>
      </c>
      <c r="AC189" s="2">
        <f>ROUND((SUM(SmtRes!BQ170:'SmtRes'!BQ183)),6)</f>
        <v>1436.9998399999999</v>
      </c>
      <c r="AD189" s="2">
        <f>ROUND((((SUM(SmtRes!BR170:'SmtRes'!BR183))-(SUM(SmtRes!BS170:'SmtRes'!BS183)))+AE189),6)</f>
        <v>11673.0452</v>
      </c>
      <c r="AE189" s="2">
        <f>ROUND((SUM(SmtRes!BS170:'SmtRes'!BS183)),6)</f>
        <v>5383.482</v>
      </c>
      <c r="AF189" s="2">
        <f>ROUND((SUM(SmtRes!BT170:'SmtRes'!BT183)),6)</f>
        <v>7536.1944000000003</v>
      </c>
      <c r="AG189" s="2">
        <f>ROUND((AP189),6)</f>
        <v>0</v>
      </c>
      <c r="AH189" s="2">
        <f>(SUM(SmtRes!BU170:'SmtRes'!BU183))</f>
        <v>20.51</v>
      </c>
      <c r="AI189" s="2">
        <f>(SUM(SmtRes!BV170:'SmtRes'!BV183))</f>
        <v>11.959999999999999</v>
      </c>
      <c r="AJ189" s="2">
        <f>(AS189)</f>
        <v>0</v>
      </c>
      <c r="AK189" s="2">
        <v>26029.721439599998</v>
      </c>
      <c r="AL189" s="2">
        <v>1436.9998395999996</v>
      </c>
      <c r="AM189" s="2">
        <v>11673.045199999999</v>
      </c>
      <c r="AN189" s="2">
        <v>5383.482</v>
      </c>
      <c r="AO189" s="2">
        <v>7536.1944000000003</v>
      </c>
      <c r="AP189" s="2">
        <v>0</v>
      </c>
      <c r="AQ189" s="2">
        <v>20.51</v>
      </c>
      <c r="AR189" s="2">
        <v>11.959999999999999</v>
      </c>
      <c r="AS189" s="2">
        <v>0</v>
      </c>
      <c r="AT189" s="2">
        <v>117</v>
      </c>
      <c r="AU189" s="2">
        <v>74</v>
      </c>
      <c r="AV189" s="2">
        <v>1</v>
      </c>
      <c r="AW189" s="2">
        <v>1</v>
      </c>
      <c r="AX189" s="2"/>
      <c r="AY189" s="2"/>
      <c r="AZ189" s="2">
        <v>1</v>
      </c>
      <c r="BA189" s="2">
        <v>1</v>
      </c>
      <c r="BB189" s="2">
        <v>1</v>
      </c>
      <c r="BC189" s="2">
        <v>1</v>
      </c>
      <c r="BD189" s="2" t="s">
        <v>3</v>
      </c>
      <c r="BE189" s="2" t="s">
        <v>3</v>
      </c>
      <c r="BF189" s="2" t="s">
        <v>3</v>
      </c>
      <c r="BG189" s="2" t="s">
        <v>3</v>
      </c>
      <c r="BH189" s="2">
        <v>0</v>
      </c>
      <c r="BI189" s="2">
        <v>1</v>
      </c>
      <c r="BJ189" s="2" t="s">
        <v>105</v>
      </c>
      <c r="BK189" s="2"/>
      <c r="BL189" s="2"/>
      <c r="BM189" s="2">
        <v>24001</v>
      </c>
      <c r="BN189" s="2">
        <v>0</v>
      </c>
      <c r="BO189" s="2" t="s">
        <v>3</v>
      </c>
      <c r="BP189" s="2">
        <v>0</v>
      </c>
      <c r="BQ189" s="2">
        <v>2</v>
      </c>
      <c r="BR189" s="2">
        <v>0</v>
      </c>
      <c r="BS189" s="2">
        <v>1</v>
      </c>
      <c r="BT189" s="2">
        <v>1</v>
      </c>
      <c r="BU189" s="2">
        <v>1</v>
      </c>
      <c r="BV189" s="2">
        <v>1</v>
      </c>
      <c r="BW189" s="2">
        <v>1</v>
      </c>
      <c r="BX189" s="2">
        <v>1</v>
      </c>
      <c r="BY189" s="2" t="s">
        <v>3</v>
      </c>
      <c r="BZ189" s="2">
        <v>117</v>
      </c>
      <c r="CA189" s="2">
        <v>74</v>
      </c>
      <c r="CB189" s="2" t="s">
        <v>3</v>
      </c>
      <c r="CC189" s="2"/>
      <c r="CD189" s="2"/>
      <c r="CE189" s="2">
        <v>0</v>
      </c>
      <c r="CF189" s="2">
        <v>0</v>
      </c>
      <c r="CG189" s="2">
        <v>0</v>
      </c>
      <c r="CH189" s="2"/>
      <c r="CI189" s="2"/>
      <c r="CJ189" s="2"/>
      <c r="CK189" s="2"/>
      <c r="CL189" s="2"/>
      <c r="CM189" s="2">
        <v>0</v>
      </c>
      <c r="CN189" s="2" t="s">
        <v>3</v>
      </c>
      <c r="CO189" s="2">
        <v>0</v>
      </c>
      <c r="CP189" s="2">
        <f>(P189+Q189+S189+R189)</f>
        <v>426.76000000000005</v>
      </c>
      <c r="CQ189" s="2">
        <f>SUMIF(SmtRes!AQ170:'SmtRes'!AQ183,"=1",SmtRes!AA170:'SmtRes'!AA183)</f>
        <v>866901.96</v>
      </c>
      <c r="CR189" s="2">
        <f>SUMIF(SmtRes!AQ170:'SmtRes'!AQ183,"=1",SmtRes!AB170:'SmtRes'!AB183)</f>
        <v>1617.0000000000002</v>
      </c>
      <c r="CS189" s="2">
        <f>SUMIF(SmtRes!AQ170:'SmtRes'!AQ183,"=1",SmtRes!AC170:'SmtRes'!AC183)</f>
        <v>846.56999999999994</v>
      </c>
      <c r="CT189" s="2">
        <f>SUMIF(SmtRes!AQ170:'SmtRes'!AQ183,"=1",SmtRes!AD170:'SmtRes'!AD183)</f>
        <v>367.44</v>
      </c>
      <c r="CU189" s="2">
        <f>AG189</f>
        <v>0</v>
      </c>
      <c r="CV189" s="2">
        <f>SUMIF(SmtRes!AQ170:'SmtRes'!AQ183,"=1",SmtRes!BU170:'SmtRes'!BU183)</f>
        <v>20.51</v>
      </c>
      <c r="CW189" s="2">
        <f>SUMIF(SmtRes!AQ170:'SmtRes'!AQ183,"=1",SmtRes!BV170:'SmtRes'!BV183)</f>
        <v>11.959999999999999</v>
      </c>
      <c r="CX189" s="2">
        <f>AJ189</f>
        <v>0</v>
      </c>
      <c r="CY189" s="2">
        <f>(((S189+R189)*AT189)/100)</f>
        <v>226.73430000000005</v>
      </c>
      <c r="CZ189" s="2">
        <f>(((S189+R189)*AU189)/100)</f>
        <v>143.40460000000002</v>
      </c>
      <c r="DA189" s="2"/>
      <c r="DB189" s="2"/>
      <c r="DC189" s="2" t="s">
        <v>3</v>
      </c>
      <c r="DD189" s="2" t="s">
        <v>3</v>
      </c>
      <c r="DE189" s="2" t="s">
        <v>3</v>
      </c>
      <c r="DF189" s="2" t="s">
        <v>3</v>
      </c>
      <c r="DG189" s="2" t="s">
        <v>3</v>
      </c>
      <c r="DH189" s="2" t="s">
        <v>3</v>
      </c>
      <c r="DI189" s="2" t="s">
        <v>3</v>
      </c>
      <c r="DJ189" s="2" t="s">
        <v>3</v>
      </c>
      <c r="DK189" s="2" t="s">
        <v>3</v>
      </c>
      <c r="DL189" s="2" t="s">
        <v>3</v>
      </c>
      <c r="DM189" s="2" t="s">
        <v>3</v>
      </c>
      <c r="DN189" s="2">
        <v>0</v>
      </c>
      <c r="DO189" s="2">
        <v>0</v>
      </c>
      <c r="DP189" s="2">
        <v>1</v>
      </c>
      <c r="DQ189" s="2">
        <v>1</v>
      </c>
      <c r="DR189" s="2"/>
      <c r="DS189" s="2"/>
      <c r="DT189" s="2"/>
      <c r="DU189" s="2">
        <v>1003</v>
      </c>
      <c r="DV189" s="2" t="s">
        <v>104</v>
      </c>
      <c r="DW189" s="2" t="s">
        <v>104</v>
      </c>
      <c r="DX189" s="2">
        <v>100</v>
      </c>
      <c r="DY189" s="2"/>
      <c r="DZ189" s="2" t="s">
        <v>3</v>
      </c>
      <c r="EA189" s="2" t="s">
        <v>3</v>
      </c>
      <c r="EB189" s="2" t="s">
        <v>3</v>
      </c>
      <c r="EC189" s="2" t="s">
        <v>3</v>
      </c>
      <c r="ED189" s="2"/>
      <c r="EE189" s="2">
        <v>70312969</v>
      </c>
      <c r="EF189" s="2">
        <v>2</v>
      </c>
      <c r="EG189" s="2" t="s">
        <v>25</v>
      </c>
      <c r="EH189" s="2">
        <v>18</v>
      </c>
      <c r="EI189" s="2" t="s">
        <v>106</v>
      </c>
      <c r="EJ189" s="2">
        <v>1</v>
      </c>
      <c r="EK189" s="2">
        <v>24001</v>
      </c>
      <c r="EL189" s="2" t="s">
        <v>106</v>
      </c>
      <c r="EM189" s="2" t="s">
        <v>107</v>
      </c>
      <c r="EN189" s="2"/>
      <c r="EO189" s="2" t="s">
        <v>3</v>
      </c>
      <c r="EP189" s="2"/>
      <c r="EQ189" s="2">
        <v>0</v>
      </c>
      <c r="ER189" s="2">
        <v>0</v>
      </c>
      <c r="ES189" s="2">
        <v>0</v>
      </c>
      <c r="ET189" s="2">
        <v>0</v>
      </c>
      <c r="EU189" s="2">
        <v>0</v>
      </c>
      <c r="EV189" s="2">
        <v>0</v>
      </c>
      <c r="EW189" s="2">
        <v>20.51</v>
      </c>
      <c r="EX189" s="2">
        <v>11.96</v>
      </c>
      <c r="EY189" s="2">
        <v>0</v>
      </c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>
        <v>0</v>
      </c>
      <c r="FR189" s="2">
        <v>0</v>
      </c>
      <c r="FS189" s="2">
        <v>0</v>
      </c>
      <c r="FT189" s="2"/>
      <c r="FU189" s="2"/>
      <c r="FV189" s="2"/>
      <c r="FW189" s="2"/>
      <c r="FX189" s="2">
        <v>117</v>
      </c>
      <c r="FY189" s="2">
        <v>74</v>
      </c>
      <c r="FZ189" s="2"/>
      <c r="GA189" s="2" t="s">
        <v>3</v>
      </c>
      <c r="GB189" s="2"/>
      <c r="GC189" s="2"/>
      <c r="GD189" s="2">
        <v>1</v>
      </c>
      <c r="GE189" s="2"/>
      <c r="GF189" s="2">
        <v>1985991365</v>
      </c>
      <c r="GG189" s="2">
        <v>2</v>
      </c>
      <c r="GH189" s="2">
        <v>1</v>
      </c>
      <c r="GI189" s="2">
        <v>-2</v>
      </c>
      <c r="GJ189" s="2">
        <v>0</v>
      </c>
      <c r="GK189" s="2">
        <v>0</v>
      </c>
      <c r="GL189" s="2">
        <f>ROUND(IF(AND(BH189=3,BI189=3,FS189&lt;&gt;0),P189,0),2)</f>
        <v>0</v>
      </c>
      <c r="GM189" s="2">
        <f>ROUND(O189+X189+Y189,2)+GX189</f>
        <v>796.89</v>
      </c>
      <c r="GN189" s="2">
        <f>IF(OR(BI189=0,BI189=1),GM189-GX189,0)</f>
        <v>796.89</v>
      </c>
      <c r="GO189" s="2">
        <f>IF(BI189=2,GM189-GX189,0)</f>
        <v>0</v>
      </c>
      <c r="GP189" s="2">
        <f>IF(BI189=4,GM189-GX189,0)</f>
        <v>0</v>
      </c>
      <c r="GQ189" s="2"/>
      <c r="GR189" s="2">
        <v>0</v>
      </c>
      <c r="GS189" s="2">
        <v>3</v>
      </c>
      <c r="GT189" s="2">
        <v>0</v>
      </c>
      <c r="GU189" s="2" t="s">
        <v>3</v>
      </c>
      <c r="GV189" s="2">
        <f>ROUND((GT189),6)</f>
        <v>0</v>
      </c>
      <c r="GW189" s="2">
        <v>1</v>
      </c>
      <c r="GX189" s="2">
        <f>ROUND(HC189*I189,2)</f>
        <v>0</v>
      </c>
      <c r="GY189" s="2"/>
      <c r="GZ189" s="2"/>
      <c r="HA189" s="2">
        <v>0</v>
      </c>
      <c r="HB189" s="2">
        <v>0</v>
      </c>
      <c r="HC189" s="2">
        <f>GV189*GW189</f>
        <v>0</v>
      </c>
      <c r="HD189" s="2"/>
      <c r="HE189" s="2" t="s">
        <v>3</v>
      </c>
      <c r="HF189" s="2" t="s">
        <v>3</v>
      </c>
      <c r="HG189" s="2"/>
      <c r="HH189" s="2"/>
      <c r="HI189" s="2"/>
      <c r="HJ189" s="2"/>
      <c r="HK189" s="2"/>
      <c r="HL189" s="2"/>
      <c r="HM189" s="2" t="s">
        <v>3</v>
      </c>
      <c r="HN189" s="2" t="s">
        <v>108</v>
      </c>
      <c r="HO189" s="2" t="s">
        <v>109</v>
      </c>
      <c r="HP189" s="2" t="s">
        <v>106</v>
      </c>
      <c r="HQ189" s="2" t="s">
        <v>106</v>
      </c>
      <c r="HR189" s="2"/>
      <c r="HS189" s="2">
        <v>0</v>
      </c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>
        <v>0</v>
      </c>
      <c r="IL189" s="2"/>
      <c r="IM189" s="2"/>
      <c r="IN189" s="2"/>
      <c r="IO189" s="2"/>
      <c r="IP189" s="2"/>
      <c r="IQ189" s="2"/>
      <c r="IR189" s="2"/>
      <c r="IS189" s="2"/>
      <c r="IT189" s="2"/>
      <c r="IU189" s="2"/>
    </row>
    <row r="190" spans="1:255" x14ac:dyDescent="0.2">
      <c r="A190" s="2">
        <v>17</v>
      </c>
      <c r="B190" s="2">
        <v>1</v>
      </c>
      <c r="C190" s="2"/>
      <c r="D190" s="2"/>
      <c r="E190" s="2" t="s">
        <v>324</v>
      </c>
      <c r="F190" s="2" t="s">
        <v>280</v>
      </c>
      <c r="G190" s="2" t="s">
        <v>281</v>
      </c>
      <c r="H190" s="2" t="s">
        <v>113</v>
      </c>
      <c r="I190" s="2">
        <v>1.5</v>
      </c>
      <c r="J190" s="2">
        <v>0</v>
      </c>
      <c r="K190" s="2">
        <v>1.5</v>
      </c>
      <c r="L190" s="2"/>
      <c r="M190" s="2"/>
      <c r="N190" s="2"/>
      <c r="O190" s="2">
        <f>ROUND(CP190,2)</f>
        <v>281.33999999999997</v>
      </c>
      <c r="P190" s="2">
        <f>ROUND(CQ190*I190,2)</f>
        <v>281.33999999999997</v>
      </c>
      <c r="Q190" s="2">
        <f>ROUND(CR190*I190,2)</f>
        <v>0</v>
      </c>
      <c r="R190" s="2">
        <f>ROUND(CS190*I190,2)</f>
        <v>0</v>
      </c>
      <c r="S190" s="2">
        <f>ROUND(CT190*I190,2)</f>
        <v>0</v>
      </c>
      <c r="T190" s="2">
        <f>ROUND(CU190*I190,2)</f>
        <v>0</v>
      </c>
      <c r="U190" s="2">
        <f>ROUND(CV190*I190,7)</f>
        <v>0</v>
      </c>
      <c r="V190" s="2">
        <f>ROUND(CW190*I190,7)</f>
        <v>0</v>
      </c>
      <c r="W190" s="2">
        <f>ROUND(CX190*I190,2)</f>
        <v>0</v>
      </c>
      <c r="X190" s="2">
        <f t="shared" si="101"/>
        <v>0</v>
      </c>
      <c r="Y190" s="2">
        <f t="shared" si="101"/>
        <v>0</v>
      </c>
      <c r="Z190" s="2"/>
      <c r="AA190" s="2">
        <v>72309884</v>
      </c>
      <c r="AB190" s="2">
        <f>ROUND((AC190+AD190+AF190),6)</f>
        <v>243.58</v>
      </c>
      <c r="AC190" s="2">
        <f>ROUND((ES190),6)</f>
        <v>243.58</v>
      </c>
      <c r="AD190" s="2">
        <f>ROUND((((ET190)-(EU190))+AE190),6)</f>
        <v>0</v>
      </c>
      <c r="AE190" s="2">
        <f>ROUND((EU190),6)</f>
        <v>0</v>
      </c>
      <c r="AF190" s="2">
        <f>ROUND((EV190),6)</f>
        <v>0</v>
      </c>
      <c r="AG190" s="2">
        <f>ROUND((AP190),6)</f>
        <v>0</v>
      </c>
      <c r="AH190" s="2">
        <f>(EW190)</f>
        <v>0</v>
      </c>
      <c r="AI190" s="2">
        <f>(EX190)</f>
        <v>0</v>
      </c>
      <c r="AJ190" s="2">
        <f>(AS190)</f>
        <v>0</v>
      </c>
      <c r="AK190" s="2">
        <v>243.58</v>
      </c>
      <c r="AL190" s="2">
        <v>243.58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  <c r="AR190" s="2">
        <v>0</v>
      </c>
      <c r="AS190" s="2">
        <v>0</v>
      </c>
      <c r="AT190" s="2">
        <v>0</v>
      </c>
      <c r="AU190" s="2">
        <v>0</v>
      </c>
      <c r="AV190" s="2">
        <v>1</v>
      </c>
      <c r="AW190" s="2">
        <v>1</v>
      </c>
      <c r="AX190" s="2"/>
      <c r="AY190" s="2"/>
      <c r="AZ190" s="2">
        <v>1</v>
      </c>
      <c r="BA190" s="2">
        <v>1</v>
      </c>
      <c r="BB190" s="2">
        <v>1</v>
      </c>
      <c r="BC190" s="2">
        <v>0.77</v>
      </c>
      <c r="BD190" s="2" t="s">
        <v>3</v>
      </c>
      <c r="BE190" s="2" t="s">
        <v>3</v>
      </c>
      <c r="BF190" s="2" t="s">
        <v>3</v>
      </c>
      <c r="BG190" s="2" t="s">
        <v>3</v>
      </c>
      <c r="BH190" s="2">
        <v>3</v>
      </c>
      <c r="BI190" s="2">
        <v>1</v>
      </c>
      <c r="BJ190" s="2" t="s">
        <v>282</v>
      </c>
      <c r="BK190" s="2"/>
      <c r="BL190" s="2"/>
      <c r="BM190" s="2">
        <v>500001</v>
      </c>
      <c r="BN190" s="2">
        <v>0</v>
      </c>
      <c r="BO190" s="2" t="s">
        <v>280</v>
      </c>
      <c r="BP190" s="2">
        <v>1</v>
      </c>
      <c r="BQ190" s="2">
        <v>8</v>
      </c>
      <c r="BR190" s="2">
        <v>0</v>
      </c>
      <c r="BS190" s="2">
        <v>1</v>
      </c>
      <c r="BT190" s="2">
        <v>1</v>
      </c>
      <c r="BU190" s="2">
        <v>1</v>
      </c>
      <c r="BV190" s="2">
        <v>1</v>
      </c>
      <c r="BW190" s="2">
        <v>1</v>
      </c>
      <c r="BX190" s="2">
        <v>1</v>
      </c>
      <c r="BY190" s="2" t="s">
        <v>3</v>
      </c>
      <c r="BZ190" s="2">
        <v>0</v>
      </c>
      <c r="CA190" s="2">
        <v>0</v>
      </c>
      <c r="CB190" s="2" t="s">
        <v>3</v>
      </c>
      <c r="CC190" s="2"/>
      <c r="CD190" s="2"/>
      <c r="CE190" s="2">
        <v>0</v>
      </c>
      <c r="CF190" s="2">
        <v>0</v>
      </c>
      <c r="CG190" s="2">
        <v>0</v>
      </c>
      <c r="CH190" s="2"/>
      <c r="CI190" s="2"/>
      <c r="CJ190" s="2"/>
      <c r="CK190" s="2"/>
      <c r="CL190" s="2"/>
      <c r="CM190" s="2">
        <v>0</v>
      </c>
      <c r="CN190" s="2" t="s">
        <v>3</v>
      </c>
      <c r="CO190" s="2">
        <v>0</v>
      </c>
      <c r="CP190" s="2">
        <f>(P190+Q190+S190+R190)</f>
        <v>281.33999999999997</v>
      </c>
      <c r="CQ190" s="2">
        <f>ROUND(AL190*BC190,2)</f>
        <v>187.56</v>
      </c>
      <c r="CR190" s="2">
        <f>ROUND(AM190*BB190,2)</f>
        <v>0</v>
      </c>
      <c r="CS190" s="2">
        <f>ROUND(AN190*BS190,2)</f>
        <v>0</v>
      </c>
      <c r="CT190" s="2">
        <f>ROUND(AO190*BA190,2)</f>
        <v>0</v>
      </c>
      <c r="CU190" s="2">
        <f>AG190</f>
        <v>0</v>
      </c>
      <c r="CV190" s="2">
        <f>AH190</f>
        <v>0</v>
      </c>
      <c r="CW190" s="2">
        <f>AI190</f>
        <v>0</v>
      </c>
      <c r="CX190" s="2">
        <f>AJ190</f>
        <v>0</v>
      </c>
      <c r="CY190" s="2">
        <f>0</f>
        <v>0</v>
      </c>
      <c r="CZ190" s="2">
        <f>0</f>
        <v>0</v>
      </c>
      <c r="DA190" s="2"/>
      <c r="DB190" s="2"/>
      <c r="DC190" s="2" t="s">
        <v>3</v>
      </c>
      <c r="DD190" s="2" t="s">
        <v>3</v>
      </c>
      <c r="DE190" s="2" t="s">
        <v>3</v>
      </c>
      <c r="DF190" s="2" t="s">
        <v>3</v>
      </c>
      <c r="DG190" s="2" t="s">
        <v>3</v>
      </c>
      <c r="DH190" s="2" t="s">
        <v>3</v>
      </c>
      <c r="DI190" s="2" t="s">
        <v>3</v>
      </c>
      <c r="DJ190" s="2" t="s">
        <v>3</v>
      </c>
      <c r="DK190" s="2" t="s">
        <v>3</v>
      </c>
      <c r="DL190" s="2" t="s">
        <v>3</v>
      </c>
      <c r="DM190" s="2" t="s">
        <v>3</v>
      </c>
      <c r="DN190" s="2">
        <v>0</v>
      </c>
      <c r="DO190" s="2">
        <v>0</v>
      </c>
      <c r="DP190" s="2">
        <v>1</v>
      </c>
      <c r="DQ190" s="2">
        <v>1</v>
      </c>
      <c r="DR190" s="2"/>
      <c r="DS190" s="2"/>
      <c r="DT190" s="2"/>
      <c r="DU190" s="2">
        <v>1003</v>
      </c>
      <c r="DV190" s="2" t="s">
        <v>113</v>
      </c>
      <c r="DW190" s="2" t="s">
        <v>113</v>
      </c>
      <c r="DX190" s="2">
        <v>1</v>
      </c>
      <c r="DY190" s="2"/>
      <c r="DZ190" s="2" t="s">
        <v>3</v>
      </c>
      <c r="EA190" s="2" t="s">
        <v>3</v>
      </c>
      <c r="EB190" s="2" t="s">
        <v>3</v>
      </c>
      <c r="EC190" s="2" t="s">
        <v>3</v>
      </c>
      <c r="ED190" s="2"/>
      <c r="EE190" s="2">
        <v>70312867</v>
      </c>
      <c r="EF190" s="2">
        <v>8</v>
      </c>
      <c r="EG190" s="2" t="s">
        <v>124</v>
      </c>
      <c r="EH190" s="2">
        <v>0</v>
      </c>
      <c r="EI190" s="2" t="s">
        <v>3</v>
      </c>
      <c r="EJ190" s="2">
        <v>1</v>
      </c>
      <c r="EK190" s="2">
        <v>500001</v>
      </c>
      <c r="EL190" s="2" t="s">
        <v>125</v>
      </c>
      <c r="EM190" s="2" t="s">
        <v>126</v>
      </c>
      <c r="EN190" s="2"/>
      <c r="EO190" s="2" t="s">
        <v>3</v>
      </c>
      <c r="EP190" s="2"/>
      <c r="EQ190" s="2">
        <v>0</v>
      </c>
      <c r="ER190" s="2">
        <v>243.58</v>
      </c>
      <c r="ES190" s="2">
        <v>243.58</v>
      </c>
      <c r="ET190" s="2">
        <v>0</v>
      </c>
      <c r="EU190" s="2">
        <v>0</v>
      </c>
      <c r="EV190" s="2">
        <v>0</v>
      </c>
      <c r="EW190" s="2">
        <v>0</v>
      </c>
      <c r="EX190" s="2">
        <v>0</v>
      </c>
      <c r="EY190" s="2">
        <v>0</v>
      </c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>
        <v>0</v>
      </c>
      <c r="FR190" s="2">
        <v>0</v>
      </c>
      <c r="FS190" s="2">
        <v>0</v>
      </c>
      <c r="FT190" s="2"/>
      <c r="FU190" s="2"/>
      <c r="FV190" s="2"/>
      <c r="FW190" s="2"/>
      <c r="FX190" s="2">
        <v>0</v>
      </c>
      <c r="FY190" s="2">
        <v>0</v>
      </c>
      <c r="FZ190" s="2"/>
      <c r="GA190" s="2" t="s">
        <v>3</v>
      </c>
      <c r="GB190" s="2"/>
      <c r="GC190" s="2"/>
      <c r="GD190" s="2">
        <v>1</v>
      </c>
      <c r="GE190" s="2"/>
      <c r="GF190" s="2">
        <v>-192582927</v>
      </c>
      <c r="GG190" s="2">
        <v>2</v>
      </c>
      <c r="GH190" s="2">
        <v>1</v>
      </c>
      <c r="GI190" s="2">
        <v>2</v>
      </c>
      <c r="GJ190" s="2">
        <v>0</v>
      </c>
      <c r="GK190" s="2">
        <v>0</v>
      </c>
      <c r="GL190" s="2">
        <f>ROUND(IF(AND(BH190=3,BI190=3,FS190&lt;&gt;0),P190,0),2)</f>
        <v>0</v>
      </c>
      <c r="GM190" s="2">
        <f>ROUND(O190+X190+Y190,2)+GX190</f>
        <v>281.33999999999997</v>
      </c>
      <c r="GN190" s="2">
        <f>IF(OR(BI190=0,BI190=1),GM190-GX190,0)</f>
        <v>281.33999999999997</v>
      </c>
      <c r="GO190" s="2">
        <f>IF(BI190=2,GM190-GX190,0)</f>
        <v>0</v>
      </c>
      <c r="GP190" s="2">
        <f>IF(BI190=4,GM190-GX190,0)</f>
        <v>0</v>
      </c>
      <c r="GQ190" s="2"/>
      <c r="GR190" s="2">
        <v>0</v>
      </c>
      <c r="GS190" s="2">
        <v>3</v>
      </c>
      <c r="GT190" s="2">
        <v>0</v>
      </c>
      <c r="GU190" s="2" t="s">
        <v>3</v>
      </c>
      <c r="GV190" s="2">
        <f>ROUND((GT190),6)</f>
        <v>0</v>
      </c>
      <c r="GW190" s="2">
        <v>1</v>
      </c>
      <c r="GX190" s="2">
        <f>ROUND(HC190*I190,2)</f>
        <v>0</v>
      </c>
      <c r="GY190" s="2"/>
      <c r="GZ190" s="2"/>
      <c r="HA190" s="2">
        <v>0</v>
      </c>
      <c r="HB190" s="2">
        <v>0</v>
      </c>
      <c r="HC190" s="2">
        <f>GV190*GW190</f>
        <v>0</v>
      </c>
      <c r="HD190" s="2"/>
      <c r="HE190" s="2" t="s">
        <v>3</v>
      </c>
      <c r="HF190" s="2" t="s">
        <v>3</v>
      </c>
      <c r="HG190" s="2"/>
      <c r="HH190" s="2"/>
      <c r="HI190" s="2"/>
      <c r="HJ190" s="2"/>
      <c r="HK190" s="2"/>
      <c r="HL190" s="2"/>
      <c r="HM190" s="2" t="s">
        <v>3</v>
      </c>
      <c r="HN190" s="2" t="s">
        <v>3</v>
      </c>
      <c r="HO190" s="2" t="s">
        <v>3</v>
      </c>
      <c r="HP190" s="2" t="s">
        <v>3</v>
      </c>
      <c r="HQ190" s="2" t="s">
        <v>3</v>
      </c>
      <c r="HR190" s="2"/>
      <c r="HS190" s="2">
        <v>0</v>
      </c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>
        <v>0</v>
      </c>
      <c r="IL190" s="2"/>
      <c r="IM190" s="2"/>
      <c r="IN190" s="2"/>
      <c r="IO190" s="2"/>
      <c r="IP190" s="2"/>
      <c r="IQ190" s="2"/>
      <c r="IR190" s="2"/>
      <c r="IS190" s="2"/>
      <c r="IT190" s="2"/>
      <c r="IU190" s="2"/>
    </row>
    <row r="191" spans="1:255" x14ac:dyDescent="0.2">
      <c r="A191" s="2">
        <v>17</v>
      </c>
      <c r="B191" s="2">
        <v>1</v>
      </c>
      <c r="C191" s="2">
        <f>ROW(SmtRes!A188)</f>
        <v>188</v>
      </c>
      <c r="D191" s="2">
        <f>ROW(EtalonRes!A205)</f>
        <v>205</v>
      </c>
      <c r="E191" s="2" t="s">
        <v>325</v>
      </c>
      <c r="F191" s="2" t="s">
        <v>128</v>
      </c>
      <c r="G191" s="2" t="s">
        <v>326</v>
      </c>
      <c r="H191" s="2" t="s">
        <v>118</v>
      </c>
      <c r="I191" s="2">
        <v>2</v>
      </c>
      <c r="J191" s="2">
        <v>0</v>
      </c>
      <c r="K191" s="2">
        <v>2</v>
      </c>
      <c r="L191" s="2"/>
      <c r="M191" s="2"/>
      <c r="N191" s="2"/>
      <c r="O191" s="2">
        <f>ROUND(CP191,2)</f>
        <v>1005.05</v>
      </c>
      <c r="P191" s="2">
        <f>SUMIF(SmtRes!AQ184:'SmtRes'!AQ188,"=1",SmtRes!DF184:'SmtRes'!DF188)</f>
        <v>28.95</v>
      </c>
      <c r="Q191" s="2">
        <f>SUMIF(SmtRes!AQ184:'SmtRes'!AQ188,"=1",SmtRes!DG184:'SmtRes'!DG188)</f>
        <v>523.41999999999996</v>
      </c>
      <c r="R191" s="2">
        <f>SUMIF(SmtRes!AQ184:'SmtRes'!AQ188,"=1",SmtRes!DH184:'SmtRes'!DH188)</f>
        <v>162.96</v>
      </c>
      <c r="S191" s="2">
        <f>SUMIF(SmtRes!AQ184:'SmtRes'!AQ188,"=1",SmtRes!DI184:'SmtRes'!DI188)</f>
        <v>289.72000000000003</v>
      </c>
      <c r="T191" s="2">
        <f>ROUND(CU191*I191,2)</f>
        <v>0</v>
      </c>
      <c r="U191" s="2">
        <f>SUMIF(SmtRes!AQ184:'SmtRes'!AQ188,"=1",SmtRes!CV184:'SmtRes'!CV188)</f>
        <v>0.64</v>
      </c>
      <c r="V191" s="2">
        <f>SUMIF(SmtRes!AQ184:'SmtRes'!AQ188,"=1",SmtRes!CW184:'SmtRes'!CW188)</f>
        <v>0.36</v>
      </c>
      <c r="W191" s="2">
        <f>ROUND(CX191*I191,2)</f>
        <v>0</v>
      </c>
      <c r="X191" s="2">
        <f t="shared" si="101"/>
        <v>529.64</v>
      </c>
      <c r="Y191" s="2">
        <f t="shared" si="101"/>
        <v>334.98</v>
      </c>
      <c r="Z191" s="2"/>
      <c r="AA191" s="2">
        <v>72309884</v>
      </c>
      <c r="AB191" s="2">
        <f>ROUND((AC191+AD191+AF191),6)</f>
        <v>352.85500000000002</v>
      </c>
      <c r="AC191" s="2">
        <f>ROUND((SUM(SmtRes!BQ184:'SmtRes'!BQ188)),6)</f>
        <v>15.563000000000001</v>
      </c>
      <c r="AD191" s="2">
        <f>ROUND((((SUM(SmtRes!BR184:'SmtRes'!BR188))-(SUM(SmtRes!BS184:'SmtRes'!BS188)))+AE191),6)</f>
        <v>192.43440000000001</v>
      </c>
      <c r="AE191" s="2">
        <f>ROUND((SUM(SmtRes!BS184:'SmtRes'!BS188)),6)</f>
        <v>81.482399999999998</v>
      </c>
      <c r="AF191" s="2">
        <f>ROUND((SUM(SmtRes!BT184:'SmtRes'!BT188)),6)</f>
        <v>144.85759999999999</v>
      </c>
      <c r="AG191" s="2">
        <f>ROUND((AP191),6)</f>
        <v>0</v>
      </c>
      <c r="AH191" s="2">
        <f>(SUM(SmtRes!BU184:'SmtRes'!BU188))</f>
        <v>0.32</v>
      </c>
      <c r="AI191" s="2">
        <f>(SUM(SmtRes!BV184:'SmtRes'!BV188))</f>
        <v>0.18</v>
      </c>
      <c r="AJ191" s="2">
        <f>(AS191)</f>
        <v>0</v>
      </c>
      <c r="AK191" s="2">
        <v>434.3374</v>
      </c>
      <c r="AL191" s="2">
        <v>15.563000000000001</v>
      </c>
      <c r="AM191" s="2">
        <v>192.43439999999998</v>
      </c>
      <c r="AN191" s="2">
        <v>81.482399999999998</v>
      </c>
      <c r="AO191" s="2">
        <v>144.85760000000002</v>
      </c>
      <c r="AP191" s="2">
        <v>0</v>
      </c>
      <c r="AQ191" s="2">
        <v>0.32</v>
      </c>
      <c r="AR191" s="2">
        <v>0.18</v>
      </c>
      <c r="AS191" s="2">
        <v>0</v>
      </c>
      <c r="AT191" s="2">
        <v>117</v>
      </c>
      <c r="AU191" s="2">
        <v>74</v>
      </c>
      <c r="AV191" s="2">
        <v>1</v>
      </c>
      <c r="AW191" s="2">
        <v>1</v>
      </c>
      <c r="AX191" s="2"/>
      <c r="AY191" s="2"/>
      <c r="AZ191" s="2">
        <v>1</v>
      </c>
      <c r="BA191" s="2">
        <v>1</v>
      </c>
      <c r="BB191" s="2">
        <v>1</v>
      </c>
      <c r="BC191" s="2">
        <v>1</v>
      </c>
      <c r="BD191" s="2" t="s">
        <v>3</v>
      </c>
      <c r="BE191" s="2" t="s">
        <v>3</v>
      </c>
      <c r="BF191" s="2" t="s">
        <v>3</v>
      </c>
      <c r="BG191" s="2" t="s">
        <v>3</v>
      </c>
      <c r="BH191" s="2">
        <v>0</v>
      </c>
      <c r="BI191" s="2">
        <v>1</v>
      </c>
      <c r="BJ191" s="2" t="s">
        <v>130</v>
      </c>
      <c r="BK191" s="2"/>
      <c r="BL191" s="2"/>
      <c r="BM191" s="2">
        <v>22001</v>
      </c>
      <c r="BN191" s="2">
        <v>0</v>
      </c>
      <c r="BO191" s="2" t="s">
        <v>3</v>
      </c>
      <c r="BP191" s="2">
        <v>0</v>
      </c>
      <c r="BQ191" s="2">
        <v>2</v>
      </c>
      <c r="BR191" s="2">
        <v>0</v>
      </c>
      <c r="BS191" s="2">
        <v>1</v>
      </c>
      <c r="BT191" s="2">
        <v>1</v>
      </c>
      <c r="BU191" s="2">
        <v>1</v>
      </c>
      <c r="BV191" s="2">
        <v>1</v>
      </c>
      <c r="BW191" s="2">
        <v>1</v>
      </c>
      <c r="BX191" s="2">
        <v>1</v>
      </c>
      <c r="BY191" s="2" t="s">
        <v>3</v>
      </c>
      <c r="BZ191" s="2">
        <v>117</v>
      </c>
      <c r="CA191" s="2">
        <v>74</v>
      </c>
      <c r="CB191" s="2" t="s">
        <v>3</v>
      </c>
      <c r="CC191" s="2"/>
      <c r="CD191" s="2"/>
      <c r="CE191" s="2">
        <v>0</v>
      </c>
      <c r="CF191" s="2">
        <v>0</v>
      </c>
      <c r="CG191" s="2">
        <v>0</v>
      </c>
      <c r="CH191" s="2"/>
      <c r="CI191" s="2"/>
      <c r="CJ191" s="2"/>
      <c r="CK191" s="2"/>
      <c r="CL191" s="2"/>
      <c r="CM191" s="2">
        <v>0</v>
      </c>
      <c r="CN191" s="2" t="s">
        <v>3</v>
      </c>
      <c r="CO191" s="2">
        <v>0</v>
      </c>
      <c r="CP191" s="2">
        <f>(P191+Q191+S191+R191)</f>
        <v>1005.0500000000001</v>
      </c>
      <c r="CQ191" s="2">
        <f>SUMIF(SmtRes!AQ184:'SmtRes'!AQ188,"=1",SmtRes!AA184:'SmtRes'!AA188)</f>
        <v>144.74</v>
      </c>
      <c r="CR191" s="2">
        <f>SUMIF(SmtRes!AQ184:'SmtRes'!AQ188,"=1",SmtRes!AB184:'SmtRes'!AB188)</f>
        <v>1453.95</v>
      </c>
      <c r="CS191" s="2">
        <f>SUMIF(SmtRes!AQ184:'SmtRes'!AQ188,"=1",SmtRes!AC184:'SmtRes'!AC188)</f>
        <v>452.68</v>
      </c>
      <c r="CT191" s="2">
        <f>SUMIF(SmtRes!AQ184:'SmtRes'!AQ188,"=1",SmtRes!AD184:'SmtRes'!AD188)</f>
        <v>452.68</v>
      </c>
      <c r="CU191" s="2">
        <f>AG191</f>
        <v>0</v>
      </c>
      <c r="CV191" s="2">
        <f>SUMIF(SmtRes!AQ184:'SmtRes'!AQ188,"=1",SmtRes!BU184:'SmtRes'!BU188)</f>
        <v>0.32</v>
      </c>
      <c r="CW191" s="2">
        <f>SUMIF(SmtRes!AQ184:'SmtRes'!AQ188,"=1",SmtRes!BV184:'SmtRes'!BV188)</f>
        <v>0.18</v>
      </c>
      <c r="CX191" s="2">
        <f>AJ191</f>
        <v>0</v>
      </c>
      <c r="CY191" s="2">
        <f>(((S191+R191)*AT191)/100)</f>
        <v>529.63560000000007</v>
      </c>
      <c r="CZ191" s="2">
        <f>(((S191+R191)*AU191)/100)</f>
        <v>334.98320000000007</v>
      </c>
      <c r="DA191" s="2"/>
      <c r="DB191" s="2"/>
      <c r="DC191" s="2" t="s">
        <v>3</v>
      </c>
      <c r="DD191" s="2" t="s">
        <v>3</v>
      </c>
      <c r="DE191" s="2" t="s">
        <v>3</v>
      </c>
      <c r="DF191" s="2" t="s">
        <v>3</v>
      </c>
      <c r="DG191" s="2" t="s">
        <v>3</v>
      </c>
      <c r="DH191" s="2" t="s">
        <v>3</v>
      </c>
      <c r="DI191" s="2" t="s">
        <v>3</v>
      </c>
      <c r="DJ191" s="2" t="s">
        <v>3</v>
      </c>
      <c r="DK191" s="2" t="s">
        <v>3</v>
      </c>
      <c r="DL191" s="2" t="s">
        <v>3</v>
      </c>
      <c r="DM191" s="2" t="s">
        <v>3</v>
      </c>
      <c r="DN191" s="2">
        <v>0</v>
      </c>
      <c r="DO191" s="2">
        <v>0</v>
      </c>
      <c r="DP191" s="2">
        <v>1</v>
      </c>
      <c r="DQ191" s="2">
        <v>1</v>
      </c>
      <c r="DR191" s="2"/>
      <c r="DS191" s="2"/>
      <c r="DT191" s="2"/>
      <c r="DU191" s="2">
        <v>1013</v>
      </c>
      <c r="DV191" s="2" t="s">
        <v>118</v>
      </c>
      <c r="DW191" s="2" t="s">
        <v>118</v>
      </c>
      <c r="DX191" s="2">
        <v>1</v>
      </c>
      <c r="DY191" s="2"/>
      <c r="DZ191" s="2" t="s">
        <v>3</v>
      </c>
      <c r="EA191" s="2" t="s">
        <v>3</v>
      </c>
      <c r="EB191" s="2" t="s">
        <v>3</v>
      </c>
      <c r="EC191" s="2" t="s">
        <v>3</v>
      </c>
      <c r="ED191" s="2"/>
      <c r="EE191" s="2">
        <v>70312967</v>
      </c>
      <c r="EF191" s="2">
        <v>2</v>
      </c>
      <c r="EG191" s="2" t="s">
        <v>25</v>
      </c>
      <c r="EH191" s="2">
        <v>18</v>
      </c>
      <c r="EI191" s="2" t="s">
        <v>106</v>
      </c>
      <c r="EJ191" s="2">
        <v>1</v>
      </c>
      <c r="EK191" s="2">
        <v>22001</v>
      </c>
      <c r="EL191" s="2" t="s">
        <v>106</v>
      </c>
      <c r="EM191" s="2" t="s">
        <v>131</v>
      </c>
      <c r="EN191" s="2"/>
      <c r="EO191" s="2" t="s">
        <v>3</v>
      </c>
      <c r="EP191" s="2"/>
      <c r="EQ191" s="2">
        <v>0</v>
      </c>
      <c r="ER191" s="2">
        <v>0</v>
      </c>
      <c r="ES191" s="2">
        <v>0</v>
      </c>
      <c r="ET191" s="2">
        <v>0</v>
      </c>
      <c r="EU191" s="2">
        <v>0</v>
      </c>
      <c r="EV191" s="2">
        <v>0</v>
      </c>
      <c r="EW191" s="2">
        <v>0.32</v>
      </c>
      <c r="EX191" s="2">
        <v>0.18</v>
      </c>
      <c r="EY191" s="2">
        <v>0</v>
      </c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>
        <v>0</v>
      </c>
      <c r="FR191" s="2">
        <v>0</v>
      </c>
      <c r="FS191" s="2">
        <v>0</v>
      </c>
      <c r="FT191" s="2"/>
      <c r="FU191" s="2"/>
      <c r="FV191" s="2"/>
      <c r="FW191" s="2"/>
      <c r="FX191" s="2">
        <v>117</v>
      </c>
      <c r="FY191" s="2">
        <v>74</v>
      </c>
      <c r="FZ191" s="2"/>
      <c r="GA191" s="2" t="s">
        <v>3</v>
      </c>
      <c r="GB191" s="2"/>
      <c r="GC191" s="2"/>
      <c r="GD191" s="2">
        <v>1</v>
      </c>
      <c r="GE191" s="2"/>
      <c r="GF191" s="2">
        <v>822640711</v>
      </c>
      <c r="GG191" s="2">
        <v>2</v>
      </c>
      <c r="GH191" s="2">
        <v>1</v>
      </c>
      <c r="GI191" s="2">
        <v>-2</v>
      </c>
      <c r="GJ191" s="2">
        <v>0</v>
      </c>
      <c r="GK191" s="2">
        <v>0</v>
      </c>
      <c r="GL191" s="2">
        <f>ROUND(IF(AND(BH191=3,BI191=3,FS191&lt;&gt;0),P191,0),2)</f>
        <v>0</v>
      </c>
      <c r="GM191" s="2">
        <f>ROUND(O191+X191+Y191,2)+GX191</f>
        <v>1869.67</v>
      </c>
      <c r="GN191" s="2">
        <f>IF(OR(BI191=0,BI191=1),GM191-GX191,0)</f>
        <v>1869.67</v>
      </c>
      <c r="GO191" s="2">
        <f>IF(BI191=2,GM191-GX191,0)</f>
        <v>0</v>
      </c>
      <c r="GP191" s="2">
        <f>IF(BI191=4,GM191-GX191,0)</f>
        <v>0</v>
      </c>
      <c r="GQ191" s="2"/>
      <c r="GR191" s="2">
        <v>0</v>
      </c>
      <c r="GS191" s="2">
        <v>3</v>
      </c>
      <c r="GT191" s="2">
        <v>0</v>
      </c>
      <c r="GU191" s="2" t="s">
        <v>3</v>
      </c>
      <c r="GV191" s="2">
        <f>ROUND((GT191),6)</f>
        <v>0</v>
      </c>
      <c r="GW191" s="2">
        <v>1</v>
      </c>
      <c r="GX191" s="2">
        <f>ROUND(HC191*I191,2)</f>
        <v>0</v>
      </c>
      <c r="GY191" s="2"/>
      <c r="GZ191" s="2"/>
      <c r="HA191" s="2">
        <v>0</v>
      </c>
      <c r="HB191" s="2">
        <v>0</v>
      </c>
      <c r="HC191" s="2">
        <f>GV191*GW191</f>
        <v>0</v>
      </c>
      <c r="HD191" s="2"/>
      <c r="HE191" s="2" t="s">
        <v>3</v>
      </c>
      <c r="HF191" s="2" t="s">
        <v>3</v>
      </c>
      <c r="HG191" s="2"/>
      <c r="HH191" s="2"/>
      <c r="HI191" s="2"/>
      <c r="HJ191" s="2"/>
      <c r="HK191" s="2"/>
      <c r="HL191" s="2"/>
      <c r="HM191" s="2" t="s">
        <v>3</v>
      </c>
      <c r="HN191" s="2" t="s">
        <v>108</v>
      </c>
      <c r="HO191" s="2" t="s">
        <v>109</v>
      </c>
      <c r="HP191" s="2" t="s">
        <v>106</v>
      </c>
      <c r="HQ191" s="2" t="s">
        <v>106</v>
      </c>
      <c r="HR191" s="2"/>
      <c r="HS191" s="2">
        <v>0</v>
      </c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>
        <v>0</v>
      </c>
      <c r="IL191" s="2"/>
      <c r="IM191" s="2"/>
      <c r="IN191" s="2"/>
      <c r="IO191" s="2"/>
      <c r="IP191" s="2"/>
      <c r="IQ191" s="2"/>
      <c r="IR191" s="2"/>
      <c r="IS191" s="2"/>
      <c r="IT191" s="2"/>
      <c r="IU191" s="2"/>
    </row>
    <row r="192" spans="1:255" x14ac:dyDescent="0.2">
      <c r="A192" s="2">
        <v>18</v>
      </c>
      <c r="B192" s="2">
        <v>1</v>
      </c>
      <c r="C192" s="2">
        <v>188</v>
      </c>
      <c r="D192" s="2"/>
      <c r="E192" s="2" t="s">
        <v>327</v>
      </c>
      <c r="F192" s="2" t="s">
        <v>328</v>
      </c>
      <c r="G192" s="2" t="s">
        <v>329</v>
      </c>
      <c r="H192" s="2" t="s">
        <v>118</v>
      </c>
      <c r="I192" s="2">
        <f>I191*J192</f>
        <v>2</v>
      </c>
      <c r="J192" s="2">
        <v>1</v>
      </c>
      <c r="K192" s="2">
        <v>1</v>
      </c>
      <c r="L192" s="2"/>
      <c r="M192" s="2"/>
      <c r="N192" s="2"/>
      <c r="O192" s="2">
        <f>ROUND(CP192,2)</f>
        <v>753.62</v>
      </c>
      <c r="P192" s="2">
        <f>ROUND(CQ192*I192,2)</f>
        <v>753.62</v>
      </c>
      <c r="Q192" s="2">
        <f>ROUND(CR192*I192,2)</f>
        <v>0</v>
      </c>
      <c r="R192" s="2">
        <f>ROUND(CS192*I192,2)</f>
        <v>0</v>
      </c>
      <c r="S192" s="2">
        <f>ROUND(CT192*I192,2)</f>
        <v>0</v>
      </c>
      <c r="T192" s="2">
        <f>ROUND(CU192*I192,2)</f>
        <v>0</v>
      </c>
      <c r="U192" s="2">
        <f>ROUND(CV192*I192,7)</f>
        <v>0</v>
      </c>
      <c r="V192" s="2">
        <f>ROUND(CW192*I192,7)</f>
        <v>0</v>
      </c>
      <c r="W192" s="2">
        <f>ROUND(CX192*I192,2)</f>
        <v>0</v>
      </c>
      <c r="X192" s="2">
        <f t="shared" si="101"/>
        <v>0</v>
      </c>
      <c r="Y192" s="2">
        <f t="shared" si="101"/>
        <v>0</v>
      </c>
      <c r="Z192" s="2"/>
      <c r="AA192" s="2">
        <v>72309884</v>
      </c>
      <c r="AB192" s="2">
        <f>ROUND((AC192+AD192+AF192),6)</f>
        <v>355.48</v>
      </c>
      <c r="AC192" s="2">
        <f>ROUND((ES192),6)</f>
        <v>355.48</v>
      </c>
      <c r="AD192" s="2">
        <f>ROUND((((ET192)-(EU192))+AE192),6)</f>
        <v>0</v>
      </c>
      <c r="AE192" s="2">
        <f>ROUND((EU192),6)</f>
        <v>0</v>
      </c>
      <c r="AF192" s="2">
        <f>ROUND((EV192),6)</f>
        <v>0</v>
      </c>
      <c r="AG192" s="2">
        <f>ROUND((AP192),6)</f>
        <v>0</v>
      </c>
      <c r="AH192" s="2">
        <f>(EW192)</f>
        <v>0</v>
      </c>
      <c r="AI192" s="2">
        <f>(EX192)</f>
        <v>0</v>
      </c>
      <c r="AJ192" s="2">
        <f>(AS192)</f>
        <v>0</v>
      </c>
      <c r="AK192" s="2">
        <v>355.48</v>
      </c>
      <c r="AL192" s="2">
        <v>355.48</v>
      </c>
      <c r="AM192" s="2">
        <v>0</v>
      </c>
      <c r="AN192" s="2">
        <v>0</v>
      </c>
      <c r="AO192" s="2">
        <v>0</v>
      </c>
      <c r="AP192" s="2">
        <v>0</v>
      </c>
      <c r="AQ192" s="2">
        <v>0</v>
      </c>
      <c r="AR192" s="2">
        <v>0</v>
      </c>
      <c r="AS192" s="2">
        <v>0</v>
      </c>
      <c r="AT192" s="2">
        <v>117</v>
      </c>
      <c r="AU192" s="2">
        <v>74</v>
      </c>
      <c r="AV192" s="2">
        <v>1</v>
      </c>
      <c r="AW192" s="2">
        <v>1</v>
      </c>
      <c r="AX192" s="2"/>
      <c r="AY192" s="2"/>
      <c r="AZ192" s="2">
        <v>1</v>
      </c>
      <c r="BA192" s="2">
        <v>1</v>
      </c>
      <c r="BB192" s="2">
        <v>1</v>
      </c>
      <c r="BC192" s="2">
        <v>1.06</v>
      </c>
      <c r="BD192" s="2" t="s">
        <v>3</v>
      </c>
      <c r="BE192" s="2" t="s">
        <v>3</v>
      </c>
      <c r="BF192" s="2" t="s">
        <v>3</v>
      </c>
      <c r="BG192" s="2" t="s">
        <v>3</v>
      </c>
      <c r="BH192" s="2">
        <v>3</v>
      </c>
      <c r="BI192" s="2">
        <v>1</v>
      </c>
      <c r="BJ192" s="2" t="s">
        <v>330</v>
      </c>
      <c r="BK192" s="2"/>
      <c r="BL192" s="2"/>
      <c r="BM192" s="2">
        <v>22001</v>
      </c>
      <c r="BN192" s="2">
        <v>0</v>
      </c>
      <c r="BO192" s="2" t="s">
        <v>328</v>
      </c>
      <c r="BP192" s="2">
        <v>1</v>
      </c>
      <c r="BQ192" s="2">
        <v>2</v>
      </c>
      <c r="BR192" s="2">
        <v>0</v>
      </c>
      <c r="BS192" s="2">
        <v>1</v>
      </c>
      <c r="BT192" s="2">
        <v>1</v>
      </c>
      <c r="BU192" s="2">
        <v>1</v>
      </c>
      <c r="BV192" s="2">
        <v>1</v>
      </c>
      <c r="BW192" s="2">
        <v>1</v>
      </c>
      <c r="BX192" s="2">
        <v>1</v>
      </c>
      <c r="BY192" s="2" t="s">
        <v>3</v>
      </c>
      <c r="BZ192" s="2">
        <v>117</v>
      </c>
      <c r="CA192" s="2">
        <v>74</v>
      </c>
      <c r="CB192" s="2" t="s">
        <v>3</v>
      </c>
      <c r="CC192" s="2"/>
      <c r="CD192" s="2"/>
      <c r="CE192" s="2">
        <v>0</v>
      </c>
      <c r="CF192" s="2">
        <v>0</v>
      </c>
      <c r="CG192" s="2">
        <v>0</v>
      </c>
      <c r="CH192" s="2"/>
      <c r="CI192" s="2"/>
      <c r="CJ192" s="2"/>
      <c r="CK192" s="2"/>
      <c r="CL192" s="2"/>
      <c r="CM192" s="2">
        <v>0</v>
      </c>
      <c r="CN192" s="2" t="s">
        <v>3</v>
      </c>
      <c r="CO192" s="2">
        <v>0</v>
      </c>
      <c r="CP192" s="2">
        <f>(P192+Q192+S192+R192)</f>
        <v>753.62</v>
      </c>
      <c r="CQ192" s="2">
        <f>ROUND(AL192*BC192,2)</f>
        <v>376.81</v>
      </c>
      <c r="CR192" s="2">
        <f>ROUND(AM192*BB192,2)</f>
        <v>0</v>
      </c>
      <c r="CS192" s="2">
        <f>ROUND(AN192*BS192,2)</f>
        <v>0</v>
      </c>
      <c r="CT192" s="2">
        <f>ROUND(AO192*BA192,2)</f>
        <v>0</v>
      </c>
      <c r="CU192" s="2">
        <f>AG192</f>
        <v>0</v>
      </c>
      <c r="CV192" s="2">
        <f>AH192</f>
        <v>0</v>
      </c>
      <c r="CW192" s="2">
        <f>AI192</f>
        <v>0</v>
      </c>
      <c r="CX192" s="2">
        <f>AJ192</f>
        <v>0</v>
      </c>
      <c r="CY192" s="2">
        <f>(((S192+R192)*AT192)/100)</f>
        <v>0</v>
      </c>
      <c r="CZ192" s="2">
        <f>(((S192+R192)*AU192)/100)</f>
        <v>0</v>
      </c>
      <c r="DA192" s="2"/>
      <c r="DB192" s="2"/>
      <c r="DC192" s="2" t="s">
        <v>3</v>
      </c>
      <c r="DD192" s="2" t="s">
        <v>3</v>
      </c>
      <c r="DE192" s="2" t="s">
        <v>3</v>
      </c>
      <c r="DF192" s="2" t="s">
        <v>3</v>
      </c>
      <c r="DG192" s="2" t="s">
        <v>3</v>
      </c>
      <c r="DH192" s="2" t="s">
        <v>3</v>
      </c>
      <c r="DI192" s="2" t="s">
        <v>3</v>
      </c>
      <c r="DJ192" s="2" t="s">
        <v>3</v>
      </c>
      <c r="DK192" s="2" t="s">
        <v>3</v>
      </c>
      <c r="DL192" s="2" t="s">
        <v>3</v>
      </c>
      <c r="DM192" s="2" t="s">
        <v>3</v>
      </c>
      <c r="DN192" s="2">
        <v>0</v>
      </c>
      <c r="DO192" s="2">
        <v>0</v>
      </c>
      <c r="DP192" s="2">
        <v>1</v>
      </c>
      <c r="DQ192" s="2">
        <v>1</v>
      </c>
      <c r="DR192" s="2"/>
      <c r="DS192" s="2"/>
      <c r="DT192" s="2"/>
      <c r="DU192" s="2">
        <v>1013</v>
      </c>
      <c r="DV192" s="2" t="s">
        <v>118</v>
      </c>
      <c r="DW192" s="2" t="s">
        <v>118</v>
      </c>
      <c r="DX192" s="2">
        <v>1</v>
      </c>
      <c r="DY192" s="2"/>
      <c r="DZ192" s="2" t="s">
        <v>3</v>
      </c>
      <c r="EA192" s="2" t="s">
        <v>3</v>
      </c>
      <c r="EB192" s="2" t="s">
        <v>3</v>
      </c>
      <c r="EC192" s="2" t="s">
        <v>3</v>
      </c>
      <c r="ED192" s="2"/>
      <c r="EE192" s="2">
        <v>70312967</v>
      </c>
      <c r="EF192" s="2">
        <v>2</v>
      </c>
      <c r="EG192" s="2" t="s">
        <v>25</v>
      </c>
      <c r="EH192" s="2">
        <v>18</v>
      </c>
      <c r="EI192" s="2" t="s">
        <v>106</v>
      </c>
      <c r="EJ192" s="2">
        <v>1</v>
      </c>
      <c r="EK192" s="2">
        <v>22001</v>
      </c>
      <c r="EL192" s="2" t="s">
        <v>106</v>
      </c>
      <c r="EM192" s="2" t="s">
        <v>131</v>
      </c>
      <c r="EN192" s="2"/>
      <c r="EO192" s="2" t="s">
        <v>3</v>
      </c>
      <c r="EP192" s="2"/>
      <c r="EQ192" s="2">
        <v>0</v>
      </c>
      <c r="ER192" s="2">
        <v>355.48</v>
      </c>
      <c r="ES192" s="2">
        <v>355.48</v>
      </c>
      <c r="ET192" s="2">
        <v>0</v>
      </c>
      <c r="EU192" s="2">
        <v>0</v>
      </c>
      <c r="EV192" s="2">
        <v>0</v>
      </c>
      <c r="EW192" s="2">
        <v>0</v>
      </c>
      <c r="EX192" s="2">
        <v>0</v>
      </c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>
        <v>0</v>
      </c>
      <c r="FR192" s="2">
        <v>0</v>
      </c>
      <c r="FS192" s="2">
        <v>0</v>
      </c>
      <c r="FT192" s="2"/>
      <c r="FU192" s="2"/>
      <c r="FV192" s="2"/>
      <c r="FW192" s="2"/>
      <c r="FX192" s="2">
        <v>117</v>
      </c>
      <c r="FY192" s="2">
        <v>74</v>
      </c>
      <c r="FZ192" s="2"/>
      <c r="GA192" s="2" t="s">
        <v>3</v>
      </c>
      <c r="GB192" s="2"/>
      <c r="GC192" s="2"/>
      <c r="GD192" s="2">
        <v>1</v>
      </c>
      <c r="GE192" s="2"/>
      <c r="GF192" s="2">
        <v>-1650083382</v>
      </c>
      <c r="GG192" s="2">
        <v>2</v>
      </c>
      <c r="GH192" s="2">
        <v>1</v>
      </c>
      <c r="GI192" s="2">
        <v>2</v>
      </c>
      <c r="GJ192" s="2">
        <v>0</v>
      </c>
      <c r="GK192" s="2">
        <v>0</v>
      </c>
      <c r="GL192" s="2">
        <f>ROUND(IF(AND(BH192=3,BI192=3,FS192&lt;&gt;0),P192,0),2)</f>
        <v>0</v>
      </c>
      <c r="GM192" s="2">
        <f>ROUND(O192+X192+Y192,2)+GX192</f>
        <v>753.62</v>
      </c>
      <c r="GN192" s="2">
        <f>IF(OR(BI192=0,BI192=1),GM192-GX192,0)</f>
        <v>753.62</v>
      </c>
      <c r="GO192" s="2">
        <f>IF(BI192=2,GM192-GX192,0)</f>
        <v>0</v>
      </c>
      <c r="GP192" s="2">
        <f>IF(BI192=4,GM192-GX192,0)</f>
        <v>0</v>
      </c>
      <c r="GQ192" s="2"/>
      <c r="GR192" s="2">
        <v>0</v>
      </c>
      <c r="GS192" s="2">
        <v>3</v>
      </c>
      <c r="GT192" s="2">
        <v>0</v>
      </c>
      <c r="GU192" s="2" t="s">
        <v>3</v>
      </c>
      <c r="GV192" s="2">
        <f>ROUND((GT192),6)</f>
        <v>0</v>
      </c>
      <c r="GW192" s="2">
        <v>1</v>
      </c>
      <c r="GX192" s="2">
        <f>ROUND(HC192*I192,2)</f>
        <v>0</v>
      </c>
      <c r="GY192" s="2"/>
      <c r="GZ192" s="2"/>
      <c r="HA192" s="2">
        <v>0</v>
      </c>
      <c r="HB192" s="2">
        <v>0</v>
      </c>
      <c r="HC192" s="2">
        <f>GV192*GW192</f>
        <v>0</v>
      </c>
      <c r="HD192" s="2"/>
      <c r="HE192" s="2" t="s">
        <v>3</v>
      </c>
      <c r="HF192" s="2" t="s">
        <v>3</v>
      </c>
      <c r="HG192" s="2"/>
      <c r="HH192" s="2"/>
      <c r="HI192" s="2"/>
      <c r="HJ192" s="2"/>
      <c r="HK192" s="2"/>
      <c r="HL192" s="2"/>
      <c r="HM192" s="2" t="s">
        <v>3</v>
      </c>
      <c r="HN192" s="2" t="s">
        <v>108</v>
      </c>
      <c r="HO192" s="2" t="s">
        <v>109</v>
      </c>
      <c r="HP192" s="2" t="s">
        <v>106</v>
      </c>
      <c r="HQ192" s="2" t="s">
        <v>106</v>
      </c>
      <c r="HR192" s="2"/>
      <c r="HS192" s="2">
        <v>0</v>
      </c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>
        <v>0</v>
      </c>
      <c r="IL192" s="2"/>
      <c r="IM192" s="2"/>
      <c r="IN192" s="2"/>
      <c r="IO192" s="2"/>
      <c r="IP192" s="2"/>
      <c r="IQ192" s="2"/>
      <c r="IR192" s="2"/>
      <c r="IS192" s="2"/>
      <c r="IT192" s="2"/>
      <c r="IU192" s="2"/>
    </row>
    <row r="193" spans="1:255" x14ac:dyDescent="0.2">
      <c r="A193">
        <v>19</v>
      </c>
      <c r="B193">
        <v>1</v>
      </c>
      <c r="F193" t="s">
        <v>3</v>
      </c>
      <c r="G193" t="s">
        <v>331</v>
      </c>
      <c r="H193" t="s">
        <v>3</v>
      </c>
      <c r="AA193">
        <v>1</v>
      </c>
      <c r="IK193">
        <v>0</v>
      </c>
    </row>
    <row r="194" spans="1:255" x14ac:dyDescent="0.2">
      <c r="A194" s="2">
        <v>17</v>
      </c>
      <c r="B194" s="2">
        <v>1</v>
      </c>
      <c r="C194" s="2">
        <f>ROW(SmtRes!A194)</f>
        <v>194</v>
      </c>
      <c r="D194" s="2">
        <f>ROW(EtalonRes!A212)</f>
        <v>212</v>
      </c>
      <c r="E194" s="2" t="s">
        <v>332</v>
      </c>
      <c r="F194" s="2" t="s">
        <v>333</v>
      </c>
      <c r="G194" s="2" t="s">
        <v>334</v>
      </c>
      <c r="H194" s="2" t="s">
        <v>104</v>
      </c>
      <c r="I194" s="2">
        <f>ROUND(0.12/100,7)</f>
        <v>1.1999999999999999E-3</v>
      </c>
      <c r="J194" s="2">
        <v>0</v>
      </c>
      <c r="K194" s="2">
        <f>ROUND(0.12/100,7)</f>
        <v>1.1999999999999999E-3</v>
      </c>
      <c r="L194" s="2"/>
      <c r="M194" s="2"/>
      <c r="N194" s="2"/>
      <c r="O194" s="2">
        <f t="shared" ref="O194:O202" si="102">ROUND(CP194,2)</f>
        <v>25.64</v>
      </c>
      <c r="P194" s="2">
        <f>SUMIF(SmtRes!AQ189:'SmtRes'!AQ194,"=1",SmtRes!DF189:'SmtRes'!DF194)</f>
        <v>6.9999999999999993E-2</v>
      </c>
      <c r="Q194" s="2">
        <f>SUMIF(SmtRes!AQ189:'SmtRes'!AQ194,"=1",SmtRes!DG189:'SmtRes'!DG194)</f>
        <v>12.739999999999998</v>
      </c>
      <c r="R194" s="2">
        <f>SUMIF(SmtRes!AQ189:'SmtRes'!AQ194,"=1",SmtRes!DH189:'SmtRes'!DH194)</f>
        <v>3.97</v>
      </c>
      <c r="S194" s="2">
        <f>SUMIF(SmtRes!AQ189:'SmtRes'!AQ194,"=1",SmtRes!DI189:'SmtRes'!DI194)</f>
        <v>8.86</v>
      </c>
      <c r="T194" s="2">
        <f t="shared" ref="T194:T202" si="103">ROUND(CU194*I194,2)</f>
        <v>0</v>
      </c>
      <c r="U194" s="2">
        <f>SUMIF(SmtRes!AQ189:'SmtRes'!AQ194,"=1",SmtRes!CV189:'SmtRes'!CV194)</f>
        <v>2.4119999999999999E-2</v>
      </c>
      <c r="V194" s="2">
        <f>SUMIF(SmtRes!AQ189:'SmtRes'!AQ194,"=1",SmtRes!CW189:'SmtRes'!CW194)</f>
        <v>7.4999999999999997E-3</v>
      </c>
      <c r="W194" s="2">
        <f t="shared" ref="W194:W202" si="104">ROUND(CX194*I194,2)</f>
        <v>0</v>
      </c>
      <c r="X194" s="2">
        <f t="shared" ref="X194:X202" si="105">ROUND(CY194,2)</f>
        <v>15.01</v>
      </c>
      <c r="Y194" s="2">
        <f t="shared" ref="Y194:Y202" si="106">ROUND(CZ194,2)</f>
        <v>9.49</v>
      </c>
      <c r="Z194" s="2"/>
      <c r="AA194" s="2">
        <v>72309884</v>
      </c>
      <c r="AB194" s="2">
        <f t="shared" ref="AB194:AB202" si="107">ROUND((AC194+AD194+AF194),6)</f>
        <v>18065.861400000002</v>
      </c>
      <c r="AC194" s="2">
        <f>ROUND((SUM(SmtRes!BQ189:'SmtRes'!BQ194)),6)</f>
        <v>66.251499999999993</v>
      </c>
      <c r="AD194" s="2">
        <f>ROUND((((SUM(SmtRes!BR189:'SmtRes'!BR194))-(SUM(SmtRes!BS189:'SmtRes'!BS194)))+AE194),6)</f>
        <v>10614.0659</v>
      </c>
      <c r="AE194" s="2">
        <f>ROUND((SUM(SmtRes!BS189:'SmtRes'!BS194)),6)</f>
        <v>3306.9375</v>
      </c>
      <c r="AF194" s="2">
        <f>ROUND((SUM(SmtRes!BT189:'SmtRes'!BT194)),6)</f>
        <v>7385.5439999999999</v>
      </c>
      <c r="AG194" s="2">
        <f t="shared" ref="AG194:AG202" si="108">ROUND((AP194),6)</f>
        <v>0</v>
      </c>
      <c r="AH194" s="2">
        <f>(SUM(SmtRes!BU189:'SmtRes'!BU194))</f>
        <v>20.100000000000001</v>
      </c>
      <c r="AI194" s="2">
        <f>(SUM(SmtRes!BV189:'SmtRes'!BV194))</f>
        <v>6.25</v>
      </c>
      <c r="AJ194" s="2">
        <f t="shared" ref="AJ194:AJ202" si="109">(AS194)</f>
        <v>0</v>
      </c>
      <c r="AK194" s="2">
        <v>21372.798900000002</v>
      </c>
      <c r="AL194" s="2">
        <v>66.251499999999993</v>
      </c>
      <c r="AM194" s="2">
        <v>10614.0659</v>
      </c>
      <c r="AN194" s="2">
        <v>3306.9375</v>
      </c>
      <c r="AO194" s="2">
        <v>7385.5440000000008</v>
      </c>
      <c r="AP194" s="2">
        <v>0</v>
      </c>
      <c r="AQ194" s="2">
        <v>20.100000000000001</v>
      </c>
      <c r="AR194" s="2">
        <v>6.25</v>
      </c>
      <c r="AS194" s="2">
        <v>0</v>
      </c>
      <c r="AT194" s="2">
        <v>117</v>
      </c>
      <c r="AU194" s="2">
        <v>74</v>
      </c>
      <c r="AV194" s="2">
        <v>1</v>
      </c>
      <c r="AW194" s="2">
        <v>1</v>
      </c>
      <c r="AX194" s="2"/>
      <c r="AY194" s="2"/>
      <c r="AZ194" s="2">
        <v>1</v>
      </c>
      <c r="BA194" s="2">
        <v>1</v>
      </c>
      <c r="BB194" s="2">
        <v>1</v>
      </c>
      <c r="BC194" s="2">
        <v>1</v>
      </c>
      <c r="BD194" s="2" t="s">
        <v>3</v>
      </c>
      <c r="BE194" s="2" t="s">
        <v>3</v>
      </c>
      <c r="BF194" s="2" t="s">
        <v>3</v>
      </c>
      <c r="BG194" s="2" t="s">
        <v>3</v>
      </c>
      <c r="BH194" s="2">
        <v>0</v>
      </c>
      <c r="BI194" s="2">
        <v>1</v>
      </c>
      <c r="BJ194" s="2" t="s">
        <v>335</v>
      </c>
      <c r="BK194" s="2"/>
      <c r="BL194" s="2"/>
      <c r="BM194" s="2">
        <v>24001</v>
      </c>
      <c r="BN194" s="2">
        <v>0</v>
      </c>
      <c r="BO194" s="2" t="s">
        <v>3</v>
      </c>
      <c r="BP194" s="2">
        <v>0</v>
      </c>
      <c r="BQ194" s="2">
        <v>2</v>
      </c>
      <c r="BR194" s="2">
        <v>0</v>
      </c>
      <c r="BS194" s="2">
        <v>1</v>
      </c>
      <c r="BT194" s="2">
        <v>1</v>
      </c>
      <c r="BU194" s="2">
        <v>1</v>
      </c>
      <c r="BV194" s="2">
        <v>1</v>
      </c>
      <c r="BW194" s="2">
        <v>1</v>
      </c>
      <c r="BX194" s="2">
        <v>1</v>
      </c>
      <c r="BY194" s="2" t="s">
        <v>3</v>
      </c>
      <c r="BZ194" s="2">
        <v>117</v>
      </c>
      <c r="CA194" s="2">
        <v>74</v>
      </c>
      <c r="CB194" s="2" t="s">
        <v>3</v>
      </c>
      <c r="CC194" s="2"/>
      <c r="CD194" s="2"/>
      <c r="CE194" s="2">
        <v>0</v>
      </c>
      <c r="CF194" s="2">
        <v>0</v>
      </c>
      <c r="CG194" s="2">
        <v>0</v>
      </c>
      <c r="CH194" s="2"/>
      <c r="CI194" s="2"/>
      <c r="CJ194" s="2"/>
      <c r="CK194" s="2"/>
      <c r="CL194" s="2"/>
      <c r="CM194" s="2">
        <v>0</v>
      </c>
      <c r="CN194" s="2" t="s">
        <v>3</v>
      </c>
      <c r="CO194" s="2">
        <v>0</v>
      </c>
      <c r="CP194" s="2">
        <f t="shared" ref="CP194:CP202" si="110">(P194+Q194+S194+R194)</f>
        <v>25.639999999999997</v>
      </c>
      <c r="CQ194" s="2">
        <f>SUMIF(SmtRes!AQ189:'SmtRes'!AQ194,"=1",SmtRes!AA189:'SmtRes'!AA194)</f>
        <v>154.09</v>
      </c>
      <c r="CR194" s="2">
        <f>SUMIF(SmtRes!AQ189:'SmtRes'!AQ194,"=1",SmtRes!AB189:'SmtRes'!AB194)</f>
        <v>1725.47</v>
      </c>
      <c r="CS194" s="2">
        <f>SUMIF(SmtRes!AQ189:'SmtRes'!AQ194,"=1",SmtRes!AC189:'SmtRes'!AC194)</f>
        <v>529.11</v>
      </c>
      <c r="CT194" s="2">
        <f>SUMIF(SmtRes!AQ189:'SmtRes'!AQ194,"=1",SmtRes!AD189:'SmtRes'!AD194)</f>
        <v>367.44</v>
      </c>
      <c r="CU194" s="2">
        <f t="shared" ref="CU194:CU202" si="111">AG194</f>
        <v>0</v>
      </c>
      <c r="CV194" s="2">
        <f>SUMIF(SmtRes!AQ189:'SmtRes'!AQ194,"=1",SmtRes!BU189:'SmtRes'!BU194)</f>
        <v>20.100000000000001</v>
      </c>
      <c r="CW194" s="2">
        <f>SUMIF(SmtRes!AQ189:'SmtRes'!AQ194,"=1",SmtRes!BV189:'SmtRes'!BV194)</f>
        <v>6.25</v>
      </c>
      <c r="CX194" s="2">
        <f t="shared" ref="CX194:CX202" si="112">AJ194</f>
        <v>0</v>
      </c>
      <c r="CY194" s="2">
        <f>(((S194+R194)*AT194)/100)</f>
        <v>15.011099999999999</v>
      </c>
      <c r="CZ194" s="2">
        <f>(((S194+R194)*AU194)/100)</f>
        <v>9.4941999999999993</v>
      </c>
      <c r="DA194" s="2"/>
      <c r="DB194" s="2"/>
      <c r="DC194" s="2" t="s">
        <v>3</v>
      </c>
      <c r="DD194" s="2" t="s">
        <v>3</v>
      </c>
      <c r="DE194" s="2" t="s">
        <v>3</v>
      </c>
      <c r="DF194" s="2" t="s">
        <v>3</v>
      </c>
      <c r="DG194" s="2" t="s">
        <v>3</v>
      </c>
      <c r="DH194" s="2" t="s">
        <v>3</v>
      </c>
      <c r="DI194" s="2" t="s">
        <v>3</v>
      </c>
      <c r="DJ194" s="2" t="s">
        <v>3</v>
      </c>
      <c r="DK194" s="2" t="s">
        <v>3</v>
      </c>
      <c r="DL194" s="2" t="s">
        <v>3</v>
      </c>
      <c r="DM194" s="2" t="s">
        <v>3</v>
      </c>
      <c r="DN194" s="2">
        <v>0</v>
      </c>
      <c r="DO194" s="2">
        <v>0</v>
      </c>
      <c r="DP194" s="2">
        <v>1</v>
      </c>
      <c r="DQ194" s="2">
        <v>1</v>
      </c>
      <c r="DR194" s="2"/>
      <c r="DS194" s="2"/>
      <c r="DT194" s="2"/>
      <c r="DU194" s="2">
        <v>1003</v>
      </c>
      <c r="DV194" s="2" t="s">
        <v>104</v>
      </c>
      <c r="DW194" s="2" t="s">
        <v>104</v>
      </c>
      <c r="DX194" s="2">
        <v>100</v>
      </c>
      <c r="DY194" s="2"/>
      <c r="DZ194" s="2" t="s">
        <v>3</v>
      </c>
      <c r="EA194" s="2" t="s">
        <v>3</v>
      </c>
      <c r="EB194" s="2" t="s">
        <v>3</v>
      </c>
      <c r="EC194" s="2" t="s">
        <v>3</v>
      </c>
      <c r="ED194" s="2"/>
      <c r="EE194" s="2">
        <v>70312969</v>
      </c>
      <c r="EF194" s="2">
        <v>2</v>
      </c>
      <c r="EG194" s="2" t="s">
        <v>25</v>
      </c>
      <c r="EH194" s="2">
        <v>18</v>
      </c>
      <c r="EI194" s="2" t="s">
        <v>106</v>
      </c>
      <c r="EJ194" s="2">
        <v>1</v>
      </c>
      <c r="EK194" s="2">
        <v>24001</v>
      </c>
      <c r="EL194" s="2" t="s">
        <v>106</v>
      </c>
      <c r="EM194" s="2" t="s">
        <v>107</v>
      </c>
      <c r="EN194" s="2"/>
      <c r="EO194" s="2" t="s">
        <v>3</v>
      </c>
      <c r="EP194" s="2"/>
      <c r="EQ194" s="2">
        <v>0</v>
      </c>
      <c r="ER194" s="2">
        <v>0</v>
      </c>
      <c r="ES194" s="2">
        <v>0</v>
      </c>
      <c r="ET194" s="2">
        <v>0</v>
      </c>
      <c r="EU194" s="2">
        <v>0</v>
      </c>
      <c r="EV194" s="2">
        <v>0</v>
      </c>
      <c r="EW194" s="2">
        <v>20.100000000000001</v>
      </c>
      <c r="EX194" s="2">
        <v>6.25</v>
      </c>
      <c r="EY194" s="2">
        <v>0</v>
      </c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>
        <v>0</v>
      </c>
      <c r="FR194" s="2">
        <v>0</v>
      </c>
      <c r="FS194" s="2">
        <v>0</v>
      </c>
      <c r="FT194" s="2"/>
      <c r="FU194" s="2"/>
      <c r="FV194" s="2"/>
      <c r="FW194" s="2"/>
      <c r="FX194" s="2">
        <v>117</v>
      </c>
      <c r="FY194" s="2">
        <v>74</v>
      </c>
      <c r="FZ194" s="2"/>
      <c r="GA194" s="2" t="s">
        <v>3</v>
      </c>
      <c r="GB194" s="2"/>
      <c r="GC194" s="2"/>
      <c r="GD194" s="2">
        <v>1</v>
      </c>
      <c r="GE194" s="2"/>
      <c r="GF194" s="2">
        <v>-205409479</v>
      </c>
      <c r="GG194" s="2">
        <v>2</v>
      </c>
      <c r="GH194" s="2">
        <v>1</v>
      </c>
      <c r="GI194" s="2">
        <v>-2</v>
      </c>
      <c r="GJ194" s="2">
        <v>0</v>
      </c>
      <c r="GK194" s="2">
        <v>0</v>
      </c>
      <c r="GL194" s="2">
        <f t="shared" ref="GL194:GL202" si="113">ROUND(IF(AND(BH194=3,BI194=3,FS194&lt;&gt;0),P194,0),2)</f>
        <v>0</v>
      </c>
      <c r="GM194" s="2">
        <f t="shared" ref="GM194:GM202" si="114">ROUND(O194+X194+Y194,2)+GX194</f>
        <v>50.14</v>
      </c>
      <c r="GN194" s="2">
        <f t="shared" ref="GN194:GN202" si="115">IF(OR(BI194=0,BI194=1),GM194-GX194,0)</f>
        <v>50.14</v>
      </c>
      <c r="GO194" s="2">
        <f t="shared" ref="GO194:GO202" si="116">IF(BI194=2,GM194-GX194,0)</f>
        <v>0</v>
      </c>
      <c r="GP194" s="2">
        <f t="shared" ref="GP194:GP202" si="117">IF(BI194=4,GM194-GX194,0)</f>
        <v>0</v>
      </c>
      <c r="GQ194" s="2"/>
      <c r="GR194" s="2">
        <v>0</v>
      </c>
      <c r="GS194" s="2">
        <v>3</v>
      </c>
      <c r="GT194" s="2">
        <v>0</v>
      </c>
      <c r="GU194" s="2" t="s">
        <v>3</v>
      </c>
      <c r="GV194" s="2">
        <f t="shared" ref="GV194:GV202" si="118">ROUND((GT194),6)</f>
        <v>0</v>
      </c>
      <c r="GW194" s="2">
        <v>1</v>
      </c>
      <c r="GX194" s="2">
        <f t="shared" ref="GX194:GX202" si="119">ROUND(HC194*I194,2)</f>
        <v>0</v>
      </c>
      <c r="GY194" s="2"/>
      <c r="GZ194" s="2"/>
      <c r="HA194" s="2">
        <v>0</v>
      </c>
      <c r="HB194" s="2">
        <v>0</v>
      </c>
      <c r="HC194" s="2">
        <f t="shared" ref="HC194:HC202" si="120">GV194*GW194</f>
        <v>0</v>
      </c>
      <c r="HD194" s="2"/>
      <c r="HE194" s="2" t="s">
        <v>3</v>
      </c>
      <c r="HF194" s="2" t="s">
        <v>3</v>
      </c>
      <c r="HG194" s="2"/>
      <c r="HH194" s="2"/>
      <c r="HI194" s="2"/>
      <c r="HJ194" s="2"/>
      <c r="HK194" s="2"/>
      <c r="HL194" s="2"/>
      <c r="HM194" s="2" t="s">
        <v>3</v>
      </c>
      <c r="HN194" s="2" t="s">
        <v>108</v>
      </c>
      <c r="HO194" s="2" t="s">
        <v>109</v>
      </c>
      <c r="HP194" s="2" t="s">
        <v>106</v>
      </c>
      <c r="HQ194" s="2" t="s">
        <v>106</v>
      </c>
      <c r="HR194" s="2"/>
      <c r="HS194" s="2">
        <v>0</v>
      </c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>
        <v>0</v>
      </c>
      <c r="IL194" s="2"/>
      <c r="IM194" s="2"/>
      <c r="IN194" s="2"/>
      <c r="IO194" s="2"/>
      <c r="IP194" s="2"/>
      <c r="IQ194" s="2"/>
      <c r="IR194" s="2"/>
      <c r="IS194" s="2"/>
      <c r="IT194" s="2"/>
      <c r="IU194" s="2"/>
    </row>
    <row r="195" spans="1:255" x14ac:dyDescent="0.2">
      <c r="A195" s="2">
        <v>17</v>
      </c>
      <c r="B195" s="2">
        <v>1</v>
      </c>
      <c r="C195" s="2"/>
      <c r="D195" s="2"/>
      <c r="E195" s="2" t="s">
        <v>336</v>
      </c>
      <c r="F195" s="2" t="s">
        <v>111</v>
      </c>
      <c r="G195" s="2" t="s">
        <v>112</v>
      </c>
      <c r="H195" s="2" t="s">
        <v>113</v>
      </c>
      <c r="I195" s="2">
        <v>0.12</v>
      </c>
      <c r="J195" s="2">
        <v>0</v>
      </c>
      <c r="K195" s="2">
        <v>0.12</v>
      </c>
      <c r="L195" s="2"/>
      <c r="M195" s="2"/>
      <c r="N195" s="2"/>
      <c r="O195" s="2">
        <f t="shared" si="102"/>
        <v>23.9</v>
      </c>
      <c r="P195" s="2">
        <f>ROUND(CQ195*I195,2)</f>
        <v>23.9</v>
      </c>
      <c r="Q195" s="2">
        <f>ROUND(CR195*I195,2)</f>
        <v>0</v>
      </c>
      <c r="R195" s="2">
        <f>ROUND(CS195*I195,2)</f>
        <v>0</v>
      </c>
      <c r="S195" s="2">
        <f>ROUND(CT195*I195,2)</f>
        <v>0</v>
      </c>
      <c r="T195" s="2">
        <f t="shared" si="103"/>
        <v>0</v>
      </c>
      <c r="U195" s="2">
        <f>ROUND(CV195*I195,7)</f>
        <v>0</v>
      </c>
      <c r="V195" s="2">
        <f>ROUND(CW195*I195,7)</f>
        <v>0</v>
      </c>
      <c r="W195" s="2">
        <f t="shared" si="104"/>
        <v>0</v>
      </c>
      <c r="X195" s="2">
        <f t="shared" si="105"/>
        <v>0</v>
      </c>
      <c r="Y195" s="2">
        <f t="shared" si="106"/>
        <v>0</v>
      </c>
      <c r="Z195" s="2"/>
      <c r="AA195" s="2">
        <v>72309884</v>
      </c>
      <c r="AB195" s="2">
        <f t="shared" si="107"/>
        <v>199.13</v>
      </c>
      <c r="AC195" s="2">
        <f>ROUND((ES195),6)</f>
        <v>199.13</v>
      </c>
      <c r="AD195" s="2">
        <f>ROUND((((ET195)-(EU195))+AE195),6)</f>
        <v>0</v>
      </c>
      <c r="AE195" s="2">
        <f>ROUND((EU195),6)</f>
        <v>0</v>
      </c>
      <c r="AF195" s="2">
        <f>ROUND((EV195),6)</f>
        <v>0</v>
      </c>
      <c r="AG195" s="2">
        <f t="shared" si="108"/>
        <v>0</v>
      </c>
      <c r="AH195" s="2">
        <f>(EW195)</f>
        <v>0</v>
      </c>
      <c r="AI195" s="2">
        <f>(EX195)</f>
        <v>0</v>
      </c>
      <c r="AJ195" s="2">
        <f t="shared" si="109"/>
        <v>0</v>
      </c>
      <c r="AK195" s="2">
        <v>199.13</v>
      </c>
      <c r="AL195" s="2">
        <v>199.13</v>
      </c>
      <c r="AM195" s="2">
        <v>0</v>
      </c>
      <c r="AN195" s="2">
        <v>0</v>
      </c>
      <c r="AO195" s="2">
        <v>0</v>
      </c>
      <c r="AP195" s="2">
        <v>0</v>
      </c>
      <c r="AQ195" s="2">
        <v>0</v>
      </c>
      <c r="AR195" s="2">
        <v>0</v>
      </c>
      <c r="AS195" s="2">
        <v>0</v>
      </c>
      <c r="AT195" s="2">
        <v>0</v>
      </c>
      <c r="AU195" s="2">
        <v>0</v>
      </c>
      <c r="AV195" s="2">
        <v>1</v>
      </c>
      <c r="AW195" s="2">
        <v>1</v>
      </c>
      <c r="AX195" s="2"/>
      <c r="AY195" s="2"/>
      <c r="AZ195" s="2">
        <v>1</v>
      </c>
      <c r="BA195" s="2">
        <v>1</v>
      </c>
      <c r="BB195" s="2">
        <v>1</v>
      </c>
      <c r="BC195" s="2">
        <v>1</v>
      </c>
      <c r="BD195" s="2" t="s">
        <v>3</v>
      </c>
      <c r="BE195" s="2" t="s">
        <v>3</v>
      </c>
      <c r="BF195" s="2" t="s">
        <v>3</v>
      </c>
      <c r="BG195" s="2" t="s">
        <v>3</v>
      </c>
      <c r="BH195" s="2">
        <v>3</v>
      </c>
      <c r="BI195" s="2">
        <v>1</v>
      </c>
      <c r="BJ195" s="2" t="s">
        <v>114</v>
      </c>
      <c r="BK195" s="2"/>
      <c r="BL195" s="2"/>
      <c r="BM195" s="2">
        <v>500001</v>
      </c>
      <c r="BN195" s="2">
        <v>0</v>
      </c>
      <c r="BO195" s="2" t="s">
        <v>3</v>
      </c>
      <c r="BP195" s="2">
        <v>0</v>
      </c>
      <c r="BQ195" s="2">
        <v>8</v>
      </c>
      <c r="BR195" s="2">
        <v>0</v>
      </c>
      <c r="BS195" s="2">
        <v>1</v>
      </c>
      <c r="BT195" s="2">
        <v>1</v>
      </c>
      <c r="BU195" s="2">
        <v>1</v>
      </c>
      <c r="BV195" s="2">
        <v>1</v>
      </c>
      <c r="BW195" s="2">
        <v>1</v>
      </c>
      <c r="BX195" s="2">
        <v>1</v>
      </c>
      <c r="BY195" s="2" t="s">
        <v>3</v>
      </c>
      <c r="BZ195" s="2">
        <v>0</v>
      </c>
      <c r="CA195" s="2">
        <v>0</v>
      </c>
      <c r="CB195" s="2" t="s">
        <v>3</v>
      </c>
      <c r="CC195" s="2"/>
      <c r="CD195" s="2"/>
      <c r="CE195" s="2">
        <v>0</v>
      </c>
      <c r="CF195" s="2">
        <v>0</v>
      </c>
      <c r="CG195" s="2">
        <v>0</v>
      </c>
      <c r="CH195" s="2"/>
      <c r="CI195" s="2"/>
      <c r="CJ195" s="2"/>
      <c r="CK195" s="2"/>
      <c r="CL195" s="2"/>
      <c r="CM195" s="2">
        <v>0</v>
      </c>
      <c r="CN195" s="2" t="s">
        <v>3</v>
      </c>
      <c r="CO195" s="2">
        <v>0</v>
      </c>
      <c r="CP195" s="2">
        <f t="shared" si="110"/>
        <v>23.9</v>
      </c>
      <c r="CQ195" s="2">
        <f>ROUND(AL195*BC195,2)</f>
        <v>199.13</v>
      </c>
      <c r="CR195" s="2">
        <f>ROUND(AM195*BB195,2)</f>
        <v>0</v>
      </c>
      <c r="CS195" s="2">
        <f>ROUND(AN195*BS195,2)</f>
        <v>0</v>
      </c>
      <c r="CT195" s="2">
        <f>ROUND(AO195*BA195,2)</f>
        <v>0</v>
      </c>
      <c r="CU195" s="2">
        <f t="shared" si="111"/>
        <v>0</v>
      </c>
      <c r="CV195" s="2">
        <f>AH195</f>
        <v>0</v>
      </c>
      <c r="CW195" s="2">
        <f>AI195</f>
        <v>0</v>
      </c>
      <c r="CX195" s="2">
        <f t="shared" si="112"/>
        <v>0</v>
      </c>
      <c r="CY195" s="2">
        <f>0</f>
        <v>0</v>
      </c>
      <c r="CZ195" s="2">
        <f>0</f>
        <v>0</v>
      </c>
      <c r="DA195" s="2"/>
      <c r="DB195" s="2"/>
      <c r="DC195" s="2" t="s">
        <v>3</v>
      </c>
      <c r="DD195" s="2" t="s">
        <v>3</v>
      </c>
      <c r="DE195" s="2" t="s">
        <v>3</v>
      </c>
      <c r="DF195" s="2" t="s">
        <v>3</v>
      </c>
      <c r="DG195" s="2" t="s">
        <v>3</v>
      </c>
      <c r="DH195" s="2" t="s">
        <v>3</v>
      </c>
      <c r="DI195" s="2" t="s">
        <v>3</v>
      </c>
      <c r="DJ195" s="2" t="s">
        <v>3</v>
      </c>
      <c r="DK195" s="2" t="s">
        <v>3</v>
      </c>
      <c r="DL195" s="2" t="s">
        <v>3</v>
      </c>
      <c r="DM195" s="2" t="s">
        <v>3</v>
      </c>
      <c r="DN195" s="2">
        <v>0</v>
      </c>
      <c r="DO195" s="2">
        <v>0</v>
      </c>
      <c r="DP195" s="2">
        <v>1</v>
      </c>
      <c r="DQ195" s="2">
        <v>1</v>
      </c>
      <c r="DR195" s="2"/>
      <c r="DS195" s="2"/>
      <c r="DT195" s="2"/>
      <c r="DU195" s="2">
        <v>1003</v>
      </c>
      <c r="DV195" s="2" t="s">
        <v>113</v>
      </c>
      <c r="DW195" s="2" t="s">
        <v>113</v>
      </c>
      <c r="DX195" s="2">
        <v>1</v>
      </c>
      <c r="DY195" s="2"/>
      <c r="DZ195" s="2" t="s">
        <v>3</v>
      </c>
      <c r="EA195" s="2" t="s">
        <v>3</v>
      </c>
      <c r="EB195" s="2" t="s">
        <v>3</v>
      </c>
      <c r="EC195" s="2" t="s">
        <v>3</v>
      </c>
      <c r="ED195" s="2"/>
      <c r="EE195" s="2">
        <v>70312867</v>
      </c>
      <c r="EF195" s="2">
        <v>8</v>
      </c>
      <c r="EG195" s="2" t="s">
        <v>124</v>
      </c>
      <c r="EH195" s="2">
        <v>0</v>
      </c>
      <c r="EI195" s="2" t="s">
        <v>3</v>
      </c>
      <c r="EJ195" s="2">
        <v>1</v>
      </c>
      <c r="EK195" s="2">
        <v>500001</v>
      </c>
      <c r="EL195" s="2" t="s">
        <v>125</v>
      </c>
      <c r="EM195" s="2" t="s">
        <v>126</v>
      </c>
      <c r="EN195" s="2"/>
      <c r="EO195" s="2" t="s">
        <v>3</v>
      </c>
      <c r="EP195" s="2"/>
      <c r="EQ195" s="2">
        <v>0</v>
      </c>
      <c r="ER195" s="2">
        <v>199.13</v>
      </c>
      <c r="ES195" s="2">
        <v>199.13</v>
      </c>
      <c r="ET195" s="2">
        <v>0</v>
      </c>
      <c r="EU195" s="2">
        <v>0</v>
      </c>
      <c r="EV195" s="2">
        <v>0</v>
      </c>
      <c r="EW195" s="2">
        <v>0</v>
      </c>
      <c r="EX195" s="2">
        <v>0</v>
      </c>
      <c r="EY195" s="2">
        <v>0</v>
      </c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>
        <v>0</v>
      </c>
      <c r="FR195" s="2">
        <v>0</v>
      </c>
      <c r="FS195" s="2">
        <v>0</v>
      </c>
      <c r="FT195" s="2"/>
      <c r="FU195" s="2"/>
      <c r="FV195" s="2"/>
      <c r="FW195" s="2"/>
      <c r="FX195" s="2">
        <v>0</v>
      </c>
      <c r="FY195" s="2">
        <v>0</v>
      </c>
      <c r="FZ195" s="2"/>
      <c r="GA195" s="2" t="s">
        <v>3</v>
      </c>
      <c r="GB195" s="2"/>
      <c r="GC195" s="2"/>
      <c r="GD195" s="2">
        <v>1</v>
      </c>
      <c r="GE195" s="2">
        <v>225.92</v>
      </c>
      <c r="GF195" s="2">
        <v>-1508418312</v>
      </c>
      <c r="GG195" s="2">
        <v>2</v>
      </c>
      <c r="GH195" s="2">
        <v>1</v>
      </c>
      <c r="GI195" s="2">
        <v>-2</v>
      </c>
      <c r="GJ195" s="2">
        <v>0</v>
      </c>
      <c r="GK195" s="2">
        <v>0</v>
      </c>
      <c r="GL195" s="2">
        <f t="shared" si="113"/>
        <v>0</v>
      </c>
      <c r="GM195" s="2">
        <f t="shared" si="114"/>
        <v>23.9</v>
      </c>
      <c r="GN195" s="2">
        <f t="shared" si="115"/>
        <v>23.9</v>
      </c>
      <c r="GO195" s="2">
        <f t="shared" si="116"/>
        <v>0</v>
      </c>
      <c r="GP195" s="2">
        <f t="shared" si="117"/>
        <v>0</v>
      </c>
      <c r="GQ195" s="2"/>
      <c r="GR195" s="2">
        <v>3</v>
      </c>
      <c r="GS195" s="2">
        <v>3</v>
      </c>
      <c r="GT195" s="2">
        <v>0</v>
      </c>
      <c r="GU195" s="2" t="s">
        <v>3</v>
      </c>
      <c r="GV195" s="2">
        <f t="shared" si="118"/>
        <v>0</v>
      </c>
      <c r="GW195" s="2">
        <v>1</v>
      </c>
      <c r="GX195" s="2">
        <f t="shared" si="119"/>
        <v>0</v>
      </c>
      <c r="GY195" s="2"/>
      <c r="GZ195" s="2"/>
      <c r="HA195" s="2">
        <v>0</v>
      </c>
      <c r="HB195" s="2">
        <v>0</v>
      </c>
      <c r="HC195" s="2">
        <f t="shared" si="120"/>
        <v>0</v>
      </c>
      <c r="HD195" s="2"/>
      <c r="HE195" s="2" t="s">
        <v>3</v>
      </c>
      <c r="HF195" s="2" t="s">
        <v>3</v>
      </c>
      <c r="HG195" s="2"/>
      <c r="HH195" s="2"/>
      <c r="HI195" s="2"/>
      <c r="HJ195" s="2"/>
      <c r="HK195" s="2"/>
      <c r="HL195" s="2"/>
      <c r="HM195" s="2" t="s">
        <v>3</v>
      </c>
      <c r="HN195" s="2" t="s">
        <v>3</v>
      </c>
      <c r="HO195" s="2" t="s">
        <v>3</v>
      </c>
      <c r="HP195" s="2" t="s">
        <v>3</v>
      </c>
      <c r="HQ195" s="2" t="s">
        <v>3</v>
      </c>
      <c r="HR195" s="2"/>
      <c r="HS195" s="2">
        <v>0</v>
      </c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>
        <v>0</v>
      </c>
      <c r="IL195" s="2"/>
      <c r="IM195" s="2"/>
      <c r="IN195" s="2"/>
      <c r="IO195" s="2"/>
      <c r="IP195" s="2"/>
      <c r="IQ195" s="2"/>
      <c r="IR195" s="2"/>
      <c r="IS195" s="2"/>
      <c r="IT195" s="2"/>
      <c r="IU195" s="2"/>
    </row>
    <row r="196" spans="1:255" x14ac:dyDescent="0.2">
      <c r="A196" s="2">
        <v>17</v>
      </c>
      <c r="B196" s="2">
        <v>1</v>
      </c>
      <c r="C196" s="2"/>
      <c r="D196" s="2"/>
      <c r="E196" s="2" t="s">
        <v>337</v>
      </c>
      <c r="F196" s="2" t="s">
        <v>338</v>
      </c>
      <c r="G196" s="2" t="s">
        <v>339</v>
      </c>
      <c r="H196" s="2" t="s">
        <v>118</v>
      </c>
      <c r="I196" s="2">
        <v>2</v>
      </c>
      <c r="J196" s="2">
        <v>0</v>
      </c>
      <c r="K196" s="2">
        <v>2</v>
      </c>
      <c r="L196" s="2"/>
      <c r="M196" s="2"/>
      <c r="N196" s="2"/>
      <c r="O196" s="2">
        <f t="shared" si="102"/>
        <v>88.1</v>
      </c>
      <c r="P196" s="2">
        <f>ROUND(CQ196*I196,2)</f>
        <v>88.1</v>
      </c>
      <c r="Q196" s="2">
        <f>ROUND(CR196*I196,2)</f>
        <v>0</v>
      </c>
      <c r="R196" s="2">
        <f>ROUND(CS196*I196,2)</f>
        <v>0</v>
      </c>
      <c r="S196" s="2">
        <f>ROUND(CT196*I196,2)</f>
        <v>0</v>
      </c>
      <c r="T196" s="2">
        <f t="shared" si="103"/>
        <v>0</v>
      </c>
      <c r="U196" s="2">
        <f>ROUND(CV196*I196,7)</f>
        <v>0</v>
      </c>
      <c r="V196" s="2">
        <f>ROUND(CW196*I196,7)</f>
        <v>0</v>
      </c>
      <c r="W196" s="2">
        <f t="shared" si="104"/>
        <v>0</v>
      </c>
      <c r="X196" s="2">
        <f t="shared" si="105"/>
        <v>0</v>
      </c>
      <c r="Y196" s="2">
        <f t="shared" si="106"/>
        <v>0</v>
      </c>
      <c r="Z196" s="2"/>
      <c r="AA196" s="2">
        <v>72309884</v>
      </c>
      <c r="AB196" s="2">
        <f t="shared" si="107"/>
        <v>41.56</v>
      </c>
      <c r="AC196" s="2">
        <f>ROUND((ES196),6)</f>
        <v>41.56</v>
      </c>
      <c r="AD196" s="2">
        <f>ROUND((((ET196)-(EU196))+AE196),6)</f>
        <v>0</v>
      </c>
      <c r="AE196" s="2">
        <f>ROUND((EU196),6)</f>
        <v>0</v>
      </c>
      <c r="AF196" s="2">
        <f>ROUND((EV196),6)</f>
        <v>0</v>
      </c>
      <c r="AG196" s="2">
        <f t="shared" si="108"/>
        <v>0</v>
      </c>
      <c r="AH196" s="2">
        <f>(EW196)</f>
        <v>0</v>
      </c>
      <c r="AI196" s="2">
        <f>(EX196)</f>
        <v>0</v>
      </c>
      <c r="AJ196" s="2">
        <f t="shared" si="109"/>
        <v>0</v>
      </c>
      <c r="AK196" s="2">
        <v>41.56</v>
      </c>
      <c r="AL196" s="2">
        <v>41.56</v>
      </c>
      <c r="AM196" s="2">
        <v>0</v>
      </c>
      <c r="AN196" s="2">
        <v>0</v>
      </c>
      <c r="AO196" s="2">
        <v>0</v>
      </c>
      <c r="AP196" s="2">
        <v>0</v>
      </c>
      <c r="AQ196" s="2">
        <v>0</v>
      </c>
      <c r="AR196" s="2">
        <v>0</v>
      </c>
      <c r="AS196" s="2">
        <v>0</v>
      </c>
      <c r="AT196" s="2">
        <v>0</v>
      </c>
      <c r="AU196" s="2">
        <v>0</v>
      </c>
      <c r="AV196" s="2">
        <v>1</v>
      </c>
      <c r="AW196" s="2">
        <v>1</v>
      </c>
      <c r="AX196" s="2"/>
      <c r="AY196" s="2"/>
      <c r="AZ196" s="2">
        <v>1</v>
      </c>
      <c r="BA196" s="2">
        <v>1</v>
      </c>
      <c r="BB196" s="2">
        <v>1</v>
      </c>
      <c r="BC196" s="2">
        <v>1.06</v>
      </c>
      <c r="BD196" s="2" t="s">
        <v>3</v>
      </c>
      <c r="BE196" s="2" t="s">
        <v>3</v>
      </c>
      <c r="BF196" s="2" t="s">
        <v>3</v>
      </c>
      <c r="BG196" s="2" t="s">
        <v>3</v>
      </c>
      <c r="BH196" s="2">
        <v>3</v>
      </c>
      <c r="BI196" s="2">
        <v>1</v>
      </c>
      <c r="BJ196" s="2" t="s">
        <v>340</v>
      </c>
      <c r="BK196" s="2"/>
      <c r="BL196" s="2"/>
      <c r="BM196" s="2">
        <v>500001</v>
      </c>
      <c r="BN196" s="2">
        <v>0</v>
      </c>
      <c r="BO196" s="2" t="s">
        <v>338</v>
      </c>
      <c r="BP196" s="2">
        <v>1</v>
      </c>
      <c r="BQ196" s="2">
        <v>8</v>
      </c>
      <c r="BR196" s="2">
        <v>0</v>
      </c>
      <c r="BS196" s="2">
        <v>1</v>
      </c>
      <c r="BT196" s="2">
        <v>1</v>
      </c>
      <c r="BU196" s="2">
        <v>1</v>
      </c>
      <c r="BV196" s="2">
        <v>1</v>
      </c>
      <c r="BW196" s="2">
        <v>1</v>
      </c>
      <c r="BX196" s="2">
        <v>1</v>
      </c>
      <c r="BY196" s="2" t="s">
        <v>3</v>
      </c>
      <c r="BZ196" s="2">
        <v>0</v>
      </c>
      <c r="CA196" s="2">
        <v>0</v>
      </c>
      <c r="CB196" s="2" t="s">
        <v>3</v>
      </c>
      <c r="CC196" s="2"/>
      <c r="CD196" s="2"/>
      <c r="CE196" s="2">
        <v>0</v>
      </c>
      <c r="CF196" s="2">
        <v>0</v>
      </c>
      <c r="CG196" s="2">
        <v>0</v>
      </c>
      <c r="CH196" s="2"/>
      <c r="CI196" s="2"/>
      <c r="CJ196" s="2"/>
      <c r="CK196" s="2"/>
      <c r="CL196" s="2"/>
      <c r="CM196" s="2">
        <v>0</v>
      </c>
      <c r="CN196" s="2" t="s">
        <v>3</v>
      </c>
      <c r="CO196" s="2">
        <v>0</v>
      </c>
      <c r="CP196" s="2">
        <f t="shared" si="110"/>
        <v>88.1</v>
      </c>
      <c r="CQ196" s="2">
        <f>ROUND(AL196*BC196,2)</f>
        <v>44.05</v>
      </c>
      <c r="CR196" s="2">
        <f>ROUND(AM196*BB196,2)</f>
        <v>0</v>
      </c>
      <c r="CS196" s="2">
        <f>ROUND(AN196*BS196,2)</f>
        <v>0</v>
      </c>
      <c r="CT196" s="2">
        <f>ROUND(AO196*BA196,2)</f>
        <v>0</v>
      </c>
      <c r="CU196" s="2">
        <f t="shared" si="111"/>
        <v>0</v>
      </c>
      <c r="CV196" s="2">
        <f>AH196</f>
        <v>0</v>
      </c>
      <c r="CW196" s="2">
        <f>AI196</f>
        <v>0</v>
      </c>
      <c r="CX196" s="2">
        <f t="shared" si="112"/>
        <v>0</v>
      </c>
      <c r="CY196" s="2">
        <f>0</f>
        <v>0</v>
      </c>
      <c r="CZ196" s="2">
        <f>0</f>
        <v>0</v>
      </c>
      <c r="DA196" s="2"/>
      <c r="DB196" s="2"/>
      <c r="DC196" s="2" t="s">
        <v>3</v>
      </c>
      <c r="DD196" s="2" t="s">
        <v>3</v>
      </c>
      <c r="DE196" s="2" t="s">
        <v>3</v>
      </c>
      <c r="DF196" s="2" t="s">
        <v>3</v>
      </c>
      <c r="DG196" s="2" t="s">
        <v>3</v>
      </c>
      <c r="DH196" s="2" t="s">
        <v>3</v>
      </c>
      <c r="DI196" s="2" t="s">
        <v>3</v>
      </c>
      <c r="DJ196" s="2" t="s">
        <v>3</v>
      </c>
      <c r="DK196" s="2" t="s">
        <v>3</v>
      </c>
      <c r="DL196" s="2" t="s">
        <v>3</v>
      </c>
      <c r="DM196" s="2" t="s">
        <v>3</v>
      </c>
      <c r="DN196" s="2">
        <v>0</v>
      </c>
      <c r="DO196" s="2">
        <v>0</v>
      </c>
      <c r="DP196" s="2">
        <v>1</v>
      </c>
      <c r="DQ196" s="2">
        <v>1</v>
      </c>
      <c r="DR196" s="2"/>
      <c r="DS196" s="2"/>
      <c r="DT196" s="2"/>
      <c r="DU196" s="2">
        <v>1013</v>
      </c>
      <c r="DV196" s="2" t="s">
        <v>118</v>
      </c>
      <c r="DW196" s="2" t="s">
        <v>118</v>
      </c>
      <c r="DX196" s="2">
        <v>1</v>
      </c>
      <c r="DY196" s="2"/>
      <c r="DZ196" s="2" t="s">
        <v>3</v>
      </c>
      <c r="EA196" s="2" t="s">
        <v>3</v>
      </c>
      <c r="EB196" s="2" t="s">
        <v>3</v>
      </c>
      <c r="EC196" s="2" t="s">
        <v>3</v>
      </c>
      <c r="ED196" s="2"/>
      <c r="EE196" s="2">
        <v>70312867</v>
      </c>
      <c r="EF196" s="2">
        <v>8</v>
      </c>
      <c r="EG196" s="2" t="s">
        <v>124</v>
      </c>
      <c r="EH196" s="2">
        <v>0</v>
      </c>
      <c r="EI196" s="2" t="s">
        <v>3</v>
      </c>
      <c r="EJ196" s="2">
        <v>1</v>
      </c>
      <c r="EK196" s="2">
        <v>500001</v>
      </c>
      <c r="EL196" s="2" t="s">
        <v>125</v>
      </c>
      <c r="EM196" s="2" t="s">
        <v>126</v>
      </c>
      <c r="EN196" s="2"/>
      <c r="EO196" s="2" t="s">
        <v>3</v>
      </c>
      <c r="EP196" s="2"/>
      <c r="EQ196" s="2">
        <v>0</v>
      </c>
      <c r="ER196" s="2">
        <v>41.56</v>
      </c>
      <c r="ES196" s="2">
        <v>41.56</v>
      </c>
      <c r="ET196" s="2">
        <v>0</v>
      </c>
      <c r="EU196" s="2">
        <v>0</v>
      </c>
      <c r="EV196" s="2">
        <v>0</v>
      </c>
      <c r="EW196" s="2">
        <v>0</v>
      </c>
      <c r="EX196" s="2">
        <v>0</v>
      </c>
      <c r="EY196" s="2">
        <v>0</v>
      </c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>
        <v>0</v>
      </c>
      <c r="FR196" s="2">
        <v>0</v>
      </c>
      <c r="FS196" s="2">
        <v>0</v>
      </c>
      <c r="FT196" s="2"/>
      <c r="FU196" s="2"/>
      <c r="FV196" s="2"/>
      <c r="FW196" s="2"/>
      <c r="FX196" s="2">
        <v>0</v>
      </c>
      <c r="FY196" s="2">
        <v>0</v>
      </c>
      <c r="FZ196" s="2"/>
      <c r="GA196" s="2" t="s">
        <v>3</v>
      </c>
      <c r="GB196" s="2"/>
      <c r="GC196" s="2"/>
      <c r="GD196" s="2">
        <v>1</v>
      </c>
      <c r="GE196" s="2"/>
      <c r="GF196" s="2">
        <v>633057527</v>
      </c>
      <c r="GG196" s="2">
        <v>2</v>
      </c>
      <c r="GH196" s="2">
        <v>1</v>
      </c>
      <c r="GI196" s="2">
        <v>2</v>
      </c>
      <c r="GJ196" s="2">
        <v>0</v>
      </c>
      <c r="GK196" s="2">
        <v>0</v>
      </c>
      <c r="GL196" s="2">
        <f t="shared" si="113"/>
        <v>0</v>
      </c>
      <c r="GM196" s="2">
        <f t="shared" si="114"/>
        <v>88.1</v>
      </c>
      <c r="GN196" s="2">
        <f t="shared" si="115"/>
        <v>88.1</v>
      </c>
      <c r="GO196" s="2">
        <f t="shared" si="116"/>
        <v>0</v>
      </c>
      <c r="GP196" s="2">
        <f t="shared" si="117"/>
        <v>0</v>
      </c>
      <c r="GQ196" s="2"/>
      <c r="GR196" s="2">
        <v>0</v>
      </c>
      <c r="GS196" s="2">
        <v>3</v>
      </c>
      <c r="GT196" s="2">
        <v>0</v>
      </c>
      <c r="GU196" s="2" t="s">
        <v>3</v>
      </c>
      <c r="GV196" s="2">
        <f t="shared" si="118"/>
        <v>0</v>
      </c>
      <c r="GW196" s="2">
        <v>1</v>
      </c>
      <c r="GX196" s="2">
        <f t="shared" si="119"/>
        <v>0</v>
      </c>
      <c r="GY196" s="2"/>
      <c r="GZ196" s="2"/>
      <c r="HA196" s="2">
        <v>0</v>
      </c>
      <c r="HB196" s="2">
        <v>0</v>
      </c>
      <c r="HC196" s="2">
        <f t="shared" si="120"/>
        <v>0</v>
      </c>
      <c r="HD196" s="2"/>
      <c r="HE196" s="2" t="s">
        <v>3</v>
      </c>
      <c r="HF196" s="2" t="s">
        <v>3</v>
      </c>
      <c r="HG196" s="2"/>
      <c r="HH196" s="2"/>
      <c r="HI196" s="2"/>
      <c r="HJ196" s="2"/>
      <c r="HK196" s="2"/>
      <c r="HL196" s="2"/>
      <c r="HM196" s="2" t="s">
        <v>3</v>
      </c>
      <c r="HN196" s="2" t="s">
        <v>3</v>
      </c>
      <c r="HO196" s="2" t="s">
        <v>3</v>
      </c>
      <c r="HP196" s="2" t="s">
        <v>3</v>
      </c>
      <c r="HQ196" s="2" t="s">
        <v>3</v>
      </c>
      <c r="HR196" s="2"/>
      <c r="HS196" s="2">
        <v>0</v>
      </c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>
        <v>0</v>
      </c>
      <c r="IL196" s="2"/>
      <c r="IM196" s="2"/>
      <c r="IN196" s="2"/>
      <c r="IO196" s="2"/>
      <c r="IP196" s="2"/>
      <c r="IQ196" s="2"/>
      <c r="IR196" s="2"/>
      <c r="IS196" s="2"/>
      <c r="IT196" s="2"/>
      <c r="IU196" s="2"/>
    </row>
    <row r="197" spans="1:255" x14ac:dyDescent="0.2">
      <c r="A197" s="2">
        <v>17</v>
      </c>
      <c r="B197" s="2">
        <v>1</v>
      </c>
      <c r="C197" s="2">
        <f>ROW(SmtRes!A212)</f>
        <v>212</v>
      </c>
      <c r="D197" s="2">
        <f>ROW(EtalonRes!A231)</f>
        <v>231</v>
      </c>
      <c r="E197" s="2" t="s">
        <v>341</v>
      </c>
      <c r="F197" s="2" t="s">
        <v>342</v>
      </c>
      <c r="G197" s="2" t="s">
        <v>343</v>
      </c>
      <c r="H197" s="2" t="s">
        <v>33</v>
      </c>
      <c r="I197" s="2">
        <f>ROUND(0.032/100,7)</f>
        <v>3.2000000000000003E-4</v>
      </c>
      <c r="J197" s="2">
        <v>0</v>
      </c>
      <c r="K197" s="2">
        <f>ROUND(0.032/100,7)</f>
        <v>3.2000000000000003E-4</v>
      </c>
      <c r="L197" s="2"/>
      <c r="M197" s="2"/>
      <c r="N197" s="2"/>
      <c r="O197" s="2">
        <f t="shared" si="102"/>
        <v>82.97</v>
      </c>
      <c r="P197" s="2">
        <f>SUMIF(SmtRes!AQ195:'SmtRes'!AQ212,"=1",SmtRes!DF195:'SmtRes'!DF212)</f>
        <v>6.12</v>
      </c>
      <c r="Q197" s="2">
        <f>SUMIF(SmtRes!AQ195:'SmtRes'!AQ212,"=1",SmtRes!DG195:'SmtRes'!DG212)</f>
        <v>27.11</v>
      </c>
      <c r="R197" s="2">
        <f>SUMIF(SmtRes!AQ195:'SmtRes'!AQ212,"=1",SmtRes!DH195:'SmtRes'!DH212)</f>
        <v>6.01</v>
      </c>
      <c r="S197" s="2">
        <f>SUMIF(SmtRes!AQ195:'SmtRes'!AQ212,"=1",SmtRes!DI195:'SmtRes'!DI212)</f>
        <v>43.73</v>
      </c>
      <c r="T197" s="2">
        <f t="shared" si="103"/>
        <v>0</v>
      </c>
      <c r="U197" s="2">
        <f>SUMIF(SmtRes!AQ195:'SmtRes'!AQ212,"=1",SmtRes!CV195:'SmtRes'!CV212)</f>
        <v>0.12608</v>
      </c>
      <c r="V197" s="2">
        <f>SUMIF(SmtRes!AQ195:'SmtRes'!AQ212,"=1",SmtRes!CW195:'SmtRes'!CW212)</f>
        <v>1.1478400000000001E-2</v>
      </c>
      <c r="W197" s="2">
        <f t="shared" si="104"/>
        <v>0</v>
      </c>
      <c r="X197" s="2">
        <f t="shared" si="105"/>
        <v>50.73</v>
      </c>
      <c r="Y197" s="2">
        <f t="shared" si="106"/>
        <v>28.85</v>
      </c>
      <c r="Z197" s="2"/>
      <c r="AA197" s="2">
        <v>72309884</v>
      </c>
      <c r="AB197" s="2">
        <f t="shared" si="107"/>
        <v>212699.2831</v>
      </c>
      <c r="AC197" s="2">
        <f>ROUND((SUM(SmtRes!BQ195:'SmtRes'!BQ212)),6)</f>
        <v>16329.102000000001</v>
      </c>
      <c r="AD197" s="2">
        <f>ROUND((((SUM(SmtRes!BR195:'SmtRes'!BR212))-(SUM(SmtRes!BS195:'SmtRes'!BS212)))+AE197),6)</f>
        <v>59707.341099999998</v>
      </c>
      <c r="AE197" s="2">
        <f>ROUND((SUM(SmtRes!BS195:'SmtRes'!BS212)),6)</f>
        <v>18770.760200000001</v>
      </c>
      <c r="AF197" s="2">
        <f>ROUND((SUM(SmtRes!BT195:'SmtRes'!BT212)),6)</f>
        <v>136662.84</v>
      </c>
      <c r="AG197" s="2">
        <f t="shared" si="108"/>
        <v>0</v>
      </c>
      <c r="AH197" s="2">
        <f>(SUM(SmtRes!BU195:'SmtRes'!BU212))</f>
        <v>394</v>
      </c>
      <c r="AI197" s="2">
        <f>(SUM(SmtRes!BV195:'SmtRes'!BV212))</f>
        <v>35.869999999999997</v>
      </c>
      <c r="AJ197" s="2">
        <f t="shared" si="109"/>
        <v>0</v>
      </c>
      <c r="AK197" s="2">
        <v>231470.04329999999</v>
      </c>
      <c r="AL197" s="2">
        <v>16329.101999999999</v>
      </c>
      <c r="AM197" s="2">
        <v>59707.341099999998</v>
      </c>
      <c r="AN197" s="2">
        <v>18770.760199999997</v>
      </c>
      <c r="AO197" s="2">
        <v>136662.84</v>
      </c>
      <c r="AP197" s="2">
        <v>0</v>
      </c>
      <c r="AQ197" s="2">
        <v>394</v>
      </c>
      <c r="AR197" s="2">
        <v>35.869999999999997</v>
      </c>
      <c r="AS197" s="2">
        <v>0</v>
      </c>
      <c r="AT197" s="2">
        <v>102</v>
      </c>
      <c r="AU197" s="2">
        <v>58</v>
      </c>
      <c r="AV197" s="2">
        <v>1</v>
      </c>
      <c r="AW197" s="2">
        <v>1</v>
      </c>
      <c r="AX197" s="2"/>
      <c r="AY197" s="2"/>
      <c r="AZ197" s="2">
        <v>1</v>
      </c>
      <c r="BA197" s="2">
        <v>1</v>
      </c>
      <c r="BB197" s="2">
        <v>1</v>
      </c>
      <c r="BC197" s="2">
        <v>1</v>
      </c>
      <c r="BD197" s="2" t="s">
        <v>3</v>
      </c>
      <c r="BE197" s="2" t="s">
        <v>3</v>
      </c>
      <c r="BF197" s="2" t="s">
        <v>3</v>
      </c>
      <c r="BG197" s="2" t="s">
        <v>3</v>
      </c>
      <c r="BH197" s="2">
        <v>0</v>
      </c>
      <c r="BI197" s="2">
        <v>1</v>
      </c>
      <c r="BJ197" s="2" t="s">
        <v>344</v>
      </c>
      <c r="BK197" s="2"/>
      <c r="BL197" s="2"/>
      <c r="BM197" s="2">
        <v>6001</v>
      </c>
      <c r="BN197" s="2">
        <v>0</v>
      </c>
      <c r="BO197" s="2" t="s">
        <v>3</v>
      </c>
      <c r="BP197" s="2">
        <v>0</v>
      </c>
      <c r="BQ197" s="2">
        <v>2</v>
      </c>
      <c r="BR197" s="2">
        <v>0</v>
      </c>
      <c r="BS197" s="2">
        <v>1</v>
      </c>
      <c r="BT197" s="2">
        <v>1</v>
      </c>
      <c r="BU197" s="2">
        <v>1</v>
      </c>
      <c r="BV197" s="2">
        <v>1</v>
      </c>
      <c r="BW197" s="2">
        <v>1</v>
      </c>
      <c r="BX197" s="2">
        <v>1</v>
      </c>
      <c r="BY197" s="2" t="s">
        <v>3</v>
      </c>
      <c r="BZ197" s="2">
        <v>102</v>
      </c>
      <c r="CA197" s="2">
        <v>58</v>
      </c>
      <c r="CB197" s="2" t="s">
        <v>3</v>
      </c>
      <c r="CC197" s="2"/>
      <c r="CD197" s="2"/>
      <c r="CE197" s="2">
        <v>0</v>
      </c>
      <c r="CF197" s="2">
        <v>0</v>
      </c>
      <c r="CG197" s="2">
        <v>0</v>
      </c>
      <c r="CH197" s="2"/>
      <c r="CI197" s="2"/>
      <c r="CJ197" s="2"/>
      <c r="CK197" s="2"/>
      <c r="CL197" s="2"/>
      <c r="CM197" s="2">
        <v>0</v>
      </c>
      <c r="CN197" s="2" t="s">
        <v>3</v>
      </c>
      <c r="CO197" s="2">
        <v>0</v>
      </c>
      <c r="CP197" s="2">
        <f t="shared" si="110"/>
        <v>82.97</v>
      </c>
      <c r="CQ197" s="2">
        <f>SUMIF(SmtRes!AQ195:'SmtRes'!AQ212,"=1",SmtRes!AA195:'SmtRes'!AA212)</f>
        <v>186843.28</v>
      </c>
      <c r="CR197" s="2">
        <f>SUMIF(SmtRes!AQ195:'SmtRes'!AQ212,"=1",SmtRes!AB195:'SmtRes'!AB212)</f>
        <v>6375.2400000000007</v>
      </c>
      <c r="CS197" s="2">
        <f>SUMIF(SmtRes!AQ195:'SmtRes'!AQ212,"=1",SmtRes!AC195:'SmtRes'!AC212)</f>
        <v>1904.79</v>
      </c>
      <c r="CT197" s="2">
        <f>SUMIF(SmtRes!AQ195:'SmtRes'!AQ212,"=1",SmtRes!AD195:'SmtRes'!AD212)</f>
        <v>346.86</v>
      </c>
      <c r="CU197" s="2">
        <f t="shared" si="111"/>
        <v>0</v>
      </c>
      <c r="CV197" s="2">
        <f>SUMIF(SmtRes!AQ195:'SmtRes'!AQ212,"=1",SmtRes!BU195:'SmtRes'!BU212)</f>
        <v>394</v>
      </c>
      <c r="CW197" s="2">
        <f>SUMIF(SmtRes!AQ195:'SmtRes'!AQ212,"=1",SmtRes!BV195:'SmtRes'!BV212)</f>
        <v>35.869999999999997</v>
      </c>
      <c r="CX197" s="2">
        <f t="shared" si="112"/>
        <v>0</v>
      </c>
      <c r="CY197" s="2">
        <f>(((S197+R197)*AT197)/100)</f>
        <v>50.734799999999993</v>
      </c>
      <c r="CZ197" s="2">
        <f>(((S197+R197)*AU197)/100)</f>
        <v>28.849199999999996</v>
      </c>
      <c r="DA197" s="2"/>
      <c r="DB197" s="2"/>
      <c r="DC197" s="2" t="s">
        <v>3</v>
      </c>
      <c r="DD197" s="2" t="s">
        <v>3</v>
      </c>
      <c r="DE197" s="2" t="s">
        <v>3</v>
      </c>
      <c r="DF197" s="2" t="s">
        <v>3</v>
      </c>
      <c r="DG197" s="2" t="s">
        <v>3</v>
      </c>
      <c r="DH197" s="2" t="s">
        <v>3</v>
      </c>
      <c r="DI197" s="2" t="s">
        <v>3</v>
      </c>
      <c r="DJ197" s="2" t="s">
        <v>3</v>
      </c>
      <c r="DK197" s="2" t="s">
        <v>3</v>
      </c>
      <c r="DL197" s="2" t="s">
        <v>3</v>
      </c>
      <c r="DM197" s="2" t="s">
        <v>3</v>
      </c>
      <c r="DN197" s="2">
        <v>0</v>
      </c>
      <c r="DO197" s="2">
        <v>0</v>
      </c>
      <c r="DP197" s="2">
        <v>1</v>
      </c>
      <c r="DQ197" s="2">
        <v>1</v>
      </c>
      <c r="DR197" s="2"/>
      <c r="DS197" s="2"/>
      <c r="DT197" s="2"/>
      <c r="DU197" s="2">
        <v>1007</v>
      </c>
      <c r="DV197" s="2" t="s">
        <v>33</v>
      </c>
      <c r="DW197" s="2" t="s">
        <v>33</v>
      </c>
      <c r="DX197" s="2">
        <v>100</v>
      </c>
      <c r="DY197" s="2"/>
      <c r="DZ197" s="2" t="s">
        <v>3</v>
      </c>
      <c r="EA197" s="2" t="s">
        <v>3</v>
      </c>
      <c r="EB197" s="2" t="s">
        <v>3</v>
      </c>
      <c r="EC197" s="2" t="s">
        <v>3</v>
      </c>
      <c r="ED197" s="2"/>
      <c r="EE197" s="2">
        <v>70312921</v>
      </c>
      <c r="EF197" s="2">
        <v>2</v>
      </c>
      <c r="EG197" s="2" t="s">
        <v>25</v>
      </c>
      <c r="EH197" s="2">
        <v>6</v>
      </c>
      <c r="EI197" s="2" t="s">
        <v>224</v>
      </c>
      <c r="EJ197" s="2">
        <v>1</v>
      </c>
      <c r="EK197" s="2">
        <v>6001</v>
      </c>
      <c r="EL197" s="2" t="s">
        <v>224</v>
      </c>
      <c r="EM197" s="2" t="s">
        <v>225</v>
      </c>
      <c r="EN197" s="2"/>
      <c r="EO197" s="2" t="s">
        <v>3</v>
      </c>
      <c r="EP197" s="2"/>
      <c r="EQ197" s="2">
        <v>0</v>
      </c>
      <c r="ER197" s="2">
        <v>0</v>
      </c>
      <c r="ES197" s="2">
        <v>0</v>
      </c>
      <c r="ET197" s="2">
        <v>0</v>
      </c>
      <c r="EU197" s="2">
        <v>0</v>
      </c>
      <c r="EV197" s="2">
        <v>0</v>
      </c>
      <c r="EW197" s="2">
        <v>394</v>
      </c>
      <c r="EX197" s="2">
        <v>35.869999999999997</v>
      </c>
      <c r="EY197" s="2">
        <v>0</v>
      </c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>
        <v>0</v>
      </c>
      <c r="FR197" s="2">
        <v>0</v>
      </c>
      <c r="FS197" s="2">
        <v>0</v>
      </c>
      <c r="FT197" s="2"/>
      <c r="FU197" s="2"/>
      <c r="FV197" s="2"/>
      <c r="FW197" s="2"/>
      <c r="FX197" s="2">
        <v>102</v>
      </c>
      <c r="FY197" s="2">
        <v>58</v>
      </c>
      <c r="FZ197" s="2"/>
      <c r="GA197" s="2" t="s">
        <v>3</v>
      </c>
      <c r="GB197" s="2"/>
      <c r="GC197" s="2"/>
      <c r="GD197" s="2">
        <v>1</v>
      </c>
      <c r="GE197" s="2"/>
      <c r="GF197" s="2">
        <v>1762108788</v>
      </c>
      <c r="GG197" s="2">
        <v>2</v>
      </c>
      <c r="GH197" s="2">
        <v>1</v>
      </c>
      <c r="GI197" s="2">
        <v>-2</v>
      </c>
      <c r="GJ197" s="2">
        <v>0</v>
      </c>
      <c r="GK197" s="2">
        <v>0</v>
      </c>
      <c r="GL197" s="2">
        <f t="shared" si="113"/>
        <v>0</v>
      </c>
      <c r="GM197" s="2">
        <f t="shared" si="114"/>
        <v>162.55000000000001</v>
      </c>
      <c r="GN197" s="2">
        <f t="shared" si="115"/>
        <v>162.55000000000001</v>
      </c>
      <c r="GO197" s="2">
        <f t="shared" si="116"/>
        <v>0</v>
      </c>
      <c r="GP197" s="2">
        <f t="shared" si="117"/>
        <v>0</v>
      </c>
      <c r="GQ197" s="2"/>
      <c r="GR197" s="2">
        <v>0</v>
      </c>
      <c r="GS197" s="2">
        <v>3</v>
      </c>
      <c r="GT197" s="2">
        <v>0</v>
      </c>
      <c r="GU197" s="2" t="s">
        <v>3</v>
      </c>
      <c r="GV197" s="2">
        <f t="shared" si="118"/>
        <v>0</v>
      </c>
      <c r="GW197" s="2">
        <v>1</v>
      </c>
      <c r="GX197" s="2">
        <f t="shared" si="119"/>
        <v>0</v>
      </c>
      <c r="GY197" s="2"/>
      <c r="GZ197" s="2"/>
      <c r="HA197" s="2">
        <v>0</v>
      </c>
      <c r="HB197" s="2">
        <v>0</v>
      </c>
      <c r="HC197" s="2">
        <f t="shared" si="120"/>
        <v>0</v>
      </c>
      <c r="HD197" s="2"/>
      <c r="HE197" s="2" t="s">
        <v>3</v>
      </c>
      <c r="HF197" s="2" t="s">
        <v>3</v>
      </c>
      <c r="HG197" s="2"/>
      <c r="HH197" s="2"/>
      <c r="HI197" s="2"/>
      <c r="HJ197" s="2"/>
      <c r="HK197" s="2"/>
      <c r="HL197" s="2"/>
      <c r="HM197" s="2" t="s">
        <v>3</v>
      </c>
      <c r="HN197" s="2" t="s">
        <v>226</v>
      </c>
      <c r="HO197" s="2" t="s">
        <v>227</v>
      </c>
      <c r="HP197" s="2" t="s">
        <v>224</v>
      </c>
      <c r="HQ197" s="2" t="s">
        <v>224</v>
      </c>
      <c r="HR197" s="2"/>
      <c r="HS197" s="2">
        <v>0</v>
      </c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>
        <v>0</v>
      </c>
      <c r="IL197" s="2"/>
      <c r="IM197" s="2"/>
      <c r="IN197" s="2"/>
      <c r="IO197" s="2"/>
      <c r="IP197" s="2"/>
      <c r="IQ197" s="2"/>
      <c r="IR197" s="2"/>
      <c r="IS197" s="2"/>
      <c r="IT197" s="2"/>
      <c r="IU197" s="2"/>
    </row>
    <row r="198" spans="1:255" x14ac:dyDescent="0.2">
      <c r="A198" s="2">
        <v>18</v>
      </c>
      <c r="B198" s="2">
        <v>1</v>
      </c>
      <c r="C198" s="2">
        <v>207</v>
      </c>
      <c r="D198" s="2"/>
      <c r="E198" s="2" t="s">
        <v>345</v>
      </c>
      <c r="F198" s="2" t="s">
        <v>346</v>
      </c>
      <c r="G198" s="2" t="s">
        <v>347</v>
      </c>
      <c r="H198" s="2" t="s">
        <v>231</v>
      </c>
      <c r="I198" s="2">
        <f>I197*J198</f>
        <v>4.0000000000000001E-3</v>
      </c>
      <c r="J198" s="2">
        <v>12.5</v>
      </c>
      <c r="K198" s="2">
        <v>12.5</v>
      </c>
      <c r="L198" s="2"/>
      <c r="M198" s="2"/>
      <c r="N198" s="2"/>
      <c r="O198" s="2">
        <f t="shared" si="102"/>
        <v>31.36</v>
      </c>
      <c r="P198" s="2">
        <f>ROUND(CQ198*I198,2)</f>
        <v>31.36</v>
      </c>
      <c r="Q198" s="2">
        <f>ROUND(CR198*I198,2)</f>
        <v>0</v>
      </c>
      <c r="R198" s="2">
        <f>ROUND(CS198*I198,2)</f>
        <v>0</v>
      </c>
      <c r="S198" s="2">
        <f>ROUND(CT198*I198,2)</f>
        <v>0</v>
      </c>
      <c r="T198" s="2">
        <f t="shared" si="103"/>
        <v>0</v>
      </c>
      <c r="U198" s="2">
        <f>ROUND(CV198*I198,7)</f>
        <v>0</v>
      </c>
      <c r="V198" s="2">
        <f>ROUND(CW198*I198,7)</f>
        <v>0</v>
      </c>
      <c r="W198" s="2">
        <f t="shared" si="104"/>
        <v>0</v>
      </c>
      <c r="X198" s="2">
        <f t="shared" si="105"/>
        <v>0</v>
      </c>
      <c r="Y198" s="2">
        <f t="shared" si="106"/>
        <v>0</v>
      </c>
      <c r="Z198" s="2"/>
      <c r="AA198" s="2">
        <v>72309884</v>
      </c>
      <c r="AB198" s="2">
        <f t="shared" si="107"/>
        <v>5444.61</v>
      </c>
      <c r="AC198" s="2">
        <f>ROUND((ES198),6)</f>
        <v>5444.61</v>
      </c>
      <c r="AD198" s="2">
        <f>ROUND((((ET198)-(EU198))+AE198),6)</f>
        <v>0</v>
      </c>
      <c r="AE198" s="2">
        <f>ROUND((EU198),6)</f>
        <v>0</v>
      </c>
      <c r="AF198" s="2">
        <f>ROUND((EV198),6)</f>
        <v>0</v>
      </c>
      <c r="AG198" s="2">
        <f t="shared" si="108"/>
        <v>0</v>
      </c>
      <c r="AH198" s="2">
        <f>(EW198)</f>
        <v>0</v>
      </c>
      <c r="AI198" s="2">
        <f>(EX198)</f>
        <v>0</v>
      </c>
      <c r="AJ198" s="2">
        <f t="shared" si="109"/>
        <v>0</v>
      </c>
      <c r="AK198" s="2">
        <v>5444.61</v>
      </c>
      <c r="AL198" s="2">
        <v>5444.61</v>
      </c>
      <c r="AM198" s="2">
        <v>0</v>
      </c>
      <c r="AN198" s="2">
        <v>0</v>
      </c>
      <c r="AO198" s="2">
        <v>0</v>
      </c>
      <c r="AP198" s="2">
        <v>0</v>
      </c>
      <c r="AQ198" s="2">
        <v>0</v>
      </c>
      <c r="AR198" s="2">
        <v>0</v>
      </c>
      <c r="AS198" s="2">
        <v>0</v>
      </c>
      <c r="AT198" s="2">
        <v>102</v>
      </c>
      <c r="AU198" s="2">
        <v>58</v>
      </c>
      <c r="AV198" s="2">
        <v>1</v>
      </c>
      <c r="AW198" s="2">
        <v>1</v>
      </c>
      <c r="AX198" s="2"/>
      <c r="AY198" s="2"/>
      <c r="AZ198" s="2">
        <v>1</v>
      </c>
      <c r="BA198" s="2">
        <v>1</v>
      </c>
      <c r="BB198" s="2">
        <v>1</v>
      </c>
      <c r="BC198" s="2">
        <v>1.44</v>
      </c>
      <c r="BD198" s="2" t="s">
        <v>3</v>
      </c>
      <c r="BE198" s="2" t="s">
        <v>3</v>
      </c>
      <c r="BF198" s="2" t="s">
        <v>3</v>
      </c>
      <c r="BG198" s="2" t="s">
        <v>3</v>
      </c>
      <c r="BH198" s="2">
        <v>3</v>
      </c>
      <c r="BI198" s="2">
        <v>1</v>
      </c>
      <c r="BJ198" s="2" t="s">
        <v>348</v>
      </c>
      <c r="BK198" s="2"/>
      <c r="BL198" s="2"/>
      <c r="BM198" s="2">
        <v>6001</v>
      </c>
      <c r="BN198" s="2">
        <v>0</v>
      </c>
      <c r="BO198" s="2" t="s">
        <v>346</v>
      </c>
      <c r="BP198" s="2">
        <v>1</v>
      </c>
      <c r="BQ198" s="2">
        <v>2</v>
      </c>
      <c r="BR198" s="2">
        <v>0</v>
      </c>
      <c r="BS198" s="2">
        <v>1</v>
      </c>
      <c r="BT198" s="2">
        <v>1</v>
      </c>
      <c r="BU198" s="2">
        <v>1</v>
      </c>
      <c r="BV198" s="2">
        <v>1</v>
      </c>
      <c r="BW198" s="2">
        <v>1</v>
      </c>
      <c r="BX198" s="2">
        <v>1</v>
      </c>
      <c r="BY198" s="2" t="s">
        <v>3</v>
      </c>
      <c r="BZ198" s="2">
        <v>102</v>
      </c>
      <c r="CA198" s="2">
        <v>58</v>
      </c>
      <c r="CB198" s="2" t="s">
        <v>3</v>
      </c>
      <c r="CC198" s="2"/>
      <c r="CD198" s="2"/>
      <c r="CE198" s="2">
        <v>0</v>
      </c>
      <c r="CF198" s="2">
        <v>0</v>
      </c>
      <c r="CG198" s="2">
        <v>0</v>
      </c>
      <c r="CH198" s="2"/>
      <c r="CI198" s="2"/>
      <c r="CJ198" s="2"/>
      <c r="CK198" s="2"/>
      <c r="CL198" s="2"/>
      <c r="CM198" s="2">
        <v>0</v>
      </c>
      <c r="CN198" s="2" t="s">
        <v>3</v>
      </c>
      <c r="CO198" s="2">
        <v>0</v>
      </c>
      <c r="CP198" s="2">
        <f t="shared" si="110"/>
        <v>31.36</v>
      </c>
      <c r="CQ198" s="2">
        <f>ROUND(AL198*BC198,2)</f>
        <v>7840.24</v>
      </c>
      <c r="CR198" s="2">
        <f>ROUND(AM198*BB198,2)</f>
        <v>0</v>
      </c>
      <c r="CS198" s="2">
        <f>ROUND(AN198*BS198,2)</f>
        <v>0</v>
      </c>
      <c r="CT198" s="2">
        <f>ROUND(AO198*BA198,2)</f>
        <v>0</v>
      </c>
      <c r="CU198" s="2">
        <f t="shared" si="111"/>
        <v>0</v>
      </c>
      <c r="CV198" s="2">
        <f>AH198</f>
        <v>0</v>
      </c>
      <c r="CW198" s="2">
        <f>AI198</f>
        <v>0</v>
      </c>
      <c r="CX198" s="2">
        <f t="shared" si="112"/>
        <v>0</v>
      </c>
      <c r="CY198" s="2">
        <f>(((S198+R198)*AT198)/100)</f>
        <v>0</v>
      </c>
      <c r="CZ198" s="2">
        <f>(((S198+R198)*AU198)/100)</f>
        <v>0</v>
      </c>
      <c r="DA198" s="2"/>
      <c r="DB198" s="2"/>
      <c r="DC198" s="2" t="s">
        <v>3</v>
      </c>
      <c r="DD198" s="2" t="s">
        <v>3</v>
      </c>
      <c r="DE198" s="2" t="s">
        <v>3</v>
      </c>
      <c r="DF198" s="2" t="s">
        <v>3</v>
      </c>
      <c r="DG198" s="2" t="s">
        <v>3</v>
      </c>
      <c r="DH198" s="2" t="s">
        <v>3</v>
      </c>
      <c r="DI198" s="2" t="s">
        <v>3</v>
      </c>
      <c r="DJ198" s="2" t="s">
        <v>3</v>
      </c>
      <c r="DK198" s="2" t="s">
        <v>3</v>
      </c>
      <c r="DL198" s="2" t="s">
        <v>3</v>
      </c>
      <c r="DM198" s="2" t="s">
        <v>3</v>
      </c>
      <c r="DN198" s="2">
        <v>0</v>
      </c>
      <c r="DO198" s="2">
        <v>0</v>
      </c>
      <c r="DP198" s="2">
        <v>1</v>
      </c>
      <c r="DQ198" s="2">
        <v>1</v>
      </c>
      <c r="DR198" s="2"/>
      <c r="DS198" s="2"/>
      <c r="DT198" s="2"/>
      <c r="DU198" s="2">
        <v>1007</v>
      </c>
      <c r="DV198" s="2" t="s">
        <v>231</v>
      </c>
      <c r="DW198" s="2" t="s">
        <v>231</v>
      </c>
      <c r="DX198" s="2">
        <v>1</v>
      </c>
      <c r="DY198" s="2"/>
      <c r="DZ198" s="2" t="s">
        <v>3</v>
      </c>
      <c r="EA198" s="2" t="s">
        <v>3</v>
      </c>
      <c r="EB198" s="2" t="s">
        <v>3</v>
      </c>
      <c r="EC198" s="2" t="s">
        <v>3</v>
      </c>
      <c r="ED198" s="2"/>
      <c r="EE198" s="2">
        <v>70312921</v>
      </c>
      <c r="EF198" s="2">
        <v>2</v>
      </c>
      <c r="EG198" s="2" t="s">
        <v>25</v>
      </c>
      <c r="EH198" s="2">
        <v>6</v>
      </c>
      <c r="EI198" s="2" t="s">
        <v>224</v>
      </c>
      <c r="EJ198" s="2">
        <v>1</v>
      </c>
      <c r="EK198" s="2">
        <v>6001</v>
      </c>
      <c r="EL198" s="2" t="s">
        <v>224</v>
      </c>
      <c r="EM198" s="2" t="s">
        <v>225</v>
      </c>
      <c r="EN198" s="2"/>
      <c r="EO198" s="2" t="s">
        <v>3</v>
      </c>
      <c r="EP198" s="2"/>
      <c r="EQ198" s="2">
        <v>0</v>
      </c>
      <c r="ER198" s="2">
        <v>5444.61</v>
      </c>
      <c r="ES198" s="2">
        <v>5444.61</v>
      </c>
      <c r="ET198" s="2">
        <v>0</v>
      </c>
      <c r="EU198" s="2">
        <v>0</v>
      </c>
      <c r="EV198" s="2">
        <v>0</v>
      </c>
      <c r="EW198" s="2">
        <v>0</v>
      </c>
      <c r="EX198" s="2">
        <v>0</v>
      </c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>
        <v>0</v>
      </c>
      <c r="FR198" s="2">
        <v>0</v>
      </c>
      <c r="FS198" s="2">
        <v>0</v>
      </c>
      <c r="FT198" s="2"/>
      <c r="FU198" s="2"/>
      <c r="FV198" s="2"/>
      <c r="FW198" s="2"/>
      <c r="FX198" s="2">
        <v>102</v>
      </c>
      <c r="FY198" s="2">
        <v>58</v>
      </c>
      <c r="FZ198" s="2"/>
      <c r="GA198" s="2" t="s">
        <v>3</v>
      </c>
      <c r="GB198" s="2"/>
      <c r="GC198" s="2"/>
      <c r="GD198" s="2">
        <v>1</v>
      </c>
      <c r="GE198" s="2"/>
      <c r="GF198" s="2">
        <v>-589483688</v>
      </c>
      <c r="GG198" s="2">
        <v>2</v>
      </c>
      <c r="GH198" s="2">
        <v>1</v>
      </c>
      <c r="GI198" s="2">
        <v>2</v>
      </c>
      <c r="GJ198" s="2">
        <v>0</v>
      </c>
      <c r="GK198" s="2">
        <v>0</v>
      </c>
      <c r="GL198" s="2">
        <f t="shared" si="113"/>
        <v>0</v>
      </c>
      <c r="GM198" s="2">
        <f t="shared" si="114"/>
        <v>31.36</v>
      </c>
      <c r="GN198" s="2">
        <f t="shared" si="115"/>
        <v>31.36</v>
      </c>
      <c r="GO198" s="2">
        <f t="shared" si="116"/>
        <v>0</v>
      </c>
      <c r="GP198" s="2">
        <f t="shared" si="117"/>
        <v>0</v>
      </c>
      <c r="GQ198" s="2"/>
      <c r="GR198" s="2">
        <v>0</v>
      </c>
      <c r="GS198" s="2">
        <v>3</v>
      </c>
      <c r="GT198" s="2">
        <v>0</v>
      </c>
      <c r="GU198" s="2" t="s">
        <v>3</v>
      </c>
      <c r="GV198" s="2">
        <f t="shared" si="118"/>
        <v>0</v>
      </c>
      <c r="GW198" s="2">
        <v>1</v>
      </c>
      <c r="GX198" s="2">
        <f t="shared" si="119"/>
        <v>0</v>
      </c>
      <c r="GY198" s="2"/>
      <c r="GZ198" s="2"/>
      <c r="HA198" s="2">
        <v>0</v>
      </c>
      <c r="HB198" s="2">
        <v>0</v>
      </c>
      <c r="HC198" s="2">
        <f t="shared" si="120"/>
        <v>0</v>
      </c>
      <c r="HD198" s="2"/>
      <c r="HE198" s="2" t="s">
        <v>3</v>
      </c>
      <c r="HF198" s="2" t="s">
        <v>3</v>
      </c>
      <c r="HG198" s="2"/>
      <c r="HH198" s="2"/>
      <c r="HI198" s="2"/>
      <c r="HJ198" s="2"/>
      <c r="HK198" s="2"/>
      <c r="HL198" s="2"/>
      <c r="HM198" s="2" t="s">
        <v>3</v>
      </c>
      <c r="HN198" s="2" t="s">
        <v>226</v>
      </c>
      <c r="HO198" s="2" t="s">
        <v>227</v>
      </c>
      <c r="HP198" s="2" t="s">
        <v>224</v>
      </c>
      <c r="HQ198" s="2" t="s">
        <v>224</v>
      </c>
      <c r="HR198" s="2"/>
      <c r="HS198" s="2">
        <v>0</v>
      </c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>
        <v>0</v>
      </c>
      <c r="IL198" s="2"/>
      <c r="IM198" s="2"/>
      <c r="IN198" s="2"/>
      <c r="IO198" s="2"/>
      <c r="IP198" s="2"/>
      <c r="IQ198" s="2"/>
      <c r="IR198" s="2"/>
      <c r="IS198" s="2"/>
      <c r="IT198" s="2"/>
      <c r="IU198" s="2"/>
    </row>
    <row r="199" spans="1:255" x14ac:dyDescent="0.2">
      <c r="A199" s="2">
        <v>17</v>
      </c>
      <c r="B199" s="2">
        <v>1</v>
      </c>
      <c r="C199" s="2"/>
      <c r="D199" s="2"/>
      <c r="E199" s="2" t="s">
        <v>349</v>
      </c>
      <c r="F199" s="2" t="s">
        <v>350</v>
      </c>
      <c r="G199" s="2" t="s">
        <v>351</v>
      </c>
      <c r="H199" s="2" t="s">
        <v>231</v>
      </c>
      <c r="I199" s="2">
        <v>2.8000000000000001E-2</v>
      </c>
      <c r="J199" s="2">
        <v>0</v>
      </c>
      <c r="K199" s="2">
        <v>2.8000000000000001E-2</v>
      </c>
      <c r="L199" s="2"/>
      <c r="M199" s="2"/>
      <c r="N199" s="2"/>
      <c r="O199" s="2">
        <f t="shared" si="102"/>
        <v>1385.14</v>
      </c>
      <c r="P199" s="2">
        <f>ROUND(CQ199*I199,2)</f>
        <v>1385.14</v>
      </c>
      <c r="Q199" s="2">
        <f>ROUND(CR199*I199,2)</f>
        <v>0</v>
      </c>
      <c r="R199" s="2">
        <f>ROUND(CS199*I199,2)</f>
        <v>0</v>
      </c>
      <c r="S199" s="2">
        <f>ROUND(CT199*I199,2)</f>
        <v>0</v>
      </c>
      <c r="T199" s="2">
        <f t="shared" si="103"/>
        <v>0</v>
      </c>
      <c r="U199" s="2">
        <f>ROUND(CV199*I199,7)</f>
        <v>0</v>
      </c>
      <c r="V199" s="2">
        <f>ROUND(CW199*I199,7)</f>
        <v>0</v>
      </c>
      <c r="W199" s="2">
        <f t="shared" si="104"/>
        <v>0</v>
      </c>
      <c r="X199" s="2">
        <f t="shared" si="105"/>
        <v>0</v>
      </c>
      <c r="Y199" s="2">
        <f t="shared" si="106"/>
        <v>0</v>
      </c>
      <c r="Z199" s="2"/>
      <c r="AA199" s="2">
        <v>72309884</v>
      </c>
      <c r="AB199" s="2">
        <f t="shared" si="107"/>
        <v>34837.5</v>
      </c>
      <c r="AC199" s="2">
        <f>ROUND((ES199),6)</f>
        <v>34837.5</v>
      </c>
      <c r="AD199" s="2">
        <f>ROUND((((ET199)-(EU199))+AE199),6)</f>
        <v>0</v>
      </c>
      <c r="AE199" s="2">
        <f>ROUND((EU199),6)</f>
        <v>0</v>
      </c>
      <c r="AF199" s="2">
        <f>ROUND((EV199),6)</f>
        <v>0</v>
      </c>
      <c r="AG199" s="2">
        <f t="shared" si="108"/>
        <v>0</v>
      </c>
      <c r="AH199" s="2">
        <f>(EW199)</f>
        <v>0</v>
      </c>
      <c r="AI199" s="2">
        <f>(EX199)</f>
        <v>0</v>
      </c>
      <c r="AJ199" s="2">
        <f t="shared" si="109"/>
        <v>0</v>
      </c>
      <c r="AK199" s="2">
        <v>34837.5</v>
      </c>
      <c r="AL199" s="2">
        <v>34837.5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0</v>
      </c>
      <c r="AT199" s="2">
        <v>0</v>
      </c>
      <c r="AU199" s="2">
        <v>0</v>
      </c>
      <c r="AV199" s="2">
        <v>1</v>
      </c>
      <c r="AW199" s="2">
        <v>1</v>
      </c>
      <c r="AX199" s="2"/>
      <c r="AY199" s="2"/>
      <c r="AZ199" s="2">
        <v>1</v>
      </c>
      <c r="BA199" s="2">
        <v>1</v>
      </c>
      <c r="BB199" s="2">
        <v>1</v>
      </c>
      <c r="BC199" s="2">
        <v>1.42</v>
      </c>
      <c r="BD199" s="2" t="s">
        <v>3</v>
      </c>
      <c r="BE199" s="2" t="s">
        <v>3</v>
      </c>
      <c r="BF199" s="2" t="s">
        <v>3</v>
      </c>
      <c r="BG199" s="2" t="s">
        <v>3</v>
      </c>
      <c r="BH199" s="2">
        <v>3</v>
      </c>
      <c r="BI199" s="2">
        <v>1</v>
      </c>
      <c r="BJ199" s="2" t="s">
        <v>352</v>
      </c>
      <c r="BK199" s="2"/>
      <c r="BL199" s="2"/>
      <c r="BM199" s="2">
        <v>500001</v>
      </c>
      <c r="BN199" s="2">
        <v>0</v>
      </c>
      <c r="BO199" s="2" t="s">
        <v>350</v>
      </c>
      <c r="BP199" s="2">
        <v>1</v>
      </c>
      <c r="BQ199" s="2">
        <v>8</v>
      </c>
      <c r="BR199" s="2">
        <v>0</v>
      </c>
      <c r="BS199" s="2">
        <v>1</v>
      </c>
      <c r="BT199" s="2">
        <v>1</v>
      </c>
      <c r="BU199" s="2">
        <v>1</v>
      </c>
      <c r="BV199" s="2">
        <v>1</v>
      </c>
      <c r="BW199" s="2">
        <v>1</v>
      </c>
      <c r="BX199" s="2">
        <v>1</v>
      </c>
      <c r="BY199" s="2" t="s">
        <v>3</v>
      </c>
      <c r="BZ199" s="2">
        <v>0</v>
      </c>
      <c r="CA199" s="2">
        <v>0</v>
      </c>
      <c r="CB199" s="2" t="s">
        <v>3</v>
      </c>
      <c r="CC199" s="2"/>
      <c r="CD199" s="2"/>
      <c r="CE199" s="2">
        <v>0</v>
      </c>
      <c r="CF199" s="2">
        <v>0</v>
      </c>
      <c r="CG199" s="2">
        <v>0</v>
      </c>
      <c r="CH199" s="2"/>
      <c r="CI199" s="2"/>
      <c r="CJ199" s="2"/>
      <c r="CK199" s="2"/>
      <c r="CL199" s="2"/>
      <c r="CM199" s="2">
        <v>0</v>
      </c>
      <c r="CN199" s="2" t="s">
        <v>3</v>
      </c>
      <c r="CO199" s="2">
        <v>0</v>
      </c>
      <c r="CP199" s="2">
        <f t="shared" si="110"/>
        <v>1385.14</v>
      </c>
      <c r="CQ199" s="2">
        <f>ROUND(AL199*BC199,2)</f>
        <v>49469.25</v>
      </c>
      <c r="CR199" s="2">
        <f>ROUND(AM199*BB199,2)</f>
        <v>0</v>
      </c>
      <c r="CS199" s="2">
        <f>ROUND(AN199*BS199,2)</f>
        <v>0</v>
      </c>
      <c r="CT199" s="2">
        <f>ROUND(AO199*BA199,2)</f>
        <v>0</v>
      </c>
      <c r="CU199" s="2">
        <f t="shared" si="111"/>
        <v>0</v>
      </c>
      <c r="CV199" s="2">
        <f>AH199</f>
        <v>0</v>
      </c>
      <c r="CW199" s="2">
        <f>AI199</f>
        <v>0</v>
      </c>
      <c r="CX199" s="2">
        <f t="shared" si="112"/>
        <v>0</v>
      </c>
      <c r="CY199" s="2">
        <f>0</f>
        <v>0</v>
      </c>
      <c r="CZ199" s="2">
        <f>0</f>
        <v>0</v>
      </c>
      <c r="DA199" s="2"/>
      <c r="DB199" s="2"/>
      <c r="DC199" s="2" t="s">
        <v>3</v>
      </c>
      <c r="DD199" s="2" t="s">
        <v>3</v>
      </c>
      <c r="DE199" s="2" t="s">
        <v>3</v>
      </c>
      <c r="DF199" s="2" t="s">
        <v>3</v>
      </c>
      <c r="DG199" s="2" t="s">
        <v>3</v>
      </c>
      <c r="DH199" s="2" t="s">
        <v>3</v>
      </c>
      <c r="DI199" s="2" t="s">
        <v>3</v>
      </c>
      <c r="DJ199" s="2" t="s">
        <v>3</v>
      </c>
      <c r="DK199" s="2" t="s">
        <v>3</v>
      </c>
      <c r="DL199" s="2" t="s">
        <v>3</v>
      </c>
      <c r="DM199" s="2" t="s">
        <v>3</v>
      </c>
      <c r="DN199" s="2">
        <v>0</v>
      </c>
      <c r="DO199" s="2">
        <v>0</v>
      </c>
      <c r="DP199" s="2">
        <v>1</v>
      </c>
      <c r="DQ199" s="2">
        <v>1</v>
      </c>
      <c r="DR199" s="2"/>
      <c r="DS199" s="2"/>
      <c r="DT199" s="2"/>
      <c r="DU199" s="2">
        <v>1007</v>
      </c>
      <c r="DV199" s="2" t="s">
        <v>231</v>
      </c>
      <c r="DW199" s="2" t="s">
        <v>231</v>
      </c>
      <c r="DX199" s="2">
        <v>1</v>
      </c>
      <c r="DY199" s="2"/>
      <c r="DZ199" s="2" t="s">
        <v>3</v>
      </c>
      <c r="EA199" s="2" t="s">
        <v>3</v>
      </c>
      <c r="EB199" s="2" t="s">
        <v>3</v>
      </c>
      <c r="EC199" s="2" t="s">
        <v>3</v>
      </c>
      <c r="ED199" s="2"/>
      <c r="EE199" s="2">
        <v>70312867</v>
      </c>
      <c r="EF199" s="2">
        <v>8</v>
      </c>
      <c r="EG199" s="2" t="s">
        <v>124</v>
      </c>
      <c r="EH199" s="2">
        <v>0</v>
      </c>
      <c r="EI199" s="2" t="s">
        <v>3</v>
      </c>
      <c r="EJ199" s="2">
        <v>1</v>
      </c>
      <c r="EK199" s="2">
        <v>500001</v>
      </c>
      <c r="EL199" s="2" t="s">
        <v>125</v>
      </c>
      <c r="EM199" s="2" t="s">
        <v>126</v>
      </c>
      <c r="EN199" s="2"/>
      <c r="EO199" s="2" t="s">
        <v>3</v>
      </c>
      <c r="EP199" s="2"/>
      <c r="EQ199" s="2">
        <v>0</v>
      </c>
      <c r="ER199" s="2">
        <v>34837.5</v>
      </c>
      <c r="ES199" s="2">
        <v>34837.5</v>
      </c>
      <c r="ET199" s="2">
        <v>0</v>
      </c>
      <c r="EU199" s="2">
        <v>0</v>
      </c>
      <c r="EV199" s="2">
        <v>0</v>
      </c>
      <c r="EW199" s="2">
        <v>0</v>
      </c>
      <c r="EX199" s="2">
        <v>0</v>
      </c>
      <c r="EY199" s="2">
        <v>0</v>
      </c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>
        <v>0</v>
      </c>
      <c r="FR199" s="2">
        <v>0</v>
      </c>
      <c r="FS199" s="2">
        <v>0</v>
      </c>
      <c r="FT199" s="2"/>
      <c r="FU199" s="2"/>
      <c r="FV199" s="2"/>
      <c r="FW199" s="2"/>
      <c r="FX199" s="2">
        <v>0</v>
      </c>
      <c r="FY199" s="2">
        <v>0</v>
      </c>
      <c r="FZ199" s="2"/>
      <c r="GA199" s="2" t="s">
        <v>3</v>
      </c>
      <c r="GB199" s="2"/>
      <c r="GC199" s="2"/>
      <c r="GD199" s="2">
        <v>1</v>
      </c>
      <c r="GE199" s="2"/>
      <c r="GF199" s="2">
        <v>-961889134</v>
      </c>
      <c r="GG199" s="2">
        <v>2</v>
      </c>
      <c r="GH199" s="2">
        <v>1</v>
      </c>
      <c r="GI199" s="2">
        <v>2</v>
      </c>
      <c r="GJ199" s="2">
        <v>0</v>
      </c>
      <c r="GK199" s="2">
        <v>0</v>
      </c>
      <c r="GL199" s="2">
        <f t="shared" si="113"/>
        <v>0</v>
      </c>
      <c r="GM199" s="2">
        <f t="shared" si="114"/>
        <v>1385.14</v>
      </c>
      <c r="GN199" s="2">
        <f t="shared" si="115"/>
        <v>1385.14</v>
      </c>
      <c r="GO199" s="2">
        <f t="shared" si="116"/>
        <v>0</v>
      </c>
      <c r="GP199" s="2">
        <f t="shared" si="117"/>
        <v>0</v>
      </c>
      <c r="GQ199" s="2"/>
      <c r="GR199" s="2">
        <v>0</v>
      </c>
      <c r="GS199" s="2">
        <v>3</v>
      </c>
      <c r="GT199" s="2">
        <v>0</v>
      </c>
      <c r="GU199" s="2" t="s">
        <v>3</v>
      </c>
      <c r="GV199" s="2">
        <f t="shared" si="118"/>
        <v>0</v>
      </c>
      <c r="GW199" s="2">
        <v>1</v>
      </c>
      <c r="GX199" s="2">
        <f t="shared" si="119"/>
        <v>0</v>
      </c>
      <c r="GY199" s="2"/>
      <c r="GZ199" s="2"/>
      <c r="HA199" s="2">
        <v>0</v>
      </c>
      <c r="HB199" s="2">
        <v>0</v>
      </c>
      <c r="HC199" s="2">
        <f t="shared" si="120"/>
        <v>0</v>
      </c>
      <c r="HD199" s="2"/>
      <c r="HE199" s="2" t="s">
        <v>3</v>
      </c>
      <c r="HF199" s="2" t="s">
        <v>3</v>
      </c>
      <c r="HG199" s="2"/>
      <c r="HH199" s="2"/>
      <c r="HI199" s="2"/>
      <c r="HJ199" s="2"/>
      <c r="HK199" s="2"/>
      <c r="HL199" s="2"/>
      <c r="HM199" s="2" t="s">
        <v>3</v>
      </c>
      <c r="HN199" s="2" t="s">
        <v>3</v>
      </c>
      <c r="HO199" s="2" t="s">
        <v>3</v>
      </c>
      <c r="HP199" s="2" t="s">
        <v>3</v>
      </c>
      <c r="HQ199" s="2" t="s">
        <v>3</v>
      </c>
      <c r="HR199" s="2"/>
      <c r="HS199" s="2">
        <v>0</v>
      </c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>
        <v>0</v>
      </c>
      <c r="IL199" s="2"/>
      <c r="IM199" s="2"/>
      <c r="IN199" s="2"/>
      <c r="IO199" s="2"/>
      <c r="IP199" s="2"/>
      <c r="IQ199" s="2"/>
      <c r="IR199" s="2"/>
      <c r="IS199" s="2"/>
      <c r="IT199" s="2"/>
      <c r="IU199" s="2"/>
    </row>
    <row r="200" spans="1:255" x14ac:dyDescent="0.2">
      <c r="A200" s="2">
        <v>17</v>
      </c>
      <c r="B200" s="2">
        <v>1</v>
      </c>
      <c r="C200" s="2">
        <f>ROW(SmtRes!A225)</f>
        <v>225</v>
      </c>
      <c r="D200" s="2">
        <f>ROW(EtalonRes!A244)</f>
        <v>244</v>
      </c>
      <c r="E200" s="2" t="s">
        <v>353</v>
      </c>
      <c r="F200" s="2" t="s">
        <v>354</v>
      </c>
      <c r="G200" s="2" t="s">
        <v>355</v>
      </c>
      <c r="H200" s="2" t="s">
        <v>253</v>
      </c>
      <c r="I200" s="2">
        <v>1.2E-4</v>
      </c>
      <c r="J200" s="2">
        <v>0</v>
      </c>
      <c r="K200" s="2">
        <v>1.2E-4</v>
      </c>
      <c r="L200" s="2"/>
      <c r="M200" s="2"/>
      <c r="N200" s="2"/>
      <c r="O200" s="2">
        <f t="shared" si="102"/>
        <v>13.31</v>
      </c>
      <c r="P200" s="2">
        <f>SUMIF(SmtRes!AQ213:'SmtRes'!AQ225,"=1",SmtRes!DF213:'SmtRes'!DF225)</f>
        <v>3.1799999999999997</v>
      </c>
      <c r="Q200" s="2">
        <f>SUMIF(SmtRes!AQ213:'SmtRes'!AQ225,"=1",SmtRes!DG213:'SmtRes'!DG225)</f>
        <v>0.75</v>
      </c>
      <c r="R200" s="2">
        <f>SUMIF(SmtRes!AQ213:'SmtRes'!AQ225,"=1",SmtRes!DH213:'SmtRes'!DH225)</f>
        <v>0</v>
      </c>
      <c r="S200" s="2">
        <f>SUMIF(SmtRes!AQ213:'SmtRes'!AQ225,"=1",SmtRes!DI213:'SmtRes'!DI225)</f>
        <v>9.3800000000000008</v>
      </c>
      <c r="T200" s="2">
        <f t="shared" si="103"/>
        <v>0</v>
      </c>
      <c r="U200" s="2">
        <f>SUMIF(SmtRes!AQ213:'SmtRes'!AQ225,"=1",SmtRes!CV213:'SmtRes'!CV225)</f>
        <v>2.436E-2</v>
      </c>
      <c r="V200" s="2">
        <f>SUMIF(SmtRes!AQ213:'SmtRes'!AQ225,"=1",SmtRes!CW213:'SmtRes'!CW225)</f>
        <v>1.08E-5</v>
      </c>
      <c r="W200" s="2">
        <f t="shared" si="104"/>
        <v>0</v>
      </c>
      <c r="X200" s="2">
        <f t="shared" si="105"/>
        <v>10.97</v>
      </c>
      <c r="Y200" s="2">
        <f t="shared" si="106"/>
        <v>6.94</v>
      </c>
      <c r="Z200" s="2"/>
      <c r="AA200" s="2">
        <v>72309884</v>
      </c>
      <c r="AB200" s="2">
        <f t="shared" si="107"/>
        <v>111811.41654999999</v>
      </c>
      <c r="AC200" s="2">
        <f>ROUND((SUM(SmtRes!BQ213:'SmtRes'!BQ225)),6)</f>
        <v>29738.82605</v>
      </c>
      <c r="AD200" s="2">
        <f>ROUND((((SUM(SmtRes!BR213:'SmtRes'!BR225))-(SUM(SmtRes!BS213:'SmtRes'!BS225)))+AE200),6)</f>
        <v>3903.3805000000002</v>
      </c>
      <c r="AE200" s="2">
        <f>ROUND((SUM(SmtRes!BS213:'SmtRes'!BS225)),6)</f>
        <v>40.741199999999999</v>
      </c>
      <c r="AF200" s="2">
        <f>ROUND((SUM(SmtRes!BT213:'SmtRes'!BT225)),6)</f>
        <v>78169.210000000006</v>
      </c>
      <c r="AG200" s="2">
        <f t="shared" si="108"/>
        <v>0</v>
      </c>
      <c r="AH200" s="2">
        <f>(SUM(SmtRes!BU213:'SmtRes'!BU225))</f>
        <v>203</v>
      </c>
      <c r="AI200" s="2">
        <f>(SUM(SmtRes!BV213:'SmtRes'!BV225))</f>
        <v>0.09</v>
      </c>
      <c r="AJ200" s="2">
        <f t="shared" si="109"/>
        <v>0</v>
      </c>
      <c r="AK200" s="2">
        <v>111852.15775</v>
      </c>
      <c r="AL200" s="2">
        <v>29738.826050000003</v>
      </c>
      <c r="AM200" s="2">
        <v>3903.3805000000002</v>
      </c>
      <c r="AN200" s="2">
        <v>40.741199999999999</v>
      </c>
      <c r="AO200" s="2">
        <v>78169.209999999992</v>
      </c>
      <c r="AP200" s="2">
        <v>0</v>
      </c>
      <c r="AQ200" s="2">
        <v>203</v>
      </c>
      <c r="AR200" s="2">
        <v>0.09</v>
      </c>
      <c r="AS200" s="2">
        <v>0</v>
      </c>
      <c r="AT200" s="2">
        <v>117</v>
      </c>
      <c r="AU200" s="2">
        <v>74</v>
      </c>
      <c r="AV200" s="2">
        <v>1</v>
      </c>
      <c r="AW200" s="2">
        <v>1</v>
      </c>
      <c r="AX200" s="2"/>
      <c r="AY200" s="2"/>
      <c r="AZ200" s="2">
        <v>1</v>
      </c>
      <c r="BA200" s="2">
        <v>1</v>
      </c>
      <c r="BB200" s="2">
        <v>1</v>
      </c>
      <c r="BC200" s="2">
        <v>1</v>
      </c>
      <c r="BD200" s="2" t="s">
        <v>3</v>
      </c>
      <c r="BE200" s="2" t="s">
        <v>3</v>
      </c>
      <c r="BF200" s="2" t="s">
        <v>3</v>
      </c>
      <c r="BG200" s="2" t="s">
        <v>3</v>
      </c>
      <c r="BH200" s="2">
        <v>0</v>
      </c>
      <c r="BI200" s="2">
        <v>1</v>
      </c>
      <c r="BJ200" s="2" t="s">
        <v>356</v>
      </c>
      <c r="BK200" s="2"/>
      <c r="BL200" s="2"/>
      <c r="BM200" s="2">
        <v>22001</v>
      </c>
      <c r="BN200" s="2">
        <v>0</v>
      </c>
      <c r="BO200" s="2" t="s">
        <v>3</v>
      </c>
      <c r="BP200" s="2">
        <v>0</v>
      </c>
      <c r="BQ200" s="2">
        <v>2</v>
      </c>
      <c r="BR200" s="2">
        <v>0</v>
      </c>
      <c r="BS200" s="2">
        <v>1</v>
      </c>
      <c r="BT200" s="2">
        <v>1</v>
      </c>
      <c r="BU200" s="2">
        <v>1</v>
      </c>
      <c r="BV200" s="2">
        <v>1</v>
      </c>
      <c r="BW200" s="2">
        <v>1</v>
      </c>
      <c r="BX200" s="2">
        <v>1</v>
      </c>
      <c r="BY200" s="2" t="s">
        <v>3</v>
      </c>
      <c r="BZ200" s="2">
        <v>117</v>
      </c>
      <c r="CA200" s="2">
        <v>74</v>
      </c>
      <c r="CB200" s="2" t="s">
        <v>3</v>
      </c>
      <c r="CC200" s="2"/>
      <c r="CD200" s="2"/>
      <c r="CE200" s="2">
        <v>0</v>
      </c>
      <c r="CF200" s="2">
        <v>0</v>
      </c>
      <c r="CG200" s="2">
        <v>0</v>
      </c>
      <c r="CH200" s="2"/>
      <c r="CI200" s="2"/>
      <c r="CJ200" s="2"/>
      <c r="CK200" s="2"/>
      <c r="CL200" s="2"/>
      <c r="CM200" s="2">
        <v>0</v>
      </c>
      <c r="CN200" s="2" t="s">
        <v>3</v>
      </c>
      <c r="CO200" s="2">
        <v>0</v>
      </c>
      <c r="CP200" s="2">
        <f t="shared" si="110"/>
        <v>13.31</v>
      </c>
      <c r="CQ200" s="2">
        <f>SUMIF(SmtRes!AQ213:'SmtRes'!AQ225,"=1",SmtRes!AA213:'SmtRes'!AA225)</f>
        <v>13570.030000000002</v>
      </c>
      <c r="CR200" s="2">
        <f>SUMIF(SmtRes!AQ213:'SmtRes'!AQ225,"=1",SmtRes!AB213:'SmtRes'!AB225)</f>
        <v>1849.1</v>
      </c>
      <c r="CS200" s="2">
        <f>SUMIF(SmtRes!AQ213:'SmtRes'!AQ225,"=1",SmtRes!AC213:'SmtRes'!AC225)</f>
        <v>452.68</v>
      </c>
      <c r="CT200" s="2">
        <f>SUMIF(SmtRes!AQ213:'SmtRes'!AQ225,"=1",SmtRes!AD213:'SmtRes'!AD225)</f>
        <v>385.07</v>
      </c>
      <c r="CU200" s="2">
        <f t="shared" si="111"/>
        <v>0</v>
      </c>
      <c r="CV200" s="2">
        <f>SUMIF(SmtRes!AQ213:'SmtRes'!AQ225,"=1",SmtRes!BU213:'SmtRes'!BU225)</f>
        <v>203</v>
      </c>
      <c r="CW200" s="2">
        <f>SUMIF(SmtRes!AQ213:'SmtRes'!AQ225,"=1",SmtRes!BV213:'SmtRes'!BV225)</f>
        <v>0.09</v>
      </c>
      <c r="CX200" s="2">
        <f t="shared" si="112"/>
        <v>0</v>
      </c>
      <c r="CY200" s="2">
        <f>(((S200+R200)*AT200)/100)</f>
        <v>10.974600000000001</v>
      </c>
      <c r="CZ200" s="2">
        <f>(((S200+R200)*AU200)/100)</f>
        <v>6.9412000000000003</v>
      </c>
      <c r="DA200" s="2"/>
      <c r="DB200" s="2"/>
      <c r="DC200" s="2" t="s">
        <v>3</v>
      </c>
      <c r="DD200" s="2" t="s">
        <v>3</v>
      </c>
      <c r="DE200" s="2" t="s">
        <v>3</v>
      </c>
      <c r="DF200" s="2" t="s">
        <v>3</v>
      </c>
      <c r="DG200" s="2" t="s">
        <v>3</v>
      </c>
      <c r="DH200" s="2" t="s">
        <v>3</v>
      </c>
      <c r="DI200" s="2" t="s">
        <v>3</v>
      </c>
      <c r="DJ200" s="2" t="s">
        <v>3</v>
      </c>
      <c r="DK200" s="2" t="s">
        <v>3</v>
      </c>
      <c r="DL200" s="2" t="s">
        <v>3</v>
      </c>
      <c r="DM200" s="2" t="s">
        <v>3</v>
      </c>
      <c r="DN200" s="2">
        <v>0</v>
      </c>
      <c r="DO200" s="2">
        <v>0</v>
      </c>
      <c r="DP200" s="2">
        <v>1</v>
      </c>
      <c r="DQ200" s="2">
        <v>1</v>
      </c>
      <c r="DR200" s="2"/>
      <c r="DS200" s="2"/>
      <c r="DT200" s="2"/>
      <c r="DU200" s="2">
        <v>1003</v>
      </c>
      <c r="DV200" s="2" t="s">
        <v>253</v>
      </c>
      <c r="DW200" s="2" t="s">
        <v>253</v>
      </c>
      <c r="DX200" s="2">
        <v>1000</v>
      </c>
      <c r="DY200" s="2"/>
      <c r="DZ200" s="2" t="s">
        <v>3</v>
      </c>
      <c r="EA200" s="2" t="s">
        <v>3</v>
      </c>
      <c r="EB200" s="2" t="s">
        <v>3</v>
      </c>
      <c r="EC200" s="2" t="s">
        <v>3</v>
      </c>
      <c r="ED200" s="2"/>
      <c r="EE200" s="2">
        <v>70312967</v>
      </c>
      <c r="EF200" s="2">
        <v>2</v>
      </c>
      <c r="EG200" s="2" t="s">
        <v>25</v>
      </c>
      <c r="EH200" s="2">
        <v>18</v>
      </c>
      <c r="EI200" s="2" t="s">
        <v>106</v>
      </c>
      <c r="EJ200" s="2">
        <v>1</v>
      </c>
      <c r="EK200" s="2">
        <v>22001</v>
      </c>
      <c r="EL200" s="2" t="s">
        <v>106</v>
      </c>
      <c r="EM200" s="2" t="s">
        <v>131</v>
      </c>
      <c r="EN200" s="2"/>
      <c r="EO200" s="2" t="s">
        <v>3</v>
      </c>
      <c r="EP200" s="2"/>
      <c r="EQ200" s="2">
        <v>0</v>
      </c>
      <c r="ER200" s="2">
        <v>0</v>
      </c>
      <c r="ES200" s="2">
        <v>0</v>
      </c>
      <c r="ET200" s="2">
        <v>0</v>
      </c>
      <c r="EU200" s="2">
        <v>0</v>
      </c>
      <c r="EV200" s="2">
        <v>0</v>
      </c>
      <c r="EW200" s="2">
        <v>203</v>
      </c>
      <c r="EX200" s="2">
        <v>0.09</v>
      </c>
      <c r="EY200" s="2">
        <v>0</v>
      </c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>
        <v>0</v>
      </c>
      <c r="FR200" s="2">
        <v>0</v>
      </c>
      <c r="FS200" s="2">
        <v>0</v>
      </c>
      <c r="FT200" s="2"/>
      <c r="FU200" s="2"/>
      <c r="FV200" s="2"/>
      <c r="FW200" s="2"/>
      <c r="FX200" s="2">
        <v>117</v>
      </c>
      <c r="FY200" s="2">
        <v>74</v>
      </c>
      <c r="FZ200" s="2"/>
      <c r="GA200" s="2" t="s">
        <v>3</v>
      </c>
      <c r="GB200" s="2"/>
      <c r="GC200" s="2"/>
      <c r="GD200" s="2">
        <v>1</v>
      </c>
      <c r="GE200" s="2"/>
      <c r="GF200" s="2">
        <v>1732607516</v>
      </c>
      <c r="GG200" s="2">
        <v>2</v>
      </c>
      <c r="GH200" s="2">
        <v>1</v>
      </c>
      <c r="GI200" s="2">
        <v>-2</v>
      </c>
      <c r="GJ200" s="2">
        <v>0</v>
      </c>
      <c r="GK200" s="2">
        <v>0</v>
      </c>
      <c r="GL200" s="2">
        <f t="shared" si="113"/>
        <v>0</v>
      </c>
      <c r="GM200" s="2">
        <f t="shared" si="114"/>
        <v>31.22</v>
      </c>
      <c r="GN200" s="2">
        <f t="shared" si="115"/>
        <v>31.22</v>
      </c>
      <c r="GO200" s="2">
        <f t="shared" si="116"/>
        <v>0</v>
      </c>
      <c r="GP200" s="2">
        <f t="shared" si="117"/>
        <v>0</v>
      </c>
      <c r="GQ200" s="2"/>
      <c r="GR200" s="2">
        <v>0</v>
      </c>
      <c r="GS200" s="2">
        <v>3</v>
      </c>
      <c r="GT200" s="2">
        <v>0</v>
      </c>
      <c r="GU200" s="2" t="s">
        <v>3</v>
      </c>
      <c r="GV200" s="2">
        <f t="shared" si="118"/>
        <v>0</v>
      </c>
      <c r="GW200" s="2">
        <v>1</v>
      </c>
      <c r="GX200" s="2">
        <f t="shared" si="119"/>
        <v>0</v>
      </c>
      <c r="GY200" s="2"/>
      <c r="GZ200" s="2"/>
      <c r="HA200" s="2">
        <v>0</v>
      </c>
      <c r="HB200" s="2">
        <v>0</v>
      </c>
      <c r="HC200" s="2">
        <f t="shared" si="120"/>
        <v>0</v>
      </c>
      <c r="HD200" s="2"/>
      <c r="HE200" s="2" t="s">
        <v>3</v>
      </c>
      <c r="HF200" s="2" t="s">
        <v>3</v>
      </c>
      <c r="HG200" s="2"/>
      <c r="HH200" s="2"/>
      <c r="HI200" s="2"/>
      <c r="HJ200" s="2"/>
      <c r="HK200" s="2"/>
      <c r="HL200" s="2"/>
      <c r="HM200" s="2" t="s">
        <v>3</v>
      </c>
      <c r="HN200" s="2" t="s">
        <v>108</v>
      </c>
      <c r="HO200" s="2" t="s">
        <v>109</v>
      </c>
      <c r="HP200" s="2" t="s">
        <v>106</v>
      </c>
      <c r="HQ200" s="2" t="s">
        <v>106</v>
      </c>
      <c r="HR200" s="2"/>
      <c r="HS200" s="2">
        <v>0</v>
      </c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>
        <v>0</v>
      </c>
      <c r="IL200" s="2"/>
      <c r="IM200" s="2"/>
      <c r="IN200" s="2"/>
      <c r="IO200" s="2"/>
      <c r="IP200" s="2"/>
      <c r="IQ200" s="2"/>
      <c r="IR200" s="2"/>
      <c r="IS200" s="2"/>
      <c r="IT200" s="2"/>
      <c r="IU200" s="2"/>
    </row>
    <row r="201" spans="1:255" x14ac:dyDescent="0.2">
      <c r="A201" s="2">
        <v>18</v>
      </c>
      <c r="B201" s="2">
        <v>1</v>
      </c>
      <c r="C201" s="2">
        <v>218</v>
      </c>
      <c r="D201" s="2"/>
      <c r="E201" s="2" t="s">
        <v>357</v>
      </c>
      <c r="F201" s="2" t="s">
        <v>358</v>
      </c>
      <c r="G201" s="2" t="s">
        <v>359</v>
      </c>
      <c r="H201" s="2" t="s">
        <v>236</v>
      </c>
      <c r="I201" s="2">
        <f>I200*J201</f>
        <v>1E-3</v>
      </c>
      <c r="J201" s="2">
        <v>8.3333333333333339</v>
      </c>
      <c r="K201" s="2">
        <v>8.3333332999999996</v>
      </c>
      <c r="L201" s="2"/>
      <c r="M201" s="2"/>
      <c r="N201" s="2"/>
      <c r="O201" s="2">
        <f t="shared" si="102"/>
        <v>190.54</v>
      </c>
      <c r="P201" s="2">
        <f>ROUND(CQ201*I201,2)</f>
        <v>190.54</v>
      </c>
      <c r="Q201" s="2">
        <f>ROUND(CR201*I201,2)</f>
        <v>0</v>
      </c>
      <c r="R201" s="2">
        <f>ROUND(CS201*I201,2)</f>
        <v>0</v>
      </c>
      <c r="S201" s="2">
        <f>ROUND(CT201*I201,2)</f>
        <v>0</v>
      </c>
      <c r="T201" s="2">
        <f t="shared" si="103"/>
        <v>0</v>
      </c>
      <c r="U201" s="2">
        <f>ROUND(CV201*I201,7)</f>
        <v>0</v>
      </c>
      <c r="V201" s="2">
        <f>ROUND(CW201*I201,7)</f>
        <v>0</v>
      </c>
      <c r="W201" s="2">
        <f t="shared" si="104"/>
        <v>0</v>
      </c>
      <c r="X201" s="2">
        <f t="shared" si="105"/>
        <v>0</v>
      </c>
      <c r="Y201" s="2">
        <f t="shared" si="106"/>
        <v>0</v>
      </c>
      <c r="Z201" s="2"/>
      <c r="AA201" s="2">
        <v>72309884</v>
      </c>
      <c r="AB201" s="2">
        <f t="shared" si="107"/>
        <v>112746.82</v>
      </c>
      <c r="AC201" s="2">
        <f>ROUND((ES201),6)</f>
        <v>112746.82</v>
      </c>
      <c r="AD201" s="2">
        <f>ROUND((((ET201)-(EU201))+AE201),6)</f>
        <v>0</v>
      </c>
      <c r="AE201" s="2">
        <f>ROUND((EU201),6)</f>
        <v>0</v>
      </c>
      <c r="AF201" s="2">
        <f>ROUND((EV201),6)</f>
        <v>0</v>
      </c>
      <c r="AG201" s="2">
        <f t="shared" si="108"/>
        <v>0</v>
      </c>
      <c r="AH201" s="2">
        <f>(EW201)</f>
        <v>0</v>
      </c>
      <c r="AI201" s="2">
        <f>(EX201)</f>
        <v>0</v>
      </c>
      <c r="AJ201" s="2">
        <f t="shared" si="109"/>
        <v>0</v>
      </c>
      <c r="AK201" s="2">
        <v>112746.82</v>
      </c>
      <c r="AL201" s="2">
        <v>112746.82</v>
      </c>
      <c r="AM201" s="2">
        <v>0</v>
      </c>
      <c r="AN201" s="2">
        <v>0</v>
      </c>
      <c r="AO201" s="2">
        <v>0</v>
      </c>
      <c r="AP201" s="2">
        <v>0</v>
      </c>
      <c r="AQ201" s="2">
        <v>0</v>
      </c>
      <c r="AR201" s="2">
        <v>0</v>
      </c>
      <c r="AS201" s="2">
        <v>0</v>
      </c>
      <c r="AT201" s="2">
        <v>117</v>
      </c>
      <c r="AU201" s="2">
        <v>74</v>
      </c>
      <c r="AV201" s="2">
        <v>1</v>
      </c>
      <c r="AW201" s="2">
        <v>1</v>
      </c>
      <c r="AX201" s="2"/>
      <c r="AY201" s="2"/>
      <c r="AZ201" s="2">
        <v>1</v>
      </c>
      <c r="BA201" s="2">
        <v>1</v>
      </c>
      <c r="BB201" s="2">
        <v>1</v>
      </c>
      <c r="BC201" s="2">
        <v>1.69</v>
      </c>
      <c r="BD201" s="2" t="s">
        <v>3</v>
      </c>
      <c r="BE201" s="2" t="s">
        <v>3</v>
      </c>
      <c r="BF201" s="2" t="s">
        <v>3</v>
      </c>
      <c r="BG201" s="2" t="s">
        <v>3</v>
      </c>
      <c r="BH201" s="2">
        <v>3</v>
      </c>
      <c r="BI201" s="2">
        <v>1</v>
      </c>
      <c r="BJ201" s="2" t="s">
        <v>360</v>
      </c>
      <c r="BK201" s="2"/>
      <c r="BL201" s="2"/>
      <c r="BM201" s="2">
        <v>22001</v>
      </c>
      <c r="BN201" s="2">
        <v>0</v>
      </c>
      <c r="BO201" s="2" t="s">
        <v>358</v>
      </c>
      <c r="BP201" s="2">
        <v>1</v>
      </c>
      <c r="BQ201" s="2">
        <v>2</v>
      </c>
      <c r="BR201" s="2">
        <v>0</v>
      </c>
      <c r="BS201" s="2">
        <v>1</v>
      </c>
      <c r="BT201" s="2">
        <v>1</v>
      </c>
      <c r="BU201" s="2">
        <v>1</v>
      </c>
      <c r="BV201" s="2">
        <v>1</v>
      </c>
      <c r="BW201" s="2">
        <v>1</v>
      </c>
      <c r="BX201" s="2">
        <v>1</v>
      </c>
      <c r="BY201" s="2" t="s">
        <v>3</v>
      </c>
      <c r="BZ201" s="2">
        <v>117</v>
      </c>
      <c r="CA201" s="2">
        <v>74</v>
      </c>
      <c r="CB201" s="2" t="s">
        <v>3</v>
      </c>
      <c r="CC201" s="2"/>
      <c r="CD201" s="2"/>
      <c r="CE201" s="2">
        <v>0</v>
      </c>
      <c r="CF201" s="2">
        <v>0</v>
      </c>
      <c r="CG201" s="2">
        <v>0</v>
      </c>
      <c r="CH201" s="2"/>
      <c r="CI201" s="2"/>
      <c r="CJ201" s="2"/>
      <c r="CK201" s="2"/>
      <c r="CL201" s="2"/>
      <c r="CM201" s="2">
        <v>0</v>
      </c>
      <c r="CN201" s="2" t="s">
        <v>3</v>
      </c>
      <c r="CO201" s="2">
        <v>0</v>
      </c>
      <c r="CP201" s="2">
        <f t="shared" si="110"/>
        <v>190.54</v>
      </c>
      <c r="CQ201" s="2">
        <f>ROUND(AL201*BC201,2)</f>
        <v>190542.13</v>
      </c>
      <c r="CR201" s="2">
        <f>ROUND(AM201*BB201,2)</f>
        <v>0</v>
      </c>
      <c r="CS201" s="2">
        <f>ROUND(AN201*BS201,2)</f>
        <v>0</v>
      </c>
      <c r="CT201" s="2">
        <f>ROUND(AO201*BA201,2)</f>
        <v>0</v>
      </c>
      <c r="CU201" s="2">
        <f t="shared" si="111"/>
        <v>0</v>
      </c>
      <c r="CV201" s="2">
        <f>AH201</f>
        <v>0</v>
      </c>
      <c r="CW201" s="2">
        <f>AI201</f>
        <v>0</v>
      </c>
      <c r="CX201" s="2">
        <f t="shared" si="112"/>
        <v>0</v>
      </c>
      <c r="CY201" s="2">
        <f>(((S201+R201)*AT201)/100)</f>
        <v>0</v>
      </c>
      <c r="CZ201" s="2">
        <f>(((S201+R201)*AU201)/100)</f>
        <v>0</v>
      </c>
      <c r="DA201" s="2"/>
      <c r="DB201" s="2"/>
      <c r="DC201" s="2" t="s">
        <v>3</v>
      </c>
      <c r="DD201" s="2" t="s">
        <v>3</v>
      </c>
      <c r="DE201" s="2" t="s">
        <v>3</v>
      </c>
      <c r="DF201" s="2" t="s">
        <v>3</v>
      </c>
      <c r="DG201" s="2" t="s">
        <v>3</v>
      </c>
      <c r="DH201" s="2" t="s">
        <v>3</v>
      </c>
      <c r="DI201" s="2" t="s">
        <v>3</v>
      </c>
      <c r="DJ201" s="2" t="s">
        <v>3</v>
      </c>
      <c r="DK201" s="2" t="s">
        <v>3</v>
      </c>
      <c r="DL201" s="2" t="s">
        <v>3</v>
      </c>
      <c r="DM201" s="2" t="s">
        <v>3</v>
      </c>
      <c r="DN201" s="2">
        <v>0</v>
      </c>
      <c r="DO201" s="2">
        <v>0</v>
      </c>
      <c r="DP201" s="2">
        <v>1</v>
      </c>
      <c r="DQ201" s="2">
        <v>1</v>
      </c>
      <c r="DR201" s="2"/>
      <c r="DS201" s="2"/>
      <c r="DT201" s="2"/>
      <c r="DU201" s="2">
        <v>1009</v>
      </c>
      <c r="DV201" s="2" t="s">
        <v>236</v>
      </c>
      <c r="DW201" s="2" t="s">
        <v>236</v>
      </c>
      <c r="DX201" s="2">
        <v>1000</v>
      </c>
      <c r="DY201" s="2"/>
      <c r="DZ201" s="2" t="s">
        <v>3</v>
      </c>
      <c r="EA201" s="2" t="s">
        <v>3</v>
      </c>
      <c r="EB201" s="2" t="s">
        <v>3</v>
      </c>
      <c r="EC201" s="2" t="s">
        <v>3</v>
      </c>
      <c r="ED201" s="2"/>
      <c r="EE201" s="2">
        <v>70312967</v>
      </c>
      <c r="EF201" s="2">
        <v>2</v>
      </c>
      <c r="EG201" s="2" t="s">
        <v>25</v>
      </c>
      <c r="EH201" s="2">
        <v>18</v>
      </c>
      <c r="EI201" s="2" t="s">
        <v>106</v>
      </c>
      <c r="EJ201" s="2">
        <v>1</v>
      </c>
      <c r="EK201" s="2">
        <v>22001</v>
      </c>
      <c r="EL201" s="2" t="s">
        <v>106</v>
      </c>
      <c r="EM201" s="2" t="s">
        <v>131</v>
      </c>
      <c r="EN201" s="2"/>
      <c r="EO201" s="2" t="s">
        <v>3</v>
      </c>
      <c r="EP201" s="2"/>
      <c r="EQ201" s="2">
        <v>0</v>
      </c>
      <c r="ER201" s="2">
        <v>112746.82</v>
      </c>
      <c r="ES201" s="2">
        <v>112746.82</v>
      </c>
      <c r="ET201" s="2">
        <v>0</v>
      </c>
      <c r="EU201" s="2">
        <v>0</v>
      </c>
      <c r="EV201" s="2">
        <v>0</v>
      </c>
      <c r="EW201" s="2">
        <v>0</v>
      </c>
      <c r="EX201" s="2">
        <v>0</v>
      </c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>
        <v>0</v>
      </c>
      <c r="FR201" s="2">
        <v>0</v>
      </c>
      <c r="FS201" s="2">
        <v>0</v>
      </c>
      <c r="FT201" s="2"/>
      <c r="FU201" s="2"/>
      <c r="FV201" s="2"/>
      <c r="FW201" s="2"/>
      <c r="FX201" s="2">
        <v>117</v>
      </c>
      <c r="FY201" s="2">
        <v>74</v>
      </c>
      <c r="FZ201" s="2"/>
      <c r="GA201" s="2" t="s">
        <v>3</v>
      </c>
      <c r="GB201" s="2"/>
      <c r="GC201" s="2"/>
      <c r="GD201" s="2">
        <v>1</v>
      </c>
      <c r="GE201" s="2"/>
      <c r="GF201" s="2">
        <v>-1599679898</v>
      </c>
      <c r="GG201" s="2">
        <v>2</v>
      </c>
      <c r="GH201" s="2">
        <v>1</v>
      </c>
      <c r="GI201" s="2">
        <v>2</v>
      </c>
      <c r="GJ201" s="2">
        <v>0</v>
      </c>
      <c r="GK201" s="2">
        <v>0</v>
      </c>
      <c r="GL201" s="2">
        <f t="shared" si="113"/>
        <v>0</v>
      </c>
      <c r="GM201" s="2">
        <f t="shared" si="114"/>
        <v>190.54</v>
      </c>
      <c r="GN201" s="2">
        <f t="shared" si="115"/>
        <v>190.54</v>
      </c>
      <c r="GO201" s="2">
        <f t="shared" si="116"/>
        <v>0</v>
      </c>
      <c r="GP201" s="2">
        <f t="shared" si="117"/>
        <v>0</v>
      </c>
      <c r="GQ201" s="2"/>
      <c r="GR201" s="2">
        <v>0</v>
      </c>
      <c r="GS201" s="2">
        <v>3</v>
      </c>
      <c r="GT201" s="2">
        <v>0</v>
      </c>
      <c r="GU201" s="2" t="s">
        <v>3</v>
      </c>
      <c r="GV201" s="2">
        <f t="shared" si="118"/>
        <v>0</v>
      </c>
      <c r="GW201" s="2">
        <v>1</v>
      </c>
      <c r="GX201" s="2">
        <f t="shared" si="119"/>
        <v>0</v>
      </c>
      <c r="GY201" s="2"/>
      <c r="GZ201" s="2"/>
      <c r="HA201" s="2">
        <v>0</v>
      </c>
      <c r="HB201" s="2">
        <v>0</v>
      </c>
      <c r="HC201" s="2">
        <f t="shared" si="120"/>
        <v>0</v>
      </c>
      <c r="HD201" s="2"/>
      <c r="HE201" s="2" t="s">
        <v>3</v>
      </c>
      <c r="HF201" s="2" t="s">
        <v>3</v>
      </c>
      <c r="HG201" s="2"/>
      <c r="HH201" s="2"/>
      <c r="HI201" s="2"/>
      <c r="HJ201" s="2"/>
      <c r="HK201" s="2"/>
      <c r="HL201" s="2"/>
      <c r="HM201" s="2" t="s">
        <v>3</v>
      </c>
      <c r="HN201" s="2" t="s">
        <v>108</v>
      </c>
      <c r="HO201" s="2" t="s">
        <v>109</v>
      </c>
      <c r="HP201" s="2" t="s">
        <v>106</v>
      </c>
      <c r="HQ201" s="2" t="s">
        <v>106</v>
      </c>
      <c r="HR201" s="2"/>
      <c r="HS201" s="2">
        <v>0</v>
      </c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>
        <v>0</v>
      </c>
      <c r="IL201" s="2"/>
      <c r="IM201" s="2"/>
      <c r="IN201" s="2"/>
      <c r="IO201" s="2"/>
      <c r="IP201" s="2"/>
      <c r="IQ201" s="2"/>
      <c r="IR201" s="2"/>
      <c r="IS201" s="2"/>
      <c r="IT201" s="2"/>
      <c r="IU201" s="2"/>
    </row>
    <row r="202" spans="1:255" x14ac:dyDescent="0.2">
      <c r="A202" s="2">
        <v>18</v>
      </c>
      <c r="B202" s="2">
        <v>1</v>
      </c>
      <c r="C202" s="2">
        <v>219</v>
      </c>
      <c r="D202" s="2"/>
      <c r="E202" s="2" t="s">
        <v>361</v>
      </c>
      <c r="F202" s="2" t="s">
        <v>362</v>
      </c>
      <c r="G202" s="2" t="s">
        <v>363</v>
      </c>
      <c r="H202" s="2" t="s">
        <v>236</v>
      </c>
      <c r="I202" s="2">
        <f>I200*J202</f>
        <v>2.076E-4</v>
      </c>
      <c r="J202" s="2">
        <v>1.73</v>
      </c>
      <c r="K202" s="2">
        <v>1.73</v>
      </c>
      <c r="L202" s="2"/>
      <c r="M202" s="2"/>
      <c r="N202" s="2"/>
      <c r="O202" s="2">
        <f t="shared" si="102"/>
        <v>6.72</v>
      </c>
      <c r="P202" s="2">
        <f>ROUND(CQ202*I202,2)</f>
        <v>6.72</v>
      </c>
      <c r="Q202" s="2">
        <f>ROUND(CR202*I202,2)</f>
        <v>0</v>
      </c>
      <c r="R202" s="2">
        <f>ROUND(CS202*I202,2)</f>
        <v>0</v>
      </c>
      <c r="S202" s="2">
        <f>ROUND(CT202*I202,2)</f>
        <v>0</v>
      </c>
      <c r="T202" s="2">
        <f t="shared" si="103"/>
        <v>0</v>
      </c>
      <c r="U202" s="2">
        <f>ROUND(CV202*I202,7)</f>
        <v>0</v>
      </c>
      <c r="V202" s="2">
        <f>ROUND(CW202*I202,7)</f>
        <v>0</v>
      </c>
      <c r="W202" s="2">
        <f t="shared" si="104"/>
        <v>0</v>
      </c>
      <c r="X202" s="2">
        <f t="shared" si="105"/>
        <v>0</v>
      </c>
      <c r="Y202" s="2">
        <f t="shared" si="106"/>
        <v>0</v>
      </c>
      <c r="Z202" s="2"/>
      <c r="AA202" s="2">
        <v>72309884</v>
      </c>
      <c r="AB202" s="2">
        <f t="shared" si="107"/>
        <v>19145.349999999999</v>
      </c>
      <c r="AC202" s="2">
        <f>ROUND((ES202),6)</f>
        <v>19145.349999999999</v>
      </c>
      <c r="AD202" s="2">
        <f>ROUND((((ET202)-(EU202))+AE202),6)</f>
        <v>0</v>
      </c>
      <c r="AE202" s="2">
        <f>ROUND((EU202),6)</f>
        <v>0</v>
      </c>
      <c r="AF202" s="2">
        <f>ROUND((EV202),6)</f>
        <v>0</v>
      </c>
      <c r="AG202" s="2">
        <f t="shared" si="108"/>
        <v>0</v>
      </c>
      <c r="AH202" s="2">
        <f>(EW202)</f>
        <v>0</v>
      </c>
      <c r="AI202" s="2">
        <f>(EX202)</f>
        <v>0</v>
      </c>
      <c r="AJ202" s="2">
        <f t="shared" si="109"/>
        <v>0</v>
      </c>
      <c r="AK202" s="2">
        <v>19145.349999999999</v>
      </c>
      <c r="AL202" s="2">
        <v>19145.349999999999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  <c r="AR202" s="2">
        <v>0</v>
      </c>
      <c r="AS202" s="2">
        <v>0</v>
      </c>
      <c r="AT202" s="2">
        <v>117</v>
      </c>
      <c r="AU202" s="2">
        <v>74</v>
      </c>
      <c r="AV202" s="2">
        <v>1</v>
      </c>
      <c r="AW202" s="2">
        <v>1</v>
      </c>
      <c r="AX202" s="2"/>
      <c r="AY202" s="2"/>
      <c r="AZ202" s="2">
        <v>1</v>
      </c>
      <c r="BA202" s="2">
        <v>1</v>
      </c>
      <c r="BB202" s="2">
        <v>1</v>
      </c>
      <c r="BC202" s="2">
        <v>1.69</v>
      </c>
      <c r="BD202" s="2" t="s">
        <v>3</v>
      </c>
      <c r="BE202" s="2" t="s">
        <v>3</v>
      </c>
      <c r="BF202" s="2" t="s">
        <v>3</v>
      </c>
      <c r="BG202" s="2" t="s">
        <v>3</v>
      </c>
      <c r="BH202" s="2">
        <v>3</v>
      </c>
      <c r="BI202" s="2">
        <v>1</v>
      </c>
      <c r="BJ202" s="2" t="s">
        <v>364</v>
      </c>
      <c r="BK202" s="2"/>
      <c r="BL202" s="2"/>
      <c r="BM202" s="2">
        <v>22001</v>
      </c>
      <c r="BN202" s="2">
        <v>0</v>
      </c>
      <c r="BO202" s="2" t="s">
        <v>362</v>
      </c>
      <c r="BP202" s="2">
        <v>1</v>
      </c>
      <c r="BQ202" s="2">
        <v>2</v>
      </c>
      <c r="BR202" s="2">
        <v>0</v>
      </c>
      <c r="BS202" s="2">
        <v>1</v>
      </c>
      <c r="BT202" s="2">
        <v>1</v>
      </c>
      <c r="BU202" s="2">
        <v>1</v>
      </c>
      <c r="BV202" s="2">
        <v>1</v>
      </c>
      <c r="BW202" s="2">
        <v>1</v>
      </c>
      <c r="BX202" s="2">
        <v>1</v>
      </c>
      <c r="BY202" s="2" t="s">
        <v>3</v>
      </c>
      <c r="BZ202" s="2">
        <v>117</v>
      </c>
      <c r="CA202" s="2">
        <v>74</v>
      </c>
      <c r="CB202" s="2" t="s">
        <v>3</v>
      </c>
      <c r="CC202" s="2"/>
      <c r="CD202" s="2"/>
      <c r="CE202" s="2">
        <v>0</v>
      </c>
      <c r="CF202" s="2">
        <v>0</v>
      </c>
      <c r="CG202" s="2">
        <v>0</v>
      </c>
      <c r="CH202" s="2"/>
      <c r="CI202" s="2"/>
      <c r="CJ202" s="2"/>
      <c r="CK202" s="2"/>
      <c r="CL202" s="2"/>
      <c r="CM202" s="2">
        <v>0</v>
      </c>
      <c r="CN202" s="2" t="s">
        <v>3</v>
      </c>
      <c r="CO202" s="2">
        <v>0</v>
      </c>
      <c r="CP202" s="2">
        <f t="shared" si="110"/>
        <v>6.72</v>
      </c>
      <c r="CQ202" s="2">
        <f>ROUND(AL202*BC202,2)</f>
        <v>32355.64</v>
      </c>
      <c r="CR202" s="2">
        <f>ROUND(AM202*BB202,2)</f>
        <v>0</v>
      </c>
      <c r="CS202" s="2">
        <f>ROUND(AN202*BS202,2)</f>
        <v>0</v>
      </c>
      <c r="CT202" s="2">
        <f>ROUND(AO202*BA202,2)</f>
        <v>0</v>
      </c>
      <c r="CU202" s="2">
        <f t="shared" si="111"/>
        <v>0</v>
      </c>
      <c r="CV202" s="2">
        <f>AH202</f>
        <v>0</v>
      </c>
      <c r="CW202" s="2">
        <f>AI202</f>
        <v>0</v>
      </c>
      <c r="CX202" s="2">
        <f t="shared" si="112"/>
        <v>0</v>
      </c>
      <c r="CY202" s="2">
        <f>(((S202+R202)*AT202)/100)</f>
        <v>0</v>
      </c>
      <c r="CZ202" s="2">
        <f>(((S202+R202)*AU202)/100)</f>
        <v>0</v>
      </c>
      <c r="DA202" s="2"/>
      <c r="DB202" s="2"/>
      <c r="DC202" s="2" t="s">
        <v>3</v>
      </c>
      <c r="DD202" s="2" t="s">
        <v>3</v>
      </c>
      <c r="DE202" s="2" t="s">
        <v>3</v>
      </c>
      <c r="DF202" s="2" t="s">
        <v>3</v>
      </c>
      <c r="DG202" s="2" t="s">
        <v>3</v>
      </c>
      <c r="DH202" s="2" t="s">
        <v>3</v>
      </c>
      <c r="DI202" s="2" t="s">
        <v>3</v>
      </c>
      <c r="DJ202" s="2" t="s">
        <v>3</v>
      </c>
      <c r="DK202" s="2" t="s">
        <v>3</v>
      </c>
      <c r="DL202" s="2" t="s">
        <v>3</v>
      </c>
      <c r="DM202" s="2" t="s">
        <v>3</v>
      </c>
      <c r="DN202" s="2">
        <v>0</v>
      </c>
      <c r="DO202" s="2">
        <v>0</v>
      </c>
      <c r="DP202" s="2">
        <v>1</v>
      </c>
      <c r="DQ202" s="2">
        <v>1</v>
      </c>
      <c r="DR202" s="2"/>
      <c r="DS202" s="2"/>
      <c r="DT202" s="2"/>
      <c r="DU202" s="2">
        <v>1009</v>
      </c>
      <c r="DV202" s="2" t="s">
        <v>236</v>
      </c>
      <c r="DW202" s="2" t="s">
        <v>236</v>
      </c>
      <c r="DX202" s="2">
        <v>1000</v>
      </c>
      <c r="DY202" s="2"/>
      <c r="DZ202" s="2" t="s">
        <v>3</v>
      </c>
      <c r="EA202" s="2" t="s">
        <v>3</v>
      </c>
      <c r="EB202" s="2" t="s">
        <v>3</v>
      </c>
      <c r="EC202" s="2" t="s">
        <v>3</v>
      </c>
      <c r="ED202" s="2"/>
      <c r="EE202" s="2">
        <v>70312967</v>
      </c>
      <c r="EF202" s="2">
        <v>2</v>
      </c>
      <c r="EG202" s="2" t="s">
        <v>25</v>
      </c>
      <c r="EH202" s="2">
        <v>18</v>
      </c>
      <c r="EI202" s="2" t="s">
        <v>106</v>
      </c>
      <c r="EJ202" s="2">
        <v>1</v>
      </c>
      <c r="EK202" s="2">
        <v>22001</v>
      </c>
      <c r="EL202" s="2" t="s">
        <v>106</v>
      </c>
      <c r="EM202" s="2" t="s">
        <v>131</v>
      </c>
      <c r="EN202" s="2"/>
      <c r="EO202" s="2" t="s">
        <v>3</v>
      </c>
      <c r="EP202" s="2"/>
      <c r="EQ202" s="2">
        <v>0</v>
      </c>
      <c r="ER202" s="2">
        <v>19145.349999999999</v>
      </c>
      <c r="ES202" s="2">
        <v>19145.349999999999</v>
      </c>
      <c r="ET202" s="2">
        <v>0</v>
      </c>
      <c r="EU202" s="2">
        <v>0</v>
      </c>
      <c r="EV202" s="2">
        <v>0</v>
      </c>
      <c r="EW202" s="2">
        <v>0</v>
      </c>
      <c r="EX202" s="2">
        <v>0</v>
      </c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>
        <v>0</v>
      </c>
      <c r="FR202" s="2">
        <v>0</v>
      </c>
      <c r="FS202" s="2">
        <v>0</v>
      </c>
      <c r="FT202" s="2"/>
      <c r="FU202" s="2"/>
      <c r="FV202" s="2"/>
      <c r="FW202" s="2"/>
      <c r="FX202" s="2">
        <v>117</v>
      </c>
      <c r="FY202" s="2">
        <v>74</v>
      </c>
      <c r="FZ202" s="2"/>
      <c r="GA202" s="2" t="s">
        <v>3</v>
      </c>
      <c r="GB202" s="2"/>
      <c r="GC202" s="2"/>
      <c r="GD202" s="2">
        <v>1</v>
      </c>
      <c r="GE202" s="2"/>
      <c r="GF202" s="2">
        <v>-2069004281</v>
      </c>
      <c r="GG202" s="2">
        <v>2</v>
      </c>
      <c r="GH202" s="2">
        <v>1</v>
      </c>
      <c r="GI202" s="2">
        <v>2</v>
      </c>
      <c r="GJ202" s="2">
        <v>0</v>
      </c>
      <c r="GK202" s="2">
        <v>0</v>
      </c>
      <c r="GL202" s="2">
        <f t="shared" si="113"/>
        <v>0</v>
      </c>
      <c r="GM202" s="2">
        <f t="shared" si="114"/>
        <v>6.72</v>
      </c>
      <c r="GN202" s="2">
        <f t="shared" si="115"/>
        <v>6.72</v>
      </c>
      <c r="GO202" s="2">
        <f t="shared" si="116"/>
        <v>0</v>
      </c>
      <c r="GP202" s="2">
        <f t="shared" si="117"/>
        <v>0</v>
      </c>
      <c r="GQ202" s="2"/>
      <c r="GR202" s="2">
        <v>0</v>
      </c>
      <c r="GS202" s="2">
        <v>3</v>
      </c>
      <c r="GT202" s="2">
        <v>0</v>
      </c>
      <c r="GU202" s="2" t="s">
        <v>3</v>
      </c>
      <c r="GV202" s="2">
        <f t="shared" si="118"/>
        <v>0</v>
      </c>
      <c r="GW202" s="2">
        <v>1</v>
      </c>
      <c r="GX202" s="2">
        <f t="shared" si="119"/>
        <v>0</v>
      </c>
      <c r="GY202" s="2"/>
      <c r="GZ202" s="2"/>
      <c r="HA202" s="2">
        <v>0</v>
      </c>
      <c r="HB202" s="2">
        <v>0</v>
      </c>
      <c r="HC202" s="2">
        <f t="shared" si="120"/>
        <v>0</v>
      </c>
      <c r="HD202" s="2"/>
      <c r="HE202" s="2" t="s">
        <v>3</v>
      </c>
      <c r="HF202" s="2" t="s">
        <v>3</v>
      </c>
      <c r="HG202" s="2"/>
      <c r="HH202" s="2"/>
      <c r="HI202" s="2"/>
      <c r="HJ202" s="2"/>
      <c r="HK202" s="2"/>
      <c r="HL202" s="2"/>
      <c r="HM202" s="2" t="s">
        <v>3</v>
      </c>
      <c r="HN202" s="2" t="s">
        <v>108</v>
      </c>
      <c r="HO202" s="2" t="s">
        <v>109</v>
      </c>
      <c r="HP202" s="2" t="s">
        <v>106</v>
      </c>
      <c r="HQ202" s="2" t="s">
        <v>106</v>
      </c>
      <c r="HR202" s="2"/>
      <c r="HS202" s="2">
        <v>0</v>
      </c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>
        <v>0</v>
      </c>
      <c r="IL202" s="2"/>
      <c r="IM202" s="2"/>
      <c r="IN202" s="2"/>
      <c r="IO202" s="2"/>
      <c r="IP202" s="2"/>
      <c r="IQ202" s="2"/>
      <c r="IR202" s="2"/>
      <c r="IS202" s="2"/>
      <c r="IT202" s="2"/>
      <c r="IU202" s="2"/>
    </row>
    <row r="204" spans="1:255" x14ac:dyDescent="0.2">
      <c r="A204" s="3">
        <v>51</v>
      </c>
      <c r="B204" s="3">
        <f>B184</f>
        <v>1</v>
      </c>
      <c r="C204" s="3">
        <f>A184</f>
        <v>5</v>
      </c>
      <c r="D204" s="3">
        <f>ROW(A184)</f>
        <v>184</v>
      </c>
      <c r="E204" s="3"/>
      <c r="F204" s="3" t="str">
        <f>IF(F184&lt;&gt;"",F184,"")</f>
        <v>Новый подраздел</v>
      </c>
      <c r="G204" s="3" t="str">
        <f>IF(G184&lt;&gt;"",G184,"")</f>
        <v>Вывод провода-спутника под КИК-2шт</v>
      </c>
      <c r="H204" s="3">
        <v>0</v>
      </c>
      <c r="I204" s="3"/>
      <c r="J204" s="3"/>
      <c r="K204" s="3"/>
      <c r="L204" s="3"/>
      <c r="M204" s="3"/>
      <c r="N204" s="3"/>
      <c r="O204" s="3">
        <f t="shared" ref="O204:T204" si="121">ROUND(AB204,2)</f>
        <v>4314.45</v>
      </c>
      <c r="P204" s="3">
        <f t="shared" si="121"/>
        <v>2827.91</v>
      </c>
      <c r="Q204" s="3">
        <f t="shared" si="121"/>
        <v>768.12</v>
      </c>
      <c r="R204" s="3">
        <f t="shared" si="121"/>
        <v>253.69</v>
      </c>
      <c r="S204" s="3">
        <f t="shared" si="121"/>
        <v>464.73</v>
      </c>
      <c r="T204" s="3">
        <f t="shared" si="121"/>
        <v>0</v>
      </c>
      <c r="U204" s="3">
        <f>AH204</f>
        <v>1.1222099999999999</v>
      </c>
      <c r="V204" s="3">
        <f>AI204</f>
        <v>0.55838919999999992</v>
      </c>
      <c r="W204" s="3">
        <f>ROUND(AJ204,2)</f>
        <v>0</v>
      </c>
      <c r="X204" s="3">
        <f>ROUND(AK204,2)</f>
        <v>833.08</v>
      </c>
      <c r="Y204" s="3">
        <f>ROUND(AL204,2)</f>
        <v>523.66</v>
      </c>
      <c r="Z204" s="3"/>
      <c r="AA204" s="3"/>
      <c r="AB204" s="3">
        <f>ROUND(SUMIF(AA188:AA202,"=72309884",O188:O202),2)</f>
        <v>4314.45</v>
      </c>
      <c r="AC204" s="3">
        <f>ROUND(SUMIF(AA188:AA202,"=72309884",P188:P202),2)</f>
        <v>2827.91</v>
      </c>
      <c r="AD204" s="3">
        <f>ROUND(SUMIF(AA188:AA202,"=72309884",Q188:Q202),2)</f>
        <v>768.12</v>
      </c>
      <c r="AE204" s="3">
        <f>ROUND(SUMIF(AA188:AA202,"=72309884",R188:R202),2)</f>
        <v>253.69</v>
      </c>
      <c r="AF204" s="3">
        <f>ROUND(SUMIF(AA188:AA202,"=72309884",S188:S202),2)</f>
        <v>464.73</v>
      </c>
      <c r="AG204" s="3">
        <f>ROUND(SUMIF(AA188:AA202,"=72309884",T188:T202),2)</f>
        <v>0</v>
      </c>
      <c r="AH204" s="3">
        <f>SUMIF(AA188:AA202,"=72309884",U188:U202)</f>
        <v>1.1222099999999999</v>
      </c>
      <c r="AI204" s="3">
        <f>SUMIF(AA188:AA202,"=72309884",V188:V202)</f>
        <v>0.55838919999999992</v>
      </c>
      <c r="AJ204" s="3">
        <f>ROUND(SUMIF(AA188:AA202,"=72309884",W188:W202),2)</f>
        <v>0</v>
      </c>
      <c r="AK204" s="3">
        <f>ROUND(SUMIF(AA188:AA202,"=72309884",X188:X202),2)</f>
        <v>833.08</v>
      </c>
      <c r="AL204" s="3">
        <f>ROUND(SUMIF(AA188:AA202,"=72309884",Y188:Y202),2)</f>
        <v>523.66</v>
      </c>
      <c r="AM204" s="3"/>
      <c r="AN204" s="3"/>
      <c r="AO204" s="3">
        <f t="shared" ref="AO204:BD204" si="122">ROUND(BX204,2)</f>
        <v>0</v>
      </c>
      <c r="AP204" s="3">
        <f t="shared" si="122"/>
        <v>0</v>
      </c>
      <c r="AQ204" s="3">
        <f t="shared" si="122"/>
        <v>0</v>
      </c>
      <c r="AR204" s="3">
        <f t="shared" si="122"/>
        <v>5671.19</v>
      </c>
      <c r="AS204" s="3">
        <f t="shared" si="122"/>
        <v>5671.19</v>
      </c>
      <c r="AT204" s="3">
        <f t="shared" si="122"/>
        <v>0</v>
      </c>
      <c r="AU204" s="3">
        <f t="shared" si="122"/>
        <v>0</v>
      </c>
      <c r="AV204" s="3">
        <f t="shared" si="122"/>
        <v>2827.91</v>
      </c>
      <c r="AW204" s="3">
        <f t="shared" si="122"/>
        <v>2827.91</v>
      </c>
      <c r="AX204" s="3">
        <f t="shared" si="122"/>
        <v>0</v>
      </c>
      <c r="AY204" s="3">
        <f t="shared" si="122"/>
        <v>2827.91</v>
      </c>
      <c r="AZ204" s="3">
        <f t="shared" si="122"/>
        <v>0</v>
      </c>
      <c r="BA204" s="3">
        <f t="shared" si="122"/>
        <v>0</v>
      </c>
      <c r="BB204" s="3">
        <f t="shared" si="122"/>
        <v>0</v>
      </c>
      <c r="BC204" s="3">
        <f t="shared" si="122"/>
        <v>0</v>
      </c>
      <c r="BD204" s="3">
        <f t="shared" si="122"/>
        <v>0</v>
      </c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>
        <f>ROUND(SUMIF(AA188:AA202,"=72309884",FQ188:FQ202),2)</f>
        <v>0</v>
      </c>
      <c r="BY204" s="3">
        <f>ROUND(SUMIF(AA188:AA202,"=72309884",FR188:FR202),2)</f>
        <v>0</v>
      </c>
      <c r="BZ204" s="3">
        <f>ROUND(SUMIF(AA188:AA202,"=72309884",GL188:GL202),2)</f>
        <v>0</v>
      </c>
      <c r="CA204" s="3">
        <f>ROUND(SUMIF(AA188:AA202,"=72309884",GM188:GM202),2)</f>
        <v>5671.19</v>
      </c>
      <c r="CB204" s="3">
        <f>ROUND(SUMIF(AA188:AA202,"=72309884",GN188:GN202),2)</f>
        <v>5671.19</v>
      </c>
      <c r="CC204" s="3">
        <f>ROUND(SUMIF(AA188:AA202,"=72309884",GO188:GO202),2)</f>
        <v>0</v>
      </c>
      <c r="CD204" s="3">
        <f>ROUND(SUMIF(AA188:AA202,"=72309884",GP188:GP202),2)</f>
        <v>0</v>
      </c>
      <c r="CE204" s="3">
        <f>AC204-BX204</f>
        <v>2827.91</v>
      </c>
      <c r="CF204" s="3">
        <f>AC204-BY204</f>
        <v>2827.91</v>
      </c>
      <c r="CG204" s="3">
        <f>BX204-BZ204</f>
        <v>0</v>
      </c>
      <c r="CH204" s="3">
        <f>AC204-BX204-BY204+BZ204</f>
        <v>2827.91</v>
      </c>
      <c r="CI204" s="3">
        <f>BY204-BZ204</f>
        <v>0</v>
      </c>
      <c r="CJ204" s="3">
        <f>ROUND(SUMIF(AA188:AA202,"=72309884",GX188:GX202),2)</f>
        <v>0</v>
      </c>
      <c r="CK204" s="3">
        <f>ROUND(SUMIF(AA188:AA202,"=72309884",GY188:GY202),2)</f>
        <v>0</v>
      </c>
      <c r="CL204" s="3">
        <f>ROUND(SUMIF(AA188:AA202,"=72309884",GZ188:GZ202),2)</f>
        <v>0</v>
      </c>
      <c r="CM204" s="3">
        <f>ROUND(SUMIF(AA188:AA202,"=72309884",HD188:HD202),2)</f>
        <v>0</v>
      </c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>
        <v>0</v>
      </c>
    </row>
    <row r="206" spans="1:255" x14ac:dyDescent="0.2">
      <c r="A206" s="5">
        <v>50</v>
      </c>
      <c r="B206" s="5">
        <v>0</v>
      </c>
      <c r="C206" s="5">
        <v>0</v>
      </c>
      <c r="D206" s="5">
        <v>1</v>
      </c>
      <c r="E206" s="5">
        <v>201</v>
      </c>
      <c r="F206" s="5">
        <f>ROUND(Source!O204,O206)</f>
        <v>4314.45</v>
      </c>
      <c r="G206" s="5" t="s">
        <v>46</v>
      </c>
      <c r="H206" s="5" t="s">
        <v>47</v>
      </c>
      <c r="I206" s="5"/>
      <c r="J206" s="5"/>
      <c r="K206" s="5">
        <v>201</v>
      </c>
      <c r="L206" s="5">
        <v>1</v>
      </c>
      <c r="M206" s="5">
        <v>3</v>
      </c>
      <c r="N206" s="5" t="s">
        <v>3</v>
      </c>
      <c r="O206" s="5">
        <v>2</v>
      </c>
      <c r="P206" s="5"/>
      <c r="Q206" s="5"/>
      <c r="R206" s="5"/>
      <c r="S206" s="5"/>
      <c r="T206" s="5"/>
      <c r="U206" s="5"/>
      <c r="V206" s="5"/>
      <c r="W206" s="5">
        <v>4314.45</v>
      </c>
      <c r="X206" s="5">
        <v>1</v>
      </c>
      <c r="Y206" s="5">
        <v>4314.45</v>
      </c>
      <c r="Z206" s="5"/>
      <c r="AA206" s="5"/>
      <c r="AB206" s="5"/>
    </row>
    <row r="207" spans="1:255" x14ac:dyDescent="0.2">
      <c r="A207" s="5">
        <v>50</v>
      </c>
      <c r="B207" s="5">
        <v>0</v>
      </c>
      <c r="C207" s="5">
        <v>0</v>
      </c>
      <c r="D207" s="5">
        <v>1</v>
      </c>
      <c r="E207" s="5">
        <v>202</v>
      </c>
      <c r="F207" s="5">
        <f>ROUND(Source!P204,O207)</f>
        <v>2827.91</v>
      </c>
      <c r="G207" s="5" t="s">
        <v>48</v>
      </c>
      <c r="H207" s="5" t="s">
        <v>49</v>
      </c>
      <c r="I207" s="5"/>
      <c r="J207" s="5"/>
      <c r="K207" s="5">
        <v>202</v>
      </c>
      <c r="L207" s="5">
        <v>2</v>
      </c>
      <c r="M207" s="5">
        <v>3</v>
      </c>
      <c r="N207" s="5" t="s">
        <v>3</v>
      </c>
      <c r="O207" s="5">
        <v>2</v>
      </c>
      <c r="P207" s="5"/>
      <c r="Q207" s="5"/>
      <c r="R207" s="5"/>
      <c r="S207" s="5"/>
      <c r="T207" s="5"/>
      <c r="U207" s="5"/>
      <c r="V207" s="5"/>
      <c r="W207" s="5">
        <v>2827.91</v>
      </c>
      <c r="X207" s="5">
        <v>1</v>
      </c>
      <c r="Y207" s="5">
        <v>2827.91</v>
      </c>
      <c r="Z207" s="5"/>
      <c r="AA207" s="5"/>
      <c r="AB207" s="5"/>
    </row>
    <row r="208" spans="1:255" x14ac:dyDescent="0.2">
      <c r="A208" s="5">
        <v>50</v>
      </c>
      <c r="B208" s="5">
        <v>0</v>
      </c>
      <c r="C208" s="5">
        <v>0</v>
      </c>
      <c r="D208" s="5">
        <v>1</v>
      </c>
      <c r="E208" s="5">
        <v>222</v>
      </c>
      <c r="F208" s="5">
        <f>ROUND(Source!AO204,O208)</f>
        <v>0</v>
      </c>
      <c r="G208" s="5" t="s">
        <v>50</v>
      </c>
      <c r="H208" s="5" t="s">
        <v>51</v>
      </c>
      <c r="I208" s="5"/>
      <c r="J208" s="5"/>
      <c r="K208" s="5">
        <v>222</v>
      </c>
      <c r="L208" s="5">
        <v>3</v>
      </c>
      <c r="M208" s="5">
        <v>3</v>
      </c>
      <c r="N208" s="5" t="s">
        <v>3</v>
      </c>
      <c r="O208" s="5">
        <v>2</v>
      </c>
      <c r="P208" s="5"/>
      <c r="Q208" s="5"/>
      <c r="R208" s="5"/>
      <c r="S208" s="5"/>
      <c r="T208" s="5"/>
      <c r="U208" s="5"/>
      <c r="V208" s="5"/>
      <c r="W208" s="5">
        <v>0</v>
      </c>
      <c r="X208" s="5">
        <v>1</v>
      </c>
      <c r="Y208" s="5">
        <v>0</v>
      </c>
      <c r="Z208" s="5"/>
      <c r="AA208" s="5"/>
      <c r="AB208" s="5"/>
    </row>
    <row r="209" spans="1:28" x14ac:dyDescent="0.2">
      <c r="A209" s="5">
        <v>50</v>
      </c>
      <c r="B209" s="5">
        <v>0</v>
      </c>
      <c r="C209" s="5">
        <v>0</v>
      </c>
      <c r="D209" s="5">
        <v>1</v>
      </c>
      <c r="E209" s="5">
        <v>225</v>
      </c>
      <c r="F209" s="5">
        <f>ROUND(Source!AV204,O209)</f>
        <v>2827.91</v>
      </c>
      <c r="G209" s="5" t="s">
        <v>52</v>
      </c>
      <c r="H209" s="5" t="s">
        <v>53</v>
      </c>
      <c r="I209" s="5"/>
      <c r="J209" s="5"/>
      <c r="K209" s="5">
        <v>225</v>
      </c>
      <c r="L209" s="5">
        <v>4</v>
      </c>
      <c r="M209" s="5">
        <v>3</v>
      </c>
      <c r="N209" s="5" t="s">
        <v>3</v>
      </c>
      <c r="O209" s="5">
        <v>2</v>
      </c>
      <c r="P209" s="5"/>
      <c r="Q209" s="5"/>
      <c r="R209" s="5"/>
      <c r="S209" s="5"/>
      <c r="T209" s="5"/>
      <c r="U209" s="5"/>
      <c r="V209" s="5"/>
      <c r="W209" s="5">
        <v>2827.91</v>
      </c>
      <c r="X209" s="5">
        <v>1</v>
      </c>
      <c r="Y209" s="5">
        <v>2827.91</v>
      </c>
      <c r="Z209" s="5"/>
      <c r="AA209" s="5"/>
      <c r="AB209" s="5"/>
    </row>
    <row r="210" spans="1:28" x14ac:dyDescent="0.2">
      <c r="A210" s="5">
        <v>50</v>
      </c>
      <c r="B210" s="5">
        <v>0</v>
      </c>
      <c r="C210" s="5">
        <v>0</v>
      </c>
      <c r="D210" s="5">
        <v>1</v>
      </c>
      <c r="E210" s="5">
        <v>226</v>
      </c>
      <c r="F210" s="5">
        <f>ROUND(Source!AW204,O210)</f>
        <v>2827.91</v>
      </c>
      <c r="G210" s="5" t="s">
        <v>54</v>
      </c>
      <c r="H210" s="5" t="s">
        <v>55</v>
      </c>
      <c r="I210" s="5"/>
      <c r="J210" s="5"/>
      <c r="K210" s="5">
        <v>226</v>
      </c>
      <c r="L210" s="5">
        <v>5</v>
      </c>
      <c r="M210" s="5">
        <v>3</v>
      </c>
      <c r="N210" s="5" t="s">
        <v>3</v>
      </c>
      <c r="O210" s="5">
        <v>2</v>
      </c>
      <c r="P210" s="5"/>
      <c r="Q210" s="5"/>
      <c r="R210" s="5"/>
      <c r="S210" s="5"/>
      <c r="T210" s="5"/>
      <c r="U210" s="5"/>
      <c r="V210" s="5"/>
      <c r="W210" s="5">
        <v>2827.91</v>
      </c>
      <c r="X210" s="5">
        <v>1</v>
      </c>
      <c r="Y210" s="5">
        <v>2827.91</v>
      </c>
      <c r="Z210" s="5"/>
      <c r="AA210" s="5"/>
      <c r="AB210" s="5"/>
    </row>
    <row r="211" spans="1:28" x14ac:dyDescent="0.2">
      <c r="A211" s="5">
        <v>50</v>
      </c>
      <c r="B211" s="5">
        <v>0</v>
      </c>
      <c r="C211" s="5">
        <v>0</v>
      </c>
      <c r="D211" s="5">
        <v>1</v>
      </c>
      <c r="E211" s="5">
        <v>227</v>
      </c>
      <c r="F211" s="5">
        <f>ROUND(Source!AX204,O211)</f>
        <v>0</v>
      </c>
      <c r="G211" s="5" t="s">
        <v>56</v>
      </c>
      <c r="H211" s="5" t="s">
        <v>57</v>
      </c>
      <c r="I211" s="5"/>
      <c r="J211" s="5"/>
      <c r="K211" s="5">
        <v>227</v>
      </c>
      <c r="L211" s="5">
        <v>6</v>
      </c>
      <c r="M211" s="5">
        <v>3</v>
      </c>
      <c r="N211" s="5" t="s">
        <v>3</v>
      </c>
      <c r="O211" s="5">
        <v>2</v>
      </c>
      <c r="P211" s="5"/>
      <c r="Q211" s="5"/>
      <c r="R211" s="5"/>
      <c r="S211" s="5"/>
      <c r="T211" s="5"/>
      <c r="U211" s="5"/>
      <c r="V211" s="5"/>
      <c r="W211" s="5">
        <v>0</v>
      </c>
      <c r="X211" s="5">
        <v>1</v>
      </c>
      <c r="Y211" s="5">
        <v>0</v>
      </c>
      <c r="Z211" s="5"/>
      <c r="AA211" s="5"/>
      <c r="AB211" s="5"/>
    </row>
    <row r="212" spans="1:28" x14ac:dyDescent="0.2">
      <c r="A212" s="5">
        <v>50</v>
      </c>
      <c r="B212" s="5">
        <v>0</v>
      </c>
      <c r="C212" s="5">
        <v>0</v>
      </c>
      <c r="D212" s="5">
        <v>1</v>
      </c>
      <c r="E212" s="5">
        <v>228</v>
      </c>
      <c r="F212" s="5">
        <f>ROUND(Source!AY204,O212)</f>
        <v>2827.91</v>
      </c>
      <c r="G212" s="5" t="s">
        <v>58</v>
      </c>
      <c r="H212" s="5" t="s">
        <v>59</v>
      </c>
      <c r="I212" s="5"/>
      <c r="J212" s="5"/>
      <c r="K212" s="5">
        <v>228</v>
      </c>
      <c r="L212" s="5">
        <v>7</v>
      </c>
      <c r="M212" s="5">
        <v>3</v>
      </c>
      <c r="N212" s="5" t="s">
        <v>3</v>
      </c>
      <c r="O212" s="5">
        <v>2</v>
      </c>
      <c r="P212" s="5"/>
      <c r="Q212" s="5"/>
      <c r="R212" s="5"/>
      <c r="S212" s="5"/>
      <c r="T212" s="5"/>
      <c r="U212" s="5"/>
      <c r="V212" s="5"/>
      <c r="W212" s="5">
        <v>2827.91</v>
      </c>
      <c r="X212" s="5">
        <v>1</v>
      </c>
      <c r="Y212" s="5">
        <v>2827.91</v>
      </c>
      <c r="Z212" s="5"/>
      <c r="AA212" s="5"/>
      <c r="AB212" s="5"/>
    </row>
    <row r="213" spans="1:28" x14ac:dyDescent="0.2">
      <c r="A213" s="5">
        <v>50</v>
      </c>
      <c r="B213" s="5">
        <v>0</v>
      </c>
      <c r="C213" s="5">
        <v>0</v>
      </c>
      <c r="D213" s="5">
        <v>1</v>
      </c>
      <c r="E213" s="5">
        <v>216</v>
      </c>
      <c r="F213" s="5">
        <f>ROUND(Source!AP204,O213)</f>
        <v>0</v>
      </c>
      <c r="G213" s="5" t="s">
        <v>60</v>
      </c>
      <c r="H213" s="5" t="s">
        <v>61</v>
      </c>
      <c r="I213" s="5"/>
      <c r="J213" s="5"/>
      <c r="K213" s="5">
        <v>216</v>
      </c>
      <c r="L213" s="5">
        <v>8</v>
      </c>
      <c r="M213" s="5">
        <v>3</v>
      </c>
      <c r="N213" s="5" t="s">
        <v>3</v>
      </c>
      <c r="O213" s="5">
        <v>2</v>
      </c>
      <c r="P213" s="5"/>
      <c r="Q213" s="5"/>
      <c r="R213" s="5"/>
      <c r="S213" s="5"/>
      <c r="T213" s="5"/>
      <c r="U213" s="5"/>
      <c r="V213" s="5"/>
      <c r="W213" s="5">
        <v>0</v>
      </c>
      <c r="X213" s="5">
        <v>1</v>
      </c>
      <c r="Y213" s="5">
        <v>0</v>
      </c>
      <c r="Z213" s="5"/>
      <c r="AA213" s="5"/>
      <c r="AB213" s="5"/>
    </row>
    <row r="214" spans="1:28" x14ac:dyDescent="0.2">
      <c r="A214" s="5">
        <v>50</v>
      </c>
      <c r="B214" s="5">
        <v>0</v>
      </c>
      <c r="C214" s="5">
        <v>0</v>
      </c>
      <c r="D214" s="5">
        <v>1</v>
      </c>
      <c r="E214" s="5">
        <v>223</v>
      </c>
      <c r="F214" s="5">
        <f>ROUND(Source!AQ204,O214)</f>
        <v>0</v>
      </c>
      <c r="G214" s="5" t="s">
        <v>62</v>
      </c>
      <c r="H214" s="5" t="s">
        <v>63</v>
      </c>
      <c r="I214" s="5"/>
      <c r="J214" s="5"/>
      <c r="K214" s="5">
        <v>223</v>
      </c>
      <c r="L214" s="5">
        <v>9</v>
      </c>
      <c r="M214" s="5">
        <v>3</v>
      </c>
      <c r="N214" s="5" t="s">
        <v>3</v>
      </c>
      <c r="O214" s="5">
        <v>2</v>
      </c>
      <c r="P214" s="5"/>
      <c r="Q214" s="5"/>
      <c r="R214" s="5"/>
      <c r="S214" s="5"/>
      <c r="T214" s="5"/>
      <c r="U214" s="5"/>
      <c r="V214" s="5"/>
      <c r="W214" s="5">
        <v>0</v>
      </c>
      <c r="X214" s="5">
        <v>1</v>
      </c>
      <c r="Y214" s="5">
        <v>0</v>
      </c>
      <c r="Z214" s="5"/>
      <c r="AA214" s="5"/>
      <c r="AB214" s="5"/>
    </row>
    <row r="215" spans="1:28" x14ac:dyDescent="0.2">
      <c r="A215" s="5">
        <v>50</v>
      </c>
      <c r="B215" s="5">
        <v>0</v>
      </c>
      <c r="C215" s="5">
        <v>0</v>
      </c>
      <c r="D215" s="5">
        <v>1</v>
      </c>
      <c r="E215" s="5">
        <v>229</v>
      </c>
      <c r="F215" s="5">
        <f>ROUND(Source!AZ204,O215)</f>
        <v>0</v>
      </c>
      <c r="G215" s="5" t="s">
        <v>64</v>
      </c>
      <c r="H215" s="5" t="s">
        <v>65</v>
      </c>
      <c r="I215" s="5"/>
      <c r="J215" s="5"/>
      <c r="K215" s="5">
        <v>229</v>
      </c>
      <c r="L215" s="5">
        <v>10</v>
      </c>
      <c r="M215" s="5">
        <v>3</v>
      </c>
      <c r="N215" s="5" t="s">
        <v>3</v>
      </c>
      <c r="O215" s="5">
        <v>2</v>
      </c>
      <c r="P215" s="5"/>
      <c r="Q215" s="5"/>
      <c r="R215" s="5"/>
      <c r="S215" s="5"/>
      <c r="T215" s="5"/>
      <c r="U215" s="5"/>
      <c r="V215" s="5"/>
      <c r="W215" s="5">
        <v>0</v>
      </c>
      <c r="X215" s="5">
        <v>1</v>
      </c>
      <c r="Y215" s="5">
        <v>0</v>
      </c>
      <c r="Z215" s="5"/>
      <c r="AA215" s="5"/>
      <c r="AB215" s="5"/>
    </row>
    <row r="216" spans="1:28" x14ac:dyDescent="0.2">
      <c r="A216" s="5">
        <v>50</v>
      </c>
      <c r="B216" s="5">
        <v>0</v>
      </c>
      <c r="C216" s="5">
        <v>0</v>
      </c>
      <c r="D216" s="5">
        <v>1</v>
      </c>
      <c r="E216" s="5">
        <v>203</v>
      </c>
      <c r="F216" s="5">
        <f>ROUND(Source!Q204,O216)</f>
        <v>768.12</v>
      </c>
      <c r="G216" s="5" t="s">
        <v>66</v>
      </c>
      <c r="H216" s="5" t="s">
        <v>67</v>
      </c>
      <c r="I216" s="5"/>
      <c r="J216" s="5"/>
      <c r="K216" s="5">
        <v>203</v>
      </c>
      <c r="L216" s="5">
        <v>11</v>
      </c>
      <c r="M216" s="5">
        <v>3</v>
      </c>
      <c r="N216" s="5" t="s">
        <v>3</v>
      </c>
      <c r="O216" s="5">
        <v>2</v>
      </c>
      <c r="P216" s="5"/>
      <c r="Q216" s="5"/>
      <c r="R216" s="5"/>
      <c r="S216" s="5"/>
      <c r="T216" s="5"/>
      <c r="U216" s="5"/>
      <c r="V216" s="5"/>
      <c r="W216" s="5">
        <v>768.12</v>
      </c>
      <c r="X216" s="5">
        <v>1</v>
      </c>
      <c r="Y216" s="5">
        <v>768.12</v>
      </c>
      <c r="Z216" s="5"/>
      <c r="AA216" s="5"/>
      <c r="AB216" s="5"/>
    </row>
    <row r="217" spans="1:28" x14ac:dyDescent="0.2">
      <c r="A217" s="5">
        <v>50</v>
      </c>
      <c r="B217" s="5">
        <v>0</v>
      </c>
      <c r="C217" s="5">
        <v>0</v>
      </c>
      <c r="D217" s="5">
        <v>1</v>
      </c>
      <c r="E217" s="5">
        <v>231</v>
      </c>
      <c r="F217" s="5">
        <f>ROUND(Source!BB204,O217)</f>
        <v>0</v>
      </c>
      <c r="G217" s="5" t="s">
        <v>68</v>
      </c>
      <c r="H217" s="5" t="s">
        <v>69</v>
      </c>
      <c r="I217" s="5"/>
      <c r="J217" s="5"/>
      <c r="K217" s="5">
        <v>231</v>
      </c>
      <c r="L217" s="5">
        <v>12</v>
      </c>
      <c r="M217" s="5">
        <v>3</v>
      </c>
      <c r="N217" s="5" t="s">
        <v>3</v>
      </c>
      <c r="O217" s="5">
        <v>2</v>
      </c>
      <c r="P217" s="5"/>
      <c r="Q217" s="5"/>
      <c r="R217" s="5"/>
      <c r="S217" s="5"/>
      <c r="T217" s="5"/>
      <c r="U217" s="5"/>
      <c r="V217" s="5"/>
      <c r="W217" s="5">
        <v>0</v>
      </c>
      <c r="X217" s="5">
        <v>1</v>
      </c>
      <c r="Y217" s="5">
        <v>0</v>
      </c>
      <c r="Z217" s="5"/>
      <c r="AA217" s="5"/>
      <c r="AB217" s="5"/>
    </row>
    <row r="218" spans="1:28" x14ac:dyDescent="0.2">
      <c r="A218" s="5">
        <v>50</v>
      </c>
      <c r="B218" s="5">
        <v>0</v>
      </c>
      <c r="C218" s="5">
        <v>0</v>
      </c>
      <c r="D218" s="5">
        <v>1</v>
      </c>
      <c r="E218" s="5">
        <v>204</v>
      </c>
      <c r="F218" s="5">
        <f>ROUND(Source!R204,O218)</f>
        <v>253.69</v>
      </c>
      <c r="G218" s="5" t="s">
        <v>70</v>
      </c>
      <c r="H218" s="5" t="s">
        <v>71</v>
      </c>
      <c r="I218" s="5"/>
      <c r="J218" s="5"/>
      <c r="K218" s="5">
        <v>204</v>
      </c>
      <c r="L218" s="5">
        <v>13</v>
      </c>
      <c r="M218" s="5">
        <v>3</v>
      </c>
      <c r="N218" s="5" t="s">
        <v>3</v>
      </c>
      <c r="O218" s="5">
        <v>2</v>
      </c>
      <c r="P218" s="5"/>
      <c r="Q218" s="5"/>
      <c r="R218" s="5"/>
      <c r="S218" s="5"/>
      <c r="T218" s="5"/>
      <c r="U218" s="5"/>
      <c r="V218" s="5"/>
      <c r="W218" s="5">
        <v>253.69</v>
      </c>
      <c r="X218" s="5">
        <v>1</v>
      </c>
      <c r="Y218" s="5">
        <v>253.69</v>
      </c>
      <c r="Z218" s="5"/>
      <c r="AA218" s="5"/>
      <c r="AB218" s="5"/>
    </row>
    <row r="219" spans="1:28" x14ac:dyDescent="0.2">
      <c r="A219" s="5">
        <v>50</v>
      </c>
      <c r="B219" s="5">
        <v>0</v>
      </c>
      <c r="C219" s="5">
        <v>0</v>
      </c>
      <c r="D219" s="5">
        <v>1</v>
      </c>
      <c r="E219" s="5">
        <v>205</v>
      </c>
      <c r="F219" s="5">
        <f>ROUND(Source!S204,O219)</f>
        <v>464.73</v>
      </c>
      <c r="G219" s="5" t="s">
        <v>72</v>
      </c>
      <c r="H219" s="5" t="s">
        <v>73</v>
      </c>
      <c r="I219" s="5"/>
      <c r="J219" s="5"/>
      <c r="K219" s="5">
        <v>205</v>
      </c>
      <c r="L219" s="5">
        <v>14</v>
      </c>
      <c r="M219" s="5">
        <v>3</v>
      </c>
      <c r="N219" s="5" t="s">
        <v>3</v>
      </c>
      <c r="O219" s="5">
        <v>2</v>
      </c>
      <c r="P219" s="5"/>
      <c r="Q219" s="5"/>
      <c r="R219" s="5"/>
      <c r="S219" s="5"/>
      <c r="T219" s="5"/>
      <c r="U219" s="5"/>
      <c r="V219" s="5"/>
      <c r="W219" s="5">
        <v>464.73000000000008</v>
      </c>
      <c r="X219" s="5">
        <v>1</v>
      </c>
      <c r="Y219" s="5">
        <v>464.73000000000008</v>
      </c>
      <c r="Z219" s="5"/>
      <c r="AA219" s="5"/>
      <c r="AB219" s="5"/>
    </row>
    <row r="220" spans="1:28" x14ac:dyDescent="0.2">
      <c r="A220" s="5">
        <v>50</v>
      </c>
      <c r="B220" s="5">
        <v>0</v>
      </c>
      <c r="C220" s="5">
        <v>0</v>
      </c>
      <c r="D220" s="5">
        <v>1</v>
      </c>
      <c r="E220" s="5">
        <v>232</v>
      </c>
      <c r="F220" s="5">
        <f>ROUND(Source!BC204,O220)</f>
        <v>0</v>
      </c>
      <c r="G220" s="5" t="s">
        <v>74</v>
      </c>
      <c r="H220" s="5" t="s">
        <v>75</v>
      </c>
      <c r="I220" s="5"/>
      <c r="J220" s="5"/>
      <c r="K220" s="5">
        <v>232</v>
      </c>
      <c r="L220" s="5">
        <v>15</v>
      </c>
      <c r="M220" s="5">
        <v>3</v>
      </c>
      <c r="N220" s="5" t="s">
        <v>3</v>
      </c>
      <c r="O220" s="5">
        <v>2</v>
      </c>
      <c r="P220" s="5"/>
      <c r="Q220" s="5"/>
      <c r="R220" s="5"/>
      <c r="S220" s="5"/>
      <c r="T220" s="5"/>
      <c r="U220" s="5"/>
      <c r="V220" s="5"/>
      <c r="W220" s="5">
        <v>0</v>
      </c>
      <c r="X220" s="5">
        <v>1</v>
      </c>
      <c r="Y220" s="5">
        <v>0</v>
      </c>
      <c r="Z220" s="5"/>
      <c r="AA220" s="5"/>
      <c r="AB220" s="5"/>
    </row>
    <row r="221" spans="1:28" x14ac:dyDescent="0.2">
      <c r="A221" s="5">
        <v>50</v>
      </c>
      <c r="B221" s="5">
        <v>0</v>
      </c>
      <c r="C221" s="5">
        <v>0</v>
      </c>
      <c r="D221" s="5">
        <v>1</v>
      </c>
      <c r="E221" s="5">
        <v>214</v>
      </c>
      <c r="F221" s="5">
        <f>ROUND(Source!AS204,O221)</f>
        <v>5671.19</v>
      </c>
      <c r="G221" s="5" t="s">
        <v>76</v>
      </c>
      <c r="H221" s="5" t="s">
        <v>77</v>
      </c>
      <c r="I221" s="5"/>
      <c r="J221" s="5"/>
      <c r="K221" s="5">
        <v>214</v>
      </c>
      <c r="L221" s="5">
        <v>16</v>
      </c>
      <c r="M221" s="5">
        <v>3</v>
      </c>
      <c r="N221" s="5" t="s">
        <v>3</v>
      </c>
      <c r="O221" s="5">
        <v>2</v>
      </c>
      <c r="P221" s="5"/>
      <c r="Q221" s="5"/>
      <c r="R221" s="5"/>
      <c r="S221" s="5"/>
      <c r="T221" s="5"/>
      <c r="U221" s="5"/>
      <c r="V221" s="5"/>
      <c r="W221" s="5">
        <v>5671.19</v>
      </c>
      <c r="X221" s="5">
        <v>1</v>
      </c>
      <c r="Y221" s="5">
        <v>5671.19</v>
      </c>
      <c r="Z221" s="5"/>
      <c r="AA221" s="5"/>
      <c r="AB221" s="5"/>
    </row>
    <row r="222" spans="1:28" x14ac:dyDescent="0.2">
      <c r="A222" s="5">
        <v>50</v>
      </c>
      <c r="B222" s="5">
        <v>0</v>
      </c>
      <c r="C222" s="5">
        <v>0</v>
      </c>
      <c r="D222" s="5">
        <v>1</v>
      </c>
      <c r="E222" s="5">
        <v>215</v>
      </c>
      <c r="F222" s="5">
        <f>ROUND(Source!AT204,O222)</f>
        <v>0</v>
      </c>
      <c r="G222" s="5" t="s">
        <v>78</v>
      </c>
      <c r="H222" s="5" t="s">
        <v>79</v>
      </c>
      <c r="I222" s="5"/>
      <c r="J222" s="5"/>
      <c r="K222" s="5">
        <v>215</v>
      </c>
      <c r="L222" s="5">
        <v>17</v>
      </c>
      <c r="M222" s="5">
        <v>3</v>
      </c>
      <c r="N222" s="5" t="s">
        <v>3</v>
      </c>
      <c r="O222" s="5">
        <v>2</v>
      </c>
      <c r="P222" s="5"/>
      <c r="Q222" s="5"/>
      <c r="R222" s="5"/>
      <c r="S222" s="5"/>
      <c r="T222" s="5"/>
      <c r="U222" s="5"/>
      <c r="V222" s="5"/>
      <c r="W222" s="5">
        <v>0</v>
      </c>
      <c r="X222" s="5">
        <v>1</v>
      </c>
      <c r="Y222" s="5">
        <v>0</v>
      </c>
      <c r="Z222" s="5"/>
      <c r="AA222" s="5"/>
      <c r="AB222" s="5"/>
    </row>
    <row r="223" spans="1:28" x14ac:dyDescent="0.2">
      <c r="A223" s="5">
        <v>50</v>
      </c>
      <c r="B223" s="5">
        <v>0</v>
      </c>
      <c r="C223" s="5">
        <v>0</v>
      </c>
      <c r="D223" s="5">
        <v>1</v>
      </c>
      <c r="E223" s="5">
        <v>217</v>
      </c>
      <c r="F223" s="5">
        <f>ROUND(Source!AU204,O223)</f>
        <v>0</v>
      </c>
      <c r="G223" s="5" t="s">
        <v>80</v>
      </c>
      <c r="H223" s="5" t="s">
        <v>81</v>
      </c>
      <c r="I223" s="5"/>
      <c r="J223" s="5"/>
      <c r="K223" s="5">
        <v>217</v>
      </c>
      <c r="L223" s="5">
        <v>18</v>
      </c>
      <c r="M223" s="5">
        <v>3</v>
      </c>
      <c r="N223" s="5" t="s">
        <v>3</v>
      </c>
      <c r="O223" s="5">
        <v>2</v>
      </c>
      <c r="P223" s="5"/>
      <c r="Q223" s="5"/>
      <c r="R223" s="5"/>
      <c r="S223" s="5"/>
      <c r="T223" s="5"/>
      <c r="U223" s="5"/>
      <c r="V223" s="5"/>
      <c r="W223" s="5">
        <v>0</v>
      </c>
      <c r="X223" s="5">
        <v>1</v>
      </c>
      <c r="Y223" s="5">
        <v>0</v>
      </c>
      <c r="Z223" s="5"/>
      <c r="AA223" s="5"/>
      <c r="AB223" s="5"/>
    </row>
    <row r="224" spans="1:28" x14ac:dyDescent="0.2">
      <c r="A224" s="5">
        <v>50</v>
      </c>
      <c r="B224" s="5">
        <v>0</v>
      </c>
      <c r="C224" s="5">
        <v>0</v>
      </c>
      <c r="D224" s="5">
        <v>1</v>
      </c>
      <c r="E224" s="5">
        <v>230</v>
      </c>
      <c r="F224" s="5">
        <f>ROUND(Source!BA204,O224)</f>
        <v>0</v>
      </c>
      <c r="G224" s="5" t="s">
        <v>82</v>
      </c>
      <c r="H224" s="5" t="s">
        <v>83</v>
      </c>
      <c r="I224" s="5"/>
      <c r="J224" s="5"/>
      <c r="K224" s="5">
        <v>230</v>
      </c>
      <c r="L224" s="5">
        <v>19</v>
      </c>
      <c r="M224" s="5">
        <v>3</v>
      </c>
      <c r="N224" s="5" t="s">
        <v>3</v>
      </c>
      <c r="O224" s="5">
        <v>2</v>
      </c>
      <c r="P224" s="5"/>
      <c r="Q224" s="5"/>
      <c r="R224" s="5"/>
      <c r="S224" s="5"/>
      <c r="T224" s="5"/>
      <c r="U224" s="5"/>
      <c r="V224" s="5"/>
      <c r="W224" s="5">
        <v>0</v>
      </c>
      <c r="X224" s="5">
        <v>1</v>
      </c>
      <c r="Y224" s="5">
        <v>0</v>
      </c>
      <c r="Z224" s="5"/>
      <c r="AA224" s="5"/>
      <c r="AB224" s="5"/>
    </row>
    <row r="225" spans="1:206" x14ac:dyDescent="0.2">
      <c r="A225" s="5">
        <v>50</v>
      </c>
      <c r="B225" s="5">
        <v>0</v>
      </c>
      <c r="C225" s="5">
        <v>0</v>
      </c>
      <c r="D225" s="5">
        <v>1</v>
      </c>
      <c r="E225" s="5">
        <v>206</v>
      </c>
      <c r="F225" s="5">
        <f>ROUND(Source!T204,O225)</f>
        <v>0</v>
      </c>
      <c r="G225" s="5" t="s">
        <v>84</v>
      </c>
      <c r="H225" s="5" t="s">
        <v>85</v>
      </c>
      <c r="I225" s="5"/>
      <c r="J225" s="5"/>
      <c r="K225" s="5">
        <v>206</v>
      </c>
      <c r="L225" s="5">
        <v>20</v>
      </c>
      <c r="M225" s="5">
        <v>3</v>
      </c>
      <c r="N225" s="5" t="s">
        <v>3</v>
      </c>
      <c r="O225" s="5">
        <v>2</v>
      </c>
      <c r="P225" s="5"/>
      <c r="Q225" s="5"/>
      <c r="R225" s="5"/>
      <c r="S225" s="5"/>
      <c r="T225" s="5"/>
      <c r="U225" s="5"/>
      <c r="V225" s="5"/>
      <c r="W225" s="5">
        <v>0</v>
      </c>
      <c r="X225" s="5">
        <v>1</v>
      </c>
      <c r="Y225" s="5">
        <v>0</v>
      </c>
      <c r="Z225" s="5"/>
      <c r="AA225" s="5"/>
      <c r="AB225" s="5"/>
    </row>
    <row r="226" spans="1:206" x14ac:dyDescent="0.2">
      <c r="A226" s="5">
        <v>50</v>
      </c>
      <c r="B226" s="5">
        <v>0</v>
      </c>
      <c r="C226" s="5">
        <v>0</v>
      </c>
      <c r="D226" s="5">
        <v>1</v>
      </c>
      <c r="E226" s="5">
        <v>207</v>
      </c>
      <c r="F226" s="5">
        <f>ROUND(Source!U204,O226)</f>
        <v>1.1222099999999999</v>
      </c>
      <c r="G226" s="5" t="s">
        <v>86</v>
      </c>
      <c r="H226" s="5" t="s">
        <v>87</v>
      </c>
      <c r="I226" s="5"/>
      <c r="J226" s="5"/>
      <c r="K226" s="5">
        <v>207</v>
      </c>
      <c r="L226" s="5">
        <v>21</v>
      </c>
      <c r="M226" s="5">
        <v>3</v>
      </c>
      <c r="N226" s="5" t="s">
        <v>3</v>
      </c>
      <c r="O226" s="5">
        <v>7</v>
      </c>
      <c r="P226" s="5"/>
      <c r="Q226" s="5"/>
      <c r="R226" s="5"/>
      <c r="S226" s="5"/>
      <c r="T226" s="5"/>
      <c r="U226" s="5"/>
      <c r="V226" s="5"/>
      <c r="W226" s="5">
        <v>1.1222099999999999</v>
      </c>
      <c r="X226" s="5">
        <v>1</v>
      </c>
      <c r="Y226" s="5">
        <v>1.1222099999999999</v>
      </c>
      <c r="Z226" s="5"/>
      <c r="AA226" s="5"/>
      <c r="AB226" s="5"/>
    </row>
    <row r="227" spans="1:206" x14ac:dyDescent="0.2">
      <c r="A227" s="5">
        <v>50</v>
      </c>
      <c r="B227" s="5">
        <v>0</v>
      </c>
      <c r="C227" s="5">
        <v>0</v>
      </c>
      <c r="D227" s="5">
        <v>1</v>
      </c>
      <c r="E227" s="5">
        <v>208</v>
      </c>
      <c r="F227" s="5">
        <f>ROUND(Source!V204,O227)</f>
        <v>0.55838920000000003</v>
      </c>
      <c r="G227" s="5" t="s">
        <v>88</v>
      </c>
      <c r="H227" s="5" t="s">
        <v>89</v>
      </c>
      <c r="I227" s="5"/>
      <c r="J227" s="5"/>
      <c r="K227" s="5">
        <v>208</v>
      </c>
      <c r="L227" s="5">
        <v>22</v>
      </c>
      <c r="M227" s="5">
        <v>3</v>
      </c>
      <c r="N227" s="5" t="s">
        <v>3</v>
      </c>
      <c r="O227" s="5">
        <v>7</v>
      </c>
      <c r="P227" s="5"/>
      <c r="Q227" s="5"/>
      <c r="R227" s="5"/>
      <c r="S227" s="5"/>
      <c r="T227" s="5"/>
      <c r="U227" s="5"/>
      <c r="V227" s="5"/>
      <c r="W227" s="5">
        <v>0.55838920000000003</v>
      </c>
      <c r="X227" s="5">
        <v>1</v>
      </c>
      <c r="Y227" s="5">
        <v>0.55838920000000003</v>
      </c>
      <c r="Z227" s="5"/>
      <c r="AA227" s="5"/>
      <c r="AB227" s="5"/>
    </row>
    <row r="228" spans="1:206" x14ac:dyDescent="0.2">
      <c r="A228" s="5">
        <v>50</v>
      </c>
      <c r="B228" s="5">
        <v>0</v>
      </c>
      <c r="C228" s="5">
        <v>0</v>
      </c>
      <c r="D228" s="5">
        <v>1</v>
      </c>
      <c r="E228" s="5">
        <v>209</v>
      </c>
      <c r="F228" s="5">
        <f>ROUND(Source!W204,O228)</f>
        <v>0</v>
      </c>
      <c r="G228" s="5" t="s">
        <v>90</v>
      </c>
      <c r="H228" s="5" t="s">
        <v>91</v>
      </c>
      <c r="I228" s="5"/>
      <c r="J228" s="5"/>
      <c r="K228" s="5">
        <v>209</v>
      </c>
      <c r="L228" s="5">
        <v>23</v>
      </c>
      <c r="M228" s="5">
        <v>3</v>
      </c>
      <c r="N228" s="5" t="s">
        <v>3</v>
      </c>
      <c r="O228" s="5">
        <v>2</v>
      </c>
      <c r="P228" s="5"/>
      <c r="Q228" s="5"/>
      <c r="R228" s="5"/>
      <c r="S228" s="5"/>
      <c r="T228" s="5"/>
      <c r="U228" s="5"/>
      <c r="V228" s="5"/>
      <c r="W228" s="5">
        <v>0</v>
      </c>
      <c r="X228" s="5">
        <v>1</v>
      </c>
      <c r="Y228" s="5">
        <v>0</v>
      </c>
      <c r="Z228" s="5"/>
      <c r="AA228" s="5"/>
      <c r="AB228" s="5"/>
    </row>
    <row r="229" spans="1:206" x14ac:dyDescent="0.2">
      <c r="A229" s="5">
        <v>50</v>
      </c>
      <c r="B229" s="5">
        <v>0</v>
      </c>
      <c r="C229" s="5">
        <v>0</v>
      </c>
      <c r="D229" s="5">
        <v>1</v>
      </c>
      <c r="E229" s="5">
        <v>233</v>
      </c>
      <c r="F229" s="5">
        <f>ROUND(Source!BD204,O229)</f>
        <v>0</v>
      </c>
      <c r="G229" s="5" t="s">
        <v>92</v>
      </c>
      <c r="H229" s="5" t="s">
        <v>93</v>
      </c>
      <c r="I229" s="5"/>
      <c r="J229" s="5"/>
      <c r="K229" s="5">
        <v>233</v>
      </c>
      <c r="L229" s="5">
        <v>24</v>
      </c>
      <c r="M229" s="5">
        <v>3</v>
      </c>
      <c r="N229" s="5" t="s">
        <v>3</v>
      </c>
      <c r="O229" s="5">
        <v>2</v>
      </c>
      <c r="P229" s="5"/>
      <c r="Q229" s="5"/>
      <c r="R229" s="5"/>
      <c r="S229" s="5"/>
      <c r="T229" s="5"/>
      <c r="U229" s="5"/>
      <c r="V229" s="5"/>
      <c r="W229" s="5">
        <v>0</v>
      </c>
      <c r="X229" s="5">
        <v>1</v>
      </c>
      <c r="Y229" s="5">
        <v>0</v>
      </c>
      <c r="Z229" s="5"/>
      <c r="AA229" s="5"/>
      <c r="AB229" s="5"/>
    </row>
    <row r="230" spans="1:206" x14ac:dyDescent="0.2">
      <c r="A230" s="5">
        <v>50</v>
      </c>
      <c r="B230" s="5">
        <v>0</v>
      </c>
      <c r="C230" s="5">
        <v>0</v>
      </c>
      <c r="D230" s="5">
        <v>1</v>
      </c>
      <c r="E230" s="5">
        <v>210</v>
      </c>
      <c r="F230" s="5">
        <f>ROUND(Source!X204,O230)</f>
        <v>833.08</v>
      </c>
      <c r="G230" s="5" t="s">
        <v>94</v>
      </c>
      <c r="H230" s="5" t="s">
        <v>95</v>
      </c>
      <c r="I230" s="5"/>
      <c r="J230" s="5"/>
      <c r="K230" s="5">
        <v>210</v>
      </c>
      <c r="L230" s="5">
        <v>25</v>
      </c>
      <c r="M230" s="5">
        <v>3</v>
      </c>
      <c r="N230" s="5" t="s">
        <v>3</v>
      </c>
      <c r="O230" s="5">
        <v>2</v>
      </c>
      <c r="P230" s="5"/>
      <c r="Q230" s="5"/>
      <c r="R230" s="5"/>
      <c r="S230" s="5"/>
      <c r="T230" s="5"/>
      <c r="U230" s="5"/>
      <c r="V230" s="5"/>
      <c r="W230" s="5">
        <v>833.08</v>
      </c>
      <c r="X230" s="5">
        <v>1</v>
      </c>
      <c r="Y230" s="5">
        <v>833.08</v>
      </c>
      <c r="Z230" s="5"/>
      <c r="AA230" s="5"/>
      <c r="AB230" s="5"/>
    </row>
    <row r="231" spans="1:206" x14ac:dyDescent="0.2">
      <c r="A231" s="5">
        <v>50</v>
      </c>
      <c r="B231" s="5">
        <v>0</v>
      </c>
      <c r="C231" s="5">
        <v>0</v>
      </c>
      <c r="D231" s="5">
        <v>1</v>
      </c>
      <c r="E231" s="5">
        <v>211</v>
      </c>
      <c r="F231" s="5">
        <f>ROUND(Source!Y204,O231)</f>
        <v>523.66</v>
      </c>
      <c r="G231" s="5" t="s">
        <v>96</v>
      </c>
      <c r="H231" s="5" t="s">
        <v>97</v>
      </c>
      <c r="I231" s="5"/>
      <c r="J231" s="5"/>
      <c r="K231" s="5">
        <v>211</v>
      </c>
      <c r="L231" s="5">
        <v>26</v>
      </c>
      <c r="M231" s="5">
        <v>3</v>
      </c>
      <c r="N231" s="5" t="s">
        <v>3</v>
      </c>
      <c r="O231" s="5">
        <v>2</v>
      </c>
      <c r="P231" s="5"/>
      <c r="Q231" s="5"/>
      <c r="R231" s="5"/>
      <c r="S231" s="5"/>
      <c r="T231" s="5"/>
      <c r="U231" s="5"/>
      <c r="V231" s="5"/>
      <c r="W231" s="5">
        <v>523.66</v>
      </c>
      <c r="X231" s="5">
        <v>1</v>
      </c>
      <c r="Y231" s="5">
        <v>523.66</v>
      </c>
      <c r="Z231" s="5"/>
      <c r="AA231" s="5"/>
      <c r="AB231" s="5"/>
    </row>
    <row r="232" spans="1:206" x14ac:dyDescent="0.2">
      <c r="A232" s="5">
        <v>50</v>
      </c>
      <c r="B232" s="5">
        <v>0</v>
      </c>
      <c r="C232" s="5">
        <v>0</v>
      </c>
      <c r="D232" s="5">
        <v>1</v>
      </c>
      <c r="E232" s="5">
        <v>224</v>
      </c>
      <c r="F232" s="5">
        <f>ROUND(Source!AR204,O232)</f>
        <v>5671.19</v>
      </c>
      <c r="G232" s="5" t="s">
        <v>98</v>
      </c>
      <c r="H232" s="5" t="s">
        <v>99</v>
      </c>
      <c r="I232" s="5"/>
      <c r="J232" s="5"/>
      <c r="K232" s="5">
        <v>224</v>
      </c>
      <c r="L232" s="5">
        <v>27</v>
      </c>
      <c r="M232" s="5">
        <v>3</v>
      </c>
      <c r="N232" s="5" t="s">
        <v>3</v>
      </c>
      <c r="O232" s="5">
        <v>2</v>
      </c>
      <c r="P232" s="5"/>
      <c r="Q232" s="5"/>
      <c r="R232" s="5"/>
      <c r="S232" s="5"/>
      <c r="T232" s="5"/>
      <c r="U232" s="5"/>
      <c r="V232" s="5"/>
      <c r="W232" s="5">
        <v>5671.19</v>
      </c>
      <c r="X232" s="5">
        <v>1</v>
      </c>
      <c r="Y232" s="5">
        <v>5671.19</v>
      </c>
      <c r="Z232" s="5"/>
      <c r="AA232" s="5"/>
      <c r="AB232" s="5"/>
    </row>
    <row r="234" spans="1:206" x14ac:dyDescent="0.2">
      <c r="A234" s="3">
        <v>51</v>
      </c>
      <c r="B234" s="3">
        <f>B24</f>
        <v>1</v>
      </c>
      <c r="C234" s="3">
        <f>A24</f>
        <v>4</v>
      </c>
      <c r="D234" s="3">
        <f>ROW(A24)</f>
        <v>24</v>
      </c>
      <c r="E234" s="3"/>
      <c r="F234" s="3" t="str">
        <f>IF(F24&lt;&gt;"",F24,"")</f>
        <v>Новый раздел</v>
      </c>
      <c r="G234" s="3" t="str">
        <f>IF(G24&lt;&gt;"",G24,"")</f>
        <v>Газопровод высокого давления</v>
      </c>
      <c r="H234" s="3">
        <v>0</v>
      </c>
      <c r="I234" s="3"/>
      <c r="J234" s="3"/>
      <c r="K234" s="3"/>
      <c r="L234" s="3"/>
      <c r="M234" s="3"/>
      <c r="N234" s="3"/>
      <c r="O234" s="3">
        <f t="shared" ref="O234:T234" si="123">ROUND(O37+O104+O154+O204+AB234,2)</f>
        <v>265632.38</v>
      </c>
      <c r="P234" s="3">
        <f t="shared" si="123"/>
        <v>166857.85</v>
      </c>
      <c r="Q234" s="3">
        <f t="shared" si="123"/>
        <v>29949.95</v>
      </c>
      <c r="R234" s="3">
        <f t="shared" si="123"/>
        <v>10414.59</v>
      </c>
      <c r="S234" s="3">
        <f t="shared" si="123"/>
        <v>58409.99</v>
      </c>
      <c r="T234" s="3">
        <f t="shared" si="123"/>
        <v>0</v>
      </c>
      <c r="U234" s="3">
        <f>U37+U104+U154+U204+AH234</f>
        <v>156.14428999999998</v>
      </c>
      <c r="V234" s="3">
        <f>V37+V104+V154+V204+AI234</f>
        <v>21.548994000000004</v>
      </c>
      <c r="W234" s="3">
        <f>ROUND(W37+W104+W154+W204+AJ234,2)</f>
        <v>0</v>
      </c>
      <c r="X234" s="3">
        <f>ROUND(X37+X104+X154+X204+AK234,2)</f>
        <v>73279.039999999994</v>
      </c>
      <c r="Y234" s="3">
        <f>ROUND(Y37+Y104+Y154+Y204+AL234,2)</f>
        <v>40820.74</v>
      </c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>
        <f t="shared" ref="AO234:BD234" si="124">ROUND(AO37+AO104+AO154+AO204+BX234,2)</f>
        <v>0</v>
      </c>
      <c r="AP234" s="3">
        <f t="shared" si="124"/>
        <v>0</v>
      </c>
      <c r="AQ234" s="3">
        <f t="shared" si="124"/>
        <v>0</v>
      </c>
      <c r="AR234" s="3">
        <f t="shared" si="124"/>
        <v>379732.16</v>
      </c>
      <c r="AS234" s="3">
        <f t="shared" si="124"/>
        <v>335753.71</v>
      </c>
      <c r="AT234" s="3">
        <f t="shared" si="124"/>
        <v>43978.45</v>
      </c>
      <c r="AU234" s="3">
        <f t="shared" si="124"/>
        <v>0</v>
      </c>
      <c r="AV234" s="3">
        <f t="shared" si="124"/>
        <v>166857.85</v>
      </c>
      <c r="AW234" s="3">
        <f t="shared" si="124"/>
        <v>166857.85</v>
      </c>
      <c r="AX234" s="3">
        <f t="shared" si="124"/>
        <v>0</v>
      </c>
      <c r="AY234" s="3">
        <f t="shared" si="124"/>
        <v>166857.85</v>
      </c>
      <c r="AZ234" s="3">
        <f t="shared" si="124"/>
        <v>0</v>
      </c>
      <c r="BA234" s="3">
        <f t="shared" si="124"/>
        <v>0</v>
      </c>
      <c r="BB234" s="3">
        <f t="shared" si="124"/>
        <v>0</v>
      </c>
      <c r="BC234" s="3">
        <f t="shared" si="124"/>
        <v>0</v>
      </c>
      <c r="BD234" s="3">
        <f t="shared" si="124"/>
        <v>0</v>
      </c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>
        <v>0</v>
      </c>
    </row>
    <row r="236" spans="1:206" x14ac:dyDescent="0.2">
      <c r="A236" s="5">
        <v>50</v>
      </c>
      <c r="B236" s="5">
        <v>0</v>
      </c>
      <c r="C236" s="5">
        <v>0</v>
      </c>
      <c r="D236" s="5">
        <v>1</v>
      </c>
      <c r="E236" s="5">
        <v>201</v>
      </c>
      <c r="F236" s="5">
        <f>ROUND(Source!O234,O236)</f>
        <v>265632.38</v>
      </c>
      <c r="G236" s="5" t="s">
        <v>46</v>
      </c>
      <c r="H236" s="5" t="s">
        <v>47</v>
      </c>
      <c r="I236" s="5"/>
      <c r="J236" s="5"/>
      <c r="K236" s="5">
        <v>201</v>
      </c>
      <c r="L236" s="5">
        <v>1</v>
      </c>
      <c r="M236" s="5">
        <v>3</v>
      </c>
      <c r="N236" s="5" t="s">
        <v>3</v>
      </c>
      <c r="O236" s="5">
        <v>2</v>
      </c>
      <c r="P236" s="5"/>
      <c r="Q236" s="5"/>
      <c r="R236" s="5"/>
      <c r="S236" s="5"/>
      <c r="T236" s="5"/>
      <c r="U236" s="5"/>
      <c r="V236" s="5"/>
      <c r="W236" s="5">
        <v>265632.38</v>
      </c>
      <c r="X236" s="5">
        <v>1</v>
      </c>
      <c r="Y236" s="5">
        <v>265632.38</v>
      </c>
      <c r="Z236" s="5"/>
      <c r="AA236" s="5"/>
      <c r="AB236" s="5"/>
    </row>
    <row r="237" spans="1:206" x14ac:dyDescent="0.2">
      <c r="A237" s="5">
        <v>50</v>
      </c>
      <c r="B237" s="5">
        <v>0</v>
      </c>
      <c r="C237" s="5">
        <v>0</v>
      </c>
      <c r="D237" s="5">
        <v>1</v>
      </c>
      <c r="E237" s="5">
        <v>202</v>
      </c>
      <c r="F237" s="5">
        <f>ROUND(Source!P234,O237)</f>
        <v>166857.85</v>
      </c>
      <c r="G237" s="5" t="s">
        <v>48</v>
      </c>
      <c r="H237" s="5" t="s">
        <v>49</v>
      </c>
      <c r="I237" s="5"/>
      <c r="J237" s="5"/>
      <c r="K237" s="5">
        <v>202</v>
      </c>
      <c r="L237" s="5">
        <v>2</v>
      </c>
      <c r="M237" s="5">
        <v>3</v>
      </c>
      <c r="N237" s="5" t="s">
        <v>3</v>
      </c>
      <c r="O237" s="5">
        <v>2</v>
      </c>
      <c r="P237" s="5"/>
      <c r="Q237" s="5"/>
      <c r="R237" s="5"/>
      <c r="S237" s="5"/>
      <c r="T237" s="5"/>
      <c r="U237" s="5"/>
      <c r="V237" s="5"/>
      <c r="W237" s="5">
        <v>166857.85</v>
      </c>
      <c r="X237" s="5">
        <v>1</v>
      </c>
      <c r="Y237" s="5">
        <v>166857.85</v>
      </c>
      <c r="Z237" s="5"/>
      <c r="AA237" s="5"/>
      <c r="AB237" s="5"/>
    </row>
    <row r="238" spans="1:206" x14ac:dyDescent="0.2">
      <c r="A238" s="5">
        <v>50</v>
      </c>
      <c r="B238" s="5">
        <v>0</v>
      </c>
      <c r="C238" s="5">
        <v>0</v>
      </c>
      <c r="D238" s="5">
        <v>1</v>
      </c>
      <c r="E238" s="5">
        <v>222</v>
      </c>
      <c r="F238" s="5">
        <f>ROUND(Source!AO234,O238)</f>
        <v>0</v>
      </c>
      <c r="G238" s="5" t="s">
        <v>50</v>
      </c>
      <c r="H238" s="5" t="s">
        <v>51</v>
      </c>
      <c r="I238" s="5"/>
      <c r="J238" s="5"/>
      <c r="K238" s="5">
        <v>222</v>
      </c>
      <c r="L238" s="5">
        <v>3</v>
      </c>
      <c r="M238" s="5">
        <v>3</v>
      </c>
      <c r="N238" s="5" t="s">
        <v>3</v>
      </c>
      <c r="O238" s="5">
        <v>2</v>
      </c>
      <c r="P238" s="5"/>
      <c r="Q238" s="5"/>
      <c r="R238" s="5"/>
      <c r="S238" s="5"/>
      <c r="T238" s="5"/>
      <c r="U238" s="5"/>
      <c r="V238" s="5"/>
      <c r="W238" s="5">
        <v>0</v>
      </c>
      <c r="X238" s="5">
        <v>1</v>
      </c>
      <c r="Y238" s="5">
        <v>0</v>
      </c>
      <c r="Z238" s="5"/>
      <c r="AA238" s="5"/>
      <c r="AB238" s="5"/>
    </row>
    <row r="239" spans="1:206" x14ac:dyDescent="0.2">
      <c r="A239" s="5">
        <v>50</v>
      </c>
      <c r="B239" s="5">
        <v>0</v>
      </c>
      <c r="C239" s="5">
        <v>0</v>
      </c>
      <c r="D239" s="5">
        <v>1</v>
      </c>
      <c r="E239" s="5">
        <v>225</v>
      </c>
      <c r="F239" s="5">
        <f>ROUND(Source!AV234,O239)</f>
        <v>166857.85</v>
      </c>
      <c r="G239" s="5" t="s">
        <v>52</v>
      </c>
      <c r="H239" s="5" t="s">
        <v>53</v>
      </c>
      <c r="I239" s="5"/>
      <c r="J239" s="5"/>
      <c r="K239" s="5">
        <v>225</v>
      </c>
      <c r="L239" s="5">
        <v>4</v>
      </c>
      <c r="M239" s="5">
        <v>3</v>
      </c>
      <c r="N239" s="5" t="s">
        <v>3</v>
      </c>
      <c r="O239" s="5">
        <v>2</v>
      </c>
      <c r="P239" s="5"/>
      <c r="Q239" s="5"/>
      <c r="R239" s="5"/>
      <c r="S239" s="5"/>
      <c r="T239" s="5"/>
      <c r="U239" s="5"/>
      <c r="V239" s="5"/>
      <c r="W239" s="5">
        <v>166857.85</v>
      </c>
      <c r="X239" s="5">
        <v>1</v>
      </c>
      <c r="Y239" s="5">
        <v>166857.85</v>
      </c>
      <c r="Z239" s="5"/>
      <c r="AA239" s="5"/>
      <c r="AB239" s="5"/>
    </row>
    <row r="240" spans="1:206" x14ac:dyDescent="0.2">
      <c r="A240" s="5">
        <v>50</v>
      </c>
      <c r="B240" s="5">
        <v>0</v>
      </c>
      <c r="C240" s="5">
        <v>0</v>
      </c>
      <c r="D240" s="5">
        <v>1</v>
      </c>
      <c r="E240" s="5">
        <v>226</v>
      </c>
      <c r="F240" s="5">
        <f>ROUND(Source!AW234,O240)</f>
        <v>166857.85</v>
      </c>
      <c r="G240" s="5" t="s">
        <v>54</v>
      </c>
      <c r="H240" s="5" t="s">
        <v>55</v>
      </c>
      <c r="I240" s="5"/>
      <c r="J240" s="5"/>
      <c r="K240" s="5">
        <v>226</v>
      </c>
      <c r="L240" s="5">
        <v>5</v>
      </c>
      <c r="M240" s="5">
        <v>3</v>
      </c>
      <c r="N240" s="5" t="s">
        <v>3</v>
      </c>
      <c r="O240" s="5">
        <v>2</v>
      </c>
      <c r="P240" s="5"/>
      <c r="Q240" s="5"/>
      <c r="R240" s="5"/>
      <c r="S240" s="5"/>
      <c r="T240" s="5"/>
      <c r="U240" s="5"/>
      <c r="V240" s="5"/>
      <c r="W240" s="5">
        <v>166857.85</v>
      </c>
      <c r="X240" s="5">
        <v>1</v>
      </c>
      <c r="Y240" s="5">
        <v>166857.85</v>
      </c>
      <c r="Z240" s="5"/>
      <c r="AA240" s="5"/>
      <c r="AB240" s="5"/>
    </row>
    <row r="241" spans="1:28" x14ac:dyDescent="0.2">
      <c r="A241" s="5">
        <v>50</v>
      </c>
      <c r="B241" s="5">
        <v>0</v>
      </c>
      <c r="C241" s="5">
        <v>0</v>
      </c>
      <c r="D241" s="5">
        <v>1</v>
      </c>
      <c r="E241" s="5">
        <v>227</v>
      </c>
      <c r="F241" s="5">
        <f>ROUND(Source!AX234,O241)</f>
        <v>0</v>
      </c>
      <c r="G241" s="5" t="s">
        <v>56</v>
      </c>
      <c r="H241" s="5" t="s">
        <v>57</v>
      </c>
      <c r="I241" s="5"/>
      <c r="J241" s="5"/>
      <c r="K241" s="5">
        <v>227</v>
      </c>
      <c r="L241" s="5">
        <v>6</v>
      </c>
      <c r="M241" s="5">
        <v>3</v>
      </c>
      <c r="N241" s="5" t="s">
        <v>3</v>
      </c>
      <c r="O241" s="5">
        <v>2</v>
      </c>
      <c r="P241" s="5"/>
      <c r="Q241" s="5"/>
      <c r="R241" s="5"/>
      <c r="S241" s="5"/>
      <c r="T241" s="5"/>
      <c r="U241" s="5"/>
      <c r="V241" s="5"/>
      <c r="W241" s="5">
        <v>0</v>
      </c>
      <c r="X241" s="5">
        <v>1</v>
      </c>
      <c r="Y241" s="5">
        <v>0</v>
      </c>
      <c r="Z241" s="5"/>
      <c r="AA241" s="5"/>
      <c r="AB241" s="5"/>
    </row>
    <row r="242" spans="1:28" x14ac:dyDescent="0.2">
      <c r="A242" s="5">
        <v>50</v>
      </c>
      <c r="B242" s="5">
        <v>0</v>
      </c>
      <c r="C242" s="5">
        <v>0</v>
      </c>
      <c r="D242" s="5">
        <v>1</v>
      </c>
      <c r="E242" s="5">
        <v>228</v>
      </c>
      <c r="F242" s="5">
        <f>ROUND(Source!AY234,O242)</f>
        <v>166857.85</v>
      </c>
      <c r="G242" s="5" t="s">
        <v>58</v>
      </c>
      <c r="H242" s="5" t="s">
        <v>59</v>
      </c>
      <c r="I242" s="5"/>
      <c r="J242" s="5"/>
      <c r="K242" s="5">
        <v>228</v>
      </c>
      <c r="L242" s="5">
        <v>7</v>
      </c>
      <c r="M242" s="5">
        <v>3</v>
      </c>
      <c r="N242" s="5" t="s">
        <v>3</v>
      </c>
      <c r="O242" s="5">
        <v>2</v>
      </c>
      <c r="P242" s="5"/>
      <c r="Q242" s="5"/>
      <c r="R242" s="5"/>
      <c r="S242" s="5"/>
      <c r="T242" s="5"/>
      <c r="U242" s="5"/>
      <c r="V242" s="5"/>
      <c r="W242" s="5">
        <v>166857.85</v>
      </c>
      <c r="X242" s="5">
        <v>1</v>
      </c>
      <c r="Y242" s="5">
        <v>166857.85</v>
      </c>
      <c r="Z242" s="5"/>
      <c r="AA242" s="5"/>
      <c r="AB242" s="5"/>
    </row>
    <row r="243" spans="1:28" x14ac:dyDescent="0.2">
      <c r="A243" s="5">
        <v>50</v>
      </c>
      <c r="B243" s="5">
        <v>0</v>
      </c>
      <c r="C243" s="5">
        <v>0</v>
      </c>
      <c r="D243" s="5">
        <v>1</v>
      </c>
      <c r="E243" s="5">
        <v>216</v>
      </c>
      <c r="F243" s="5">
        <f>ROUND(Source!AP234,O243)</f>
        <v>0</v>
      </c>
      <c r="G243" s="5" t="s">
        <v>60</v>
      </c>
      <c r="H243" s="5" t="s">
        <v>61</v>
      </c>
      <c r="I243" s="5"/>
      <c r="J243" s="5"/>
      <c r="K243" s="5">
        <v>216</v>
      </c>
      <c r="L243" s="5">
        <v>8</v>
      </c>
      <c r="M243" s="5">
        <v>3</v>
      </c>
      <c r="N243" s="5" t="s">
        <v>3</v>
      </c>
      <c r="O243" s="5">
        <v>2</v>
      </c>
      <c r="P243" s="5"/>
      <c r="Q243" s="5"/>
      <c r="R243" s="5"/>
      <c r="S243" s="5"/>
      <c r="T243" s="5"/>
      <c r="U243" s="5"/>
      <c r="V243" s="5"/>
      <c r="W243" s="5">
        <v>0</v>
      </c>
      <c r="X243" s="5">
        <v>1</v>
      </c>
      <c r="Y243" s="5">
        <v>0</v>
      </c>
      <c r="Z243" s="5"/>
      <c r="AA243" s="5"/>
      <c r="AB243" s="5"/>
    </row>
    <row r="244" spans="1:28" x14ac:dyDescent="0.2">
      <c r="A244" s="5">
        <v>50</v>
      </c>
      <c r="B244" s="5">
        <v>0</v>
      </c>
      <c r="C244" s="5">
        <v>0</v>
      </c>
      <c r="D244" s="5">
        <v>1</v>
      </c>
      <c r="E244" s="5">
        <v>223</v>
      </c>
      <c r="F244" s="5">
        <f>ROUND(Source!AQ234,O244)</f>
        <v>0</v>
      </c>
      <c r="G244" s="5" t="s">
        <v>62</v>
      </c>
      <c r="H244" s="5" t="s">
        <v>63</v>
      </c>
      <c r="I244" s="5"/>
      <c r="J244" s="5"/>
      <c r="K244" s="5">
        <v>223</v>
      </c>
      <c r="L244" s="5">
        <v>9</v>
      </c>
      <c r="M244" s="5">
        <v>3</v>
      </c>
      <c r="N244" s="5" t="s">
        <v>3</v>
      </c>
      <c r="O244" s="5">
        <v>2</v>
      </c>
      <c r="P244" s="5"/>
      <c r="Q244" s="5"/>
      <c r="R244" s="5"/>
      <c r="S244" s="5"/>
      <c r="T244" s="5"/>
      <c r="U244" s="5"/>
      <c r="V244" s="5"/>
      <c r="W244" s="5">
        <v>0</v>
      </c>
      <c r="X244" s="5">
        <v>1</v>
      </c>
      <c r="Y244" s="5">
        <v>0</v>
      </c>
      <c r="Z244" s="5"/>
      <c r="AA244" s="5"/>
      <c r="AB244" s="5"/>
    </row>
    <row r="245" spans="1:28" x14ac:dyDescent="0.2">
      <c r="A245" s="5">
        <v>50</v>
      </c>
      <c r="B245" s="5">
        <v>0</v>
      </c>
      <c r="C245" s="5">
        <v>0</v>
      </c>
      <c r="D245" s="5">
        <v>1</v>
      </c>
      <c r="E245" s="5">
        <v>229</v>
      </c>
      <c r="F245" s="5">
        <f>ROUND(Source!AZ234,O245)</f>
        <v>0</v>
      </c>
      <c r="G245" s="5" t="s">
        <v>64</v>
      </c>
      <c r="H245" s="5" t="s">
        <v>65</v>
      </c>
      <c r="I245" s="5"/>
      <c r="J245" s="5"/>
      <c r="K245" s="5">
        <v>229</v>
      </c>
      <c r="L245" s="5">
        <v>10</v>
      </c>
      <c r="M245" s="5">
        <v>3</v>
      </c>
      <c r="N245" s="5" t="s">
        <v>3</v>
      </c>
      <c r="O245" s="5">
        <v>2</v>
      </c>
      <c r="P245" s="5"/>
      <c r="Q245" s="5"/>
      <c r="R245" s="5"/>
      <c r="S245" s="5"/>
      <c r="T245" s="5"/>
      <c r="U245" s="5"/>
      <c r="V245" s="5"/>
      <c r="W245" s="5">
        <v>0</v>
      </c>
      <c r="X245" s="5">
        <v>1</v>
      </c>
      <c r="Y245" s="5">
        <v>0</v>
      </c>
      <c r="Z245" s="5"/>
      <c r="AA245" s="5"/>
      <c r="AB245" s="5"/>
    </row>
    <row r="246" spans="1:28" x14ac:dyDescent="0.2">
      <c r="A246" s="5">
        <v>50</v>
      </c>
      <c r="B246" s="5">
        <v>0</v>
      </c>
      <c r="C246" s="5">
        <v>0</v>
      </c>
      <c r="D246" s="5">
        <v>1</v>
      </c>
      <c r="E246" s="5">
        <v>203</v>
      </c>
      <c r="F246" s="5">
        <f>ROUND(Source!Q234,O246)</f>
        <v>29949.95</v>
      </c>
      <c r="G246" s="5" t="s">
        <v>66</v>
      </c>
      <c r="H246" s="5" t="s">
        <v>67</v>
      </c>
      <c r="I246" s="5"/>
      <c r="J246" s="5"/>
      <c r="K246" s="5">
        <v>203</v>
      </c>
      <c r="L246" s="5">
        <v>11</v>
      </c>
      <c r="M246" s="5">
        <v>3</v>
      </c>
      <c r="N246" s="5" t="s">
        <v>3</v>
      </c>
      <c r="O246" s="5">
        <v>2</v>
      </c>
      <c r="P246" s="5"/>
      <c r="Q246" s="5"/>
      <c r="R246" s="5"/>
      <c r="S246" s="5"/>
      <c r="T246" s="5"/>
      <c r="U246" s="5"/>
      <c r="V246" s="5"/>
      <c r="W246" s="5">
        <v>29949.95</v>
      </c>
      <c r="X246" s="5">
        <v>1</v>
      </c>
      <c r="Y246" s="5">
        <v>29949.95</v>
      </c>
      <c r="Z246" s="5"/>
      <c r="AA246" s="5"/>
      <c r="AB246" s="5"/>
    </row>
    <row r="247" spans="1:28" x14ac:dyDescent="0.2">
      <c r="A247" s="5">
        <v>50</v>
      </c>
      <c r="B247" s="5">
        <v>0</v>
      </c>
      <c r="C247" s="5">
        <v>0</v>
      </c>
      <c r="D247" s="5">
        <v>1</v>
      </c>
      <c r="E247" s="5">
        <v>231</v>
      </c>
      <c r="F247" s="5">
        <f>ROUND(Source!BB234,O247)</f>
        <v>0</v>
      </c>
      <c r="G247" s="5" t="s">
        <v>68</v>
      </c>
      <c r="H247" s="5" t="s">
        <v>69</v>
      </c>
      <c r="I247" s="5"/>
      <c r="J247" s="5"/>
      <c r="K247" s="5">
        <v>231</v>
      </c>
      <c r="L247" s="5">
        <v>12</v>
      </c>
      <c r="M247" s="5">
        <v>3</v>
      </c>
      <c r="N247" s="5" t="s">
        <v>3</v>
      </c>
      <c r="O247" s="5">
        <v>2</v>
      </c>
      <c r="P247" s="5"/>
      <c r="Q247" s="5"/>
      <c r="R247" s="5"/>
      <c r="S247" s="5"/>
      <c r="T247" s="5"/>
      <c r="U247" s="5"/>
      <c r="V247" s="5"/>
      <c r="W247" s="5">
        <v>0</v>
      </c>
      <c r="X247" s="5">
        <v>1</v>
      </c>
      <c r="Y247" s="5">
        <v>0</v>
      </c>
      <c r="Z247" s="5"/>
      <c r="AA247" s="5"/>
      <c r="AB247" s="5"/>
    </row>
    <row r="248" spans="1:28" x14ac:dyDescent="0.2">
      <c r="A248" s="5">
        <v>50</v>
      </c>
      <c r="B248" s="5">
        <v>0</v>
      </c>
      <c r="C248" s="5">
        <v>0</v>
      </c>
      <c r="D248" s="5">
        <v>1</v>
      </c>
      <c r="E248" s="5">
        <v>204</v>
      </c>
      <c r="F248" s="5">
        <f>ROUND(Source!R234,O248)</f>
        <v>10414.59</v>
      </c>
      <c r="G248" s="5" t="s">
        <v>70</v>
      </c>
      <c r="H248" s="5" t="s">
        <v>71</v>
      </c>
      <c r="I248" s="5"/>
      <c r="J248" s="5"/>
      <c r="K248" s="5">
        <v>204</v>
      </c>
      <c r="L248" s="5">
        <v>13</v>
      </c>
      <c r="M248" s="5">
        <v>3</v>
      </c>
      <c r="N248" s="5" t="s">
        <v>3</v>
      </c>
      <c r="O248" s="5">
        <v>2</v>
      </c>
      <c r="P248" s="5"/>
      <c r="Q248" s="5"/>
      <c r="R248" s="5"/>
      <c r="S248" s="5"/>
      <c r="T248" s="5"/>
      <c r="U248" s="5"/>
      <c r="V248" s="5"/>
      <c r="W248" s="5">
        <v>10414.59</v>
      </c>
      <c r="X248" s="5">
        <v>1</v>
      </c>
      <c r="Y248" s="5">
        <v>10414.59</v>
      </c>
      <c r="Z248" s="5"/>
      <c r="AA248" s="5"/>
      <c r="AB248" s="5"/>
    </row>
    <row r="249" spans="1:28" x14ac:dyDescent="0.2">
      <c r="A249" s="5">
        <v>50</v>
      </c>
      <c r="B249" s="5">
        <v>0</v>
      </c>
      <c r="C249" s="5">
        <v>0</v>
      </c>
      <c r="D249" s="5">
        <v>1</v>
      </c>
      <c r="E249" s="5">
        <v>205</v>
      </c>
      <c r="F249" s="5">
        <f>ROUND(Source!S234,O249)</f>
        <v>58409.99</v>
      </c>
      <c r="G249" s="5" t="s">
        <v>72</v>
      </c>
      <c r="H249" s="5" t="s">
        <v>73</v>
      </c>
      <c r="I249" s="5"/>
      <c r="J249" s="5"/>
      <c r="K249" s="5">
        <v>205</v>
      </c>
      <c r="L249" s="5">
        <v>14</v>
      </c>
      <c r="M249" s="5">
        <v>3</v>
      </c>
      <c r="N249" s="5" t="s">
        <v>3</v>
      </c>
      <c r="O249" s="5">
        <v>2</v>
      </c>
      <c r="P249" s="5"/>
      <c r="Q249" s="5"/>
      <c r="R249" s="5"/>
      <c r="S249" s="5"/>
      <c r="T249" s="5"/>
      <c r="U249" s="5"/>
      <c r="V249" s="5"/>
      <c r="W249" s="5">
        <v>58409.99</v>
      </c>
      <c r="X249" s="5">
        <v>1</v>
      </c>
      <c r="Y249" s="5">
        <v>58409.99</v>
      </c>
      <c r="Z249" s="5"/>
      <c r="AA249" s="5"/>
      <c r="AB249" s="5"/>
    </row>
    <row r="250" spans="1:28" x14ac:dyDescent="0.2">
      <c r="A250" s="5">
        <v>50</v>
      </c>
      <c r="B250" s="5">
        <v>0</v>
      </c>
      <c r="C250" s="5">
        <v>0</v>
      </c>
      <c r="D250" s="5">
        <v>1</v>
      </c>
      <c r="E250" s="5">
        <v>232</v>
      </c>
      <c r="F250" s="5">
        <f>ROUND(Source!BC234,O250)</f>
        <v>0</v>
      </c>
      <c r="G250" s="5" t="s">
        <v>74</v>
      </c>
      <c r="H250" s="5" t="s">
        <v>75</v>
      </c>
      <c r="I250" s="5"/>
      <c r="J250" s="5"/>
      <c r="K250" s="5">
        <v>232</v>
      </c>
      <c r="L250" s="5">
        <v>15</v>
      </c>
      <c r="M250" s="5">
        <v>3</v>
      </c>
      <c r="N250" s="5" t="s">
        <v>3</v>
      </c>
      <c r="O250" s="5">
        <v>2</v>
      </c>
      <c r="P250" s="5"/>
      <c r="Q250" s="5"/>
      <c r="R250" s="5"/>
      <c r="S250" s="5"/>
      <c r="T250" s="5"/>
      <c r="U250" s="5"/>
      <c r="V250" s="5"/>
      <c r="W250" s="5">
        <v>0</v>
      </c>
      <c r="X250" s="5">
        <v>1</v>
      </c>
      <c r="Y250" s="5">
        <v>0</v>
      </c>
      <c r="Z250" s="5"/>
      <c r="AA250" s="5"/>
      <c r="AB250" s="5"/>
    </row>
    <row r="251" spans="1:28" x14ac:dyDescent="0.2">
      <c r="A251" s="5">
        <v>50</v>
      </c>
      <c r="B251" s="5">
        <v>0</v>
      </c>
      <c r="C251" s="5">
        <v>0</v>
      </c>
      <c r="D251" s="5">
        <v>1</v>
      </c>
      <c r="E251" s="5">
        <v>214</v>
      </c>
      <c r="F251" s="5">
        <f>ROUND(Source!AS234,O251)</f>
        <v>335753.71</v>
      </c>
      <c r="G251" s="5" t="s">
        <v>76</v>
      </c>
      <c r="H251" s="5" t="s">
        <v>77</v>
      </c>
      <c r="I251" s="5"/>
      <c r="J251" s="5"/>
      <c r="K251" s="5">
        <v>214</v>
      </c>
      <c r="L251" s="5">
        <v>16</v>
      </c>
      <c r="M251" s="5">
        <v>3</v>
      </c>
      <c r="N251" s="5" t="s">
        <v>3</v>
      </c>
      <c r="O251" s="5">
        <v>2</v>
      </c>
      <c r="P251" s="5"/>
      <c r="Q251" s="5"/>
      <c r="R251" s="5"/>
      <c r="S251" s="5"/>
      <c r="T251" s="5"/>
      <c r="U251" s="5"/>
      <c r="V251" s="5"/>
      <c r="W251" s="5">
        <v>335753.71</v>
      </c>
      <c r="X251" s="5">
        <v>1</v>
      </c>
      <c r="Y251" s="5">
        <v>335753.71</v>
      </c>
      <c r="Z251" s="5"/>
      <c r="AA251" s="5"/>
      <c r="AB251" s="5"/>
    </row>
    <row r="252" spans="1:28" x14ac:dyDescent="0.2">
      <c r="A252" s="5">
        <v>50</v>
      </c>
      <c r="B252" s="5">
        <v>0</v>
      </c>
      <c r="C252" s="5">
        <v>0</v>
      </c>
      <c r="D252" s="5">
        <v>1</v>
      </c>
      <c r="E252" s="5">
        <v>215</v>
      </c>
      <c r="F252" s="5">
        <f>ROUND(Source!AT234,O252)</f>
        <v>43978.45</v>
      </c>
      <c r="G252" s="5" t="s">
        <v>78</v>
      </c>
      <c r="H252" s="5" t="s">
        <v>79</v>
      </c>
      <c r="I252" s="5"/>
      <c r="J252" s="5"/>
      <c r="K252" s="5">
        <v>215</v>
      </c>
      <c r="L252" s="5">
        <v>17</v>
      </c>
      <c r="M252" s="5">
        <v>3</v>
      </c>
      <c r="N252" s="5" t="s">
        <v>3</v>
      </c>
      <c r="O252" s="5">
        <v>2</v>
      </c>
      <c r="P252" s="5"/>
      <c r="Q252" s="5"/>
      <c r="R252" s="5"/>
      <c r="S252" s="5"/>
      <c r="T252" s="5"/>
      <c r="U252" s="5"/>
      <c r="V252" s="5"/>
      <c r="W252" s="5">
        <v>43978.45</v>
      </c>
      <c r="X252" s="5">
        <v>1</v>
      </c>
      <c r="Y252" s="5">
        <v>43978.45</v>
      </c>
      <c r="Z252" s="5"/>
      <c r="AA252" s="5"/>
      <c r="AB252" s="5"/>
    </row>
    <row r="253" spans="1:28" x14ac:dyDescent="0.2">
      <c r="A253" s="5">
        <v>50</v>
      </c>
      <c r="B253" s="5">
        <v>0</v>
      </c>
      <c r="C253" s="5">
        <v>0</v>
      </c>
      <c r="D253" s="5">
        <v>1</v>
      </c>
      <c r="E253" s="5">
        <v>217</v>
      </c>
      <c r="F253" s="5">
        <f>ROUND(Source!AU234,O253)</f>
        <v>0</v>
      </c>
      <c r="G253" s="5" t="s">
        <v>80</v>
      </c>
      <c r="H253" s="5" t="s">
        <v>81</v>
      </c>
      <c r="I253" s="5"/>
      <c r="J253" s="5"/>
      <c r="K253" s="5">
        <v>217</v>
      </c>
      <c r="L253" s="5">
        <v>18</v>
      </c>
      <c r="M253" s="5">
        <v>3</v>
      </c>
      <c r="N253" s="5" t="s">
        <v>3</v>
      </c>
      <c r="O253" s="5">
        <v>2</v>
      </c>
      <c r="P253" s="5"/>
      <c r="Q253" s="5"/>
      <c r="R253" s="5"/>
      <c r="S253" s="5"/>
      <c r="T253" s="5"/>
      <c r="U253" s="5"/>
      <c r="V253" s="5"/>
      <c r="W253" s="5">
        <v>0</v>
      </c>
      <c r="X253" s="5">
        <v>1</v>
      </c>
      <c r="Y253" s="5">
        <v>0</v>
      </c>
      <c r="Z253" s="5"/>
      <c r="AA253" s="5"/>
      <c r="AB253" s="5"/>
    </row>
    <row r="254" spans="1:28" x14ac:dyDescent="0.2">
      <c r="A254" s="5">
        <v>50</v>
      </c>
      <c r="B254" s="5">
        <v>0</v>
      </c>
      <c r="C254" s="5">
        <v>0</v>
      </c>
      <c r="D254" s="5">
        <v>1</v>
      </c>
      <c r="E254" s="5">
        <v>230</v>
      </c>
      <c r="F254" s="5">
        <f>ROUND(Source!BA234,O254)</f>
        <v>0</v>
      </c>
      <c r="G254" s="5" t="s">
        <v>82</v>
      </c>
      <c r="H254" s="5" t="s">
        <v>83</v>
      </c>
      <c r="I254" s="5"/>
      <c r="J254" s="5"/>
      <c r="K254" s="5">
        <v>230</v>
      </c>
      <c r="L254" s="5">
        <v>19</v>
      </c>
      <c r="M254" s="5">
        <v>3</v>
      </c>
      <c r="N254" s="5" t="s">
        <v>3</v>
      </c>
      <c r="O254" s="5">
        <v>2</v>
      </c>
      <c r="P254" s="5"/>
      <c r="Q254" s="5"/>
      <c r="R254" s="5"/>
      <c r="S254" s="5"/>
      <c r="T254" s="5"/>
      <c r="U254" s="5"/>
      <c r="V254" s="5"/>
      <c r="W254" s="5">
        <v>0</v>
      </c>
      <c r="X254" s="5">
        <v>1</v>
      </c>
      <c r="Y254" s="5">
        <v>0</v>
      </c>
      <c r="Z254" s="5"/>
      <c r="AA254" s="5"/>
      <c r="AB254" s="5"/>
    </row>
    <row r="255" spans="1:28" x14ac:dyDescent="0.2">
      <c r="A255" s="5">
        <v>50</v>
      </c>
      <c r="B255" s="5">
        <v>0</v>
      </c>
      <c r="C255" s="5">
        <v>0</v>
      </c>
      <c r="D255" s="5">
        <v>1</v>
      </c>
      <c r="E255" s="5">
        <v>206</v>
      </c>
      <c r="F255" s="5">
        <f>ROUND(Source!T234,O255)</f>
        <v>0</v>
      </c>
      <c r="G255" s="5" t="s">
        <v>84</v>
      </c>
      <c r="H255" s="5" t="s">
        <v>85</v>
      </c>
      <c r="I255" s="5"/>
      <c r="J255" s="5"/>
      <c r="K255" s="5">
        <v>206</v>
      </c>
      <c r="L255" s="5">
        <v>20</v>
      </c>
      <c r="M255" s="5">
        <v>3</v>
      </c>
      <c r="N255" s="5" t="s">
        <v>3</v>
      </c>
      <c r="O255" s="5">
        <v>2</v>
      </c>
      <c r="P255" s="5"/>
      <c r="Q255" s="5"/>
      <c r="R255" s="5"/>
      <c r="S255" s="5"/>
      <c r="T255" s="5"/>
      <c r="U255" s="5"/>
      <c r="V255" s="5"/>
      <c r="W255" s="5">
        <v>0</v>
      </c>
      <c r="X255" s="5">
        <v>1</v>
      </c>
      <c r="Y255" s="5">
        <v>0</v>
      </c>
      <c r="Z255" s="5"/>
      <c r="AA255" s="5"/>
      <c r="AB255" s="5"/>
    </row>
    <row r="256" spans="1:28" x14ac:dyDescent="0.2">
      <c r="A256" s="5">
        <v>50</v>
      </c>
      <c r="B256" s="5">
        <v>0</v>
      </c>
      <c r="C256" s="5">
        <v>0</v>
      </c>
      <c r="D256" s="5">
        <v>1</v>
      </c>
      <c r="E256" s="5">
        <v>207</v>
      </c>
      <c r="F256" s="5">
        <f>ROUND(Source!U234,O256)</f>
        <v>156.14429000000001</v>
      </c>
      <c r="G256" s="5" t="s">
        <v>86</v>
      </c>
      <c r="H256" s="5" t="s">
        <v>87</v>
      </c>
      <c r="I256" s="5"/>
      <c r="J256" s="5"/>
      <c r="K256" s="5">
        <v>207</v>
      </c>
      <c r="L256" s="5">
        <v>21</v>
      </c>
      <c r="M256" s="5">
        <v>3</v>
      </c>
      <c r="N256" s="5" t="s">
        <v>3</v>
      </c>
      <c r="O256" s="5">
        <v>7</v>
      </c>
      <c r="P256" s="5"/>
      <c r="Q256" s="5"/>
      <c r="R256" s="5"/>
      <c r="S256" s="5"/>
      <c r="T256" s="5"/>
      <c r="U256" s="5"/>
      <c r="V256" s="5"/>
      <c r="W256" s="5">
        <v>156.14429000000001</v>
      </c>
      <c r="X256" s="5">
        <v>1</v>
      </c>
      <c r="Y256" s="5">
        <v>156.14429000000001</v>
      </c>
      <c r="Z256" s="5"/>
      <c r="AA256" s="5"/>
      <c r="AB256" s="5"/>
    </row>
    <row r="257" spans="1:255" x14ac:dyDescent="0.2">
      <c r="A257" s="5">
        <v>50</v>
      </c>
      <c r="B257" s="5">
        <v>0</v>
      </c>
      <c r="C257" s="5">
        <v>0</v>
      </c>
      <c r="D257" s="5">
        <v>1</v>
      </c>
      <c r="E257" s="5">
        <v>208</v>
      </c>
      <c r="F257" s="5">
        <f>ROUND(Source!V234,O257)</f>
        <v>21.548994</v>
      </c>
      <c r="G257" s="5" t="s">
        <v>88</v>
      </c>
      <c r="H257" s="5" t="s">
        <v>89</v>
      </c>
      <c r="I257" s="5"/>
      <c r="J257" s="5"/>
      <c r="K257" s="5">
        <v>208</v>
      </c>
      <c r="L257" s="5">
        <v>22</v>
      </c>
      <c r="M257" s="5">
        <v>3</v>
      </c>
      <c r="N257" s="5" t="s">
        <v>3</v>
      </c>
      <c r="O257" s="5">
        <v>7</v>
      </c>
      <c r="P257" s="5"/>
      <c r="Q257" s="5"/>
      <c r="R257" s="5"/>
      <c r="S257" s="5"/>
      <c r="T257" s="5"/>
      <c r="U257" s="5"/>
      <c r="V257" s="5"/>
      <c r="W257" s="5">
        <v>21.548994</v>
      </c>
      <c r="X257" s="5">
        <v>1</v>
      </c>
      <c r="Y257" s="5">
        <v>21.548994</v>
      </c>
      <c r="Z257" s="5"/>
      <c r="AA257" s="5"/>
      <c r="AB257" s="5"/>
    </row>
    <row r="258" spans="1:255" x14ac:dyDescent="0.2">
      <c r="A258" s="5">
        <v>50</v>
      </c>
      <c r="B258" s="5">
        <v>0</v>
      </c>
      <c r="C258" s="5">
        <v>0</v>
      </c>
      <c r="D258" s="5">
        <v>1</v>
      </c>
      <c r="E258" s="5">
        <v>209</v>
      </c>
      <c r="F258" s="5">
        <f>ROUND(Source!W234,O258)</f>
        <v>0</v>
      </c>
      <c r="G258" s="5" t="s">
        <v>90</v>
      </c>
      <c r="H258" s="5" t="s">
        <v>91</v>
      </c>
      <c r="I258" s="5"/>
      <c r="J258" s="5"/>
      <c r="K258" s="5">
        <v>209</v>
      </c>
      <c r="L258" s="5">
        <v>23</v>
      </c>
      <c r="M258" s="5">
        <v>3</v>
      </c>
      <c r="N258" s="5" t="s">
        <v>3</v>
      </c>
      <c r="O258" s="5">
        <v>2</v>
      </c>
      <c r="P258" s="5"/>
      <c r="Q258" s="5"/>
      <c r="R258" s="5"/>
      <c r="S258" s="5"/>
      <c r="T258" s="5"/>
      <c r="U258" s="5"/>
      <c r="V258" s="5"/>
      <c r="W258" s="5">
        <v>0</v>
      </c>
      <c r="X258" s="5">
        <v>1</v>
      </c>
      <c r="Y258" s="5">
        <v>0</v>
      </c>
      <c r="Z258" s="5"/>
      <c r="AA258" s="5"/>
      <c r="AB258" s="5"/>
    </row>
    <row r="259" spans="1:255" x14ac:dyDescent="0.2">
      <c r="A259" s="5">
        <v>50</v>
      </c>
      <c r="B259" s="5">
        <v>0</v>
      </c>
      <c r="C259" s="5">
        <v>0</v>
      </c>
      <c r="D259" s="5">
        <v>1</v>
      </c>
      <c r="E259" s="5">
        <v>233</v>
      </c>
      <c r="F259" s="5">
        <f>ROUND(Source!BD234,O259)</f>
        <v>0</v>
      </c>
      <c r="G259" s="5" t="s">
        <v>92</v>
      </c>
      <c r="H259" s="5" t="s">
        <v>93</v>
      </c>
      <c r="I259" s="5"/>
      <c r="J259" s="5"/>
      <c r="K259" s="5">
        <v>233</v>
      </c>
      <c r="L259" s="5">
        <v>24</v>
      </c>
      <c r="M259" s="5">
        <v>3</v>
      </c>
      <c r="N259" s="5" t="s">
        <v>3</v>
      </c>
      <c r="O259" s="5">
        <v>2</v>
      </c>
      <c r="P259" s="5"/>
      <c r="Q259" s="5"/>
      <c r="R259" s="5"/>
      <c r="S259" s="5"/>
      <c r="T259" s="5"/>
      <c r="U259" s="5"/>
      <c r="V259" s="5"/>
      <c r="W259" s="5">
        <v>0</v>
      </c>
      <c r="X259" s="5">
        <v>1</v>
      </c>
      <c r="Y259" s="5">
        <v>0</v>
      </c>
      <c r="Z259" s="5"/>
      <c r="AA259" s="5"/>
      <c r="AB259" s="5"/>
    </row>
    <row r="260" spans="1:255" x14ac:dyDescent="0.2">
      <c r="A260" s="5">
        <v>50</v>
      </c>
      <c r="B260" s="5">
        <v>0</v>
      </c>
      <c r="C260" s="5">
        <v>0</v>
      </c>
      <c r="D260" s="5">
        <v>1</v>
      </c>
      <c r="E260" s="5">
        <v>210</v>
      </c>
      <c r="F260" s="5">
        <f>ROUND(Source!X234,O260)</f>
        <v>73279.039999999994</v>
      </c>
      <c r="G260" s="5" t="s">
        <v>94</v>
      </c>
      <c r="H260" s="5" t="s">
        <v>95</v>
      </c>
      <c r="I260" s="5"/>
      <c r="J260" s="5"/>
      <c r="K260" s="5">
        <v>210</v>
      </c>
      <c r="L260" s="5">
        <v>25</v>
      </c>
      <c r="M260" s="5">
        <v>3</v>
      </c>
      <c r="N260" s="5" t="s">
        <v>3</v>
      </c>
      <c r="O260" s="5">
        <v>2</v>
      </c>
      <c r="P260" s="5"/>
      <c r="Q260" s="5"/>
      <c r="R260" s="5"/>
      <c r="S260" s="5"/>
      <c r="T260" s="5"/>
      <c r="U260" s="5"/>
      <c r="V260" s="5"/>
      <c r="W260" s="5">
        <v>73279.039999999994</v>
      </c>
      <c r="X260" s="5">
        <v>1</v>
      </c>
      <c r="Y260" s="5">
        <v>73279.039999999994</v>
      </c>
      <c r="Z260" s="5"/>
      <c r="AA260" s="5"/>
      <c r="AB260" s="5"/>
    </row>
    <row r="261" spans="1:255" x14ac:dyDescent="0.2">
      <c r="A261" s="5">
        <v>50</v>
      </c>
      <c r="B261" s="5">
        <v>0</v>
      </c>
      <c r="C261" s="5">
        <v>0</v>
      </c>
      <c r="D261" s="5">
        <v>1</v>
      </c>
      <c r="E261" s="5">
        <v>211</v>
      </c>
      <c r="F261" s="5">
        <f>ROUND(Source!Y234,O261)</f>
        <v>40820.74</v>
      </c>
      <c r="G261" s="5" t="s">
        <v>96</v>
      </c>
      <c r="H261" s="5" t="s">
        <v>97</v>
      </c>
      <c r="I261" s="5"/>
      <c r="J261" s="5"/>
      <c r="K261" s="5">
        <v>211</v>
      </c>
      <c r="L261" s="5">
        <v>26</v>
      </c>
      <c r="M261" s="5">
        <v>3</v>
      </c>
      <c r="N261" s="5" t="s">
        <v>3</v>
      </c>
      <c r="O261" s="5">
        <v>2</v>
      </c>
      <c r="P261" s="5"/>
      <c r="Q261" s="5"/>
      <c r="R261" s="5"/>
      <c r="S261" s="5"/>
      <c r="T261" s="5"/>
      <c r="U261" s="5"/>
      <c r="V261" s="5"/>
      <c r="W261" s="5">
        <v>40820.74</v>
      </c>
      <c r="X261" s="5">
        <v>1</v>
      </c>
      <c r="Y261" s="5">
        <v>40820.74</v>
      </c>
      <c r="Z261" s="5"/>
      <c r="AA261" s="5"/>
      <c r="AB261" s="5"/>
    </row>
    <row r="262" spans="1:255" x14ac:dyDescent="0.2">
      <c r="A262" s="5">
        <v>50</v>
      </c>
      <c r="B262" s="5">
        <v>0</v>
      </c>
      <c r="C262" s="5">
        <v>0</v>
      </c>
      <c r="D262" s="5">
        <v>1</v>
      </c>
      <c r="E262" s="5">
        <v>224</v>
      </c>
      <c r="F262" s="5">
        <f>ROUND(Source!AR234,O262)</f>
        <v>379732.16</v>
      </c>
      <c r="G262" s="5" t="s">
        <v>98</v>
      </c>
      <c r="H262" s="5" t="s">
        <v>99</v>
      </c>
      <c r="I262" s="5"/>
      <c r="J262" s="5"/>
      <c r="K262" s="5">
        <v>224</v>
      </c>
      <c r="L262" s="5">
        <v>27</v>
      </c>
      <c r="M262" s="5">
        <v>3</v>
      </c>
      <c r="N262" s="5" t="s">
        <v>3</v>
      </c>
      <c r="O262" s="5">
        <v>2</v>
      </c>
      <c r="P262" s="5"/>
      <c r="Q262" s="5"/>
      <c r="R262" s="5"/>
      <c r="S262" s="5"/>
      <c r="T262" s="5"/>
      <c r="U262" s="5"/>
      <c r="V262" s="5"/>
      <c r="W262" s="5">
        <v>379732.16000000003</v>
      </c>
      <c r="X262" s="5">
        <v>1</v>
      </c>
      <c r="Y262" s="5">
        <v>379732.16000000003</v>
      </c>
      <c r="Z262" s="5"/>
      <c r="AA262" s="5"/>
      <c r="AB262" s="5"/>
    </row>
    <row r="264" spans="1:255" x14ac:dyDescent="0.2">
      <c r="A264" s="1">
        <v>4</v>
      </c>
      <c r="B264" s="1">
        <v>1</v>
      </c>
      <c r="C264" s="1"/>
      <c r="D264" s="1">
        <f>ROW(A457)</f>
        <v>457</v>
      </c>
      <c r="E264" s="1"/>
      <c r="F264" s="1" t="s">
        <v>16</v>
      </c>
      <c r="G264" s="1" t="s">
        <v>365</v>
      </c>
      <c r="H264" s="1" t="s">
        <v>3</v>
      </c>
      <c r="I264" s="1">
        <v>0</v>
      </c>
      <c r="J264" s="1"/>
      <c r="K264" s="1">
        <v>-1</v>
      </c>
      <c r="L264" s="1"/>
      <c r="M264" s="1" t="s">
        <v>3</v>
      </c>
      <c r="N264" s="1"/>
      <c r="O264" s="1"/>
      <c r="P264" s="1"/>
      <c r="Q264" s="1"/>
      <c r="R264" s="1"/>
      <c r="S264" s="1">
        <v>0</v>
      </c>
      <c r="T264" s="1"/>
      <c r="U264" s="1" t="s">
        <v>3</v>
      </c>
      <c r="V264" s="1">
        <v>0</v>
      </c>
      <c r="W264" s="1"/>
      <c r="X264" s="1"/>
      <c r="Y264" s="1"/>
      <c r="Z264" s="1"/>
      <c r="AA264" s="1"/>
      <c r="AB264" s="1" t="s">
        <v>3</v>
      </c>
      <c r="AC264" s="1" t="s">
        <v>3</v>
      </c>
      <c r="AD264" s="1" t="s">
        <v>3</v>
      </c>
      <c r="AE264" s="1" t="s">
        <v>3</v>
      </c>
      <c r="AF264" s="1" t="s">
        <v>3</v>
      </c>
      <c r="AG264" s="1" t="s">
        <v>3</v>
      </c>
      <c r="AH264" s="1"/>
      <c r="AI264" s="1"/>
      <c r="AJ264" s="1"/>
      <c r="AK264" s="1"/>
      <c r="AL264" s="1"/>
      <c r="AM264" s="1"/>
      <c r="AN264" s="1"/>
      <c r="AO264" s="1"/>
      <c r="AP264" s="1" t="s">
        <v>3</v>
      </c>
      <c r="AQ264" s="1" t="s">
        <v>3</v>
      </c>
      <c r="AR264" s="1" t="s">
        <v>3</v>
      </c>
      <c r="AS264" s="1"/>
      <c r="AT264" s="1"/>
      <c r="AU264" s="1"/>
      <c r="AV264" s="1"/>
      <c r="AW264" s="1"/>
      <c r="AX264" s="1"/>
      <c r="AY264" s="1"/>
      <c r="AZ264" s="1" t="s">
        <v>3</v>
      </c>
      <c r="BA264" s="1"/>
      <c r="BB264" s="1" t="s">
        <v>3</v>
      </c>
      <c r="BC264" s="1" t="s">
        <v>3</v>
      </c>
      <c r="BD264" s="1" t="s">
        <v>3</v>
      </c>
      <c r="BE264" s="1" t="s">
        <v>3</v>
      </c>
      <c r="BF264" s="1" t="s">
        <v>3</v>
      </c>
      <c r="BG264" s="1" t="s">
        <v>3</v>
      </c>
      <c r="BH264" s="1" t="s">
        <v>3</v>
      </c>
      <c r="BI264" s="1" t="s">
        <v>3</v>
      </c>
      <c r="BJ264" s="1" t="s">
        <v>3</v>
      </c>
      <c r="BK264" s="1" t="s">
        <v>3</v>
      </c>
      <c r="BL264" s="1" t="s">
        <v>3</v>
      </c>
      <c r="BM264" s="1" t="s">
        <v>3</v>
      </c>
      <c r="BN264" s="1" t="s">
        <v>3</v>
      </c>
      <c r="BO264" s="1" t="s">
        <v>3</v>
      </c>
      <c r="BP264" s="1" t="s">
        <v>3</v>
      </c>
      <c r="BQ264" s="1"/>
      <c r="BR264" s="1"/>
      <c r="BS264" s="1"/>
      <c r="BT264" s="1"/>
      <c r="BU264" s="1"/>
      <c r="BV264" s="1"/>
      <c r="BW264" s="1"/>
      <c r="BX264" s="1">
        <v>0</v>
      </c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>
        <v>0</v>
      </c>
    </row>
    <row r="266" spans="1:255" x14ac:dyDescent="0.2">
      <c r="A266" s="3">
        <v>52</v>
      </c>
      <c r="B266" s="3">
        <f t="shared" ref="B266:G266" si="125">B457</f>
        <v>1</v>
      </c>
      <c r="C266" s="3">
        <f t="shared" si="125"/>
        <v>4</v>
      </c>
      <c r="D266" s="3">
        <f t="shared" si="125"/>
        <v>264</v>
      </c>
      <c r="E266" s="3">
        <f t="shared" si="125"/>
        <v>0</v>
      </c>
      <c r="F266" s="3" t="str">
        <f t="shared" si="125"/>
        <v>Новый раздел</v>
      </c>
      <c r="G266" s="3" t="str">
        <f t="shared" si="125"/>
        <v>Газорегуляторный пункт шкафной ГРПШ- 07-2У1 с двумя линиями редуцирования с регуляторами  РДНК-1000-1шт</v>
      </c>
      <c r="H266" s="3"/>
      <c r="I266" s="3"/>
      <c r="J266" s="3"/>
      <c r="K266" s="3"/>
      <c r="L266" s="3"/>
      <c r="M266" s="3"/>
      <c r="N266" s="3"/>
      <c r="O266" s="3">
        <f t="shared" ref="O266:AT266" si="126">O457</f>
        <v>253354.93</v>
      </c>
      <c r="P266" s="3">
        <f t="shared" si="126"/>
        <v>215780.54</v>
      </c>
      <c r="Q266" s="3">
        <f t="shared" si="126"/>
        <v>9878.42</v>
      </c>
      <c r="R266" s="3">
        <f t="shared" si="126"/>
        <v>3031.16</v>
      </c>
      <c r="S266" s="3">
        <f t="shared" si="126"/>
        <v>24664.81</v>
      </c>
      <c r="T266" s="3">
        <f t="shared" si="126"/>
        <v>0</v>
      </c>
      <c r="U266" s="3">
        <f t="shared" si="126"/>
        <v>64.472961999999995</v>
      </c>
      <c r="V266" s="3">
        <f t="shared" si="126"/>
        <v>5.9461340000000007</v>
      </c>
      <c r="W266" s="3">
        <f t="shared" si="126"/>
        <v>0</v>
      </c>
      <c r="X266" s="3">
        <f t="shared" si="126"/>
        <v>30062.58</v>
      </c>
      <c r="Y266" s="3">
        <f t="shared" si="126"/>
        <v>18491.849999999999</v>
      </c>
      <c r="Z266" s="3">
        <f t="shared" si="126"/>
        <v>0</v>
      </c>
      <c r="AA266" s="3">
        <f t="shared" si="126"/>
        <v>0</v>
      </c>
      <c r="AB266" s="3">
        <f t="shared" si="126"/>
        <v>0</v>
      </c>
      <c r="AC266" s="3">
        <f t="shared" si="126"/>
        <v>0</v>
      </c>
      <c r="AD266" s="3">
        <f t="shared" si="126"/>
        <v>0</v>
      </c>
      <c r="AE266" s="3">
        <f t="shared" si="126"/>
        <v>0</v>
      </c>
      <c r="AF266" s="3">
        <f t="shared" si="126"/>
        <v>0</v>
      </c>
      <c r="AG266" s="3">
        <f t="shared" si="126"/>
        <v>0</v>
      </c>
      <c r="AH266" s="3">
        <f t="shared" si="126"/>
        <v>0</v>
      </c>
      <c r="AI266" s="3">
        <f t="shared" si="126"/>
        <v>0</v>
      </c>
      <c r="AJ266" s="3">
        <f t="shared" si="126"/>
        <v>0</v>
      </c>
      <c r="AK266" s="3">
        <f t="shared" si="126"/>
        <v>0</v>
      </c>
      <c r="AL266" s="3">
        <f t="shared" si="126"/>
        <v>0</v>
      </c>
      <c r="AM266" s="3">
        <f t="shared" si="126"/>
        <v>0</v>
      </c>
      <c r="AN266" s="3">
        <f t="shared" si="126"/>
        <v>0</v>
      </c>
      <c r="AO266" s="3">
        <f t="shared" si="126"/>
        <v>0</v>
      </c>
      <c r="AP266" s="3">
        <f t="shared" si="126"/>
        <v>122131.15</v>
      </c>
      <c r="AQ266" s="3">
        <f t="shared" si="126"/>
        <v>0</v>
      </c>
      <c r="AR266" s="3">
        <f t="shared" si="126"/>
        <v>301909.36</v>
      </c>
      <c r="AS266" s="3">
        <f t="shared" si="126"/>
        <v>135135.04000000001</v>
      </c>
      <c r="AT266" s="3">
        <f t="shared" si="126"/>
        <v>44643.17</v>
      </c>
      <c r="AU266" s="3">
        <f t="shared" ref="AU266:BZ266" si="127">AU457</f>
        <v>0</v>
      </c>
      <c r="AV266" s="3">
        <f t="shared" si="127"/>
        <v>215780.54</v>
      </c>
      <c r="AW266" s="3">
        <f t="shared" si="127"/>
        <v>93649.39</v>
      </c>
      <c r="AX266" s="3">
        <f t="shared" si="127"/>
        <v>0</v>
      </c>
      <c r="AY266" s="3">
        <f t="shared" si="127"/>
        <v>93649.39</v>
      </c>
      <c r="AZ266" s="3">
        <f t="shared" si="127"/>
        <v>122131.15</v>
      </c>
      <c r="BA266" s="3">
        <f t="shared" si="127"/>
        <v>0</v>
      </c>
      <c r="BB266" s="3">
        <f t="shared" si="127"/>
        <v>0</v>
      </c>
      <c r="BC266" s="3">
        <f t="shared" si="127"/>
        <v>0</v>
      </c>
      <c r="BD266" s="3">
        <f t="shared" si="127"/>
        <v>0</v>
      </c>
      <c r="BE266" s="3">
        <f t="shared" si="127"/>
        <v>0</v>
      </c>
      <c r="BF266" s="3">
        <f t="shared" si="127"/>
        <v>0</v>
      </c>
      <c r="BG266" s="3">
        <f t="shared" si="127"/>
        <v>0</v>
      </c>
      <c r="BH266" s="3">
        <f t="shared" si="127"/>
        <v>0</v>
      </c>
      <c r="BI266" s="3">
        <f t="shared" si="127"/>
        <v>0</v>
      </c>
      <c r="BJ266" s="3">
        <f t="shared" si="127"/>
        <v>0</v>
      </c>
      <c r="BK266" s="3">
        <f t="shared" si="127"/>
        <v>0</v>
      </c>
      <c r="BL266" s="3">
        <f t="shared" si="127"/>
        <v>0</v>
      </c>
      <c r="BM266" s="3">
        <f t="shared" si="127"/>
        <v>0</v>
      </c>
      <c r="BN266" s="3">
        <f t="shared" si="127"/>
        <v>0</v>
      </c>
      <c r="BO266" s="3">
        <f t="shared" si="127"/>
        <v>0</v>
      </c>
      <c r="BP266" s="3">
        <f t="shared" si="127"/>
        <v>0</v>
      </c>
      <c r="BQ266" s="3">
        <f t="shared" si="127"/>
        <v>0</v>
      </c>
      <c r="BR266" s="3">
        <f t="shared" si="127"/>
        <v>0</v>
      </c>
      <c r="BS266" s="3">
        <f t="shared" si="127"/>
        <v>0</v>
      </c>
      <c r="BT266" s="3">
        <f t="shared" si="127"/>
        <v>0</v>
      </c>
      <c r="BU266" s="3">
        <f t="shared" si="127"/>
        <v>0</v>
      </c>
      <c r="BV266" s="3">
        <f t="shared" si="127"/>
        <v>0</v>
      </c>
      <c r="BW266" s="3">
        <f t="shared" si="127"/>
        <v>0</v>
      </c>
      <c r="BX266" s="3">
        <f t="shared" si="127"/>
        <v>0</v>
      </c>
      <c r="BY266" s="3">
        <f t="shared" si="127"/>
        <v>0</v>
      </c>
      <c r="BZ266" s="3">
        <f t="shared" si="127"/>
        <v>0</v>
      </c>
      <c r="CA266" s="3">
        <f t="shared" ref="CA266:DF266" si="128">CA457</f>
        <v>0</v>
      </c>
      <c r="CB266" s="3">
        <f t="shared" si="128"/>
        <v>0</v>
      </c>
      <c r="CC266" s="3">
        <f t="shared" si="128"/>
        <v>0</v>
      </c>
      <c r="CD266" s="3">
        <f t="shared" si="128"/>
        <v>0</v>
      </c>
      <c r="CE266" s="3">
        <f t="shared" si="128"/>
        <v>0</v>
      </c>
      <c r="CF266" s="3">
        <f t="shared" si="128"/>
        <v>0</v>
      </c>
      <c r="CG266" s="3">
        <f t="shared" si="128"/>
        <v>0</v>
      </c>
      <c r="CH266" s="3">
        <f t="shared" si="128"/>
        <v>0</v>
      </c>
      <c r="CI266" s="3">
        <f t="shared" si="128"/>
        <v>0</v>
      </c>
      <c r="CJ266" s="3">
        <f t="shared" si="128"/>
        <v>0</v>
      </c>
      <c r="CK266" s="3">
        <f t="shared" si="128"/>
        <v>0</v>
      </c>
      <c r="CL266" s="3">
        <f t="shared" si="128"/>
        <v>0</v>
      </c>
      <c r="CM266" s="3">
        <f t="shared" si="128"/>
        <v>0</v>
      </c>
      <c r="CN266" s="3">
        <f t="shared" si="128"/>
        <v>0</v>
      </c>
      <c r="CO266" s="3">
        <f t="shared" si="128"/>
        <v>0</v>
      </c>
      <c r="CP266" s="3">
        <f t="shared" si="128"/>
        <v>0</v>
      </c>
      <c r="CQ266" s="3">
        <f t="shared" si="128"/>
        <v>0</v>
      </c>
      <c r="CR266" s="3">
        <f t="shared" si="128"/>
        <v>0</v>
      </c>
      <c r="CS266" s="3">
        <f t="shared" si="128"/>
        <v>0</v>
      </c>
      <c r="CT266" s="3">
        <f t="shared" si="128"/>
        <v>0</v>
      </c>
      <c r="CU266" s="3">
        <f t="shared" si="128"/>
        <v>0</v>
      </c>
      <c r="CV266" s="3">
        <f t="shared" si="128"/>
        <v>0</v>
      </c>
      <c r="CW266" s="3">
        <f t="shared" si="128"/>
        <v>0</v>
      </c>
      <c r="CX266" s="3">
        <f t="shared" si="128"/>
        <v>0</v>
      </c>
      <c r="CY266" s="3">
        <f t="shared" si="128"/>
        <v>0</v>
      </c>
      <c r="CZ266" s="3">
        <f t="shared" si="128"/>
        <v>0</v>
      </c>
      <c r="DA266" s="3">
        <f t="shared" si="128"/>
        <v>0</v>
      </c>
      <c r="DB266" s="3">
        <f t="shared" si="128"/>
        <v>0</v>
      </c>
      <c r="DC266" s="3">
        <f t="shared" si="128"/>
        <v>0</v>
      </c>
      <c r="DD266" s="3">
        <f t="shared" si="128"/>
        <v>0</v>
      </c>
      <c r="DE266" s="3">
        <f t="shared" si="128"/>
        <v>0</v>
      </c>
      <c r="DF266" s="3">
        <f t="shared" si="128"/>
        <v>0</v>
      </c>
      <c r="DG266" s="4">
        <f t="shared" ref="DG266:EL266" si="129">DG457</f>
        <v>0</v>
      </c>
      <c r="DH266" s="4">
        <f t="shared" si="129"/>
        <v>0</v>
      </c>
      <c r="DI266" s="4">
        <f t="shared" si="129"/>
        <v>0</v>
      </c>
      <c r="DJ266" s="4">
        <f t="shared" si="129"/>
        <v>0</v>
      </c>
      <c r="DK266" s="4">
        <f t="shared" si="129"/>
        <v>0</v>
      </c>
      <c r="DL266" s="4">
        <f t="shared" si="129"/>
        <v>0</v>
      </c>
      <c r="DM266" s="4">
        <f t="shared" si="129"/>
        <v>0</v>
      </c>
      <c r="DN266" s="4">
        <f t="shared" si="129"/>
        <v>0</v>
      </c>
      <c r="DO266" s="4">
        <f t="shared" si="129"/>
        <v>0</v>
      </c>
      <c r="DP266" s="4">
        <f t="shared" si="129"/>
        <v>0</v>
      </c>
      <c r="DQ266" s="4">
        <f t="shared" si="129"/>
        <v>0</v>
      </c>
      <c r="DR266" s="4">
        <f t="shared" si="129"/>
        <v>0</v>
      </c>
      <c r="DS266" s="4">
        <f t="shared" si="129"/>
        <v>0</v>
      </c>
      <c r="DT266" s="4">
        <f t="shared" si="129"/>
        <v>0</v>
      </c>
      <c r="DU266" s="4">
        <f t="shared" si="129"/>
        <v>0</v>
      </c>
      <c r="DV266" s="4">
        <f t="shared" si="129"/>
        <v>0</v>
      </c>
      <c r="DW266" s="4">
        <f t="shared" si="129"/>
        <v>0</v>
      </c>
      <c r="DX266" s="4">
        <f t="shared" si="129"/>
        <v>0</v>
      </c>
      <c r="DY266" s="4">
        <f t="shared" si="129"/>
        <v>0</v>
      </c>
      <c r="DZ266" s="4">
        <f t="shared" si="129"/>
        <v>0</v>
      </c>
      <c r="EA266" s="4">
        <f t="shared" si="129"/>
        <v>0</v>
      </c>
      <c r="EB266" s="4">
        <f t="shared" si="129"/>
        <v>0</v>
      </c>
      <c r="EC266" s="4">
        <f t="shared" si="129"/>
        <v>0</v>
      </c>
      <c r="ED266" s="4">
        <f t="shared" si="129"/>
        <v>0</v>
      </c>
      <c r="EE266" s="4">
        <f t="shared" si="129"/>
        <v>0</v>
      </c>
      <c r="EF266" s="4">
        <f t="shared" si="129"/>
        <v>0</v>
      </c>
      <c r="EG266" s="4">
        <f t="shared" si="129"/>
        <v>0</v>
      </c>
      <c r="EH266" s="4">
        <f t="shared" si="129"/>
        <v>0</v>
      </c>
      <c r="EI266" s="4">
        <f t="shared" si="129"/>
        <v>0</v>
      </c>
      <c r="EJ266" s="4">
        <f t="shared" si="129"/>
        <v>0</v>
      </c>
      <c r="EK266" s="4">
        <f t="shared" si="129"/>
        <v>0</v>
      </c>
      <c r="EL266" s="4">
        <f t="shared" si="129"/>
        <v>0</v>
      </c>
      <c r="EM266" s="4">
        <f t="shared" ref="EM266:FR266" si="130">EM457</f>
        <v>0</v>
      </c>
      <c r="EN266" s="4">
        <f t="shared" si="130"/>
        <v>0</v>
      </c>
      <c r="EO266" s="4">
        <f t="shared" si="130"/>
        <v>0</v>
      </c>
      <c r="EP266" s="4">
        <f t="shared" si="130"/>
        <v>0</v>
      </c>
      <c r="EQ266" s="4">
        <f t="shared" si="130"/>
        <v>0</v>
      </c>
      <c r="ER266" s="4">
        <f t="shared" si="130"/>
        <v>0</v>
      </c>
      <c r="ES266" s="4">
        <f t="shared" si="130"/>
        <v>0</v>
      </c>
      <c r="ET266" s="4">
        <f t="shared" si="130"/>
        <v>0</v>
      </c>
      <c r="EU266" s="4">
        <f t="shared" si="130"/>
        <v>0</v>
      </c>
      <c r="EV266" s="4">
        <f t="shared" si="130"/>
        <v>0</v>
      </c>
      <c r="EW266" s="4">
        <f t="shared" si="130"/>
        <v>0</v>
      </c>
      <c r="EX266" s="4">
        <f t="shared" si="130"/>
        <v>0</v>
      </c>
      <c r="EY266" s="4">
        <f t="shared" si="130"/>
        <v>0</v>
      </c>
      <c r="EZ266" s="4">
        <f t="shared" si="130"/>
        <v>0</v>
      </c>
      <c r="FA266" s="4">
        <f t="shared" si="130"/>
        <v>0</v>
      </c>
      <c r="FB266" s="4">
        <f t="shared" si="130"/>
        <v>0</v>
      </c>
      <c r="FC266" s="4">
        <f t="shared" si="130"/>
        <v>0</v>
      </c>
      <c r="FD266" s="4">
        <f t="shared" si="130"/>
        <v>0</v>
      </c>
      <c r="FE266" s="4">
        <f t="shared" si="130"/>
        <v>0</v>
      </c>
      <c r="FF266" s="4">
        <f t="shared" si="130"/>
        <v>0</v>
      </c>
      <c r="FG266" s="4">
        <f t="shared" si="130"/>
        <v>0</v>
      </c>
      <c r="FH266" s="4">
        <f t="shared" si="130"/>
        <v>0</v>
      </c>
      <c r="FI266" s="4">
        <f t="shared" si="130"/>
        <v>0</v>
      </c>
      <c r="FJ266" s="4">
        <f t="shared" si="130"/>
        <v>0</v>
      </c>
      <c r="FK266" s="4">
        <f t="shared" si="130"/>
        <v>0</v>
      </c>
      <c r="FL266" s="4">
        <f t="shared" si="130"/>
        <v>0</v>
      </c>
      <c r="FM266" s="4">
        <f t="shared" si="130"/>
        <v>0</v>
      </c>
      <c r="FN266" s="4">
        <f t="shared" si="130"/>
        <v>0</v>
      </c>
      <c r="FO266" s="4">
        <f t="shared" si="130"/>
        <v>0</v>
      </c>
      <c r="FP266" s="4">
        <f t="shared" si="130"/>
        <v>0</v>
      </c>
      <c r="FQ266" s="4">
        <f t="shared" si="130"/>
        <v>0</v>
      </c>
      <c r="FR266" s="4">
        <f t="shared" si="130"/>
        <v>0</v>
      </c>
      <c r="FS266" s="4">
        <f t="shared" ref="FS266:GX266" si="131">FS457</f>
        <v>0</v>
      </c>
      <c r="FT266" s="4">
        <f t="shared" si="131"/>
        <v>0</v>
      </c>
      <c r="FU266" s="4">
        <f t="shared" si="131"/>
        <v>0</v>
      </c>
      <c r="FV266" s="4">
        <f t="shared" si="131"/>
        <v>0</v>
      </c>
      <c r="FW266" s="4">
        <f t="shared" si="131"/>
        <v>0</v>
      </c>
      <c r="FX266" s="4">
        <f t="shared" si="131"/>
        <v>0</v>
      </c>
      <c r="FY266" s="4">
        <f t="shared" si="131"/>
        <v>0</v>
      </c>
      <c r="FZ266" s="4">
        <f t="shared" si="131"/>
        <v>0</v>
      </c>
      <c r="GA266" s="4">
        <f t="shared" si="131"/>
        <v>0</v>
      </c>
      <c r="GB266" s="4">
        <f t="shared" si="131"/>
        <v>0</v>
      </c>
      <c r="GC266" s="4">
        <f t="shared" si="131"/>
        <v>0</v>
      </c>
      <c r="GD266" s="4">
        <f t="shared" si="131"/>
        <v>0</v>
      </c>
      <c r="GE266" s="4">
        <f t="shared" si="131"/>
        <v>0</v>
      </c>
      <c r="GF266" s="4">
        <f t="shared" si="131"/>
        <v>0</v>
      </c>
      <c r="GG266" s="4">
        <f t="shared" si="131"/>
        <v>0</v>
      </c>
      <c r="GH266" s="4">
        <f t="shared" si="131"/>
        <v>0</v>
      </c>
      <c r="GI266" s="4">
        <f t="shared" si="131"/>
        <v>0</v>
      </c>
      <c r="GJ266" s="4">
        <f t="shared" si="131"/>
        <v>0</v>
      </c>
      <c r="GK266" s="4">
        <f t="shared" si="131"/>
        <v>0</v>
      </c>
      <c r="GL266" s="4">
        <f t="shared" si="131"/>
        <v>0</v>
      </c>
      <c r="GM266" s="4">
        <f t="shared" si="131"/>
        <v>0</v>
      </c>
      <c r="GN266" s="4">
        <f t="shared" si="131"/>
        <v>0</v>
      </c>
      <c r="GO266" s="4">
        <f t="shared" si="131"/>
        <v>0</v>
      </c>
      <c r="GP266" s="4">
        <f t="shared" si="131"/>
        <v>0</v>
      </c>
      <c r="GQ266" s="4">
        <f t="shared" si="131"/>
        <v>0</v>
      </c>
      <c r="GR266" s="4">
        <f t="shared" si="131"/>
        <v>0</v>
      </c>
      <c r="GS266" s="4">
        <f t="shared" si="131"/>
        <v>0</v>
      </c>
      <c r="GT266" s="4">
        <f t="shared" si="131"/>
        <v>0</v>
      </c>
      <c r="GU266" s="4">
        <f t="shared" si="131"/>
        <v>0</v>
      </c>
      <c r="GV266" s="4">
        <f t="shared" si="131"/>
        <v>0</v>
      </c>
      <c r="GW266" s="4">
        <f t="shared" si="131"/>
        <v>0</v>
      </c>
      <c r="GX266" s="4">
        <f t="shared" si="131"/>
        <v>0</v>
      </c>
    </row>
    <row r="268" spans="1:255" x14ac:dyDescent="0.2">
      <c r="A268" s="1">
        <v>5</v>
      </c>
      <c r="B268" s="1">
        <v>1</v>
      </c>
      <c r="C268" s="1"/>
      <c r="D268" s="1">
        <f>ROW(A279)</f>
        <v>279</v>
      </c>
      <c r="E268" s="1"/>
      <c r="F268" s="1" t="s">
        <v>18</v>
      </c>
      <c r="G268" s="1" t="s">
        <v>366</v>
      </c>
      <c r="H268" s="1" t="s">
        <v>3</v>
      </c>
      <c r="I268" s="1">
        <v>0</v>
      </c>
      <c r="J268" s="1"/>
      <c r="K268" s="1">
        <v>0</v>
      </c>
      <c r="L268" s="1"/>
      <c r="M268" s="1" t="s">
        <v>3</v>
      </c>
      <c r="N268" s="1"/>
      <c r="O268" s="1"/>
      <c r="P268" s="1"/>
      <c r="Q268" s="1"/>
      <c r="R268" s="1"/>
      <c r="S268" s="1">
        <v>0</v>
      </c>
      <c r="T268" s="1"/>
      <c r="U268" s="1" t="s">
        <v>3</v>
      </c>
      <c r="V268" s="1">
        <v>0</v>
      </c>
      <c r="W268" s="1"/>
      <c r="X268" s="1"/>
      <c r="Y268" s="1"/>
      <c r="Z268" s="1"/>
      <c r="AA268" s="1"/>
      <c r="AB268" s="1" t="s">
        <v>3</v>
      </c>
      <c r="AC268" s="1" t="s">
        <v>3</v>
      </c>
      <c r="AD268" s="1" t="s">
        <v>3</v>
      </c>
      <c r="AE268" s="1" t="s">
        <v>3</v>
      </c>
      <c r="AF268" s="1" t="s">
        <v>3</v>
      </c>
      <c r="AG268" s="1" t="s">
        <v>3</v>
      </c>
      <c r="AH268" s="1"/>
      <c r="AI268" s="1"/>
      <c r="AJ268" s="1"/>
      <c r="AK268" s="1"/>
      <c r="AL268" s="1"/>
      <c r="AM268" s="1"/>
      <c r="AN268" s="1"/>
      <c r="AO268" s="1"/>
      <c r="AP268" s="1" t="s">
        <v>3</v>
      </c>
      <c r="AQ268" s="1" t="s">
        <v>3</v>
      </c>
      <c r="AR268" s="1" t="s">
        <v>3</v>
      </c>
      <c r="AS268" s="1"/>
      <c r="AT268" s="1"/>
      <c r="AU268" s="1"/>
      <c r="AV268" s="1"/>
      <c r="AW268" s="1"/>
      <c r="AX268" s="1"/>
      <c r="AY268" s="1"/>
      <c r="AZ268" s="1" t="s">
        <v>3</v>
      </c>
      <c r="BA268" s="1"/>
      <c r="BB268" s="1" t="s">
        <v>3</v>
      </c>
      <c r="BC268" s="1" t="s">
        <v>3</v>
      </c>
      <c r="BD268" s="1" t="s">
        <v>3</v>
      </c>
      <c r="BE268" s="1" t="s">
        <v>3</v>
      </c>
      <c r="BF268" s="1" t="s">
        <v>3</v>
      </c>
      <c r="BG268" s="1" t="s">
        <v>3</v>
      </c>
      <c r="BH268" s="1" t="s">
        <v>3</v>
      </c>
      <c r="BI268" s="1" t="s">
        <v>3</v>
      </c>
      <c r="BJ268" s="1" t="s">
        <v>3</v>
      </c>
      <c r="BK268" s="1" t="s">
        <v>3</v>
      </c>
      <c r="BL268" s="1" t="s">
        <v>3</v>
      </c>
      <c r="BM268" s="1" t="s">
        <v>3</v>
      </c>
      <c r="BN268" s="1" t="s">
        <v>3</v>
      </c>
      <c r="BO268" s="1" t="s">
        <v>3</v>
      </c>
      <c r="BP268" s="1" t="s">
        <v>3</v>
      </c>
      <c r="BQ268" s="1"/>
      <c r="BR268" s="1"/>
      <c r="BS268" s="1"/>
      <c r="BT268" s="1"/>
      <c r="BU268" s="1"/>
      <c r="BV268" s="1"/>
      <c r="BW268" s="1"/>
      <c r="BX268" s="1">
        <v>0</v>
      </c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>
        <v>0</v>
      </c>
    </row>
    <row r="270" spans="1:255" x14ac:dyDescent="0.2">
      <c r="A270" s="3">
        <v>52</v>
      </c>
      <c r="B270" s="3">
        <f t="shared" ref="B270:G270" si="132">B279</f>
        <v>1</v>
      </c>
      <c r="C270" s="3">
        <f t="shared" si="132"/>
        <v>5</v>
      </c>
      <c r="D270" s="3">
        <f t="shared" si="132"/>
        <v>268</v>
      </c>
      <c r="E270" s="3">
        <f t="shared" si="132"/>
        <v>0</v>
      </c>
      <c r="F270" s="3" t="str">
        <f t="shared" si="132"/>
        <v>Новый подраздел</v>
      </c>
      <c r="G270" s="3" t="str">
        <f t="shared" si="132"/>
        <v>Установка ГРПШ-1шт</v>
      </c>
      <c r="H270" s="3"/>
      <c r="I270" s="3"/>
      <c r="J270" s="3"/>
      <c r="K270" s="3"/>
      <c r="L270" s="3"/>
      <c r="M270" s="3"/>
      <c r="N270" s="3"/>
      <c r="O270" s="3">
        <f t="shared" ref="O270:AT270" si="133">O279</f>
        <v>137444.60999999999</v>
      </c>
      <c r="P270" s="3">
        <f t="shared" si="133"/>
        <v>132047.04999999999</v>
      </c>
      <c r="Q270" s="3">
        <f t="shared" si="133"/>
        <v>237.13</v>
      </c>
      <c r="R270" s="3">
        <f t="shared" si="133"/>
        <v>90.71</v>
      </c>
      <c r="S270" s="3">
        <f t="shared" si="133"/>
        <v>5069.72</v>
      </c>
      <c r="T270" s="3">
        <f t="shared" si="133"/>
        <v>0</v>
      </c>
      <c r="U270" s="3">
        <f t="shared" si="133"/>
        <v>13.27</v>
      </c>
      <c r="V270" s="3">
        <f t="shared" si="133"/>
        <v>0.22</v>
      </c>
      <c r="W270" s="3">
        <f t="shared" si="133"/>
        <v>0</v>
      </c>
      <c r="X270" s="3">
        <f t="shared" si="133"/>
        <v>6210.92</v>
      </c>
      <c r="Y270" s="3">
        <f t="shared" si="133"/>
        <v>3732.11</v>
      </c>
      <c r="Z270" s="3">
        <f t="shared" si="133"/>
        <v>0</v>
      </c>
      <c r="AA270" s="3">
        <f t="shared" si="133"/>
        <v>0</v>
      </c>
      <c r="AB270" s="3">
        <f t="shared" si="133"/>
        <v>137444.60999999999</v>
      </c>
      <c r="AC270" s="3">
        <f t="shared" si="133"/>
        <v>132047.04999999999</v>
      </c>
      <c r="AD270" s="3">
        <f t="shared" si="133"/>
        <v>237.13</v>
      </c>
      <c r="AE270" s="3">
        <f t="shared" si="133"/>
        <v>90.71</v>
      </c>
      <c r="AF270" s="3">
        <f t="shared" si="133"/>
        <v>5069.72</v>
      </c>
      <c r="AG270" s="3">
        <f t="shared" si="133"/>
        <v>0</v>
      </c>
      <c r="AH270" s="3">
        <f t="shared" si="133"/>
        <v>13.27</v>
      </c>
      <c r="AI270" s="3">
        <f t="shared" si="133"/>
        <v>0.22</v>
      </c>
      <c r="AJ270" s="3">
        <f t="shared" si="133"/>
        <v>0</v>
      </c>
      <c r="AK270" s="3">
        <f t="shared" si="133"/>
        <v>6210.92</v>
      </c>
      <c r="AL270" s="3">
        <f t="shared" si="133"/>
        <v>3732.11</v>
      </c>
      <c r="AM270" s="3">
        <f t="shared" si="133"/>
        <v>0</v>
      </c>
      <c r="AN270" s="3">
        <f t="shared" si="133"/>
        <v>0</v>
      </c>
      <c r="AO270" s="3">
        <f t="shared" si="133"/>
        <v>0</v>
      </c>
      <c r="AP270" s="3">
        <f t="shared" si="133"/>
        <v>122131.15</v>
      </c>
      <c r="AQ270" s="3">
        <f t="shared" si="133"/>
        <v>0</v>
      </c>
      <c r="AR270" s="3">
        <f t="shared" si="133"/>
        <v>147387.64000000001</v>
      </c>
      <c r="AS270" s="3">
        <f t="shared" si="133"/>
        <v>25256.49</v>
      </c>
      <c r="AT270" s="3">
        <f t="shared" si="133"/>
        <v>0</v>
      </c>
      <c r="AU270" s="3">
        <f t="shared" ref="AU270:BZ270" si="134">AU279</f>
        <v>0</v>
      </c>
      <c r="AV270" s="3">
        <f t="shared" si="134"/>
        <v>132047.04999999999</v>
      </c>
      <c r="AW270" s="3">
        <f t="shared" si="134"/>
        <v>9915.9</v>
      </c>
      <c r="AX270" s="3">
        <f t="shared" si="134"/>
        <v>0</v>
      </c>
      <c r="AY270" s="3">
        <f t="shared" si="134"/>
        <v>9915.9</v>
      </c>
      <c r="AZ270" s="3">
        <f t="shared" si="134"/>
        <v>122131.15</v>
      </c>
      <c r="BA270" s="3">
        <f t="shared" si="134"/>
        <v>0</v>
      </c>
      <c r="BB270" s="3">
        <f t="shared" si="134"/>
        <v>0</v>
      </c>
      <c r="BC270" s="3">
        <f t="shared" si="134"/>
        <v>0</v>
      </c>
      <c r="BD270" s="3">
        <f t="shared" si="134"/>
        <v>0</v>
      </c>
      <c r="BE270" s="3">
        <f t="shared" si="134"/>
        <v>0</v>
      </c>
      <c r="BF270" s="3">
        <f t="shared" si="134"/>
        <v>0</v>
      </c>
      <c r="BG270" s="3">
        <f t="shared" si="134"/>
        <v>0</v>
      </c>
      <c r="BH270" s="3">
        <f t="shared" si="134"/>
        <v>0</v>
      </c>
      <c r="BI270" s="3">
        <f t="shared" si="134"/>
        <v>0</v>
      </c>
      <c r="BJ270" s="3">
        <f t="shared" si="134"/>
        <v>0</v>
      </c>
      <c r="BK270" s="3">
        <f t="shared" si="134"/>
        <v>0</v>
      </c>
      <c r="BL270" s="3">
        <f t="shared" si="134"/>
        <v>0</v>
      </c>
      <c r="BM270" s="3">
        <f t="shared" si="134"/>
        <v>0</v>
      </c>
      <c r="BN270" s="3">
        <f t="shared" si="134"/>
        <v>0</v>
      </c>
      <c r="BO270" s="3">
        <f t="shared" si="134"/>
        <v>0</v>
      </c>
      <c r="BP270" s="3">
        <f t="shared" si="134"/>
        <v>0</v>
      </c>
      <c r="BQ270" s="3">
        <f t="shared" si="134"/>
        <v>0</v>
      </c>
      <c r="BR270" s="3">
        <f t="shared" si="134"/>
        <v>0</v>
      </c>
      <c r="BS270" s="3">
        <f t="shared" si="134"/>
        <v>0</v>
      </c>
      <c r="BT270" s="3">
        <f t="shared" si="134"/>
        <v>0</v>
      </c>
      <c r="BU270" s="3">
        <f t="shared" si="134"/>
        <v>0</v>
      </c>
      <c r="BV270" s="3">
        <f t="shared" si="134"/>
        <v>0</v>
      </c>
      <c r="BW270" s="3">
        <f t="shared" si="134"/>
        <v>0</v>
      </c>
      <c r="BX270" s="3">
        <f t="shared" si="134"/>
        <v>0</v>
      </c>
      <c r="BY270" s="3">
        <f t="shared" si="134"/>
        <v>122131.15</v>
      </c>
      <c r="BZ270" s="3">
        <f t="shared" si="134"/>
        <v>0</v>
      </c>
      <c r="CA270" s="3">
        <f t="shared" ref="CA270:DF270" si="135">CA279</f>
        <v>147387.64000000001</v>
      </c>
      <c r="CB270" s="3">
        <f t="shared" si="135"/>
        <v>25256.49</v>
      </c>
      <c r="CC270" s="3">
        <f t="shared" si="135"/>
        <v>0</v>
      </c>
      <c r="CD270" s="3">
        <f t="shared" si="135"/>
        <v>0</v>
      </c>
      <c r="CE270" s="3">
        <f t="shared" si="135"/>
        <v>132047.04999999999</v>
      </c>
      <c r="CF270" s="3">
        <f t="shared" si="135"/>
        <v>9915.8999999999942</v>
      </c>
      <c r="CG270" s="3">
        <f t="shared" si="135"/>
        <v>0</v>
      </c>
      <c r="CH270" s="3">
        <f t="shared" si="135"/>
        <v>9915.8999999999942</v>
      </c>
      <c r="CI270" s="3">
        <f t="shared" si="135"/>
        <v>122131.15</v>
      </c>
      <c r="CJ270" s="3">
        <f t="shared" si="135"/>
        <v>0</v>
      </c>
      <c r="CK270" s="3">
        <f t="shared" si="135"/>
        <v>0</v>
      </c>
      <c r="CL270" s="3">
        <f t="shared" si="135"/>
        <v>0</v>
      </c>
      <c r="CM270" s="3">
        <f t="shared" si="135"/>
        <v>0</v>
      </c>
      <c r="CN270" s="3">
        <f t="shared" si="135"/>
        <v>0</v>
      </c>
      <c r="CO270" s="3">
        <f t="shared" si="135"/>
        <v>0</v>
      </c>
      <c r="CP270" s="3">
        <f t="shared" si="135"/>
        <v>0</v>
      </c>
      <c r="CQ270" s="3">
        <f t="shared" si="135"/>
        <v>0</v>
      </c>
      <c r="CR270" s="3">
        <f t="shared" si="135"/>
        <v>0</v>
      </c>
      <c r="CS270" s="3">
        <f t="shared" si="135"/>
        <v>0</v>
      </c>
      <c r="CT270" s="3">
        <f t="shared" si="135"/>
        <v>0</v>
      </c>
      <c r="CU270" s="3">
        <f t="shared" si="135"/>
        <v>0</v>
      </c>
      <c r="CV270" s="3">
        <f t="shared" si="135"/>
        <v>0</v>
      </c>
      <c r="CW270" s="3">
        <f t="shared" si="135"/>
        <v>0</v>
      </c>
      <c r="CX270" s="3">
        <f t="shared" si="135"/>
        <v>0</v>
      </c>
      <c r="CY270" s="3">
        <f t="shared" si="135"/>
        <v>0</v>
      </c>
      <c r="CZ270" s="3">
        <f t="shared" si="135"/>
        <v>0</v>
      </c>
      <c r="DA270" s="3">
        <f t="shared" si="135"/>
        <v>0</v>
      </c>
      <c r="DB270" s="3">
        <f t="shared" si="135"/>
        <v>0</v>
      </c>
      <c r="DC270" s="3">
        <f t="shared" si="135"/>
        <v>0</v>
      </c>
      <c r="DD270" s="3">
        <f t="shared" si="135"/>
        <v>0</v>
      </c>
      <c r="DE270" s="3">
        <f t="shared" si="135"/>
        <v>0</v>
      </c>
      <c r="DF270" s="3">
        <f t="shared" si="135"/>
        <v>0</v>
      </c>
      <c r="DG270" s="4">
        <f t="shared" ref="DG270:EL270" si="136">DG279</f>
        <v>0</v>
      </c>
      <c r="DH270" s="4">
        <f t="shared" si="136"/>
        <v>0</v>
      </c>
      <c r="DI270" s="4">
        <f t="shared" si="136"/>
        <v>0</v>
      </c>
      <c r="DJ270" s="4">
        <f t="shared" si="136"/>
        <v>0</v>
      </c>
      <c r="DK270" s="4">
        <f t="shared" si="136"/>
        <v>0</v>
      </c>
      <c r="DL270" s="4">
        <f t="shared" si="136"/>
        <v>0</v>
      </c>
      <c r="DM270" s="4">
        <f t="shared" si="136"/>
        <v>0</v>
      </c>
      <c r="DN270" s="4">
        <f t="shared" si="136"/>
        <v>0</v>
      </c>
      <c r="DO270" s="4">
        <f t="shared" si="136"/>
        <v>0</v>
      </c>
      <c r="DP270" s="4">
        <f t="shared" si="136"/>
        <v>0</v>
      </c>
      <c r="DQ270" s="4">
        <f t="shared" si="136"/>
        <v>0</v>
      </c>
      <c r="DR270" s="4">
        <f t="shared" si="136"/>
        <v>0</v>
      </c>
      <c r="DS270" s="4">
        <f t="shared" si="136"/>
        <v>0</v>
      </c>
      <c r="DT270" s="4">
        <f t="shared" si="136"/>
        <v>0</v>
      </c>
      <c r="DU270" s="4">
        <f t="shared" si="136"/>
        <v>0</v>
      </c>
      <c r="DV270" s="4">
        <f t="shared" si="136"/>
        <v>0</v>
      </c>
      <c r="DW270" s="4">
        <f t="shared" si="136"/>
        <v>0</v>
      </c>
      <c r="DX270" s="4">
        <f t="shared" si="136"/>
        <v>0</v>
      </c>
      <c r="DY270" s="4">
        <f t="shared" si="136"/>
        <v>0</v>
      </c>
      <c r="DZ270" s="4">
        <f t="shared" si="136"/>
        <v>0</v>
      </c>
      <c r="EA270" s="4">
        <f t="shared" si="136"/>
        <v>0</v>
      </c>
      <c r="EB270" s="4">
        <f t="shared" si="136"/>
        <v>0</v>
      </c>
      <c r="EC270" s="4">
        <f t="shared" si="136"/>
        <v>0</v>
      </c>
      <c r="ED270" s="4">
        <f t="shared" si="136"/>
        <v>0</v>
      </c>
      <c r="EE270" s="4">
        <f t="shared" si="136"/>
        <v>0</v>
      </c>
      <c r="EF270" s="4">
        <f t="shared" si="136"/>
        <v>0</v>
      </c>
      <c r="EG270" s="4">
        <f t="shared" si="136"/>
        <v>0</v>
      </c>
      <c r="EH270" s="4">
        <f t="shared" si="136"/>
        <v>0</v>
      </c>
      <c r="EI270" s="4">
        <f t="shared" si="136"/>
        <v>0</v>
      </c>
      <c r="EJ270" s="4">
        <f t="shared" si="136"/>
        <v>0</v>
      </c>
      <c r="EK270" s="4">
        <f t="shared" si="136"/>
        <v>0</v>
      </c>
      <c r="EL270" s="4">
        <f t="shared" si="136"/>
        <v>0</v>
      </c>
      <c r="EM270" s="4">
        <f t="shared" ref="EM270:FR270" si="137">EM279</f>
        <v>0</v>
      </c>
      <c r="EN270" s="4">
        <f t="shared" si="137"/>
        <v>0</v>
      </c>
      <c r="EO270" s="4">
        <f t="shared" si="137"/>
        <v>0</v>
      </c>
      <c r="EP270" s="4">
        <f t="shared" si="137"/>
        <v>0</v>
      </c>
      <c r="EQ270" s="4">
        <f t="shared" si="137"/>
        <v>0</v>
      </c>
      <c r="ER270" s="4">
        <f t="shared" si="137"/>
        <v>0</v>
      </c>
      <c r="ES270" s="4">
        <f t="shared" si="137"/>
        <v>0</v>
      </c>
      <c r="ET270" s="4">
        <f t="shared" si="137"/>
        <v>0</v>
      </c>
      <c r="EU270" s="4">
        <f t="shared" si="137"/>
        <v>0</v>
      </c>
      <c r="EV270" s="4">
        <f t="shared" si="137"/>
        <v>0</v>
      </c>
      <c r="EW270" s="4">
        <f t="shared" si="137"/>
        <v>0</v>
      </c>
      <c r="EX270" s="4">
        <f t="shared" si="137"/>
        <v>0</v>
      </c>
      <c r="EY270" s="4">
        <f t="shared" si="137"/>
        <v>0</v>
      </c>
      <c r="EZ270" s="4">
        <f t="shared" si="137"/>
        <v>0</v>
      </c>
      <c r="FA270" s="4">
        <f t="shared" si="137"/>
        <v>0</v>
      </c>
      <c r="FB270" s="4">
        <f t="shared" si="137"/>
        <v>0</v>
      </c>
      <c r="FC270" s="4">
        <f t="shared" si="137"/>
        <v>0</v>
      </c>
      <c r="FD270" s="4">
        <f t="shared" si="137"/>
        <v>0</v>
      </c>
      <c r="FE270" s="4">
        <f t="shared" si="137"/>
        <v>0</v>
      </c>
      <c r="FF270" s="4">
        <f t="shared" si="137"/>
        <v>0</v>
      </c>
      <c r="FG270" s="4">
        <f t="shared" si="137"/>
        <v>0</v>
      </c>
      <c r="FH270" s="4">
        <f t="shared" si="137"/>
        <v>0</v>
      </c>
      <c r="FI270" s="4">
        <f t="shared" si="137"/>
        <v>0</v>
      </c>
      <c r="FJ270" s="4">
        <f t="shared" si="137"/>
        <v>0</v>
      </c>
      <c r="FK270" s="4">
        <f t="shared" si="137"/>
        <v>0</v>
      </c>
      <c r="FL270" s="4">
        <f t="shared" si="137"/>
        <v>0</v>
      </c>
      <c r="FM270" s="4">
        <f t="shared" si="137"/>
        <v>0</v>
      </c>
      <c r="FN270" s="4">
        <f t="shared" si="137"/>
        <v>0</v>
      </c>
      <c r="FO270" s="4">
        <f t="shared" si="137"/>
        <v>0</v>
      </c>
      <c r="FP270" s="4">
        <f t="shared" si="137"/>
        <v>0</v>
      </c>
      <c r="FQ270" s="4">
        <f t="shared" si="137"/>
        <v>0</v>
      </c>
      <c r="FR270" s="4">
        <f t="shared" si="137"/>
        <v>0</v>
      </c>
      <c r="FS270" s="4">
        <f t="shared" ref="FS270:GX270" si="138">FS279</f>
        <v>0</v>
      </c>
      <c r="FT270" s="4">
        <f t="shared" si="138"/>
        <v>0</v>
      </c>
      <c r="FU270" s="4">
        <f t="shared" si="138"/>
        <v>0</v>
      </c>
      <c r="FV270" s="4">
        <f t="shared" si="138"/>
        <v>0</v>
      </c>
      <c r="FW270" s="4">
        <f t="shared" si="138"/>
        <v>0</v>
      </c>
      <c r="FX270" s="4">
        <f t="shared" si="138"/>
        <v>0</v>
      </c>
      <c r="FY270" s="4">
        <f t="shared" si="138"/>
        <v>0</v>
      </c>
      <c r="FZ270" s="4">
        <f t="shared" si="138"/>
        <v>0</v>
      </c>
      <c r="GA270" s="4">
        <f t="shared" si="138"/>
        <v>0</v>
      </c>
      <c r="GB270" s="4">
        <f t="shared" si="138"/>
        <v>0</v>
      </c>
      <c r="GC270" s="4">
        <f t="shared" si="138"/>
        <v>0</v>
      </c>
      <c r="GD270" s="4">
        <f t="shared" si="138"/>
        <v>0</v>
      </c>
      <c r="GE270" s="4">
        <f t="shared" si="138"/>
        <v>0</v>
      </c>
      <c r="GF270" s="4">
        <f t="shared" si="138"/>
        <v>0</v>
      </c>
      <c r="GG270" s="4">
        <f t="shared" si="138"/>
        <v>0</v>
      </c>
      <c r="GH270" s="4">
        <f t="shared" si="138"/>
        <v>0</v>
      </c>
      <c r="GI270" s="4">
        <f t="shared" si="138"/>
        <v>0</v>
      </c>
      <c r="GJ270" s="4">
        <f t="shared" si="138"/>
        <v>0</v>
      </c>
      <c r="GK270" s="4">
        <f t="shared" si="138"/>
        <v>0</v>
      </c>
      <c r="GL270" s="4">
        <f t="shared" si="138"/>
        <v>0</v>
      </c>
      <c r="GM270" s="4">
        <f t="shared" si="138"/>
        <v>0</v>
      </c>
      <c r="GN270" s="4">
        <f t="shared" si="138"/>
        <v>0</v>
      </c>
      <c r="GO270" s="4">
        <f t="shared" si="138"/>
        <v>0</v>
      </c>
      <c r="GP270" s="4">
        <f t="shared" si="138"/>
        <v>0</v>
      </c>
      <c r="GQ270" s="4">
        <f t="shared" si="138"/>
        <v>0</v>
      </c>
      <c r="GR270" s="4">
        <f t="shared" si="138"/>
        <v>0</v>
      </c>
      <c r="GS270" s="4">
        <f t="shared" si="138"/>
        <v>0</v>
      </c>
      <c r="GT270" s="4">
        <f t="shared" si="138"/>
        <v>0</v>
      </c>
      <c r="GU270" s="4">
        <f t="shared" si="138"/>
        <v>0</v>
      </c>
      <c r="GV270" s="4">
        <f t="shared" si="138"/>
        <v>0</v>
      </c>
      <c r="GW270" s="4">
        <f t="shared" si="138"/>
        <v>0</v>
      </c>
      <c r="GX270" s="4">
        <f t="shared" si="138"/>
        <v>0</v>
      </c>
    </row>
    <row r="272" spans="1:255" x14ac:dyDescent="0.2">
      <c r="A272" s="2">
        <v>17</v>
      </c>
      <c r="B272" s="2">
        <v>1</v>
      </c>
      <c r="C272" s="2">
        <f>ROW(SmtRes!A251)</f>
        <v>251</v>
      </c>
      <c r="D272" s="2">
        <f>ROW(EtalonRes!A273)</f>
        <v>273</v>
      </c>
      <c r="E272" s="2" t="s">
        <v>367</v>
      </c>
      <c r="F272" s="2" t="s">
        <v>368</v>
      </c>
      <c r="G272" s="2" t="s">
        <v>369</v>
      </c>
      <c r="H272" s="2" t="s">
        <v>118</v>
      </c>
      <c r="I272" s="2">
        <v>1</v>
      </c>
      <c r="J272" s="2">
        <v>0</v>
      </c>
      <c r="K272" s="2">
        <v>1</v>
      </c>
      <c r="L272" s="2"/>
      <c r="M272" s="2"/>
      <c r="N272" s="2"/>
      <c r="O272" s="2">
        <f t="shared" ref="O272:O277" si="139">ROUND(CP272,2)</f>
        <v>13318.92</v>
      </c>
      <c r="P272" s="2">
        <f>SUMIF(SmtRes!AQ226:'SmtRes'!AQ251,"=1",SmtRes!DF226:'SmtRes'!DF251)</f>
        <v>8810.69</v>
      </c>
      <c r="Q272" s="2">
        <f>SUMIF(SmtRes!AQ226:'SmtRes'!AQ251,"=1",SmtRes!DG226:'SmtRes'!DG251)</f>
        <v>177.64999999999998</v>
      </c>
      <c r="R272" s="2">
        <f>SUMIF(SmtRes!AQ226:'SmtRes'!AQ251,"=1",SmtRes!DH226:'SmtRes'!DH251)</f>
        <v>67.08</v>
      </c>
      <c r="S272" s="2">
        <f>SUMIF(SmtRes!AQ226:'SmtRes'!AQ251,"=1",SmtRes!DI226:'SmtRes'!DI251)</f>
        <v>4263.5</v>
      </c>
      <c r="T272" s="2">
        <f t="shared" ref="T272:T277" si="140">ROUND(CU272*I272,2)</f>
        <v>0</v>
      </c>
      <c r="U272" s="2">
        <f>SUMIF(SmtRes!AQ226:'SmtRes'!AQ251,"=1",SmtRes!CV226:'SmtRes'!CV251)</f>
        <v>11.2</v>
      </c>
      <c r="V272" s="2">
        <f>SUMIF(SmtRes!AQ226:'SmtRes'!AQ251,"=1",SmtRes!CW226:'SmtRes'!CW251)</f>
        <v>0.16</v>
      </c>
      <c r="W272" s="2">
        <f t="shared" ref="W272:W277" si="141">ROUND(CX272*I272,2)</f>
        <v>0</v>
      </c>
      <c r="X272" s="2">
        <f t="shared" ref="X272:Y277" si="142">ROUND(CY272,2)</f>
        <v>5240</v>
      </c>
      <c r="Y272" s="2">
        <f t="shared" si="142"/>
        <v>3118.02</v>
      </c>
      <c r="Z272" s="2"/>
      <c r="AA272" s="2">
        <v>72309884</v>
      </c>
      <c r="AB272" s="2">
        <f t="shared" ref="AB272:AB277" si="143">ROUND((AC272+AD272+AF272),6)</f>
        <v>11997.049435000001</v>
      </c>
      <c r="AC272" s="2">
        <f>ROUND((SUM(SmtRes!BQ226:'SmtRes'!BQ251)),6)</f>
        <v>7555.9754350000003</v>
      </c>
      <c r="AD272" s="2">
        <f>ROUND((((SUM(SmtRes!BR226:'SmtRes'!BR251))-(SUM(SmtRes!BS226:'SmtRes'!BS251)))+AE272),6)</f>
        <v>177.57</v>
      </c>
      <c r="AE272" s="2">
        <f>ROUND((SUM(SmtRes!BS226:'SmtRes'!BS251)),6)</f>
        <v>67.078999999999994</v>
      </c>
      <c r="AF272" s="2">
        <f>ROUND((SUM(SmtRes!BT226:'SmtRes'!BT251)),6)</f>
        <v>4263.5039999999999</v>
      </c>
      <c r="AG272" s="2">
        <f t="shared" ref="AG272:AG277" si="144">ROUND((AP272),6)</f>
        <v>0</v>
      </c>
      <c r="AH272" s="2">
        <f>(SUM(SmtRes!BU226:'SmtRes'!BU251))</f>
        <v>11.2</v>
      </c>
      <c r="AI272" s="2">
        <f>(SUM(SmtRes!BV226:'SmtRes'!BV251))</f>
        <v>0.16</v>
      </c>
      <c r="AJ272" s="2">
        <f t="shared" ref="AJ272:AJ277" si="145">(AS272)</f>
        <v>0</v>
      </c>
      <c r="AK272" s="2">
        <v>12064.128435199998</v>
      </c>
      <c r="AL272" s="2">
        <v>7555.9754352</v>
      </c>
      <c r="AM272" s="2">
        <v>177.57</v>
      </c>
      <c r="AN272" s="2">
        <v>67.079000000000008</v>
      </c>
      <c r="AO272" s="2">
        <v>4263.5039999999999</v>
      </c>
      <c r="AP272" s="2">
        <v>0</v>
      </c>
      <c r="AQ272" s="2">
        <v>11.2</v>
      </c>
      <c r="AR272" s="2">
        <v>0.16</v>
      </c>
      <c r="AS272" s="2">
        <v>0</v>
      </c>
      <c r="AT272" s="2">
        <v>121</v>
      </c>
      <c r="AU272" s="2">
        <v>72</v>
      </c>
      <c r="AV272" s="2">
        <v>1</v>
      </c>
      <c r="AW272" s="2">
        <v>1</v>
      </c>
      <c r="AX272" s="2"/>
      <c r="AY272" s="2"/>
      <c r="AZ272" s="2">
        <v>1</v>
      </c>
      <c r="BA272" s="2">
        <v>1</v>
      </c>
      <c r="BB272" s="2">
        <v>1</v>
      </c>
      <c r="BC272" s="2">
        <v>1</v>
      </c>
      <c r="BD272" s="2" t="s">
        <v>3</v>
      </c>
      <c r="BE272" s="2" t="s">
        <v>3</v>
      </c>
      <c r="BF272" s="2" t="s">
        <v>3</v>
      </c>
      <c r="BG272" s="2" t="s">
        <v>3</v>
      </c>
      <c r="BH272" s="2">
        <v>0</v>
      </c>
      <c r="BI272" s="2">
        <v>1</v>
      </c>
      <c r="BJ272" s="2" t="s">
        <v>370</v>
      </c>
      <c r="BK272" s="2"/>
      <c r="BL272" s="2"/>
      <c r="BM272" s="2">
        <v>19001</v>
      </c>
      <c r="BN272" s="2">
        <v>0</v>
      </c>
      <c r="BO272" s="2" t="s">
        <v>3</v>
      </c>
      <c r="BP272" s="2">
        <v>0</v>
      </c>
      <c r="BQ272" s="2">
        <v>2</v>
      </c>
      <c r="BR272" s="2">
        <v>0</v>
      </c>
      <c r="BS272" s="2">
        <v>1</v>
      </c>
      <c r="BT272" s="2">
        <v>1</v>
      </c>
      <c r="BU272" s="2">
        <v>1</v>
      </c>
      <c r="BV272" s="2">
        <v>1</v>
      </c>
      <c r="BW272" s="2">
        <v>1</v>
      </c>
      <c r="BX272" s="2">
        <v>1</v>
      </c>
      <c r="BY272" s="2" t="s">
        <v>3</v>
      </c>
      <c r="BZ272" s="2">
        <v>121</v>
      </c>
      <c r="CA272" s="2">
        <v>72</v>
      </c>
      <c r="CB272" s="2" t="s">
        <v>3</v>
      </c>
      <c r="CC272" s="2"/>
      <c r="CD272" s="2"/>
      <c r="CE272" s="2">
        <v>0</v>
      </c>
      <c r="CF272" s="2">
        <v>0</v>
      </c>
      <c r="CG272" s="2">
        <v>0</v>
      </c>
      <c r="CH272" s="2"/>
      <c r="CI272" s="2"/>
      <c r="CJ272" s="2"/>
      <c r="CK272" s="2"/>
      <c r="CL272" s="2"/>
      <c r="CM272" s="2">
        <v>0</v>
      </c>
      <c r="CN272" s="2" t="s">
        <v>3</v>
      </c>
      <c r="CO272" s="2">
        <v>0</v>
      </c>
      <c r="CP272" s="2">
        <f t="shared" ref="CP272:CP277" si="146">(P272+Q272+S272+R272)</f>
        <v>13318.92</v>
      </c>
      <c r="CQ272" s="2">
        <f>SUMIF(SmtRes!AQ226:'SmtRes'!AQ251,"=1",SmtRes!AA226:'SmtRes'!AA251)</f>
        <v>318164.94000000006</v>
      </c>
      <c r="CR272" s="2">
        <f>SUMIF(SmtRes!AQ226:'SmtRes'!AQ251,"=1",SmtRes!AB226:'SmtRes'!AB251)</f>
        <v>2310.2199999999998</v>
      </c>
      <c r="CS272" s="2">
        <f>SUMIF(SmtRes!AQ226:'SmtRes'!AQ251,"=1",SmtRes!AC226:'SmtRes'!AC251)</f>
        <v>923</v>
      </c>
      <c r="CT272" s="2">
        <f>SUMIF(SmtRes!AQ226:'SmtRes'!AQ251,"=1",SmtRes!AD226:'SmtRes'!AD251)</f>
        <v>380.67</v>
      </c>
      <c r="CU272" s="2">
        <f t="shared" ref="CU272:CU277" si="147">AG272</f>
        <v>0</v>
      </c>
      <c r="CV272" s="2">
        <f>SUMIF(SmtRes!AQ226:'SmtRes'!AQ251,"=1",SmtRes!BU226:'SmtRes'!BU251)</f>
        <v>11.2</v>
      </c>
      <c r="CW272" s="2">
        <f>SUMIF(SmtRes!AQ226:'SmtRes'!AQ251,"=1",SmtRes!BV226:'SmtRes'!BV251)</f>
        <v>0.16</v>
      </c>
      <c r="CX272" s="2">
        <f t="shared" ref="CX272:CX277" si="148">AJ272</f>
        <v>0</v>
      </c>
      <c r="CY272" s="2">
        <f>(((S272+R272)*AT272)/100)</f>
        <v>5240.0018</v>
      </c>
      <c r="CZ272" s="2">
        <f>(((S272+R272)*AU272)/100)</f>
        <v>3118.0176000000001</v>
      </c>
      <c r="DA272" s="2"/>
      <c r="DB272" s="2"/>
      <c r="DC272" s="2" t="s">
        <v>3</v>
      </c>
      <c r="DD272" s="2" t="s">
        <v>3</v>
      </c>
      <c r="DE272" s="2" t="s">
        <v>3</v>
      </c>
      <c r="DF272" s="2" t="s">
        <v>3</v>
      </c>
      <c r="DG272" s="2" t="s">
        <v>3</v>
      </c>
      <c r="DH272" s="2" t="s">
        <v>3</v>
      </c>
      <c r="DI272" s="2" t="s">
        <v>3</v>
      </c>
      <c r="DJ272" s="2" t="s">
        <v>3</v>
      </c>
      <c r="DK272" s="2" t="s">
        <v>3</v>
      </c>
      <c r="DL272" s="2" t="s">
        <v>3</v>
      </c>
      <c r="DM272" s="2" t="s">
        <v>3</v>
      </c>
      <c r="DN272" s="2">
        <v>0</v>
      </c>
      <c r="DO272" s="2">
        <v>0</v>
      </c>
      <c r="DP272" s="2">
        <v>1</v>
      </c>
      <c r="DQ272" s="2">
        <v>1</v>
      </c>
      <c r="DR272" s="2"/>
      <c r="DS272" s="2"/>
      <c r="DT272" s="2"/>
      <c r="DU272" s="2">
        <v>1013</v>
      </c>
      <c r="DV272" s="2" t="s">
        <v>118</v>
      </c>
      <c r="DW272" s="2" t="s">
        <v>118</v>
      </c>
      <c r="DX272" s="2">
        <v>1</v>
      </c>
      <c r="DY272" s="2"/>
      <c r="DZ272" s="2" t="s">
        <v>3</v>
      </c>
      <c r="EA272" s="2" t="s">
        <v>3</v>
      </c>
      <c r="EB272" s="2" t="s">
        <v>3</v>
      </c>
      <c r="EC272" s="2" t="s">
        <v>3</v>
      </c>
      <c r="ED272" s="2"/>
      <c r="EE272" s="2">
        <v>70312964</v>
      </c>
      <c r="EF272" s="2">
        <v>2</v>
      </c>
      <c r="EG272" s="2" t="s">
        <v>25</v>
      </c>
      <c r="EH272" s="2">
        <v>16</v>
      </c>
      <c r="EI272" s="2" t="s">
        <v>371</v>
      </c>
      <c r="EJ272" s="2">
        <v>1</v>
      </c>
      <c r="EK272" s="2">
        <v>19001</v>
      </c>
      <c r="EL272" s="2" t="s">
        <v>372</v>
      </c>
      <c r="EM272" s="2" t="s">
        <v>373</v>
      </c>
      <c r="EN272" s="2"/>
      <c r="EO272" s="2" t="s">
        <v>3</v>
      </c>
      <c r="EP272" s="2"/>
      <c r="EQ272" s="2">
        <v>0</v>
      </c>
      <c r="ER272" s="2">
        <v>0</v>
      </c>
      <c r="ES272" s="2">
        <v>0</v>
      </c>
      <c r="ET272" s="2">
        <v>0</v>
      </c>
      <c r="EU272" s="2">
        <v>0</v>
      </c>
      <c r="EV272" s="2">
        <v>0</v>
      </c>
      <c r="EW272" s="2">
        <v>11.2</v>
      </c>
      <c r="EX272" s="2">
        <v>0.16</v>
      </c>
      <c r="EY272" s="2">
        <v>0</v>
      </c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>
        <v>0</v>
      </c>
      <c r="FR272" s="2">
        <v>0</v>
      </c>
      <c r="FS272" s="2">
        <v>0</v>
      </c>
      <c r="FT272" s="2"/>
      <c r="FU272" s="2"/>
      <c r="FV272" s="2"/>
      <c r="FW272" s="2"/>
      <c r="FX272" s="2">
        <v>121</v>
      </c>
      <c r="FY272" s="2">
        <v>72</v>
      </c>
      <c r="FZ272" s="2"/>
      <c r="GA272" s="2" t="s">
        <v>3</v>
      </c>
      <c r="GB272" s="2"/>
      <c r="GC272" s="2"/>
      <c r="GD272" s="2">
        <v>1</v>
      </c>
      <c r="GE272" s="2"/>
      <c r="GF272" s="2">
        <v>-1190799505</v>
      </c>
      <c r="GG272" s="2">
        <v>2</v>
      </c>
      <c r="GH272" s="2">
        <v>1</v>
      </c>
      <c r="GI272" s="2">
        <v>-2</v>
      </c>
      <c r="GJ272" s="2">
        <v>0</v>
      </c>
      <c r="GK272" s="2">
        <v>0</v>
      </c>
      <c r="GL272" s="2">
        <f t="shared" ref="GL272:GL277" si="149">ROUND(IF(AND(BH272=3,BI272=3,FS272&lt;&gt;0),P272,0),2)</f>
        <v>0</v>
      </c>
      <c r="GM272" s="2">
        <f t="shared" ref="GM272:GM277" si="150">ROUND(O272+X272+Y272,2)+GX272</f>
        <v>21676.94</v>
      </c>
      <c r="GN272" s="2">
        <f t="shared" ref="GN272:GN277" si="151">IF(OR(BI272=0,BI272=1),GM272-GX272,0)</f>
        <v>21676.94</v>
      </c>
      <c r="GO272" s="2">
        <f t="shared" ref="GO272:GO277" si="152">IF(BI272=2,GM272-GX272,0)</f>
        <v>0</v>
      </c>
      <c r="GP272" s="2">
        <f t="shared" ref="GP272:GP277" si="153">IF(BI272=4,GM272-GX272,0)</f>
        <v>0</v>
      </c>
      <c r="GQ272" s="2"/>
      <c r="GR272" s="2">
        <v>0</v>
      </c>
      <c r="GS272" s="2">
        <v>3</v>
      </c>
      <c r="GT272" s="2">
        <v>0</v>
      </c>
      <c r="GU272" s="2" t="s">
        <v>3</v>
      </c>
      <c r="GV272" s="2">
        <f t="shared" ref="GV272:GV277" si="154">ROUND((GT272),6)</f>
        <v>0</v>
      </c>
      <c r="GW272" s="2">
        <v>1</v>
      </c>
      <c r="GX272" s="2">
        <f t="shared" ref="GX272:GX277" si="155">ROUND(HC272*I272,2)</f>
        <v>0</v>
      </c>
      <c r="GY272" s="2"/>
      <c r="GZ272" s="2"/>
      <c r="HA272" s="2">
        <v>0</v>
      </c>
      <c r="HB272" s="2">
        <v>0</v>
      </c>
      <c r="HC272" s="2">
        <f t="shared" ref="HC272:HC277" si="156">GV272*GW272</f>
        <v>0</v>
      </c>
      <c r="HD272" s="2"/>
      <c r="HE272" s="2" t="s">
        <v>3</v>
      </c>
      <c r="HF272" s="2" t="s">
        <v>3</v>
      </c>
      <c r="HG272" s="2"/>
      <c r="HH272" s="2"/>
      <c r="HI272" s="2"/>
      <c r="HJ272" s="2"/>
      <c r="HK272" s="2"/>
      <c r="HL272" s="2"/>
      <c r="HM272" s="2" t="s">
        <v>3</v>
      </c>
      <c r="HN272" s="2" t="s">
        <v>374</v>
      </c>
      <c r="HO272" s="2" t="s">
        <v>375</v>
      </c>
      <c r="HP272" s="2" t="s">
        <v>371</v>
      </c>
      <c r="HQ272" s="2" t="s">
        <v>371</v>
      </c>
      <c r="HR272" s="2"/>
      <c r="HS272" s="2">
        <v>0</v>
      </c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>
        <v>0</v>
      </c>
      <c r="IL272" s="2"/>
      <c r="IM272" s="2"/>
      <c r="IN272" s="2"/>
      <c r="IO272" s="2"/>
      <c r="IP272" s="2"/>
      <c r="IQ272" s="2"/>
      <c r="IR272" s="2"/>
      <c r="IS272" s="2"/>
      <c r="IT272" s="2"/>
      <c r="IU272" s="2"/>
    </row>
    <row r="273" spans="1:255" x14ac:dyDescent="0.2">
      <c r="A273" s="2">
        <v>17</v>
      </c>
      <c r="B273" s="2">
        <v>1</v>
      </c>
      <c r="C273" s="2"/>
      <c r="D273" s="2"/>
      <c r="E273" s="2" t="s">
        <v>376</v>
      </c>
      <c r="F273" s="2" t="s">
        <v>377</v>
      </c>
      <c r="G273" s="2" t="s">
        <v>378</v>
      </c>
      <c r="H273" s="2" t="s">
        <v>118</v>
      </c>
      <c r="I273" s="2">
        <v>1</v>
      </c>
      <c r="J273" s="2">
        <v>0</v>
      </c>
      <c r="K273" s="2">
        <v>1</v>
      </c>
      <c r="L273" s="2"/>
      <c r="M273" s="2"/>
      <c r="N273" s="2"/>
      <c r="O273" s="2">
        <f t="shared" si="139"/>
        <v>122131.15</v>
      </c>
      <c r="P273" s="2">
        <f>ROUND(CQ273*I273,2)</f>
        <v>122131.15</v>
      </c>
      <c r="Q273" s="2">
        <f>ROUND(CR273*I273,2)</f>
        <v>0</v>
      </c>
      <c r="R273" s="2">
        <f>ROUND(CS273*I273,2)</f>
        <v>0</v>
      </c>
      <c r="S273" s="2">
        <f>ROUND(CT273*I273,2)</f>
        <v>0</v>
      </c>
      <c r="T273" s="2">
        <f t="shared" si="140"/>
        <v>0</v>
      </c>
      <c r="U273" s="2">
        <f>ROUND(CV273*I273,7)</f>
        <v>0</v>
      </c>
      <c r="V273" s="2">
        <f>ROUND(CW273*I273,7)</f>
        <v>0</v>
      </c>
      <c r="W273" s="2">
        <f t="shared" si="141"/>
        <v>0</v>
      </c>
      <c r="X273" s="2">
        <f t="shared" si="142"/>
        <v>0</v>
      </c>
      <c r="Y273" s="2">
        <f t="shared" si="142"/>
        <v>0</v>
      </c>
      <c r="Z273" s="2"/>
      <c r="AA273" s="2">
        <v>72309884</v>
      </c>
      <c r="AB273" s="2">
        <f t="shared" si="143"/>
        <v>122131.15</v>
      </c>
      <c r="AC273" s="2">
        <f>ROUND((ES273),6)</f>
        <v>122131.15</v>
      </c>
      <c r="AD273" s="2">
        <f>ROUND((ET273),6)</f>
        <v>0</v>
      </c>
      <c r="AE273" s="2">
        <f>ROUND((EU273),6)</f>
        <v>0</v>
      </c>
      <c r="AF273" s="2">
        <f>ROUND((EV273),6)</f>
        <v>0</v>
      </c>
      <c r="AG273" s="2">
        <f t="shared" si="144"/>
        <v>0</v>
      </c>
      <c r="AH273" s="2">
        <f>(EW273)</f>
        <v>0</v>
      </c>
      <c r="AI273" s="2">
        <f>(EX273)</f>
        <v>0</v>
      </c>
      <c r="AJ273" s="2">
        <f t="shared" si="145"/>
        <v>0</v>
      </c>
      <c r="AK273" s="2">
        <v>122131.15</v>
      </c>
      <c r="AL273" s="2">
        <v>122131.15</v>
      </c>
      <c r="AM273" s="2">
        <v>0</v>
      </c>
      <c r="AN273" s="2">
        <v>0</v>
      </c>
      <c r="AO273" s="2">
        <v>0</v>
      </c>
      <c r="AP273" s="2">
        <v>0</v>
      </c>
      <c r="AQ273" s="2">
        <v>0</v>
      </c>
      <c r="AR273" s="2">
        <v>0</v>
      </c>
      <c r="AS273" s="2">
        <v>0</v>
      </c>
      <c r="AT273" s="2">
        <v>0</v>
      </c>
      <c r="AU273" s="2">
        <v>0</v>
      </c>
      <c r="AV273" s="2">
        <v>1</v>
      </c>
      <c r="AW273" s="2">
        <v>1</v>
      </c>
      <c r="AX273" s="2"/>
      <c r="AY273" s="2"/>
      <c r="AZ273" s="2">
        <v>1</v>
      </c>
      <c r="BA273" s="2">
        <v>1</v>
      </c>
      <c r="BB273" s="2">
        <v>1</v>
      </c>
      <c r="BC273" s="2">
        <v>1</v>
      </c>
      <c r="BD273" s="2" t="s">
        <v>3</v>
      </c>
      <c r="BE273" s="2" t="s">
        <v>3</v>
      </c>
      <c r="BF273" s="2" t="s">
        <v>3</v>
      </c>
      <c r="BG273" s="2" t="s">
        <v>3</v>
      </c>
      <c r="BH273" s="2">
        <v>3</v>
      </c>
      <c r="BI273" s="2">
        <v>3</v>
      </c>
      <c r="BJ273" s="2" t="s">
        <v>377</v>
      </c>
      <c r="BK273" s="2"/>
      <c r="BL273" s="2"/>
      <c r="BM273" s="2">
        <v>902</v>
      </c>
      <c r="BN273" s="2">
        <v>0</v>
      </c>
      <c r="BO273" s="2" t="s">
        <v>3</v>
      </c>
      <c r="BP273" s="2">
        <v>0</v>
      </c>
      <c r="BQ273" s="2">
        <v>92</v>
      </c>
      <c r="BR273" s="2">
        <v>0</v>
      </c>
      <c r="BS273" s="2">
        <v>1</v>
      </c>
      <c r="BT273" s="2">
        <v>1</v>
      </c>
      <c r="BU273" s="2">
        <v>1</v>
      </c>
      <c r="BV273" s="2">
        <v>1</v>
      </c>
      <c r="BW273" s="2">
        <v>1</v>
      </c>
      <c r="BX273" s="2">
        <v>1</v>
      </c>
      <c r="BY273" s="2" t="s">
        <v>3</v>
      </c>
      <c r="BZ273" s="2">
        <v>0</v>
      </c>
      <c r="CA273" s="2">
        <v>0</v>
      </c>
      <c r="CB273" s="2" t="s">
        <v>3</v>
      </c>
      <c r="CC273" s="2"/>
      <c r="CD273" s="2"/>
      <c r="CE273" s="2">
        <v>0</v>
      </c>
      <c r="CF273" s="2">
        <v>0</v>
      </c>
      <c r="CG273" s="2">
        <v>0</v>
      </c>
      <c r="CH273" s="2"/>
      <c r="CI273" s="2"/>
      <c r="CJ273" s="2"/>
      <c r="CK273" s="2"/>
      <c r="CL273" s="2"/>
      <c r="CM273" s="2">
        <v>0</v>
      </c>
      <c r="CN273" s="2" t="s">
        <v>3</v>
      </c>
      <c r="CO273" s="2">
        <v>0</v>
      </c>
      <c r="CP273" s="2">
        <f t="shared" si="146"/>
        <v>122131.15</v>
      </c>
      <c r="CQ273" s="2">
        <f>ROUND(AL273,2)</f>
        <v>122131.15</v>
      </c>
      <c r="CR273" s="2">
        <f>ROUND(AM273,2)</f>
        <v>0</v>
      </c>
      <c r="CS273" s="2">
        <f>ROUND(AN273*BS273,2)</f>
        <v>0</v>
      </c>
      <c r="CT273" s="2">
        <f>ROUND(AO273*BA273,2)</f>
        <v>0</v>
      </c>
      <c r="CU273" s="2">
        <f t="shared" si="147"/>
        <v>0</v>
      </c>
      <c r="CV273" s="2">
        <f>AH273</f>
        <v>0</v>
      </c>
      <c r="CW273" s="2">
        <f>AI273</f>
        <v>0</v>
      </c>
      <c r="CX273" s="2">
        <f t="shared" si="148"/>
        <v>0</v>
      </c>
      <c r="CY273" s="2">
        <f>0</f>
        <v>0</v>
      </c>
      <c r="CZ273" s="2">
        <f>0</f>
        <v>0</v>
      </c>
      <c r="DA273" s="2"/>
      <c r="DB273" s="2"/>
      <c r="DC273" s="2" t="s">
        <v>3</v>
      </c>
      <c r="DD273" s="2" t="s">
        <v>3</v>
      </c>
      <c r="DE273" s="2" t="s">
        <v>3</v>
      </c>
      <c r="DF273" s="2" t="s">
        <v>3</v>
      </c>
      <c r="DG273" s="2" t="s">
        <v>3</v>
      </c>
      <c r="DH273" s="2" t="s">
        <v>3</v>
      </c>
      <c r="DI273" s="2" t="s">
        <v>3</v>
      </c>
      <c r="DJ273" s="2" t="s">
        <v>3</v>
      </c>
      <c r="DK273" s="2" t="s">
        <v>3</v>
      </c>
      <c r="DL273" s="2" t="s">
        <v>3</v>
      </c>
      <c r="DM273" s="2" t="s">
        <v>3</v>
      </c>
      <c r="DN273" s="2">
        <v>0</v>
      </c>
      <c r="DO273" s="2">
        <v>0</v>
      </c>
      <c r="DP273" s="2">
        <v>1</v>
      </c>
      <c r="DQ273" s="2">
        <v>1</v>
      </c>
      <c r="DR273" s="2"/>
      <c r="DS273" s="2"/>
      <c r="DT273" s="2"/>
      <c r="DU273" s="2">
        <v>1013</v>
      </c>
      <c r="DV273" s="2" t="s">
        <v>118</v>
      </c>
      <c r="DW273" s="2" t="s">
        <v>118</v>
      </c>
      <c r="DX273" s="2">
        <v>1</v>
      </c>
      <c r="DY273" s="2"/>
      <c r="DZ273" s="2" t="s">
        <v>3</v>
      </c>
      <c r="EA273" s="2" t="s">
        <v>3</v>
      </c>
      <c r="EB273" s="2" t="s">
        <v>3</v>
      </c>
      <c r="EC273" s="2" t="s">
        <v>3</v>
      </c>
      <c r="ED273" s="2"/>
      <c r="EE273" s="2">
        <v>70313396</v>
      </c>
      <c r="EF273" s="2">
        <v>92</v>
      </c>
      <c r="EG273" s="2" t="s">
        <v>379</v>
      </c>
      <c r="EH273" s="2">
        <v>0</v>
      </c>
      <c r="EI273" s="2" t="s">
        <v>3</v>
      </c>
      <c r="EJ273" s="2">
        <v>3</v>
      </c>
      <c r="EK273" s="2">
        <v>902</v>
      </c>
      <c r="EL273" s="2" t="s">
        <v>379</v>
      </c>
      <c r="EM273" s="2" t="s">
        <v>380</v>
      </c>
      <c r="EN273" s="2"/>
      <c r="EO273" s="2" t="s">
        <v>3</v>
      </c>
      <c r="EP273" s="2"/>
      <c r="EQ273" s="2">
        <v>16</v>
      </c>
      <c r="ER273" s="2">
        <v>0</v>
      </c>
      <c r="ES273" s="2">
        <v>122131.15</v>
      </c>
      <c r="ET273" s="2">
        <v>0</v>
      </c>
      <c r="EU273" s="2">
        <v>0</v>
      </c>
      <c r="EV273" s="2">
        <v>0</v>
      </c>
      <c r="EW273" s="2">
        <v>0</v>
      </c>
      <c r="EX273" s="2">
        <v>0</v>
      </c>
      <c r="EY273" s="2">
        <v>0</v>
      </c>
      <c r="EZ273" s="2">
        <v>5</v>
      </c>
      <c r="FA273" s="2"/>
      <c r="FB273" s="2"/>
      <c r="FC273" s="2">
        <v>0</v>
      </c>
      <c r="FD273" s="2">
        <v>18</v>
      </c>
      <c r="FE273" s="2"/>
      <c r="FF273" s="2">
        <v>122131.15</v>
      </c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>
        <v>0</v>
      </c>
      <c r="FR273" s="2">
        <f>P273</f>
        <v>122131.15</v>
      </c>
      <c r="FS273" s="2">
        <v>0</v>
      </c>
      <c r="FT273" s="2"/>
      <c r="FU273" s="2"/>
      <c r="FV273" s="2"/>
      <c r="FW273" s="2"/>
      <c r="FX273" s="2">
        <v>0</v>
      </c>
      <c r="FY273" s="2">
        <v>0</v>
      </c>
      <c r="FZ273" s="2"/>
      <c r="GA273" s="2" t="s">
        <v>3</v>
      </c>
      <c r="GB273" s="2"/>
      <c r="GC273" s="2"/>
      <c r="GD273" s="2">
        <v>1</v>
      </c>
      <c r="GE273" s="2"/>
      <c r="GF273" s="2">
        <v>334834158</v>
      </c>
      <c r="GG273" s="2">
        <v>2</v>
      </c>
      <c r="GH273" s="2">
        <v>3</v>
      </c>
      <c r="GI273" s="2">
        <v>-2</v>
      </c>
      <c r="GJ273" s="2">
        <v>0</v>
      </c>
      <c r="GK273" s="2">
        <v>0</v>
      </c>
      <c r="GL273" s="2">
        <f t="shared" si="149"/>
        <v>0</v>
      </c>
      <c r="GM273" s="2">
        <f t="shared" si="150"/>
        <v>122131.15</v>
      </c>
      <c r="GN273" s="2">
        <f t="shared" si="151"/>
        <v>0</v>
      </c>
      <c r="GO273" s="2">
        <f t="shared" si="152"/>
        <v>0</v>
      </c>
      <c r="GP273" s="2">
        <f t="shared" si="153"/>
        <v>0</v>
      </c>
      <c r="GQ273" s="2"/>
      <c r="GR273" s="2">
        <v>1</v>
      </c>
      <c r="GS273" s="2">
        <v>1</v>
      </c>
      <c r="GT273" s="2">
        <v>0</v>
      </c>
      <c r="GU273" s="2" t="s">
        <v>3</v>
      </c>
      <c r="GV273" s="2">
        <f t="shared" si="154"/>
        <v>0</v>
      </c>
      <c r="GW273" s="2">
        <v>1</v>
      </c>
      <c r="GX273" s="2">
        <f t="shared" si="155"/>
        <v>0</v>
      </c>
      <c r="GY273" s="2"/>
      <c r="GZ273" s="2"/>
      <c r="HA273" s="2">
        <v>0</v>
      </c>
      <c r="HB273" s="2">
        <v>0</v>
      </c>
      <c r="HC273" s="2">
        <f t="shared" si="156"/>
        <v>0</v>
      </c>
      <c r="HD273" s="2"/>
      <c r="HE273" s="2" t="s">
        <v>3</v>
      </c>
      <c r="HF273" s="2" t="s">
        <v>3</v>
      </c>
      <c r="HG273" s="2"/>
      <c r="HH273" s="2">
        <f>ROUND(ROUND(AL273,2)*I273,2)</f>
        <v>122131.15</v>
      </c>
      <c r="HI273" s="2"/>
      <c r="HJ273" s="2"/>
      <c r="HK273" s="2"/>
      <c r="HL273" s="2"/>
      <c r="HM273" s="2" t="s">
        <v>3</v>
      </c>
      <c r="HN273" s="2" t="s">
        <v>3</v>
      </c>
      <c r="HO273" s="2" t="s">
        <v>3</v>
      </c>
      <c r="HP273" s="2" t="s">
        <v>3</v>
      </c>
      <c r="HQ273" s="2" t="s">
        <v>3</v>
      </c>
      <c r="HR273" s="2"/>
      <c r="HS273" s="2">
        <v>0</v>
      </c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>
        <v>0</v>
      </c>
      <c r="IL273" s="2"/>
      <c r="IM273" s="2"/>
      <c r="IN273" s="2"/>
      <c r="IO273" s="2"/>
      <c r="IP273" s="2"/>
      <c r="IQ273" s="2"/>
      <c r="IR273" s="2"/>
      <c r="IS273" s="2"/>
      <c r="IT273" s="2"/>
      <c r="IU273" s="2"/>
    </row>
    <row r="274" spans="1:255" x14ac:dyDescent="0.2">
      <c r="A274" s="2">
        <v>17</v>
      </c>
      <c r="B274" s="2">
        <v>1</v>
      </c>
      <c r="C274" s="2">
        <f>ROW(SmtRes!A264)</f>
        <v>264</v>
      </c>
      <c r="D274" s="2">
        <f>ROW(EtalonRes!A287)</f>
        <v>287</v>
      </c>
      <c r="E274" s="2" t="s">
        <v>381</v>
      </c>
      <c r="F274" s="2" t="s">
        <v>382</v>
      </c>
      <c r="G274" s="2" t="s">
        <v>383</v>
      </c>
      <c r="H274" s="2" t="s">
        <v>118</v>
      </c>
      <c r="I274" s="2">
        <v>3</v>
      </c>
      <c r="J274" s="2">
        <v>0</v>
      </c>
      <c r="K274" s="2">
        <v>3</v>
      </c>
      <c r="L274" s="2"/>
      <c r="M274" s="2"/>
      <c r="N274" s="2"/>
      <c r="O274" s="2">
        <f t="shared" si="139"/>
        <v>919.42</v>
      </c>
      <c r="P274" s="2">
        <f>SUMIF(SmtRes!AQ252:'SmtRes'!AQ264,"=1",SmtRes!DF252:'SmtRes'!DF264)</f>
        <v>30.09</v>
      </c>
      <c r="Q274" s="2">
        <f>SUMIF(SmtRes!AQ252:'SmtRes'!AQ264,"=1",SmtRes!DG252:'SmtRes'!DG264)</f>
        <v>59.480000000000004</v>
      </c>
      <c r="R274" s="2">
        <f>SUMIF(SmtRes!AQ252:'SmtRes'!AQ264,"=1",SmtRes!DH252:'SmtRes'!DH264)</f>
        <v>23.63</v>
      </c>
      <c r="S274" s="2">
        <f>SUMIF(SmtRes!AQ252:'SmtRes'!AQ264,"=1",SmtRes!DI252:'SmtRes'!DI264)</f>
        <v>806.22</v>
      </c>
      <c r="T274" s="2">
        <f t="shared" si="140"/>
        <v>0</v>
      </c>
      <c r="U274" s="2">
        <f>SUMIF(SmtRes!AQ252:'SmtRes'!AQ264,"=1",SmtRes!CV252:'SmtRes'!CV264)</f>
        <v>2.0699999999999998</v>
      </c>
      <c r="V274" s="2">
        <f>SUMIF(SmtRes!AQ252:'SmtRes'!AQ264,"=1",SmtRes!CW252:'SmtRes'!CW264)</f>
        <v>0.06</v>
      </c>
      <c r="W274" s="2">
        <f t="shared" si="141"/>
        <v>0</v>
      </c>
      <c r="X274" s="2">
        <f t="shared" si="142"/>
        <v>970.92</v>
      </c>
      <c r="Y274" s="2">
        <f t="shared" si="142"/>
        <v>614.09</v>
      </c>
      <c r="Z274" s="2"/>
      <c r="AA274" s="2">
        <v>72309884</v>
      </c>
      <c r="AB274" s="2">
        <f t="shared" si="143"/>
        <v>296.53348899999997</v>
      </c>
      <c r="AC274" s="2">
        <f>ROUND((SUM(SmtRes!BQ252:'SmtRes'!BQ264)),6)</f>
        <v>8.0861889999999992</v>
      </c>
      <c r="AD274" s="2">
        <f>ROUND((((SUM(SmtRes!BR252:'SmtRes'!BR264))-(SUM(SmtRes!BS252:'SmtRes'!BS264)))+AE274),6)</f>
        <v>19.706099999999999</v>
      </c>
      <c r="AE274" s="2">
        <f>ROUND((SUM(SmtRes!BS252:'SmtRes'!BS264)),6)</f>
        <v>7.8777999999999997</v>
      </c>
      <c r="AF274" s="2">
        <f>ROUND((SUM(SmtRes!BT252:'SmtRes'!BT264)),6)</f>
        <v>268.74119999999999</v>
      </c>
      <c r="AG274" s="2">
        <f t="shared" si="144"/>
        <v>0</v>
      </c>
      <c r="AH274" s="2">
        <f>(SUM(SmtRes!BU252:'SmtRes'!BU264))</f>
        <v>0.69</v>
      </c>
      <c r="AI274" s="2">
        <f>(SUM(SmtRes!BV252:'SmtRes'!BV264))</f>
        <v>0.02</v>
      </c>
      <c r="AJ274" s="2">
        <f t="shared" si="145"/>
        <v>0</v>
      </c>
      <c r="AK274" s="2">
        <v>304.41128899999995</v>
      </c>
      <c r="AL274" s="2">
        <v>8.086189000000001</v>
      </c>
      <c r="AM274" s="2">
        <v>19.706100000000003</v>
      </c>
      <c r="AN274" s="2">
        <v>7.8777999999999997</v>
      </c>
      <c r="AO274" s="2">
        <v>268.74119999999999</v>
      </c>
      <c r="AP274" s="2">
        <v>0</v>
      </c>
      <c r="AQ274" s="2">
        <v>0.69</v>
      </c>
      <c r="AR274" s="2">
        <v>0.02</v>
      </c>
      <c r="AS274" s="2">
        <v>0</v>
      </c>
      <c r="AT274" s="2">
        <v>117</v>
      </c>
      <c r="AU274" s="2">
        <v>74</v>
      </c>
      <c r="AV274" s="2">
        <v>1</v>
      </c>
      <c r="AW274" s="2">
        <v>1</v>
      </c>
      <c r="AX274" s="2"/>
      <c r="AY274" s="2"/>
      <c r="AZ274" s="2">
        <v>1</v>
      </c>
      <c r="BA274" s="2">
        <v>1</v>
      </c>
      <c r="BB274" s="2">
        <v>1</v>
      </c>
      <c r="BC274" s="2">
        <v>1</v>
      </c>
      <c r="BD274" s="2" t="s">
        <v>3</v>
      </c>
      <c r="BE274" s="2" t="s">
        <v>3</v>
      </c>
      <c r="BF274" s="2" t="s">
        <v>3</v>
      </c>
      <c r="BG274" s="2" t="s">
        <v>3</v>
      </c>
      <c r="BH274" s="2">
        <v>0</v>
      </c>
      <c r="BI274" s="2">
        <v>1</v>
      </c>
      <c r="BJ274" s="2" t="s">
        <v>384</v>
      </c>
      <c r="BK274" s="2"/>
      <c r="BL274" s="2"/>
      <c r="BM274" s="2">
        <v>24001</v>
      </c>
      <c r="BN274" s="2">
        <v>0</v>
      </c>
      <c r="BO274" s="2" t="s">
        <v>3</v>
      </c>
      <c r="BP274" s="2">
        <v>0</v>
      </c>
      <c r="BQ274" s="2">
        <v>2</v>
      </c>
      <c r="BR274" s="2">
        <v>0</v>
      </c>
      <c r="BS274" s="2">
        <v>1</v>
      </c>
      <c r="BT274" s="2">
        <v>1</v>
      </c>
      <c r="BU274" s="2">
        <v>1</v>
      </c>
      <c r="BV274" s="2">
        <v>1</v>
      </c>
      <c r="BW274" s="2">
        <v>1</v>
      </c>
      <c r="BX274" s="2">
        <v>1</v>
      </c>
      <c r="BY274" s="2" t="s">
        <v>3</v>
      </c>
      <c r="BZ274" s="2">
        <v>117</v>
      </c>
      <c r="CA274" s="2">
        <v>74</v>
      </c>
      <c r="CB274" s="2" t="s">
        <v>3</v>
      </c>
      <c r="CC274" s="2"/>
      <c r="CD274" s="2"/>
      <c r="CE274" s="2">
        <v>0</v>
      </c>
      <c r="CF274" s="2">
        <v>0</v>
      </c>
      <c r="CG274" s="2">
        <v>0</v>
      </c>
      <c r="CH274" s="2"/>
      <c r="CI274" s="2"/>
      <c r="CJ274" s="2"/>
      <c r="CK274" s="2"/>
      <c r="CL274" s="2"/>
      <c r="CM274" s="2">
        <v>0</v>
      </c>
      <c r="CN274" s="2" t="s">
        <v>3</v>
      </c>
      <c r="CO274" s="2">
        <v>0</v>
      </c>
      <c r="CP274" s="2">
        <f t="shared" si="146"/>
        <v>919.42000000000007</v>
      </c>
      <c r="CQ274" s="2">
        <f>SUMIF(SmtRes!AQ252:'SmtRes'!AQ264,"=1",SmtRes!AA252:'SmtRes'!AA264)</f>
        <v>85831.13</v>
      </c>
      <c r="CR274" s="2">
        <f>SUMIF(SmtRes!AQ252:'SmtRes'!AQ264,"=1",SmtRes!AB252:'SmtRes'!AB264)</f>
        <v>627.71</v>
      </c>
      <c r="CS274" s="2">
        <f>SUMIF(SmtRes!AQ252:'SmtRes'!AQ264,"=1",SmtRes!AC252:'SmtRes'!AC264)</f>
        <v>393.89</v>
      </c>
      <c r="CT274" s="2">
        <f>SUMIF(SmtRes!AQ252:'SmtRes'!AQ264,"=1",SmtRes!AD252:'SmtRes'!AD264)</f>
        <v>389.48</v>
      </c>
      <c r="CU274" s="2">
        <f t="shared" si="147"/>
        <v>0</v>
      </c>
      <c r="CV274" s="2">
        <f>SUMIF(SmtRes!AQ252:'SmtRes'!AQ264,"=1",SmtRes!BU252:'SmtRes'!BU264)</f>
        <v>0.69</v>
      </c>
      <c r="CW274" s="2">
        <f>SUMIF(SmtRes!AQ252:'SmtRes'!AQ264,"=1",SmtRes!BV252:'SmtRes'!BV264)</f>
        <v>0.02</v>
      </c>
      <c r="CX274" s="2">
        <f t="shared" si="148"/>
        <v>0</v>
      </c>
      <c r="CY274" s="2">
        <f>(((S274+R274)*AT274)/100)</f>
        <v>970.92449999999997</v>
      </c>
      <c r="CZ274" s="2">
        <f>(((S274+R274)*AU274)/100)</f>
        <v>614.08900000000006</v>
      </c>
      <c r="DA274" s="2"/>
      <c r="DB274" s="2"/>
      <c r="DC274" s="2" t="s">
        <v>3</v>
      </c>
      <c r="DD274" s="2" t="s">
        <v>3</v>
      </c>
      <c r="DE274" s="2" t="s">
        <v>3</v>
      </c>
      <c r="DF274" s="2" t="s">
        <v>3</v>
      </c>
      <c r="DG274" s="2" t="s">
        <v>3</v>
      </c>
      <c r="DH274" s="2" t="s">
        <v>3</v>
      </c>
      <c r="DI274" s="2" t="s">
        <v>3</v>
      </c>
      <c r="DJ274" s="2" t="s">
        <v>3</v>
      </c>
      <c r="DK274" s="2" t="s">
        <v>3</v>
      </c>
      <c r="DL274" s="2" t="s">
        <v>3</v>
      </c>
      <c r="DM274" s="2" t="s">
        <v>3</v>
      </c>
      <c r="DN274" s="2">
        <v>0</v>
      </c>
      <c r="DO274" s="2">
        <v>0</v>
      </c>
      <c r="DP274" s="2">
        <v>1</v>
      </c>
      <c r="DQ274" s="2">
        <v>1</v>
      </c>
      <c r="DR274" s="2"/>
      <c r="DS274" s="2"/>
      <c r="DT274" s="2"/>
      <c r="DU274" s="2">
        <v>1013</v>
      </c>
      <c r="DV274" s="2" t="s">
        <v>118</v>
      </c>
      <c r="DW274" s="2" t="s">
        <v>118</v>
      </c>
      <c r="DX274" s="2">
        <v>1</v>
      </c>
      <c r="DY274" s="2"/>
      <c r="DZ274" s="2" t="s">
        <v>3</v>
      </c>
      <c r="EA274" s="2" t="s">
        <v>3</v>
      </c>
      <c r="EB274" s="2" t="s">
        <v>3</v>
      </c>
      <c r="EC274" s="2" t="s">
        <v>3</v>
      </c>
      <c r="ED274" s="2"/>
      <c r="EE274" s="2">
        <v>70312969</v>
      </c>
      <c r="EF274" s="2">
        <v>2</v>
      </c>
      <c r="EG274" s="2" t="s">
        <v>25</v>
      </c>
      <c r="EH274" s="2">
        <v>18</v>
      </c>
      <c r="EI274" s="2" t="s">
        <v>106</v>
      </c>
      <c r="EJ274" s="2">
        <v>1</v>
      </c>
      <c r="EK274" s="2">
        <v>24001</v>
      </c>
      <c r="EL274" s="2" t="s">
        <v>106</v>
      </c>
      <c r="EM274" s="2" t="s">
        <v>107</v>
      </c>
      <c r="EN274" s="2"/>
      <c r="EO274" s="2" t="s">
        <v>3</v>
      </c>
      <c r="EP274" s="2"/>
      <c r="EQ274" s="2">
        <v>0</v>
      </c>
      <c r="ER274" s="2">
        <v>0</v>
      </c>
      <c r="ES274" s="2">
        <v>0</v>
      </c>
      <c r="ET274" s="2">
        <v>0</v>
      </c>
      <c r="EU274" s="2">
        <v>0</v>
      </c>
      <c r="EV274" s="2">
        <v>0</v>
      </c>
      <c r="EW274" s="2">
        <v>0.69</v>
      </c>
      <c r="EX274" s="2">
        <v>0.02</v>
      </c>
      <c r="EY274" s="2">
        <v>0</v>
      </c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>
        <v>0</v>
      </c>
      <c r="FR274" s="2">
        <v>0</v>
      </c>
      <c r="FS274" s="2">
        <v>0</v>
      </c>
      <c r="FT274" s="2"/>
      <c r="FU274" s="2"/>
      <c r="FV274" s="2"/>
      <c r="FW274" s="2"/>
      <c r="FX274" s="2">
        <v>117</v>
      </c>
      <c r="FY274" s="2">
        <v>74</v>
      </c>
      <c r="FZ274" s="2"/>
      <c r="GA274" s="2" t="s">
        <v>3</v>
      </c>
      <c r="GB274" s="2"/>
      <c r="GC274" s="2"/>
      <c r="GD274" s="2">
        <v>1</v>
      </c>
      <c r="GE274" s="2"/>
      <c r="GF274" s="2">
        <v>1415723463</v>
      </c>
      <c r="GG274" s="2">
        <v>2</v>
      </c>
      <c r="GH274" s="2">
        <v>1</v>
      </c>
      <c r="GI274" s="2">
        <v>-2</v>
      </c>
      <c r="GJ274" s="2">
        <v>0</v>
      </c>
      <c r="GK274" s="2">
        <v>0</v>
      </c>
      <c r="GL274" s="2">
        <f t="shared" si="149"/>
        <v>0</v>
      </c>
      <c r="GM274" s="2">
        <f t="shared" si="150"/>
        <v>2504.4299999999998</v>
      </c>
      <c r="GN274" s="2">
        <f t="shared" si="151"/>
        <v>2504.4299999999998</v>
      </c>
      <c r="GO274" s="2">
        <f t="shared" si="152"/>
        <v>0</v>
      </c>
      <c r="GP274" s="2">
        <f t="shared" si="153"/>
        <v>0</v>
      </c>
      <c r="GQ274" s="2"/>
      <c r="GR274" s="2">
        <v>0</v>
      </c>
      <c r="GS274" s="2">
        <v>3</v>
      </c>
      <c r="GT274" s="2">
        <v>0</v>
      </c>
      <c r="GU274" s="2" t="s">
        <v>3</v>
      </c>
      <c r="GV274" s="2">
        <f t="shared" si="154"/>
        <v>0</v>
      </c>
      <c r="GW274" s="2">
        <v>1</v>
      </c>
      <c r="GX274" s="2">
        <f t="shared" si="155"/>
        <v>0</v>
      </c>
      <c r="GY274" s="2"/>
      <c r="GZ274" s="2"/>
      <c r="HA274" s="2">
        <v>0</v>
      </c>
      <c r="HB274" s="2">
        <v>0</v>
      </c>
      <c r="HC274" s="2">
        <f t="shared" si="156"/>
        <v>0</v>
      </c>
      <c r="HD274" s="2"/>
      <c r="HE274" s="2" t="s">
        <v>3</v>
      </c>
      <c r="HF274" s="2" t="s">
        <v>3</v>
      </c>
      <c r="HG274" s="2"/>
      <c r="HH274" s="2"/>
      <c r="HI274" s="2"/>
      <c r="HJ274" s="2"/>
      <c r="HK274" s="2"/>
      <c r="HL274" s="2"/>
      <c r="HM274" s="2" t="s">
        <v>3</v>
      </c>
      <c r="HN274" s="2" t="s">
        <v>108</v>
      </c>
      <c r="HO274" s="2" t="s">
        <v>109</v>
      </c>
      <c r="HP274" s="2" t="s">
        <v>106</v>
      </c>
      <c r="HQ274" s="2" t="s">
        <v>106</v>
      </c>
      <c r="HR274" s="2"/>
      <c r="HS274" s="2">
        <v>0</v>
      </c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>
        <v>0</v>
      </c>
      <c r="IL274" s="2"/>
      <c r="IM274" s="2"/>
      <c r="IN274" s="2"/>
      <c r="IO274" s="2"/>
      <c r="IP274" s="2"/>
      <c r="IQ274" s="2"/>
      <c r="IR274" s="2"/>
      <c r="IS274" s="2"/>
      <c r="IT274" s="2"/>
      <c r="IU274" s="2"/>
    </row>
    <row r="275" spans="1:255" x14ac:dyDescent="0.2">
      <c r="A275" s="2">
        <v>17</v>
      </c>
      <c r="B275" s="2">
        <v>1</v>
      </c>
      <c r="C275" s="2"/>
      <c r="D275" s="2"/>
      <c r="E275" s="2" t="s">
        <v>385</v>
      </c>
      <c r="F275" s="2" t="s">
        <v>386</v>
      </c>
      <c r="G275" s="2" t="s">
        <v>387</v>
      </c>
      <c r="H275" s="2" t="s">
        <v>113</v>
      </c>
      <c r="I275" s="2">
        <v>1</v>
      </c>
      <c r="J275" s="2">
        <v>0</v>
      </c>
      <c r="K275" s="2">
        <v>1</v>
      </c>
      <c r="L275" s="2"/>
      <c r="M275" s="2"/>
      <c r="N275" s="2"/>
      <c r="O275" s="2">
        <f t="shared" si="139"/>
        <v>87.37</v>
      </c>
      <c r="P275" s="2">
        <f>ROUND(CQ275*I275,2)</f>
        <v>87.37</v>
      </c>
      <c r="Q275" s="2">
        <f>ROUND(CR275*I275,2)</f>
        <v>0</v>
      </c>
      <c r="R275" s="2">
        <f>ROUND(CS275*I275,2)</f>
        <v>0</v>
      </c>
      <c r="S275" s="2">
        <f>ROUND(CT275*I275,2)</f>
        <v>0</v>
      </c>
      <c r="T275" s="2">
        <f t="shared" si="140"/>
        <v>0</v>
      </c>
      <c r="U275" s="2">
        <f>ROUND(CV275*I275,7)</f>
        <v>0</v>
      </c>
      <c r="V275" s="2">
        <f>ROUND(CW275*I275,7)</f>
        <v>0</v>
      </c>
      <c r="W275" s="2">
        <f t="shared" si="141"/>
        <v>0</v>
      </c>
      <c r="X275" s="2">
        <f t="shared" si="142"/>
        <v>0</v>
      </c>
      <c r="Y275" s="2">
        <f t="shared" si="142"/>
        <v>0</v>
      </c>
      <c r="Z275" s="2"/>
      <c r="AA275" s="2">
        <v>72309884</v>
      </c>
      <c r="AB275" s="2">
        <f t="shared" si="143"/>
        <v>113.47</v>
      </c>
      <c r="AC275" s="2">
        <f>ROUND((ES275),6)</f>
        <v>113.47</v>
      </c>
      <c r="AD275" s="2">
        <f>ROUND((((ET275)-(EU275))+AE275),6)</f>
        <v>0</v>
      </c>
      <c r="AE275" s="2">
        <f>ROUND((EU275),6)</f>
        <v>0</v>
      </c>
      <c r="AF275" s="2">
        <f>ROUND((EV275),6)</f>
        <v>0</v>
      </c>
      <c r="AG275" s="2">
        <f t="shared" si="144"/>
        <v>0</v>
      </c>
      <c r="AH275" s="2">
        <f>(EW275)</f>
        <v>0</v>
      </c>
      <c r="AI275" s="2">
        <f>(EX275)</f>
        <v>0</v>
      </c>
      <c r="AJ275" s="2">
        <f t="shared" si="145"/>
        <v>0</v>
      </c>
      <c r="AK275" s="2">
        <v>113.47</v>
      </c>
      <c r="AL275" s="2">
        <v>113.47</v>
      </c>
      <c r="AM275" s="2">
        <v>0</v>
      </c>
      <c r="AN275" s="2">
        <v>0</v>
      </c>
      <c r="AO275" s="2">
        <v>0</v>
      </c>
      <c r="AP275" s="2">
        <v>0</v>
      </c>
      <c r="AQ275" s="2">
        <v>0</v>
      </c>
      <c r="AR275" s="2">
        <v>0</v>
      </c>
      <c r="AS275" s="2">
        <v>0</v>
      </c>
      <c r="AT275" s="2">
        <v>0</v>
      </c>
      <c r="AU275" s="2">
        <v>0</v>
      </c>
      <c r="AV275" s="2">
        <v>1</v>
      </c>
      <c r="AW275" s="2">
        <v>1</v>
      </c>
      <c r="AX275" s="2"/>
      <c r="AY275" s="2"/>
      <c r="AZ275" s="2">
        <v>1</v>
      </c>
      <c r="BA275" s="2">
        <v>1</v>
      </c>
      <c r="BB275" s="2">
        <v>1</v>
      </c>
      <c r="BC275" s="2">
        <v>0.77</v>
      </c>
      <c r="BD275" s="2" t="s">
        <v>3</v>
      </c>
      <c r="BE275" s="2" t="s">
        <v>3</v>
      </c>
      <c r="BF275" s="2" t="s">
        <v>3</v>
      </c>
      <c r="BG275" s="2" t="s">
        <v>3</v>
      </c>
      <c r="BH275" s="2">
        <v>3</v>
      </c>
      <c r="BI275" s="2">
        <v>1</v>
      </c>
      <c r="BJ275" s="2" t="s">
        <v>388</v>
      </c>
      <c r="BK275" s="2"/>
      <c r="BL275" s="2"/>
      <c r="BM275" s="2">
        <v>500001</v>
      </c>
      <c r="BN275" s="2">
        <v>0</v>
      </c>
      <c r="BO275" s="2" t="s">
        <v>386</v>
      </c>
      <c r="BP275" s="2">
        <v>1</v>
      </c>
      <c r="BQ275" s="2">
        <v>8</v>
      </c>
      <c r="BR275" s="2">
        <v>0</v>
      </c>
      <c r="BS275" s="2">
        <v>1</v>
      </c>
      <c r="BT275" s="2">
        <v>1</v>
      </c>
      <c r="BU275" s="2">
        <v>1</v>
      </c>
      <c r="BV275" s="2">
        <v>1</v>
      </c>
      <c r="BW275" s="2">
        <v>1</v>
      </c>
      <c r="BX275" s="2">
        <v>1</v>
      </c>
      <c r="BY275" s="2" t="s">
        <v>3</v>
      </c>
      <c r="BZ275" s="2">
        <v>0</v>
      </c>
      <c r="CA275" s="2">
        <v>0</v>
      </c>
      <c r="CB275" s="2" t="s">
        <v>3</v>
      </c>
      <c r="CC275" s="2"/>
      <c r="CD275" s="2"/>
      <c r="CE275" s="2">
        <v>0</v>
      </c>
      <c r="CF275" s="2">
        <v>0</v>
      </c>
      <c r="CG275" s="2">
        <v>0</v>
      </c>
      <c r="CH275" s="2"/>
      <c r="CI275" s="2"/>
      <c r="CJ275" s="2"/>
      <c r="CK275" s="2"/>
      <c r="CL275" s="2"/>
      <c r="CM275" s="2">
        <v>0</v>
      </c>
      <c r="CN275" s="2" t="s">
        <v>3</v>
      </c>
      <c r="CO275" s="2">
        <v>0</v>
      </c>
      <c r="CP275" s="2">
        <f t="shared" si="146"/>
        <v>87.37</v>
      </c>
      <c r="CQ275" s="2">
        <f>ROUND(AL275*BC275,2)</f>
        <v>87.37</v>
      </c>
      <c r="CR275" s="2">
        <f>ROUND(AM275*BB275,2)</f>
        <v>0</v>
      </c>
      <c r="CS275" s="2">
        <f>ROUND(AN275*BS275,2)</f>
        <v>0</v>
      </c>
      <c r="CT275" s="2">
        <f>ROUND(AO275*BA275,2)</f>
        <v>0</v>
      </c>
      <c r="CU275" s="2">
        <f t="shared" si="147"/>
        <v>0</v>
      </c>
      <c r="CV275" s="2">
        <f>AH275</f>
        <v>0</v>
      </c>
      <c r="CW275" s="2">
        <f>AI275</f>
        <v>0</v>
      </c>
      <c r="CX275" s="2">
        <f t="shared" si="148"/>
        <v>0</v>
      </c>
      <c r="CY275" s="2">
        <f>0</f>
        <v>0</v>
      </c>
      <c r="CZ275" s="2">
        <f>0</f>
        <v>0</v>
      </c>
      <c r="DA275" s="2"/>
      <c r="DB275" s="2"/>
      <c r="DC275" s="2" t="s">
        <v>3</v>
      </c>
      <c r="DD275" s="2" t="s">
        <v>3</v>
      </c>
      <c r="DE275" s="2" t="s">
        <v>3</v>
      </c>
      <c r="DF275" s="2" t="s">
        <v>3</v>
      </c>
      <c r="DG275" s="2" t="s">
        <v>3</v>
      </c>
      <c r="DH275" s="2" t="s">
        <v>3</v>
      </c>
      <c r="DI275" s="2" t="s">
        <v>3</v>
      </c>
      <c r="DJ275" s="2" t="s">
        <v>3</v>
      </c>
      <c r="DK275" s="2" t="s">
        <v>3</v>
      </c>
      <c r="DL275" s="2" t="s">
        <v>3</v>
      </c>
      <c r="DM275" s="2" t="s">
        <v>3</v>
      </c>
      <c r="DN275" s="2">
        <v>0</v>
      </c>
      <c r="DO275" s="2">
        <v>0</v>
      </c>
      <c r="DP275" s="2">
        <v>1</v>
      </c>
      <c r="DQ275" s="2">
        <v>1</v>
      </c>
      <c r="DR275" s="2"/>
      <c r="DS275" s="2"/>
      <c r="DT275" s="2"/>
      <c r="DU275" s="2">
        <v>1003</v>
      </c>
      <c r="DV275" s="2" t="s">
        <v>113</v>
      </c>
      <c r="DW275" s="2" t="s">
        <v>113</v>
      </c>
      <c r="DX275" s="2">
        <v>1</v>
      </c>
      <c r="DY275" s="2"/>
      <c r="DZ275" s="2" t="s">
        <v>3</v>
      </c>
      <c r="EA275" s="2" t="s">
        <v>3</v>
      </c>
      <c r="EB275" s="2" t="s">
        <v>3</v>
      </c>
      <c r="EC275" s="2" t="s">
        <v>3</v>
      </c>
      <c r="ED275" s="2"/>
      <c r="EE275" s="2">
        <v>70312867</v>
      </c>
      <c r="EF275" s="2">
        <v>8</v>
      </c>
      <c r="EG275" s="2" t="s">
        <v>124</v>
      </c>
      <c r="EH275" s="2">
        <v>0</v>
      </c>
      <c r="EI275" s="2" t="s">
        <v>3</v>
      </c>
      <c r="EJ275" s="2">
        <v>1</v>
      </c>
      <c r="EK275" s="2">
        <v>500001</v>
      </c>
      <c r="EL275" s="2" t="s">
        <v>125</v>
      </c>
      <c r="EM275" s="2" t="s">
        <v>126</v>
      </c>
      <c r="EN275" s="2"/>
      <c r="EO275" s="2" t="s">
        <v>3</v>
      </c>
      <c r="EP275" s="2"/>
      <c r="EQ275" s="2">
        <v>0</v>
      </c>
      <c r="ER275" s="2">
        <v>113.47</v>
      </c>
      <c r="ES275" s="2">
        <v>113.47</v>
      </c>
      <c r="ET275" s="2">
        <v>0</v>
      </c>
      <c r="EU275" s="2">
        <v>0</v>
      </c>
      <c r="EV275" s="2">
        <v>0</v>
      </c>
      <c r="EW275" s="2">
        <v>0</v>
      </c>
      <c r="EX275" s="2">
        <v>0</v>
      </c>
      <c r="EY275" s="2">
        <v>0</v>
      </c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>
        <v>0</v>
      </c>
      <c r="FR275" s="2">
        <v>0</v>
      </c>
      <c r="FS275" s="2">
        <v>0</v>
      </c>
      <c r="FT275" s="2"/>
      <c r="FU275" s="2"/>
      <c r="FV275" s="2"/>
      <c r="FW275" s="2"/>
      <c r="FX275" s="2">
        <v>0</v>
      </c>
      <c r="FY275" s="2">
        <v>0</v>
      </c>
      <c r="FZ275" s="2"/>
      <c r="GA275" s="2" t="s">
        <v>3</v>
      </c>
      <c r="GB275" s="2"/>
      <c r="GC275" s="2"/>
      <c r="GD275" s="2">
        <v>1</v>
      </c>
      <c r="GE275" s="2"/>
      <c r="GF275" s="2">
        <v>439852446</v>
      </c>
      <c r="GG275" s="2">
        <v>2</v>
      </c>
      <c r="GH275" s="2">
        <v>1</v>
      </c>
      <c r="GI275" s="2">
        <v>2</v>
      </c>
      <c r="GJ275" s="2">
        <v>0</v>
      </c>
      <c r="GK275" s="2">
        <v>0</v>
      </c>
      <c r="GL275" s="2">
        <f t="shared" si="149"/>
        <v>0</v>
      </c>
      <c r="GM275" s="2">
        <f t="shared" si="150"/>
        <v>87.37</v>
      </c>
      <c r="GN275" s="2">
        <f t="shared" si="151"/>
        <v>87.37</v>
      </c>
      <c r="GO275" s="2">
        <f t="shared" si="152"/>
        <v>0</v>
      </c>
      <c r="GP275" s="2">
        <f t="shared" si="153"/>
        <v>0</v>
      </c>
      <c r="GQ275" s="2"/>
      <c r="GR275" s="2">
        <v>0</v>
      </c>
      <c r="GS275" s="2">
        <v>3</v>
      </c>
      <c r="GT275" s="2">
        <v>0</v>
      </c>
      <c r="GU275" s="2" t="s">
        <v>3</v>
      </c>
      <c r="GV275" s="2">
        <f t="shared" si="154"/>
        <v>0</v>
      </c>
      <c r="GW275" s="2">
        <v>1</v>
      </c>
      <c r="GX275" s="2">
        <f t="shared" si="155"/>
        <v>0</v>
      </c>
      <c r="GY275" s="2"/>
      <c r="GZ275" s="2"/>
      <c r="HA275" s="2">
        <v>0</v>
      </c>
      <c r="HB275" s="2">
        <v>0</v>
      </c>
      <c r="HC275" s="2">
        <f t="shared" si="156"/>
        <v>0</v>
      </c>
      <c r="HD275" s="2"/>
      <c r="HE275" s="2" t="s">
        <v>3</v>
      </c>
      <c r="HF275" s="2" t="s">
        <v>3</v>
      </c>
      <c r="HG275" s="2"/>
      <c r="HH275" s="2"/>
      <c r="HI275" s="2"/>
      <c r="HJ275" s="2"/>
      <c r="HK275" s="2"/>
      <c r="HL275" s="2"/>
      <c r="HM275" s="2" t="s">
        <v>3</v>
      </c>
      <c r="HN275" s="2" t="s">
        <v>3</v>
      </c>
      <c r="HO275" s="2" t="s">
        <v>3</v>
      </c>
      <c r="HP275" s="2" t="s">
        <v>3</v>
      </c>
      <c r="HQ275" s="2" t="s">
        <v>3</v>
      </c>
      <c r="HR275" s="2"/>
      <c r="HS275" s="2">
        <v>0</v>
      </c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>
        <v>0</v>
      </c>
      <c r="IL275" s="2"/>
      <c r="IM275" s="2"/>
      <c r="IN275" s="2"/>
      <c r="IO275" s="2"/>
      <c r="IP275" s="2"/>
      <c r="IQ275" s="2"/>
      <c r="IR275" s="2"/>
      <c r="IS275" s="2"/>
      <c r="IT275" s="2"/>
      <c r="IU275" s="2"/>
    </row>
    <row r="276" spans="1:255" x14ac:dyDescent="0.2">
      <c r="A276" s="2">
        <v>17</v>
      </c>
      <c r="B276" s="2">
        <v>1</v>
      </c>
      <c r="C276" s="2"/>
      <c r="D276" s="2"/>
      <c r="E276" s="2" t="s">
        <v>389</v>
      </c>
      <c r="F276" s="2" t="s">
        <v>390</v>
      </c>
      <c r="G276" s="2" t="s">
        <v>391</v>
      </c>
      <c r="H276" s="2" t="s">
        <v>113</v>
      </c>
      <c r="I276" s="2">
        <v>9</v>
      </c>
      <c r="J276" s="2">
        <v>0</v>
      </c>
      <c r="K276" s="2">
        <v>9</v>
      </c>
      <c r="L276" s="2"/>
      <c r="M276" s="2"/>
      <c r="N276" s="2"/>
      <c r="O276" s="2">
        <f t="shared" si="139"/>
        <v>987.75</v>
      </c>
      <c r="P276" s="2">
        <f>ROUND(CQ276*I276,2)</f>
        <v>987.75</v>
      </c>
      <c r="Q276" s="2">
        <f>ROUND(CR276*I276,2)</f>
        <v>0</v>
      </c>
      <c r="R276" s="2">
        <f>ROUND(CS276*I276,2)</f>
        <v>0</v>
      </c>
      <c r="S276" s="2">
        <f>ROUND(CT276*I276,2)</f>
        <v>0</v>
      </c>
      <c r="T276" s="2">
        <f t="shared" si="140"/>
        <v>0</v>
      </c>
      <c r="U276" s="2">
        <f>ROUND(CV276*I276,7)</f>
        <v>0</v>
      </c>
      <c r="V276" s="2">
        <f>ROUND(CW276*I276,7)</f>
        <v>0</v>
      </c>
      <c r="W276" s="2">
        <f t="shared" si="141"/>
        <v>0</v>
      </c>
      <c r="X276" s="2">
        <f t="shared" si="142"/>
        <v>0</v>
      </c>
      <c r="Y276" s="2">
        <f t="shared" si="142"/>
        <v>0</v>
      </c>
      <c r="Z276" s="2"/>
      <c r="AA276" s="2">
        <v>72309884</v>
      </c>
      <c r="AB276" s="2">
        <f t="shared" si="143"/>
        <v>142.53</v>
      </c>
      <c r="AC276" s="2">
        <f>ROUND((ES276),6)</f>
        <v>142.53</v>
      </c>
      <c r="AD276" s="2">
        <f>ROUND((((ET276)-(EU276))+AE276),6)</f>
        <v>0</v>
      </c>
      <c r="AE276" s="2">
        <f>ROUND((EU276),6)</f>
        <v>0</v>
      </c>
      <c r="AF276" s="2">
        <f>ROUND((EV276),6)</f>
        <v>0</v>
      </c>
      <c r="AG276" s="2">
        <f t="shared" si="144"/>
        <v>0</v>
      </c>
      <c r="AH276" s="2">
        <f>(EW276)</f>
        <v>0</v>
      </c>
      <c r="AI276" s="2">
        <f>(EX276)</f>
        <v>0</v>
      </c>
      <c r="AJ276" s="2">
        <f t="shared" si="145"/>
        <v>0</v>
      </c>
      <c r="AK276" s="2">
        <v>142.53</v>
      </c>
      <c r="AL276" s="2">
        <v>142.53</v>
      </c>
      <c r="AM276" s="2">
        <v>0</v>
      </c>
      <c r="AN276" s="2">
        <v>0</v>
      </c>
      <c r="AO276" s="2">
        <v>0</v>
      </c>
      <c r="AP276" s="2">
        <v>0</v>
      </c>
      <c r="AQ276" s="2">
        <v>0</v>
      </c>
      <c r="AR276" s="2">
        <v>0</v>
      </c>
      <c r="AS276" s="2">
        <v>0</v>
      </c>
      <c r="AT276" s="2">
        <v>0</v>
      </c>
      <c r="AU276" s="2">
        <v>0</v>
      </c>
      <c r="AV276" s="2">
        <v>1</v>
      </c>
      <c r="AW276" s="2">
        <v>1</v>
      </c>
      <c r="AX276" s="2"/>
      <c r="AY276" s="2"/>
      <c r="AZ276" s="2">
        <v>1</v>
      </c>
      <c r="BA276" s="2">
        <v>1</v>
      </c>
      <c r="BB276" s="2">
        <v>1</v>
      </c>
      <c r="BC276" s="2">
        <v>0.77</v>
      </c>
      <c r="BD276" s="2" t="s">
        <v>3</v>
      </c>
      <c r="BE276" s="2" t="s">
        <v>3</v>
      </c>
      <c r="BF276" s="2" t="s">
        <v>3</v>
      </c>
      <c r="BG276" s="2" t="s">
        <v>3</v>
      </c>
      <c r="BH276" s="2">
        <v>3</v>
      </c>
      <c r="BI276" s="2">
        <v>1</v>
      </c>
      <c r="BJ276" s="2" t="s">
        <v>392</v>
      </c>
      <c r="BK276" s="2"/>
      <c r="BL276" s="2"/>
      <c r="BM276" s="2">
        <v>500001</v>
      </c>
      <c r="BN276" s="2">
        <v>0</v>
      </c>
      <c r="BO276" s="2" t="s">
        <v>390</v>
      </c>
      <c r="BP276" s="2">
        <v>1</v>
      </c>
      <c r="BQ276" s="2">
        <v>8</v>
      </c>
      <c r="BR276" s="2">
        <v>0</v>
      </c>
      <c r="BS276" s="2">
        <v>1</v>
      </c>
      <c r="BT276" s="2">
        <v>1</v>
      </c>
      <c r="BU276" s="2">
        <v>1</v>
      </c>
      <c r="BV276" s="2">
        <v>1</v>
      </c>
      <c r="BW276" s="2">
        <v>1</v>
      </c>
      <c r="BX276" s="2">
        <v>1</v>
      </c>
      <c r="BY276" s="2" t="s">
        <v>3</v>
      </c>
      <c r="BZ276" s="2">
        <v>0</v>
      </c>
      <c r="CA276" s="2">
        <v>0</v>
      </c>
      <c r="CB276" s="2" t="s">
        <v>3</v>
      </c>
      <c r="CC276" s="2"/>
      <c r="CD276" s="2"/>
      <c r="CE276" s="2">
        <v>0</v>
      </c>
      <c r="CF276" s="2">
        <v>0</v>
      </c>
      <c r="CG276" s="2">
        <v>0</v>
      </c>
      <c r="CH276" s="2"/>
      <c r="CI276" s="2"/>
      <c r="CJ276" s="2"/>
      <c r="CK276" s="2"/>
      <c r="CL276" s="2"/>
      <c r="CM276" s="2">
        <v>0</v>
      </c>
      <c r="CN276" s="2" t="s">
        <v>3</v>
      </c>
      <c r="CO276" s="2">
        <v>0</v>
      </c>
      <c r="CP276" s="2">
        <f t="shared" si="146"/>
        <v>987.75</v>
      </c>
      <c r="CQ276" s="2">
        <f>ROUND(AL276*BC276,2)</f>
        <v>109.75</v>
      </c>
      <c r="CR276" s="2">
        <f>ROUND(AM276*BB276,2)</f>
        <v>0</v>
      </c>
      <c r="CS276" s="2">
        <f>ROUND(AN276*BS276,2)</f>
        <v>0</v>
      </c>
      <c r="CT276" s="2">
        <f>ROUND(AO276*BA276,2)</f>
        <v>0</v>
      </c>
      <c r="CU276" s="2">
        <f t="shared" si="147"/>
        <v>0</v>
      </c>
      <c r="CV276" s="2">
        <f>AH276</f>
        <v>0</v>
      </c>
      <c r="CW276" s="2">
        <f>AI276</f>
        <v>0</v>
      </c>
      <c r="CX276" s="2">
        <f t="shared" si="148"/>
        <v>0</v>
      </c>
      <c r="CY276" s="2">
        <f>0</f>
        <v>0</v>
      </c>
      <c r="CZ276" s="2">
        <f>0</f>
        <v>0</v>
      </c>
      <c r="DA276" s="2"/>
      <c r="DB276" s="2"/>
      <c r="DC276" s="2" t="s">
        <v>3</v>
      </c>
      <c r="DD276" s="2" t="s">
        <v>3</v>
      </c>
      <c r="DE276" s="2" t="s">
        <v>3</v>
      </c>
      <c r="DF276" s="2" t="s">
        <v>3</v>
      </c>
      <c r="DG276" s="2" t="s">
        <v>3</v>
      </c>
      <c r="DH276" s="2" t="s">
        <v>3</v>
      </c>
      <c r="DI276" s="2" t="s">
        <v>3</v>
      </c>
      <c r="DJ276" s="2" t="s">
        <v>3</v>
      </c>
      <c r="DK276" s="2" t="s">
        <v>3</v>
      </c>
      <c r="DL276" s="2" t="s">
        <v>3</v>
      </c>
      <c r="DM276" s="2" t="s">
        <v>3</v>
      </c>
      <c r="DN276" s="2">
        <v>0</v>
      </c>
      <c r="DO276" s="2">
        <v>0</v>
      </c>
      <c r="DP276" s="2">
        <v>1</v>
      </c>
      <c r="DQ276" s="2">
        <v>1</v>
      </c>
      <c r="DR276" s="2"/>
      <c r="DS276" s="2"/>
      <c r="DT276" s="2"/>
      <c r="DU276" s="2">
        <v>1003</v>
      </c>
      <c r="DV276" s="2" t="s">
        <v>113</v>
      </c>
      <c r="DW276" s="2" t="s">
        <v>113</v>
      </c>
      <c r="DX276" s="2">
        <v>1</v>
      </c>
      <c r="DY276" s="2"/>
      <c r="DZ276" s="2" t="s">
        <v>3</v>
      </c>
      <c r="EA276" s="2" t="s">
        <v>3</v>
      </c>
      <c r="EB276" s="2" t="s">
        <v>3</v>
      </c>
      <c r="EC276" s="2" t="s">
        <v>3</v>
      </c>
      <c r="ED276" s="2"/>
      <c r="EE276" s="2">
        <v>70312867</v>
      </c>
      <c r="EF276" s="2">
        <v>8</v>
      </c>
      <c r="EG276" s="2" t="s">
        <v>124</v>
      </c>
      <c r="EH276" s="2">
        <v>0</v>
      </c>
      <c r="EI276" s="2" t="s">
        <v>3</v>
      </c>
      <c r="EJ276" s="2">
        <v>1</v>
      </c>
      <c r="EK276" s="2">
        <v>500001</v>
      </c>
      <c r="EL276" s="2" t="s">
        <v>125</v>
      </c>
      <c r="EM276" s="2" t="s">
        <v>126</v>
      </c>
      <c r="EN276" s="2"/>
      <c r="EO276" s="2" t="s">
        <v>3</v>
      </c>
      <c r="EP276" s="2"/>
      <c r="EQ276" s="2">
        <v>0</v>
      </c>
      <c r="ER276" s="2">
        <v>142.53</v>
      </c>
      <c r="ES276" s="2">
        <v>142.53</v>
      </c>
      <c r="ET276" s="2">
        <v>0</v>
      </c>
      <c r="EU276" s="2">
        <v>0</v>
      </c>
      <c r="EV276" s="2">
        <v>0</v>
      </c>
      <c r="EW276" s="2">
        <v>0</v>
      </c>
      <c r="EX276" s="2">
        <v>0</v>
      </c>
      <c r="EY276" s="2">
        <v>0</v>
      </c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>
        <v>0</v>
      </c>
      <c r="FR276" s="2">
        <v>0</v>
      </c>
      <c r="FS276" s="2">
        <v>0</v>
      </c>
      <c r="FT276" s="2"/>
      <c r="FU276" s="2"/>
      <c r="FV276" s="2"/>
      <c r="FW276" s="2"/>
      <c r="FX276" s="2">
        <v>0</v>
      </c>
      <c r="FY276" s="2">
        <v>0</v>
      </c>
      <c r="FZ276" s="2"/>
      <c r="GA276" s="2" t="s">
        <v>3</v>
      </c>
      <c r="GB276" s="2"/>
      <c r="GC276" s="2"/>
      <c r="GD276" s="2">
        <v>1</v>
      </c>
      <c r="GE276" s="2"/>
      <c r="GF276" s="2">
        <v>-616895466</v>
      </c>
      <c r="GG276" s="2">
        <v>2</v>
      </c>
      <c r="GH276" s="2">
        <v>1</v>
      </c>
      <c r="GI276" s="2">
        <v>2</v>
      </c>
      <c r="GJ276" s="2">
        <v>0</v>
      </c>
      <c r="GK276" s="2">
        <v>0</v>
      </c>
      <c r="GL276" s="2">
        <f t="shared" si="149"/>
        <v>0</v>
      </c>
      <c r="GM276" s="2">
        <f t="shared" si="150"/>
        <v>987.75</v>
      </c>
      <c r="GN276" s="2">
        <f t="shared" si="151"/>
        <v>987.75</v>
      </c>
      <c r="GO276" s="2">
        <f t="shared" si="152"/>
        <v>0</v>
      </c>
      <c r="GP276" s="2">
        <f t="shared" si="153"/>
        <v>0</v>
      </c>
      <c r="GQ276" s="2"/>
      <c r="GR276" s="2">
        <v>0</v>
      </c>
      <c r="GS276" s="2">
        <v>3</v>
      </c>
      <c r="GT276" s="2">
        <v>0</v>
      </c>
      <c r="GU276" s="2" t="s">
        <v>3</v>
      </c>
      <c r="GV276" s="2">
        <f t="shared" si="154"/>
        <v>0</v>
      </c>
      <c r="GW276" s="2">
        <v>1</v>
      </c>
      <c r="GX276" s="2">
        <f t="shared" si="155"/>
        <v>0</v>
      </c>
      <c r="GY276" s="2"/>
      <c r="GZ276" s="2"/>
      <c r="HA276" s="2">
        <v>0</v>
      </c>
      <c r="HB276" s="2">
        <v>0</v>
      </c>
      <c r="HC276" s="2">
        <f t="shared" si="156"/>
        <v>0</v>
      </c>
      <c r="HD276" s="2"/>
      <c r="HE276" s="2" t="s">
        <v>3</v>
      </c>
      <c r="HF276" s="2" t="s">
        <v>3</v>
      </c>
      <c r="HG276" s="2"/>
      <c r="HH276" s="2"/>
      <c r="HI276" s="2"/>
      <c r="HJ276" s="2"/>
      <c r="HK276" s="2"/>
      <c r="HL276" s="2"/>
      <c r="HM276" s="2" t="s">
        <v>3</v>
      </c>
      <c r="HN276" s="2" t="s">
        <v>3</v>
      </c>
      <c r="HO276" s="2" t="s">
        <v>3</v>
      </c>
      <c r="HP276" s="2" t="s">
        <v>3</v>
      </c>
      <c r="HQ276" s="2" t="s">
        <v>3</v>
      </c>
      <c r="HR276" s="2"/>
      <c r="HS276" s="2">
        <v>0</v>
      </c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>
        <v>0</v>
      </c>
      <c r="IL276" s="2"/>
      <c r="IM276" s="2"/>
      <c r="IN276" s="2"/>
      <c r="IO276" s="2"/>
      <c r="IP276" s="2"/>
      <c r="IQ276" s="2"/>
      <c r="IR276" s="2"/>
      <c r="IS276" s="2"/>
      <c r="IT276" s="2"/>
      <c r="IU276" s="2"/>
    </row>
    <row r="277" spans="1:255" x14ac:dyDescent="0.2">
      <c r="A277" s="2">
        <v>17</v>
      </c>
      <c r="B277" s="2">
        <v>1</v>
      </c>
      <c r="C277" s="2">
        <f>ROW(SmtRes!A272)</f>
        <v>272</v>
      </c>
      <c r="D277" s="2">
        <f>ROW(EtalonRes!A295)</f>
        <v>295</v>
      </c>
      <c r="E277" s="2" t="s">
        <v>393</v>
      </c>
      <c r="F277" s="2" t="s">
        <v>394</v>
      </c>
      <c r="G277" s="2" t="s">
        <v>395</v>
      </c>
      <c r="H277" s="2" t="s">
        <v>118</v>
      </c>
      <c r="I277" s="2">
        <v>0</v>
      </c>
      <c r="J277" s="2">
        <v>0</v>
      </c>
      <c r="K277" s="2">
        <v>0</v>
      </c>
      <c r="L277" s="2"/>
      <c r="M277" s="2"/>
      <c r="N277" s="2"/>
      <c r="O277" s="2">
        <f t="shared" si="139"/>
        <v>0</v>
      </c>
      <c r="P277" s="2">
        <f>SUMIF(SmtRes!AQ265:'SmtRes'!AQ272,"=1",SmtRes!DF265:'SmtRes'!DF272)</f>
        <v>0</v>
      </c>
      <c r="Q277" s="2">
        <f>SUMIF(SmtRes!AQ265:'SmtRes'!AQ272,"=1",SmtRes!DG265:'SmtRes'!DG272)</f>
        <v>0</v>
      </c>
      <c r="R277" s="2">
        <f>SUMIF(SmtRes!AQ265:'SmtRes'!AQ272,"=1",SmtRes!DH265:'SmtRes'!DH272)</f>
        <v>0</v>
      </c>
      <c r="S277" s="2">
        <f>SUMIF(SmtRes!AQ265:'SmtRes'!AQ272,"=1",SmtRes!DI265:'SmtRes'!DI272)</f>
        <v>0</v>
      </c>
      <c r="T277" s="2">
        <f t="shared" si="140"/>
        <v>0</v>
      </c>
      <c r="U277" s="2">
        <f>SUMIF(SmtRes!AQ265:'SmtRes'!AQ272,"=1",SmtRes!CV265:'SmtRes'!CV272)</f>
        <v>0</v>
      </c>
      <c r="V277" s="2">
        <f>SUMIF(SmtRes!AQ265:'SmtRes'!AQ272,"=1",SmtRes!CW265:'SmtRes'!CW272)</f>
        <v>0</v>
      </c>
      <c r="W277" s="2">
        <f t="shared" si="141"/>
        <v>0</v>
      </c>
      <c r="X277" s="2">
        <f t="shared" si="142"/>
        <v>0</v>
      </c>
      <c r="Y277" s="2">
        <f t="shared" si="142"/>
        <v>0</v>
      </c>
      <c r="Z277" s="2"/>
      <c r="AA277" s="2">
        <v>72309884</v>
      </c>
      <c r="AB277" s="2">
        <f t="shared" si="143"/>
        <v>6149.6471979999997</v>
      </c>
      <c r="AC277" s="2">
        <f>ROUND((SUM(SmtRes!BQ265:'SmtRes'!BQ272)),6)</f>
        <v>231.777298</v>
      </c>
      <c r="AD277" s="2">
        <f>ROUND((((SUM(SmtRes!BR265:'SmtRes'!BR272))-(SUM(SmtRes!BS265:'SmtRes'!BS272)))+AE277),6)</f>
        <v>368.01310000000001</v>
      </c>
      <c r="AE277" s="2">
        <f>ROUND((SUM(SmtRes!BS265:'SmtRes'!BS272)),6)</f>
        <v>358.43990000000002</v>
      </c>
      <c r="AF277" s="2">
        <f>ROUND((SUM(SmtRes!BT265:'SmtRes'!BT272)),6)</f>
        <v>5549.8567999999996</v>
      </c>
      <c r="AG277" s="2">
        <f t="shared" si="144"/>
        <v>0</v>
      </c>
      <c r="AH277" s="2">
        <f>(SUM(SmtRes!BU265:'SmtRes'!BU272))</f>
        <v>12.26</v>
      </c>
      <c r="AI277" s="2">
        <f>(SUM(SmtRes!BV265:'SmtRes'!BV272))</f>
        <v>0.91</v>
      </c>
      <c r="AJ277" s="2">
        <f t="shared" si="145"/>
        <v>0</v>
      </c>
      <c r="AK277" s="2">
        <v>6508.087098</v>
      </c>
      <c r="AL277" s="2">
        <v>231.77729800000003</v>
      </c>
      <c r="AM277" s="2">
        <v>368.01310000000001</v>
      </c>
      <c r="AN277" s="2">
        <v>358.43990000000002</v>
      </c>
      <c r="AO277" s="2">
        <v>5549.8567999999996</v>
      </c>
      <c r="AP277" s="2">
        <v>0</v>
      </c>
      <c r="AQ277" s="2">
        <v>12.26</v>
      </c>
      <c r="AR277" s="2">
        <v>0.91</v>
      </c>
      <c r="AS277" s="2">
        <v>0</v>
      </c>
      <c r="AT277" s="2">
        <v>117</v>
      </c>
      <c r="AU277" s="2">
        <v>74</v>
      </c>
      <c r="AV277" s="2">
        <v>1</v>
      </c>
      <c r="AW277" s="2">
        <v>1</v>
      </c>
      <c r="AX277" s="2"/>
      <c r="AY277" s="2"/>
      <c r="AZ277" s="2">
        <v>1</v>
      </c>
      <c r="BA277" s="2">
        <v>1</v>
      </c>
      <c r="BB277" s="2">
        <v>1</v>
      </c>
      <c r="BC277" s="2">
        <v>1</v>
      </c>
      <c r="BD277" s="2" t="s">
        <v>3</v>
      </c>
      <c r="BE277" s="2" t="s">
        <v>3</v>
      </c>
      <c r="BF277" s="2" t="s">
        <v>3</v>
      </c>
      <c r="BG277" s="2" t="s">
        <v>3</v>
      </c>
      <c r="BH277" s="2">
        <v>0</v>
      </c>
      <c r="BI277" s="2">
        <v>1</v>
      </c>
      <c r="BJ277" s="2" t="s">
        <v>396</v>
      </c>
      <c r="BK277" s="2"/>
      <c r="BL277" s="2"/>
      <c r="BM277" s="2">
        <v>24001</v>
      </c>
      <c r="BN277" s="2">
        <v>0</v>
      </c>
      <c r="BO277" s="2" t="s">
        <v>3</v>
      </c>
      <c r="BP277" s="2">
        <v>0</v>
      </c>
      <c r="BQ277" s="2">
        <v>2</v>
      </c>
      <c r="BR277" s="2">
        <v>0</v>
      </c>
      <c r="BS277" s="2">
        <v>1</v>
      </c>
      <c r="BT277" s="2">
        <v>1</v>
      </c>
      <c r="BU277" s="2">
        <v>1</v>
      </c>
      <c r="BV277" s="2">
        <v>1</v>
      </c>
      <c r="BW277" s="2">
        <v>1</v>
      </c>
      <c r="BX277" s="2">
        <v>1</v>
      </c>
      <c r="BY277" s="2" t="s">
        <v>3</v>
      </c>
      <c r="BZ277" s="2">
        <v>117</v>
      </c>
      <c r="CA277" s="2">
        <v>74</v>
      </c>
      <c r="CB277" s="2" t="s">
        <v>3</v>
      </c>
      <c r="CC277" s="2"/>
      <c r="CD277" s="2"/>
      <c r="CE277" s="2">
        <v>0</v>
      </c>
      <c r="CF277" s="2">
        <v>0</v>
      </c>
      <c r="CG277" s="2">
        <v>0</v>
      </c>
      <c r="CH277" s="2"/>
      <c r="CI277" s="2"/>
      <c r="CJ277" s="2"/>
      <c r="CK277" s="2"/>
      <c r="CL277" s="2"/>
      <c r="CM277" s="2">
        <v>0</v>
      </c>
      <c r="CN277" s="2" t="s">
        <v>3</v>
      </c>
      <c r="CO277" s="2">
        <v>0</v>
      </c>
      <c r="CP277" s="2">
        <f t="shared" si="146"/>
        <v>0</v>
      </c>
      <c r="CQ277" s="2">
        <f>SUMIF(SmtRes!AQ265:'SmtRes'!AQ272,"=1",SmtRes!AA265:'SmtRes'!AA272)</f>
        <v>686.97</v>
      </c>
      <c r="CR277" s="2">
        <f>SUMIF(SmtRes!AQ265:'SmtRes'!AQ272,"=1",SmtRes!AB265:'SmtRes'!AB272)</f>
        <v>404.41</v>
      </c>
      <c r="CS277" s="2">
        <f>SUMIF(SmtRes!AQ265:'SmtRes'!AQ272,"=1",SmtRes!AC265:'SmtRes'!AC272)</f>
        <v>393.89</v>
      </c>
      <c r="CT277" s="2">
        <f>SUMIF(SmtRes!AQ265:'SmtRes'!AQ272,"=1",SmtRes!AD265:'SmtRes'!AD272)</f>
        <v>452.68</v>
      </c>
      <c r="CU277" s="2">
        <f t="shared" si="147"/>
        <v>0</v>
      </c>
      <c r="CV277" s="2">
        <f>SUMIF(SmtRes!AQ265:'SmtRes'!AQ272,"=1",SmtRes!BU265:'SmtRes'!BU272)</f>
        <v>12.26</v>
      </c>
      <c r="CW277" s="2">
        <f>SUMIF(SmtRes!AQ265:'SmtRes'!AQ272,"=1",SmtRes!BV265:'SmtRes'!BV272)</f>
        <v>0.91</v>
      </c>
      <c r="CX277" s="2">
        <f t="shared" si="148"/>
        <v>0</v>
      </c>
      <c r="CY277" s="2">
        <f>(((S277+R277)*AT277)/100)</f>
        <v>0</v>
      </c>
      <c r="CZ277" s="2">
        <f>(((S277+R277)*AU277)/100)</f>
        <v>0</v>
      </c>
      <c r="DA277" s="2"/>
      <c r="DB277" s="2"/>
      <c r="DC277" s="2" t="s">
        <v>3</v>
      </c>
      <c r="DD277" s="2" t="s">
        <v>3</v>
      </c>
      <c r="DE277" s="2" t="s">
        <v>3</v>
      </c>
      <c r="DF277" s="2" t="s">
        <v>3</v>
      </c>
      <c r="DG277" s="2" t="s">
        <v>3</v>
      </c>
      <c r="DH277" s="2" t="s">
        <v>3</v>
      </c>
      <c r="DI277" s="2" t="s">
        <v>3</v>
      </c>
      <c r="DJ277" s="2" t="s">
        <v>3</v>
      </c>
      <c r="DK277" s="2" t="s">
        <v>3</v>
      </c>
      <c r="DL277" s="2" t="s">
        <v>3</v>
      </c>
      <c r="DM277" s="2" t="s">
        <v>3</v>
      </c>
      <c r="DN277" s="2">
        <v>0</v>
      </c>
      <c r="DO277" s="2">
        <v>0</v>
      </c>
      <c r="DP277" s="2">
        <v>1</v>
      </c>
      <c r="DQ277" s="2">
        <v>1</v>
      </c>
      <c r="DR277" s="2"/>
      <c r="DS277" s="2"/>
      <c r="DT277" s="2"/>
      <c r="DU277" s="2">
        <v>1013</v>
      </c>
      <c r="DV277" s="2" t="s">
        <v>118</v>
      </c>
      <c r="DW277" s="2" t="s">
        <v>118</v>
      </c>
      <c r="DX277" s="2">
        <v>1</v>
      </c>
      <c r="DY277" s="2"/>
      <c r="DZ277" s="2" t="s">
        <v>3</v>
      </c>
      <c r="EA277" s="2" t="s">
        <v>3</v>
      </c>
      <c r="EB277" s="2" t="s">
        <v>3</v>
      </c>
      <c r="EC277" s="2" t="s">
        <v>3</v>
      </c>
      <c r="ED277" s="2"/>
      <c r="EE277" s="2">
        <v>70312969</v>
      </c>
      <c r="EF277" s="2">
        <v>2</v>
      </c>
      <c r="EG277" s="2" t="s">
        <v>25</v>
      </c>
      <c r="EH277" s="2">
        <v>18</v>
      </c>
      <c r="EI277" s="2" t="s">
        <v>106</v>
      </c>
      <c r="EJ277" s="2">
        <v>1</v>
      </c>
      <c r="EK277" s="2">
        <v>24001</v>
      </c>
      <c r="EL277" s="2" t="s">
        <v>106</v>
      </c>
      <c r="EM277" s="2" t="s">
        <v>107</v>
      </c>
      <c r="EN277" s="2"/>
      <c r="EO277" s="2" t="s">
        <v>3</v>
      </c>
      <c r="EP277" s="2"/>
      <c r="EQ277" s="2">
        <v>0</v>
      </c>
      <c r="ER277" s="2">
        <v>0</v>
      </c>
      <c r="ES277" s="2">
        <v>0</v>
      </c>
      <c r="ET277" s="2">
        <v>0</v>
      </c>
      <c r="EU277" s="2">
        <v>0</v>
      </c>
      <c r="EV277" s="2">
        <v>0</v>
      </c>
      <c r="EW277" s="2">
        <v>12.26</v>
      </c>
      <c r="EX277" s="2">
        <v>0.91</v>
      </c>
      <c r="EY277" s="2">
        <v>0</v>
      </c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>
        <v>0</v>
      </c>
      <c r="FR277" s="2">
        <v>0</v>
      </c>
      <c r="FS277" s="2">
        <v>0</v>
      </c>
      <c r="FT277" s="2"/>
      <c r="FU277" s="2"/>
      <c r="FV277" s="2"/>
      <c r="FW277" s="2"/>
      <c r="FX277" s="2">
        <v>117</v>
      </c>
      <c r="FY277" s="2">
        <v>74</v>
      </c>
      <c r="FZ277" s="2"/>
      <c r="GA277" s="2" t="s">
        <v>3</v>
      </c>
      <c r="GB277" s="2"/>
      <c r="GC277" s="2"/>
      <c r="GD277" s="2">
        <v>1</v>
      </c>
      <c r="GE277" s="2"/>
      <c r="GF277" s="2">
        <v>50480639</v>
      </c>
      <c r="GG277" s="2">
        <v>2</v>
      </c>
      <c r="GH277" s="2">
        <v>1</v>
      </c>
      <c r="GI277" s="2">
        <v>-2</v>
      </c>
      <c r="GJ277" s="2">
        <v>0</v>
      </c>
      <c r="GK277" s="2">
        <v>0</v>
      </c>
      <c r="GL277" s="2">
        <f t="shared" si="149"/>
        <v>0</v>
      </c>
      <c r="GM277" s="2">
        <f t="shared" si="150"/>
        <v>0</v>
      </c>
      <c r="GN277" s="2">
        <f t="shared" si="151"/>
        <v>0</v>
      </c>
      <c r="GO277" s="2">
        <f t="shared" si="152"/>
        <v>0</v>
      </c>
      <c r="GP277" s="2">
        <f t="shared" si="153"/>
        <v>0</v>
      </c>
      <c r="GQ277" s="2"/>
      <c r="GR277" s="2">
        <v>0</v>
      </c>
      <c r="GS277" s="2">
        <v>3</v>
      </c>
      <c r="GT277" s="2">
        <v>0</v>
      </c>
      <c r="GU277" s="2" t="s">
        <v>3</v>
      </c>
      <c r="GV277" s="2">
        <f t="shared" si="154"/>
        <v>0</v>
      </c>
      <c r="GW277" s="2">
        <v>1</v>
      </c>
      <c r="GX277" s="2">
        <f t="shared" si="155"/>
        <v>0</v>
      </c>
      <c r="GY277" s="2"/>
      <c r="GZ277" s="2"/>
      <c r="HA277" s="2">
        <v>0</v>
      </c>
      <c r="HB277" s="2">
        <v>0</v>
      </c>
      <c r="HC277" s="2">
        <f t="shared" si="156"/>
        <v>0</v>
      </c>
      <c r="HD277" s="2"/>
      <c r="HE277" s="2" t="s">
        <v>3</v>
      </c>
      <c r="HF277" s="2" t="s">
        <v>3</v>
      </c>
      <c r="HG277" s="2"/>
      <c r="HH277" s="2"/>
      <c r="HI277" s="2"/>
      <c r="HJ277" s="2"/>
      <c r="HK277" s="2"/>
      <c r="HL277" s="2"/>
      <c r="HM277" s="2" t="s">
        <v>3</v>
      </c>
      <c r="HN277" s="2" t="s">
        <v>108</v>
      </c>
      <c r="HO277" s="2" t="s">
        <v>109</v>
      </c>
      <c r="HP277" s="2" t="s">
        <v>106</v>
      </c>
      <c r="HQ277" s="2" t="s">
        <v>106</v>
      </c>
      <c r="HR277" s="2"/>
      <c r="HS277" s="2">
        <v>0</v>
      </c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>
        <v>0</v>
      </c>
      <c r="IL277" s="2"/>
      <c r="IM277" s="2"/>
      <c r="IN277" s="2"/>
      <c r="IO277" s="2"/>
      <c r="IP277" s="2"/>
      <c r="IQ277" s="2"/>
      <c r="IR277" s="2"/>
      <c r="IS277" s="2"/>
      <c r="IT277" s="2"/>
      <c r="IU277" s="2"/>
    </row>
    <row r="279" spans="1:255" x14ac:dyDescent="0.2">
      <c r="A279" s="3">
        <v>51</v>
      </c>
      <c r="B279" s="3">
        <f>B268</f>
        <v>1</v>
      </c>
      <c r="C279" s="3">
        <f>A268</f>
        <v>5</v>
      </c>
      <c r="D279" s="3">
        <f>ROW(A268)</f>
        <v>268</v>
      </c>
      <c r="E279" s="3"/>
      <c r="F279" s="3" t="str">
        <f>IF(F268&lt;&gt;"",F268,"")</f>
        <v>Новый подраздел</v>
      </c>
      <c r="G279" s="3" t="str">
        <f>IF(G268&lt;&gt;"",G268,"")</f>
        <v>Установка ГРПШ-1шт</v>
      </c>
      <c r="H279" s="3">
        <v>0</v>
      </c>
      <c r="I279" s="3"/>
      <c r="J279" s="3"/>
      <c r="K279" s="3"/>
      <c r="L279" s="3"/>
      <c r="M279" s="3"/>
      <c r="N279" s="3"/>
      <c r="O279" s="3">
        <f t="shared" ref="O279:T279" si="157">ROUND(AB279,2)</f>
        <v>137444.60999999999</v>
      </c>
      <c r="P279" s="3">
        <f t="shared" si="157"/>
        <v>132047.04999999999</v>
      </c>
      <c r="Q279" s="3">
        <f t="shared" si="157"/>
        <v>237.13</v>
      </c>
      <c r="R279" s="3">
        <f t="shared" si="157"/>
        <v>90.71</v>
      </c>
      <c r="S279" s="3">
        <f t="shared" si="157"/>
        <v>5069.72</v>
      </c>
      <c r="T279" s="3">
        <f t="shared" si="157"/>
        <v>0</v>
      </c>
      <c r="U279" s="3">
        <f>AH279</f>
        <v>13.27</v>
      </c>
      <c r="V279" s="3">
        <f>AI279</f>
        <v>0.22</v>
      </c>
      <c r="W279" s="3">
        <f>ROUND(AJ279,2)</f>
        <v>0</v>
      </c>
      <c r="X279" s="3">
        <f>ROUND(AK279,2)</f>
        <v>6210.92</v>
      </c>
      <c r="Y279" s="3">
        <f>ROUND(AL279,2)</f>
        <v>3732.11</v>
      </c>
      <c r="Z279" s="3"/>
      <c r="AA279" s="3"/>
      <c r="AB279" s="3">
        <f>ROUND(SUMIF(AA272:AA277,"=72309884",O272:O277),2)</f>
        <v>137444.60999999999</v>
      </c>
      <c r="AC279" s="3">
        <f>ROUND(SUMIF(AA272:AA277,"=72309884",P272:P277),2)</f>
        <v>132047.04999999999</v>
      </c>
      <c r="AD279" s="3">
        <f>ROUND(SUMIF(AA272:AA277,"=72309884",Q272:Q277),2)</f>
        <v>237.13</v>
      </c>
      <c r="AE279" s="3">
        <f>ROUND(SUMIF(AA272:AA277,"=72309884",R272:R277),2)</f>
        <v>90.71</v>
      </c>
      <c r="AF279" s="3">
        <f>ROUND(SUMIF(AA272:AA277,"=72309884",S272:S277),2)</f>
        <v>5069.72</v>
      </c>
      <c r="AG279" s="3">
        <f>ROUND(SUMIF(AA272:AA277,"=72309884",T272:T277),2)</f>
        <v>0</v>
      </c>
      <c r="AH279" s="3">
        <f>SUMIF(AA272:AA277,"=72309884",U272:U277)</f>
        <v>13.27</v>
      </c>
      <c r="AI279" s="3">
        <f>SUMIF(AA272:AA277,"=72309884",V272:V277)</f>
        <v>0.22</v>
      </c>
      <c r="AJ279" s="3">
        <f>ROUND(SUMIF(AA272:AA277,"=72309884",W272:W277),2)</f>
        <v>0</v>
      </c>
      <c r="AK279" s="3">
        <f>ROUND(SUMIF(AA272:AA277,"=72309884",X272:X277),2)</f>
        <v>6210.92</v>
      </c>
      <c r="AL279" s="3">
        <f>ROUND(SUMIF(AA272:AA277,"=72309884",Y272:Y277),2)</f>
        <v>3732.11</v>
      </c>
      <c r="AM279" s="3"/>
      <c r="AN279" s="3"/>
      <c r="AO279" s="3">
        <f t="shared" ref="AO279:BD279" si="158">ROUND(BX279,2)</f>
        <v>0</v>
      </c>
      <c r="AP279" s="3">
        <f t="shared" si="158"/>
        <v>122131.15</v>
      </c>
      <c r="AQ279" s="3">
        <f t="shared" si="158"/>
        <v>0</v>
      </c>
      <c r="AR279" s="3">
        <f t="shared" si="158"/>
        <v>147387.64000000001</v>
      </c>
      <c r="AS279" s="3">
        <f t="shared" si="158"/>
        <v>25256.49</v>
      </c>
      <c r="AT279" s="3">
        <f t="shared" si="158"/>
        <v>0</v>
      </c>
      <c r="AU279" s="3">
        <f t="shared" si="158"/>
        <v>0</v>
      </c>
      <c r="AV279" s="3">
        <f t="shared" si="158"/>
        <v>132047.04999999999</v>
      </c>
      <c r="AW279" s="3">
        <f t="shared" si="158"/>
        <v>9915.9</v>
      </c>
      <c r="AX279" s="3">
        <f t="shared" si="158"/>
        <v>0</v>
      </c>
      <c r="AY279" s="3">
        <f t="shared" si="158"/>
        <v>9915.9</v>
      </c>
      <c r="AZ279" s="3">
        <f t="shared" si="158"/>
        <v>122131.15</v>
      </c>
      <c r="BA279" s="3">
        <f t="shared" si="158"/>
        <v>0</v>
      </c>
      <c r="BB279" s="3">
        <f t="shared" si="158"/>
        <v>0</v>
      </c>
      <c r="BC279" s="3">
        <f t="shared" si="158"/>
        <v>0</v>
      </c>
      <c r="BD279" s="3">
        <f t="shared" si="158"/>
        <v>0</v>
      </c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>
        <f>ROUND(SUMIF(AA272:AA277,"=72309884",FQ272:FQ277),2)</f>
        <v>0</v>
      </c>
      <c r="BY279" s="3">
        <f>ROUND(SUMIF(AA272:AA277,"=72309884",FR272:FR277),2)</f>
        <v>122131.15</v>
      </c>
      <c r="BZ279" s="3">
        <f>ROUND(SUMIF(AA272:AA277,"=72309884",GL272:GL277),2)</f>
        <v>0</v>
      </c>
      <c r="CA279" s="3">
        <f>ROUND(SUMIF(AA272:AA277,"=72309884",GM272:GM277),2)</f>
        <v>147387.64000000001</v>
      </c>
      <c r="CB279" s="3">
        <f>ROUND(SUMIF(AA272:AA277,"=72309884",GN272:GN277),2)</f>
        <v>25256.49</v>
      </c>
      <c r="CC279" s="3">
        <f>ROUND(SUMIF(AA272:AA277,"=72309884",GO272:GO277),2)</f>
        <v>0</v>
      </c>
      <c r="CD279" s="3">
        <f>ROUND(SUMIF(AA272:AA277,"=72309884",GP272:GP277),2)</f>
        <v>0</v>
      </c>
      <c r="CE279" s="3">
        <f>AC279-BX279</f>
        <v>132047.04999999999</v>
      </c>
      <c r="CF279" s="3">
        <f>AC279-BY279</f>
        <v>9915.8999999999942</v>
      </c>
      <c r="CG279" s="3">
        <f>BX279-BZ279</f>
        <v>0</v>
      </c>
      <c r="CH279" s="3">
        <f>AC279-BX279-BY279+BZ279</f>
        <v>9915.8999999999942</v>
      </c>
      <c r="CI279" s="3">
        <f>BY279-BZ279</f>
        <v>122131.15</v>
      </c>
      <c r="CJ279" s="3">
        <f>ROUND(SUMIF(AA272:AA277,"=72309884",GX272:GX277),2)</f>
        <v>0</v>
      </c>
      <c r="CK279" s="3">
        <f>ROUND(SUMIF(AA272:AA277,"=72309884",GY272:GY277),2)</f>
        <v>0</v>
      </c>
      <c r="CL279" s="3">
        <f>ROUND(SUMIF(AA272:AA277,"=72309884",GZ272:GZ277),2)</f>
        <v>0</v>
      </c>
      <c r="CM279" s="3">
        <f>ROUND(SUMIF(AA272:AA277,"=72309884",HD272:HD277),2)</f>
        <v>0</v>
      </c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>
        <v>0</v>
      </c>
    </row>
    <row r="281" spans="1:255" x14ac:dyDescent="0.2">
      <c r="A281" s="5">
        <v>50</v>
      </c>
      <c r="B281" s="5">
        <v>0</v>
      </c>
      <c r="C281" s="5">
        <v>0</v>
      </c>
      <c r="D281" s="5">
        <v>1</v>
      </c>
      <c r="E281" s="5">
        <v>201</v>
      </c>
      <c r="F281" s="5">
        <f>ROUND(Source!O279,O281)</f>
        <v>137444.60999999999</v>
      </c>
      <c r="G281" s="5" t="s">
        <v>46</v>
      </c>
      <c r="H281" s="5" t="s">
        <v>47</v>
      </c>
      <c r="I281" s="5"/>
      <c r="J281" s="5"/>
      <c r="K281" s="5">
        <v>201</v>
      </c>
      <c r="L281" s="5">
        <v>1</v>
      </c>
      <c r="M281" s="5">
        <v>3</v>
      </c>
      <c r="N281" s="5" t="s">
        <v>3</v>
      </c>
      <c r="O281" s="5">
        <v>2</v>
      </c>
      <c r="P281" s="5"/>
      <c r="Q281" s="5"/>
      <c r="R281" s="5"/>
      <c r="S281" s="5"/>
      <c r="T281" s="5"/>
      <c r="U281" s="5"/>
      <c r="V281" s="5"/>
      <c r="W281" s="5">
        <v>15313.46</v>
      </c>
      <c r="X281" s="5">
        <v>1</v>
      </c>
      <c r="Y281" s="5">
        <v>15313.46</v>
      </c>
      <c r="Z281" s="5"/>
      <c r="AA281" s="5"/>
      <c r="AB281" s="5"/>
    </row>
    <row r="282" spans="1:255" x14ac:dyDescent="0.2">
      <c r="A282" s="5">
        <v>50</v>
      </c>
      <c r="B282" s="5">
        <v>0</v>
      </c>
      <c r="C282" s="5">
        <v>0</v>
      </c>
      <c r="D282" s="5">
        <v>1</v>
      </c>
      <c r="E282" s="5">
        <v>202</v>
      </c>
      <c r="F282" s="5">
        <f>ROUND(Source!P279,O282)</f>
        <v>132047.04999999999</v>
      </c>
      <c r="G282" s="5" t="s">
        <v>48</v>
      </c>
      <c r="H282" s="5" t="s">
        <v>49</v>
      </c>
      <c r="I282" s="5"/>
      <c r="J282" s="5"/>
      <c r="K282" s="5">
        <v>202</v>
      </c>
      <c r="L282" s="5">
        <v>2</v>
      </c>
      <c r="M282" s="5">
        <v>3</v>
      </c>
      <c r="N282" s="5" t="s">
        <v>3</v>
      </c>
      <c r="O282" s="5">
        <v>2</v>
      </c>
      <c r="P282" s="5"/>
      <c r="Q282" s="5"/>
      <c r="R282" s="5"/>
      <c r="S282" s="5"/>
      <c r="T282" s="5"/>
      <c r="U282" s="5"/>
      <c r="V282" s="5"/>
      <c r="W282" s="5">
        <v>132047.04999999999</v>
      </c>
      <c r="X282" s="5">
        <v>1</v>
      </c>
      <c r="Y282" s="5">
        <v>132047.04999999999</v>
      </c>
      <c r="Z282" s="5"/>
      <c r="AA282" s="5"/>
      <c r="AB282" s="5"/>
    </row>
    <row r="283" spans="1:255" x14ac:dyDescent="0.2">
      <c r="A283" s="5">
        <v>50</v>
      </c>
      <c r="B283" s="5">
        <v>0</v>
      </c>
      <c r="C283" s="5">
        <v>0</v>
      </c>
      <c r="D283" s="5">
        <v>1</v>
      </c>
      <c r="E283" s="5">
        <v>222</v>
      </c>
      <c r="F283" s="5">
        <f>ROUND(Source!AO279,O283)</f>
        <v>0</v>
      </c>
      <c r="G283" s="5" t="s">
        <v>50</v>
      </c>
      <c r="H283" s="5" t="s">
        <v>51</v>
      </c>
      <c r="I283" s="5"/>
      <c r="J283" s="5"/>
      <c r="K283" s="5">
        <v>222</v>
      </c>
      <c r="L283" s="5">
        <v>3</v>
      </c>
      <c r="M283" s="5">
        <v>3</v>
      </c>
      <c r="N283" s="5" t="s">
        <v>3</v>
      </c>
      <c r="O283" s="5">
        <v>2</v>
      </c>
      <c r="P283" s="5"/>
      <c r="Q283" s="5"/>
      <c r="R283" s="5"/>
      <c r="S283" s="5"/>
      <c r="T283" s="5"/>
      <c r="U283" s="5"/>
      <c r="V283" s="5"/>
      <c r="W283" s="5">
        <v>0</v>
      </c>
      <c r="X283" s="5">
        <v>1</v>
      </c>
      <c r="Y283" s="5">
        <v>0</v>
      </c>
      <c r="Z283" s="5"/>
      <c r="AA283" s="5"/>
      <c r="AB283" s="5"/>
    </row>
    <row r="284" spans="1:255" x14ac:dyDescent="0.2">
      <c r="A284" s="5">
        <v>50</v>
      </c>
      <c r="B284" s="5">
        <v>0</v>
      </c>
      <c r="C284" s="5">
        <v>0</v>
      </c>
      <c r="D284" s="5">
        <v>1</v>
      </c>
      <c r="E284" s="5">
        <v>225</v>
      </c>
      <c r="F284" s="5">
        <f>ROUND(Source!AV279,O284)</f>
        <v>132047.04999999999</v>
      </c>
      <c r="G284" s="5" t="s">
        <v>52</v>
      </c>
      <c r="H284" s="5" t="s">
        <v>53</v>
      </c>
      <c r="I284" s="5"/>
      <c r="J284" s="5"/>
      <c r="K284" s="5">
        <v>225</v>
      </c>
      <c r="L284" s="5">
        <v>4</v>
      </c>
      <c r="M284" s="5">
        <v>3</v>
      </c>
      <c r="N284" s="5" t="s">
        <v>3</v>
      </c>
      <c r="O284" s="5">
        <v>2</v>
      </c>
      <c r="P284" s="5"/>
      <c r="Q284" s="5"/>
      <c r="R284" s="5"/>
      <c r="S284" s="5"/>
      <c r="T284" s="5"/>
      <c r="U284" s="5"/>
      <c r="V284" s="5"/>
      <c r="W284" s="5">
        <v>132047.04999999999</v>
      </c>
      <c r="X284" s="5">
        <v>1</v>
      </c>
      <c r="Y284" s="5">
        <v>132047.04999999999</v>
      </c>
      <c r="Z284" s="5"/>
      <c r="AA284" s="5"/>
      <c r="AB284" s="5"/>
    </row>
    <row r="285" spans="1:255" x14ac:dyDescent="0.2">
      <c r="A285" s="5">
        <v>50</v>
      </c>
      <c r="B285" s="5">
        <v>0</v>
      </c>
      <c r="C285" s="5">
        <v>0</v>
      </c>
      <c r="D285" s="5">
        <v>1</v>
      </c>
      <c r="E285" s="5">
        <v>226</v>
      </c>
      <c r="F285" s="5">
        <f>ROUND(Source!AW279,O285)</f>
        <v>9915.9</v>
      </c>
      <c r="G285" s="5" t="s">
        <v>54</v>
      </c>
      <c r="H285" s="5" t="s">
        <v>55</v>
      </c>
      <c r="I285" s="5"/>
      <c r="J285" s="5"/>
      <c r="K285" s="5">
        <v>226</v>
      </c>
      <c r="L285" s="5">
        <v>5</v>
      </c>
      <c r="M285" s="5">
        <v>3</v>
      </c>
      <c r="N285" s="5" t="s">
        <v>3</v>
      </c>
      <c r="O285" s="5">
        <v>2</v>
      </c>
      <c r="P285" s="5"/>
      <c r="Q285" s="5"/>
      <c r="R285" s="5"/>
      <c r="S285" s="5"/>
      <c r="T285" s="5"/>
      <c r="U285" s="5"/>
      <c r="V285" s="5"/>
      <c r="W285" s="5">
        <v>9915.9</v>
      </c>
      <c r="X285" s="5">
        <v>1</v>
      </c>
      <c r="Y285" s="5">
        <v>9915.9</v>
      </c>
      <c r="Z285" s="5"/>
      <c r="AA285" s="5"/>
      <c r="AB285" s="5"/>
    </row>
    <row r="286" spans="1:255" x14ac:dyDescent="0.2">
      <c r="A286" s="5">
        <v>50</v>
      </c>
      <c r="B286" s="5">
        <v>0</v>
      </c>
      <c r="C286" s="5">
        <v>0</v>
      </c>
      <c r="D286" s="5">
        <v>1</v>
      </c>
      <c r="E286" s="5">
        <v>227</v>
      </c>
      <c r="F286" s="5">
        <f>ROUND(Source!AX279,O286)</f>
        <v>0</v>
      </c>
      <c r="G286" s="5" t="s">
        <v>56</v>
      </c>
      <c r="H286" s="5" t="s">
        <v>57</v>
      </c>
      <c r="I286" s="5"/>
      <c r="J286" s="5"/>
      <c r="K286" s="5">
        <v>227</v>
      </c>
      <c r="L286" s="5">
        <v>6</v>
      </c>
      <c r="M286" s="5">
        <v>3</v>
      </c>
      <c r="N286" s="5" t="s">
        <v>3</v>
      </c>
      <c r="O286" s="5">
        <v>2</v>
      </c>
      <c r="P286" s="5"/>
      <c r="Q286" s="5"/>
      <c r="R286" s="5"/>
      <c r="S286" s="5"/>
      <c r="T286" s="5"/>
      <c r="U286" s="5"/>
      <c r="V286" s="5"/>
      <c r="W286" s="5">
        <v>0</v>
      </c>
      <c r="X286" s="5">
        <v>1</v>
      </c>
      <c r="Y286" s="5">
        <v>0</v>
      </c>
      <c r="Z286" s="5"/>
      <c r="AA286" s="5"/>
      <c r="AB286" s="5"/>
    </row>
    <row r="287" spans="1:255" x14ac:dyDescent="0.2">
      <c r="A287" s="5">
        <v>50</v>
      </c>
      <c r="B287" s="5">
        <v>0</v>
      </c>
      <c r="C287" s="5">
        <v>0</v>
      </c>
      <c r="D287" s="5">
        <v>1</v>
      </c>
      <c r="E287" s="5">
        <v>228</v>
      </c>
      <c r="F287" s="5">
        <f>ROUND(Source!AY279,O287)</f>
        <v>9915.9</v>
      </c>
      <c r="G287" s="5" t="s">
        <v>58</v>
      </c>
      <c r="H287" s="5" t="s">
        <v>59</v>
      </c>
      <c r="I287" s="5"/>
      <c r="J287" s="5"/>
      <c r="K287" s="5">
        <v>228</v>
      </c>
      <c r="L287" s="5">
        <v>7</v>
      </c>
      <c r="M287" s="5">
        <v>3</v>
      </c>
      <c r="N287" s="5" t="s">
        <v>3</v>
      </c>
      <c r="O287" s="5">
        <v>2</v>
      </c>
      <c r="P287" s="5"/>
      <c r="Q287" s="5"/>
      <c r="R287" s="5"/>
      <c r="S287" s="5"/>
      <c r="T287" s="5"/>
      <c r="U287" s="5"/>
      <c r="V287" s="5"/>
      <c r="W287" s="5">
        <v>9915.9</v>
      </c>
      <c r="X287" s="5">
        <v>1</v>
      </c>
      <c r="Y287" s="5">
        <v>9915.9</v>
      </c>
      <c r="Z287" s="5"/>
      <c r="AA287" s="5"/>
      <c r="AB287" s="5"/>
    </row>
    <row r="288" spans="1:255" x14ac:dyDescent="0.2">
      <c r="A288" s="5">
        <v>50</v>
      </c>
      <c r="B288" s="5">
        <v>0</v>
      </c>
      <c r="C288" s="5">
        <v>0</v>
      </c>
      <c r="D288" s="5">
        <v>1</v>
      </c>
      <c r="E288" s="5">
        <v>216</v>
      </c>
      <c r="F288" s="5">
        <f>ROUND(Source!AP279,O288)</f>
        <v>122131.15</v>
      </c>
      <c r="G288" s="5" t="s">
        <v>60</v>
      </c>
      <c r="H288" s="5" t="s">
        <v>61</v>
      </c>
      <c r="I288" s="5"/>
      <c r="J288" s="5"/>
      <c r="K288" s="5">
        <v>216</v>
      </c>
      <c r="L288" s="5">
        <v>8</v>
      </c>
      <c r="M288" s="5">
        <v>3</v>
      </c>
      <c r="N288" s="5" t="s">
        <v>3</v>
      </c>
      <c r="O288" s="5">
        <v>2</v>
      </c>
      <c r="P288" s="5"/>
      <c r="Q288" s="5"/>
      <c r="R288" s="5"/>
      <c r="S288" s="5"/>
      <c r="T288" s="5"/>
      <c r="U288" s="5"/>
      <c r="V288" s="5"/>
      <c r="W288" s="5">
        <v>122131.15</v>
      </c>
      <c r="X288" s="5">
        <v>1</v>
      </c>
      <c r="Y288" s="5">
        <v>122131.15</v>
      </c>
      <c r="Z288" s="5"/>
      <c r="AA288" s="5"/>
      <c r="AB288" s="5"/>
    </row>
    <row r="289" spans="1:28" x14ac:dyDescent="0.2">
      <c r="A289" s="5">
        <v>50</v>
      </c>
      <c r="B289" s="5">
        <v>0</v>
      </c>
      <c r="C289" s="5">
        <v>0</v>
      </c>
      <c r="D289" s="5">
        <v>1</v>
      </c>
      <c r="E289" s="5">
        <v>223</v>
      </c>
      <c r="F289" s="5">
        <f>ROUND(Source!AQ279,O289)</f>
        <v>0</v>
      </c>
      <c r="G289" s="5" t="s">
        <v>62</v>
      </c>
      <c r="H289" s="5" t="s">
        <v>63</v>
      </c>
      <c r="I289" s="5"/>
      <c r="J289" s="5"/>
      <c r="K289" s="5">
        <v>223</v>
      </c>
      <c r="L289" s="5">
        <v>9</v>
      </c>
      <c r="M289" s="5">
        <v>3</v>
      </c>
      <c r="N289" s="5" t="s">
        <v>3</v>
      </c>
      <c r="O289" s="5">
        <v>2</v>
      </c>
      <c r="P289" s="5"/>
      <c r="Q289" s="5"/>
      <c r="R289" s="5"/>
      <c r="S289" s="5"/>
      <c r="T289" s="5"/>
      <c r="U289" s="5"/>
      <c r="V289" s="5"/>
      <c r="W289" s="5">
        <v>0</v>
      </c>
      <c r="X289" s="5">
        <v>1</v>
      </c>
      <c r="Y289" s="5">
        <v>0</v>
      </c>
      <c r="Z289" s="5"/>
      <c r="AA289" s="5"/>
      <c r="AB289" s="5"/>
    </row>
    <row r="290" spans="1:28" x14ac:dyDescent="0.2">
      <c r="A290" s="5">
        <v>50</v>
      </c>
      <c r="B290" s="5">
        <v>0</v>
      </c>
      <c r="C290" s="5">
        <v>0</v>
      </c>
      <c r="D290" s="5">
        <v>1</v>
      </c>
      <c r="E290" s="5">
        <v>229</v>
      </c>
      <c r="F290" s="5">
        <f>ROUND(Source!AZ279,O290)</f>
        <v>122131.15</v>
      </c>
      <c r="G290" s="5" t="s">
        <v>64</v>
      </c>
      <c r="H290" s="5" t="s">
        <v>65</v>
      </c>
      <c r="I290" s="5"/>
      <c r="J290" s="5"/>
      <c r="K290" s="5">
        <v>229</v>
      </c>
      <c r="L290" s="5">
        <v>10</v>
      </c>
      <c r="M290" s="5">
        <v>3</v>
      </c>
      <c r="N290" s="5" t="s">
        <v>3</v>
      </c>
      <c r="O290" s="5">
        <v>2</v>
      </c>
      <c r="P290" s="5"/>
      <c r="Q290" s="5"/>
      <c r="R290" s="5"/>
      <c r="S290" s="5"/>
      <c r="T290" s="5"/>
      <c r="U290" s="5"/>
      <c r="V290" s="5"/>
      <c r="W290" s="5">
        <v>122131.15</v>
      </c>
      <c r="X290" s="5">
        <v>1</v>
      </c>
      <c r="Y290" s="5">
        <v>122131.15</v>
      </c>
      <c r="Z290" s="5"/>
      <c r="AA290" s="5"/>
      <c r="AB290" s="5"/>
    </row>
    <row r="291" spans="1:28" x14ac:dyDescent="0.2">
      <c r="A291" s="5">
        <v>50</v>
      </c>
      <c r="B291" s="5">
        <v>0</v>
      </c>
      <c r="C291" s="5">
        <v>0</v>
      </c>
      <c r="D291" s="5">
        <v>1</v>
      </c>
      <c r="E291" s="5">
        <v>203</v>
      </c>
      <c r="F291" s="5">
        <f>ROUND(Source!Q279,O291)</f>
        <v>237.13</v>
      </c>
      <c r="G291" s="5" t="s">
        <v>66</v>
      </c>
      <c r="H291" s="5" t="s">
        <v>67</v>
      </c>
      <c r="I291" s="5"/>
      <c r="J291" s="5"/>
      <c r="K291" s="5">
        <v>203</v>
      </c>
      <c r="L291" s="5">
        <v>11</v>
      </c>
      <c r="M291" s="5">
        <v>3</v>
      </c>
      <c r="N291" s="5" t="s">
        <v>3</v>
      </c>
      <c r="O291" s="5">
        <v>2</v>
      </c>
      <c r="P291" s="5"/>
      <c r="Q291" s="5"/>
      <c r="R291" s="5"/>
      <c r="S291" s="5"/>
      <c r="T291" s="5"/>
      <c r="U291" s="5"/>
      <c r="V291" s="5"/>
      <c r="W291" s="5">
        <v>237.13</v>
      </c>
      <c r="X291" s="5">
        <v>1</v>
      </c>
      <c r="Y291" s="5">
        <v>237.13</v>
      </c>
      <c r="Z291" s="5"/>
      <c r="AA291" s="5"/>
      <c r="AB291" s="5"/>
    </row>
    <row r="292" spans="1:28" x14ac:dyDescent="0.2">
      <c r="A292" s="5">
        <v>50</v>
      </c>
      <c r="B292" s="5">
        <v>0</v>
      </c>
      <c r="C292" s="5">
        <v>0</v>
      </c>
      <c r="D292" s="5">
        <v>1</v>
      </c>
      <c r="E292" s="5">
        <v>231</v>
      </c>
      <c r="F292" s="5">
        <f>ROUND(Source!BB279,O292)</f>
        <v>0</v>
      </c>
      <c r="G292" s="5" t="s">
        <v>68</v>
      </c>
      <c r="H292" s="5" t="s">
        <v>69</v>
      </c>
      <c r="I292" s="5"/>
      <c r="J292" s="5"/>
      <c r="K292" s="5">
        <v>231</v>
      </c>
      <c r="L292" s="5">
        <v>12</v>
      </c>
      <c r="M292" s="5">
        <v>3</v>
      </c>
      <c r="N292" s="5" t="s">
        <v>3</v>
      </c>
      <c r="O292" s="5">
        <v>2</v>
      </c>
      <c r="P292" s="5"/>
      <c r="Q292" s="5"/>
      <c r="R292" s="5"/>
      <c r="S292" s="5"/>
      <c r="T292" s="5"/>
      <c r="U292" s="5"/>
      <c r="V292" s="5"/>
      <c r="W292" s="5">
        <v>0</v>
      </c>
      <c r="X292" s="5">
        <v>1</v>
      </c>
      <c r="Y292" s="5">
        <v>0</v>
      </c>
      <c r="Z292" s="5"/>
      <c r="AA292" s="5"/>
      <c r="AB292" s="5"/>
    </row>
    <row r="293" spans="1:28" x14ac:dyDescent="0.2">
      <c r="A293" s="5">
        <v>50</v>
      </c>
      <c r="B293" s="5">
        <v>0</v>
      </c>
      <c r="C293" s="5">
        <v>0</v>
      </c>
      <c r="D293" s="5">
        <v>1</v>
      </c>
      <c r="E293" s="5">
        <v>204</v>
      </c>
      <c r="F293" s="5">
        <f>ROUND(Source!R279,O293)</f>
        <v>90.71</v>
      </c>
      <c r="G293" s="5" t="s">
        <v>70</v>
      </c>
      <c r="H293" s="5" t="s">
        <v>71</v>
      </c>
      <c r="I293" s="5"/>
      <c r="J293" s="5"/>
      <c r="K293" s="5">
        <v>204</v>
      </c>
      <c r="L293" s="5">
        <v>13</v>
      </c>
      <c r="M293" s="5">
        <v>3</v>
      </c>
      <c r="N293" s="5" t="s">
        <v>3</v>
      </c>
      <c r="O293" s="5">
        <v>2</v>
      </c>
      <c r="P293" s="5"/>
      <c r="Q293" s="5"/>
      <c r="R293" s="5"/>
      <c r="S293" s="5"/>
      <c r="T293" s="5"/>
      <c r="U293" s="5"/>
      <c r="V293" s="5"/>
      <c r="W293" s="5">
        <v>90.71</v>
      </c>
      <c r="X293" s="5">
        <v>1</v>
      </c>
      <c r="Y293" s="5">
        <v>90.71</v>
      </c>
      <c r="Z293" s="5"/>
      <c r="AA293" s="5"/>
      <c r="AB293" s="5"/>
    </row>
    <row r="294" spans="1:28" x14ac:dyDescent="0.2">
      <c r="A294" s="5">
        <v>50</v>
      </c>
      <c r="B294" s="5">
        <v>0</v>
      </c>
      <c r="C294" s="5">
        <v>0</v>
      </c>
      <c r="D294" s="5">
        <v>1</v>
      </c>
      <c r="E294" s="5">
        <v>205</v>
      </c>
      <c r="F294" s="5">
        <f>ROUND(Source!S279,O294)</f>
        <v>5069.72</v>
      </c>
      <c r="G294" s="5" t="s">
        <v>72</v>
      </c>
      <c r="H294" s="5" t="s">
        <v>73</v>
      </c>
      <c r="I294" s="5"/>
      <c r="J294" s="5"/>
      <c r="K294" s="5">
        <v>205</v>
      </c>
      <c r="L294" s="5">
        <v>14</v>
      </c>
      <c r="M294" s="5">
        <v>3</v>
      </c>
      <c r="N294" s="5" t="s">
        <v>3</v>
      </c>
      <c r="O294" s="5">
        <v>2</v>
      </c>
      <c r="P294" s="5"/>
      <c r="Q294" s="5"/>
      <c r="R294" s="5"/>
      <c r="S294" s="5"/>
      <c r="T294" s="5"/>
      <c r="U294" s="5"/>
      <c r="V294" s="5"/>
      <c r="W294" s="5">
        <v>5069.72</v>
      </c>
      <c r="X294" s="5">
        <v>1</v>
      </c>
      <c r="Y294" s="5">
        <v>5069.72</v>
      </c>
      <c r="Z294" s="5"/>
      <c r="AA294" s="5"/>
      <c r="AB294" s="5"/>
    </row>
    <row r="295" spans="1:28" x14ac:dyDescent="0.2">
      <c r="A295" s="5">
        <v>50</v>
      </c>
      <c r="B295" s="5">
        <v>0</v>
      </c>
      <c r="C295" s="5">
        <v>0</v>
      </c>
      <c r="D295" s="5">
        <v>1</v>
      </c>
      <c r="E295" s="5">
        <v>232</v>
      </c>
      <c r="F295" s="5">
        <f>ROUND(Source!BC279,O295)</f>
        <v>0</v>
      </c>
      <c r="G295" s="5" t="s">
        <v>74</v>
      </c>
      <c r="H295" s="5" t="s">
        <v>75</v>
      </c>
      <c r="I295" s="5"/>
      <c r="J295" s="5"/>
      <c r="K295" s="5">
        <v>232</v>
      </c>
      <c r="L295" s="5">
        <v>15</v>
      </c>
      <c r="M295" s="5">
        <v>3</v>
      </c>
      <c r="N295" s="5" t="s">
        <v>3</v>
      </c>
      <c r="O295" s="5">
        <v>2</v>
      </c>
      <c r="P295" s="5"/>
      <c r="Q295" s="5"/>
      <c r="R295" s="5"/>
      <c r="S295" s="5"/>
      <c r="T295" s="5"/>
      <c r="U295" s="5"/>
      <c r="V295" s="5"/>
      <c r="W295" s="5">
        <v>0</v>
      </c>
      <c r="X295" s="5">
        <v>1</v>
      </c>
      <c r="Y295" s="5">
        <v>0</v>
      </c>
      <c r="Z295" s="5"/>
      <c r="AA295" s="5"/>
      <c r="AB295" s="5"/>
    </row>
    <row r="296" spans="1:28" x14ac:dyDescent="0.2">
      <c r="A296" s="5">
        <v>50</v>
      </c>
      <c r="B296" s="5">
        <v>0</v>
      </c>
      <c r="C296" s="5">
        <v>0</v>
      </c>
      <c r="D296" s="5">
        <v>1</v>
      </c>
      <c r="E296" s="5">
        <v>214</v>
      </c>
      <c r="F296" s="5">
        <f>ROUND(Source!AS279,O296)</f>
        <v>25256.49</v>
      </c>
      <c r="G296" s="5" t="s">
        <v>76</v>
      </c>
      <c r="H296" s="5" t="s">
        <v>77</v>
      </c>
      <c r="I296" s="5"/>
      <c r="J296" s="5"/>
      <c r="K296" s="5">
        <v>214</v>
      </c>
      <c r="L296" s="5">
        <v>16</v>
      </c>
      <c r="M296" s="5">
        <v>3</v>
      </c>
      <c r="N296" s="5" t="s">
        <v>3</v>
      </c>
      <c r="O296" s="5">
        <v>2</v>
      </c>
      <c r="P296" s="5"/>
      <c r="Q296" s="5"/>
      <c r="R296" s="5"/>
      <c r="S296" s="5"/>
      <c r="T296" s="5"/>
      <c r="U296" s="5"/>
      <c r="V296" s="5"/>
      <c r="W296" s="5">
        <v>25256.49</v>
      </c>
      <c r="X296" s="5">
        <v>1</v>
      </c>
      <c r="Y296" s="5">
        <v>25256.49</v>
      </c>
      <c r="Z296" s="5"/>
      <c r="AA296" s="5"/>
      <c r="AB296" s="5"/>
    </row>
    <row r="297" spans="1:28" x14ac:dyDescent="0.2">
      <c r="A297" s="5">
        <v>50</v>
      </c>
      <c r="B297" s="5">
        <v>0</v>
      </c>
      <c r="C297" s="5">
        <v>0</v>
      </c>
      <c r="D297" s="5">
        <v>1</v>
      </c>
      <c r="E297" s="5">
        <v>215</v>
      </c>
      <c r="F297" s="5">
        <f>ROUND(Source!AT279,O297)</f>
        <v>0</v>
      </c>
      <c r="G297" s="5" t="s">
        <v>78</v>
      </c>
      <c r="H297" s="5" t="s">
        <v>79</v>
      </c>
      <c r="I297" s="5"/>
      <c r="J297" s="5"/>
      <c r="K297" s="5">
        <v>215</v>
      </c>
      <c r="L297" s="5">
        <v>17</v>
      </c>
      <c r="M297" s="5">
        <v>3</v>
      </c>
      <c r="N297" s="5" t="s">
        <v>3</v>
      </c>
      <c r="O297" s="5">
        <v>2</v>
      </c>
      <c r="P297" s="5"/>
      <c r="Q297" s="5"/>
      <c r="R297" s="5"/>
      <c r="S297" s="5"/>
      <c r="T297" s="5"/>
      <c r="U297" s="5"/>
      <c r="V297" s="5"/>
      <c r="W297" s="5">
        <v>0</v>
      </c>
      <c r="X297" s="5">
        <v>1</v>
      </c>
      <c r="Y297" s="5">
        <v>0</v>
      </c>
      <c r="Z297" s="5"/>
      <c r="AA297" s="5"/>
      <c r="AB297" s="5"/>
    </row>
    <row r="298" spans="1:28" x14ac:dyDescent="0.2">
      <c r="A298" s="5">
        <v>50</v>
      </c>
      <c r="B298" s="5">
        <v>0</v>
      </c>
      <c r="C298" s="5">
        <v>0</v>
      </c>
      <c r="D298" s="5">
        <v>1</v>
      </c>
      <c r="E298" s="5">
        <v>217</v>
      </c>
      <c r="F298" s="5">
        <f>ROUND(Source!AU279,O298)</f>
        <v>0</v>
      </c>
      <c r="G298" s="5" t="s">
        <v>80</v>
      </c>
      <c r="H298" s="5" t="s">
        <v>81</v>
      </c>
      <c r="I298" s="5"/>
      <c r="J298" s="5"/>
      <c r="K298" s="5">
        <v>217</v>
      </c>
      <c r="L298" s="5">
        <v>18</v>
      </c>
      <c r="M298" s="5">
        <v>3</v>
      </c>
      <c r="N298" s="5" t="s">
        <v>3</v>
      </c>
      <c r="O298" s="5">
        <v>2</v>
      </c>
      <c r="P298" s="5"/>
      <c r="Q298" s="5"/>
      <c r="R298" s="5"/>
      <c r="S298" s="5"/>
      <c r="T298" s="5"/>
      <c r="U298" s="5"/>
      <c r="V298" s="5"/>
      <c r="W298" s="5">
        <v>0</v>
      </c>
      <c r="X298" s="5">
        <v>1</v>
      </c>
      <c r="Y298" s="5">
        <v>0</v>
      </c>
      <c r="Z298" s="5"/>
      <c r="AA298" s="5"/>
      <c r="AB298" s="5"/>
    </row>
    <row r="299" spans="1:28" x14ac:dyDescent="0.2">
      <c r="A299" s="5">
        <v>50</v>
      </c>
      <c r="B299" s="5">
        <v>0</v>
      </c>
      <c r="C299" s="5">
        <v>0</v>
      </c>
      <c r="D299" s="5">
        <v>1</v>
      </c>
      <c r="E299" s="5">
        <v>230</v>
      </c>
      <c r="F299" s="5">
        <f>ROUND(Source!BA279,O299)</f>
        <v>0</v>
      </c>
      <c r="G299" s="5" t="s">
        <v>82</v>
      </c>
      <c r="H299" s="5" t="s">
        <v>83</v>
      </c>
      <c r="I299" s="5"/>
      <c r="J299" s="5"/>
      <c r="K299" s="5">
        <v>230</v>
      </c>
      <c r="L299" s="5">
        <v>19</v>
      </c>
      <c r="M299" s="5">
        <v>3</v>
      </c>
      <c r="N299" s="5" t="s">
        <v>3</v>
      </c>
      <c r="O299" s="5">
        <v>2</v>
      </c>
      <c r="P299" s="5"/>
      <c r="Q299" s="5"/>
      <c r="R299" s="5"/>
      <c r="S299" s="5"/>
      <c r="T299" s="5"/>
      <c r="U299" s="5"/>
      <c r="V299" s="5"/>
      <c r="W299" s="5">
        <v>0</v>
      </c>
      <c r="X299" s="5">
        <v>1</v>
      </c>
      <c r="Y299" s="5">
        <v>0</v>
      </c>
      <c r="Z299" s="5"/>
      <c r="AA299" s="5"/>
      <c r="AB299" s="5"/>
    </row>
    <row r="300" spans="1:28" x14ac:dyDescent="0.2">
      <c r="A300" s="5">
        <v>50</v>
      </c>
      <c r="B300" s="5">
        <v>0</v>
      </c>
      <c r="C300" s="5">
        <v>0</v>
      </c>
      <c r="D300" s="5">
        <v>1</v>
      </c>
      <c r="E300" s="5">
        <v>206</v>
      </c>
      <c r="F300" s="5">
        <f>ROUND(Source!T279,O300)</f>
        <v>0</v>
      </c>
      <c r="G300" s="5" t="s">
        <v>84</v>
      </c>
      <c r="H300" s="5" t="s">
        <v>85</v>
      </c>
      <c r="I300" s="5"/>
      <c r="J300" s="5"/>
      <c r="K300" s="5">
        <v>206</v>
      </c>
      <c r="L300" s="5">
        <v>20</v>
      </c>
      <c r="M300" s="5">
        <v>3</v>
      </c>
      <c r="N300" s="5" t="s">
        <v>3</v>
      </c>
      <c r="O300" s="5">
        <v>2</v>
      </c>
      <c r="P300" s="5"/>
      <c r="Q300" s="5"/>
      <c r="R300" s="5"/>
      <c r="S300" s="5"/>
      <c r="T300" s="5"/>
      <c r="U300" s="5"/>
      <c r="V300" s="5"/>
      <c r="W300" s="5">
        <v>0</v>
      </c>
      <c r="X300" s="5">
        <v>1</v>
      </c>
      <c r="Y300" s="5">
        <v>0</v>
      </c>
      <c r="Z300" s="5"/>
      <c r="AA300" s="5"/>
      <c r="AB300" s="5"/>
    </row>
    <row r="301" spans="1:28" x14ac:dyDescent="0.2">
      <c r="A301" s="5">
        <v>50</v>
      </c>
      <c r="B301" s="5">
        <v>0</v>
      </c>
      <c r="C301" s="5">
        <v>0</v>
      </c>
      <c r="D301" s="5">
        <v>1</v>
      </c>
      <c r="E301" s="5">
        <v>207</v>
      </c>
      <c r="F301" s="5">
        <f>ROUND(Source!U279,O301)</f>
        <v>13.27</v>
      </c>
      <c r="G301" s="5" t="s">
        <v>86</v>
      </c>
      <c r="H301" s="5" t="s">
        <v>87</v>
      </c>
      <c r="I301" s="5"/>
      <c r="J301" s="5"/>
      <c r="K301" s="5">
        <v>207</v>
      </c>
      <c r="L301" s="5">
        <v>21</v>
      </c>
      <c r="M301" s="5">
        <v>3</v>
      </c>
      <c r="N301" s="5" t="s">
        <v>3</v>
      </c>
      <c r="O301" s="5">
        <v>7</v>
      </c>
      <c r="P301" s="5"/>
      <c r="Q301" s="5"/>
      <c r="R301" s="5"/>
      <c r="S301" s="5"/>
      <c r="T301" s="5"/>
      <c r="U301" s="5"/>
      <c r="V301" s="5"/>
      <c r="W301" s="5">
        <v>13.27</v>
      </c>
      <c r="X301" s="5">
        <v>1</v>
      </c>
      <c r="Y301" s="5">
        <v>13.27</v>
      </c>
      <c r="Z301" s="5"/>
      <c r="AA301" s="5"/>
      <c r="AB301" s="5"/>
    </row>
    <row r="302" spans="1:28" x14ac:dyDescent="0.2">
      <c r="A302" s="5">
        <v>50</v>
      </c>
      <c r="B302" s="5">
        <v>0</v>
      </c>
      <c r="C302" s="5">
        <v>0</v>
      </c>
      <c r="D302" s="5">
        <v>1</v>
      </c>
      <c r="E302" s="5">
        <v>208</v>
      </c>
      <c r="F302" s="5">
        <f>ROUND(Source!V279,O302)</f>
        <v>0.22</v>
      </c>
      <c r="G302" s="5" t="s">
        <v>88</v>
      </c>
      <c r="H302" s="5" t="s">
        <v>89</v>
      </c>
      <c r="I302" s="5"/>
      <c r="J302" s="5"/>
      <c r="K302" s="5">
        <v>208</v>
      </c>
      <c r="L302" s="5">
        <v>22</v>
      </c>
      <c r="M302" s="5">
        <v>3</v>
      </c>
      <c r="N302" s="5" t="s">
        <v>3</v>
      </c>
      <c r="O302" s="5">
        <v>7</v>
      </c>
      <c r="P302" s="5"/>
      <c r="Q302" s="5"/>
      <c r="R302" s="5"/>
      <c r="S302" s="5"/>
      <c r="T302" s="5"/>
      <c r="U302" s="5"/>
      <c r="V302" s="5"/>
      <c r="W302" s="5">
        <v>0.22</v>
      </c>
      <c r="X302" s="5">
        <v>1</v>
      </c>
      <c r="Y302" s="5">
        <v>0.22</v>
      </c>
      <c r="Z302" s="5"/>
      <c r="AA302" s="5"/>
      <c r="AB302" s="5"/>
    </row>
    <row r="303" spans="1:28" x14ac:dyDescent="0.2">
      <c r="A303" s="5">
        <v>50</v>
      </c>
      <c r="B303" s="5">
        <v>0</v>
      </c>
      <c r="C303" s="5">
        <v>0</v>
      </c>
      <c r="D303" s="5">
        <v>1</v>
      </c>
      <c r="E303" s="5">
        <v>209</v>
      </c>
      <c r="F303" s="5">
        <f>ROUND(Source!W279,O303)</f>
        <v>0</v>
      </c>
      <c r="G303" s="5" t="s">
        <v>90</v>
      </c>
      <c r="H303" s="5" t="s">
        <v>91</v>
      </c>
      <c r="I303" s="5"/>
      <c r="J303" s="5"/>
      <c r="K303" s="5">
        <v>209</v>
      </c>
      <c r="L303" s="5">
        <v>23</v>
      </c>
      <c r="M303" s="5">
        <v>3</v>
      </c>
      <c r="N303" s="5" t="s">
        <v>3</v>
      </c>
      <c r="O303" s="5">
        <v>2</v>
      </c>
      <c r="P303" s="5"/>
      <c r="Q303" s="5"/>
      <c r="R303" s="5"/>
      <c r="S303" s="5"/>
      <c r="T303" s="5"/>
      <c r="U303" s="5"/>
      <c r="V303" s="5"/>
      <c r="W303" s="5">
        <v>0</v>
      </c>
      <c r="X303" s="5">
        <v>1</v>
      </c>
      <c r="Y303" s="5">
        <v>0</v>
      </c>
      <c r="Z303" s="5"/>
      <c r="AA303" s="5"/>
      <c r="AB303" s="5"/>
    </row>
    <row r="304" spans="1:28" x14ac:dyDescent="0.2">
      <c r="A304" s="5">
        <v>50</v>
      </c>
      <c r="B304" s="5">
        <v>0</v>
      </c>
      <c r="C304" s="5">
        <v>0</v>
      </c>
      <c r="D304" s="5">
        <v>1</v>
      </c>
      <c r="E304" s="5">
        <v>233</v>
      </c>
      <c r="F304" s="5">
        <f>ROUND(Source!BD279,O304)</f>
        <v>0</v>
      </c>
      <c r="G304" s="5" t="s">
        <v>92</v>
      </c>
      <c r="H304" s="5" t="s">
        <v>93</v>
      </c>
      <c r="I304" s="5"/>
      <c r="J304" s="5"/>
      <c r="K304" s="5">
        <v>233</v>
      </c>
      <c r="L304" s="5">
        <v>24</v>
      </c>
      <c r="M304" s="5">
        <v>3</v>
      </c>
      <c r="N304" s="5" t="s">
        <v>3</v>
      </c>
      <c r="O304" s="5">
        <v>2</v>
      </c>
      <c r="P304" s="5"/>
      <c r="Q304" s="5"/>
      <c r="R304" s="5"/>
      <c r="S304" s="5"/>
      <c r="T304" s="5"/>
      <c r="U304" s="5"/>
      <c r="V304" s="5"/>
      <c r="W304" s="5">
        <v>0</v>
      </c>
      <c r="X304" s="5">
        <v>1</v>
      </c>
      <c r="Y304" s="5">
        <v>0</v>
      </c>
      <c r="Z304" s="5"/>
      <c r="AA304" s="5"/>
      <c r="AB304" s="5"/>
    </row>
    <row r="305" spans="1:255" x14ac:dyDescent="0.2">
      <c r="A305" s="5">
        <v>50</v>
      </c>
      <c r="B305" s="5">
        <v>0</v>
      </c>
      <c r="C305" s="5">
        <v>0</v>
      </c>
      <c r="D305" s="5">
        <v>1</v>
      </c>
      <c r="E305" s="5">
        <v>210</v>
      </c>
      <c r="F305" s="5">
        <f>ROUND(Source!X279,O305)</f>
        <v>6210.92</v>
      </c>
      <c r="G305" s="5" t="s">
        <v>94</v>
      </c>
      <c r="H305" s="5" t="s">
        <v>95</v>
      </c>
      <c r="I305" s="5"/>
      <c r="J305" s="5"/>
      <c r="K305" s="5">
        <v>210</v>
      </c>
      <c r="L305" s="5">
        <v>25</v>
      </c>
      <c r="M305" s="5">
        <v>3</v>
      </c>
      <c r="N305" s="5" t="s">
        <v>3</v>
      </c>
      <c r="O305" s="5">
        <v>2</v>
      </c>
      <c r="P305" s="5"/>
      <c r="Q305" s="5"/>
      <c r="R305" s="5"/>
      <c r="S305" s="5"/>
      <c r="T305" s="5"/>
      <c r="U305" s="5"/>
      <c r="V305" s="5"/>
      <c r="W305" s="5">
        <v>6210.92</v>
      </c>
      <c r="X305" s="5">
        <v>1</v>
      </c>
      <c r="Y305" s="5">
        <v>6210.92</v>
      </c>
      <c r="Z305" s="5"/>
      <c r="AA305" s="5"/>
      <c r="AB305" s="5"/>
    </row>
    <row r="306" spans="1:255" x14ac:dyDescent="0.2">
      <c r="A306" s="5">
        <v>50</v>
      </c>
      <c r="B306" s="5">
        <v>0</v>
      </c>
      <c r="C306" s="5">
        <v>0</v>
      </c>
      <c r="D306" s="5">
        <v>1</v>
      </c>
      <c r="E306" s="5">
        <v>211</v>
      </c>
      <c r="F306" s="5">
        <f>ROUND(Source!Y279,O306)</f>
        <v>3732.11</v>
      </c>
      <c r="G306" s="5" t="s">
        <v>96</v>
      </c>
      <c r="H306" s="5" t="s">
        <v>97</v>
      </c>
      <c r="I306" s="5"/>
      <c r="J306" s="5"/>
      <c r="K306" s="5">
        <v>211</v>
      </c>
      <c r="L306" s="5">
        <v>26</v>
      </c>
      <c r="M306" s="5">
        <v>3</v>
      </c>
      <c r="N306" s="5" t="s">
        <v>3</v>
      </c>
      <c r="O306" s="5">
        <v>2</v>
      </c>
      <c r="P306" s="5"/>
      <c r="Q306" s="5"/>
      <c r="R306" s="5"/>
      <c r="S306" s="5"/>
      <c r="T306" s="5"/>
      <c r="U306" s="5"/>
      <c r="V306" s="5"/>
      <c r="W306" s="5">
        <v>3732.11</v>
      </c>
      <c r="X306" s="5">
        <v>1</v>
      </c>
      <c r="Y306" s="5">
        <v>3732.11</v>
      </c>
      <c r="Z306" s="5"/>
      <c r="AA306" s="5"/>
      <c r="AB306" s="5"/>
    </row>
    <row r="307" spans="1:255" x14ac:dyDescent="0.2">
      <c r="A307" s="5">
        <v>50</v>
      </c>
      <c r="B307" s="5">
        <v>0</v>
      </c>
      <c r="C307" s="5">
        <v>0</v>
      </c>
      <c r="D307" s="5">
        <v>1</v>
      </c>
      <c r="E307" s="5">
        <v>224</v>
      </c>
      <c r="F307" s="5">
        <f>ROUND(Source!AR279,O307)</f>
        <v>147387.64000000001</v>
      </c>
      <c r="G307" s="5" t="s">
        <v>98</v>
      </c>
      <c r="H307" s="5" t="s">
        <v>99</v>
      </c>
      <c r="I307" s="5"/>
      <c r="J307" s="5"/>
      <c r="K307" s="5">
        <v>224</v>
      </c>
      <c r="L307" s="5">
        <v>27</v>
      </c>
      <c r="M307" s="5">
        <v>3</v>
      </c>
      <c r="N307" s="5" t="s">
        <v>3</v>
      </c>
      <c r="O307" s="5">
        <v>2</v>
      </c>
      <c r="P307" s="5"/>
      <c r="Q307" s="5"/>
      <c r="R307" s="5"/>
      <c r="S307" s="5"/>
      <c r="T307" s="5"/>
      <c r="U307" s="5"/>
      <c r="V307" s="5"/>
      <c r="W307" s="5">
        <v>147387.63999999998</v>
      </c>
      <c r="X307" s="5">
        <v>1</v>
      </c>
      <c r="Y307" s="5">
        <v>147387.63999999998</v>
      </c>
      <c r="Z307" s="5"/>
      <c r="AA307" s="5"/>
      <c r="AB307" s="5"/>
    </row>
    <row r="309" spans="1:255" x14ac:dyDescent="0.2">
      <c r="A309" s="1">
        <v>5</v>
      </c>
      <c r="B309" s="1">
        <v>1</v>
      </c>
      <c r="C309" s="1"/>
      <c r="D309" s="1">
        <f>ROW(A326)</f>
        <v>326</v>
      </c>
      <c r="E309" s="1"/>
      <c r="F309" s="1" t="s">
        <v>18</v>
      </c>
      <c r="G309" s="1" t="s">
        <v>397</v>
      </c>
      <c r="H309" s="1" t="s">
        <v>3</v>
      </c>
      <c r="I309" s="1">
        <v>0</v>
      </c>
      <c r="J309" s="1"/>
      <c r="K309" s="1">
        <v>0</v>
      </c>
      <c r="L309" s="1"/>
      <c r="M309" s="1" t="s">
        <v>3</v>
      </c>
      <c r="N309" s="1"/>
      <c r="O309" s="1"/>
      <c r="P309" s="1"/>
      <c r="Q309" s="1"/>
      <c r="R309" s="1"/>
      <c r="S309" s="1">
        <v>0</v>
      </c>
      <c r="T309" s="1"/>
      <c r="U309" s="1" t="s">
        <v>3</v>
      </c>
      <c r="V309" s="1">
        <v>0</v>
      </c>
      <c r="W309" s="1"/>
      <c r="X309" s="1"/>
      <c r="Y309" s="1"/>
      <c r="Z309" s="1"/>
      <c r="AA309" s="1"/>
      <c r="AB309" s="1" t="s">
        <v>3</v>
      </c>
      <c r="AC309" s="1" t="s">
        <v>3</v>
      </c>
      <c r="AD309" s="1" t="s">
        <v>3</v>
      </c>
      <c r="AE309" s="1" t="s">
        <v>3</v>
      </c>
      <c r="AF309" s="1" t="s">
        <v>3</v>
      </c>
      <c r="AG309" s="1" t="s">
        <v>3</v>
      </c>
      <c r="AH309" s="1"/>
      <c r="AI309" s="1"/>
      <c r="AJ309" s="1"/>
      <c r="AK309" s="1"/>
      <c r="AL309" s="1"/>
      <c r="AM309" s="1"/>
      <c r="AN309" s="1"/>
      <c r="AO309" s="1"/>
      <c r="AP309" s="1" t="s">
        <v>3</v>
      </c>
      <c r="AQ309" s="1" t="s">
        <v>3</v>
      </c>
      <c r="AR309" s="1" t="s">
        <v>3</v>
      </c>
      <c r="AS309" s="1"/>
      <c r="AT309" s="1"/>
      <c r="AU309" s="1"/>
      <c r="AV309" s="1"/>
      <c r="AW309" s="1"/>
      <c r="AX309" s="1"/>
      <c r="AY309" s="1"/>
      <c r="AZ309" s="1" t="s">
        <v>3</v>
      </c>
      <c r="BA309" s="1"/>
      <c r="BB309" s="1" t="s">
        <v>3</v>
      </c>
      <c r="BC309" s="1" t="s">
        <v>3</v>
      </c>
      <c r="BD309" s="1" t="s">
        <v>3</v>
      </c>
      <c r="BE309" s="1" t="s">
        <v>3</v>
      </c>
      <c r="BF309" s="1" t="s">
        <v>3</v>
      </c>
      <c r="BG309" s="1" t="s">
        <v>3</v>
      </c>
      <c r="BH309" s="1" t="s">
        <v>3</v>
      </c>
      <c r="BI309" s="1" t="s">
        <v>3</v>
      </c>
      <c r="BJ309" s="1" t="s">
        <v>3</v>
      </c>
      <c r="BK309" s="1" t="s">
        <v>3</v>
      </c>
      <c r="BL309" s="1" t="s">
        <v>3</v>
      </c>
      <c r="BM309" s="1" t="s">
        <v>3</v>
      </c>
      <c r="BN309" s="1" t="s">
        <v>3</v>
      </c>
      <c r="BO309" s="1" t="s">
        <v>3</v>
      </c>
      <c r="BP309" s="1" t="s">
        <v>3</v>
      </c>
      <c r="BQ309" s="1"/>
      <c r="BR309" s="1"/>
      <c r="BS309" s="1"/>
      <c r="BT309" s="1"/>
      <c r="BU309" s="1"/>
      <c r="BV309" s="1"/>
      <c r="BW309" s="1"/>
      <c r="BX309" s="1">
        <v>0</v>
      </c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>
        <v>0</v>
      </c>
    </row>
    <row r="311" spans="1:255" x14ac:dyDescent="0.2">
      <c r="A311" s="3">
        <v>52</v>
      </c>
      <c r="B311" s="3">
        <f t="shared" ref="B311:G311" si="159">B326</f>
        <v>1</v>
      </c>
      <c r="C311" s="3">
        <f t="shared" si="159"/>
        <v>5</v>
      </c>
      <c r="D311" s="3">
        <f t="shared" si="159"/>
        <v>309</v>
      </c>
      <c r="E311" s="3">
        <f t="shared" si="159"/>
        <v>0</v>
      </c>
      <c r="F311" s="3" t="str">
        <f t="shared" si="159"/>
        <v>Новый подраздел</v>
      </c>
      <c r="G311" s="3" t="str">
        <f t="shared" si="159"/>
        <v>Опорная рама под ГРПШ</v>
      </c>
      <c r="H311" s="3"/>
      <c r="I311" s="3"/>
      <c r="J311" s="3"/>
      <c r="K311" s="3"/>
      <c r="L311" s="3"/>
      <c r="M311" s="3"/>
      <c r="N311" s="3"/>
      <c r="O311" s="3">
        <f t="shared" ref="O311:AT311" si="160">O326</f>
        <v>38146.06</v>
      </c>
      <c r="P311" s="3">
        <f t="shared" si="160"/>
        <v>32474.91</v>
      </c>
      <c r="Q311" s="3">
        <f t="shared" si="160"/>
        <v>935.03</v>
      </c>
      <c r="R311" s="3">
        <f t="shared" si="160"/>
        <v>358.84</v>
      </c>
      <c r="S311" s="3">
        <f t="shared" si="160"/>
        <v>4377.28</v>
      </c>
      <c r="T311" s="3">
        <f t="shared" si="160"/>
        <v>0</v>
      </c>
      <c r="U311" s="3">
        <f t="shared" si="160"/>
        <v>11.389632000000001</v>
      </c>
      <c r="V311" s="3">
        <f t="shared" si="160"/>
        <v>0.746672</v>
      </c>
      <c r="W311" s="3">
        <f t="shared" si="160"/>
        <v>0</v>
      </c>
      <c r="X311" s="3">
        <f t="shared" si="160"/>
        <v>4621.76</v>
      </c>
      <c r="Y311" s="3">
        <f t="shared" si="160"/>
        <v>2477.75</v>
      </c>
      <c r="Z311" s="3">
        <f t="shared" si="160"/>
        <v>0</v>
      </c>
      <c r="AA311" s="3">
        <f t="shared" si="160"/>
        <v>0</v>
      </c>
      <c r="AB311" s="3">
        <f t="shared" si="160"/>
        <v>38146.06</v>
      </c>
      <c r="AC311" s="3">
        <f t="shared" si="160"/>
        <v>32474.91</v>
      </c>
      <c r="AD311" s="3">
        <f t="shared" si="160"/>
        <v>935.03</v>
      </c>
      <c r="AE311" s="3">
        <f t="shared" si="160"/>
        <v>358.84</v>
      </c>
      <c r="AF311" s="3">
        <f t="shared" si="160"/>
        <v>4377.28</v>
      </c>
      <c r="AG311" s="3">
        <f t="shared" si="160"/>
        <v>0</v>
      </c>
      <c r="AH311" s="3">
        <f t="shared" si="160"/>
        <v>11.389632000000001</v>
      </c>
      <c r="AI311" s="3">
        <f t="shared" si="160"/>
        <v>0.746672</v>
      </c>
      <c r="AJ311" s="3">
        <f t="shared" si="160"/>
        <v>0</v>
      </c>
      <c r="AK311" s="3">
        <f t="shared" si="160"/>
        <v>4621.76</v>
      </c>
      <c r="AL311" s="3">
        <f t="shared" si="160"/>
        <v>2477.75</v>
      </c>
      <c r="AM311" s="3">
        <f t="shared" si="160"/>
        <v>0</v>
      </c>
      <c r="AN311" s="3">
        <f t="shared" si="160"/>
        <v>0</v>
      </c>
      <c r="AO311" s="3">
        <f t="shared" si="160"/>
        <v>0</v>
      </c>
      <c r="AP311" s="3">
        <f t="shared" si="160"/>
        <v>0</v>
      </c>
      <c r="AQ311" s="3">
        <f t="shared" si="160"/>
        <v>0</v>
      </c>
      <c r="AR311" s="3">
        <f t="shared" si="160"/>
        <v>45245.57</v>
      </c>
      <c r="AS311" s="3">
        <f t="shared" si="160"/>
        <v>13511.35</v>
      </c>
      <c r="AT311" s="3">
        <f t="shared" si="160"/>
        <v>31734.22</v>
      </c>
      <c r="AU311" s="3">
        <f t="shared" ref="AU311:BZ311" si="161">AU326</f>
        <v>0</v>
      </c>
      <c r="AV311" s="3">
        <f t="shared" si="161"/>
        <v>32474.91</v>
      </c>
      <c r="AW311" s="3">
        <f t="shared" si="161"/>
        <v>32474.91</v>
      </c>
      <c r="AX311" s="3">
        <f t="shared" si="161"/>
        <v>0</v>
      </c>
      <c r="AY311" s="3">
        <f t="shared" si="161"/>
        <v>32474.91</v>
      </c>
      <c r="AZ311" s="3">
        <f t="shared" si="161"/>
        <v>0</v>
      </c>
      <c r="BA311" s="3">
        <f t="shared" si="161"/>
        <v>0</v>
      </c>
      <c r="BB311" s="3">
        <f t="shared" si="161"/>
        <v>0</v>
      </c>
      <c r="BC311" s="3">
        <f t="shared" si="161"/>
        <v>0</v>
      </c>
      <c r="BD311" s="3">
        <f t="shared" si="161"/>
        <v>0</v>
      </c>
      <c r="BE311" s="3">
        <f t="shared" si="161"/>
        <v>0</v>
      </c>
      <c r="BF311" s="3">
        <f t="shared" si="161"/>
        <v>0</v>
      </c>
      <c r="BG311" s="3">
        <f t="shared" si="161"/>
        <v>0</v>
      </c>
      <c r="BH311" s="3">
        <f t="shared" si="161"/>
        <v>0</v>
      </c>
      <c r="BI311" s="3">
        <f t="shared" si="161"/>
        <v>0</v>
      </c>
      <c r="BJ311" s="3">
        <f t="shared" si="161"/>
        <v>0</v>
      </c>
      <c r="BK311" s="3">
        <f t="shared" si="161"/>
        <v>0</v>
      </c>
      <c r="BL311" s="3">
        <f t="shared" si="161"/>
        <v>0</v>
      </c>
      <c r="BM311" s="3">
        <f t="shared" si="161"/>
        <v>0</v>
      </c>
      <c r="BN311" s="3">
        <f t="shared" si="161"/>
        <v>0</v>
      </c>
      <c r="BO311" s="3">
        <f t="shared" si="161"/>
        <v>0</v>
      </c>
      <c r="BP311" s="3">
        <f t="shared" si="161"/>
        <v>0</v>
      </c>
      <c r="BQ311" s="3">
        <f t="shared" si="161"/>
        <v>0</v>
      </c>
      <c r="BR311" s="3">
        <f t="shared" si="161"/>
        <v>0</v>
      </c>
      <c r="BS311" s="3">
        <f t="shared" si="161"/>
        <v>0</v>
      </c>
      <c r="BT311" s="3">
        <f t="shared" si="161"/>
        <v>0</v>
      </c>
      <c r="BU311" s="3">
        <f t="shared" si="161"/>
        <v>0</v>
      </c>
      <c r="BV311" s="3">
        <f t="shared" si="161"/>
        <v>0</v>
      </c>
      <c r="BW311" s="3">
        <f t="shared" si="161"/>
        <v>0</v>
      </c>
      <c r="BX311" s="3">
        <f t="shared" si="161"/>
        <v>0</v>
      </c>
      <c r="BY311" s="3">
        <f t="shared" si="161"/>
        <v>0</v>
      </c>
      <c r="BZ311" s="3">
        <f t="shared" si="161"/>
        <v>0</v>
      </c>
      <c r="CA311" s="3">
        <f t="shared" ref="CA311:DF311" si="162">CA326</f>
        <v>45245.57</v>
      </c>
      <c r="CB311" s="3">
        <f t="shared" si="162"/>
        <v>13511.35</v>
      </c>
      <c r="CC311" s="3">
        <f t="shared" si="162"/>
        <v>31734.22</v>
      </c>
      <c r="CD311" s="3">
        <f t="shared" si="162"/>
        <v>0</v>
      </c>
      <c r="CE311" s="3">
        <f t="shared" si="162"/>
        <v>32474.91</v>
      </c>
      <c r="CF311" s="3">
        <f t="shared" si="162"/>
        <v>32474.91</v>
      </c>
      <c r="CG311" s="3">
        <f t="shared" si="162"/>
        <v>0</v>
      </c>
      <c r="CH311" s="3">
        <f t="shared" si="162"/>
        <v>32474.91</v>
      </c>
      <c r="CI311" s="3">
        <f t="shared" si="162"/>
        <v>0</v>
      </c>
      <c r="CJ311" s="3">
        <f t="shared" si="162"/>
        <v>0</v>
      </c>
      <c r="CK311" s="3">
        <f t="shared" si="162"/>
        <v>0</v>
      </c>
      <c r="CL311" s="3">
        <f t="shared" si="162"/>
        <v>0</v>
      </c>
      <c r="CM311" s="3">
        <f t="shared" si="162"/>
        <v>0</v>
      </c>
      <c r="CN311" s="3">
        <f t="shared" si="162"/>
        <v>0</v>
      </c>
      <c r="CO311" s="3">
        <f t="shared" si="162"/>
        <v>0</v>
      </c>
      <c r="CP311" s="3">
        <f t="shared" si="162"/>
        <v>0</v>
      </c>
      <c r="CQ311" s="3">
        <f t="shared" si="162"/>
        <v>0</v>
      </c>
      <c r="CR311" s="3">
        <f t="shared" si="162"/>
        <v>0</v>
      </c>
      <c r="CS311" s="3">
        <f t="shared" si="162"/>
        <v>0</v>
      </c>
      <c r="CT311" s="3">
        <f t="shared" si="162"/>
        <v>0</v>
      </c>
      <c r="CU311" s="3">
        <f t="shared" si="162"/>
        <v>0</v>
      </c>
      <c r="CV311" s="3">
        <f t="shared" si="162"/>
        <v>0</v>
      </c>
      <c r="CW311" s="3">
        <f t="shared" si="162"/>
        <v>0</v>
      </c>
      <c r="CX311" s="3">
        <f t="shared" si="162"/>
        <v>0</v>
      </c>
      <c r="CY311" s="3">
        <f t="shared" si="162"/>
        <v>0</v>
      </c>
      <c r="CZ311" s="3">
        <f t="shared" si="162"/>
        <v>0</v>
      </c>
      <c r="DA311" s="3">
        <f t="shared" si="162"/>
        <v>0</v>
      </c>
      <c r="DB311" s="3">
        <f t="shared" si="162"/>
        <v>0</v>
      </c>
      <c r="DC311" s="3">
        <f t="shared" si="162"/>
        <v>0</v>
      </c>
      <c r="DD311" s="3">
        <f t="shared" si="162"/>
        <v>0</v>
      </c>
      <c r="DE311" s="3">
        <f t="shared" si="162"/>
        <v>0</v>
      </c>
      <c r="DF311" s="3">
        <f t="shared" si="162"/>
        <v>0</v>
      </c>
      <c r="DG311" s="4">
        <f t="shared" ref="DG311:EL311" si="163">DG326</f>
        <v>0</v>
      </c>
      <c r="DH311" s="4">
        <f t="shared" si="163"/>
        <v>0</v>
      </c>
      <c r="DI311" s="4">
        <f t="shared" si="163"/>
        <v>0</v>
      </c>
      <c r="DJ311" s="4">
        <f t="shared" si="163"/>
        <v>0</v>
      </c>
      <c r="DK311" s="4">
        <f t="shared" si="163"/>
        <v>0</v>
      </c>
      <c r="DL311" s="4">
        <f t="shared" si="163"/>
        <v>0</v>
      </c>
      <c r="DM311" s="4">
        <f t="shared" si="163"/>
        <v>0</v>
      </c>
      <c r="DN311" s="4">
        <f t="shared" si="163"/>
        <v>0</v>
      </c>
      <c r="DO311" s="4">
        <f t="shared" si="163"/>
        <v>0</v>
      </c>
      <c r="DP311" s="4">
        <f t="shared" si="163"/>
        <v>0</v>
      </c>
      <c r="DQ311" s="4">
        <f t="shared" si="163"/>
        <v>0</v>
      </c>
      <c r="DR311" s="4">
        <f t="shared" si="163"/>
        <v>0</v>
      </c>
      <c r="DS311" s="4">
        <f t="shared" si="163"/>
        <v>0</v>
      </c>
      <c r="DT311" s="4">
        <f t="shared" si="163"/>
        <v>0</v>
      </c>
      <c r="DU311" s="4">
        <f t="shared" si="163"/>
        <v>0</v>
      </c>
      <c r="DV311" s="4">
        <f t="shared" si="163"/>
        <v>0</v>
      </c>
      <c r="DW311" s="4">
        <f t="shared" si="163"/>
        <v>0</v>
      </c>
      <c r="DX311" s="4">
        <f t="shared" si="163"/>
        <v>0</v>
      </c>
      <c r="DY311" s="4">
        <f t="shared" si="163"/>
        <v>0</v>
      </c>
      <c r="DZ311" s="4">
        <f t="shared" si="163"/>
        <v>0</v>
      </c>
      <c r="EA311" s="4">
        <f t="shared" si="163"/>
        <v>0</v>
      </c>
      <c r="EB311" s="4">
        <f t="shared" si="163"/>
        <v>0</v>
      </c>
      <c r="EC311" s="4">
        <f t="shared" si="163"/>
        <v>0</v>
      </c>
      <c r="ED311" s="4">
        <f t="shared" si="163"/>
        <v>0</v>
      </c>
      <c r="EE311" s="4">
        <f t="shared" si="163"/>
        <v>0</v>
      </c>
      <c r="EF311" s="4">
        <f t="shared" si="163"/>
        <v>0</v>
      </c>
      <c r="EG311" s="4">
        <f t="shared" si="163"/>
        <v>0</v>
      </c>
      <c r="EH311" s="4">
        <f t="shared" si="163"/>
        <v>0</v>
      </c>
      <c r="EI311" s="4">
        <f t="shared" si="163"/>
        <v>0</v>
      </c>
      <c r="EJ311" s="4">
        <f t="shared" si="163"/>
        <v>0</v>
      </c>
      <c r="EK311" s="4">
        <f t="shared" si="163"/>
        <v>0</v>
      </c>
      <c r="EL311" s="4">
        <f t="shared" si="163"/>
        <v>0</v>
      </c>
      <c r="EM311" s="4">
        <f t="shared" ref="EM311:FR311" si="164">EM326</f>
        <v>0</v>
      </c>
      <c r="EN311" s="4">
        <f t="shared" si="164"/>
        <v>0</v>
      </c>
      <c r="EO311" s="4">
        <f t="shared" si="164"/>
        <v>0</v>
      </c>
      <c r="EP311" s="4">
        <f t="shared" si="164"/>
        <v>0</v>
      </c>
      <c r="EQ311" s="4">
        <f t="shared" si="164"/>
        <v>0</v>
      </c>
      <c r="ER311" s="4">
        <f t="shared" si="164"/>
        <v>0</v>
      </c>
      <c r="ES311" s="4">
        <f t="shared" si="164"/>
        <v>0</v>
      </c>
      <c r="ET311" s="4">
        <f t="shared" si="164"/>
        <v>0</v>
      </c>
      <c r="EU311" s="4">
        <f t="shared" si="164"/>
        <v>0</v>
      </c>
      <c r="EV311" s="4">
        <f t="shared" si="164"/>
        <v>0</v>
      </c>
      <c r="EW311" s="4">
        <f t="shared" si="164"/>
        <v>0</v>
      </c>
      <c r="EX311" s="4">
        <f t="shared" si="164"/>
        <v>0</v>
      </c>
      <c r="EY311" s="4">
        <f t="shared" si="164"/>
        <v>0</v>
      </c>
      <c r="EZ311" s="4">
        <f t="shared" si="164"/>
        <v>0</v>
      </c>
      <c r="FA311" s="4">
        <f t="shared" si="164"/>
        <v>0</v>
      </c>
      <c r="FB311" s="4">
        <f t="shared" si="164"/>
        <v>0</v>
      </c>
      <c r="FC311" s="4">
        <f t="shared" si="164"/>
        <v>0</v>
      </c>
      <c r="FD311" s="4">
        <f t="shared" si="164"/>
        <v>0</v>
      </c>
      <c r="FE311" s="4">
        <f t="shared" si="164"/>
        <v>0</v>
      </c>
      <c r="FF311" s="4">
        <f t="shared" si="164"/>
        <v>0</v>
      </c>
      <c r="FG311" s="4">
        <f t="shared" si="164"/>
        <v>0</v>
      </c>
      <c r="FH311" s="4">
        <f t="shared" si="164"/>
        <v>0</v>
      </c>
      <c r="FI311" s="4">
        <f t="shared" si="164"/>
        <v>0</v>
      </c>
      <c r="FJ311" s="4">
        <f t="shared" si="164"/>
        <v>0</v>
      </c>
      <c r="FK311" s="4">
        <f t="shared" si="164"/>
        <v>0</v>
      </c>
      <c r="FL311" s="4">
        <f t="shared" si="164"/>
        <v>0</v>
      </c>
      <c r="FM311" s="4">
        <f t="shared" si="164"/>
        <v>0</v>
      </c>
      <c r="FN311" s="4">
        <f t="shared" si="164"/>
        <v>0</v>
      </c>
      <c r="FO311" s="4">
        <f t="shared" si="164"/>
        <v>0</v>
      </c>
      <c r="FP311" s="4">
        <f t="shared" si="164"/>
        <v>0</v>
      </c>
      <c r="FQ311" s="4">
        <f t="shared" si="164"/>
        <v>0</v>
      </c>
      <c r="FR311" s="4">
        <f t="shared" si="164"/>
        <v>0</v>
      </c>
      <c r="FS311" s="4">
        <f t="shared" ref="FS311:GX311" si="165">FS326</f>
        <v>0</v>
      </c>
      <c r="FT311" s="4">
        <f t="shared" si="165"/>
        <v>0</v>
      </c>
      <c r="FU311" s="4">
        <f t="shared" si="165"/>
        <v>0</v>
      </c>
      <c r="FV311" s="4">
        <f t="shared" si="165"/>
        <v>0</v>
      </c>
      <c r="FW311" s="4">
        <f t="shared" si="165"/>
        <v>0</v>
      </c>
      <c r="FX311" s="4">
        <f t="shared" si="165"/>
        <v>0</v>
      </c>
      <c r="FY311" s="4">
        <f t="shared" si="165"/>
        <v>0</v>
      </c>
      <c r="FZ311" s="4">
        <f t="shared" si="165"/>
        <v>0</v>
      </c>
      <c r="GA311" s="4">
        <f t="shared" si="165"/>
        <v>0</v>
      </c>
      <c r="GB311" s="4">
        <f t="shared" si="165"/>
        <v>0</v>
      </c>
      <c r="GC311" s="4">
        <f t="shared" si="165"/>
        <v>0</v>
      </c>
      <c r="GD311" s="4">
        <f t="shared" si="165"/>
        <v>0</v>
      </c>
      <c r="GE311" s="4">
        <f t="shared" si="165"/>
        <v>0</v>
      </c>
      <c r="GF311" s="4">
        <f t="shared" si="165"/>
        <v>0</v>
      </c>
      <c r="GG311" s="4">
        <f t="shared" si="165"/>
        <v>0</v>
      </c>
      <c r="GH311" s="4">
        <f t="shared" si="165"/>
        <v>0</v>
      </c>
      <c r="GI311" s="4">
        <f t="shared" si="165"/>
        <v>0</v>
      </c>
      <c r="GJ311" s="4">
        <f t="shared" si="165"/>
        <v>0</v>
      </c>
      <c r="GK311" s="4">
        <f t="shared" si="165"/>
        <v>0</v>
      </c>
      <c r="GL311" s="4">
        <f t="shared" si="165"/>
        <v>0</v>
      </c>
      <c r="GM311" s="4">
        <f t="shared" si="165"/>
        <v>0</v>
      </c>
      <c r="GN311" s="4">
        <f t="shared" si="165"/>
        <v>0</v>
      </c>
      <c r="GO311" s="4">
        <f t="shared" si="165"/>
        <v>0</v>
      </c>
      <c r="GP311" s="4">
        <f t="shared" si="165"/>
        <v>0</v>
      </c>
      <c r="GQ311" s="4">
        <f t="shared" si="165"/>
        <v>0</v>
      </c>
      <c r="GR311" s="4">
        <f t="shared" si="165"/>
        <v>0</v>
      </c>
      <c r="GS311" s="4">
        <f t="shared" si="165"/>
        <v>0</v>
      </c>
      <c r="GT311" s="4">
        <f t="shared" si="165"/>
        <v>0</v>
      </c>
      <c r="GU311" s="4">
        <f t="shared" si="165"/>
        <v>0</v>
      </c>
      <c r="GV311" s="4">
        <f t="shared" si="165"/>
        <v>0</v>
      </c>
      <c r="GW311" s="4">
        <f t="shared" si="165"/>
        <v>0</v>
      </c>
      <c r="GX311" s="4">
        <f t="shared" si="165"/>
        <v>0</v>
      </c>
    </row>
    <row r="313" spans="1:255" x14ac:dyDescent="0.2">
      <c r="A313" s="2">
        <v>17</v>
      </c>
      <c r="B313" s="2">
        <v>1</v>
      </c>
      <c r="C313" s="2">
        <f>ROW(SmtRes!A278)</f>
        <v>278</v>
      </c>
      <c r="D313" s="2">
        <f>ROW(EtalonRes!A301)</f>
        <v>301</v>
      </c>
      <c r="E313" s="2" t="s">
        <v>398</v>
      </c>
      <c r="F313" s="2" t="s">
        <v>399</v>
      </c>
      <c r="G313" s="2" t="s">
        <v>400</v>
      </c>
      <c r="H313" s="2" t="s">
        <v>231</v>
      </c>
      <c r="I313" s="2">
        <v>0.32</v>
      </c>
      <c r="J313" s="2">
        <v>0</v>
      </c>
      <c r="K313" s="2">
        <v>0.32</v>
      </c>
      <c r="L313" s="2"/>
      <c r="M313" s="2"/>
      <c r="N313" s="2"/>
      <c r="O313" s="2">
        <f>ROUND(CP313,2)</f>
        <v>125.18</v>
      </c>
      <c r="P313" s="2">
        <f>SUMIF(SmtRes!AQ273:'SmtRes'!AQ278,"=1",SmtRes!DF273:'SmtRes'!DF278)</f>
        <v>1.51</v>
      </c>
      <c r="Q313" s="2">
        <f>SUMIF(SmtRes!AQ273:'SmtRes'!AQ278,"=1",SmtRes!DG273:'SmtRes'!DG278)</f>
        <v>32.089999999999996</v>
      </c>
      <c r="R313" s="2">
        <f>SUMIF(SmtRes!AQ273:'SmtRes'!AQ278,"=1",SmtRes!DH273:'SmtRes'!DH278)</f>
        <v>10.14</v>
      </c>
      <c r="S313" s="2">
        <f>SUMIF(SmtRes!AQ273:'SmtRes'!AQ278,"=1",SmtRes!DI273:'SmtRes'!DI278)</f>
        <v>81.44</v>
      </c>
      <c r="T313" s="2">
        <f t="shared" ref="T313:T324" si="166">ROUND(CU313*I313,2)</f>
        <v>0</v>
      </c>
      <c r="U313" s="2">
        <f>SUMIF(SmtRes!AQ273:'SmtRes'!AQ278,"=1",SmtRes!CV273:'SmtRes'!CV278)</f>
        <v>0.24959999999999999</v>
      </c>
      <c r="V313" s="2">
        <f>SUMIF(SmtRes!AQ273:'SmtRes'!AQ278,"=1",SmtRes!CW273:'SmtRes'!CW278)</f>
        <v>2.24E-2</v>
      </c>
      <c r="W313" s="2">
        <f t="shared" ref="W313:W324" si="167">ROUND(CX313*I313,2)</f>
        <v>0</v>
      </c>
      <c r="X313" s="2">
        <f t="shared" ref="X313:X324" si="168">ROUND(CY313,2)</f>
        <v>100.74</v>
      </c>
      <c r="Y313" s="2">
        <f t="shared" ref="Y313:Y324" si="169">ROUND(CZ313,2)</f>
        <v>63.19</v>
      </c>
      <c r="Z313" s="2"/>
      <c r="AA313" s="2">
        <v>72309884</v>
      </c>
      <c r="AB313" s="2">
        <f t="shared" ref="AB313:AB324" si="170">ROUND((AC313+AD313+AF313),6)</f>
        <v>360.14460000000003</v>
      </c>
      <c r="AC313" s="2">
        <f>ROUND((SUM(SmtRes!BQ273:'SmtRes'!BQ278)),6)</f>
        <v>5.3564999999999996</v>
      </c>
      <c r="AD313" s="2">
        <f>ROUND((((SUM(SmtRes!BR273:'SmtRes'!BR278))-(SUM(SmtRes!BS273:'SmtRes'!BS278)))+AE313),6)</f>
        <v>100.2897</v>
      </c>
      <c r="AE313" s="2">
        <f>ROUND((SUM(SmtRes!BS273:'SmtRes'!BS278)),6)</f>
        <v>31.6876</v>
      </c>
      <c r="AF313" s="2">
        <f>ROUND((SUM(SmtRes!BT273:'SmtRes'!BT278)),6)</f>
        <v>254.4984</v>
      </c>
      <c r="AG313" s="2">
        <f t="shared" ref="AG313:AG324" si="171">ROUND((AP313),6)</f>
        <v>0</v>
      </c>
      <c r="AH313" s="2">
        <f>(SUM(SmtRes!BU273:'SmtRes'!BU278))</f>
        <v>0.78</v>
      </c>
      <c r="AI313" s="2">
        <f>(SUM(SmtRes!BV273:'SmtRes'!BV278))</f>
        <v>7.0000000000000007E-2</v>
      </c>
      <c r="AJ313" s="2">
        <f t="shared" ref="AJ313:AJ324" si="172">(AS313)</f>
        <v>0</v>
      </c>
      <c r="AK313" s="2">
        <v>391.83219999999994</v>
      </c>
      <c r="AL313" s="2">
        <v>5.3564999999999996</v>
      </c>
      <c r="AM313" s="2">
        <v>100.28970000000001</v>
      </c>
      <c r="AN313" s="2">
        <v>31.687600000000003</v>
      </c>
      <c r="AO313" s="2">
        <v>254.49839999999998</v>
      </c>
      <c r="AP313" s="2">
        <v>0</v>
      </c>
      <c r="AQ313" s="2">
        <v>0.78</v>
      </c>
      <c r="AR313" s="2">
        <v>7.0000000000000007E-2</v>
      </c>
      <c r="AS313" s="2">
        <v>0</v>
      </c>
      <c r="AT313" s="2">
        <v>110</v>
      </c>
      <c r="AU313" s="2">
        <v>69</v>
      </c>
      <c r="AV313" s="2">
        <v>1</v>
      </c>
      <c r="AW313" s="2">
        <v>1</v>
      </c>
      <c r="AX313" s="2"/>
      <c r="AY313" s="2"/>
      <c r="AZ313" s="2">
        <v>1</v>
      </c>
      <c r="BA313" s="2">
        <v>1</v>
      </c>
      <c r="BB313" s="2">
        <v>1</v>
      </c>
      <c r="BC313" s="2">
        <v>1</v>
      </c>
      <c r="BD313" s="2" t="s">
        <v>3</v>
      </c>
      <c r="BE313" s="2" t="s">
        <v>3</v>
      </c>
      <c r="BF313" s="2" t="s">
        <v>3</v>
      </c>
      <c r="BG313" s="2" t="s">
        <v>3</v>
      </c>
      <c r="BH313" s="2">
        <v>0</v>
      </c>
      <c r="BI313" s="2">
        <v>1</v>
      </c>
      <c r="BJ313" s="2" t="s">
        <v>401</v>
      </c>
      <c r="BK313" s="2"/>
      <c r="BL313" s="2"/>
      <c r="BM313" s="2">
        <v>8001</v>
      </c>
      <c r="BN313" s="2">
        <v>0</v>
      </c>
      <c r="BO313" s="2" t="s">
        <v>3</v>
      </c>
      <c r="BP313" s="2">
        <v>0</v>
      </c>
      <c r="BQ313" s="2">
        <v>2</v>
      </c>
      <c r="BR313" s="2">
        <v>0</v>
      </c>
      <c r="BS313" s="2">
        <v>1</v>
      </c>
      <c r="BT313" s="2">
        <v>1</v>
      </c>
      <c r="BU313" s="2">
        <v>1</v>
      </c>
      <c r="BV313" s="2">
        <v>1</v>
      </c>
      <c r="BW313" s="2">
        <v>1</v>
      </c>
      <c r="BX313" s="2">
        <v>1</v>
      </c>
      <c r="BY313" s="2" t="s">
        <v>3</v>
      </c>
      <c r="BZ313" s="2">
        <v>110</v>
      </c>
      <c r="CA313" s="2">
        <v>69</v>
      </c>
      <c r="CB313" s="2" t="s">
        <v>3</v>
      </c>
      <c r="CC313" s="2"/>
      <c r="CD313" s="2"/>
      <c r="CE313" s="2">
        <v>0</v>
      </c>
      <c r="CF313" s="2">
        <v>0</v>
      </c>
      <c r="CG313" s="2">
        <v>0</v>
      </c>
      <c r="CH313" s="2"/>
      <c r="CI313" s="2"/>
      <c r="CJ313" s="2"/>
      <c r="CK313" s="2"/>
      <c r="CL313" s="2"/>
      <c r="CM313" s="2">
        <v>0</v>
      </c>
      <c r="CN313" s="2" t="s">
        <v>3</v>
      </c>
      <c r="CO313" s="2">
        <v>0</v>
      </c>
      <c r="CP313" s="2">
        <f>(P313+Q313+S313+R313)</f>
        <v>125.17999999999999</v>
      </c>
      <c r="CQ313" s="2">
        <f>SUMIF(SmtRes!AQ273:'SmtRes'!AQ278,"=1",SmtRes!AA273:'SmtRes'!AA278)</f>
        <v>31.42</v>
      </c>
      <c r="CR313" s="2">
        <f>SUMIF(SmtRes!AQ273:'SmtRes'!AQ278,"=1",SmtRes!AB273:'SmtRes'!AB278)</f>
        <v>1358.18</v>
      </c>
      <c r="CS313" s="2">
        <f>SUMIF(SmtRes!AQ273:'SmtRes'!AQ278,"=1",SmtRes!AC273:'SmtRes'!AC278)</f>
        <v>452.68</v>
      </c>
      <c r="CT313" s="2">
        <f>SUMIF(SmtRes!AQ273:'SmtRes'!AQ278,"=1",SmtRes!AD273:'SmtRes'!AD278)</f>
        <v>326.27999999999997</v>
      </c>
      <c r="CU313" s="2">
        <f>AG313</f>
        <v>0</v>
      </c>
      <c r="CV313" s="2">
        <f>SUMIF(SmtRes!AQ273:'SmtRes'!AQ278,"=1",SmtRes!BU273:'SmtRes'!BU278)</f>
        <v>0.78</v>
      </c>
      <c r="CW313" s="2">
        <f>SUMIF(SmtRes!AQ273:'SmtRes'!AQ278,"=1",SmtRes!BV273:'SmtRes'!BV278)</f>
        <v>7.0000000000000007E-2</v>
      </c>
      <c r="CX313" s="2">
        <f>AJ313</f>
        <v>0</v>
      </c>
      <c r="CY313" s="2">
        <f>(((S313+R313)*AT313)/100)</f>
        <v>100.738</v>
      </c>
      <c r="CZ313" s="2">
        <f>(((S313+R313)*AU313)/100)</f>
        <v>63.190199999999997</v>
      </c>
      <c r="DA313" s="2"/>
      <c r="DB313" s="2"/>
      <c r="DC313" s="2" t="s">
        <v>3</v>
      </c>
      <c r="DD313" s="2" t="s">
        <v>3</v>
      </c>
      <c r="DE313" s="2" t="s">
        <v>3</v>
      </c>
      <c r="DF313" s="2" t="s">
        <v>3</v>
      </c>
      <c r="DG313" s="2" t="s">
        <v>3</v>
      </c>
      <c r="DH313" s="2" t="s">
        <v>3</v>
      </c>
      <c r="DI313" s="2" t="s">
        <v>3</v>
      </c>
      <c r="DJ313" s="2" t="s">
        <v>3</v>
      </c>
      <c r="DK313" s="2" t="s">
        <v>3</v>
      </c>
      <c r="DL313" s="2" t="s">
        <v>3</v>
      </c>
      <c r="DM313" s="2" t="s">
        <v>3</v>
      </c>
      <c r="DN313" s="2">
        <v>0</v>
      </c>
      <c r="DO313" s="2">
        <v>0</v>
      </c>
      <c r="DP313" s="2">
        <v>1</v>
      </c>
      <c r="DQ313" s="2">
        <v>1</v>
      </c>
      <c r="DR313" s="2"/>
      <c r="DS313" s="2"/>
      <c r="DT313" s="2"/>
      <c r="DU313" s="2">
        <v>1007</v>
      </c>
      <c r="DV313" s="2" t="s">
        <v>231</v>
      </c>
      <c r="DW313" s="2" t="s">
        <v>231</v>
      </c>
      <c r="DX313" s="2">
        <v>1</v>
      </c>
      <c r="DY313" s="2"/>
      <c r="DZ313" s="2" t="s">
        <v>3</v>
      </c>
      <c r="EA313" s="2" t="s">
        <v>3</v>
      </c>
      <c r="EB313" s="2" t="s">
        <v>3</v>
      </c>
      <c r="EC313" s="2" t="s">
        <v>3</v>
      </c>
      <c r="ED313" s="2"/>
      <c r="EE313" s="2">
        <v>70312932</v>
      </c>
      <c r="EF313" s="2">
        <v>2</v>
      </c>
      <c r="EG313" s="2" t="s">
        <v>25</v>
      </c>
      <c r="EH313" s="2">
        <v>8</v>
      </c>
      <c r="EI313" s="2" t="s">
        <v>402</v>
      </c>
      <c r="EJ313" s="2">
        <v>1</v>
      </c>
      <c r="EK313" s="2">
        <v>8001</v>
      </c>
      <c r="EL313" s="2" t="s">
        <v>402</v>
      </c>
      <c r="EM313" s="2" t="s">
        <v>403</v>
      </c>
      <c r="EN313" s="2"/>
      <c r="EO313" s="2" t="s">
        <v>3</v>
      </c>
      <c r="EP313" s="2"/>
      <c r="EQ313" s="2">
        <v>0</v>
      </c>
      <c r="ER313" s="2">
        <v>0</v>
      </c>
      <c r="ES313" s="2">
        <v>0</v>
      </c>
      <c r="ET313" s="2">
        <v>0</v>
      </c>
      <c r="EU313" s="2">
        <v>0</v>
      </c>
      <c r="EV313" s="2">
        <v>0</v>
      </c>
      <c r="EW313" s="2">
        <v>0.78</v>
      </c>
      <c r="EX313" s="2">
        <v>7.0000000000000007E-2</v>
      </c>
      <c r="EY313" s="2">
        <v>0</v>
      </c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>
        <v>0</v>
      </c>
      <c r="FR313" s="2">
        <v>0</v>
      </c>
      <c r="FS313" s="2">
        <v>0</v>
      </c>
      <c r="FT313" s="2"/>
      <c r="FU313" s="2"/>
      <c r="FV313" s="2"/>
      <c r="FW313" s="2"/>
      <c r="FX313" s="2">
        <v>110</v>
      </c>
      <c r="FY313" s="2">
        <v>69</v>
      </c>
      <c r="FZ313" s="2"/>
      <c r="GA313" s="2" t="s">
        <v>3</v>
      </c>
      <c r="GB313" s="2"/>
      <c r="GC313" s="2"/>
      <c r="GD313" s="2">
        <v>1</v>
      </c>
      <c r="GE313" s="2"/>
      <c r="GF313" s="2">
        <v>-2055828878</v>
      </c>
      <c r="GG313" s="2">
        <v>2</v>
      </c>
      <c r="GH313" s="2">
        <v>1</v>
      </c>
      <c r="GI313" s="2">
        <v>-2</v>
      </c>
      <c r="GJ313" s="2">
        <v>0</v>
      </c>
      <c r="GK313" s="2">
        <v>0</v>
      </c>
      <c r="GL313" s="2">
        <f t="shared" ref="GL313:GL324" si="173">ROUND(IF(AND(BH313=3,BI313=3,FS313&lt;&gt;0),P313,0),2)</f>
        <v>0</v>
      </c>
      <c r="GM313" s="2">
        <f t="shared" ref="GM313:GM324" si="174">ROUND(O313+X313+Y313,2)+GX313</f>
        <v>289.11</v>
      </c>
      <c r="GN313" s="2">
        <f t="shared" ref="GN313:GN324" si="175">IF(OR(BI313=0,BI313=1),GM313-GX313,0)</f>
        <v>289.11</v>
      </c>
      <c r="GO313" s="2">
        <f t="shared" ref="GO313:GO324" si="176">IF(BI313=2,GM313-GX313,0)</f>
        <v>0</v>
      </c>
      <c r="GP313" s="2">
        <f t="shared" ref="GP313:GP324" si="177">IF(BI313=4,GM313-GX313,0)</f>
        <v>0</v>
      </c>
      <c r="GQ313" s="2"/>
      <c r="GR313" s="2">
        <v>0</v>
      </c>
      <c r="GS313" s="2">
        <v>3</v>
      </c>
      <c r="GT313" s="2">
        <v>0</v>
      </c>
      <c r="GU313" s="2" t="s">
        <v>3</v>
      </c>
      <c r="GV313" s="2">
        <f t="shared" ref="GV313:GV324" si="178">ROUND((GT313),6)</f>
        <v>0</v>
      </c>
      <c r="GW313" s="2">
        <v>1</v>
      </c>
      <c r="GX313" s="2">
        <f t="shared" ref="GX313:GX324" si="179">ROUND(HC313*I313,2)</f>
        <v>0</v>
      </c>
      <c r="GY313" s="2"/>
      <c r="GZ313" s="2"/>
      <c r="HA313" s="2">
        <v>0</v>
      </c>
      <c r="HB313" s="2">
        <v>0</v>
      </c>
      <c r="HC313" s="2">
        <f>GV313*GW313</f>
        <v>0</v>
      </c>
      <c r="HD313" s="2"/>
      <c r="HE313" s="2" t="s">
        <v>3</v>
      </c>
      <c r="HF313" s="2" t="s">
        <v>3</v>
      </c>
      <c r="HG313" s="2"/>
      <c r="HH313" s="2"/>
      <c r="HI313" s="2"/>
      <c r="HJ313" s="2"/>
      <c r="HK313" s="2"/>
      <c r="HL313" s="2"/>
      <c r="HM313" s="2" t="s">
        <v>3</v>
      </c>
      <c r="HN313" s="2" t="s">
        <v>404</v>
      </c>
      <c r="HO313" s="2" t="s">
        <v>405</v>
      </c>
      <c r="HP313" s="2" t="s">
        <v>402</v>
      </c>
      <c r="HQ313" s="2" t="s">
        <v>402</v>
      </c>
      <c r="HR313" s="2"/>
      <c r="HS313" s="2">
        <v>0</v>
      </c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>
        <v>0</v>
      </c>
      <c r="IL313" s="2"/>
      <c r="IM313" s="2"/>
      <c r="IN313" s="2"/>
      <c r="IO313" s="2"/>
      <c r="IP313" s="2"/>
      <c r="IQ313" s="2"/>
      <c r="IR313" s="2"/>
      <c r="IS313" s="2"/>
      <c r="IT313" s="2"/>
      <c r="IU313" s="2"/>
    </row>
    <row r="314" spans="1:255" x14ac:dyDescent="0.2">
      <c r="A314" s="2">
        <v>18</v>
      </c>
      <c r="B314" s="2">
        <v>1</v>
      </c>
      <c r="C314" s="2">
        <v>278</v>
      </c>
      <c r="D314" s="2"/>
      <c r="E314" s="2" t="s">
        <v>406</v>
      </c>
      <c r="F314" s="2" t="s">
        <v>407</v>
      </c>
      <c r="G314" s="2" t="s">
        <v>408</v>
      </c>
      <c r="H314" s="2" t="s">
        <v>231</v>
      </c>
      <c r="I314" s="2">
        <f>I313*J314</f>
        <v>0.32</v>
      </c>
      <c r="J314" s="2">
        <v>1</v>
      </c>
      <c r="K314" s="2">
        <v>1</v>
      </c>
      <c r="L314" s="2"/>
      <c r="M314" s="2"/>
      <c r="N314" s="2"/>
      <c r="O314" s="2">
        <f>ROUND(CP314,2)</f>
        <v>651.72</v>
      </c>
      <c r="P314" s="2">
        <f>ROUND(CQ314*I314,2)</f>
        <v>651.72</v>
      </c>
      <c r="Q314" s="2">
        <f>ROUND(CR314*I314,2)</f>
        <v>0</v>
      </c>
      <c r="R314" s="2">
        <f>ROUND(CS314*I314,2)</f>
        <v>0</v>
      </c>
      <c r="S314" s="2">
        <f>ROUND(CT314*I314,2)</f>
        <v>0</v>
      </c>
      <c r="T314" s="2">
        <f t="shared" si="166"/>
        <v>0</v>
      </c>
      <c r="U314" s="2">
        <f>ROUND(CV314*I314,7)</f>
        <v>0</v>
      </c>
      <c r="V314" s="2">
        <f>ROUND(CW314*I314,7)</f>
        <v>0</v>
      </c>
      <c r="W314" s="2">
        <f t="shared" si="167"/>
        <v>0</v>
      </c>
      <c r="X314" s="2">
        <f t="shared" si="168"/>
        <v>0</v>
      </c>
      <c r="Y314" s="2">
        <f t="shared" si="169"/>
        <v>0</v>
      </c>
      <c r="Z314" s="2"/>
      <c r="AA314" s="2">
        <v>72309884</v>
      </c>
      <c r="AB314" s="2">
        <f t="shared" si="170"/>
        <v>573.70000000000005</v>
      </c>
      <c r="AC314" s="2">
        <f>ROUND((ES314),6)</f>
        <v>573.70000000000005</v>
      </c>
      <c r="AD314" s="2">
        <f>ROUND((((ET314)-(EU314))+AE314),6)</f>
        <v>0</v>
      </c>
      <c r="AE314" s="2">
        <f>ROUND((EU314),6)</f>
        <v>0</v>
      </c>
      <c r="AF314" s="2">
        <f>ROUND((EV314),6)</f>
        <v>0</v>
      </c>
      <c r="AG314" s="2">
        <f t="shared" si="171"/>
        <v>0</v>
      </c>
      <c r="AH314" s="2">
        <f>(EW314)</f>
        <v>0</v>
      </c>
      <c r="AI314" s="2">
        <f>(EX314)</f>
        <v>0</v>
      </c>
      <c r="AJ314" s="2">
        <f t="shared" si="172"/>
        <v>0</v>
      </c>
      <c r="AK314" s="2">
        <v>573.70000000000005</v>
      </c>
      <c r="AL314" s="2">
        <v>573.70000000000005</v>
      </c>
      <c r="AM314" s="2">
        <v>0</v>
      </c>
      <c r="AN314" s="2">
        <v>0</v>
      </c>
      <c r="AO314" s="2">
        <v>0</v>
      </c>
      <c r="AP314" s="2">
        <v>0</v>
      </c>
      <c r="AQ314" s="2">
        <v>0</v>
      </c>
      <c r="AR314" s="2">
        <v>0</v>
      </c>
      <c r="AS314" s="2">
        <v>0</v>
      </c>
      <c r="AT314" s="2">
        <v>110</v>
      </c>
      <c r="AU314" s="2">
        <v>69</v>
      </c>
      <c r="AV314" s="2">
        <v>1</v>
      </c>
      <c r="AW314" s="2">
        <v>1</v>
      </c>
      <c r="AX314" s="2"/>
      <c r="AY314" s="2"/>
      <c r="AZ314" s="2">
        <v>1</v>
      </c>
      <c r="BA314" s="2">
        <v>1</v>
      </c>
      <c r="BB314" s="2">
        <v>1</v>
      </c>
      <c r="BC314" s="2">
        <v>3.55</v>
      </c>
      <c r="BD314" s="2" t="s">
        <v>3</v>
      </c>
      <c r="BE314" s="2" t="s">
        <v>3</v>
      </c>
      <c r="BF314" s="2" t="s">
        <v>3</v>
      </c>
      <c r="BG314" s="2" t="s">
        <v>3</v>
      </c>
      <c r="BH314" s="2">
        <v>3</v>
      </c>
      <c r="BI314" s="2">
        <v>1</v>
      </c>
      <c r="BJ314" s="2" t="s">
        <v>409</v>
      </c>
      <c r="BK314" s="2"/>
      <c r="BL314" s="2"/>
      <c r="BM314" s="2">
        <v>8001</v>
      </c>
      <c r="BN314" s="2">
        <v>0</v>
      </c>
      <c r="BO314" s="2" t="s">
        <v>407</v>
      </c>
      <c r="BP314" s="2">
        <v>1</v>
      </c>
      <c r="BQ314" s="2">
        <v>2</v>
      </c>
      <c r="BR314" s="2">
        <v>0</v>
      </c>
      <c r="BS314" s="2">
        <v>1</v>
      </c>
      <c r="BT314" s="2">
        <v>1</v>
      </c>
      <c r="BU314" s="2">
        <v>1</v>
      </c>
      <c r="BV314" s="2">
        <v>1</v>
      </c>
      <c r="BW314" s="2">
        <v>1</v>
      </c>
      <c r="BX314" s="2">
        <v>1</v>
      </c>
      <c r="BY314" s="2" t="s">
        <v>3</v>
      </c>
      <c r="BZ314" s="2">
        <v>110</v>
      </c>
      <c r="CA314" s="2">
        <v>69</v>
      </c>
      <c r="CB314" s="2" t="s">
        <v>3</v>
      </c>
      <c r="CC314" s="2"/>
      <c r="CD314" s="2"/>
      <c r="CE314" s="2">
        <v>0</v>
      </c>
      <c r="CF314" s="2">
        <v>0</v>
      </c>
      <c r="CG314" s="2">
        <v>0</v>
      </c>
      <c r="CH314" s="2"/>
      <c r="CI314" s="2"/>
      <c r="CJ314" s="2"/>
      <c r="CK314" s="2"/>
      <c r="CL314" s="2"/>
      <c r="CM314" s="2">
        <v>0</v>
      </c>
      <c r="CN314" s="2" t="s">
        <v>3</v>
      </c>
      <c r="CO314" s="2">
        <v>0</v>
      </c>
      <c r="CP314" s="2">
        <f>(P314+Q314+S314+R314)</f>
        <v>651.72</v>
      </c>
      <c r="CQ314" s="2">
        <f>ROUND(AL314*BC314,2)</f>
        <v>2036.64</v>
      </c>
      <c r="CR314" s="2">
        <f>ROUND(AM314*BB314,2)</f>
        <v>0</v>
      </c>
      <c r="CS314" s="2">
        <f>ROUND(AN314*BS314,2)</f>
        <v>0</v>
      </c>
      <c r="CT314" s="2">
        <f>ROUND(AO314*BA314,2)</f>
        <v>0</v>
      </c>
      <c r="CU314" s="2">
        <f>AG314</f>
        <v>0</v>
      </c>
      <c r="CV314" s="2">
        <f>AH314</f>
        <v>0</v>
      </c>
      <c r="CW314" s="2">
        <f>AI314</f>
        <v>0</v>
      </c>
      <c r="CX314" s="2">
        <f>AJ314</f>
        <v>0</v>
      </c>
      <c r="CY314" s="2">
        <f>(((S314+R314)*AT314)/100)</f>
        <v>0</v>
      </c>
      <c r="CZ314" s="2">
        <f>(((S314+R314)*AU314)/100)</f>
        <v>0</v>
      </c>
      <c r="DA314" s="2"/>
      <c r="DB314" s="2"/>
      <c r="DC314" s="2" t="s">
        <v>3</v>
      </c>
      <c r="DD314" s="2" t="s">
        <v>3</v>
      </c>
      <c r="DE314" s="2" t="s">
        <v>3</v>
      </c>
      <c r="DF314" s="2" t="s">
        <v>3</v>
      </c>
      <c r="DG314" s="2" t="s">
        <v>3</v>
      </c>
      <c r="DH314" s="2" t="s">
        <v>3</v>
      </c>
      <c r="DI314" s="2" t="s">
        <v>3</v>
      </c>
      <c r="DJ314" s="2" t="s">
        <v>3</v>
      </c>
      <c r="DK314" s="2" t="s">
        <v>3</v>
      </c>
      <c r="DL314" s="2" t="s">
        <v>3</v>
      </c>
      <c r="DM314" s="2" t="s">
        <v>3</v>
      </c>
      <c r="DN314" s="2">
        <v>0</v>
      </c>
      <c r="DO314" s="2">
        <v>0</v>
      </c>
      <c r="DP314" s="2">
        <v>1</v>
      </c>
      <c r="DQ314" s="2">
        <v>1</v>
      </c>
      <c r="DR314" s="2"/>
      <c r="DS314" s="2"/>
      <c r="DT314" s="2"/>
      <c r="DU314" s="2">
        <v>1007</v>
      </c>
      <c r="DV314" s="2" t="s">
        <v>231</v>
      </c>
      <c r="DW314" s="2" t="s">
        <v>231</v>
      </c>
      <c r="DX314" s="2">
        <v>1</v>
      </c>
      <c r="DY314" s="2"/>
      <c r="DZ314" s="2" t="s">
        <v>3</v>
      </c>
      <c r="EA314" s="2" t="s">
        <v>3</v>
      </c>
      <c r="EB314" s="2" t="s">
        <v>3</v>
      </c>
      <c r="EC314" s="2" t="s">
        <v>3</v>
      </c>
      <c r="ED314" s="2"/>
      <c r="EE314" s="2">
        <v>70312932</v>
      </c>
      <c r="EF314" s="2">
        <v>2</v>
      </c>
      <c r="EG314" s="2" t="s">
        <v>25</v>
      </c>
      <c r="EH314" s="2">
        <v>8</v>
      </c>
      <c r="EI314" s="2" t="s">
        <v>402</v>
      </c>
      <c r="EJ314" s="2">
        <v>1</v>
      </c>
      <c r="EK314" s="2">
        <v>8001</v>
      </c>
      <c r="EL314" s="2" t="s">
        <v>402</v>
      </c>
      <c r="EM314" s="2" t="s">
        <v>403</v>
      </c>
      <c r="EN314" s="2"/>
      <c r="EO314" s="2" t="s">
        <v>3</v>
      </c>
      <c r="EP314" s="2"/>
      <c r="EQ314" s="2">
        <v>0</v>
      </c>
      <c r="ER314" s="2">
        <v>573.70000000000005</v>
      </c>
      <c r="ES314" s="2">
        <v>573.70000000000005</v>
      </c>
      <c r="ET314" s="2">
        <v>0</v>
      </c>
      <c r="EU314" s="2">
        <v>0</v>
      </c>
      <c r="EV314" s="2">
        <v>0</v>
      </c>
      <c r="EW314" s="2">
        <v>0</v>
      </c>
      <c r="EX314" s="2">
        <v>0</v>
      </c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>
        <v>0</v>
      </c>
      <c r="FR314" s="2">
        <v>0</v>
      </c>
      <c r="FS314" s="2">
        <v>0</v>
      </c>
      <c r="FT314" s="2"/>
      <c r="FU314" s="2"/>
      <c r="FV314" s="2"/>
      <c r="FW314" s="2"/>
      <c r="FX314" s="2">
        <v>110</v>
      </c>
      <c r="FY314" s="2">
        <v>69</v>
      </c>
      <c r="FZ314" s="2"/>
      <c r="GA314" s="2" t="s">
        <v>3</v>
      </c>
      <c r="GB314" s="2"/>
      <c r="GC314" s="2"/>
      <c r="GD314" s="2">
        <v>1</v>
      </c>
      <c r="GE314" s="2"/>
      <c r="GF314" s="2">
        <v>423510006</v>
      </c>
      <c r="GG314" s="2">
        <v>2</v>
      </c>
      <c r="GH314" s="2">
        <v>1</v>
      </c>
      <c r="GI314" s="2">
        <v>2</v>
      </c>
      <c r="GJ314" s="2">
        <v>0</v>
      </c>
      <c r="GK314" s="2">
        <v>0</v>
      </c>
      <c r="GL314" s="2">
        <f t="shared" si="173"/>
        <v>0</v>
      </c>
      <c r="GM314" s="2">
        <f t="shared" si="174"/>
        <v>651.72</v>
      </c>
      <c r="GN314" s="2">
        <f t="shared" si="175"/>
        <v>651.72</v>
      </c>
      <c r="GO314" s="2">
        <f t="shared" si="176"/>
        <v>0</v>
      </c>
      <c r="GP314" s="2">
        <f t="shared" si="177"/>
        <v>0</v>
      </c>
      <c r="GQ314" s="2"/>
      <c r="GR314" s="2">
        <v>0</v>
      </c>
      <c r="GS314" s="2">
        <v>3</v>
      </c>
      <c r="GT314" s="2">
        <v>0</v>
      </c>
      <c r="GU314" s="2" t="s">
        <v>3</v>
      </c>
      <c r="GV314" s="2">
        <f t="shared" si="178"/>
        <v>0</v>
      </c>
      <c r="GW314" s="2">
        <v>1</v>
      </c>
      <c r="GX314" s="2">
        <f t="shared" si="179"/>
        <v>0</v>
      </c>
      <c r="GY314" s="2"/>
      <c r="GZ314" s="2"/>
      <c r="HA314" s="2">
        <v>0</v>
      </c>
      <c r="HB314" s="2">
        <v>0</v>
      </c>
      <c r="HC314" s="2">
        <f>GV314*GW314</f>
        <v>0</v>
      </c>
      <c r="HD314" s="2"/>
      <c r="HE314" s="2" t="s">
        <v>3</v>
      </c>
      <c r="HF314" s="2" t="s">
        <v>3</v>
      </c>
      <c r="HG314" s="2"/>
      <c r="HH314" s="2"/>
      <c r="HI314" s="2"/>
      <c r="HJ314" s="2"/>
      <c r="HK314" s="2"/>
      <c r="HL314" s="2"/>
      <c r="HM314" s="2" t="s">
        <v>3</v>
      </c>
      <c r="HN314" s="2" t="s">
        <v>404</v>
      </c>
      <c r="HO314" s="2" t="s">
        <v>405</v>
      </c>
      <c r="HP314" s="2" t="s">
        <v>402</v>
      </c>
      <c r="HQ314" s="2" t="s">
        <v>402</v>
      </c>
      <c r="HR314" s="2"/>
      <c r="HS314" s="2">
        <v>0</v>
      </c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>
        <v>0</v>
      </c>
      <c r="IL314" s="2"/>
      <c r="IM314" s="2"/>
      <c r="IN314" s="2"/>
      <c r="IO314" s="2"/>
      <c r="IP314" s="2"/>
      <c r="IQ314" s="2"/>
      <c r="IR314" s="2"/>
      <c r="IS314" s="2"/>
      <c r="IT314" s="2"/>
      <c r="IU314" s="2"/>
    </row>
    <row r="315" spans="1:255" x14ac:dyDescent="0.2">
      <c r="A315" s="2">
        <v>17</v>
      </c>
      <c r="B315" s="2">
        <v>1</v>
      </c>
      <c r="C315" s="2">
        <f>ROW(SmtRes!A286)</f>
        <v>286</v>
      </c>
      <c r="D315" s="2">
        <f>ROW(EtalonRes!A309)</f>
        <v>309</v>
      </c>
      <c r="E315" s="2" t="s">
        <v>410</v>
      </c>
      <c r="F315" s="2" t="s">
        <v>221</v>
      </c>
      <c r="G315" s="2" t="s">
        <v>222</v>
      </c>
      <c r="H315" s="2" t="s">
        <v>33</v>
      </c>
      <c r="I315" s="2">
        <f>ROUND(1.24/100,7)</f>
        <v>1.24E-2</v>
      </c>
      <c r="J315" s="2">
        <v>0</v>
      </c>
      <c r="K315" s="2">
        <f>ROUND(1.24/100,7)</f>
        <v>1.24E-2</v>
      </c>
      <c r="L315" s="2"/>
      <c r="M315" s="2"/>
      <c r="N315" s="2"/>
      <c r="O315" s="2">
        <f>ROUND(CP315,2)</f>
        <v>948.72</v>
      </c>
      <c r="P315" s="2">
        <f>SUMIF(SmtRes!AQ279:'SmtRes'!AQ286,"=1",SmtRes!DF279:'SmtRes'!DF286)</f>
        <v>44.82</v>
      </c>
      <c r="Q315" s="2">
        <f>SUMIF(SmtRes!AQ279:'SmtRes'!AQ286,"=1",SmtRes!DG279:'SmtRes'!DG286)</f>
        <v>248.84</v>
      </c>
      <c r="R315" s="2">
        <f>SUMIF(SmtRes!AQ279:'SmtRes'!AQ286,"=1",SmtRes!DH279:'SmtRes'!DH286)</f>
        <v>118.69</v>
      </c>
      <c r="S315" s="2">
        <f>SUMIF(SmtRes!AQ279:'SmtRes'!AQ286,"=1",SmtRes!DI279:'SmtRes'!DI286)</f>
        <v>536.37</v>
      </c>
      <c r="T315" s="2">
        <f t="shared" si="166"/>
        <v>0</v>
      </c>
      <c r="U315" s="2">
        <f>SUMIF(SmtRes!AQ279:'SmtRes'!AQ286,"=1",SmtRes!CV279:'SmtRes'!CV286)</f>
        <v>1.6739999999999999</v>
      </c>
      <c r="V315" s="2">
        <f>SUMIF(SmtRes!AQ279:'SmtRes'!AQ286,"=1",SmtRes!CW279:'SmtRes'!CW286)</f>
        <v>0.224688</v>
      </c>
      <c r="W315" s="2">
        <f t="shared" si="167"/>
        <v>0</v>
      </c>
      <c r="X315" s="2">
        <f t="shared" si="168"/>
        <v>668.16</v>
      </c>
      <c r="Y315" s="2">
        <f t="shared" si="169"/>
        <v>379.93</v>
      </c>
      <c r="Z315" s="2"/>
      <c r="AA315" s="2">
        <v>72309884</v>
      </c>
      <c r="AB315" s="2">
        <f t="shared" si="170"/>
        <v>66552.215500000006</v>
      </c>
      <c r="AC315" s="2">
        <f>ROUND((SUM(SmtRes!BQ279:'SmtRes'!BQ286)),6)</f>
        <v>3269.9924999999998</v>
      </c>
      <c r="AD315" s="2">
        <f>ROUND((((SUM(SmtRes!BR279:'SmtRes'!BR286))-(SUM(SmtRes!BS279:'SmtRes'!BS286)))+AE315),6)</f>
        <v>20026.873</v>
      </c>
      <c r="AE315" s="2">
        <f>ROUND((SUM(SmtRes!BS279:'SmtRes'!BS286)),6)</f>
        <v>9571.2468000000008</v>
      </c>
      <c r="AF315" s="2">
        <f>ROUND((SUM(SmtRes!BT279:'SmtRes'!BT286)),6)</f>
        <v>43255.35</v>
      </c>
      <c r="AG315" s="2">
        <f t="shared" si="171"/>
        <v>0</v>
      </c>
      <c r="AH315" s="2">
        <f>(SUM(SmtRes!BU279:'SmtRes'!BU286))</f>
        <v>135</v>
      </c>
      <c r="AI315" s="2">
        <f>(SUM(SmtRes!BV279:'SmtRes'!BV286))</f>
        <v>18.12</v>
      </c>
      <c r="AJ315" s="2">
        <f t="shared" si="172"/>
        <v>0</v>
      </c>
      <c r="AK315" s="2">
        <v>76123.462299999999</v>
      </c>
      <c r="AL315" s="2">
        <v>3269.9924999999998</v>
      </c>
      <c r="AM315" s="2">
        <v>20026.873</v>
      </c>
      <c r="AN315" s="2">
        <v>9571.246799999999</v>
      </c>
      <c r="AO315" s="2">
        <v>43255.350000000006</v>
      </c>
      <c r="AP315" s="2">
        <v>0</v>
      </c>
      <c r="AQ315" s="2">
        <v>135</v>
      </c>
      <c r="AR315" s="2">
        <v>18.12</v>
      </c>
      <c r="AS315" s="2">
        <v>0</v>
      </c>
      <c r="AT315" s="2">
        <v>102</v>
      </c>
      <c r="AU315" s="2">
        <v>58</v>
      </c>
      <c r="AV315" s="2">
        <v>1</v>
      </c>
      <c r="AW315" s="2">
        <v>1</v>
      </c>
      <c r="AX315" s="2"/>
      <c r="AY315" s="2"/>
      <c r="AZ315" s="2">
        <v>1</v>
      </c>
      <c r="BA315" s="2">
        <v>1</v>
      </c>
      <c r="BB315" s="2">
        <v>1</v>
      </c>
      <c r="BC315" s="2">
        <v>1</v>
      </c>
      <c r="BD315" s="2" t="s">
        <v>3</v>
      </c>
      <c r="BE315" s="2" t="s">
        <v>3</v>
      </c>
      <c r="BF315" s="2" t="s">
        <v>3</v>
      </c>
      <c r="BG315" s="2" t="s">
        <v>3</v>
      </c>
      <c r="BH315" s="2">
        <v>0</v>
      </c>
      <c r="BI315" s="2">
        <v>1</v>
      </c>
      <c r="BJ315" s="2" t="s">
        <v>411</v>
      </c>
      <c r="BK315" s="2"/>
      <c r="BL315" s="2"/>
      <c r="BM315" s="2">
        <v>6001</v>
      </c>
      <c r="BN315" s="2">
        <v>0</v>
      </c>
      <c r="BO315" s="2" t="s">
        <v>3</v>
      </c>
      <c r="BP315" s="2">
        <v>0</v>
      </c>
      <c r="BQ315" s="2">
        <v>2</v>
      </c>
      <c r="BR315" s="2">
        <v>0</v>
      </c>
      <c r="BS315" s="2">
        <v>1</v>
      </c>
      <c r="BT315" s="2">
        <v>1</v>
      </c>
      <c r="BU315" s="2">
        <v>1</v>
      </c>
      <c r="BV315" s="2">
        <v>1</v>
      </c>
      <c r="BW315" s="2">
        <v>1</v>
      </c>
      <c r="BX315" s="2">
        <v>1</v>
      </c>
      <c r="BY315" s="2" t="s">
        <v>3</v>
      </c>
      <c r="BZ315" s="2">
        <v>102</v>
      </c>
      <c r="CA315" s="2">
        <v>58</v>
      </c>
      <c r="CB315" s="2" t="s">
        <v>3</v>
      </c>
      <c r="CC315" s="2"/>
      <c r="CD315" s="2"/>
      <c r="CE315" s="2">
        <v>0</v>
      </c>
      <c r="CF315" s="2">
        <v>0</v>
      </c>
      <c r="CG315" s="2">
        <v>0</v>
      </c>
      <c r="CH315" s="2"/>
      <c r="CI315" s="2"/>
      <c r="CJ315" s="2"/>
      <c r="CK315" s="2"/>
      <c r="CL315" s="2"/>
      <c r="CM315" s="2">
        <v>0</v>
      </c>
      <c r="CN315" s="2" t="s">
        <v>3</v>
      </c>
      <c r="CO315" s="2">
        <v>0</v>
      </c>
      <c r="CP315" s="2">
        <f>(P315+Q315+S315+R315)</f>
        <v>948.72</v>
      </c>
      <c r="CQ315" s="2">
        <f>SUMIF(SmtRes!AQ279:'SmtRes'!AQ286,"=1",SmtRes!AA279:'SmtRes'!AA286)</f>
        <v>45.660000000000004</v>
      </c>
      <c r="CR315" s="2">
        <f>SUMIF(SmtRes!AQ279:'SmtRes'!AQ286,"=1",SmtRes!AB279:'SmtRes'!AB286)</f>
        <v>1700.48</v>
      </c>
      <c r="CS315" s="2">
        <f>SUMIF(SmtRes!AQ279:'SmtRes'!AQ286,"=1",SmtRes!AC279:'SmtRes'!AC286)</f>
        <v>923</v>
      </c>
      <c r="CT315" s="2">
        <f>SUMIF(SmtRes!AQ279:'SmtRes'!AQ286,"=1",SmtRes!AD279:'SmtRes'!AD286)</f>
        <v>320.41000000000003</v>
      </c>
      <c r="CU315" s="2">
        <f>AG315</f>
        <v>0</v>
      </c>
      <c r="CV315" s="2">
        <f>SUMIF(SmtRes!AQ279:'SmtRes'!AQ286,"=1",SmtRes!BU279:'SmtRes'!BU286)</f>
        <v>135</v>
      </c>
      <c r="CW315" s="2">
        <f>SUMIF(SmtRes!AQ279:'SmtRes'!AQ286,"=1",SmtRes!BV279:'SmtRes'!BV286)</f>
        <v>18.12</v>
      </c>
      <c r="CX315" s="2">
        <f>AJ315</f>
        <v>0</v>
      </c>
      <c r="CY315" s="2">
        <f>(((S315+R315)*AT315)/100)</f>
        <v>668.16120000000001</v>
      </c>
      <c r="CZ315" s="2">
        <f>(((S315+R315)*AU315)/100)</f>
        <v>379.93479999999994</v>
      </c>
      <c r="DA315" s="2"/>
      <c r="DB315" s="2"/>
      <c r="DC315" s="2" t="s">
        <v>3</v>
      </c>
      <c r="DD315" s="2" t="s">
        <v>3</v>
      </c>
      <c r="DE315" s="2" t="s">
        <v>3</v>
      </c>
      <c r="DF315" s="2" t="s">
        <v>3</v>
      </c>
      <c r="DG315" s="2" t="s">
        <v>3</v>
      </c>
      <c r="DH315" s="2" t="s">
        <v>3</v>
      </c>
      <c r="DI315" s="2" t="s">
        <v>3</v>
      </c>
      <c r="DJ315" s="2" t="s">
        <v>3</v>
      </c>
      <c r="DK315" s="2" t="s">
        <v>3</v>
      </c>
      <c r="DL315" s="2" t="s">
        <v>3</v>
      </c>
      <c r="DM315" s="2" t="s">
        <v>3</v>
      </c>
      <c r="DN315" s="2">
        <v>0</v>
      </c>
      <c r="DO315" s="2">
        <v>0</v>
      </c>
      <c r="DP315" s="2">
        <v>1</v>
      </c>
      <c r="DQ315" s="2">
        <v>1</v>
      </c>
      <c r="DR315" s="2"/>
      <c r="DS315" s="2"/>
      <c r="DT315" s="2"/>
      <c r="DU315" s="2">
        <v>1007</v>
      </c>
      <c r="DV315" s="2" t="s">
        <v>33</v>
      </c>
      <c r="DW315" s="2" t="s">
        <v>33</v>
      </c>
      <c r="DX315" s="2">
        <v>100</v>
      </c>
      <c r="DY315" s="2"/>
      <c r="DZ315" s="2" t="s">
        <v>3</v>
      </c>
      <c r="EA315" s="2" t="s">
        <v>3</v>
      </c>
      <c r="EB315" s="2" t="s">
        <v>3</v>
      </c>
      <c r="EC315" s="2" t="s">
        <v>3</v>
      </c>
      <c r="ED315" s="2"/>
      <c r="EE315" s="2">
        <v>70312921</v>
      </c>
      <c r="EF315" s="2">
        <v>2</v>
      </c>
      <c r="EG315" s="2" t="s">
        <v>25</v>
      </c>
      <c r="EH315" s="2">
        <v>6</v>
      </c>
      <c r="EI315" s="2" t="s">
        <v>224</v>
      </c>
      <c r="EJ315" s="2">
        <v>1</v>
      </c>
      <c r="EK315" s="2">
        <v>6001</v>
      </c>
      <c r="EL315" s="2" t="s">
        <v>224</v>
      </c>
      <c r="EM315" s="2" t="s">
        <v>225</v>
      </c>
      <c r="EN315" s="2"/>
      <c r="EO315" s="2" t="s">
        <v>3</v>
      </c>
      <c r="EP315" s="2"/>
      <c r="EQ315" s="2">
        <v>0</v>
      </c>
      <c r="ER315" s="2">
        <v>0</v>
      </c>
      <c r="ES315" s="2">
        <v>0</v>
      </c>
      <c r="ET315" s="2">
        <v>0</v>
      </c>
      <c r="EU315" s="2">
        <v>0</v>
      </c>
      <c r="EV315" s="2">
        <v>0</v>
      </c>
      <c r="EW315" s="2">
        <v>135</v>
      </c>
      <c r="EX315" s="2">
        <v>18.12</v>
      </c>
      <c r="EY315" s="2">
        <v>0</v>
      </c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>
        <v>0</v>
      </c>
      <c r="FR315" s="2">
        <v>0</v>
      </c>
      <c r="FS315" s="2">
        <v>0</v>
      </c>
      <c r="FT315" s="2"/>
      <c r="FU315" s="2"/>
      <c r="FV315" s="2"/>
      <c r="FW315" s="2"/>
      <c r="FX315" s="2">
        <v>102</v>
      </c>
      <c r="FY315" s="2">
        <v>58</v>
      </c>
      <c r="FZ315" s="2"/>
      <c r="GA315" s="2" t="s">
        <v>3</v>
      </c>
      <c r="GB315" s="2"/>
      <c r="GC315" s="2"/>
      <c r="GD315" s="2">
        <v>1</v>
      </c>
      <c r="GE315" s="2"/>
      <c r="GF315" s="2">
        <v>1112635766</v>
      </c>
      <c r="GG315" s="2">
        <v>2</v>
      </c>
      <c r="GH315" s="2">
        <v>1</v>
      </c>
      <c r="GI315" s="2">
        <v>-2</v>
      </c>
      <c r="GJ315" s="2">
        <v>0</v>
      </c>
      <c r="GK315" s="2">
        <v>0</v>
      </c>
      <c r="GL315" s="2">
        <f t="shared" si="173"/>
        <v>0</v>
      </c>
      <c r="GM315" s="2">
        <f t="shared" si="174"/>
        <v>1996.81</v>
      </c>
      <c r="GN315" s="2">
        <f t="shared" si="175"/>
        <v>1996.81</v>
      </c>
      <c r="GO315" s="2">
        <f t="shared" si="176"/>
        <v>0</v>
      </c>
      <c r="GP315" s="2">
        <f t="shared" si="177"/>
        <v>0</v>
      </c>
      <c r="GQ315" s="2"/>
      <c r="GR315" s="2">
        <v>0</v>
      </c>
      <c r="GS315" s="2">
        <v>3</v>
      </c>
      <c r="GT315" s="2">
        <v>0</v>
      </c>
      <c r="GU315" s="2" t="s">
        <v>3</v>
      </c>
      <c r="GV315" s="2">
        <f t="shared" si="178"/>
        <v>0</v>
      </c>
      <c r="GW315" s="2">
        <v>1</v>
      </c>
      <c r="GX315" s="2">
        <f t="shared" si="179"/>
        <v>0</v>
      </c>
      <c r="GY315" s="2"/>
      <c r="GZ315" s="2"/>
      <c r="HA315" s="2">
        <v>0</v>
      </c>
      <c r="HB315" s="2">
        <v>0</v>
      </c>
      <c r="HC315" s="2">
        <f>GV315*GW315</f>
        <v>0</v>
      </c>
      <c r="HD315" s="2"/>
      <c r="HE315" s="2" t="s">
        <v>3</v>
      </c>
      <c r="HF315" s="2" t="s">
        <v>3</v>
      </c>
      <c r="HG315" s="2"/>
      <c r="HH315" s="2"/>
      <c r="HI315" s="2"/>
      <c r="HJ315" s="2"/>
      <c r="HK315" s="2"/>
      <c r="HL315" s="2"/>
      <c r="HM315" s="2" t="s">
        <v>3</v>
      </c>
      <c r="HN315" s="2" t="s">
        <v>226</v>
      </c>
      <c r="HO315" s="2" t="s">
        <v>227</v>
      </c>
      <c r="HP315" s="2" t="s">
        <v>224</v>
      </c>
      <c r="HQ315" s="2" t="s">
        <v>224</v>
      </c>
      <c r="HR315" s="2"/>
      <c r="HS315" s="2">
        <v>0</v>
      </c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>
        <v>0</v>
      </c>
      <c r="IL315" s="2"/>
      <c r="IM315" s="2"/>
      <c r="IN315" s="2"/>
      <c r="IO315" s="2"/>
      <c r="IP315" s="2"/>
      <c r="IQ315" s="2"/>
      <c r="IR315" s="2"/>
      <c r="IS315" s="2"/>
      <c r="IT315" s="2"/>
      <c r="IU315" s="2"/>
    </row>
    <row r="316" spans="1:255" x14ac:dyDescent="0.2">
      <c r="A316" s="2">
        <v>18</v>
      </c>
      <c r="B316" s="2">
        <v>1</v>
      </c>
      <c r="C316" s="2">
        <v>286</v>
      </c>
      <c r="D316" s="2"/>
      <c r="E316" s="2" t="s">
        <v>412</v>
      </c>
      <c r="F316" s="2" t="s">
        <v>413</v>
      </c>
      <c r="G316" s="2" t="s">
        <v>414</v>
      </c>
      <c r="H316" s="2" t="s">
        <v>231</v>
      </c>
      <c r="I316" s="2">
        <f>I315*J316</f>
        <v>1.24</v>
      </c>
      <c r="J316" s="2">
        <v>100</v>
      </c>
      <c r="K316" s="2">
        <v>100</v>
      </c>
      <c r="L316" s="2"/>
      <c r="M316" s="2"/>
      <c r="N316" s="2"/>
      <c r="O316" s="2">
        <f>ROUND(CP316,2)</f>
        <v>8357.59</v>
      </c>
      <c r="P316" s="2">
        <f>ROUND(CQ316*I316,2)</f>
        <v>8357.59</v>
      </c>
      <c r="Q316" s="2">
        <f>ROUND(CR316*I316,2)</f>
        <v>0</v>
      </c>
      <c r="R316" s="2">
        <f>ROUND(CS316*I316,2)</f>
        <v>0</v>
      </c>
      <c r="S316" s="2">
        <f>ROUND(CT316*I316,2)</f>
        <v>0</v>
      </c>
      <c r="T316" s="2">
        <f t="shared" si="166"/>
        <v>0</v>
      </c>
      <c r="U316" s="2">
        <f>ROUND(CV316*I316,7)</f>
        <v>0</v>
      </c>
      <c r="V316" s="2">
        <f>ROUND(CW316*I316,7)</f>
        <v>0</v>
      </c>
      <c r="W316" s="2">
        <f t="shared" si="167"/>
        <v>0</v>
      </c>
      <c r="X316" s="2">
        <f t="shared" si="168"/>
        <v>0</v>
      </c>
      <c r="Y316" s="2">
        <f t="shared" si="169"/>
        <v>0</v>
      </c>
      <c r="Z316" s="2"/>
      <c r="AA316" s="2">
        <v>72309884</v>
      </c>
      <c r="AB316" s="2">
        <f t="shared" si="170"/>
        <v>4680.55</v>
      </c>
      <c r="AC316" s="2">
        <f>ROUND((ES316),6)</f>
        <v>4680.55</v>
      </c>
      <c r="AD316" s="2">
        <f>ROUND((((ET316)-(EU316))+AE316),6)</f>
        <v>0</v>
      </c>
      <c r="AE316" s="2">
        <f>ROUND((EU316),6)</f>
        <v>0</v>
      </c>
      <c r="AF316" s="2">
        <f>ROUND((EV316),6)</f>
        <v>0</v>
      </c>
      <c r="AG316" s="2">
        <f t="shared" si="171"/>
        <v>0</v>
      </c>
      <c r="AH316" s="2">
        <f>(EW316)</f>
        <v>0</v>
      </c>
      <c r="AI316" s="2">
        <f>(EX316)</f>
        <v>0</v>
      </c>
      <c r="AJ316" s="2">
        <f t="shared" si="172"/>
        <v>0</v>
      </c>
      <c r="AK316" s="2">
        <v>4680.55</v>
      </c>
      <c r="AL316" s="2">
        <v>4680.55</v>
      </c>
      <c r="AM316" s="2">
        <v>0</v>
      </c>
      <c r="AN316" s="2">
        <v>0</v>
      </c>
      <c r="AO316" s="2">
        <v>0</v>
      </c>
      <c r="AP316" s="2">
        <v>0</v>
      </c>
      <c r="AQ316" s="2">
        <v>0</v>
      </c>
      <c r="AR316" s="2">
        <v>0</v>
      </c>
      <c r="AS316" s="2">
        <v>0</v>
      </c>
      <c r="AT316" s="2">
        <v>102</v>
      </c>
      <c r="AU316" s="2">
        <v>58</v>
      </c>
      <c r="AV316" s="2">
        <v>1</v>
      </c>
      <c r="AW316" s="2">
        <v>1</v>
      </c>
      <c r="AX316" s="2"/>
      <c r="AY316" s="2"/>
      <c r="AZ316" s="2">
        <v>1</v>
      </c>
      <c r="BA316" s="2">
        <v>1</v>
      </c>
      <c r="BB316" s="2">
        <v>1</v>
      </c>
      <c r="BC316" s="2">
        <v>1.44</v>
      </c>
      <c r="BD316" s="2" t="s">
        <v>3</v>
      </c>
      <c r="BE316" s="2" t="s">
        <v>3</v>
      </c>
      <c r="BF316" s="2" t="s">
        <v>3</v>
      </c>
      <c r="BG316" s="2" t="s">
        <v>3</v>
      </c>
      <c r="BH316" s="2">
        <v>3</v>
      </c>
      <c r="BI316" s="2">
        <v>1</v>
      </c>
      <c r="BJ316" s="2" t="s">
        <v>415</v>
      </c>
      <c r="BK316" s="2"/>
      <c r="BL316" s="2"/>
      <c r="BM316" s="2">
        <v>6001</v>
      </c>
      <c r="BN316" s="2">
        <v>0</v>
      </c>
      <c r="BO316" s="2" t="s">
        <v>413</v>
      </c>
      <c r="BP316" s="2">
        <v>1</v>
      </c>
      <c r="BQ316" s="2">
        <v>2</v>
      </c>
      <c r="BR316" s="2">
        <v>0</v>
      </c>
      <c r="BS316" s="2">
        <v>1</v>
      </c>
      <c r="BT316" s="2">
        <v>1</v>
      </c>
      <c r="BU316" s="2">
        <v>1</v>
      </c>
      <c r="BV316" s="2">
        <v>1</v>
      </c>
      <c r="BW316" s="2">
        <v>1</v>
      </c>
      <c r="BX316" s="2">
        <v>1</v>
      </c>
      <c r="BY316" s="2" t="s">
        <v>3</v>
      </c>
      <c r="BZ316" s="2">
        <v>102</v>
      </c>
      <c r="CA316" s="2">
        <v>58</v>
      </c>
      <c r="CB316" s="2" t="s">
        <v>3</v>
      </c>
      <c r="CC316" s="2"/>
      <c r="CD316" s="2"/>
      <c r="CE316" s="2">
        <v>0</v>
      </c>
      <c r="CF316" s="2">
        <v>0</v>
      </c>
      <c r="CG316" s="2">
        <v>0</v>
      </c>
      <c r="CH316" s="2"/>
      <c r="CI316" s="2"/>
      <c r="CJ316" s="2"/>
      <c r="CK316" s="2"/>
      <c r="CL316" s="2"/>
      <c r="CM316" s="2">
        <v>0</v>
      </c>
      <c r="CN316" s="2" t="s">
        <v>3</v>
      </c>
      <c r="CO316" s="2">
        <v>0</v>
      </c>
      <c r="CP316" s="2">
        <f>(P316+Q316+S316+R316)</f>
        <v>8357.59</v>
      </c>
      <c r="CQ316" s="2">
        <f>ROUND(AL316*BC316,2)</f>
        <v>6739.99</v>
      </c>
      <c r="CR316" s="2">
        <f>ROUND(AM316*BB316,2)</f>
        <v>0</v>
      </c>
      <c r="CS316" s="2">
        <f>ROUND(AN316*BS316,2)</f>
        <v>0</v>
      </c>
      <c r="CT316" s="2">
        <f>ROUND(AO316*BA316,2)</f>
        <v>0</v>
      </c>
      <c r="CU316" s="2">
        <f>AG316</f>
        <v>0</v>
      </c>
      <c r="CV316" s="2">
        <f>AH316</f>
        <v>0</v>
      </c>
      <c r="CW316" s="2">
        <f>AI316</f>
        <v>0</v>
      </c>
      <c r="CX316" s="2">
        <f>AJ316</f>
        <v>0</v>
      </c>
      <c r="CY316" s="2">
        <f>(((S316+R316)*AT316)/100)</f>
        <v>0</v>
      </c>
      <c r="CZ316" s="2">
        <f>(((S316+R316)*AU316)/100)</f>
        <v>0</v>
      </c>
      <c r="DA316" s="2"/>
      <c r="DB316" s="2"/>
      <c r="DC316" s="2" t="s">
        <v>3</v>
      </c>
      <c r="DD316" s="2" t="s">
        <v>3</v>
      </c>
      <c r="DE316" s="2" t="s">
        <v>3</v>
      </c>
      <c r="DF316" s="2" t="s">
        <v>3</v>
      </c>
      <c r="DG316" s="2" t="s">
        <v>3</v>
      </c>
      <c r="DH316" s="2" t="s">
        <v>3</v>
      </c>
      <c r="DI316" s="2" t="s">
        <v>3</v>
      </c>
      <c r="DJ316" s="2" t="s">
        <v>3</v>
      </c>
      <c r="DK316" s="2" t="s">
        <v>3</v>
      </c>
      <c r="DL316" s="2" t="s">
        <v>3</v>
      </c>
      <c r="DM316" s="2" t="s">
        <v>3</v>
      </c>
      <c r="DN316" s="2">
        <v>0</v>
      </c>
      <c r="DO316" s="2">
        <v>0</v>
      </c>
      <c r="DP316" s="2">
        <v>1</v>
      </c>
      <c r="DQ316" s="2">
        <v>1</v>
      </c>
      <c r="DR316" s="2"/>
      <c r="DS316" s="2"/>
      <c r="DT316" s="2"/>
      <c r="DU316" s="2">
        <v>1007</v>
      </c>
      <c r="DV316" s="2" t="s">
        <v>231</v>
      </c>
      <c r="DW316" s="2" t="s">
        <v>231</v>
      </c>
      <c r="DX316" s="2">
        <v>1</v>
      </c>
      <c r="DY316" s="2"/>
      <c r="DZ316" s="2" t="s">
        <v>3</v>
      </c>
      <c r="EA316" s="2" t="s">
        <v>3</v>
      </c>
      <c r="EB316" s="2" t="s">
        <v>3</v>
      </c>
      <c r="EC316" s="2" t="s">
        <v>3</v>
      </c>
      <c r="ED316" s="2"/>
      <c r="EE316" s="2">
        <v>70312921</v>
      </c>
      <c r="EF316" s="2">
        <v>2</v>
      </c>
      <c r="EG316" s="2" t="s">
        <v>25</v>
      </c>
      <c r="EH316" s="2">
        <v>6</v>
      </c>
      <c r="EI316" s="2" t="s">
        <v>224</v>
      </c>
      <c r="EJ316" s="2">
        <v>1</v>
      </c>
      <c r="EK316" s="2">
        <v>6001</v>
      </c>
      <c r="EL316" s="2" t="s">
        <v>224</v>
      </c>
      <c r="EM316" s="2" t="s">
        <v>225</v>
      </c>
      <c r="EN316" s="2"/>
      <c r="EO316" s="2" t="s">
        <v>3</v>
      </c>
      <c r="EP316" s="2"/>
      <c r="EQ316" s="2">
        <v>0</v>
      </c>
      <c r="ER316" s="2">
        <v>4680.55</v>
      </c>
      <c r="ES316" s="2">
        <v>4680.55</v>
      </c>
      <c r="ET316" s="2">
        <v>0</v>
      </c>
      <c r="EU316" s="2">
        <v>0</v>
      </c>
      <c r="EV316" s="2">
        <v>0</v>
      </c>
      <c r="EW316" s="2">
        <v>0</v>
      </c>
      <c r="EX316" s="2">
        <v>0</v>
      </c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>
        <v>0</v>
      </c>
      <c r="FR316" s="2">
        <v>0</v>
      </c>
      <c r="FS316" s="2">
        <v>0</v>
      </c>
      <c r="FT316" s="2"/>
      <c r="FU316" s="2"/>
      <c r="FV316" s="2"/>
      <c r="FW316" s="2"/>
      <c r="FX316" s="2">
        <v>102</v>
      </c>
      <c r="FY316" s="2">
        <v>58</v>
      </c>
      <c r="FZ316" s="2"/>
      <c r="GA316" s="2" t="s">
        <v>3</v>
      </c>
      <c r="GB316" s="2"/>
      <c r="GC316" s="2"/>
      <c r="GD316" s="2">
        <v>1</v>
      </c>
      <c r="GE316" s="2"/>
      <c r="GF316" s="2">
        <v>-2138545416</v>
      </c>
      <c r="GG316" s="2">
        <v>2</v>
      </c>
      <c r="GH316" s="2">
        <v>1</v>
      </c>
      <c r="GI316" s="2">
        <v>2</v>
      </c>
      <c r="GJ316" s="2">
        <v>0</v>
      </c>
      <c r="GK316" s="2">
        <v>0</v>
      </c>
      <c r="GL316" s="2">
        <f t="shared" si="173"/>
        <v>0</v>
      </c>
      <c r="GM316" s="2">
        <f t="shared" si="174"/>
        <v>8357.59</v>
      </c>
      <c r="GN316" s="2">
        <f t="shared" si="175"/>
        <v>8357.59</v>
      </c>
      <c r="GO316" s="2">
        <f t="shared" si="176"/>
        <v>0</v>
      </c>
      <c r="GP316" s="2">
        <f t="shared" si="177"/>
        <v>0</v>
      </c>
      <c r="GQ316" s="2"/>
      <c r="GR316" s="2">
        <v>0</v>
      </c>
      <c r="GS316" s="2">
        <v>3</v>
      </c>
      <c r="GT316" s="2">
        <v>0</v>
      </c>
      <c r="GU316" s="2" t="s">
        <v>3</v>
      </c>
      <c r="GV316" s="2">
        <f t="shared" si="178"/>
        <v>0</v>
      </c>
      <c r="GW316" s="2">
        <v>1</v>
      </c>
      <c r="GX316" s="2">
        <f t="shared" si="179"/>
        <v>0</v>
      </c>
      <c r="GY316" s="2"/>
      <c r="GZ316" s="2"/>
      <c r="HA316" s="2">
        <v>0</v>
      </c>
      <c r="HB316" s="2">
        <v>0</v>
      </c>
      <c r="HC316" s="2">
        <f>GV316*GW316</f>
        <v>0</v>
      </c>
      <c r="HD316" s="2"/>
      <c r="HE316" s="2" t="s">
        <v>3</v>
      </c>
      <c r="HF316" s="2" t="s">
        <v>3</v>
      </c>
      <c r="HG316" s="2"/>
      <c r="HH316" s="2"/>
      <c r="HI316" s="2"/>
      <c r="HJ316" s="2"/>
      <c r="HK316" s="2"/>
      <c r="HL316" s="2"/>
      <c r="HM316" s="2" t="s">
        <v>3</v>
      </c>
      <c r="HN316" s="2" t="s">
        <v>226</v>
      </c>
      <c r="HO316" s="2" t="s">
        <v>227</v>
      </c>
      <c r="HP316" s="2" t="s">
        <v>224</v>
      </c>
      <c r="HQ316" s="2" t="s">
        <v>224</v>
      </c>
      <c r="HR316" s="2"/>
      <c r="HS316" s="2">
        <v>0</v>
      </c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>
        <v>0</v>
      </c>
      <c r="IL316" s="2"/>
      <c r="IM316" s="2"/>
      <c r="IN316" s="2"/>
      <c r="IO316" s="2"/>
      <c r="IP316" s="2"/>
      <c r="IQ316" s="2"/>
      <c r="IR316" s="2"/>
      <c r="IS316" s="2"/>
      <c r="IT316" s="2"/>
      <c r="IU316" s="2"/>
    </row>
    <row r="317" spans="1:255" x14ac:dyDescent="0.2">
      <c r="A317" s="2">
        <v>17</v>
      </c>
      <c r="B317" s="2">
        <v>1</v>
      </c>
      <c r="C317" s="2">
        <f>ROW(SmtRes!A298)</f>
        <v>298</v>
      </c>
      <c r="D317" s="2">
        <f>ROW(EtalonRes!A321)</f>
        <v>321</v>
      </c>
      <c r="E317" s="2" t="s">
        <v>416</v>
      </c>
      <c r="F317" s="2" t="s">
        <v>417</v>
      </c>
      <c r="G317" s="2" t="s">
        <v>418</v>
      </c>
      <c r="H317" s="2" t="s">
        <v>236</v>
      </c>
      <c r="I317" s="2">
        <v>0.15162</v>
      </c>
      <c r="J317" s="2">
        <v>0</v>
      </c>
      <c r="K317" s="2">
        <v>0.15162</v>
      </c>
      <c r="L317" s="2"/>
      <c r="M317" s="2"/>
      <c r="N317" s="2"/>
      <c r="O317" s="2">
        <f>ROUND(CP317,2)</f>
        <v>26601.22</v>
      </c>
      <c r="P317" s="2">
        <f>SUMIF(SmtRes!AQ287:'SmtRes'!AQ298,"=1",SmtRes!DF287:'SmtRes'!DF298)</f>
        <v>22542.460000000003</v>
      </c>
      <c r="Q317" s="2">
        <f>SUMIF(SmtRes!AQ287:'SmtRes'!AQ298,"=1",SmtRes!DG287:'SmtRes'!DG298)</f>
        <v>633.77</v>
      </c>
      <c r="R317" s="2">
        <f>SUMIF(SmtRes!AQ287:'SmtRes'!AQ298,"=1",SmtRes!DH287:'SmtRes'!DH298)</f>
        <v>223.91000000000003</v>
      </c>
      <c r="S317" s="2">
        <f>SUMIF(SmtRes!AQ287:'SmtRes'!AQ298,"=1",SmtRes!DI287:'SmtRes'!DI298)</f>
        <v>3201.08</v>
      </c>
      <c r="T317" s="2">
        <f t="shared" si="166"/>
        <v>0</v>
      </c>
      <c r="U317" s="2">
        <f>SUMIF(SmtRes!AQ287:'SmtRes'!AQ298,"=1",SmtRes!CV287:'SmtRes'!CV298)</f>
        <v>8.1268320000000003</v>
      </c>
      <c r="V317" s="2">
        <f>SUMIF(SmtRes!AQ287:'SmtRes'!AQ298,"=1",SmtRes!CW287:'SmtRes'!CW298)</f>
        <v>0.485184</v>
      </c>
      <c r="W317" s="2">
        <f t="shared" si="167"/>
        <v>0</v>
      </c>
      <c r="X317" s="2">
        <f t="shared" si="168"/>
        <v>3322.24</v>
      </c>
      <c r="Y317" s="2">
        <f t="shared" si="169"/>
        <v>1746.74</v>
      </c>
      <c r="Z317" s="2"/>
      <c r="AA317" s="2">
        <v>72309884</v>
      </c>
      <c r="AB317" s="2">
        <f t="shared" si="170"/>
        <v>137102.5662</v>
      </c>
      <c r="AC317" s="2">
        <f>ROUND((SUM(SmtRes!BQ287:'SmtRes'!BQ298)),6)</f>
        <v>111810.015</v>
      </c>
      <c r="AD317" s="2">
        <f>ROUND((((SUM(SmtRes!BR287:'SmtRes'!BR298))-(SUM(SmtRes!BS287:'SmtRes'!BS298)))+AE317),6)</f>
        <v>4180.0472</v>
      </c>
      <c r="AE317" s="2">
        <f>ROUND((SUM(SmtRes!BS287:'SmtRes'!BS298)),6)</f>
        <v>1476.8</v>
      </c>
      <c r="AF317" s="2">
        <f>ROUND((SUM(SmtRes!BT287:'SmtRes'!BT298)),6)</f>
        <v>21112.504000000001</v>
      </c>
      <c r="AG317" s="2">
        <f t="shared" si="171"/>
        <v>0</v>
      </c>
      <c r="AH317" s="2">
        <f>(SUM(SmtRes!BU287:'SmtRes'!BU298))</f>
        <v>53.6</v>
      </c>
      <c r="AI317" s="2">
        <f>(SUM(SmtRes!BV287:'SmtRes'!BV298))</f>
        <v>3.2</v>
      </c>
      <c r="AJ317" s="2">
        <f t="shared" si="172"/>
        <v>0</v>
      </c>
      <c r="AK317" s="2">
        <v>138579.36619999999</v>
      </c>
      <c r="AL317" s="2">
        <v>111810.015</v>
      </c>
      <c r="AM317" s="2">
        <v>4180.0472000000009</v>
      </c>
      <c r="AN317" s="2">
        <v>1476.8000000000002</v>
      </c>
      <c r="AO317" s="2">
        <v>21112.504000000001</v>
      </c>
      <c r="AP317" s="2">
        <v>0</v>
      </c>
      <c r="AQ317" s="2">
        <v>53.6</v>
      </c>
      <c r="AR317" s="2">
        <v>3.2</v>
      </c>
      <c r="AS317" s="2">
        <v>0</v>
      </c>
      <c r="AT317" s="2">
        <v>97</v>
      </c>
      <c r="AU317" s="2">
        <v>51</v>
      </c>
      <c r="AV317" s="2">
        <v>1</v>
      </c>
      <c r="AW317" s="2">
        <v>1</v>
      </c>
      <c r="AX317" s="2"/>
      <c r="AY317" s="2"/>
      <c r="AZ317" s="2">
        <v>1</v>
      </c>
      <c r="BA317" s="2">
        <v>1</v>
      </c>
      <c r="BB317" s="2">
        <v>1</v>
      </c>
      <c r="BC317" s="2">
        <v>1</v>
      </c>
      <c r="BD317" s="2" t="s">
        <v>3</v>
      </c>
      <c r="BE317" s="2" t="s">
        <v>3</v>
      </c>
      <c r="BF317" s="2" t="s">
        <v>3</v>
      </c>
      <c r="BG317" s="2" t="s">
        <v>3</v>
      </c>
      <c r="BH317" s="2">
        <v>0</v>
      </c>
      <c r="BI317" s="2">
        <v>2</v>
      </c>
      <c r="BJ317" s="2" t="s">
        <v>419</v>
      </c>
      <c r="BK317" s="2"/>
      <c r="BL317" s="2"/>
      <c r="BM317" s="2">
        <v>108001</v>
      </c>
      <c r="BN317" s="2">
        <v>0</v>
      </c>
      <c r="BO317" s="2" t="s">
        <v>3</v>
      </c>
      <c r="BP317" s="2">
        <v>0</v>
      </c>
      <c r="BQ317" s="2">
        <v>3</v>
      </c>
      <c r="BR317" s="2">
        <v>0</v>
      </c>
      <c r="BS317" s="2">
        <v>1</v>
      </c>
      <c r="BT317" s="2">
        <v>1</v>
      </c>
      <c r="BU317" s="2">
        <v>1</v>
      </c>
      <c r="BV317" s="2">
        <v>1</v>
      </c>
      <c r="BW317" s="2">
        <v>1</v>
      </c>
      <c r="BX317" s="2">
        <v>1</v>
      </c>
      <c r="BY317" s="2" t="s">
        <v>3</v>
      </c>
      <c r="BZ317" s="2">
        <v>97</v>
      </c>
      <c r="CA317" s="2">
        <v>51</v>
      </c>
      <c r="CB317" s="2" t="s">
        <v>3</v>
      </c>
      <c r="CC317" s="2"/>
      <c r="CD317" s="2"/>
      <c r="CE317" s="2">
        <v>0</v>
      </c>
      <c r="CF317" s="2">
        <v>0</v>
      </c>
      <c r="CG317" s="2">
        <v>0</v>
      </c>
      <c r="CH317" s="2"/>
      <c r="CI317" s="2"/>
      <c r="CJ317" s="2"/>
      <c r="CK317" s="2"/>
      <c r="CL317" s="2"/>
      <c r="CM317" s="2">
        <v>0</v>
      </c>
      <c r="CN317" s="2" t="s">
        <v>3</v>
      </c>
      <c r="CO317" s="2">
        <v>0</v>
      </c>
      <c r="CP317" s="2">
        <f>(P317+Q317+S317+R317)</f>
        <v>26601.220000000005</v>
      </c>
      <c r="CQ317" s="2">
        <f>SUMIF(SmtRes!AQ287:'SmtRes'!AQ298,"=1",SmtRes!AA287:'SmtRes'!AA298)</f>
        <v>149966.44999999998</v>
      </c>
      <c r="CR317" s="2">
        <f>SUMIF(SmtRes!AQ287:'SmtRes'!AQ298,"=1",SmtRes!AB287:'SmtRes'!AB298)</f>
        <v>2304.56</v>
      </c>
      <c r="CS317" s="2">
        <f>SUMIF(SmtRes!AQ287:'SmtRes'!AQ298,"=1",SmtRes!AC287:'SmtRes'!AC298)</f>
        <v>923</v>
      </c>
      <c r="CT317" s="2">
        <f>SUMIF(SmtRes!AQ287:'SmtRes'!AQ298,"=1",SmtRes!AD287:'SmtRes'!AD298)</f>
        <v>393.89</v>
      </c>
      <c r="CU317" s="2">
        <f>AG317</f>
        <v>0</v>
      </c>
      <c r="CV317" s="2">
        <f>SUMIF(SmtRes!AQ287:'SmtRes'!AQ298,"=1",SmtRes!BU287:'SmtRes'!BU298)</f>
        <v>53.6</v>
      </c>
      <c r="CW317" s="2">
        <f>SUMIF(SmtRes!AQ287:'SmtRes'!AQ298,"=1",SmtRes!BV287:'SmtRes'!BV298)</f>
        <v>3.2</v>
      </c>
      <c r="CX317" s="2">
        <f>AJ317</f>
        <v>0</v>
      </c>
      <c r="CY317" s="2">
        <f>(((S317+R317)*AT317)/100)</f>
        <v>3322.2402999999995</v>
      </c>
      <c r="CZ317" s="2">
        <f>(((S317+R317)*AU317)/100)</f>
        <v>1746.7448999999999</v>
      </c>
      <c r="DA317" s="2"/>
      <c r="DB317" s="2"/>
      <c r="DC317" s="2" t="s">
        <v>3</v>
      </c>
      <c r="DD317" s="2" t="s">
        <v>3</v>
      </c>
      <c r="DE317" s="2" t="s">
        <v>3</v>
      </c>
      <c r="DF317" s="2" t="s">
        <v>3</v>
      </c>
      <c r="DG317" s="2" t="s">
        <v>3</v>
      </c>
      <c r="DH317" s="2" t="s">
        <v>3</v>
      </c>
      <c r="DI317" s="2" t="s">
        <v>3</v>
      </c>
      <c r="DJ317" s="2" t="s">
        <v>3</v>
      </c>
      <c r="DK317" s="2" t="s">
        <v>3</v>
      </c>
      <c r="DL317" s="2" t="s">
        <v>3</v>
      </c>
      <c r="DM317" s="2" t="s">
        <v>3</v>
      </c>
      <c r="DN317" s="2">
        <v>0</v>
      </c>
      <c r="DO317" s="2">
        <v>0</v>
      </c>
      <c r="DP317" s="2">
        <v>1</v>
      </c>
      <c r="DQ317" s="2">
        <v>1</v>
      </c>
      <c r="DR317" s="2"/>
      <c r="DS317" s="2"/>
      <c r="DT317" s="2"/>
      <c r="DU317" s="2">
        <v>1009</v>
      </c>
      <c r="DV317" s="2" t="s">
        <v>236</v>
      </c>
      <c r="DW317" s="2" t="s">
        <v>236</v>
      </c>
      <c r="DX317" s="2">
        <v>1000</v>
      </c>
      <c r="DY317" s="2"/>
      <c r="DZ317" s="2" t="s">
        <v>3</v>
      </c>
      <c r="EA317" s="2" t="s">
        <v>3</v>
      </c>
      <c r="EB317" s="2" t="s">
        <v>3</v>
      </c>
      <c r="EC317" s="2" t="s">
        <v>3</v>
      </c>
      <c r="ED317" s="2"/>
      <c r="EE317" s="2">
        <v>70312810</v>
      </c>
      <c r="EF317" s="2">
        <v>3</v>
      </c>
      <c r="EG317" s="2" t="s">
        <v>178</v>
      </c>
      <c r="EH317" s="2">
        <v>0</v>
      </c>
      <c r="EI317" s="2" t="s">
        <v>3</v>
      </c>
      <c r="EJ317" s="2">
        <v>2</v>
      </c>
      <c r="EK317" s="2">
        <v>108001</v>
      </c>
      <c r="EL317" s="2" t="s">
        <v>420</v>
      </c>
      <c r="EM317" s="2" t="s">
        <v>421</v>
      </c>
      <c r="EN317" s="2"/>
      <c r="EO317" s="2" t="s">
        <v>3</v>
      </c>
      <c r="EP317" s="2"/>
      <c r="EQ317" s="2">
        <v>0</v>
      </c>
      <c r="ER317" s="2">
        <v>0</v>
      </c>
      <c r="ES317" s="2">
        <v>0</v>
      </c>
      <c r="ET317" s="2">
        <v>0</v>
      </c>
      <c r="EU317" s="2">
        <v>0</v>
      </c>
      <c r="EV317" s="2">
        <v>0</v>
      </c>
      <c r="EW317" s="2">
        <v>53.6</v>
      </c>
      <c r="EX317" s="2">
        <v>3.2</v>
      </c>
      <c r="EY317" s="2">
        <v>0</v>
      </c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>
        <v>0</v>
      </c>
      <c r="FR317" s="2">
        <v>0</v>
      </c>
      <c r="FS317" s="2">
        <v>0</v>
      </c>
      <c r="FT317" s="2"/>
      <c r="FU317" s="2"/>
      <c r="FV317" s="2"/>
      <c r="FW317" s="2"/>
      <c r="FX317" s="2">
        <v>97</v>
      </c>
      <c r="FY317" s="2">
        <v>51</v>
      </c>
      <c r="FZ317" s="2"/>
      <c r="GA317" s="2" t="s">
        <v>3</v>
      </c>
      <c r="GB317" s="2"/>
      <c r="GC317" s="2"/>
      <c r="GD317" s="2">
        <v>1</v>
      </c>
      <c r="GE317" s="2"/>
      <c r="GF317" s="2">
        <v>-1839210576</v>
      </c>
      <c r="GG317" s="2">
        <v>2</v>
      </c>
      <c r="GH317" s="2">
        <v>1</v>
      </c>
      <c r="GI317" s="2">
        <v>-2</v>
      </c>
      <c r="GJ317" s="2">
        <v>0</v>
      </c>
      <c r="GK317" s="2">
        <v>0</v>
      </c>
      <c r="GL317" s="2">
        <f t="shared" si="173"/>
        <v>0</v>
      </c>
      <c r="GM317" s="2">
        <f t="shared" si="174"/>
        <v>31670.2</v>
      </c>
      <c r="GN317" s="2">
        <f t="shared" si="175"/>
        <v>0</v>
      </c>
      <c r="GO317" s="2">
        <f t="shared" si="176"/>
        <v>31670.2</v>
      </c>
      <c r="GP317" s="2">
        <f t="shared" si="177"/>
        <v>0</v>
      </c>
      <c r="GQ317" s="2"/>
      <c r="GR317" s="2">
        <v>0</v>
      </c>
      <c r="GS317" s="2">
        <v>3</v>
      </c>
      <c r="GT317" s="2">
        <v>0</v>
      </c>
      <c r="GU317" s="2" t="s">
        <v>3</v>
      </c>
      <c r="GV317" s="2">
        <f t="shared" si="178"/>
        <v>0</v>
      </c>
      <c r="GW317" s="2">
        <v>1</v>
      </c>
      <c r="GX317" s="2">
        <f t="shared" si="179"/>
        <v>0</v>
      </c>
      <c r="GY317" s="2"/>
      <c r="GZ317" s="2"/>
      <c r="HA317" s="2">
        <v>0</v>
      </c>
      <c r="HB317" s="2">
        <v>0</v>
      </c>
      <c r="HC317" s="2">
        <f>GV317*GW317</f>
        <v>0</v>
      </c>
      <c r="HD317" s="2"/>
      <c r="HE317" s="2" t="s">
        <v>3</v>
      </c>
      <c r="HF317" s="2" t="s">
        <v>3</v>
      </c>
      <c r="HG317" s="2"/>
      <c r="HH317" s="2"/>
      <c r="HI317" s="2"/>
      <c r="HJ317" s="2"/>
      <c r="HK317" s="2"/>
      <c r="HL317" s="2"/>
      <c r="HM317" s="2" t="s">
        <v>3</v>
      </c>
      <c r="HN317" s="2" t="s">
        <v>422</v>
      </c>
      <c r="HO317" s="2" t="s">
        <v>423</v>
      </c>
      <c r="HP317" s="2" t="s">
        <v>420</v>
      </c>
      <c r="HQ317" s="2" t="s">
        <v>420</v>
      </c>
      <c r="HR317" s="2"/>
      <c r="HS317" s="2">
        <v>0</v>
      </c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>
        <v>0</v>
      </c>
      <c r="IL317" s="2"/>
      <c r="IM317" s="2"/>
      <c r="IN317" s="2"/>
      <c r="IO317" s="2"/>
      <c r="IP317" s="2"/>
      <c r="IQ317" s="2"/>
      <c r="IR317" s="2"/>
      <c r="IS317" s="2"/>
      <c r="IT317" s="2"/>
      <c r="IU317" s="2"/>
    </row>
    <row r="318" spans="1:255" x14ac:dyDescent="0.2">
      <c r="A318" s="2">
        <v>18</v>
      </c>
      <c r="B318" s="2">
        <v>1</v>
      </c>
      <c r="C318" s="2">
        <v>298</v>
      </c>
      <c r="D318" s="2"/>
      <c r="E318" s="2" t="s">
        <v>424</v>
      </c>
      <c r="F318" s="2" t="s">
        <v>184</v>
      </c>
      <c r="G318" s="2" t="s">
        <v>185</v>
      </c>
      <c r="H318" s="2" t="s">
        <v>186</v>
      </c>
      <c r="I318" s="2">
        <f>J318</f>
        <v>2</v>
      </c>
      <c r="J318" s="2">
        <v>2</v>
      </c>
      <c r="K318" s="2">
        <v>2</v>
      </c>
      <c r="L318" s="2"/>
      <c r="M318" s="2"/>
      <c r="N318" s="2"/>
      <c r="O318" s="2">
        <f>ROUND(P318,2)</f>
        <v>64.02</v>
      </c>
      <c r="P318" s="2">
        <f>ROUND(ROUND(ROUND(SUMIF(SmtRes!AQ287:'SmtRes'!AQ298,"=1",SmtRes!CU287:'SmtRes'!CU298),2),2)*I318/100,2)</f>
        <v>64.02</v>
      </c>
      <c r="Q318" s="2">
        <f>ROUND(CR318*I318,2)</f>
        <v>0</v>
      </c>
      <c r="R318" s="2">
        <f>ROUND(CS318*I318,2)</f>
        <v>0</v>
      </c>
      <c r="S318" s="2">
        <f>ROUND(CT318*I318,2)</f>
        <v>0</v>
      </c>
      <c r="T318" s="2">
        <f t="shared" si="166"/>
        <v>0</v>
      </c>
      <c r="U318" s="2">
        <f>ROUND(CV318*I318,7)</f>
        <v>0</v>
      </c>
      <c r="V318" s="2">
        <f>ROUND(CW318*I318,7)</f>
        <v>0</v>
      </c>
      <c r="W318" s="2">
        <f t="shared" si="167"/>
        <v>0</v>
      </c>
      <c r="X318" s="2">
        <f t="shared" si="168"/>
        <v>0</v>
      </c>
      <c r="Y318" s="2">
        <f t="shared" si="169"/>
        <v>0</v>
      </c>
      <c r="Z318" s="2"/>
      <c r="AA318" s="2">
        <v>72309884</v>
      </c>
      <c r="AB318" s="2">
        <f t="shared" si="170"/>
        <v>0</v>
      </c>
      <c r="AC318" s="2">
        <f>ROUND((ES318),6)</f>
        <v>0</v>
      </c>
      <c r="AD318" s="2">
        <f>ROUND((((ET318)-(EU318))+AE318),6)</f>
        <v>0</v>
      </c>
      <c r="AE318" s="2">
        <f>ROUND((EU318),6)</f>
        <v>0</v>
      </c>
      <c r="AF318" s="2">
        <f>ROUND((EV318),6)</f>
        <v>0</v>
      </c>
      <c r="AG318" s="2">
        <f t="shared" si="171"/>
        <v>0</v>
      </c>
      <c r="AH318" s="2">
        <f>(EW318)</f>
        <v>0</v>
      </c>
      <c r="AI318" s="2">
        <f>(EX318)</f>
        <v>0</v>
      </c>
      <c r="AJ318" s="2">
        <f t="shared" si="172"/>
        <v>0</v>
      </c>
      <c r="AK318" s="2">
        <v>0</v>
      </c>
      <c r="AL318" s="2">
        <v>0</v>
      </c>
      <c r="AM318" s="2">
        <v>0</v>
      </c>
      <c r="AN318" s="2">
        <v>0</v>
      </c>
      <c r="AO318" s="2">
        <v>0</v>
      </c>
      <c r="AP318" s="2">
        <v>0</v>
      </c>
      <c r="AQ318" s="2">
        <v>0</v>
      </c>
      <c r="AR318" s="2">
        <v>0</v>
      </c>
      <c r="AS318" s="2">
        <v>0</v>
      </c>
      <c r="AT318" s="2">
        <v>97</v>
      </c>
      <c r="AU318" s="2">
        <v>51</v>
      </c>
      <c r="AV318" s="2">
        <v>1</v>
      </c>
      <c r="AW318" s="2">
        <v>1</v>
      </c>
      <c r="AX318" s="2"/>
      <c r="AY318" s="2"/>
      <c r="AZ318" s="2">
        <v>1</v>
      </c>
      <c r="BA318" s="2">
        <v>1</v>
      </c>
      <c r="BB318" s="2">
        <v>1</v>
      </c>
      <c r="BC318" s="2">
        <v>1</v>
      </c>
      <c r="BD318" s="2" t="s">
        <v>3</v>
      </c>
      <c r="BE318" s="2" t="s">
        <v>3</v>
      </c>
      <c r="BF318" s="2" t="s">
        <v>3</v>
      </c>
      <c r="BG318" s="2" t="s">
        <v>3</v>
      </c>
      <c r="BH318" s="2">
        <v>3</v>
      </c>
      <c r="BI318" s="2">
        <v>2</v>
      </c>
      <c r="BJ318" s="2" t="s">
        <v>3</v>
      </c>
      <c r="BK318" s="2"/>
      <c r="BL318" s="2"/>
      <c r="BM318" s="2">
        <v>108001</v>
      </c>
      <c r="BN318" s="2">
        <v>0</v>
      </c>
      <c r="BO318" s="2" t="s">
        <v>3</v>
      </c>
      <c r="BP318" s="2">
        <v>0</v>
      </c>
      <c r="BQ318" s="2">
        <v>3</v>
      </c>
      <c r="BR318" s="2">
        <v>0</v>
      </c>
      <c r="BS318" s="2">
        <v>1</v>
      </c>
      <c r="BT318" s="2">
        <v>1</v>
      </c>
      <c r="BU318" s="2">
        <v>1</v>
      </c>
      <c r="BV318" s="2">
        <v>1</v>
      </c>
      <c r="BW318" s="2">
        <v>1</v>
      </c>
      <c r="BX318" s="2">
        <v>1</v>
      </c>
      <c r="BY318" s="2" t="s">
        <v>3</v>
      </c>
      <c r="BZ318" s="2">
        <v>97</v>
      </c>
      <c r="CA318" s="2">
        <v>51</v>
      </c>
      <c r="CB318" s="2" t="s">
        <v>3</v>
      </c>
      <c r="CC318" s="2"/>
      <c r="CD318" s="2"/>
      <c r="CE318" s="2">
        <v>0</v>
      </c>
      <c r="CF318" s="2">
        <v>0</v>
      </c>
      <c r="CG318" s="2">
        <v>0</v>
      </c>
      <c r="CH318" s="2"/>
      <c r="CI318" s="2"/>
      <c r="CJ318" s="2"/>
      <c r="CK318" s="2"/>
      <c r="CL318" s="2"/>
      <c r="CM318" s="2">
        <v>0</v>
      </c>
      <c r="CN318" s="2" t="s">
        <v>3</v>
      </c>
      <c r="CO318" s="2">
        <v>0</v>
      </c>
      <c r="CP318" s="2">
        <f>0</f>
        <v>0</v>
      </c>
      <c r="CQ318" s="2">
        <f>0</f>
        <v>0</v>
      </c>
      <c r="CR318" s="2">
        <f>0</f>
        <v>0</v>
      </c>
      <c r="CS318" s="2">
        <f>0</f>
        <v>0</v>
      </c>
      <c r="CT318" s="2">
        <f>0</f>
        <v>0</v>
      </c>
      <c r="CU318" s="2">
        <f>0</f>
        <v>0</v>
      </c>
      <c r="CV318" s="2">
        <f>0</f>
        <v>0</v>
      </c>
      <c r="CW318" s="2">
        <f>0</f>
        <v>0</v>
      </c>
      <c r="CX318" s="2">
        <f>0</f>
        <v>0</v>
      </c>
      <c r="CY318" s="2">
        <f>0</f>
        <v>0</v>
      </c>
      <c r="CZ318" s="2">
        <f>0</f>
        <v>0</v>
      </c>
      <c r="DA318" s="2"/>
      <c r="DB318" s="2"/>
      <c r="DC318" s="2" t="s">
        <v>3</v>
      </c>
      <c r="DD318" s="2" t="s">
        <v>3</v>
      </c>
      <c r="DE318" s="2" t="s">
        <v>3</v>
      </c>
      <c r="DF318" s="2" t="s">
        <v>3</v>
      </c>
      <c r="DG318" s="2" t="s">
        <v>3</v>
      </c>
      <c r="DH318" s="2" t="s">
        <v>3</v>
      </c>
      <c r="DI318" s="2" t="s">
        <v>3</v>
      </c>
      <c r="DJ318" s="2" t="s">
        <v>3</v>
      </c>
      <c r="DK318" s="2" t="s">
        <v>3</v>
      </c>
      <c r="DL318" s="2" t="s">
        <v>3</v>
      </c>
      <c r="DM318" s="2" t="s">
        <v>3</v>
      </c>
      <c r="DN318" s="2">
        <v>0</v>
      </c>
      <c r="DO318" s="2">
        <v>0</v>
      </c>
      <c r="DP318" s="2">
        <v>1</v>
      </c>
      <c r="DQ318" s="2">
        <v>1</v>
      </c>
      <c r="DR318" s="2"/>
      <c r="DS318" s="2"/>
      <c r="DT318" s="2"/>
      <c r="DU318" s="2">
        <v>1013</v>
      </c>
      <c r="DV318" s="2" t="s">
        <v>186</v>
      </c>
      <c r="DW318" s="2" t="s">
        <v>186</v>
      </c>
      <c r="DX318" s="2">
        <v>1</v>
      </c>
      <c r="DY318" s="2"/>
      <c r="DZ318" s="2" t="s">
        <v>3</v>
      </c>
      <c r="EA318" s="2" t="s">
        <v>3</v>
      </c>
      <c r="EB318" s="2" t="s">
        <v>3</v>
      </c>
      <c r="EC318" s="2" t="s">
        <v>3</v>
      </c>
      <c r="ED318" s="2"/>
      <c r="EE318" s="2">
        <v>70312810</v>
      </c>
      <c r="EF318" s="2">
        <v>3</v>
      </c>
      <c r="EG318" s="2" t="s">
        <v>178</v>
      </c>
      <c r="EH318" s="2">
        <v>0</v>
      </c>
      <c r="EI318" s="2" t="s">
        <v>3</v>
      </c>
      <c r="EJ318" s="2">
        <v>2</v>
      </c>
      <c r="EK318" s="2">
        <v>108001</v>
      </c>
      <c r="EL318" s="2" t="s">
        <v>420</v>
      </c>
      <c r="EM318" s="2" t="s">
        <v>421</v>
      </c>
      <c r="EN318" s="2"/>
      <c r="EO318" s="2" t="s">
        <v>3</v>
      </c>
      <c r="EP318" s="2"/>
      <c r="EQ318" s="2">
        <v>0</v>
      </c>
      <c r="ER318" s="2">
        <v>0</v>
      </c>
      <c r="ES318" s="2">
        <v>0</v>
      </c>
      <c r="ET318" s="2">
        <v>0</v>
      </c>
      <c r="EU318" s="2">
        <v>0</v>
      </c>
      <c r="EV318" s="2">
        <v>0</v>
      </c>
      <c r="EW318" s="2">
        <v>0</v>
      </c>
      <c r="EX318" s="2">
        <v>0</v>
      </c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>
        <v>0</v>
      </c>
      <c r="FR318" s="2">
        <v>0</v>
      </c>
      <c r="FS318" s="2">
        <v>0</v>
      </c>
      <c r="FT318" s="2"/>
      <c r="FU318" s="2"/>
      <c r="FV318" s="2"/>
      <c r="FW318" s="2"/>
      <c r="FX318" s="2">
        <v>97</v>
      </c>
      <c r="FY318" s="2">
        <v>51</v>
      </c>
      <c r="FZ318" s="2"/>
      <c r="GA318" s="2" t="s">
        <v>3</v>
      </c>
      <c r="GB318" s="2"/>
      <c r="GC318" s="2"/>
      <c r="GD318" s="2">
        <v>1</v>
      </c>
      <c r="GE318" s="2"/>
      <c r="GF318" s="2">
        <v>274903907</v>
      </c>
      <c r="GG318" s="2">
        <v>2</v>
      </c>
      <c r="GH318" s="2">
        <v>1</v>
      </c>
      <c r="GI318" s="2">
        <v>-2</v>
      </c>
      <c r="GJ318" s="2">
        <v>0</v>
      </c>
      <c r="GK318" s="2">
        <v>0</v>
      </c>
      <c r="GL318" s="2">
        <f t="shared" si="173"/>
        <v>0</v>
      </c>
      <c r="GM318" s="2">
        <f t="shared" si="174"/>
        <v>64.02</v>
      </c>
      <c r="GN318" s="2">
        <f t="shared" si="175"/>
        <v>0</v>
      </c>
      <c r="GO318" s="2">
        <f t="shared" si="176"/>
        <v>64.02</v>
      </c>
      <c r="GP318" s="2">
        <f t="shared" si="177"/>
        <v>0</v>
      </c>
      <c r="GQ318" s="2"/>
      <c r="GR318" s="2">
        <v>0</v>
      </c>
      <c r="GS318" s="2">
        <v>3</v>
      </c>
      <c r="GT318" s="2">
        <v>0</v>
      </c>
      <c r="GU318" s="2" t="s">
        <v>3</v>
      </c>
      <c r="GV318" s="2">
        <f t="shared" si="178"/>
        <v>0</v>
      </c>
      <c r="GW318" s="2">
        <v>1</v>
      </c>
      <c r="GX318" s="2">
        <f t="shared" si="179"/>
        <v>0</v>
      </c>
      <c r="GY318" s="2"/>
      <c r="GZ318" s="2"/>
      <c r="HA318" s="2">
        <v>0</v>
      </c>
      <c r="HB318" s="2">
        <v>0</v>
      </c>
      <c r="HC318" s="2">
        <f>0</f>
        <v>0</v>
      </c>
      <c r="HD318" s="2"/>
      <c r="HE318" s="2" t="s">
        <v>3</v>
      </c>
      <c r="HF318" s="2" t="s">
        <v>3</v>
      </c>
      <c r="HG318" s="2"/>
      <c r="HH318" s="2"/>
      <c r="HI318" s="2"/>
      <c r="HJ318" s="2"/>
      <c r="HK318" s="2"/>
      <c r="HL318" s="2"/>
      <c r="HM318" s="2" t="s">
        <v>3</v>
      </c>
      <c r="HN318" s="2" t="s">
        <v>422</v>
      </c>
      <c r="HO318" s="2" t="s">
        <v>423</v>
      </c>
      <c r="HP318" s="2" t="s">
        <v>420</v>
      </c>
      <c r="HQ318" s="2" t="s">
        <v>420</v>
      </c>
      <c r="HR318" s="2"/>
      <c r="HS318" s="2">
        <v>0</v>
      </c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>
        <v>0</v>
      </c>
      <c r="IL318" s="2"/>
      <c r="IM318" s="2"/>
      <c r="IN318" s="2"/>
      <c r="IO318" s="2"/>
      <c r="IP318" s="2"/>
      <c r="IQ318" s="2"/>
      <c r="IR318" s="2"/>
      <c r="IS318" s="2"/>
      <c r="IT318" s="2"/>
      <c r="IU318" s="2"/>
    </row>
    <row r="319" spans="1:255" x14ac:dyDescent="0.2">
      <c r="A319" s="2">
        <v>17</v>
      </c>
      <c r="B319" s="2">
        <v>1</v>
      </c>
      <c r="C319" s="2">
        <f>ROW(SmtRes!A306)</f>
        <v>306</v>
      </c>
      <c r="D319" s="2">
        <f>ROW(EtalonRes!A329)</f>
        <v>329</v>
      </c>
      <c r="E319" s="2" t="s">
        <v>425</v>
      </c>
      <c r="F319" s="2" t="s">
        <v>426</v>
      </c>
      <c r="G319" s="2" t="s">
        <v>427</v>
      </c>
      <c r="H319" s="2" t="s">
        <v>428</v>
      </c>
      <c r="I319" s="2">
        <f>ROUND(18/100,7)</f>
        <v>0.18</v>
      </c>
      <c r="J319" s="2">
        <v>0</v>
      </c>
      <c r="K319" s="2">
        <f>ROUND(18/100,7)</f>
        <v>0.18</v>
      </c>
      <c r="L319" s="2"/>
      <c r="M319" s="2"/>
      <c r="N319" s="2"/>
      <c r="O319" s="2">
        <f t="shared" ref="O319:O324" si="180">ROUND(CP319,2)</f>
        <v>429.6</v>
      </c>
      <c r="P319" s="2">
        <f>SUMIF(SmtRes!AQ299:'SmtRes'!AQ306,"=1",SmtRes!DF299:'SmtRes'!DF306)</f>
        <v>0</v>
      </c>
      <c r="Q319" s="2">
        <f>SUMIF(SmtRes!AQ299:'SmtRes'!AQ306,"=1",SmtRes!DG299:'SmtRes'!DG306)</f>
        <v>10.73</v>
      </c>
      <c r="R319" s="2">
        <f>SUMIF(SmtRes!AQ299:'SmtRes'!AQ306,"=1",SmtRes!DH299:'SmtRes'!DH306)</f>
        <v>3.05</v>
      </c>
      <c r="S319" s="2">
        <f>SUMIF(SmtRes!AQ299:'SmtRes'!AQ306,"=1",SmtRes!DI299:'SmtRes'!DI306)</f>
        <v>415.82</v>
      </c>
      <c r="T319" s="2">
        <f t="shared" si="166"/>
        <v>0</v>
      </c>
      <c r="U319" s="2">
        <f>SUMIF(SmtRes!AQ299:'SmtRes'!AQ306,"=1",SmtRes!CV299:'SmtRes'!CV306)</f>
        <v>0.95579999999999998</v>
      </c>
      <c r="V319" s="2">
        <f>SUMIF(SmtRes!AQ299:'SmtRes'!AQ306,"=1",SmtRes!CW299:'SmtRes'!CW306)</f>
        <v>7.1999999999999998E-3</v>
      </c>
      <c r="W319" s="2">
        <f t="shared" si="167"/>
        <v>0</v>
      </c>
      <c r="X319" s="2">
        <f t="shared" si="168"/>
        <v>393.74</v>
      </c>
      <c r="Y319" s="2">
        <f t="shared" si="169"/>
        <v>213.62</v>
      </c>
      <c r="Z319" s="2"/>
      <c r="AA319" s="2">
        <v>72309884</v>
      </c>
      <c r="AB319" s="2">
        <f t="shared" si="170"/>
        <v>2364.9047</v>
      </c>
      <c r="AC319" s="2">
        <f>ROUND((0),6)</f>
        <v>0</v>
      </c>
      <c r="AD319" s="2">
        <f>ROUND((((SUM(SmtRes!BR299:'SmtRes'!BR306))-(SUM(SmtRes!BS299:'SmtRes'!BS306)))+AE319),6)</f>
        <v>54.789200000000001</v>
      </c>
      <c r="AE319" s="2">
        <f>ROUND((SUM(SmtRes!BS299:'SmtRes'!BS306)),6)</f>
        <v>16.9314</v>
      </c>
      <c r="AF319" s="2">
        <f>ROUND((SUM(SmtRes!BT299:'SmtRes'!BT306)),6)</f>
        <v>2310.1154999999999</v>
      </c>
      <c r="AG319" s="2">
        <f t="shared" si="171"/>
        <v>0</v>
      </c>
      <c r="AH319" s="2">
        <f>(SUM(SmtRes!BU299:'SmtRes'!BU306))</f>
        <v>5.31</v>
      </c>
      <c r="AI319" s="2">
        <f>(SUM(SmtRes!BV299:'SmtRes'!BV306))</f>
        <v>0.04</v>
      </c>
      <c r="AJ319" s="2">
        <f t="shared" si="172"/>
        <v>0</v>
      </c>
      <c r="AK319" s="2">
        <v>2345.9758000000002</v>
      </c>
      <c r="AL319" s="2">
        <v>0</v>
      </c>
      <c r="AM319" s="2">
        <v>27.394600000000001</v>
      </c>
      <c r="AN319" s="2">
        <v>8.4657</v>
      </c>
      <c r="AO319" s="2">
        <v>2310.1154999999999</v>
      </c>
      <c r="AP319" s="2">
        <v>0</v>
      </c>
      <c r="AQ319" s="2">
        <v>5.31</v>
      </c>
      <c r="AR319" s="2">
        <v>0.02</v>
      </c>
      <c r="AS319" s="2">
        <v>0</v>
      </c>
      <c r="AT319" s="2">
        <v>94</v>
      </c>
      <c r="AU319" s="2">
        <v>51</v>
      </c>
      <c r="AV319" s="2">
        <v>1</v>
      </c>
      <c r="AW319" s="2">
        <v>1</v>
      </c>
      <c r="AX319" s="2"/>
      <c r="AY319" s="2"/>
      <c r="AZ319" s="2">
        <v>1</v>
      </c>
      <c r="BA319" s="2">
        <v>1</v>
      </c>
      <c r="BB319" s="2">
        <v>1</v>
      </c>
      <c r="BC319" s="2">
        <v>1</v>
      </c>
      <c r="BD319" s="2" t="s">
        <v>3</v>
      </c>
      <c r="BE319" s="2" t="s">
        <v>3</v>
      </c>
      <c r="BF319" s="2" t="s">
        <v>3</v>
      </c>
      <c r="BG319" s="2" t="s">
        <v>3</v>
      </c>
      <c r="BH319" s="2">
        <v>0</v>
      </c>
      <c r="BI319" s="2">
        <v>1</v>
      </c>
      <c r="BJ319" s="2" t="s">
        <v>429</v>
      </c>
      <c r="BK319" s="2"/>
      <c r="BL319" s="2"/>
      <c r="BM319" s="2">
        <v>13001</v>
      </c>
      <c r="BN319" s="2">
        <v>0</v>
      </c>
      <c r="BO319" s="2" t="s">
        <v>3</v>
      </c>
      <c r="BP319" s="2">
        <v>0</v>
      </c>
      <c r="BQ319" s="2">
        <v>2</v>
      </c>
      <c r="BR319" s="2">
        <v>0</v>
      </c>
      <c r="BS319" s="2">
        <v>1</v>
      </c>
      <c r="BT319" s="2">
        <v>1</v>
      </c>
      <c r="BU319" s="2">
        <v>1</v>
      </c>
      <c r="BV319" s="2">
        <v>1</v>
      </c>
      <c r="BW319" s="2">
        <v>1</v>
      </c>
      <c r="BX319" s="2">
        <v>1</v>
      </c>
      <c r="BY319" s="2" t="s">
        <v>3</v>
      </c>
      <c r="BZ319" s="2">
        <v>94</v>
      </c>
      <c r="CA319" s="2">
        <v>51</v>
      </c>
      <c r="CB319" s="2" t="s">
        <v>3</v>
      </c>
      <c r="CC319" s="2"/>
      <c r="CD319" s="2"/>
      <c r="CE319" s="2">
        <v>0</v>
      </c>
      <c r="CF319" s="2">
        <v>0</v>
      </c>
      <c r="CG319" s="2">
        <v>0</v>
      </c>
      <c r="CH319" s="2"/>
      <c r="CI319" s="2"/>
      <c r="CJ319" s="2"/>
      <c r="CK319" s="2"/>
      <c r="CL319" s="2"/>
      <c r="CM319" s="2">
        <v>0</v>
      </c>
      <c r="CN319" s="2" t="s">
        <v>3</v>
      </c>
      <c r="CO319" s="2">
        <v>0</v>
      </c>
      <c r="CP319" s="2">
        <f t="shared" ref="CP319:CP324" si="181">(P319+Q319+S319+R319)</f>
        <v>429.6</v>
      </c>
      <c r="CQ319" s="2">
        <f>SUMIF(SmtRes!AQ299:'SmtRes'!AQ306,"=1",SmtRes!AA299:'SmtRes'!AA306)</f>
        <v>0</v>
      </c>
      <c r="CR319" s="2">
        <f>SUMIF(SmtRes!AQ299:'SmtRes'!AQ306,"=1",SmtRes!AB299:'SmtRes'!AB306)</f>
        <v>2243.83</v>
      </c>
      <c r="CS319" s="2">
        <f>SUMIF(SmtRes!AQ299:'SmtRes'!AQ306,"=1",SmtRes!AC299:'SmtRes'!AC306)</f>
        <v>846.56999999999994</v>
      </c>
      <c r="CT319" s="2">
        <f>SUMIF(SmtRes!AQ299:'SmtRes'!AQ306,"=1",SmtRes!AD299:'SmtRes'!AD306)</f>
        <v>435.05</v>
      </c>
      <c r="CU319" s="2">
        <f t="shared" ref="CU319:CU324" si="182">AG319</f>
        <v>0</v>
      </c>
      <c r="CV319" s="2">
        <f>SUMIF(SmtRes!AQ299:'SmtRes'!AQ306,"=1",SmtRes!BU299:'SmtRes'!BU306)</f>
        <v>5.31</v>
      </c>
      <c r="CW319" s="2">
        <f>SUMIF(SmtRes!AQ299:'SmtRes'!AQ306,"=1",SmtRes!BV299:'SmtRes'!BV306)</f>
        <v>0.04</v>
      </c>
      <c r="CX319" s="2">
        <f t="shared" ref="CX319:CX324" si="183">AJ319</f>
        <v>0</v>
      </c>
      <c r="CY319" s="2">
        <f t="shared" ref="CY319:CY324" si="184">(((S319+R319)*AT319)/100)</f>
        <v>393.73779999999999</v>
      </c>
      <c r="CZ319" s="2">
        <f t="shared" ref="CZ319:CZ324" si="185">(((S319+R319)*AU319)/100)</f>
        <v>213.62369999999999</v>
      </c>
      <c r="DA319" s="2"/>
      <c r="DB319" s="2"/>
      <c r="DC319" s="2" t="s">
        <v>3</v>
      </c>
      <c r="DD319" s="2" t="s">
        <v>430</v>
      </c>
      <c r="DE319" s="2" t="s">
        <v>430</v>
      </c>
      <c r="DF319" s="2" t="s">
        <v>430</v>
      </c>
      <c r="DG319" s="2" t="s">
        <v>3</v>
      </c>
      <c r="DH319" s="2" t="s">
        <v>3</v>
      </c>
      <c r="DI319" s="2" t="s">
        <v>3</v>
      </c>
      <c r="DJ319" s="2" t="s">
        <v>430</v>
      </c>
      <c r="DK319" s="2" t="s">
        <v>3</v>
      </c>
      <c r="DL319" s="2" t="s">
        <v>3</v>
      </c>
      <c r="DM319" s="2" t="s">
        <v>3</v>
      </c>
      <c r="DN319" s="2">
        <v>0</v>
      </c>
      <c r="DO319" s="2">
        <v>0</v>
      </c>
      <c r="DP319" s="2">
        <v>1</v>
      </c>
      <c r="DQ319" s="2">
        <v>1</v>
      </c>
      <c r="DR319" s="2"/>
      <c r="DS319" s="2"/>
      <c r="DT319" s="2"/>
      <c r="DU319" s="2">
        <v>1005</v>
      </c>
      <c r="DV319" s="2" t="s">
        <v>428</v>
      </c>
      <c r="DW319" s="2" t="s">
        <v>428</v>
      </c>
      <c r="DX319" s="2">
        <v>100</v>
      </c>
      <c r="DY319" s="2"/>
      <c r="DZ319" s="2" t="s">
        <v>3</v>
      </c>
      <c r="EA319" s="2" t="s">
        <v>3</v>
      </c>
      <c r="EB319" s="2" t="s">
        <v>3</v>
      </c>
      <c r="EC319" s="2" t="s">
        <v>3</v>
      </c>
      <c r="ED319" s="2"/>
      <c r="EE319" s="2">
        <v>70312937</v>
      </c>
      <c r="EF319" s="2">
        <v>2</v>
      </c>
      <c r="EG319" s="2" t="s">
        <v>25</v>
      </c>
      <c r="EH319" s="2">
        <v>13</v>
      </c>
      <c r="EI319" s="2" t="s">
        <v>431</v>
      </c>
      <c r="EJ319" s="2">
        <v>1</v>
      </c>
      <c r="EK319" s="2">
        <v>13001</v>
      </c>
      <c r="EL319" s="2" t="s">
        <v>432</v>
      </c>
      <c r="EM319" s="2" t="s">
        <v>433</v>
      </c>
      <c r="EN319" s="2"/>
      <c r="EO319" s="2" t="s">
        <v>3</v>
      </c>
      <c r="EP319" s="2"/>
      <c r="EQ319" s="2">
        <v>0</v>
      </c>
      <c r="ER319" s="2">
        <v>0</v>
      </c>
      <c r="ES319" s="2">
        <v>0</v>
      </c>
      <c r="ET319" s="2">
        <v>0</v>
      </c>
      <c r="EU319" s="2">
        <v>0</v>
      </c>
      <c r="EV319" s="2">
        <v>0</v>
      </c>
      <c r="EW319" s="2">
        <v>5.31</v>
      </c>
      <c r="EX319" s="2">
        <v>0.02</v>
      </c>
      <c r="EY319" s="2">
        <v>0</v>
      </c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>
        <v>0</v>
      </c>
      <c r="FR319" s="2">
        <v>0</v>
      </c>
      <c r="FS319" s="2">
        <v>0</v>
      </c>
      <c r="FT319" s="2"/>
      <c r="FU319" s="2"/>
      <c r="FV319" s="2"/>
      <c r="FW319" s="2"/>
      <c r="FX319" s="2">
        <v>94</v>
      </c>
      <c r="FY319" s="2">
        <v>51</v>
      </c>
      <c r="FZ319" s="2"/>
      <c r="GA319" s="2" t="s">
        <v>3</v>
      </c>
      <c r="GB319" s="2"/>
      <c r="GC319" s="2"/>
      <c r="GD319" s="2">
        <v>1</v>
      </c>
      <c r="GE319" s="2"/>
      <c r="GF319" s="2">
        <v>211517830</v>
      </c>
      <c r="GG319" s="2">
        <v>2</v>
      </c>
      <c r="GH319" s="2">
        <v>1</v>
      </c>
      <c r="GI319" s="2">
        <v>-2</v>
      </c>
      <c r="GJ319" s="2">
        <v>0</v>
      </c>
      <c r="GK319" s="2">
        <v>0</v>
      </c>
      <c r="GL319" s="2">
        <f t="shared" si="173"/>
        <v>0</v>
      </c>
      <c r="GM319" s="2">
        <f t="shared" si="174"/>
        <v>1036.96</v>
      </c>
      <c r="GN319" s="2">
        <f t="shared" si="175"/>
        <v>1036.96</v>
      </c>
      <c r="GO319" s="2">
        <f t="shared" si="176"/>
        <v>0</v>
      </c>
      <c r="GP319" s="2">
        <f t="shared" si="177"/>
        <v>0</v>
      </c>
      <c r="GQ319" s="2"/>
      <c r="GR319" s="2">
        <v>0</v>
      </c>
      <c r="GS319" s="2">
        <v>3</v>
      </c>
      <c r="GT319" s="2">
        <v>0</v>
      </c>
      <c r="GU319" s="2" t="s">
        <v>3</v>
      </c>
      <c r="GV319" s="2">
        <f t="shared" si="178"/>
        <v>0</v>
      </c>
      <c r="GW319" s="2">
        <v>1</v>
      </c>
      <c r="GX319" s="2">
        <f t="shared" si="179"/>
        <v>0</v>
      </c>
      <c r="GY319" s="2"/>
      <c r="GZ319" s="2"/>
      <c r="HA319" s="2">
        <v>0</v>
      </c>
      <c r="HB319" s="2">
        <v>0</v>
      </c>
      <c r="HC319" s="2">
        <f t="shared" ref="HC319:HC324" si="186">GV319*GW319</f>
        <v>0</v>
      </c>
      <c r="HD319" s="2"/>
      <c r="HE319" s="2" t="s">
        <v>3</v>
      </c>
      <c r="HF319" s="2" t="s">
        <v>3</v>
      </c>
      <c r="HG319" s="2"/>
      <c r="HH319" s="2"/>
      <c r="HI319" s="2"/>
      <c r="HJ319" s="2"/>
      <c r="HK319" s="2"/>
      <c r="HL319" s="2"/>
      <c r="HM319" s="2" t="s">
        <v>3</v>
      </c>
      <c r="HN319" s="2" t="s">
        <v>434</v>
      </c>
      <c r="HO319" s="2" t="s">
        <v>435</v>
      </c>
      <c r="HP319" s="2" t="s">
        <v>431</v>
      </c>
      <c r="HQ319" s="2" t="s">
        <v>431</v>
      </c>
      <c r="HR319" s="2"/>
      <c r="HS319" s="2">
        <v>0</v>
      </c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>
        <v>0</v>
      </c>
      <c r="IL319" s="2"/>
      <c r="IM319" s="2"/>
      <c r="IN319" s="2"/>
      <c r="IO319" s="2"/>
      <c r="IP319" s="2"/>
      <c r="IQ319" s="2"/>
      <c r="IR319" s="2"/>
      <c r="IS319" s="2"/>
      <c r="IT319" s="2"/>
      <c r="IU319" s="2"/>
    </row>
    <row r="320" spans="1:255" x14ac:dyDescent="0.2">
      <c r="A320" s="2">
        <v>18</v>
      </c>
      <c r="B320" s="2">
        <v>1</v>
      </c>
      <c r="C320" s="2">
        <v>305</v>
      </c>
      <c r="D320" s="2"/>
      <c r="E320" s="2" t="s">
        <v>436</v>
      </c>
      <c r="F320" s="2" t="s">
        <v>437</v>
      </c>
      <c r="G320" s="2" t="s">
        <v>438</v>
      </c>
      <c r="H320" s="2" t="s">
        <v>236</v>
      </c>
      <c r="I320" s="2">
        <f>I319*J320</f>
        <v>3.5999999999999999E-3</v>
      </c>
      <c r="J320" s="2">
        <v>0.02</v>
      </c>
      <c r="K320" s="2">
        <v>0.01</v>
      </c>
      <c r="L320" s="2"/>
      <c r="M320" s="2"/>
      <c r="N320" s="2"/>
      <c r="O320" s="2">
        <f t="shared" si="180"/>
        <v>348.21</v>
      </c>
      <c r="P320" s="2">
        <f>ROUND(CQ320*I320,2)</f>
        <v>348.21</v>
      </c>
      <c r="Q320" s="2">
        <f>ROUND(CR320*I320,2)</f>
        <v>0</v>
      </c>
      <c r="R320" s="2">
        <f>ROUND(CS320*I320,2)</f>
        <v>0</v>
      </c>
      <c r="S320" s="2">
        <f>ROUND(CT320*I320,2)</f>
        <v>0</v>
      </c>
      <c r="T320" s="2">
        <f t="shared" si="166"/>
        <v>0</v>
      </c>
      <c r="U320" s="2">
        <f>ROUND(CV320*I320,7)</f>
        <v>0</v>
      </c>
      <c r="V320" s="2">
        <f>ROUND(CW320*I320,7)</f>
        <v>0</v>
      </c>
      <c r="W320" s="2">
        <f t="shared" si="167"/>
        <v>0</v>
      </c>
      <c r="X320" s="2">
        <f t="shared" si="168"/>
        <v>0</v>
      </c>
      <c r="Y320" s="2">
        <f t="shared" si="169"/>
        <v>0</v>
      </c>
      <c r="Z320" s="2"/>
      <c r="AA320" s="2">
        <v>72309884</v>
      </c>
      <c r="AB320" s="2">
        <f t="shared" si="170"/>
        <v>96725.29</v>
      </c>
      <c r="AC320" s="2">
        <f>ROUND((ES320),6)</f>
        <v>96725.29</v>
      </c>
      <c r="AD320" s="2">
        <f>ROUND((((ET320)-(EU320))+AE320),6)</f>
        <v>0</v>
      </c>
      <c r="AE320" s="2">
        <f>ROUND((EU320),6)</f>
        <v>0</v>
      </c>
      <c r="AF320" s="2">
        <f>ROUND((EV320),6)</f>
        <v>0</v>
      </c>
      <c r="AG320" s="2">
        <f t="shared" si="171"/>
        <v>0</v>
      </c>
      <c r="AH320" s="2">
        <f>(EW320)</f>
        <v>0</v>
      </c>
      <c r="AI320" s="2">
        <f>(EX320)</f>
        <v>0</v>
      </c>
      <c r="AJ320" s="2">
        <f t="shared" si="172"/>
        <v>0</v>
      </c>
      <c r="AK320" s="2">
        <v>96725.29</v>
      </c>
      <c r="AL320" s="2">
        <v>96725.29</v>
      </c>
      <c r="AM320" s="2">
        <v>0</v>
      </c>
      <c r="AN320" s="2">
        <v>0</v>
      </c>
      <c r="AO320" s="2">
        <v>0</v>
      </c>
      <c r="AP320" s="2">
        <v>0</v>
      </c>
      <c r="AQ320" s="2">
        <v>0</v>
      </c>
      <c r="AR320" s="2">
        <v>0</v>
      </c>
      <c r="AS320" s="2">
        <v>0</v>
      </c>
      <c r="AT320" s="2">
        <v>94</v>
      </c>
      <c r="AU320" s="2">
        <v>51</v>
      </c>
      <c r="AV320" s="2">
        <v>1</v>
      </c>
      <c r="AW320" s="2">
        <v>1</v>
      </c>
      <c r="AX320" s="2"/>
      <c r="AY320" s="2"/>
      <c r="AZ320" s="2">
        <v>1</v>
      </c>
      <c r="BA320" s="2">
        <v>1</v>
      </c>
      <c r="BB320" s="2">
        <v>1</v>
      </c>
      <c r="BC320" s="2">
        <v>1</v>
      </c>
      <c r="BD320" s="2" t="s">
        <v>3</v>
      </c>
      <c r="BE320" s="2" t="s">
        <v>3</v>
      </c>
      <c r="BF320" s="2" t="s">
        <v>3</v>
      </c>
      <c r="BG320" s="2" t="s">
        <v>3</v>
      </c>
      <c r="BH320" s="2">
        <v>3</v>
      </c>
      <c r="BI320" s="2">
        <v>1</v>
      </c>
      <c r="BJ320" s="2" t="s">
        <v>439</v>
      </c>
      <c r="BK320" s="2"/>
      <c r="BL320" s="2"/>
      <c r="BM320" s="2">
        <v>13001</v>
      </c>
      <c r="BN320" s="2">
        <v>0</v>
      </c>
      <c r="BO320" s="2" t="s">
        <v>3</v>
      </c>
      <c r="BP320" s="2">
        <v>0</v>
      </c>
      <c r="BQ320" s="2">
        <v>2</v>
      </c>
      <c r="BR320" s="2">
        <v>0</v>
      </c>
      <c r="BS320" s="2">
        <v>1</v>
      </c>
      <c r="BT320" s="2">
        <v>1</v>
      </c>
      <c r="BU320" s="2">
        <v>1</v>
      </c>
      <c r="BV320" s="2">
        <v>1</v>
      </c>
      <c r="BW320" s="2">
        <v>1</v>
      </c>
      <c r="BX320" s="2">
        <v>1</v>
      </c>
      <c r="BY320" s="2" t="s">
        <v>3</v>
      </c>
      <c r="BZ320" s="2">
        <v>94</v>
      </c>
      <c r="CA320" s="2">
        <v>51</v>
      </c>
      <c r="CB320" s="2" t="s">
        <v>3</v>
      </c>
      <c r="CC320" s="2"/>
      <c r="CD320" s="2"/>
      <c r="CE320" s="2">
        <v>0</v>
      </c>
      <c r="CF320" s="2">
        <v>0</v>
      </c>
      <c r="CG320" s="2">
        <v>0</v>
      </c>
      <c r="CH320" s="2"/>
      <c r="CI320" s="2"/>
      <c r="CJ320" s="2"/>
      <c r="CK320" s="2"/>
      <c r="CL320" s="2"/>
      <c r="CM320" s="2">
        <v>0</v>
      </c>
      <c r="CN320" s="2" t="s">
        <v>3</v>
      </c>
      <c r="CO320" s="2">
        <v>0</v>
      </c>
      <c r="CP320" s="2">
        <f t="shared" si="181"/>
        <v>348.21</v>
      </c>
      <c r="CQ320" s="2">
        <f>ROUND(AL320*BC320,2)</f>
        <v>96725.29</v>
      </c>
      <c r="CR320" s="2">
        <f>ROUND(AM320*BB320,2)</f>
        <v>0</v>
      </c>
      <c r="CS320" s="2">
        <f>ROUND(AN320*BS320,2)</f>
        <v>0</v>
      </c>
      <c r="CT320" s="2">
        <f>ROUND(AO320*BA320,2)</f>
        <v>0</v>
      </c>
      <c r="CU320" s="2">
        <f t="shared" si="182"/>
        <v>0</v>
      </c>
      <c r="CV320" s="2">
        <f>AH320</f>
        <v>0</v>
      </c>
      <c r="CW320" s="2">
        <f>AI320</f>
        <v>0</v>
      </c>
      <c r="CX320" s="2">
        <f t="shared" si="183"/>
        <v>0</v>
      </c>
      <c r="CY320" s="2">
        <f t="shared" si="184"/>
        <v>0</v>
      </c>
      <c r="CZ320" s="2">
        <f t="shared" si="185"/>
        <v>0</v>
      </c>
      <c r="DA320" s="2"/>
      <c r="DB320" s="2"/>
      <c r="DC320" s="2" t="s">
        <v>3</v>
      </c>
      <c r="DD320" s="2" t="s">
        <v>3</v>
      </c>
      <c r="DE320" s="2" t="s">
        <v>3</v>
      </c>
      <c r="DF320" s="2" t="s">
        <v>3</v>
      </c>
      <c r="DG320" s="2" t="s">
        <v>3</v>
      </c>
      <c r="DH320" s="2" t="s">
        <v>3</v>
      </c>
      <c r="DI320" s="2" t="s">
        <v>3</v>
      </c>
      <c r="DJ320" s="2" t="s">
        <v>3</v>
      </c>
      <c r="DK320" s="2" t="s">
        <v>3</v>
      </c>
      <c r="DL320" s="2" t="s">
        <v>3</v>
      </c>
      <c r="DM320" s="2" t="s">
        <v>3</v>
      </c>
      <c r="DN320" s="2">
        <v>0</v>
      </c>
      <c r="DO320" s="2">
        <v>0</v>
      </c>
      <c r="DP320" s="2">
        <v>1</v>
      </c>
      <c r="DQ320" s="2">
        <v>1</v>
      </c>
      <c r="DR320" s="2"/>
      <c r="DS320" s="2"/>
      <c r="DT320" s="2"/>
      <c r="DU320" s="2">
        <v>1009</v>
      </c>
      <c r="DV320" s="2" t="s">
        <v>236</v>
      </c>
      <c r="DW320" s="2" t="s">
        <v>236</v>
      </c>
      <c r="DX320" s="2">
        <v>1000</v>
      </c>
      <c r="DY320" s="2"/>
      <c r="DZ320" s="2" t="s">
        <v>3</v>
      </c>
      <c r="EA320" s="2" t="s">
        <v>3</v>
      </c>
      <c r="EB320" s="2" t="s">
        <v>3</v>
      </c>
      <c r="EC320" s="2" t="s">
        <v>3</v>
      </c>
      <c r="ED320" s="2"/>
      <c r="EE320" s="2">
        <v>70312937</v>
      </c>
      <c r="EF320" s="2">
        <v>2</v>
      </c>
      <c r="EG320" s="2" t="s">
        <v>25</v>
      </c>
      <c r="EH320" s="2">
        <v>13</v>
      </c>
      <c r="EI320" s="2" t="s">
        <v>431</v>
      </c>
      <c r="EJ320" s="2">
        <v>1</v>
      </c>
      <c r="EK320" s="2">
        <v>13001</v>
      </c>
      <c r="EL320" s="2" t="s">
        <v>432</v>
      </c>
      <c r="EM320" s="2" t="s">
        <v>433</v>
      </c>
      <c r="EN320" s="2"/>
      <c r="EO320" s="2" t="s">
        <v>3</v>
      </c>
      <c r="EP320" s="2"/>
      <c r="EQ320" s="2">
        <v>0</v>
      </c>
      <c r="ER320" s="2">
        <v>96725.29</v>
      </c>
      <c r="ES320" s="2">
        <v>96725.29</v>
      </c>
      <c r="ET320" s="2">
        <v>0</v>
      </c>
      <c r="EU320" s="2">
        <v>0</v>
      </c>
      <c r="EV320" s="2">
        <v>0</v>
      </c>
      <c r="EW320" s="2">
        <v>0</v>
      </c>
      <c r="EX320" s="2">
        <v>0</v>
      </c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>
        <v>0</v>
      </c>
      <c r="FR320" s="2">
        <v>0</v>
      </c>
      <c r="FS320" s="2">
        <v>0</v>
      </c>
      <c r="FT320" s="2"/>
      <c r="FU320" s="2"/>
      <c r="FV320" s="2"/>
      <c r="FW320" s="2"/>
      <c r="FX320" s="2">
        <v>94</v>
      </c>
      <c r="FY320" s="2">
        <v>51</v>
      </c>
      <c r="FZ320" s="2"/>
      <c r="GA320" s="2" t="s">
        <v>3</v>
      </c>
      <c r="GB320" s="2"/>
      <c r="GC320" s="2"/>
      <c r="GD320" s="2">
        <v>1</v>
      </c>
      <c r="GE320" s="2">
        <v>51280.15</v>
      </c>
      <c r="GF320" s="2">
        <v>-490487806</v>
      </c>
      <c r="GG320" s="2">
        <v>2</v>
      </c>
      <c r="GH320" s="2">
        <v>1</v>
      </c>
      <c r="GI320" s="2">
        <v>-2</v>
      </c>
      <c r="GJ320" s="2">
        <v>0</v>
      </c>
      <c r="GK320" s="2">
        <v>0</v>
      </c>
      <c r="GL320" s="2">
        <f t="shared" si="173"/>
        <v>0</v>
      </c>
      <c r="GM320" s="2">
        <f t="shared" si="174"/>
        <v>348.21</v>
      </c>
      <c r="GN320" s="2">
        <f t="shared" si="175"/>
        <v>348.21</v>
      </c>
      <c r="GO320" s="2">
        <f t="shared" si="176"/>
        <v>0</v>
      </c>
      <c r="GP320" s="2">
        <f t="shared" si="177"/>
        <v>0</v>
      </c>
      <c r="GQ320" s="2"/>
      <c r="GR320" s="2">
        <v>3</v>
      </c>
      <c r="GS320" s="2">
        <v>3</v>
      </c>
      <c r="GT320" s="2">
        <v>0</v>
      </c>
      <c r="GU320" s="2" t="s">
        <v>3</v>
      </c>
      <c r="GV320" s="2">
        <f t="shared" si="178"/>
        <v>0</v>
      </c>
      <c r="GW320" s="2">
        <v>1</v>
      </c>
      <c r="GX320" s="2">
        <f t="shared" si="179"/>
        <v>0</v>
      </c>
      <c r="GY320" s="2"/>
      <c r="GZ320" s="2"/>
      <c r="HA320" s="2">
        <v>0</v>
      </c>
      <c r="HB320" s="2">
        <v>0</v>
      </c>
      <c r="HC320" s="2">
        <f t="shared" si="186"/>
        <v>0</v>
      </c>
      <c r="HD320" s="2"/>
      <c r="HE320" s="2" t="s">
        <v>3</v>
      </c>
      <c r="HF320" s="2" t="s">
        <v>3</v>
      </c>
      <c r="HG320" s="2"/>
      <c r="HH320" s="2"/>
      <c r="HI320" s="2"/>
      <c r="HJ320" s="2"/>
      <c r="HK320" s="2"/>
      <c r="HL320" s="2"/>
      <c r="HM320" s="2" t="s">
        <v>430</v>
      </c>
      <c r="HN320" s="2" t="s">
        <v>434</v>
      </c>
      <c r="HO320" s="2" t="s">
        <v>435</v>
      </c>
      <c r="HP320" s="2" t="s">
        <v>431</v>
      </c>
      <c r="HQ320" s="2" t="s">
        <v>431</v>
      </c>
      <c r="HR320" s="2"/>
      <c r="HS320" s="2">
        <v>0</v>
      </c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>
        <v>0</v>
      </c>
      <c r="IL320" s="2"/>
      <c r="IM320" s="2"/>
      <c r="IN320" s="2"/>
      <c r="IO320" s="2"/>
      <c r="IP320" s="2"/>
      <c r="IQ320" s="2"/>
      <c r="IR320" s="2"/>
      <c r="IS320" s="2"/>
      <c r="IT320" s="2"/>
      <c r="IU320" s="2"/>
    </row>
    <row r="321" spans="1:255" x14ac:dyDescent="0.2">
      <c r="A321" s="2">
        <v>18</v>
      </c>
      <c r="B321" s="2">
        <v>1</v>
      </c>
      <c r="C321" s="2">
        <v>306</v>
      </c>
      <c r="D321" s="2"/>
      <c r="E321" s="2" t="s">
        <v>440</v>
      </c>
      <c r="F321" s="2" t="s">
        <v>441</v>
      </c>
      <c r="G321" s="2" t="s">
        <v>442</v>
      </c>
      <c r="H321" s="2" t="s">
        <v>443</v>
      </c>
      <c r="I321" s="2">
        <f>I319*J321</f>
        <v>0.72</v>
      </c>
      <c r="J321" s="2">
        <v>4</v>
      </c>
      <c r="K321" s="2">
        <v>2</v>
      </c>
      <c r="L321" s="2"/>
      <c r="M321" s="2"/>
      <c r="N321" s="2"/>
      <c r="O321" s="2">
        <f t="shared" si="180"/>
        <v>70.680000000000007</v>
      </c>
      <c r="P321" s="2">
        <f>ROUND(CQ321*I321,2)</f>
        <v>70.680000000000007</v>
      </c>
      <c r="Q321" s="2">
        <f>ROUND(CR321*I321,2)</f>
        <v>0</v>
      </c>
      <c r="R321" s="2">
        <f>ROUND(CS321*I321,2)</f>
        <v>0</v>
      </c>
      <c r="S321" s="2">
        <f>ROUND(CT321*I321,2)</f>
        <v>0</v>
      </c>
      <c r="T321" s="2">
        <f t="shared" si="166"/>
        <v>0</v>
      </c>
      <c r="U321" s="2">
        <f>ROUND(CV321*I321,7)</f>
        <v>0</v>
      </c>
      <c r="V321" s="2">
        <f>ROUND(CW321*I321,7)</f>
        <v>0</v>
      </c>
      <c r="W321" s="2">
        <f t="shared" si="167"/>
        <v>0</v>
      </c>
      <c r="X321" s="2">
        <f t="shared" si="168"/>
        <v>0</v>
      </c>
      <c r="Y321" s="2">
        <f t="shared" si="169"/>
        <v>0</v>
      </c>
      <c r="Z321" s="2"/>
      <c r="AA321" s="2">
        <v>72309884</v>
      </c>
      <c r="AB321" s="2">
        <f t="shared" si="170"/>
        <v>60.6</v>
      </c>
      <c r="AC321" s="2">
        <f>ROUND((ES321),6)</f>
        <v>60.6</v>
      </c>
      <c r="AD321" s="2">
        <f>ROUND((((ET321)-(EU321))+AE321),6)</f>
        <v>0</v>
      </c>
      <c r="AE321" s="2">
        <f>ROUND((EU321),6)</f>
        <v>0</v>
      </c>
      <c r="AF321" s="2">
        <f>ROUND((EV321),6)</f>
        <v>0</v>
      </c>
      <c r="AG321" s="2">
        <f t="shared" si="171"/>
        <v>0</v>
      </c>
      <c r="AH321" s="2">
        <f>(EW321)</f>
        <v>0</v>
      </c>
      <c r="AI321" s="2">
        <f>(EX321)</f>
        <v>0</v>
      </c>
      <c r="AJ321" s="2">
        <f t="shared" si="172"/>
        <v>0</v>
      </c>
      <c r="AK321" s="2">
        <v>60.6</v>
      </c>
      <c r="AL321" s="2">
        <v>60.6</v>
      </c>
      <c r="AM321" s="2">
        <v>0</v>
      </c>
      <c r="AN321" s="2">
        <v>0</v>
      </c>
      <c r="AO321" s="2">
        <v>0</v>
      </c>
      <c r="AP321" s="2">
        <v>0</v>
      </c>
      <c r="AQ321" s="2">
        <v>0</v>
      </c>
      <c r="AR321" s="2">
        <v>0</v>
      </c>
      <c r="AS321" s="2">
        <v>0</v>
      </c>
      <c r="AT321" s="2">
        <v>94</v>
      </c>
      <c r="AU321" s="2">
        <v>51</v>
      </c>
      <c r="AV321" s="2">
        <v>1</v>
      </c>
      <c r="AW321" s="2">
        <v>1</v>
      </c>
      <c r="AX321" s="2"/>
      <c r="AY321" s="2"/>
      <c r="AZ321" s="2">
        <v>1</v>
      </c>
      <c r="BA321" s="2">
        <v>1</v>
      </c>
      <c r="BB321" s="2">
        <v>1</v>
      </c>
      <c r="BC321" s="2">
        <v>1.62</v>
      </c>
      <c r="BD321" s="2" t="s">
        <v>3</v>
      </c>
      <c r="BE321" s="2" t="s">
        <v>3</v>
      </c>
      <c r="BF321" s="2" t="s">
        <v>3</v>
      </c>
      <c r="BG321" s="2" t="s">
        <v>3</v>
      </c>
      <c r="BH321" s="2">
        <v>3</v>
      </c>
      <c r="BI321" s="2">
        <v>1</v>
      </c>
      <c r="BJ321" s="2" t="s">
        <v>444</v>
      </c>
      <c r="BK321" s="2"/>
      <c r="BL321" s="2"/>
      <c r="BM321" s="2">
        <v>13001</v>
      </c>
      <c r="BN321" s="2">
        <v>0</v>
      </c>
      <c r="BO321" s="2" t="s">
        <v>441</v>
      </c>
      <c r="BP321" s="2">
        <v>1</v>
      </c>
      <c r="BQ321" s="2">
        <v>2</v>
      </c>
      <c r="BR321" s="2">
        <v>0</v>
      </c>
      <c r="BS321" s="2">
        <v>1</v>
      </c>
      <c r="BT321" s="2">
        <v>1</v>
      </c>
      <c r="BU321" s="2">
        <v>1</v>
      </c>
      <c r="BV321" s="2">
        <v>1</v>
      </c>
      <c r="BW321" s="2">
        <v>1</v>
      </c>
      <c r="BX321" s="2">
        <v>1</v>
      </c>
      <c r="BY321" s="2" t="s">
        <v>3</v>
      </c>
      <c r="BZ321" s="2">
        <v>94</v>
      </c>
      <c r="CA321" s="2">
        <v>51</v>
      </c>
      <c r="CB321" s="2" t="s">
        <v>3</v>
      </c>
      <c r="CC321" s="2"/>
      <c r="CD321" s="2"/>
      <c r="CE321" s="2">
        <v>0</v>
      </c>
      <c r="CF321" s="2">
        <v>0</v>
      </c>
      <c r="CG321" s="2">
        <v>0</v>
      </c>
      <c r="CH321" s="2"/>
      <c r="CI321" s="2"/>
      <c r="CJ321" s="2"/>
      <c r="CK321" s="2"/>
      <c r="CL321" s="2"/>
      <c r="CM321" s="2">
        <v>0</v>
      </c>
      <c r="CN321" s="2" t="s">
        <v>3</v>
      </c>
      <c r="CO321" s="2">
        <v>0</v>
      </c>
      <c r="CP321" s="2">
        <f t="shared" si="181"/>
        <v>70.680000000000007</v>
      </c>
      <c r="CQ321" s="2">
        <f>ROUND(AL321*BC321,2)</f>
        <v>98.17</v>
      </c>
      <c r="CR321" s="2">
        <f>ROUND(AM321*BB321,2)</f>
        <v>0</v>
      </c>
      <c r="CS321" s="2">
        <f>ROUND(AN321*BS321,2)</f>
        <v>0</v>
      </c>
      <c r="CT321" s="2">
        <f>ROUND(AO321*BA321,2)</f>
        <v>0</v>
      </c>
      <c r="CU321" s="2">
        <f t="shared" si="182"/>
        <v>0</v>
      </c>
      <c r="CV321" s="2">
        <f>AH321</f>
        <v>0</v>
      </c>
      <c r="CW321" s="2">
        <f>AI321</f>
        <v>0</v>
      </c>
      <c r="CX321" s="2">
        <f t="shared" si="183"/>
        <v>0</v>
      </c>
      <c r="CY321" s="2">
        <f t="shared" si="184"/>
        <v>0</v>
      </c>
      <c r="CZ321" s="2">
        <f t="shared" si="185"/>
        <v>0</v>
      </c>
      <c r="DA321" s="2"/>
      <c r="DB321" s="2"/>
      <c r="DC321" s="2" t="s">
        <v>3</v>
      </c>
      <c r="DD321" s="2" t="s">
        <v>3</v>
      </c>
      <c r="DE321" s="2" t="s">
        <v>3</v>
      </c>
      <c r="DF321" s="2" t="s">
        <v>3</v>
      </c>
      <c r="DG321" s="2" t="s">
        <v>3</v>
      </c>
      <c r="DH321" s="2" t="s">
        <v>3</v>
      </c>
      <c r="DI321" s="2" t="s">
        <v>3</v>
      </c>
      <c r="DJ321" s="2" t="s">
        <v>3</v>
      </c>
      <c r="DK321" s="2" t="s">
        <v>3</v>
      </c>
      <c r="DL321" s="2" t="s">
        <v>3</v>
      </c>
      <c r="DM321" s="2" t="s">
        <v>3</v>
      </c>
      <c r="DN321" s="2">
        <v>0</v>
      </c>
      <c r="DO321" s="2">
        <v>0</v>
      </c>
      <c r="DP321" s="2">
        <v>1</v>
      </c>
      <c r="DQ321" s="2">
        <v>1</v>
      </c>
      <c r="DR321" s="2"/>
      <c r="DS321" s="2"/>
      <c r="DT321" s="2"/>
      <c r="DU321" s="2">
        <v>1009</v>
      </c>
      <c r="DV321" s="2" t="s">
        <v>443</v>
      </c>
      <c r="DW321" s="2" t="s">
        <v>443</v>
      </c>
      <c r="DX321" s="2">
        <v>1</v>
      </c>
      <c r="DY321" s="2"/>
      <c r="DZ321" s="2" t="s">
        <v>3</v>
      </c>
      <c r="EA321" s="2" t="s">
        <v>3</v>
      </c>
      <c r="EB321" s="2" t="s">
        <v>3</v>
      </c>
      <c r="EC321" s="2" t="s">
        <v>3</v>
      </c>
      <c r="ED321" s="2"/>
      <c r="EE321" s="2">
        <v>70312937</v>
      </c>
      <c r="EF321" s="2">
        <v>2</v>
      </c>
      <c r="EG321" s="2" t="s">
        <v>25</v>
      </c>
      <c r="EH321" s="2">
        <v>13</v>
      </c>
      <c r="EI321" s="2" t="s">
        <v>431</v>
      </c>
      <c r="EJ321" s="2">
        <v>1</v>
      </c>
      <c r="EK321" s="2">
        <v>13001</v>
      </c>
      <c r="EL321" s="2" t="s">
        <v>432</v>
      </c>
      <c r="EM321" s="2" t="s">
        <v>433</v>
      </c>
      <c r="EN321" s="2"/>
      <c r="EO321" s="2" t="s">
        <v>3</v>
      </c>
      <c r="EP321" s="2"/>
      <c r="EQ321" s="2">
        <v>0</v>
      </c>
      <c r="ER321" s="2">
        <v>60.6</v>
      </c>
      <c r="ES321" s="2">
        <v>60.6</v>
      </c>
      <c r="ET321" s="2">
        <v>0</v>
      </c>
      <c r="EU321" s="2">
        <v>0</v>
      </c>
      <c r="EV321" s="2">
        <v>0</v>
      </c>
      <c r="EW321" s="2">
        <v>0</v>
      </c>
      <c r="EX321" s="2">
        <v>0</v>
      </c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>
        <v>0</v>
      </c>
      <c r="FR321" s="2">
        <v>0</v>
      </c>
      <c r="FS321" s="2">
        <v>0</v>
      </c>
      <c r="FT321" s="2"/>
      <c r="FU321" s="2"/>
      <c r="FV321" s="2"/>
      <c r="FW321" s="2"/>
      <c r="FX321" s="2">
        <v>94</v>
      </c>
      <c r="FY321" s="2">
        <v>51</v>
      </c>
      <c r="FZ321" s="2"/>
      <c r="GA321" s="2" t="s">
        <v>3</v>
      </c>
      <c r="GB321" s="2"/>
      <c r="GC321" s="2"/>
      <c r="GD321" s="2">
        <v>1</v>
      </c>
      <c r="GE321" s="2"/>
      <c r="GF321" s="2">
        <v>-1374646314</v>
      </c>
      <c r="GG321" s="2">
        <v>2</v>
      </c>
      <c r="GH321" s="2">
        <v>1</v>
      </c>
      <c r="GI321" s="2">
        <v>2</v>
      </c>
      <c r="GJ321" s="2">
        <v>0</v>
      </c>
      <c r="GK321" s="2">
        <v>0</v>
      </c>
      <c r="GL321" s="2">
        <f t="shared" si="173"/>
        <v>0</v>
      </c>
      <c r="GM321" s="2">
        <f t="shared" si="174"/>
        <v>70.680000000000007</v>
      </c>
      <c r="GN321" s="2">
        <f t="shared" si="175"/>
        <v>70.680000000000007</v>
      </c>
      <c r="GO321" s="2">
        <f t="shared" si="176"/>
        <v>0</v>
      </c>
      <c r="GP321" s="2">
        <f t="shared" si="177"/>
        <v>0</v>
      </c>
      <c r="GQ321" s="2"/>
      <c r="GR321" s="2">
        <v>0</v>
      </c>
      <c r="GS321" s="2">
        <v>3</v>
      </c>
      <c r="GT321" s="2">
        <v>0</v>
      </c>
      <c r="GU321" s="2" t="s">
        <v>3</v>
      </c>
      <c r="GV321" s="2">
        <f t="shared" si="178"/>
        <v>0</v>
      </c>
      <c r="GW321" s="2">
        <v>1</v>
      </c>
      <c r="GX321" s="2">
        <f t="shared" si="179"/>
        <v>0</v>
      </c>
      <c r="GY321" s="2"/>
      <c r="GZ321" s="2"/>
      <c r="HA321" s="2">
        <v>0</v>
      </c>
      <c r="HB321" s="2">
        <v>0</v>
      </c>
      <c r="HC321" s="2">
        <f t="shared" si="186"/>
        <v>0</v>
      </c>
      <c r="HD321" s="2"/>
      <c r="HE321" s="2" t="s">
        <v>3</v>
      </c>
      <c r="HF321" s="2" t="s">
        <v>3</v>
      </c>
      <c r="HG321" s="2"/>
      <c r="HH321" s="2"/>
      <c r="HI321" s="2"/>
      <c r="HJ321" s="2"/>
      <c r="HK321" s="2"/>
      <c r="HL321" s="2"/>
      <c r="HM321" s="2" t="s">
        <v>430</v>
      </c>
      <c r="HN321" s="2" t="s">
        <v>434</v>
      </c>
      <c r="HO321" s="2" t="s">
        <v>435</v>
      </c>
      <c r="HP321" s="2" t="s">
        <v>431</v>
      </c>
      <c r="HQ321" s="2" t="s">
        <v>431</v>
      </c>
      <c r="HR321" s="2"/>
      <c r="HS321" s="2">
        <v>0</v>
      </c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>
        <v>0</v>
      </c>
      <c r="IL321" s="2"/>
      <c r="IM321" s="2"/>
      <c r="IN321" s="2"/>
      <c r="IO321" s="2"/>
      <c r="IP321" s="2"/>
      <c r="IQ321" s="2"/>
      <c r="IR321" s="2"/>
      <c r="IS321" s="2"/>
      <c r="IT321" s="2"/>
      <c r="IU321" s="2"/>
    </row>
    <row r="322" spans="1:255" x14ac:dyDescent="0.2">
      <c r="A322" s="2">
        <v>17</v>
      </c>
      <c r="B322" s="2">
        <v>1</v>
      </c>
      <c r="C322" s="2">
        <f>ROW(SmtRes!A314)</f>
        <v>314</v>
      </c>
      <c r="D322" s="2">
        <f>ROW(EtalonRes!A337)</f>
        <v>337</v>
      </c>
      <c r="E322" s="2" t="s">
        <v>445</v>
      </c>
      <c r="F322" s="2" t="s">
        <v>446</v>
      </c>
      <c r="G322" s="2" t="s">
        <v>447</v>
      </c>
      <c r="H322" s="2" t="s">
        <v>428</v>
      </c>
      <c r="I322" s="2">
        <f>ROUND(18/100,7)</f>
        <v>0.18</v>
      </c>
      <c r="J322" s="2">
        <v>0</v>
      </c>
      <c r="K322" s="2">
        <f>ROUND(18/100,7)</f>
        <v>0.18</v>
      </c>
      <c r="L322" s="2"/>
      <c r="M322" s="2"/>
      <c r="N322" s="2"/>
      <c r="O322" s="2">
        <f t="shared" si="180"/>
        <v>155.22</v>
      </c>
      <c r="P322" s="2">
        <f>SUMIF(SmtRes!AQ307:'SmtRes'!AQ314,"=1",SmtRes!DF307:'SmtRes'!DF314)</f>
        <v>0</v>
      </c>
      <c r="Q322" s="2">
        <f>SUMIF(SmtRes!AQ307:'SmtRes'!AQ314,"=1",SmtRes!DG307:'SmtRes'!DG314)</f>
        <v>9.6000000000000014</v>
      </c>
      <c r="R322" s="2">
        <f>SUMIF(SmtRes!AQ307:'SmtRes'!AQ314,"=1",SmtRes!DH307:'SmtRes'!DH314)</f>
        <v>3.05</v>
      </c>
      <c r="S322" s="2">
        <f>SUMIF(SmtRes!AQ307:'SmtRes'!AQ314,"=1",SmtRes!DI307:'SmtRes'!DI314)</f>
        <v>142.57</v>
      </c>
      <c r="T322" s="2">
        <f t="shared" si="166"/>
        <v>0</v>
      </c>
      <c r="U322" s="2">
        <f>SUMIF(SmtRes!AQ307:'SmtRes'!AQ314,"=1",SmtRes!CV307:'SmtRes'!CV314)</f>
        <v>0.38340000000000002</v>
      </c>
      <c r="V322" s="2">
        <f>SUMIF(SmtRes!AQ307:'SmtRes'!AQ314,"=1",SmtRes!CW307:'SmtRes'!CW314)</f>
        <v>7.1999999999999998E-3</v>
      </c>
      <c r="W322" s="2">
        <f t="shared" si="167"/>
        <v>0</v>
      </c>
      <c r="X322" s="2">
        <f t="shared" si="168"/>
        <v>136.88</v>
      </c>
      <c r="Y322" s="2">
        <f t="shared" si="169"/>
        <v>74.27</v>
      </c>
      <c r="Z322" s="2"/>
      <c r="AA322" s="2">
        <v>72309884</v>
      </c>
      <c r="AB322" s="2">
        <f t="shared" si="170"/>
        <v>842.58090000000004</v>
      </c>
      <c r="AC322" s="2">
        <f>ROUND((0),6)</f>
        <v>0</v>
      </c>
      <c r="AD322" s="2">
        <f>ROUND((((SUM(SmtRes!BR307:'SmtRes'!BR314))-(SUM(SmtRes!BS307:'SmtRes'!BS314)))+AE322),6)</f>
        <v>50.540399999999998</v>
      </c>
      <c r="AE322" s="2">
        <f>ROUND((SUM(SmtRes!BS307:'SmtRes'!BS314)),6)</f>
        <v>16.9314</v>
      </c>
      <c r="AF322" s="2">
        <f>ROUND((SUM(SmtRes!BT307:'SmtRes'!BT314)),6)</f>
        <v>792.04049999999995</v>
      </c>
      <c r="AG322" s="2">
        <f t="shared" si="171"/>
        <v>0</v>
      </c>
      <c r="AH322" s="2">
        <f>(SUM(SmtRes!BU307:'SmtRes'!BU314))</f>
        <v>2.13</v>
      </c>
      <c r="AI322" s="2">
        <f>(SUM(SmtRes!BV307:'SmtRes'!BV314))</f>
        <v>0.04</v>
      </c>
      <c r="AJ322" s="2">
        <f t="shared" si="172"/>
        <v>0</v>
      </c>
      <c r="AK322" s="2">
        <v>825.77640000000008</v>
      </c>
      <c r="AL322" s="2">
        <v>0</v>
      </c>
      <c r="AM322" s="2">
        <v>25.270199999999999</v>
      </c>
      <c r="AN322" s="2">
        <v>8.4657</v>
      </c>
      <c r="AO322" s="2">
        <v>792.04050000000007</v>
      </c>
      <c r="AP322" s="2">
        <v>0</v>
      </c>
      <c r="AQ322" s="2">
        <v>2.13</v>
      </c>
      <c r="AR322" s="2">
        <v>0.02</v>
      </c>
      <c r="AS322" s="2">
        <v>0</v>
      </c>
      <c r="AT322" s="2">
        <v>94</v>
      </c>
      <c r="AU322" s="2">
        <v>51</v>
      </c>
      <c r="AV322" s="2">
        <v>1</v>
      </c>
      <c r="AW322" s="2">
        <v>1</v>
      </c>
      <c r="AX322" s="2"/>
      <c r="AY322" s="2"/>
      <c r="AZ322" s="2">
        <v>1</v>
      </c>
      <c r="BA322" s="2">
        <v>1</v>
      </c>
      <c r="BB322" s="2">
        <v>1</v>
      </c>
      <c r="BC322" s="2">
        <v>1</v>
      </c>
      <c r="BD322" s="2" t="s">
        <v>3</v>
      </c>
      <c r="BE322" s="2" t="s">
        <v>3</v>
      </c>
      <c r="BF322" s="2" t="s">
        <v>3</v>
      </c>
      <c r="BG322" s="2" t="s">
        <v>3</v>
      </c>
      <c r="BH322" s="2">
        <v>0</v>
      </c>
      <c r="BI322" s="2">
        <v>1</v>
      </c>
      <c r="BJ322" s="2" t="s">
        <v>448</v>
      </c>
      <c r="BK322" s="2"/>
      <c r="BL322" s="2"/>
      <c r="BM322" s="2">
        <v>13001</v>
      </c>
      <c r="BN322" s="2">
        <v>0</v>
      </c>
      <c r="BO322" s="2" t="s">
        <v>3</v>
      </c>
      <c r="BP322" s="2">
        <v>0</v>
      </c>
      <c r="BQ322" s="2">
        <v>2</v>
      </c>
      <c r="BR322" s="2">
        <v>0</v>
      </c>
      <c r="BS322" s="2">
        <v>1</v>
      </c>
      <c r="BT322" s="2">
        <v>1</v>
      </c>
      <c r="BU322" s="2">
        <v>1</v>
      </c>
      <c r="BV322" s="2">
        <v>1</v>
      </c>
      <c r="BW322" s="2">
        <v>1</v>
      </c>
      <c r="BX322" s="2">
        <v>1</v>
      </c>
      <c r="BY322" s="2" t="s">
        <v>3</v>
      </c>
      <c r="BZ322" s="2">
        <v>94</v>
      </c>
      <c r="CA322" s="2">
        <v>51</v>
      </c>
      <c r="CB322" s="2" t="s">
        <v>3</v>
      </c>
      <c r="CC322" s="2"/>
      <c r="CD322" s="2"/>
      <c r="CE322" s="2">
        <v>0</v>
      </c>
      <c r="CF322" s="2">
        <v>0</v>
      </c>
      <c r="CG322" s="2">
        <v>0</v>
      </c>
      <c r="CH322" s="2"/>
      <c r="CI322" s="2"/>
      <c r="CJ322" s="2"/>
      <c r="CK322" s="2"/>
      <c r="CL322" s="2"/>
      <c r="CM322" s="2">
        <v>0</v>
      </c>
      <c r="CN322" s="2" t="s">
        <v>3</v>
      </c>
      <c r="CO322" s="2">
        <v>0</v>
      </c>
      <c r="CP322" s="2">
        <f t="shared" si="181"/>
        <v>155.22</v>
      </c>
      <c r="CQ322" s="2">
        <f>SUMIF(SmtRes!AQ307:'SmtRes'!AQ314,"=1",SmtRes!AA307:'SmtRes'!AA314)</f>
        <v>0</v>
      </c>
      <c r="CR322" s="2">
        <f>SUMIF(SmtRes!AQ307:'SmtRes'!AQ314,"=1",SmtRes!AB307:'SmtRes'!AB314)</f>
        <v>2243.83</v>
      </c>
      <c r="CS322" s="2">
        <f>SUMIF(SmtRes!AQ307:'SmtRes'!AQ314,"=1",SmtRes!AC307:'SmtRes'!AC314)</f>
        <v>846.56999999999994</v>
      </c>
      <c r="CT322" s="2">
        <f>SUMIF(SmtRes!AQ307:'SmtRes'!AQ314,"=1",SmtRes!AD307:'SmtRes'!AD314)</f>
        <v>371.85</v>
      </c>
      <c r="CU322" s="2">
        <f t="shared" si="182"/>
        <v>0</v>
      </c>
      <c r="CV322" s="2">
        <f>SUMIF(SmtRes!AQ307:'SmtRes'!AQ314,"=1",SmtRes!BU307:'SmtRes'!BU314)</f>
        <v>2.13</v>
      </c>
      <c r="CW322" s="2">
        <f>SUMIF(SmtRes!AQ307:'SmtRes'!AQ314,"=1",SmtRes!BV307:'SmtRes'!BV314)</f>
        <v>0.04</v>
      </c>
      <c r="CX322" s="2">
        <f t="shared" si="183"/>
        <v>0</v>
      </c>
      <c r="CY322" s="2">
        <f t="shared" si="184"/>
        <v>136.8828</v>
      </c>
      <c r="CZ322" s="2">
        <f t="shared" si="185"/>
        <v>74.266199999999998</v>
      </c>
      <c r="DA322" s="2"/>
      <c r="DB322" s="2"/>
      <c r="DC322" s="2" t="s">
        <v>3</v>
      </c>
      <c r="DD322" s="2" t="s">
        <v>430</v>
      </c>
      <c r="DE322" s="2" t="s">
        <v>430</v>
      </c>
      <c r="DF322" s="2" t="s">
        <v>430</v>
      </c>
      <c r="DG322" s="2" t="s">
        <v>3</v>
      </c>
      <c r="DH322" s="2" t="s">
        <v>3</v>
      </c>
      <c r="DI322" s="2" t="s">
        <v>3</v>
      </c>
      <c r="DJ322" s="2" t="s">
        <v>430</v>
      </c>
      <c r="DK322" s="2" t="s">
        <v>3</v>
      </c>
      <c r="DL322" s="2" t="s">
        <v>3</v>
      </c>
      <c r="DM322" s="2" t="s">
        <v>3</v>
      </c>
      <c r="DN322" s="2">
        <v>0</v>
      </c>
      <c r="DO322" s="2">
        <v>0</v>
      </c>
      <c r="DP322" s="2">
        <v>1</v>
      </c>
      <c r="DQ322" s="2">
        <v>1</v>
      </c>
      <c r="DR322" s="2"/>
      <c r="DS322" s="2"/>
      <c r="DT322" s="2"/>
      <c r="DU322" s="2">
        <v>1005</v>
      </c>
      <c r="DV322" s="2" t="s">
        <v>428</v>
      </c>
      <c r="DW322" s="2" t="s">
        <v>428</v>
      </c>
      <c r="DX322" s="2">
        <v>100</v>
      </c>
      <c r="DY322" s="2"/>
      <c r="DZ322" s="2" t="s">
        <v>3</v>
      </c>
      <c r="EA322" s="2" t="s">
        <v>3</v>
      </c>
      <c r="EB322" s="2" t="s">
        <v>3</v>
      </c>
      <c r="EC322" s="2" t="s">
        <v>3</v>
      </c>
      <c r="ED322" s="2"/>
      <c r="EE322" s="2">
        <v>70312937</v>
      </c>
      <c r="EF322" s="2">
        <v>2</v>
      </c>
      <c r="EG322" s="2" t="s">
        <v>25</v>
      </c>
      <c r="EH322" s="2">
        <v>13</v>
      </c>
      <c r="EI322" s="2" t="s">
        <v>431</v>
      </c>
      <c r="EJ322" s="2">
        <v>1</v>
      </c>
      <c r="EK322" s="2">
        <v>13001</v>
      </c>
      <c r="EL322" s="2" t="s">
        <v>432</v>
      </c>
      <c r="EM322" s="2" t="s">
        <v>433</v>
      </c>
      <c r="EN322" s="2"/>
      <c r="EO322" s="2" t="s">
        <v>3</v>
      </c>
      <c r="EP322" s="2"/>
      <c r="EQ322" s="2">
        <v>0</v>
      </c>
      <c r="ER322" s="2">
        <v>0</v>
      </c>
      <c r="ES322" s="2">
        <v>0</v>
      </c>
      <c r="ET322" s="2">
        <v>0</v>
      </c>
      <c r="EU322" s="2">
        <v>0</v>
      </c>
      <c r="EV322" s="2">
        <v>0</v>
      </c>
      <c r="EW322" s="2">
        <v>2.13</v>
      </c>
      <c r="EX322" s="2">
        <v>0.02</v>
      </c>
      <c r="EY322" s="2">
        <v>0</v>
      </c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>
        <v>0</v>
      </c>
      <c r="FR322" s="2">
        <v>0</v>
      </c>
      <c r="FS322" s="2">
        <v>0</v>
      </c>
      <c r="FT322" s="2"/>
      <c r="FU322" s="2"/>
      <c r="FV322" s="2"/>
      <c r="FW322" s="2"/>
      <c r="FX322" s="2">
        <v>94</v>
      </c>
      <c r="FY322" s="2">
        <v>51</v>
      </c>
      <c r="FZ322" s="2"/>
      <c r="GA322" s="2" t="s">
        <v>3</v>
      </c>
      <c r="GB322" s="2"/>
      <c r="GC322" s="2"/>
      <c r="GD322" s="2">
        <v>1</v>
      </c>
      <c r="GE322" s="2"/>
      <c r="GF322" s="2">
        <v>-1620086415</v>
      </c>
      <c r="GG322" s="2">
        <v>2</v>
      </c>
      <c r="GH322" s="2">
        <v>1</v>
      </c>
      <c r="GI322" s="2">
        <v>-2</v>
      </c>
      <c r="GJ322" s="2">
        <v>0</v>
      </c>
      <c r="GK322" s="2">
        <v>0</v>
      </c>
      <c r="GL322" s="2">
        <f t="shared" si="173"/>
        <v>0</v>
      </c>
      <c r="GM322" s="2">
        <f t="shared" si="174"/>
        <v>366.37</v>
      </c>
      <c r="GN322" s="2">
        <f t="shared" si="175"/>
        <v>366.37</v>
      </c>
      <c r="GO322" s="2">
        <f t="shared" si="176"/>
        <v>0</v>
      </c>
      <c r="GP322" s="2">
        <f t="shared" si="177"/>
        <v>0</v>
      </c>
      <c r="GQ322" s="2"/>
      <c r="GR322" s="2">
        <v>0</v>
      </c>
      <c r="GS322" s="2">
        <v>3</v>
      </c>
      <c r="GT322" s="2">
        <v>0</v>
      </c>
      <c r="GU322" s="2" t="s">
        <v>3</v>
      </c>
      <c r="GV322" s="2">
        <f t="shared" si="178"/>
        <v>0</v>
      </c>
      <c r="GW322" s="2">
        <v>1</v>
      </c>
      <c r="GX322" s="2">
        <f t="shared" si="179"/>
        <v>0</v>
      </c>
      <c r="GY322" s="2"/>
      <c r="GZ322" s="2"/>
      <c r="HA322" s="2">
        <v>0</v>
      </c>
      <c r="HB322" s="2">
        <v>0</v>
      </c>
      <c r="HC322" s="2">
        <f t="shared" si="186"/>
        <v>0</v>
      </c>
      <c r="HD322" s="2"/>
      <c r="HE322" s="2" t="s">
        <v>3</v>
      </c>
      <c r="HF322" s="2" t="s">
        <v>3</v>
      </c>
      <c r="HG322" s="2"/>
      <c r="HH322" s="2"/>
      <c r="HI322" s="2"/>
      <c r="HJ322" s="2"/>
      <c r="HK322" s="2"/>
      <c r="HL322" s="2"/>
      <c r="HM322" s="2" t="s">
        <v>3</v>
      </c>
      <c r="HN322" s="2" t="s">
        <v>434</v>
      </c>
      <c r="HO322" s="2" t="s">
        <v>435</v>
      </c>
      <c r="HP322" s="2" t="s">
        <v>431</v>
      </c>
      <c r="HQ322" s="2" t="s">
        <v>431</v>
      </c>
      <c r="HR322" s="2"/>
      <c r="HS322" s="2">
        <v>0</v>
      </c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>
        <v>0</v>
      </c>
      <c r="IL322" s="2"/>
      <c r="IM322" s="2"/>
      <c r="IN322" s="2"/>
      <c r="IO322" s="2"/>
      <c r="IP322" s="2"/>
      <c r="IQ322" s="2"/>
      <c r="IR322" s="2"/>
      <c r="IS322" s="2"/>
      <c r="IT322" s="2"/>
      <c r="IU322" s="2"/>
    </row>
    <row r="323" spans="1:255" x14ac:dyDescent="0.2">
      <c r="A323" s="2">
        <v>18</v>
      </c>
      <c r="B323" s="2">
        <v>1</v>
      </c>
      <c r="C323" s="2">
        <v>313</v>
      </c>
      <c r="D323" s="2"/>
      <c r="E323" s="2" t="s">
        <v>449</v>
      </c>
      <c r="F323" s="2" t="s">
        <v>450</v>
      </c>
      <c r="G323" s="2" t="s">
        <v>451</v>
      </c>
      <c r="H323" s="2" t="s">
        <v>236</v>
      </c>
      <c r="I323" s="2">
        <f>I322*J323</f>
        <v>3.2399999999999998E-3</v>
      </c>
      <c r="J323" s="2">
        <v>1.7999999999999999E-2</v>
      </c>
      <c r="K323" s="2">
        <v>8.9999999999999993E-3</v>
      </c>
      <c r="L323" s="2"/>
      <c r="M323" s="2"/>
      <c r="N323" s="2"/>
      <c r="O323" s="2">
        <f t="shared" si="180"/>
        <v>346.12</v>
      </c>
      <c r="P323" s="2">
        <f>ROUND(CQ323*I323,2)</f>
        <v>346.12</v>
      </c>
      <c r="Q323" s="2">
        <f>ROUND(CR323*I323,2)</f>
        <v>0</v>
      </c>
      <c r="R323" s="2">
        <f>ROUND(CS323*I323,2)</f>
        <v>0</v>
      </c>
      <c r="S323" s="2">
        <f>ROUND(CT323*I323,2)</f>
        <v>0</v>
      </c>
      <c r="T323" s="2">
        <f t="shared" si="166"/>
        <v>0</v>
      </c>
      <c r="U323" s="2">
        <f>ROUND(CV323*I323,7)</f>
        <v>0</v>
      </c>
      <c r="V323" s="2">
        <f>ROUND(CW323*I323,7)</f>
        <v>0</v>
      </c>
      <c r="W323" s="2">
        <f t="shared" si="167"/>
        <v>0</v>
      </c>
      <c r="X323" s="2">
        <f t="shared" si="168"/>
        <v>0</v>
      </c>
      <c r="Y323" s="2">
        <f t="shared" si="169"/>
        <v>0</v>
      </c>
      <c r="Z323" s="2"/>
      <c r="AA323" s="2">
        <v>72309884</v>
      </c>
      <c r="AB323" s="2">
        <f t="shared" si="170"/>
        <v>80322.25</v>
      </c>
      <c r="AC323" s="2">
        <f>ROUND((ES323),6)</f>
        <v>80322.25</v>
      </c>
      <c r="AD323" s="2">
        <f>ROUND((((ET323)-(EU323))+AE323),6)</f>
        <v>0</v>
      </c>
      <c r="AE323" s="2">
        <f>ROUND((EU323),6)</f>
        <v>0</v>
      </c>
      <c r="AF323" s="2">
        <f>ROUND((EV323),6)</f>
        <v>0</v>
      </c>
      <c r="AG323" s="2">
        <f t="shared" si="171"/>
        <v>0</v>
      </c>
      <c r="AH323" s="2">
        <f>(EW323)</f>
        <v>0</v>
      </c>
      <c r="AI323" s="2">
        <f>(EX323)</f>
        <v>0</v>
      </c>
      <c r="AJ323" s="2">
        <f t="shared" si="172"/>
        <v>0</v>
      </c>
      <c r="AK323" s="2">
        <v>80322.25</v>
      </c>
      <c r="AL323" s="2">
        <v>80322.25</v>
      </c>
      <c r="AM323" s="2">
        <v>0</v>
      </c>
      <c r="AN323" s="2">
        <v>0</v>
      </c>
      <c r="AO323" s="2">
        <v>0</v>
      </c>
      <c r="AP323" s="2">
        <v>0</v>
      </c>
      <c r="AQ323" s="2">
        <v>0</v>
      </c>
      <c r="AR323" s="2">
        <v>0</v>
      </c>
      <c r="AS323" s="2">
        <v>0</v>
      </c>
      <c r="AT323" s="2">
        <v>94</v>
      </c>
      <c r="AU323" s="2">
        <v>51</v>
      </c>
      <c r="AV323" s="2">
        <v>1</v>
      </c>
      <c r="AW323" s="2">
        <v>1</v>
      </c>
      <c r="AX323" s="2"/>
      <c r="AY323" s="2"/>
      <c r="AZ323" s="2">
        <v>1</v>
      </c>
      <c r="BA323" s="2">
        <v>1</v>
      </c>
      <c r="BB323" s="2">
        <v>1</v>
      </c>
      <c r="BC323" s="2">
        <v>1.33</v>
      </c>
      <c r="BD323" s="2" t="s">
        <v>3</v>
      </c>
      <c r="BE323" s="2" t="s">
        <v>3</v>
      </c>
      <c r="BF323" s="2" t="s">
        <v>3</v>
      </c>
      <c r="BG323" s="2" t="s">
        <v>3</v>
      </c>
      <c r="BH323" s="2">
        <v>3</v>
      </c>
      <c r="BI323" s="2">
        <v>1</v>
      </c>
      <c r="BJ323" s="2" t="s">
        <v>452</v>
      </c>
      <c r="BK323" s="2"/>
      <c r="BL323" s="2"/>
      <c r="BM323" s="2">
        <v>13001</v>
      </c>
      <c r="BN323" s="2">
        <v>0</v>
      </c>
      <c r="BO323" s="2" t="s">
        <v>450</v>
      </c>
      <c r="BP323" s="2">
        <v>1</v>
      </c>
      <c r="BQ323" s="2">
        <v>2</v>
      </c>
      <c r="BR323" s="2">
        <v>0</v>
      </c>
      <c r="BS323" s="2">
        <v>1</v>
      </c>
      <c r="BT323" s="2">
        <v>1</v>
      </c>
      <c r="BU323" s="2">
        <v>1</v>
      </c>
      <c r="BV323" s="2">
        <v>1</v>
      </c>
      <c r="BW323" s="2">
        <v>1</v>
      </c>
      <c r="BX323" s="2">
        <v>1</v>
      </c>
      <c r="BY323" s="2" t="s">
        <v>3</v>
      </c>
      <c r="BZ323" s="2">
        <v>94</v>
      </c>
      <c r="CA323" s="2">
        <v>51</v>
      </c>
      <c r="CB323" s="2" t="s">
        <v>3</v>
      </c>
      <c r="CC323" s="2"/>
      <c r="CD323" s="2"/>
      <c r="CE323" s="2">
        <v>0</v>
      </c>
      <c r="CF323" s="2">
        <v>0</v>
      </c>
      <c r="CG323" s="2">
        <v>0</v>
      </c>
      <c r="CH323" s="2"/>
      <c r="CI323" s="2"/>
      <c r="CJ323" s="2"/>
      <c r="CK323" s="2"/>
      <c r="CL323" s="2"/>
      <c r="CM323" s="2">
        <v>0</v>
      </c>
      <c r="CN323" s="2" t="s">
        <v>3</v>
      </c>
      <c r="CO323" s="2">
        <v>0</v>
      </c>
      <c r="CP323" s="2">
        <f t="shared" si="181"/>
        <v>346.12</v>
      </c>
      <c r="CQ323" s="2">
        <f>ROUND(AL323*BC323,2)</f>
        <v>106828.59</v>
      </c>
      <c r="CR323" s="2">
        <f>ROUND(AM323*BB323,2)</f>
        <v>0</v>
      </c>
      <c r="CS323" s="2">
        <f>ROUND(AN323*BS323,2)</f>
        <v>0</v>
      </c>
      <c r="CT323" s="2">
        <f>ROUND(AO323*BA323,2)</f>
        <v>0</v>
      </c>
      <c r="CU323" s="2">
        <f t="shared" si="182"/>
        <v>0</v>
      </c>
      <c r="CV323" s="2">
        <f>AH323</f>
        <v>0</v>
      </c>
      <c r="CW323" s="2">
        <f>AI323</f>
        <v>0</v>
      </c>
      <c r="CX323" s="2">
        <f t="shared" si="183"/>
        <v>0</v>
      </c>
      <c r="CY323" s="2">
        <f t="shared" si="184"/>
        <v>0</v>
      </c>
      <c r="CZ323" s="2">
        <f t="shared" si="185"/>
        <v>0</v>
      </c>
      <c r="DA323" s="2"/>
      <c r="DB323" s="2"/>
      <c r="DC323" s="2" t="s">
        <v>3</v>
      </c>
      <c r="DD323" s="2" t="s">
        <v>3</v>
      </c>
      <c r="DE323" s="2" t="s">
        <v>3</v>
      </c>
      <c r="DF323" s="2" t="s">
        <v>3</v>
      </c>
      <c r="DG323" s="2" t="s">
        <v>3</v>
      </c>
      <c r="DH323" s="2" t="s">
        <v>3</v>
      </c>
      <c r="DI323" s="2" t="s">
        <v>3</v>
      </c>
      <c r="DJ323" s="2" t="s">
        <v>3</v>
      </c>
      <c r="DK323" s="2" t="s">
        <v>3</v>
      </c>
      <c r="DL323" s="2" t="s">
        <v>3</v>
      </c>
      <c r="DM323" s="2" t="s">
        <v>3</v>
      </c>
      <c r="DN323" s="2">
        <v>0</v>
      </c>
      <c r="DO323" s="2">
        <v>0</v>
      </c>
      <c r="DP323" s="2">
        <v>1</v>
      </c>
      <c r="DQ323" s="2">
        <v>1</v>
      </c>
      <c r="DR323" s="2"/>
      <c r="DS323" s="2"/>
      <c r="DT323" s="2"/>
      <c r="DU323" s="2">
        <v>1009</v>
      </c>
      <c r="DV323" s="2" t="s">
        <v>236</v>
      </c>
      <c r="DW323" s="2" t="s">
        <v>236</v>
      </c>
      <c r="DX323" s="2">
        <v>1000</v>
      </c>
      <c r="DY323" s="2"/>
      <c r="DZ323" s="2" t="s">
        <v>3</v>
      </c>
      <c r="EA323" s="2" t="s">
        <v>3</v>
      </c>
      <c r="EB323" s="2" t="s">
        <v>3</v>
      </c>
      <c r="EC323" s="2" t="s">
        <v>3</v>
      </c>
      <c r="ED323" s="2"/>
      <c r="EE323" s="2">
        <v>70312937</v>
      </c>
      <c r="EF323" s="2">
        <v>2</v>
      </c>
      <c r="EG323" s="2" t="s">
        <v>25</v>
      </c>
      <c r="EH323" s="2">
        <v>13</v>
      </c>
      <c r="EI323" s="2" t="s">
        <v>431</v>
      </c>
      <c r="EJ323" s="2">
        <v>1</v>
      </c>
      <c r="EK323" s="2">
        <v>13001</v>
      </c>
      <c r="EL323" s="2" t="s">
        <v>432</v>
      </c>
      <c r="EM323" s="2" t="s">
        <v>433</v>
      </c>
      <c r="EN323" s="2"/>
      <c r="EO323" s="2" t="s">
        <v>3</v>
      </c>
      <c r="EP323" s="2"/>
      <c r="EQ323" s="2">
        <v>0</v>
      </c>
      <c r="ER323" s="2">
        <v>80322.25</v>
      </c>
      <c r="ES323" s="2">
        <v>80322.25</v>
      </c>
      <c r="ET323" s="2">
        <v>0</v>
      </c>
      <c r="EU323" s="2">
        <v>0</v>
      </c>
      <c r="EV323" s="2">
        <v>0</v>
      </c>
      <c r="EW323" s="2">
        <v>0</v>
      </c>
      <c r="EX323" s="2">
        <v>0</v>
      </c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>
        <v>0</v>
      </c>
      <c r="FR323" s="2">
        <v>0</v>
      </c>
      <c r="FS323" s="2">
        <v>0</v>
      </c>
      <c r="FT323" s="2"/>
      <c r="FU323" s="2"/>
      <c r="FV323" s="2"/>
      <c r="FW323" s="2"/>
      <c r="FX323" s="2">
        <v>94</v>
      </c>
      <c r="FY323" s="2">
        <v>51</v>
      </c>
      <c r="FZ323" s="2"/>
      <c r="GA323" s="2" t="s">
        <v>3</v>
      </c>
      <c r="GB323" s="2"/>
      <c r="GC323" s="2"/>
      <c r="GD323" s="2">
        <v>1</v>
      </c>
      <c r="GE323" s="2"/>
      <c r="GF323" s="2">
        <v>443014068</v>
      </c>
      <c r="GG323" s="2">
        <v>2</v>
      </c>
      <c r="GH323" s="2">
        <v>1</v>
      </c>
      <c r="GI323" s="2">
        <v>2</v>
      </c>
      <c r="GJ323" s="2">
        <v>0</v>
      </c>
      <c r="GK323" s="2">
        <v>0</v>
      </c>
      <c r="GL323" s="2">
        <f t="shared" si="173"/>
        <v>0</v>
      </c>
      <c r="GM323" s="2">
        <f t="shared" si="174"/>
        <v>346.12</v>
      </c>
      <c r="GN323" s="2">
        <f t="shared" si="175"/>
        <v>346.12</v>
      </c>
      <c r="GO323" s="2">
        <f t="shared" si="176"/>
        <v>0</v>
      </c>
      <c r="GP323" s="2">
        <f t="shared" si="177"/>
        <v>0</v>
      </c>
      <c r="GQ323" s="2"/>
      <c r="GR323" s="2">
        <v>0</v>
      </c>
      <c r="GS323" s="2">
        <v>3</v>
      </c>
      <c r="GT323" s="2">
        <v>0</v>
      </c>
      <c r="GU323" s="2" t="s">
        <v>3</v>
      </c>
      <c r="GV323" s="2">
        <f t="shared" si="178"/>
        <v>0</v>
      </c>
      <c r="GW323" s="2">
        <v>1</v>
      </c>
      <c r="GX323" s="2">
        <f t="shared" si="179"/>
        <v>0</v>
      </c>
      <c r="GY323" s="2"/>
      <c r="GZ323" s="2"/>
      <c r="HA323" s="2">
        <v>0</v>
      </c>
      <c r="HB323" s="2">
        <v>0</v>
      </c>
      <c r="HC323" s="2">
        <f t="shared" si="186"/>
        <v>0</v>
      </c>
      <c r="HD323" s="2"/>
      <c r="HE323" s="2" t="s">
        <v>3</v>
      </c>
      <c r="HF323" s="2" t="s">
        <v>3</v>
      </c>
      <c r="HG323" s="2"/>
      <c r="HH323" s="2"/>
      <c r="HI323" s="2"/>
      <c r="HJ323" s="2"/>
      <c r="HK323" s="2"/>
      <c r="HL323" s="2"/>
      <c r="HM323" s="2" t="s">
        <v>430</v>
      </c>
      <c r="HN323" s="2" t="s">
        <v>434</v>
      </c>
      <c r="HO323" s="2" t="s">
        <v>435</v>
      </c>
      <c r="HP323" s="2" t="s">
        <v>431</v>
      </c>
      <c r="HQ323" s="2" t="s">
        <v>431</v>
      </c>
      <c r="HR323" s="2"/>
      <c r="HS323" s="2">
        <v>0</v>
      </c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>
        <v>0</v>
      </c>
      <c r="IL323" s="2"/>
      <c r="IM323" s="2"/>
      <c r="IN323" s="2"/>
      <c r="IO323" s="2"/>
      <c r="IP323" s="2"/>
      <c r="IQ323" s="2"/>
      <c r="IR323" s="2"/>
      <c r="IS323" s="2"/>
      <c r="IT323" s="2"/>
      <c r="IU323" s="2"/>
    </row>
    <row r="324" spans="1:255" x14ac:dyDescent="0.2">
      <c r="A324" s="2">
        <v>18</v>
      </c>
      <c r="B324" s="2">
        <v>1</v>
      </c>
      <c r="C324" s="2">
        <v>314</v>
      </c>
      <c r="D324" s="2"/>
      <c r="E324" s="2" t="s">
        <v>453</v>
      </c>
      <c r="F324" s="2" t="s">
        <v>454</v>
      </c>
      <c r="G324" s="2" t="s">
        <v>455</v>
      </c>
      <c r="H324" s="2" t="s">
        <v>236</v>
      </c>
      <c r="I324" s="2">
        <f>I322*J324</f>
        <v>5.04E-4</v>
      </c>
      <c r="J324" s="2">
        <v>2.8E-3</v>
      </c>
      <c r="K324" s="2">
        <v>1.4E-3</v>
      </c>
      <c r="L324" s="2"/>
      <c r="M324" s="2"/>
      <c r="N324" s="2"/>
      <c r="O324" s="2">
        <f t="shared" si="180"/>
        <v>47.78</v>
      </c>
      <c r="P324" s="2">
        <f>ROUND(CQ324*I324,2)</f>
        <v>47.78</v>
      </c>
      <c r="Q324" s="2">
        <f>ROUND(CR324*I324,2)</f>
        <v>0</v>
      </c>
      <c r="R324" s="2">
        <f>ROUND(CS324*I324,2)</f>
        <v>0</v>
      </c>
      <c r="S324" s="2">
        <f>ROUND(CT324*I324,2)</f>
        <v>0</v>
      </c>
      <c r="T324" s="2">
        <f t="shared" si="166"/>
        <v>0</v>
      </c>
      <c r="U324" s="2">
        <f>ROUND(CV324*I324,7)</f>
        <v>0</v>
      </c>
      <c r="V324" s="2">
        <f>ROUND(CW324*I324,7)</f>
        <v>0</v>
      </c>
      <c r="W324" s="2">
        <f t="shared" si="167"/>
        <v>0</v>
      </c>
      <c r="X324" s="2">
        <f t="shared" si="168"/>
        <v>0</v>
      </c>
      <c r="Y324" s="2">
        <f t="shared" si="169"/>
        <v>0</v>
      </c>
      <c r="Z324" s="2"/>
      <c r="AA324" s="2">
        <v>72309884</v>
      </c>
      <c r="AB324" s="2">
        <f t="shared" si="170"/>
        <v>58516.73</v>
      </c>
      <c r="AC324" s="2">
        <f>ROUND((ES324),6)</f>
        <v>58516.73</v>
      </c>
      <c r="AD324" s="2">
        <f>ROUND((((ET324)-(EU324))+AE324),6)</f>
        <v>0</v>
      </c>
      <c r="AE324" s="2">
        <f>ROUND((EU324),6)</f>
        <v>0</v>
      </c>
      <c r="AF324" s="2">
        <f>ROUND((EV324),6)</f>
        <v>0</v>
      </c>
      <c r="AG324" s="2">
        <f t="shared" si="171"/>
        <v>0</v>
      </c>
      <c r="AH324" s="2">
        <f>(EW324)</f>
        <v>0</v>
      </c>
      <c r="AI324" s="2">
        <f>(EX324)</f>
        <v>0</v>
      </c>
      <c r="AJ324" s="2">
        <f t="shared" si="172"/>
        <v>0</v>
      </c>
      <c r="AK324" s="2">
        <v>58516.73</v>
      </c>
      <c r="AL324" s="2">
        <v>58516.73</v>
      </c>
      <c r="AM324" s="2">
        <v>0</v>
      </c>
      <c r="AN324" s="2">
        <v>0</v>
      </c>
      <c r="AO324" s="2">
        <v>0</v>
      </c>
      <c r="AP324" s="2">
        <v>0</v>
      </c>
      <c r="AQ324" s="2">
        <v>0</v>
      </c>
      <c r="AR324" s="2">
        <v>0</v>
      </c>
      <c r="AS324" s="2">
        <v>0</v>
      </c>
      <c r="AT324" s="2">
        <v>94</v>
      </c>
      <c r="AU324" s="2">
        <v>51</v>
      </c>
      <c r="AV324" s="2">
        <v>1</v>
      </c>
      <c r="AW324" s="2">
        <v>1</v>
      </c>
      <c r="AX324" s="2"/>
      <c r="AY324" s="2"/>
      <c r="AZ324" s="2">
        <v>1</v>
      </c>
      <c r="BA324" s="2">
        <v>1</v>
      </c>
      <c r="BB324" s="2">
        <v>1</v>
      </c>
      <c r="BC324" s="2">
        <v>1.62</v>
      </c>
      <c r="BD324" s="2" t="s">
        <v>3</v>
      </c>
      <c r="BE324" s="2" t="s">
        <v>3</v>
      </c>
      <c r="BF324" s="2" t="s">
        <v>3</v>
      </c>
      <c r="BG324" s="2" t="s">
        <v>3</v>
      </c>
      <c r="BH324" s="2">
        <v>3</v>
      </c>
      <c r="BI324" s="2">
        <v>1</v>
      </c>
      <c r="BJ324" s="2" t="s">
        <v>456</v>
      </c>
      <c r="BK324" s="2"/>
      <c r="BL324" s="2"/>
      <c r="BM324" s="2">
        <v>13001</v>
      </c>
      <c r="BN324" s="2">
        <v>0</v>
      </c>
      <c r="BO324" s="2" t="s">
        <v>454</v>
      </c>
      <c r="BP324" s="2">
        <v>1</v>
      </c>
      <c r="BQ324" s="2">
        <v>2</v>
      </c>
      <c r="BR324" s="2">
        <v>0</v>
      </c>
      <c r="BS324" s="2">
        <v>1</v>
      </c>
      <c r="BT324" s="2">
        <v>1</v>
      </c>
      <c r="BU324" s="2">
        <v>1</v>
      </c>
      <c r="BV324" s="2">
        <v>1</v>
      </c>
      <c r="BW324" s="2">
        <v>1</v>
      </c>
      <c r="BX324" s="2">
        <v>1</v>
      </c>
      <c r="BY324" s="2" t="s">
        <v>3</v>
      </c>
      <c r="BZ324" s="2">
        <v>94</v>
      </c>
      <c r="CA324" s="2">
        <v>51</v>
      </c>
      <c r="CB324" s="2" t="s">
        <v>3</v>
      </c>
      <c r="CC324" s="2"/>
      <c r="CD324" s="2"/>
      <c r="CE324" s="2">
        <v>0</v>
      </c>
      <c r="CF324" s="2">
        <v>0</v>
      </c>
      <c r="CG324" s="2">
        <v>0</v>
      </c>
      <c r="CH324" s="2"/>
      <c r="CI324" s="2"/>
      <c r="CJ324" s="2"/>
      <c r="CK324" s="2"/>
      <c r="CL324" s="2"/>
      <c r="CM324" s="2">
        <v>0</v>
      </c>
      <c r="CN324" s="2" t="s">
        <v>3</v>
      </c>
      <c r="CO324" s="2">
        <v>0</v>
      </c>
      <c r="CP324" s="2">
        <f t="shared" si="181"/>
        <v>47.78</v>
      </c>
      <c r="CQ324" s="2">
        <f>ROUND(AL324*BC324,2)</f>
        <v>94797.1</v>
      </c>
      <c r="CR324" s="2">
        <f>ROUND(AM324*BB324,2)</f>
        <v>0</v>
      </c>
      <c r="CS324" s="2">
        <f>ROUND(AN324*BS324,2)</f>
        <v>0</v>
      </c>
      <c r="CT324" s="2">
        <f>ROUND(AO324*BA324,2)</f>
        <v>0</v>
      </c>
      <c r="CU324" s="2">
        <f t="shared" si="182"/>
        <v>0</v>
      </c>
      <c r="CV324" s="2">
        <f>AH324</f>
        <v>0</v>
      </c>
      <c r="CW324" s="2">
        <f>AI324</f>
        <v>0</v>
      </c>
      <c r="CX324" s="2">
        <f t="shared" si="183"/>
        <v>0</v>
      </c>
      <c r="CY324" s="2">
        <f t="shared" si="184"/>
        <v>0</v>
      </c>
      <c r="CZ324" s="2">
        <f t="shared" si="185"/>
        <v>0</v>
      </c>
      <c r="DA324" s="2"/>
      <c r="DB324" s="2"/>
      <c r="DC324" s="2" t="s">
        <v>3</v>
      </c>
      <c r="DD324" s="2" t="s">
        <v>3</v>
      </c>
      <c r="DE324" s="2" t="s">
        <v>3</v>
      </c>
      <c r="DF324" s="2" t="s">
        <v>3</v>
      </c>
      <c r="DG324" s="2" t="s">
        <v>3</v>
      </c>
      <c r="DH324" s="2" t="s">
        <v>3</v>
      </c>
      <c r="DI324" s="2" t="s">
        <v>3</v>
      </c>
      <c r="DJ324" s="2" t="s">
        <v>3</v>
      </c>
      <c r="DK324" s="2" t="s">
        <v>3</v>
      </c>
      <c r="DL324" s="2" t="s">
        <v>3</v>
      </c>
      <c r="DM324" s="2" t="s">
        <v>3</v>
      </c>
      <c r="DN324" s="2">
        <v>0</v>
      </c>
      <c r="DO324" s="2">
        <v>0</v>
      </c>
      <c r="DP324" s="2">
        <v>1</v>
      </c>
      <c r="DQ324" s="2">
        <v>1</v>
      </c>
      <c r="DR324" s="2"/>
      <c r="DS324" s="2"/>
      <c r="DT324" s="2"/>
      <c r="DU324" s="2">
        <v>1009</v>
      </c>
      <c r="DV324" s="2" t="s">
        <v>236</v>
      </c>
      <c r="DW324" s="2" t="s">
        <v>236</v>
      </c>
      <c r="DX324" s="2">
        <v>1000</v>
      </c>
      <c r="DY324" s="2"/>
      <c r="DZ324" s="2" t="s">
        <v>3</v>
      </c>
      <c r="EA324" s="2" t="s">
        <v>3</v>
      </c>
      <c r="EB324" s="2" t="s">
        <v>3</v>
      </c>
      <c r="EC324" s="2" t="s">
        <v>3</v>
      </c>
      <c r="ED324" s="2"/>
      <c r="EE324" s="2">
        <v>70312937</v>
      </c>
      <c r="EF324" s="2">
        <v>2</v>
      </c>
      <c r="EG324" s="2" t="s">
        <v>25</v>
      </c>
      <c r="EH324" s="2">
        <v>13</v>
      </c>
      <c r="EI324" s="2" t="s">
        <v>431</v>
      </c>
      <c r="EJ324" s="2">
        <v>1</v>
      </c>
      <c r="EK324" s="2">
        <v>13001</v>
      </c>
      <c r="EL324" s="2" t="s">
        <v>432</v>
      </c>
      <c r="EM324" s="2" t="s">
        <v>433</v>
      </c>
      <c r="EN324" s="2"/>
      <c r="EO324" s="2" t="s">
        <v>3</v>
      </c>
      <c r="EP324" s="2"/>
      <c r="EQ324" s="2">
        <v>0</v>
      </c>
      <c r="ER324" s="2">
        <v>58516.73</v>
      </c>
      <c r="ES324" s="2">
        <v>58516.73</v>
      </c>
      <c r="ET324" s="2">
        <v>0</v>
      </c>
      <c r="EU324" s="2">
        <v>0</v>
      </c>
      <c r="EV324" s="2">
        <v>0</v>
      </c>
      <c r="EW324" s="2">
        <v>0</v>
      </c>
      <c r="EX324" s="2">
        <v>0</v>
      </c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>
        <v>0</v>
      </c>
      <c r="FR324" s="2">
        <v>0</v>
      </c>
      <c r="FS324" s="2">
        <v>0</v>
      </c>
      <c r="FT324" s="2"/>
      <c r="FU324" s="2"/>
      <c r="FV324" s="2"/>
      <c r="FW324" s="2"/>
      <c r="FX324" s="2">
        <v>94</v>
      </c>
      <c r="FY324" s="2">
        <v>51</v>
      </c>
      <c r="FZ324" s="2"/>
      <c r="GA324" s="2" t="s">
        <v>3</v>
      </c>
      <c r="GB324" s="2"/>
      <c r="GC324" s="2"/>
      <c r="GD324" s="2">
        <v>1</v>
      </c>
      <c r="GE324" s="2"/>
      <c r="GF324" s="2">
        <v>228153651</v>
      </c>
      <c r="GG324" s="2">
        <v>2</v>
      </c>
      <c r="GH324" s="2">
        <v>1</v>
      </c>
      <c r="GI324" s="2">
        <v>2</v>
      </c>
      <c r="GJ324" s="2">
        <v>0</v>
      </c>
      <c r="GK324" s="2">
        <v>0</v>
      </c>
      <c r="GL324" s="2">
        <f t="shared" si="173"/>
        <v>0</v>
      </c>
      <c r="GM324" s="2">
        <f t="shared" si="174"/>
        <v>47.78</v>
      </c>
      <c r="GN324" s="2">
        <f t="shared" si="175"/>
        <v>47.78</v>
      </c>
      <c r="GO324" s="2">
        <f t="shared" si="176"/>
        <v>0</v>
      </c>
      <c r="GP324" s="2">
        <f t="shared" si="177"/>
        <v>0</v>
      </c>
      <c r="GQ324" s="2"/>
      <c r="GR324" s="2">
        <v>0</v>
      </c>
      <c r="GS324" s="2">
        <v>3</v>
      </c>
      <c r="GT324" s="2">
        <v>0</v>
      </c>
      <c r="GU324" s="2" t="s">
        <v>3</v>
      </c>
      <c r="GV324" s="2">
        <f t="shared" si="178"/>
        <v>0</v>
      </c>
      <c r="GW324" s="2">
        <v>1</v>
      </c>
      <c r="GX324" s="2">
        <f t="shared" si="179"/>
        <v>0</v>
      </c>
      <c r="GY324" s="2"/>
      <c r="GZ324" s="2"/>
      <c r="HA324" s="2">
        <v>0</v>
      </c>
      <c r="HB324" s="2">
        <v>0</v>
      </c>
      <c r="HC324" s="2">
        <f t="shared" si="186"/>
        <v>0</v>
      </c>
      <c r="HD324" s="2"/>
      <c r="HE324" s="2" t="s">
        <v>3</v>
      </c>
      <c r="HF324" s="2" t="s">
        <v>3</v>
      </c>
      <c r="HG324" s="2"/>
      <c r="HH324" s="2"/>
      <c r="HI324" s="2"/>
      <c r="HJ324" s="2"/>
      <c r="HK324" s="2"/>
      <c r="HL324" s="2"/>
      <c r="HM324" s="2" t="s">
        <v>430</v>
      </c>
      <c r="HN324" s="2" t="s">
        <v>434</v>
      </c>
      <c r="HO324" s="2" t="s">
        <v>435</v>
      </c>
      <c r="HP324" s="2" t="s">
        <v>431</v>
      </c>
      <c r="HQ324" s="2" t="s">
        <v>431</v>
      </c>
      <c r="HR324" s="2"/>
      <c r="HS324" s="2">
        <v>0</v>
      </c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>
        <v>0</v>
      </c>
      <c r="IL324" s="2"/>
      <c r="IM324" s="2"/>
      <c r="IN324" s="2"/>
      <c r="IO324" s="2"/>
      <c r="IP324" s="2"/>
      <c r="IQ324" s="2"/>
      <c r="IR324" s="2"/>
      <c r="IS324" s="2"/>
      <c r="IT324" s="2"/>
      <c r="IU324" s="2"/>
    </row>
    <row r="326" spans="1:255" x14ac:dyDescent="0.2">
      <c r="A326" s="3">
        <v>51</v>
      </c>
      <c r="B326" s="3">
        <f>B309</f>
        <v>1</v>
      </c>
      <c r="C326" s="3">
        <f>A309</f>
        <v>5</v>
      </c>
      <c r="D326" s="3">
        <f>ROW(A309)</f>
        <v>309</v>
      </c>
      <c r="E326" s="3"/>
      <c r="F326" s="3" t="str">
        <f>IF(F309&lt;&gt;"",F309,"")</f>
        <v>Новый подраздел</v>
      </c>
      <c r="G326" s="3" t="str">
        <f>IF(G309&lt;&gt;"",G309,"")</f>
        <v>Опорная рама под ГРПШ</v>
      </c>
      <c r="H326" s="3">
        <v>0</v>
      </c>
      <c r="I326" s="3"/>
      <c r="J326" s="3"/>
      <c r="K326" s="3"/>
      <c r="L326" s="3"/>
      <c r="M326" s="3"/>
      <c r="N326" s="3"/>
      <c r="O326" s="3">
        <f t="shared" ref="O326:T326" si="187">ROUND(AB326,2)</f>
        <v>38146.06</v>
      </c>
      <c r="P326" s="3">
        <f t="shared" si="187"/>
        <v>32474.91</v>
      </c>
      <c r="Q326" s="3">
        <f t="shared" si="187"/>
        <v>935.03</v>
      </c>
      <c r="R326" s="3">
        <f t="shared" si="187"/>
        <v>358.84</v>
      </c>
      <c r="S326" s="3">
        <f t="shared" si="187"/>
        <v>4377.28</v>
      </c>
      <c r="T326" s="3">
        <f t="shared" si="187"/>
        <v>0</v>
      </c>
      <c r="U326" s="3">
        <f>AH326</f>
        <v>11.389632000000001</v>
      </c>
      <c r="V326" s="3">
        <f>AI326</f>
        <v>0.746672</v>
      </c>
      <c r="W326" s="3">
        <f>ROUND(AJ326,2)</f>
        <v>0</v>
      </c>
      <c r="X326" s="3">
        <f>ROUND(AK326,2)</f>
        <v>4621.76</v>
      </c>
      <c r="Y326" s="3">
        <f>ROUND(AL326,2)</f>
        <v>2477.75</v>
      </c>
      <c r="Z326" s="3"/>
      <c r="AA326" s="3"/>
      <c r="AB326" s="3">
        <f>ROUND(SUMIF(AA313:AA324,"=72309884",O313:O324),2)</f>
        <v>38146.06</v>
      </c>
      <c r="AC326" s="3">
        <f>ROUND(SUMIF(AA313:AA324,"=72309884",P313:P324),2)</f>
        <v>32474.91</v>
      </c>
      <c r="AD326" s="3">
        <f>ROUND(SUMIF(AA313:AA324,"=72309884",Q313:Q324),2)</f>
        <v>935.03</v>
      </c>
      <c r="AE326" s="3">
        <f>ROUND(SUMIF(AA313:AA324,"=72309884",R313:R324),2)</f>
        <v>358.84</v>
      </c>
      <c r="AF326" s="3">
        <f>ROUND(SUMIF(AA313:AA324,"=72309884",S313:S324),2)</f>
        <v>4377.28</v>
      </c>
      <c r="AG326" s="3">
        <f>ROUND(SUMIF(AA313:AA324,"=72309884",T313:T324),2)</f>
        <v>0</v>
      </c>
      <c r="AH326" s="3">
        <f>SUMIF(AA313:AA324,"=72309884",U313:U324)</f>
        <v>11.389632000000001</v>
      </c>
      <c r="AI326" s="3">
        <f>SUMIF(AA313:AA324,"=72309884",V313:V324)</f>
        <v>0.746672</v>
      </c>
      <c r="AJ326" s="3">
        <f>ROUND(SUMIF(AA313:AA324,"=72309884",W313:W324),2)</f>
        <v>0</v>
      </c>
      <c r="AK326" s="3">
        <f>ROUND(SUMIF(AA313:AA324,"=72309884",X313:X324),2)</f>
        <v>4621.76</v>
      </c>
      <c r="AL326" s="3">
        <f>ROUND(SUMIF(AA313:AA324,"=72309884",Y313:Y324),2)</f>
        <v>2477.75</v>
      </c>
      <c r="AM326" s="3"/>
      <c r="AN326" s="3"/>
      <c r="AO326" s="3">
        <f t="shared" ref="AO326:BD326" si="188">ROUND(BX326,2)</f>
        <v>0</v>
      </c>
      <c r="AP326" s="3">
        <f t="shared" si="188"/>
        <v>0</v>
      </c>
      <c r="AQ326" s="3">
        <f t="shared" si="188"/>
        <v>0</v>
      </c>
      <c r="AR326" s="3">
        <f t="shared" si="188"/>
        <v>45245.57</v>
      </c>
      <c r="AS326" s="3">
        <f t="shared" si="188"/>
        <v>13511.35</v>
      </c>
      <c r="AT326" s="3">
        <f t="shared" si="188"/>
        <v>31734.22</v>
      </c>
      <c r="AU326" s="3">
        <f t="shared" si="188"/>
        <v>0</v>
      </c>
      <c r="AV326" s="3">
        <f t="shared" si="188"/>
        <v>32474.91</v>
      </c>
      <c r="AW326" s="3">
        <f t="shared" si="188"/>
        <v>32474.91</v>
      </c>
      <c r="AX326" s="3">
        <f t="shared" si="188"/>
        <v>0</v>
      </c>
      <c r="AY326" s="3">
        <f t="shared" si="188"/>
        <v>32474.91</v>
      </c>
      <c r="AZ326" s="3">
        <f t="shared" si="188"/>
        <v>0</v>
      </c>
      <c r="BA326" s="3">
        <f t="shared" si="188"/>
        <v>0</v>
      </c>
      <c r="BB326" s="3">
        <f t="shared" si="188"/>
        <v>0</v>
      </c>
      <c r="BC326" s="3">
        <f t="shared" si="188"/>
        <v>0</v>
      </c>
      <c r="BD326" s="3">
        <f t="shared" si="188"/>
        <v>0</v>
      </c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>
        <f>ROUND(SUMIF(AA313:AA324,"=72309884",FQ313:FQ324),2)</f>
        <v>0</v>
      </c>
      <c r="BY326" s="3">
        <f>ROUND(SUMIF(AA313:AA324,"=72309884",FR313:FR324),2)</f>
        <v>0</v>
      </c>
      <c r="BZ326" s="3">
        <f>ROUND(SUMIF(AA313:AA324,"=72309884",GL313:GL324),2)</f>
        <v>0</v>
      </c>
      <c r="CA326" s="3">
        <f>ROUND(SUMIF(AA313:AA324,"=72309884",GM313:GM324),2)</f>
        <v>45245.57</v>
      </c>
      <c r="CB326" s="3">
        <f>ROUND(SUMIF(AA313:AA324,"=72309884",GN313:GN324),2)</f>
        <v>13511.35</v>
      </c>
      <c r="CC326" s="3">
        <f>ROUND(SUMIF(AA313:AA324,"=72309884",GO313:GO324),2)</f>
        <v>31734.22</v>
      </c>
      <c r="CD326" s="3">
        <f>ROUND(SUMIF(AA313:AA324,"=72309884",GP313:GP324),2)</f>
        <v>0</v>
      </c>
      <c r="CE326" s="3">
        <f>AC326-BX326</f>
        <v>32474.91</v>
      </c>
      <c r="CF326" s="3">
        <f>AC326-BY326</f>
        <v>32474.91</v>
      </c>
      <c r="CG326" s="3">
        <f>BX326-BZ326</f>
        <v>0</v>
      </c>
      <c r="CH326" s="3">
        <f>AC326-BX326-BY326+BZ326</f>
        <v>32474.91</v>
      </c>
      <c r="CI326" s="3">
        <f>BY326-BZ326</f>
        <v>0</v>
      </c>
      <c r="CJ326" s="3">
        <f>ROUND(SUMIF(AA313:AA324,"=72309884",GX313:GX324),2)</f>
        <v>0</v>
      </c>
      <c r="CK326" s="3">
        <f>ROUND(SUMIF(AA313:AA324,"=72309884",GY313:GY324),2)</f>
        <v>0</v>
      </c>
      <c r="CL326" s="3">
        <f>ROUND(SUMIF(AA313:AA324,"=72309884",GZ313:GZ324),2)</f>
        <v>0</v>
      </c>
      <c r="CM326" s="3">
        <f>ROUND(SUMIF(AA313:AA324,"=72309884",HD313:HD324),2)</f>
        <v>0</v>
      </c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>
        <v>0</v>
      </c>
    </row>
    <row r="328" spans="1:255" x14ac:dyDescent="0.2">
      <c r="A328" s="5">
        <v>50</v>
      </c>
      <c r="B328" s="5">
        <v>0</v>
      </c>
      <c r="C328" s="5">
        <v>0</v>
      </c>
      <c r="D328" s="5">
        <v>1</v>
      </c>
      <c r="E328" s="5">
        <v>201</v>
      </c>
      <c r="F328" s="5">
        <f>ROUND(Source!O326,O328)</f>
        <v>38146.06</v>
      </c>
      <c r="G328" s="5" t="s">
        <v>46</v>
      </c>
      <c r="H328" s="5" t="s">
        <v>47</v>
      </c>
      <c r="I328" s="5"/>
      <c r="J328" s="5"/>
      <c r="K328" s="5">
        <v>201</v>
      </c>
      <c r="L328" s="5">
        <v>1</v>
      </c>
      <c r="M328" s="5">
        <v>3</v>
      </c>
      <c r="N328" s="5" t="s">
        <v>3</v>
      </c>
      <c r="O328" s="5">
        <v>2</v>
      </c>
      <c r="P328" s="5"/>
      <c r="Q328" s="5"/>
      <c r="R328" s="5"/>
      <c r="S328" s="5"/>
      <c r="T328" s="5"/>
      <c r="U328" s="5"/>
      <c r="V328" s="5"/>
      <c r="W328" s="5">
        <v>38146.06</v>
      </c>
      <c r="X328" s="5">
        <v>1</v>
      </c>
      <c r="Y328" s="5">
        <v>38146.06</v>
      </c>
      <c r="Z328" s="5"/>
      <c r="AA328" s="5"/>
      <c r="AB328" s="5"/>
    </row>
    <row r="329" spans="1:255" x14ac:dyDescent="0.2">
      <c r="A329" s="5">
        <v>50</v>
      </c>
      <c r="B329" s="5">
        <v>0</v>
      </c>
      <c r="C329" s="5">
        <v>0</v>
      </c>
      <c r="D329" s="5">
        <v>1</v>
      </c>
      <c r="E329" s="5">
        <v>202</v>
      </c>
      <c r="F329" s="5">
        <f>ROUND(Source!P326,O329)</f>
        <v>32474.91</v>
      </c>
      <c r="G329" s="5" t="s">
        <v>48</v>
      </c>
      <c r="H329" s="5" t="s">
        <v>49</v>
      </c>
      <c r="I329" s="5"/>
      <c r="J329" s="5"/>
      <c r="K329" s="5">
        <v>202</v>
      </c>
      <c r="L329" s="5">
        <v>2</v>
      </c>
      <c r="M329" s="5">
        <v>3</v>
      </c>
      <c r="N329" s="5" t="s">
        <v>3</v>
      </c>
      <c r="O329" s="5">
        <v>2</v>
      </c>
      <c r="P329" s="5"/>
      <c r="Q329" s="5"/>
      <c r="R329" s="5"/>
      <c r="S329" s="5"/>
      <c r="T329" s="5"/>
      <c r="U329" s="5"/>
      <c r="V329" s="5"/>
      <c r="W329" s="5">
        <v>32474.91</v>
      </c>
      <c r="X329" s="5">
        <v>1</v>
      </c>
      <c r="Y329" s="5">
        <v>32474.91</v>
      </c>
      <c r="Z329" s="5"/>
      <c r="AA329" s="5"/>
      <c r="AB329" s="5"/>
    </row>
    <row r="330" spans="1:255" x14ac:dyDescent="0.2">
      <c r="A330" s="5">
        <v>50</v>
      </c>
      <c r="B330" s="5">
        <v>0</v>
      </c>
      <c r="C330" s="5">
        <v>0</v>
      </c>
      <c r="D330" s="5">
        <v>1</v>
      </c>
      <c r="E330" s="5">
        <v>222</v>
      </c>
      <c r="F330" s="5">
        <f>ROUND(Source!AO326,O330)</f>
        <v>0</v>
      </c>
      <c r="G330" s="5" t="s">
        <v>50</v>
      </c>
      <c r="H330" s="5" t="s">
        <v>51</v>
      </c>
      <c r="I330" s="5"/>
      <c r="J330" s="5"/>
      <c r="K330" s="5">
        <v>222</v>
      </c>
      <c r="L330" s="5">
        <v>3</v>
      </c>
      <c r="M330" s="5">
        <v>3</v>
      </c>
      <c r="N330" s="5" t="s">
        <v>3</v>
      </c>
      <c r="O330" s="5">
        <v>2</v>
      </c>
      <c r="P330" s="5"/>
      <c r="Q330" s="5"/>
      <c r="R330" s="5"/>
      <c r="S330" s="5"/>
      <c r="T330" s="5"/>
      <c r="U330" s="5"/>
      <c r="V330" s="5"/>
      <c r="W330" s="5">
        <v>0</v>
      </c>
      <c r="X330" s="5">
        <v>1</v>
      </c>
      <c r="Y330" s="5">
        <v>0</v>
      </c>
      <c r="Z330" s="5"/>
      <c r="AA330" s="5"/>
      <c r="AB330" s="5"/>
    </row>
    <row r="331" spans="1:255" x14ac:dyDescent="0.2">
      <c r="A331" s="5">
        <v>50</v>
      </c>
      <c r="B331" s="5">
        <v>0</v>
      </c>
      <c r="C331" s="5">
        <v>0</v>
      </c>
      <c r="D331" s="5">
        <v>1</v>
      </c>
      <c r="E331" s="5">
        <v>225</v>
      </c>
      <c r="F331" s="5">
        <f>ROUND(Source!AV326,O331)</f>
        <v>32474.91</v>
      </c>
      <c r="G331" s="5" t="s">
        <v>52</v>
      </c>
      <c r="H331" s="5" t="s">
        <v>53</v>
      </c>
      <c r="I331" s="5"/>
      <c r="J331" s="5"/>
      <c r="K331" s="5">
        <v>225</v>
      </c>
      <c r="L331" s="5">
        <v>4</v>
      </c>
      <c r="M331" s="5">
        <v>3</v>
      </c>
      <c r="N331" s="5" t="s">
        <v>3</v>
      </c>
      <c r="O331" s="5">
        <v>2</v>
      </c>
      <c r="P331" s="5"/>
      <c r="Q331" s="5"/>
      <c r="R331" s="5"/>
      <c r="S331" s="5"/>
      <c r="T331" s="5"/>
      <c r="U331" s="5"/>
      <c r="V331" s="5"/>
      <c r="W331" s="5">
        <v>32474.91</v>
      </c>
      <c r="X331" s="5">
        <v>1</v>
      </c>
      <c r="Y331" s="5">
        <v>32474.91</v>
      </c>
      <c r="Z331" s="5"/>
      <c r="AA331" s="5"/>
      <c r="AB331" s="5"/>
    </row>
    <row r="332" spans="1:255" x14ac:dyDescent="0.2">
      <c r="A332" s="5">
        <v>50</v>
      </c>
      <c r="B332" s="5">
        <v>0</v>
      </c>
      <c r="C332" s="5">
        <v>0</v>
      </c>
      <c r="D332" s="5">
        <v>1</v>
      </c>
      <c r="E332" s="5">
        <v>226</v>
      </c>
      <c r="F332" s="5">
        <f>ROUND(Source!AW326,O332)</f>
        <v>32474.91</v>
      </c>
      <c r="G332" s="5" t="s">
        <v>54</v>
      </c>
      <c r="H332" s="5" t="s">
        <v>55</v>
      </c>
      <c r="I332" s="5"/>
      <c r="J332" s="5"/>
      <c r="K332" s="5">
        <v>226</v>
      </c>
      <c r="L332" s="5">
        <v>5</v>
      </c>
      <c r="M332" s="5">
        <v>3</v>
      </c>
      <c r="N332" s="5" t="s">
        <v>3</v>
      </c>
      <c r="O332" s="5">
        <v>2</v>
      </c>
      <c r="P332" s="5"/>
      <c r="Q332" s="5"/>
      <c r="R332" s="5"/>
      <c r="S332" s="5"/>
      <c r="T332" s="5"/>
      <c r="U332" s="5"/>
      <c r="V332" s="5"/>
      <c r="W332" s="5">
        <v>32474.91</v>
      </c>
      <c r="X332" s="5">
        <v>1</v>
      </c>
      <c r="Y332" s="5">
        <v>32474.91</v>
      </c>
      <c r="Z332" s="5"/>
      <c r="AA332" s="5"/>
      <c r="AB332" s="5"/>
    </row>
    <row r="333" spans="1:255" x14ac:dyDescent="0.2">
      <c r="A333" s="5">
        <v>50</v>
      </c>
      <c r="B333" s="5">
        <v>0</v>
      </c>
      <c r="C333" s="5">
        <v>0</v>
      </c>
      <c r="D333" s="5">
        <v>1</v>
      </c>
      <c r="E333" s="5">
        <v>227</v>
      </c>
      <c r="F333" s="5">
        <f>ROUND(Source!AX326,O333)</f>
        <v>0</v>
      </c>
      <c r="G333" s="5" t="s">
        <v>56</v>
      </c>
      <c r="H333" s="5" t="s">
        <v>57</v>
      </c>
      <c r="I333" s="5"/>
      <c r="J333" s="5"/>
      <c r="K333" s="5">
        <v>227</v>
      </c>
      <c r="L333" s="5">
        <v>6</v>
      </c>
      <c r="M333" s="5">
        <v>3</v>
      </c>
      <c r="N333" s="5" t="s">
        <v>3</v>
      </c>
      <c r="O333" s="5">
        <v>2</v>
      </c>
      <c r="P333" s="5"/>
      <c r="Q333" s="5"/>
      <c r="R333" s="5"/>
      <c r="S333" s="5"/>
      <c r="T333" s="5"/>
      <c r="U333" s="5"/>
      <c r="V333" s="5"/>
      <c r="W333" s="5">
        <v>0</v>
      </c>
      <c r="X333" s="5">
        <v>1</v>
      </c>
      <c r="Y333" s="5">
        <v>0</v>
      </c>
      <c r="Z333" s="5"/>
      <c r="AA333" s="5"/>
      <c r="AB333" s="5"/>
    </row>
    <row r="334" spans="1:255" x14ac:dyDescent="0.2">
      <c r="A334" s="5">
        <v>50</v>
      </c>
      <c r="B334" s="5">
        <v>0</v>
      </c>
      <c r="C334" s="5">
        <v>0</v>
      </c>
      <c r="D334" s="5">
        <v>1</v>
      </c>
      <c r="E334" s="5">
        <v>228</v>
      </c>
      <c r="F334" s="5">
        <f>ROUND(Source!AY326,O334)</f>
        <v>32474.91</v>
      </c>
      <c r="G334" s="5" t="s">
        <v>58</v>
      </c>
      <c r="H334" s="5" t="s">
        <v>59</v>
      </c>
      <c r="I334" s="5"/>
      <c r="J334" s="5"/>
      <c r="K334" s="5">
        <v>228</v>
      </c>
      <c r="L334" s="5">
        <v>7</v>
      </c>
      <c r="M334" s="5">
        <v>3</v>
      </c>
      <c r="N334" s="5" t="s">
        <v>3</v>
      </c>
      <c r="O334" s="5">
        <v>2</v>
      </c>
      <c r="P334" s="5"/>
      <c r="Q334" s="5"/>
      <c r="R334" s="5"/>
      <c r="S334" s="5"/>
      <c r="T334" s="5"/>
      <c r="U334" s="5"/>
      <c r="V334" s="5"/>
      <c r="W334" s="5">
        <v>32474.91</v>
      </c>
      <c r="X334" s="5">
        <v>1</v>
      </c>
      <c r="Y334" s="5">
        <v>32474.91</v>
      </c>
      <c r="Z334" s="5"/>
      <c r="AA334" s="5"/>
      <c r="AB334" s="5"/>
    </row>
    <row r="335" spans="1:255" x14ac:dyDescent="0.2">
      <c r="A335" s="5">
        <v>50</v>
      </c>
      <c r="B335" s="5">
        <v>0</v>
      </c>
      <c r="C335" s="5">
        <v>0</v>
      </c>
      <c r="D335" s="5">
        <v>1</v>
      </c>
      <c r="E335" s="5">
        <v>216</v>
      </c>
      <c r="F335" s="5">
        <f>ROUND(Source!AP326,O335)</f>
        <v>0</v>
      </c>
      <c r="G335" s="5" t="s">
        <v>60</v>
      </c>
      <c r="H335" s="5" t="s">
        <v>61</v>
      </c>
      <c r="I335" s="5"/>
      <c r="J335" s="5"/>
      <c r="K335" s="5">
        <v>216</v>
      </c>
      <c r="L335" s="5">
        <v>8</v>
      </c>
      <c r="M335" s="5">
        <v>3</v>
      </c>
      <c r="N335" s="5" t="s">
        <v>3</v>
      </c>
      <c r="O335" s="5">
        <v>2</v>
      </c>
      <c r="P335" s="5"/>
      <c r="Q335" s="5"/>
      <c r="R335" s="5"/>
      <c r="S335" s="5"/>
      <c r="T335" s="5"/>
      <c r="U335" s="5"/>
      <c r="V335" s="5"/>
      <c r="W335" s="5">
        <v>0</v>
      </c>
      <c r="X335" s="5">
        <v>1</v>
      </c>
      <c r="Y335" s="5">
        <v>0</v>
      </c>
      <c r="Z335" s="5"/>
      <c r="AA335" s="5"/>
      <c r="AB335" s="5"/>
    </row>
    <row r="336" spans="1:255" x14ac:dyDescent="0.2">
      <c r="A336" s="5">
        <v>50</v>
      </c>
      <c r="B336" s="5">
        <v>0</v>
      </c>
      <c r="C336" s="5">
        <v>0</v>
      </c>
      <c r="D336" s="5">
        <v>1</v>
      </c>
      <c r="E336" s="5">
        <v>223</v>
      </c>
      <c r="F336" s="5">
        <f>ROUND(Source!AQ326,O336)</f>
        <v>0</v>
      </c>
      <c r="G336" s="5" t="s">
        <v>62</v>
      </c>
      <c r="H336" s="5" t="s">
        <v>63</v>
      </c>
      <c r="I336" s="5"/>
      <c r="J336" s="5"/>
      <c r="K336" s="5">
        <v>223</v>
      </c>
      <c r="L336" s="5">
        <v>9</v>
      </c>
      <c r="M336" s="5">
        <v>3</v>
      </c>
      <c r="N336" s="5" t="s">
        <v>3</v>
      </c>
      <c r="O336" s="5">
        <v>2</v>
      </c>
      <c r="P336" s="5"/>
      <c r="Q336" s="5"/>
      <c r="R336" s="5"/>
      <c r="S336" s="5"/>
      <c r="T336" s="5"/>
      <c r="U336" s="5"/>
      <c r="V336" s="5"/>
      <c r="W336" s="5">
        <v>0</v>
      </c>
      <c r="X336" s="5">
        <v>1</v>
      </c>
      <c r="Y336" s="5">
        <v>0</v>
      </c>
      <c r="Z336" s="5"/>
      <c r="AA336" s="5"/>
      <c r="AB336" s="5"/>
    </row>
    <row r="337" spans="1:28" x14ac:dyDescent="0.2">
      <c r="A337" s="5">
        <v>50</v>
      </c>
      <c r="B337" s="5">
        <v>0</v>
      </c>
      <c r="C337" s="5">
        <v>0</v>
      </c>
      <c r="D337" s="5">
        <v>1</v>
      </c>
      <c r="E337" s="5">
        <v>229</v>
      </c>
      <c r="F337" s="5">
        <f>ROUND(Source!AZ326,O337)</f>
        <v>0</v>
      </c>
      <c r="G337" s="5" t="s">
        <v>64</v>
      </c>
      <c r="H337" s="5" t="s">
        <v>65</v>
      </c>
      <c r="I337" s="5"/>
      <c r="J337" s="5"/>
      <c r="K337" s="5">
        <v>229</v>
      </c>
      <c r="L337" s="5">
        <v>10</v>
      </c>
      <c r="M337" s="5">
        <v>3</v>
      </c>
      <c r="N337" s="5" t="s">
        <v>3</v>
      </c>
      <c r="O337" s="5">
        <v>2</v>
      </c>
      <c r="P337" s="5"/>
      <c r="Q337" s="5"/>
      <c r="R337" s="5"/>
      <c r="S337" s="5"/>
      <c r="T337" s="5"/>
      <c r="U337" s="5"/>
      <c r="V337" s="5"/>
      <c r="W337" s="5">
        <v>0</v>
      </c>
      <c r="X337" s="5">
        <v>1</v>
      </c>
      <c r="Y337" s="5">
        <v>0</v>
      </c>
      <c r="Z337" s="5"/>
      <c r="AA337" s="5"/>
      <c r="AB337" s="5"/>
    </row>
    <row r="338" spans="1:28" x14ac:dyDescent="0.2">
      <c r="A338" s="5">
        <v>50</v>
      </c>
      <c r="B338" s="5">
        <v>0</v>
      </c>
      <c r="C338" s="5">
        <v>0</v>
      </c>
      <c r="D338" s="5">
        <v>1</v>
      </c>
      <c r="E338" s="5">
        <v>203</v>
      </c>
      <c r="F338" s="5">
        <f>ROUND(Source!Q326,O338)</f>
        <v>935.03</v>
      </c>
      <c r="G338" s="5" t="s">
        <v>66</v>
      </c>
      <c r="H338" s="5" t="s">
        <v>67</v>
      </c>
      <c r="I338" s="5"/>
      <c r="J338" s="5"/>
      <c r="K338" s="5">
        <v>203</v>
      </c>
      <c r="L338" s="5">
        <v>11</v>
      </c>
      <c r="M338" s="5">
        <v>3</v>
      </c>
      <c r="N338" s="5" t="s">
        <v>3</v>
      </c>
      <c r="O338" s="5">
        <v>2</v>
      </c>
      <c r="P338" s="5"/>
      <c r="Q338" s="5"/>
      <c r="R338" s="5"/>
      <c r="S338" s="5"/>
      <c r="T338" s="5"/>
      <c r="U338" s="5"/>
      <c r="V338" s="5"/>
      <c r="W338" s="5">
        <v>935.03000000000009</v>
      </c>
      <c r="X338" s="5">
        <v>1</v>
      </c>
      <c r="Y338" s="5">
        <v>935.03000000000009</v>
      </c>
      <c r="Z338" s="5"/>
      <c r="AA338" s="5"/>
      <c r="AB338" s="5"/>
    </row>
    <row r="339" spans="1:28" x14ac:dyDescent="0.2">
      <c r="A339" s="5">
        <v>50</v>
      </c>
      <c r="B339" s="5">
        <v>0</v>
      </c>
      <c r="C339" s="5">
        <v>0</v>
      </c>
      <c r="D339" s="5">
        <v>1</v>
      </c>
      <c r="E339" s="5">
        <v>231</v>
      </c>
      <c r="F339" s="5">
        <f>ROUND(Source!BB326,O339)</f>
        <v>0</v>
      </c>
      <c r="G339" s="5" t="s">
        <v>68</v>
      </c>
      <c r="H339" s="5" t="s">
        <v>69</v>
      </c>
      <c r="I339" s="5"/>
      <c r="J339" s="5"/>
      <c r="K339" s="5">
        <v>231</v>
      </c>
      <c r="L339" s="5">
        <v>12</v>
      </c>
      <c r="M339" s="5">
        <v>3</v>
      </c>
      <c r="N339" s="5" t="s">
        <v>3</v>
      </c>
      <c r="O339" s="5">
        <v>2</v>
      </c>
      <c r="P339" s="5"/>
      <c r="Q339" s="5"/>
      <c r="R339" s="5"/>
      <c r="S339" s="5"/>
      <c r="T339" s="5"/>
      <c r="U339" s="5"/>
      <c r="V339" s="5"/>
      <c r="W339" s="5">
        <v>0</v>
      </c>
      <c r="X339" s="5">
        <v>1</v>
      </c>
      <c r="Y339" s="5">
        <v>0</v>
      </c>
      <c r="Z339" s="5"/>
      <c r="AA339" s="5"/>
      <c r="AB339" s="5"/>
    </row>
    <row r="340" spans="1:28" x14ac:dyDescent="0.2">
      <c r="A340" s="5">
        <v>50</v>
      </c>
      <c r="B340" s="5">
        <v>0</v>
      </c>
      <c r="C340" s="5">
        <v>0</v>
      </c>
      <c r="D340" s="5">
        <v>1</v>
      </c>
      <c r="E340" s="5">
        <v>204</v>
      </c>
      <c r="F340" s="5">
        <f>ROUND(Source!R326,O340)</f>
        <v>358.84</v>
      </c>
      <c r="G340" s="5" t="s">
        <v>70</v>
      </c>
      <c r="H340" s="5" t="s">
        <v>71</v>
      </c>
      <c r="I340" s="5"/>
      <c r="J340" s="5"/>
      <c r="K340" s="5">
        <v>204</v>
      </c>
      <c r="L340" s="5">
        <v>13</v>
      </c>
      <c r="M340" s="5">
        <v>3</v>
      </c>
      <c r="N340" s="5" t="s">
        <v>3</v>
      </c>
      <c r="O340" s="5">
        <v>2</v>
      </c>
      <c r="P340" s="5"/>
      <c r="Q340" s="5"/>
      <c r="R340" s="5"/>
      <c r="S340" s="5"/>
      <c r="T340" s="5"/>
      <c r="U340" s="5"/>
      <c r="V340" s="5"/>
      <c r="W340" s="5">
        <v>358.84000000000003</v>
      </c>
      <c r="X340" s="5">
        <v>1</v>
      </c>
      <c r="Y340" s="5">
        <v>358.84000000000003</v>
      </c>
      <c r="Z340" s="5"/>
      <c r="AA340" s="5"/>
      <c r="AB340" s="5"/>
    </row>
    <row r="341" spans="1:28" x14ac:dyDescent="0.2">
      <c r="A341" s="5">
        <v>50</v>
      </c>
      <c r="B341" s="5">
        <v>0</v>
      </c>
      <c r="C341" s="5">
        <v>0</v>
      </c>
      <c r="D341" s="5">
        <v>1</v>
      </c>
      <c r="E341" s="5">
        <v>205</v>
      </c>
      <c r="F341" s="5">
        <f>ROUND(Source!S326,O341)</f>
        <v>4377.28</v>
      </c>
      <c r="G341" s="5" t="s">
        <v>72</v>
      </c>
      <c r="H341" s="5" t="s">
        <v>73</v>
      </c>
      <c r="I341" s="5"/>
      <c r="J341" s="5"/>
      <c r="K341" s="5">
        <v>205</v>
      </c>
      <c r="L341" s="5">
        <v>14</v>
      </c>
      <c r="M341" s="5">
        <v>3</v>
      </c>
      <c r="N341" s="5" t="s">
        <v>3</v>
      </c>
      <c r="O341" s="5">
        <v>2</v>
      </c>
      <c r="P341" s="5"/>
      <c r="Q341" s="5"/>
      <c r="R341" s="5"/>
      <c r="S341" s="5"/>
      <c r="T341" s="5"/>
      <c r="U341" s="5"/>
      <c r="V341" s="5"/>
      <c r="W341" s="5">
        <v>4377.28</v>
      </c>
      <c r="X341" s="5">
        <v>1</v>
      </c>
      <c r="Y341" s="5">
        <v>4377.28</v>
      </c>
      <c r="Z341" s="5"/>
      <c r="AA341" s="5"/>
      <c r="AB341" s="5"/>
    </row>
    <row r="342" spans="1:28" x14ac:dyDescent="0.2">
      <c r="A342" s="5">
        <v>50</v>
      </c>
      <c r="B342" s="5">
        <v>0</v>
      </c>
      <c r="C342" s="5">
        <v>0</v>
      </c>
      <c r="D342" s="5">
        <v>1</v>
      </c>
      <c r="E342" s="5">
        <v>232</v>
      </c>
      <c r="F342" s="5">
        <f>ROUND(Source!BC326,O342)</f>
        <v>0</v>
      </c>
      <c r="G342" s="5" t="s">
        <v>74</v>
      </c>
      <c r="H342" s="5" t="s">
        <v>75</v>
      </c>
      <c r="I342" s="5"/>
      <c r="J342" s="5"/>
      <c r="K342" s="5">
        <v>232</v>
      </c>
      <c r="L342" s="5">
        <v>15</v>
      </c>
      <c r="M342" s="5">
        <v>3</v>
      </c>
      <c r="N342" s="5" t="s">
        <v>3</v>
      </c>
      <c r="O342" s="5">
        <v>2</v>
      </c>
      <c r="P342" s="5"/>
      <c r="Q342" s="5"/>
      <c r="R342" s="5"/>
      <c r="S342" s="5"/>
      <c r="T342" s="5"/>
      <c r="U342" s="5"/>
      <c r="V342" s="5"/>
      <c r="W342" s="5">
        <v>0</v>
      </c>
      <c r="X342" s="5">
        <v>1</v>
      </c>
      <c r="Y342" s="5">
        <v>0</v>
      </c>
      <c r="Z342" s="5"/>
      <c r="AA342" s="5"/>
      <c r="AB342" s="5"/>
    </row>
    <row r="343" spans="1:28" x14ac:dyDescent="0.2">
      <c r="A343" s="5">
        <v>50</v>
      </c>
      <c r="B343" s="5">
        <v>0</v>
      </c>
      <c r="C343" s="5">
        <v>0</v>
      </c>
      <c r="D343" s="5">
        <v>1</v>
      </c>
      <c r="E343" s="5">
        <v>214</v>
      </c>
      <c r="F343" s="5">
        <f>ROUND(Source!AS326,O343)</f>
        <v>13511.35</v>
      </c>
      <c r="G343" s="5" t="s">
        <v>76</v>
      </c>
      <c r="H343" s="5" t="s">
        <v>77</v>
      </c>
      <c r="I343" s="5"/>
      <c r="J343" s="5"/>
      <c r="K343" s="5">
        <v>214</v>
      </c>
      <c r="L343" s="5">
        <v>16</v>
      </c>
      <c r="M343" s="5">
        <v>3</v>
      </c>
      <c r="N343" s="5" t="s">
        <v>3</v>
      </c>
      <c r="O343" s="5">
        <v>2</v>
      </c>
      <c r="P343" s="5"/>
      <c r="Q343" s="5"/>
      <c r="R343" s="5"/>
      <c r="S343" s="5"/>
      <c r="T343" s="5"/>
      <c r="U343" s="5"/>
      <c r="V343" s="5"/>
      <c r="W343" s="5">
        <v>13511.35</v>
      </c>
      <c r="X343" s="5">
        <v>1</v>
      </c>
      <c r="Y343" s="5">
        <v>13511.35</v>
      </c>
      <c r="Z343" s="5"/>
      <c r="AA343" s="5"/>
      <c r="AB343" s="5"/>
    </row>
    <row r="344" spans="1:28" x14ac:dyDescent="0.2">
      <c r="A344" s="5">
        <v>50</v>
      </c>
      <c r="B344" s="5">
        <v>0</v>
      </c>
      <c r="C344" s="5">
        <v>0</v>
      </c>
      <c r="D344" s="5">
        <v>1</v>
      </c>
      <c r="E344" s="5">
        <v>215</v>
      </c>
      <c r="F344" s="5">
        <f>ROUND(Source!AT326,O344)</f>
        <v>31734.22</v>
      </c>
      <c r="G344" s="5" t="s">
        <v>78</v>
      </c>
      <c r="H344" s="5" t="s">
        <v>79</v>
      </c>
      <c r="I344" s="5"/>
      <c r="J344" s="5"/>
      <c r="K344" s="5">
        <v>215</v>
      </c>
      <c r="L344" s="5">
        <v>17</v>
      </c>
      <c r="M344" s="5">
        <v>3</v>
      </c>
      <c r="N344" s="5" t="s">
        <v>3</v>
      </c>
      <c r="O344" s="5">
        <v>2</v>
      </c>
      <c r="P344" s="5"/>
      <c r="Q344" s="5"/>
      <c r="R344" s="5"/>
      <c r="S344" s="5"/>
      <c r="T344" s="5"/>
      <c r="U344" s="5"/>
      <c r="V344" s="5"/>
      <c r="W344" s="5">
        <v>31734.22</v>
      </c>
      <c r="X344" s="5">
        <v>1</v>
      </c>
      <c r="Y344" s="5">
        <v>31734.22</v>
      </c>
      <c r="Z344" s="5"/>
      <c r="AA344" s="5"/>
      <c r="AB344" s="5"/>
    </row>
    <row r="345" spans="1:28" x14ac:dyDescent="0.2">
      <c r="A345" s="5">
        <v>50</v>
      </c>
      <c r="B345" s="5">
        <v>0</v>
      </c>
      <c r="C345" s="5">
        <v>0</v>
      </c>
      <c r="D345" s="5">
        <v>1</v>
      </c>
      <c r="E345" s="5">
        <v>217</v>
      </c>
      <c r="F345" s="5">
        <f>ROUND(Source!AU326,O345)</f>
        <v>0</v>
      </c>
      <c r="G345" s="5" t="s">
        <v>80</v>
      </c>
      <c r="H345" s="5" t="s">
        <v>81</v>
      </c>
      <c r="I345" s="5"/>
      <c r="J345" s="5"/>
      <c r="K345" s="5">
        <v>217</v>
      </c>
      <c r="L345" s="5">
        <v>18</v>
      </c>
      <c r="M345" s="5">
        <v>3</v>
      </c>
      <c r="N345" s="5" t="s">
        <v>3</v>
      </c>
      <c r="O345" s="5">
        <v>2</v>
      </c>
      <c r="P345" s="5"/>
      <c r="Q345" s="5"/>
      <c r="R345" s="5"/>
      <c r="S345" s="5"/>
      <c r="T345" s="5"/>
      <c r="U345" s="5"/>
      <c r="V345" s="5"/>
      <c r="W345" s="5">
        <v>0</v>
      </c>
      <c r="X345" s="5">
        <v>1</v>
      </c>
      <c r="Y345" s="5">
        <v>0</v>
      </c>
      <c r="Z345" s="5"/>
      <c r="AA345" s="5"/>
      <c r="AB345" s="5"/>
    </row>
    <row r="346" spans="1:28" x14ac:dyDescent="0.2">
      <c r="A346" s="5">
        <v>50</v>
      </c>
      <c r="B346" s="5">
        <v>0</v>
      </c>
      <c r="C346" s="5">
        <v>0</v>
      </c>
      <c r="D346" s="5">
        <v>1</v>
      </c>
      <c r="E346" s="5">
        <v>230</v>
      </c>
      <c r="F346" s="5">
        <f>ROUND(Source!BA326,O346)</f>
        <v>0</v>
      </c>
      <c r="G346" s="5" t="s">
        <v>82</v>
      </c>
      <c r="H346" s="5" t="s">
        <v>83</v>
      </c>
      <c r="I346" s="5"/>
      <c r="J346" s="5"/>
      <c r="K346" s="5">
        <v>230</v>
      </c>
      <c r="L346" s="5">
        <v>19</v>
      </c>
      <c r="M346" s="5">
        <v>3</v>
      </c>
      <c r="N346" s="5" t="s">
        <v>3</v>
      </c>
      <c r="O346" s="5">
        <v>2</v>
      </c>
      <c r="P346" s="5"/>
      <c r="Q346" s="5"/>
      <c r="R346" s="5"/>
      <c r="S346" s="5"/>
      <c r="T346" s="5"/>
      <c r="U346" s="5"/>
      <c r="V346" s="5"/>
      <c r="W346" s="5">
        <v>0</v>
      </c>
      <c r="X346" s="5">
        <v>1</v>
      </c>
      <c r="Y346" s="5">
        <v>0</v>
      </c>
      <c r="Z346" s="5"/>
      <c r="AA346" s="5"/>
      <c r="AB346" s="5"/>
    </row>
    <row r="347" spans="1:28" x14ac:dyDescent="0.2">
      <c r="A347" s="5">
        <v>50</v>
      </c>
      <c r="B347" s="5">
        <v>0</v>
      </c>
      <c r="C347" s="5">
        <v>0</v>
      </c>
      <c r="D347" s="5">
        <v>1</v>
      </c>
      <c r="E347" s="5">
        <v>206</v>
      </c>
      <c r="F347" s="5">
        <f>ROUND(Source!T326,O347)</f>
        <v>0</v>
      </c>
      <c r="G347" s="5" t="s">
        <v>84</v>
      </c>
      <c r="H347" s="5" t="s">
        <v>85</v>
      </c>
      <c r="I347" s="5"/>
      <c r="J347" s="5"/>
      <c r="K347" s="5">
        <v>206</v>
      </c>
      <c r="L347" s="5">
        <v>20</v>
      </c>
      <c r="M347" s="5">
        <v>3</v>
      </c>
      <c r="N347" s="5" t="s">
        <v>3</v>
      </c>
      <c r="O347" s="5">
        <v>2</v>
      </c>
      <c r="P347" s="5"/>
      <c r="Q347" s="5"/>
      <c r="R347" s="5"/>
      <c r="S347" s="5"/>
      <c r="T347" s="5"/>
      <c r="U347" s="5"/>
      <c r="V347" s="5"/>
      <c r="W347" s="5">
        <v>0</v>
      </c>
      <c r="X347" s="5">
        <v>1</v>
      </c>
      <c r="Y347" s="5">
        <v>0</v>
      </c>
      <c r="Z347" s="5"/>
      <c r="AA347" s="5"/>
      <c r="AB347" s="5"/>
    </row>
    <row r="348" spans="1:28" x14ac:dyDescent="0.2">
      <c r="A348" s="5">
        <v>50</v>
      </c>
      <c r="B348" s="5">
        <v>0</v>
      </c>
      <c r="C348" s="5">
        <v>0</v>
      </c>
      <c r="D348" s="5">
        <v>1</v>
      </c>
      <c r="E348" s="5">
        <v>207</v>
      </c>
      <c r="F348" s="5">
        <f>ROUND(Source!U326,O348)</f>
        <v>11.389632000000001</v>
      </c>
      <c r="G348" s="5" t="s">
        <v>86</v>
      </c>
      <c r="H348" s="5" t="s">
        <v>87</v>
      </c>
      <c r="I348" s="5"/>
      <c r="J348" s="5"/>
      <c r="K348" s="5">
        <v>207</v>
      </c>
      <c r="L348" s="5">
        <v>21</v>
      </c>
      <c r="M348" s="5">
        <v>3</v>
      </c>
      <c r="N348" s="5" t="s">
        <v>3</v>
      </c>
      <c r="O348" s="5">
        <v>7</v>
      </c>
      <c r="P348" s="5"/>
      <c r="Q348" s="5"/>
      <c r="R348" s="5"/>
      <c r="S348" s="5"/>
      <c r="T348" s="5"/>
      <c r="U348" s="5"/>
      <c r="V348" s="5"/>
      <c r="W348" s="5">
        <v>11.389632000000001</v>
      </c>
      <c r="X348" s="5">
        <v>1</v>
      </c>
      <c r="Y348" s="5">
        <v>11.389632000000001</v>
      </c>
      <c r="Z348" s="5"/>
      <c r="AA348" s="5"/>
      <c r="AB348" s="5"/>
    </row>
    <row r="349" spans="1:28" x14ac:dyDescent="0.2">
      <c r="A349" s="5">
        <v>50</v>
      </c>
      <c r="B349" s="5">
        <v>0</v>
      </c>
      <c r="C349" s="5">
        <v>0</v>
      </c>
      <c r="D349" s="5">
        <v>1</v>
      </c>
      <c r="E349" s="5">
        <v>208</v>
      </c>
      <c r="F349" s="5">
        <f>ROUND(Source!V326,O349)</f>
        <v>0.746672</v>
      </c>
      <c r="G349" s="5" t="s">
        <v>88</v>
      </c>
      <c r="H349" s="5" t="s">
        <v>89</v>
      </c>
      <c r="I349" s="5"/>
      <c r="J349" s="5"/>
      <c r="K349" s="5">
        <v>208</v>
      </c>
      <c r="L349" s="5">
        <v>22</v>
      </c>
      <c r="M349" s="5">
        <v>3</v>
      </c>
      <c r="N349" s="5" t="s">
        <v>3</v>
      </c>
      <c r="O349" s="5">
        <v>7</v>
      </c>
      <c r="P349" s="5"/>
      <c r="Q349" s="5"/>
      <c r="R349" s="5"/>
      <c r="S349" s="5"/>
      <c r="T349" s="5"/>
      <c r="U349" s="5"/>
      <c r="V349" s="5"/>
      <c r="W349" s="5">
        <v>0.746672</v>
      </c>
      <c r="X349" s="5">
        <v>1</v>
      </c>
      <c r="Y349" s="5">
        <v>0.746672</v>
      </c>
      <c r="Z349" s="5"/>
      <c r="AA349" s="5"/>
      <c r="AB349" s="5"/>
    </row>
    <row r="350" spans="1:28" x14ac:dyDescent="0.2">
      <c r="A350" s="5">
        <v>50</v>
      </c>
      <c r="B350" s="5">
        <v>0</v>
      </c>
      <c r="C350" s="5">
        <v>0</v>
      </c>
      <c r="D350" s="5">
        <v>1</v>
      </c>
      <c r="E350" s="5">
        <v>209</v>
      </c>
      <c r="F350" s="5">
        <f>ROUND(Source!W326,O350)</f>
        <v>0</v>
      </c>
      <c r="G350" s="5" t="s">
        <v>90</v>
      </c>
      <c r="H350" s="5" t="s">
        <v>91</v>
      </c>
      <c r="I350" s="5"/>
      <c r="J350" s="5"/>
      <c r="K350" s="5">
        <v>209</v>
      </c>
      <c r="L350" s="5">
        <v>23</v>
      </c>
      <c r="M350" s="5">
        <v>3</v>
      </c>
      <c r="N350" s="5" t="s">
        <v>3</v>
      </c>
      <c r="O350" s="5">
        <v>2</v>
      </c>
      <c r="P350" s="5"/>
      <c r="Q350" s="5"/>
      <c r="R350" s="5"/>
      <c r="S350" s="5"/>
      <c r="T350" s="5"/>
      <c r="U350" s="5"/>
      <c r="V350" s="5"/>
      <c r="W350" s="5">
        <v>0</v>
      </c>
      <c r="X350" s="5">
        <v>1</v>
      </c>
      <c r="Y350" s="5">
        <v>0</v>
      </c>
      <c r="Z350" s="5"/>
      <c r="AA350" s="5"/>
      <c r="AB350" s="5"/>
    </row>
    <row r="351" spans="1:28" x14ac:dyDescent="0.2">
      <c r="A351" s="5">
        <v>50</v>
      </c>
      <c r="B351" s="5">
        <v>0</v>
      </c>
      <c r="C351" s="5">
        <v>0</v>
      </c>
      <c r="D351" s="5">
        <v>1</v>
      </c>
      <c r="E351" s="5">
        <v>233</v>
      </c>
      <c r="F351" s="5">
        <f>ROUND(Source!BD326,O351)</f>
        <v>0</v>
      </c>
      <c r="G351" s="5" t="s">
        <v>92</v>
      </c>
      <c r="H351" s="5" t="s">
        <v>93</v>
      </c>
      <c r="I351" s="5"/>
      <c r="J351" s="5"/>
      <c r="K351" s="5">
        <v>233</v>
      </c>
      <c r="L351" s="5">
        <v>24</v>
      </c>
      <c r="M351" s="5">
        <v>3</v>
      </c>
      <c r="N351" s="5" t="s">
        <v>3</v>
      </c>
      <c r="O351" s="5">
        <v>2</v>
      </c>
      <c r="P351" s="5"/>
      <c r="Q351" s="5"/>
      <c r="R351" s="5"/>
      <c r="S351" s="5"/>
      <c r="T351" s="5"/>
      <c r="U351" s="5"/>
      <c r="V351" s="5"/>
      <c r="W351" s="5">
        <v>0</v>
      </c>
      <c r="X351" s="5">
        <v>1</v>
      </c>
      <c r="Y351" s="5">
        <v>0</v>
      </c>
      <c r="Z351" s="5"/>
      <c r="AA351" s="5"/>
      <c r="AB351" s="5"/>
    </row>
    <row r="352" spans="1:28" x14ac:dyDescent="0.2">
      <c r="A352" s="5">
        <v>50</v>
      </c>
      <c r="B352" s="5">
        <v>0</v>
      </c>
      <c r="C352" s="5">
        <v>0</v>
      </c>
      <c r="D352" s="5">
        <v>1</v>
      </c>
      <c r="E352" s="5">
        <v>210</v>
      </c>
      <c r="F352" s="5">
        <f>ROUND(Source!X326,O352)</f>
        <v>4621.76</v>
      </c>
      <c r="G352" s="5" t="s">
        <v>94</v>
      </c>
      <c r="H352" s="5" t="s">
        <v>95</v>
      </c>
      <c r="I352" s="5"/>
      <c r="J352" s="5"/>
      <c r="K352" s="5">
        <v>210</v>
      </c>
      <c r="L352" s="5">
        <v>25</v>
      </c>
      <c r="M352" s="5">
        <v>3</v>
      </c>
      <c r="N352" s="5" t="s">
        <v>3</v>
      </c>
      <c r="O352" s="5">
        <v>2</v>
      </c>
      <c r="P352" s="5"/>
      <c r="Q352" s="5"/>
      <c r="R352" s="5"/>
      <c r="S352" s="5"/>
      <c r="T352" s="5"/>
      <c r="U352" s="5"/>
      <c r="V352" s="5"/>
      <c r="W352" s="5">
        <v>4621.76</v>
      </c>
      <c r="X352" s="5">
        <v>1</v>
      </c>
      <c r="Y352" s="5">
        <v>4621.76</v>
      </c>
      <c r="Z352" s="5"/>
      <c r="AA352" s="5"/>
      <c r="AB352" s="5"/>
    </row>
    <row r="353" spans="1:255" x14ac:dyDescent="0.2">
      <c r="A353" s="5">
        <v>50</v>
      </c>
      <c r="B353" s="5">
        <v>0</v>
      </c>
      <c r="C353" s="5">
        <v>0</v>
      </c>
      <c r="D353" s="5">
        <v>1</v>
      </c>
      <c r="E353" s="5">
        <v>211</v>
      </c>
      <c r="F353" s="5">
        <f>ROUND(Source!Y326,O353)</f>
        <v>2477.75</v>
      </c>
      <c r="G353" s="5" t="s">
        <v>96</v>
      </c>
      <c r="H353" s="5" t="s">
        <v>97</v>
      </c>
      <c r="I353" s="5"/>
      <c r="J353" s="5"/>
      <c r="K353" s="5">
        <v>211</v>
      </c>
      <c r="L353" s="5">
        <v>26</v>
      </c>
      <c r="M353" s="5">
        <v>3</v>
      </c>
      <c r="N353" s="5" t="s">
        <v>3</v>
      </c>
      <c r="O353" s="5">
        <v>2</v>
      </c>
      <c r="P353" s="5"/>
      <c r="Q353" s="5"/>
      <c r="R353" s="5"/>
      <c r="S353" s="5"/>
      <c r="T353" s="5"/>
      <c r="U353" s="5"/>
      <c r="V353" s="5"/>
      <c r="W353" s="5">
        <v>2477.75</v>
      </c>
      <c r="X353" s="5">
        <v>1</v>
      </c>
      <c r="Y353" s="5">
        <v>2477.75</v>
      </c>
      <c r="Z353" s="5"/>
      <c r="AA353" s="5"/>
      <c r="AB353" s="5"/>
    </row>
    <row r="354" spans="1:255" x14ac:dyDescent="0.2">
      <c r="A354" s="5">
        <v>50</v>
      </c>
      <c r="B354" s="5">
        <v>0</v>
      </c>
      <c r="C354" s="5">
        <v>0</v>
      </c>
      <c r="D354" s="5">
        <v>1</v>
      </c>
      <c r="E354" s="5">
        <v>224</v>
      </c>
      <c r="F354" s="5">
        <f>ROUND(Source!AR326,O354)</f>
        <v>45245.57</v>
      </c>
      <c r="G354" s="5" t="s">
        <v>98</v>
      </c>
      <c r="H354" s="5" t="s">
        <v>99</v>
      </c>
      <c r="I354" s="5"/>
      <c r="J354" s="5"/>
      <c r="K354" s="5">
        <v>224</v>
      </c>
      <c r="L354" s="5">
        <v>27</v>
      </c>
      <c r="M354" s="5">
        <v>3</v>
      </c>
      <c r="N354" s="5" t="s">
        <v>3</v>
      </c>
      <c r="O354" s="5">
        <v>2</v>
      </c>
      <c r="P354" s="5"/>
      <c r="Q354" s="5"/>
      <c r="R354" s="5"/>
      <c r="S354" s="5"/>
      <c r="T354" s="5"/>
      <c r="U354" s="5"/>
      <c r="V354" s="5"/>
      <c r="W354" s="5">
        <v>45245.57</v>
      </c>
      <c r="X354" s="5">
        <v>1</v>
      </c>
      <c r="Y354" s="5">
        <v>45245.57</v>
      </c>
      <c r="Z354" s="5"/>
      <c r="AA354" s="5"/>
      <c r="AB354" s="5"/>
    </row>
    <row r="356" spans="1:255" x14ac:dyDescent="0.2">
      <c r="A356" s="1">
        <v>5</v>
      </c>
      <c r="B356" s="1">
        <v>1</v>
      </c>
      <c r="C356" s="1"/>
      <c r="D356" s="1">
        <f>ROW(A380)</f>
        <v>380</v>
      </c>
      <c r="E356" s="1"/>
      <c r="F356" s="1" t="s">
        <v>18</v>
      </c>
      <c r="G356" s="1" t="s">
        <v>457</v>
      </c>
      <c r="H356" s="1" t="s">
        <v>3</v>
      </c>
      <c r="I356" s="1">
        <v>0</v>
      </c>
      <c r="J356" s="1"/>
      <c r="K356" s="1">
        <v>0</v>
      </c>
      <c r="L356" s="1"/>
      <c r="M356" s="1" t="s">
        <v>3</v>
      </c>
      <c r="N356" s="1"/>
      <c r="O356" s="1"/>
      <c r="P356" s="1"/>
      <c r="Q356" s="1"/>
      <c r="R356" s="1"/>
      <c r="S356" s="1">
        <v>0</v>
      </c>
      <c r="T356" s="1"/>
      <c r="U356" s="1" t="s">
        <v>3</v>
      </c>
      <c r="V356" s="1">
        <v>0</v>
      </c>
      <c r="W356" s="1"/>
      <c r="X356" s="1"/>
      <c r="Y356" s="1"/>
      <c r="Z356" s="1"/>
      <c r="AA356" s="1"/>
      <c r="AB356" s="1" t="s">
        <v>3</v>
      </c>
      <c r="AC356" s="1" t="s">
        <v>3</v>
      </c>
      <c r="AD356" s="1" t="s">
        <v>3</v>
      </c>
      <c r="AE356" s="1" t="s">
        <v>3</v>
      </c>
      <c r="AF356" s="1" t="s">
        <v>3</v>
      </c>
      <c r="AG356" s="1" t="s">
        <v>3</v>
      </c>
      <c r="AH356" s="1"/>
      <c r="AI356" s="1"/>
      <c r="AJ356" s="1"/>
      <c r="AK356" s="1"/>
      <c r="AL356" s="1"/>
      <c r="AM356" s="1"/>
      <c r="AN356" s="1"/>
      <c r="AO356" s="1"/>
      <c r="AP356" s="1" t="s">
        <v>3</v>
      </c>
      <c r="AQ356" s="1" t="s">
        <v>3</v>
      </c>
      <c r="AR356" s="1" t="s">
        <v>3</v>
      </c>
      <c r="AS356" s="1"/>
      <c r="AT356" s="1"/>
      <c r="AU356" s="1"/>
      <c r="AV356" s="1"/>
      <c r="AW356" s="1"/>
      <c r="AX356" s="1"/>
      <c r="AY356" s="1"/>
      <c r="AZ356" s="1" t="s">
        <v>3</v>
      </c>
      <c r="BA356" s="1"/>
      <c r="BB356" s="1" t="s">
        <v>3</v>
      </c>
      <c r="BC356" s="1" t="s">
        <v>3</v>
      </c>
      <c r="BD356" s="1" t="s">
        <v>3</v>
      </c>
      <c r="BE356" s="1" t="s">
        <v>3</v>
      </c>
      <c r="BF356" s="1" t="s">
        <v>3</v>
      </c>
      <c r="BG356" s="1" t="s">
        <v>3</v>
      </c>
      <c r="BH356" s="1" t="s">
        <v>3</v>
      </c>
      <c r="BI356" s="1" t="s">
        <v>3</v>
      </c>
      <c r="BJ356" s="1" t="s">
        <v>3</v>
      </c>
      <c r="BK356" s="1" t="s">
        <v>3</v>
      </c>
      <c r="BL356" s="1" t="s">
        <v>3</v>
      </c>
      <c r="BM356" s="1" t="s">
        <v>3</v>
      </c>
      <c r="BN356" s="1" t="s">
        <v>3</v>
      </c>
      <c r="BO356" s="1" t="s">
        <v>3</v>
      </c>
      <c r="BP356" s="1" t="s">
        <v>3</v>
      </c>
      <c r="BQ356" s="1"/>
      <c r="BR356" s="1"/>
      <c r="BS356" s="1"/>
      <c r="BT356" s="1"/>
      <c r="BU356" s="1"/>
      <c r="BV356" s="1"/>
      <c r="BW356" s="1"/>
      <c r="BX356" s="1">
        <v>0</v>
      </c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>
        <v>0</v>
      </c>
    </row>
    <row r="358" spans="1:255" x14ac:dyDescent="0.2">
      <c r="A358" s="3">
        <v>52</v>
      </c>
      <c r="B358" s="3">
        <f t="shared" ref="B358:G358" si="189">B380</f>
        <v>1</v>
      </c>
      <c r="C358" s="3">
        <f t="shared" si="189"/>
        <v>5</v>
      </c>
      <c r="D358" s="3">
        <f t="shared" si="189"/>
        <v>356</v>
      </c>
      <c r="E358" s="3">
        <f t="shared" si="189"/>
        <v>0</v>
      </c>
      <c r="F358" s="3" t="str">
        <f t="shared" si="189"/>
        <v>Новый подраздел</v>
      </c>
      <c r="G358" s="3" t="str">
        <f t="shared" si="189"/>
        <v>Молниезащита ГРПШ</v>
      </c>
      <c r="H358" s="3"/>
      <c r="I358" s="3"/>
      <c r="J358" s="3"/>
      <c r="K358" s="3"/>
      <c r="L358" s="3"/>
      <c r="M358" s="3"/>
      <c r="N358" s="3"/>
      <c r="O358" s="3">
        <f t="shared" ref="O358:AT358" si="190">O380</f>
        <v>13135.7</v>
      </c>
      <c r="P358" s="3">
        <f t="shared" si="190"/>
        <v>7237.4</v>
      </c>
      <c r="Q358" s="3">
        <f t="shared" si="190"/>
        <v>578.74</v>
      </c>
      <c r="R358" s="3">
        <f t="shared" si="190"/>
        <v>184.66</v>
      </c>
      <c r="S358" s="3">
        <f t="shared" si="190"/>
        <v>5134.8999999999996</v>
      </c>
      <c r="T358" s="3">
        <f t="shared" si="190"/>
        <v>0</v>
      </c>
      <c r="U358" s="3">
        <f t="shared" si="190"/>
        <v>13.874500000000001</v>
      </c>
      <c r="V358" s="3">
        <f t="shared" si="190"/>
        <v>0.4022</v>
      </c>
      <c r="W358" s="3">
        <f t="shared" si="190"/>
        <v>0</v>
      </c>
      <c r="X358" s="3">
        <f t="shared" si="190"/>
        <v>5398.15</v>
      </c>
      <c r="Y358" s="3">
        <f t="shared" si="190"/>
        <v>2999.74</v>
      </c>
      <c r="Z358" s="3">
        <f t="shared" si="190"/>
        <v>0</v>
      </c>
      <c r="AA358" s="3">
        <f t="shared" si="190"/>
        <v>0</v>
      </c>
      <c r="AB358" s="3">
        <f t="shared" si="190"/>
        <v>13135.7</v>
      </c>
      <c r="AC358" s="3">
        <f t="shared" si="190"/>
        <v>7237.4</v>
      </c>
      <c r="AD358" s="3">
        <f t="shared" si="190"/>
        <v>578.74</v>
      </c>
      <c r="AE358" s="3">
        <f t="shared" si="190"/>
        <v>184.66</v>
      </c>
      <c r="AF358" s="3">
        <f t="shared" si="190"/>
        <v>5134.8999999999996</v>
      </c>
      <c r="AG358" s="3">
        <f t="shared" si="190"/>
        <v>0</v>
      </c>
      <c r="AH358" s="3">
        <f t="shared" si="190"/>
        <v>13.874500000000001</v>
      </c>
      <c r="AI358" s="3">
        <f t="shared" si="190"/>
        <v>0.4022</v>
      </c>
      <c r="AJ358" s="3">
        <f t="shared" si="190"/>
        <v>0</v>
      </c>
      <c r="AK358" s="3">
        <f t="shared" si="190"/>
        <v>5398.15</v>
      </c>
      <c r="AL358" s="3">
        <f t="shared" si="190"/>
        <v>2999.74</v>
      </c>
      <c r="AM358" s="3">
        <f t="shared" si="190"/>
        <v>0</v>
      </c>
      <c r="AN358" s="3">
        <f t="shared" si="190"/>
        <v>0</v>
      </c>
      <c r="AO358" s="3">
        <f t="shared" si="190"/>
        <v>0</v>
      </c>
      <c r="AP358" s="3">
        <f t="shared" si="190"/>
        <v>0</v>
      </c>
      <c r="AQ358" s="3">
        <f t="shared" si="190"/>
        <v>0</v>
      </c>
      <c r="AR358" s="3">
        <f t="shared" si="190"/>
        <v>21533.59</v>
      </c>
      <c r="AS358" s="3">
        <f t="shared" si="190"/>
        <v>8624.64</v>
      </c>
      <c r="AT358" s="3">
        <f t="shared" si="190"/>
        <v>12908.95</v>
      </c>
      <c r="AU358" s="3">
        <f t="shared" ref="AU358:BZ358" si="191">AU380</f>
        <v>0</v>
      </c>
      <c r="AV358" s="3">
        <f t="shared" si="191"/>
        <v>7237.4</v>
      </c>
      <c r="AW358" s="3">
        <f t="shared" si="191"/>
        <v>7237.4</v>
      </c>
      <c r="AX358" s="3">
        <f t="shared" si="191"/>
        <v>0</v>
      </c>
      <c r="AY358" s="3">
        <f t="shared" si="191"/>
        <v>7237.4</v>
      </c>
      <c r="AZ358" s="3">
        <f t="shared" si="191"/>
        <v>0</v>
      </c>
      <c r="BA358" s="3">
        <f t="shared" si="191"/>
        <v>0</v>
      </c>
      <c r="BB358" s="3">
        <f t="shared" si="191"/>
        <v>0</v>
      </c>
      <c r="BC358" s="3">
        <f t="shared" si="191"/>
        <v>0</v>
      </c>
      <c r="BD358" s="3">
        <f t="shared" si="191"/>
        <v>0</v>
      </c>
      <c r="BE358" s="3">
        <f t="shared" si="191"/>
        <v>0</v>
      </c>
      <c r="BF358" s="3">
        <f t="shared" si="191"/>
        <v>0</v>
      </c>
      <c r="BG358" s="3">
        <f t="shared" si="191"/>
        <v>0</v>
      </c>
      <c r="BH358" s="3">
        <f t="shared" si="191"/>
        <v>0</v>
      </c>
      <c r="BI358" s="3">
        <f t="shared" si="191"/>
        <v>0</v>
      </c>
      <c r="BJ358" s="3">
        <f t="shared" si="191"/>
        <v>0</v>
      </c>
      <c r="BK358" s="3">
        <f t="shared" si="191"/>
        <v>0</v>
      </c>
      <c r="BL358" s="3">
        <f t="shared" si="191"/>
        <v>0</v>
      </c>
      <c r="BM358" s="3">
        <f t="shared" si="191"/>
        <v>0</v>
      </c>
      <c r="BN358" s="3">
        <f t="shared" si="191"/>
        <v>0</v>
      </c>
      <c r="BO358" s="3">
        <f t="shared" si="191"/>
        <v>0</v>
      </c>
      <c r="BP358" s="3">
        <f t="shared" si="191"/>
        <v>0</v>
      </c>
      <c r="BQ358" s="3">
        <f t="shared" si="191"/>
        <v>0</v>
      </c>
      <c r="BR358" s="3">
        <f t="shared" si="191"/>
        <v>0</v>
      </c>
      <c r="BS358" s="3">
        <f t="shared" si="191"/>
        <v>0</v>
      </c>
      <c r="BT358" s="3">
        <f t="shared" si="191"/>
        <v>0</v>
      </c>
      <c r="BU358" s="3">
        <f t="shared" si="191"/>
        <v>0</v>
      </c>
      <c r="BV358" s="3">
        <f t="shared" si="191"/>
        <v>0</v>
      </c>
      <c r="BW358" s="3">
        <f t="shared" si="191"/>
        <v>0</v>
      </c>
      <c r="BX358" s="3">
        <f t="shared" si="191"/>
        <v>0</v>
      </c>
      <c r="BY358" s="3">
        <f t="shared" si="191"/>
        <v>0</v>
      </c>
      <c r="BZ358" s="3">
        <f t="shared" si="191"/>
        <v>0</v>
      </c>
      <c r="CA358" s="3">
        <f t="shared" ref="CA358:DF358" si="192">CA380</f>
        <v>21533.59</v>
      </c>
      <c r="CB358" s="3">
        <f t="shared" si="192"/>
        <v>8624.64</v>
      </c>
      <c r="CC358" s="3">
        <f t="shared" si="192"/>
        <v>12908.95</v>
      </c>
      <c r="CD358" s="3">
        <f t="shared" si="192"/>
        <v>0</v>
      </c>
      <c r="CE358" s="3">
        <f t="shared" si="192"/>
        <v>7237.4</v>
      </c>
      <c r="CF358" s="3">
        <f t="shared" si="192"/>
        <v>7237.4</v>
      </c>
      <c r="CG358" s="3">
        <f t="shared" si="192"/>
        <v>0</v>
      </c>
      <c r="CH358" s="3">
        <f t="shared" si="192"/>
        <v>7237.4</v>
      </c>
      <c r="CI358" s="3">
        <f t="shared" si="192"/>
        <v>0</v>
      </c>
      <c r="CJ358" s="3">
        <f t="shared" si="192"/>
        <v>0</v>
      </c>
      <c r="CK358" s="3">
        <f t="shared" si="192"/>
        <v>0</v>
      </c>
      <c r="CL358" s="3">
        <f t="shared" si="192"/>
        <v>0</v>
      </c>
      <c r="CM358" s="3">
        <f t="shared" si="192"/>
        <v>0</v>
      </c>
      <c r="CN358" s="3">
        <f t="shared" si="192"/>
        <v>0</v>
      </c>
      <c r="CO358" s="3">
        <f t="shared" si="192"/>
        <v>0</v>
      </c>
      <c r="CP358" s="3">
        <f t="shared" si="192"/>
        <v>0</v>
      </c>
      <c r="CQ358" s="3">
        <f t="shared" si="192"/>
        <v>0</v>
      </c>
      <c r="CR358" s="3">
        <f t="shared" si="192"/>
        <v>0</v>
      </c>
      <c r="CS358" s="3">
        <f t="shared" si="192"/>
        <v>0</v>
      </c>
      <c r="CT358" s="3">
        <f t="shared" si="192"/>
        <v>0</v>
      </c>
      <c r="CU358" s="3">
        <f t="shared" si="192"/>
        <v>0</v>
      </c>
      <c r="CV358" s="3">
        <f t="shared" si="192"/>
        <v>0</v>
      </c>
      <c r="CW358" s="3">
        <f t="shared" si="192"/>
        <v>0</v>
      </c>
      <c r="CX358" s="3">
        <f t="shared" si="192"/>
        <v>0</v>
      </c>
      <c r="CY358" s="3">
        <f t="shared" si="192"/>
        <v>0</v>
      </c>
      <c r="CZ358" s="3">
        <f t="shared" si="192"/>
        <v>0</v>
      </c>
      <c r="DA358" s="3">
        <f t="shared" si="192"/>
        <v>0</v>
      </c>
      <c r="DB358" s="3">
        <f t="shared" si="192"/>
        <v>0</v>
      </c>
      <c r="DC358" s="3">
        <f t="shared" si="192"/>
        <v>0</v>
      </c>
      <c r="DD358" s="3">
        <f t="shared" si="192"/>
        <v>0</v>
      </c>
      <c r="DE358" s="3">
        <f t="shared" si="192"/>
        <v>0</v>
      </c>
      <c r="DF358" s="3">
        <f t="shared" si="192"/>
        <v>0</v>
      </c>
      <c r="DG358" s="4">
        <f t="shared" ref="DG358:EL358" si="193">DG380</f>
        <v>0</v>
      </c>
      <c r="DH358" s="4">
        <f t="shared" si="193"/>
        <v>0</v>
      </c>
      <c r="DI358" s="4">
        <f t="shared" si="193"/>
        <v>0</v>
      </c>
      <c r="DJ358" s="4">
        <f t="shared" si="193"/>
        <v>0</v>
      </c>
      <c r="DK358" s="4">
        <f t="shared" si="193"/>
        <v>0</v>
      </c>
      <c r="DL358" s="4">
        <f t="shared" si="193"/>
        <v>0</v>
      </c>
      <c r="DM358" s="4">
        <f t="shared" si="193"/>
        <v>0</v>
      </c>
      <c r="DN358" s="4">
        <f t="shared" si="193"/>
        <v>0</v>
      </c>
      <c r="DO358" s="4">
        <f t="shared" si="193"/>
        <v>0</v>
      </c>
      <c r="DP358" s="4">
        <f t="shared" si="193"/>
        <v>0</v>
      </c>
      <c r="DQ358" s="4">
        <f t="shared" si="193"/>
        <v>0</v>
      </c>
      <c r="DR358" s="4">
        <f t="shared" si="193"/>
        <v>0</v>
      </c>
      <c r="DS358" s="4">
        <f t="shared" si="193"/>
        <v>0</v>
      </c>
      <c r="DT358" s="4">
        <f t="shared" si="193"/>
        <v>0</v>
      </c>
      <c r="DU358" s="4">
        <f t="shared" si="193"/>
        <v>0</v>
      </c>
      <c r="DV358" s="4">
        <f t="shared" si="193"/>
        <v>0</v>
      </c>
      <c r="DW358" s="4">
        <f t="shared" si="193"/>
        <v>0</v>
      </c>
      <c r="DX358" s="4">
        <f t="shared" si="193"/>
        <v>0</v>
      </c>
      <c r="DY358" s="4">
        <f t="shared" si="193"/>
        <v>0</v>
      </c>
      <c r="DZ358" s="4">
        <f t="shared" si="193"/>
        <v>0</v>
      </c>
      <c r="EA358" s="4">
        <f t="shared" si="193"/>
        <v>0</v>
      </c>
      <c r="EB358" s="4">
        <f t="shared" si="193"/>
        <v>0</v>
      </c>
      <c r="EC358" s="4">
        <f t="shared" si="193"/>
        <v>0</v>
      </c>
      <c r="ED358" s="4">
        <f t="shared" si="193"/>
        <v>0</v>
      </c>
      <c r="EE358" s="4">
        <f t="shared" si="193"/>
        <v>0</v>
      </c>
      <c r="EF358" s="4">
        <f t="shared" si="193"/>
        <v>0</v>
      </c>
      <c r="EG358" s="4">
        <f t="shared" si="193"/>
        <v>0</v>
      </c>
      <c r="EH358" s="4">
        <f t="shared" si="193"/>
        <v>0</v>
      </c>
      <c r="EI358" s="4">
        <f t="shared" si="193"/>
        <v>0</v>
      </c>
      <c r="EJ358" s="4">
        <f t="shared" si="193"/>
        <v>0</v>
      </c>
      <c r="EK358" s="4">
        <f t="shared" si="193"/>
        <v>0</v>
      </c>
      <c r="EL358" s="4">
        <f t="shared" si="193"/>
        <v>0</v>
      </c>
      <c r="EM358" s="4">
        <f t="shared" ref="EM358:FR358" si="194">EM380</f>
        <v>0</v>
      </c>
      <c r="EN358" s="4">
        <f t="shared" si="194"/>
        <v>0</v>
      </c>
      <c r="EO358" s="4">
        <f t="shared" si="194"/>
        <v>0</v>
      </c>
      <c r="EP358" s="4">
        <f t="shared" si="194"/>
        <v>0</v>
      </c>
      <c r="EQ358" s="4">
        <f t="shared" si="194"/>
        <v>0</v>
      </c>
      <c r="ER358" s="4">
        <f t="shared" si="194"/>
        <v>0</v>
      </c>
      <c r="ES358" s="4">
        <f t="shared" si="194"/>
        <v>0</v>
      </c>
      <c r="ET358" s="4">
        <f t="shared" si="194"/>
        <v>0</v>
      </c>
      <c r="EU358" s="4">
        <f t="shared" si="194"/>
        <v>0</v>
      </c>
      <c r="EV358" s="4">
        <f t="shared" si="194"/>
        <v>0</v>
      </c>
      <c r="EW358" s="4">
        <f t="shared" si="194"/>
        <v>0</v>
      </c>
      <c r="EX358" s="4">
        <f t="shared" si="194"/>
        <v>0</v>
      </c>
      <c r="EY358" s="4">
        <f t="shared" si="194"/>
        <v>0</v>
      </c>
      <c r="EZ358" s="4">
        <f t="shared" si="194"/>
        <v>0</v>
      </c>
      <c r="FA358" s="4">
        <f t="shared" si="194"/>
        <v>0</v>
      </c>
      <c r="FB358" s="4">
        <f t="shared" si="194"/>
        <v>0</v>
      </c>
      <c r="FC358" s="4">
        <f t="shared" si="194"/>
        <v>0</v>
      </c>
      <c r="FD358" s="4">
        <f t="shared" si="194"/>
        <v>0</v>
      </c>
      <c r="FE358" s="4">
        <f t="shared" si="194"/>
        <v>0</v>
      </c>
      <c r="FF358" s="4">
        <f t="shared" si="194"/>
        <v>0</v>
      </c>
      <c r="FG358" s="4">
        <f t="shared" si="194"/>
        <v>0</v>
      </c>
      <c r="FH358" s="4">
        <f t="shared" si="194"/>
        <v>0</v>
      </c>
      <c r="FI358" s="4">
        <f t="shared" si="194"/>
        <v>0</v>
      </c>
      <c r="FJ358" s="4">
        <f t="shared" si="194"/>
        <v>0</v>
      </c>
      <c r="FK358" s="4">
        <f t="shared" si="194"/>
        <v>0</v>
      </c>
      <c r="FL358" s="4">
        <f t="shared" si="194"/>
        <v>0</v>
      </c>
      <c r="FM358" s="4">
        <f t="shared" si="194"/>
        <v>0</v>
      </c>
      <c r="FN358" s="4">
        <f t="shared" si="194"/>
        <v>0</v>
      </c>
      <c r="FO358" s="4">
        <f t="shared" si="194"/>
        <v>0</v>
      </c>
      <c r="FP358" s="4">
        <f t="shared" si="194"/>
        <v>0</v>
      </c>
      <c r="FQ358" s="4">
        <f t="shared" si="194"/>
        <v>0</v>
      </c>
      <c r="FR358" s="4">
        <f t="shared" si="194"/>
        <v>0</v>
      </c>
      <c r="FS358" s="4">
        <f t="shared" ref="FS358:GX358" si="195">FS380</f>
        <v>0</v>
      </c>
      <c r="FT358" s="4">
        <f t="shared" si="195"/>
        <v>0</v>
      </c>
      <c r="FU358" s="4">
        <f t="shared" si="195"/>
        <v>0</v>
      </c>
      <c r="FV358" s="4">
        <f t="shared" si="195"/>
        <v>0</v>
      </c>
      <c r="FW358" s="4">
        <f t="shared" si="195"/>
        <v>0</v>
      </c>
      <c r="FX358" s="4">
        <f t="shared" si="195"/>
        <v>0</v>
      </c>
      <c r="FY358" s="4">
        <f t="shared" si="195"/>
        <v>0</v>
      </c>
      <c r="FZ358" s="4">
        <f t="shared" si="195"/>
        <v>0</v>
      </c>
      <c r="GA358" s="4">
        <f t="shared" si="195"/>
        <v>0</v>
      </c>
      <c r="GB358" s="4">
        <f t="shared" si="195"/>
        <v>0</v>
      </c>
      <c r="GC358" s="4">
        <f t="shared" si="195"/>
        <v>0</v>
      </c>
      <c r="GD358" s="4">
        <f t="shared" si="195"/>
        <v>0</v>
      </c>
      <c r="GE358" s="4">
        <f t="shared" si="195"/>
        <v>0</v>
      </c>
      <c r="GF358" s="4">
        <f t="shared" si="195"/>
        <v>0</v>
      </c>
      <c r="GG358" s="4">
        <f t="shared" si="195"/>
        <v>0</v>
      </c>
      <c r="GH358" s="4">
        <f t="shared" si="195"/>
        <v>0</v>
      </c>
      <c r="GI358" s="4">
        <f t="shared" si="195"/>
        <v>0</v>
      </c>
      <c r="GJ358" s="4">
        <f t="shared" si="195"/>
        <v>0</v>
      </c>
      <c r="GK358" s="4">
        <f t="shared" si="195"/>
        <v>0</v>
      </c>
      <c r="GL358" s="4">
        <f t="shared" si="195"/>
        <v>0</v>
      </c>
      <c r="GM358" s="4">
        <f t="shared" si="195"/>
        <v>0</v>
      </c>
      <c r="GN358" s="4">
        <f t="shared" si="195"/>
        <v>0</v>
      </c>
      <c r="GO358" s="4">
        <f t="shared" si="195"/>
        <v>0</v>
      </c>
      <c r="GP358" s="4">
        <f t="shared" si="195"/>
        <v>0</v>
      </c>
      <c r="GQ358" s="4">
        <f t="shared" si="195"/>
        <v>0</v>
      </c>
      <c r="GR358" s="4">
        <f t="shared" si="195"/>
        <v>0</v>
      </c>
      <c r="GS358" s="4">
        <f t="shared" si="195"/>
        <v>0</v>
      </c>
      <c r="GT358" s="4">
        <f t="shared" si="195"/>
        <v>0</v>
      </c>
      <c r="GU358" s="4">
        <f t="shared" si="195"/>
        <v>0</v>
      </c>
      <c r="GV358" s="4">
        <f t="shared" si="195"/>
        <v>0</v>
      </c>
      <c r="GW358" s="4">
        <f t="shared" si="195"/>
        <v>0</v>
      </c>
      <c r="GX358" s="4">
        <f t="shared" si="195"/>
        <v>0</v>
      </c>
    </row>
    <row r="360" spans="1:255" x14ac:dyDescent="0.2">
      <c r="A360" s="2">
        <v>17</v>
      </c>
      <c r="B360" s="2">
        <v>1</v>
      </c>
      <c r="C360" s="2">
        <f>ROW(SmtRes!A315)</f>
        <v>315</v>
      </c>
      <c r="D360" s="2">
        <f>ROW(EtalonRes!A338)</f>
        <v>338</v>
      </c>
      <c r="E360" s="2" t="s">
        <v>458</v>
      </c>
      <c r="F360" s="2" t="s">
        <v>459</v>
      </c>
      <c r="G360" s="2" t="s">
        <v>460</v>
      </c>
      <c r="H360" s="2" t="s">
        <v>33</v>
      </c>
      <c r="I360" s="2">
        <f>ROUND(0.19/100,7)</f>
        <v>1.9E-3</v>
      </c>
      <c r="J360" s="2">
        <v>0</v>
      </c>
      <c r="K360" s="2">
        <f>ROUND(0.19/100,7)</f>
        <v>1.9E-3</v>
      </c>
      <c r="L360" s="2"/>
      <c r="M360" s="2"/>
      <c r="N360" s="2"/>
      <c r="O360" s="2">
        <f t="shared" ref="O360:O370" si="196">ROUND(CP360,2)</f>
        <v>81.680000000000007</v>
      </c>
      <c r="P360" s="2">
        <f>SUMIF(SmtRes!AQ315:'SmtRes'!AQ315,"=1",SmtRes!DF315:'SmtRes'!DF315)</f>
        <v>0</v>
      </c>
      <c r="Q360" s="2">
        <f>SUMIF(SmtRes!AQ315:'SmtRes'!AQ315,"=1",SmtRes!DG315:'SmtRes'!DG315)</f>
        <v>0</v>
      </c>
      <c r="R360" s="2">
        <f>SUMIF(SmtRes!AQ315:'SmtRes'!AQ315,"=1",SmtRes!DH315:'SmtRes'!DH315)</f>
        <v>0</v>
      </c>
      <c r="S360" s="2">
        <f>SUMIF(SmtRes!AQ315:'SmtRes'!AQ315,"=1",SmtRes!DI315:'SmtRes'!DI315)</f>
        <v>81.680000000000007</v>
      </c>
      <c r="T360" s="2">
        <f t="shared" ref="T360:T378" si="197">ROUND(CU360*I360,2)</f>
        <v>0</v>
      </c>
      <c r="U360" s="2">
        <f>SUMIF(SmtRes!AQ315:'SmtRes'!AQ315,"=1",SmtRes!CV315:'SmtRes'!CV315)</f>
        <v>0.23749999999999999</v>
      </c>
      <c r="V360" s="2">
        <f>SUMIF(SmtRes!AQ315:'SmtRes'!AQ315,"=1",SmtRes!CW315:'SmtRes'!CW315)</f>
        <v>0</v>
      </c>
      <c r="W360" s="2">
        <f t="shared" ref="W360:W378" si="198">ROUND(CX360*I360,2)</f>
        <v>0</v>
      </c>
      <c r="X360" s="2">
        <f t="shared" ref="X360:X378" si="199">ROUND(CY360,2)</f>
        <v>72.7</v>
      </c>
      <c r="Y360" s="2">
        <f t="shared" ref="Y360:Y378" si="200">ROUND(CZ360,2)</f>
        <v>32.67</v>
      </c>
      <c r="Z360" s="2"/>
      <c r="AA360" s="2">
        <v>72309884</v>
      </c>
      <c r="AB360" s="2">
        <f t="shared" ref="AB360:AB378" si="201">ROUND((AC360+AD360+AF360),6)</f>
        <v>42990</v>
      </c>
      <c r="AC360" s="2">
        <f>ROUND((0),6)</f>
        <v>0</v>
      </c>
      <c r="AD360" s="2">
        <f>ROUND((((0)-(0))+AE360),6)</f>
        <v>0</v>
      </c>
      <c r="AE360" s="2">
        <f>ROUND((0),6)</f>
        <v>0</v>
      </c>
      <c r="AF360" s="2">
        <f>ROUND((SUM(SmtRes!BT315:'SmtRes'!BT315)),6)</f>
        <v>42990</v>
      </c>
      <c r="AG360" s="2">
        <f t="shared" ref="AG360:AG378" si="202">ROUND((AP360),6)</f>
        <v>0</v>
      </c>
      <c r="AH360" s="2">
        <f>(SUM(SmtRes!BU315:'SmtRes'!BU315))</f>
        <v>125</v>
      </c>
      <c r="AI360" s="2">
        <f>(0)</f>
        <v>0</v>
      </c>
      <c r="AJ360" s="2">
        <f t="shared" ref="AJ360:AJ378" si="203">(AS360)</f>
        <v>0</v>
      </c>
      <c r="AK360" s="2">
        <v>42990</v>
      </c>
      <c r="AL360" s="2">
        <v>0</v>
      </c>
      <c r="AM360" s="2">
        <v>0</v>
      </c>
      <c r="AN360" s="2">
        <v>0</v>
      </c>
      <c r="AO360" s="2">
        <v>42990</v>
      </c>
      <c r="AP360" s="2">
        <v>0</v>
      </c>
      <c r="AQ360" s="2">
        <v>125</v>
      </c>
      <c r="AR360" s="2">
        <v>0</v>
      </c>
      <c r="AS360" s="2">
        <v>0</v>
      </c>
      <c r="AT360" s="2">
        <v>89</v>
      </c>
      <c r="AU360" s="2">
        <v>40</v>
      </c>
      <c r="AV360" s="2">
        <v>1</v>
      </c>
      <c r="AW360" s="2">
        <v>1</v>
      </c>
      <c r="AX360" s="2"/>
      <c r="AY360" s="2"/>
      <c r="AZ360" s="2">
        <v>1</v>
      </c>
      <c r="BA360" s="2">
        <v>1</v>
      </c>
      <c r="BB360" s="2">
        <v>1</v>
      </c>
      <c r="BC360" s="2">
        <v>1</v>
      </c>
      <c r="BD360" s="2" t="s">
        <v>3</v>
      </c>
      <c r="BE360" s="2" t="s">
        <v>3</v>
      </c>
      <c r="BF360" s="2" t="s">
        <v>3</v>
      </c>
      <c r="BG360" s="2" t="s">
        <v>3</v>
      </c>
      <c r="BH360" s="2">
        <v>0</v>
      </c>
      <c r="BI360" s="2">
        <v>1</v>
      </c>
      <c r="BJ360" s="2" t="s">
        <v>461</v>
      </c>
      <c r="BK360" s="2"/>
      <c r="BL360" s="2"/>
      <c r="BM360" s="2">
        <v>1003</v>
      </c>
      <c r="BN360" s="2">
        <v>0</v>
      </c>
      <c r="BO360" s="2" t="s">
        <v>3</v>
      </c>
      <c r="BP360" s="2">
        <v>0</v>
      </c>
      <c r="BQ360" s="2">
        <v>2</v>
      </c>
      <c r="BR360" s="2">
        <v>0</v>
      </c>
      <c r="BS360" s="2">
        <v>1</v>
      </c>
      <c r="BT360" s="2">
        <v>1</v>
      </c>
      <c r="BU360" s="2">
        <v>1</v>
      </c>
      <c r="BV360" s="2">
        <v>1</v>
      </c>
      <c r="BW360" s="2">
        <v>1</v>
      </c>
      <c r="BX360" s="2">
        <v>1</v>
      </c>
      <c r="BY360" s="2" t="s">
        <v>3</v>
      </c>
      <c r="BZ360" s="2">
        <v>89</v>
      </c>
      <c r="CA360" s="2">
        <v>40</v>
      </c>
      <c r="CB360" s="2" t="s">
        <v>3</v>
      </c>
      <c r="CC360" s="2"/>
      <c r="CD360" s="2"/>
      <c r="CE360" s="2">
        <v>0</v>
      </c>
      <c r="CF360" s="2">
        <v>0</v>
      </c>
      <c r="CG360" s="2">
        <v>0</v>
      </c>
      <c r="CH360" s="2"/>
      <c r="CI360" s="2"/>
      <c r="CJ360" s="2"/>
      <c r="CK360" s="2"/>
      <c r="CL360" s="2"/>
      <c r="CM360" s="2">
        <v>0</v>
      </c>
      <c r="CN360" s="2" t="s">
        <v>3</v>
      </c>
      <c r="CO360" s="2">
        <v>0</v>
      </c>
      <c r="CP360" s="2">
        <f t="shared" ref="CP360:CP370" si="204">(P360+Q360+S360+R360)</f>
        <v>81.680000000000007</v>
      </c>
      <c r="CQ360" s="2">
        <f>SUMIF(SmtRes!AQ315:'SmtRes'!AQ315,"=1",SmtRes!AA315:'SmtRes'!AA315)</f>
        <v>0</v>
      </c>
      <c r="CR360" s="2">
        <f>SUMIF(SmtRes!AQ315:'SmtRes'!AQ315,"=1",SmtRes!AB315:'SmtRes'!AB315)</f>
        <v>0</v>
      </c>
      <c r="CS360" s="2">
        <f>SUMIF(SmtRes!AQ315:'SmtRes'!AQ315,"=1",SmtRes!AC315:'SmtRes'!AC315)</f>
        <v>0</v>
      </c>
      <c r="CT360" s="2">
        <f>SUMIF(SmtRes!AQ315:'SmtRes'!AQ315,"=1",SmtRes!AD315:'SmtRes'!AD315)</f>
        <v>343.92</v>
      </c>
      <c r="CU360" s="2">
        <f t="shared" ref="CU360:CU370" si="205">AG360</f>
        <v>0</v>
      </c>
      <c r="CV360" s="2">
        <f>SUMIF(SmtRes!AQ315:'SmtRes'!AQ315,"=1",SmtRes!BU315:'SmtRes'!BU315)</f>
        <v>125</v>
      </c>
      <c r="CW360" s="2">
        <f>SUMIF(SmtRes!AQ315:'SmtRes'!AQ315,"=1",SmtRes!BV315:'SmtRes'!BV315)</f>
        <v>0</v>
      </c>
      <c r="CX360" s="2">
        <f t="shared" ref="CX360:CX370" si="206">AJ360</f>
        <v>0</v>
      </c>
      <c r="CY360" s="2">
        <f>(((S360+R360)*AT360)/100)</f>
        <v>72.6952</v>
      </c>
      <c r="CZ360" s="2">
        <f>(((S360+R360)*AU360)/100)</f>
        <v>32.672000000000004</v>
      </c>
      <c r="DA360" s="2"/>
      <c r="DB360" s="2"/>
      <c r="DC360" s="2" t="s">
        <v>3</v>
      </c>
      <c r="DD360" s="2" t="s">
        <v>3</v>
      </c>
      <c r="DE360" s="2" t="s">
        <v>3</v>
      </c>
      <c r="DF360" s="2" t="s">
        <v>3</v>
      </c>
      <c r="DG360" s="2" t="s">
        <v>3</v>
      </c>
      <c r="DH360" s="2" t="s">
        <v>3</v>
      </c>
      <c r="DI360" s="2" t="s">
        <v>3</v>
      </c>
      <c r="DJ360" s="2" t="s">
        <v>3</v>
      </c>
      <c r="DK360" s="2" t="s">
        <v>3</v>
      </c>
      <c r="DL360" s="2" t="s">
        <v>3</v>
      </c>
      <c r="DM360" s="2" t="s">
        <v>3</v>
      </c>
      <c r="DN360" s="2">
        <v>0</v>
      </c>
      <c r="DO360" s="2">
        <v>0</v>
      </c>
      <c r="DP360" s="2">
        <v>1</v>
      </c>
      <c r="DQ360" s="2">
        <v>1</v>
      </c>
      <c r="DR360" s="2"/>
      <c r="DS360" s="2"/>
      <c r="DT360" s="2"/>
      <c r="DU360" s="2">
        <v>1007</v>
      </c>
      <c r="DV360" s="2" t="s">
        <v>33</v>
      </c>
      <c r="DW360" s="2" t="s">
        <v>33</v>
      </c>
      <c r="DX360" s="2">
        <v>100</v>
      </c>
      <c r="DY360" s="2"/>
      <c r="DZ360" s="2" t="s">
        <v>3</v>
      </c>
      <c r="EA360" s="2" t="s">
        <v>3</v>
      </c>
      <c r="EB360" s="2" t="s">
        <v>3</v>
      </c>
      <c r="EC360" s="2" t="s">
        <v>3</v>
      </c>
      <c r="ED360" s="2"/>
      <c r="EE360" s="2">
        <v>70312910</v>
      </c>
      <c r="EF360" s="2">
        <v>2</v>
      </c>
      <c r="EG360" s="2" t="s">
        <v>25</v>
      </c>
      <c r="EH360" s="2">
        <v>1</v>
      </c>
      <c r="EI360" s="2" t="s">
        <v>19</v>
      </c>
      <c r="EJ360" s="2">
        <v>1</v>
      </c>
      <c r="EK360" s="2">
        <v>1003</v>
      </c>
      <c r="EL360" s="2" t="s">
        <v>35</v>
      </c>
      <c r="EM360" s="2" t="s">
        <v>27</v>
      </c>
      <c r="EN360" s="2"/>
      <c r="EO360" s="2" t="s">
        <v>3</v>
      </c>
      <c r="EP360" s="2"/>
      <c r="EQ360" s="2">
        <v>0</v>
      </c>
      <c r="ER360" s="2">
        <v>0</v>
      </c>
      <c r="ES360" s="2">
        <v>0</v>
      </c>
      <c r="ET360" s="2">
        <v>0</v>
      </c>
      <c r="EU360" s="2">
        <v>0</v>
      </c>
      <c r="EV360" s="2">
        <v>0</v>
      </c>
      <c r="EW360" s="2">
        <v>125</v>
      </c>
      <c r="EX360" s="2">
        <v>0</v>
      </c>
      <c r="EY360" s="2">
        <v>0</v>
      </c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>
        <v>0</v>
      </c>
      <c r="FR360" s="2">
        <v>0</v>
      </c>
      <c r="FS360" s="2">
        <v>0</v>
      </c>
      <c r="FT360" s="2"/>
      <c r="FU360" s="2"/>
      <c r="FV360" s="2"/>
      <c r="FW360" s="2"/>
      <c r="FX360" s="2">
        <v>89</v>
      </c>
      <c r="FY360" s="2">
        <v>40</v>
      </c>
      <c r="FZ360" s="2"/>
      <c r="GA360" s="2" t="s">
        <v>3</v>
      </c>
      <c r="GB360" s="2"/>
      <c r="GC360" s="2"/>
      <c r="GD360" s="2">
        <v>1</v>
      </c>
      <c r="GE360" s="2"/>
      <c r="GF360" s="2">
        <v>336706724</v>
      </c>
      <c r="GG360" s="2">
        <v>2</v>
      </c>
      <c r="GH360" s="2">
        <v>1</v>
      </c>
      <c r="GI360" s="2">
        <v>-2</v>
      </c>
      <c r="GJ360" s="2">
        <v>0</v>
      </c>
      <c r="GK360" s="2">
        <v>0</v>
      </c>
      <c r="GL360" s="2">
        <f t="shared" ref="GL360:GL378" si="207">ROUND(IF(AND(BH360=3,BI360=3,FS360&lt;&gt;0),P360,0),2)</f>
        <v>0</v>
      </c>
      <c r="GM360" s="2">
        <f t="shared" ref="GM360:GM378" si="208">ROUND(O360+X360+Y360,2)+GX360</f>
        <v>187.05</v>
      </c>
      <c r="GN360" s="2">
        <f t="shared" ref="GN360:GN378" si="209">IF(OR(BI360=0,BI360=1),GM360-GX360,0)</f>
        <v>187.05</v>
      </c>
      <c r="GO360" s="2">
        <f t="shared" ref="GO360:GO378" si="210">IF(BI360=2,GM360-GX360,0)</f>
        <v>0</v>
      </c>
      <c r="GP360" s="2">
        <f t="shared" ref="GP360:GP378" si="211">IF(BI360=4,GM360-GX360,0)</f>
        <v>0</v>
      </c>
      <c r="GQ360" s="2"/>
      <c r="GR360" s="2">
        <v>0</v>
      </c>
      <c r="GS360" s="2">
        <v>3</v>
      </c>
      <c r="GT360" s="2">
        <v>0</v>
      </c>
      <c r="GU360" s="2" t="s">
        <v>3</v>
      </c>
      <c r="GV360" s="2">
        <f t="shared" ref="GV360:GV378" si="212">ROUND((GT360),6)</f>
        <v>0</v>
      </c>
      <c r="GW360" s="2">
        <v>1</v>
      </c>
      <c r="GX360" s="2">
        <f t="shared" ref="GX360:GX378" si="213">ROUND(HC360*I360,2)</f>
        <v>0</v>
      </c>
      <c r="GY360" s="2"/>
      <c r="GZ360" s="2"/>
      <c r="HA360" s="2">
        <v>0</v>
      </c>
      <c r="HB360" s="2">
        <v>0</v>
      </c>
      <c r="HC360" s="2">
        <f t="shared" ref="HC360:HC370" si="214">GV360*GW360</f>
        <v>0</v>
      </c>
      <c r="HD360" s="2"/>
      <c r="HE360" s="2" t="s">
        <v>3</v>
      </c>
      <c r="HF360" s="2" t="s">
        <v>3</v>
      </c>
      <c r="HG360" s="2"/>
      <c r="HH360" s="2"/>
      <c r="HI360" s="2"/>
      <c r="HJ360" s="2"/>
      <c r="HK360" s="2"/>
      <c r="HL360" s="2"/>
      <c r="HM360" s="2" t="s">
        <v>3</v>
      </c>
      <c r="HN360" s="2" t="s">
        <v>36</v>
      </c>
      <c r="HO360" s="2" t="s">
        <v>37</v>
      </c>
      <c r="HP360" s="2" t="s">
        <v>35</v>
      </c>
      <c r="HQ360" s="2" t="s">
        <v>35</v>
      </c>
      <c r="HR360" s="2"/>
      <c r="HS360" s="2">
        <v>0</v>
      </c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>
        <v>0</v>
      </c>
      <c r="IL360" s="2"/>
      <c r="IM360" s="2"/>
      <c r="IN360" s="2"/>
      <c r="IO360" s="2"/>
      <c r="IP360" s="2"/>
      <c r="IQ360" s="2"/>
      <c r="IR360" s="2"/>
      <c r="IS360" s="2"/>
      <c r="IT360" s="2"/>
      <c r="IU360" s="2"/>
    </row>
    <row r="361" spans="1:255" x14ac:dyDescent="0.2">
      <c r="A361" s="2">
        <v>17</v>
      </c>
      <c r="B361" s="2">
        <v>1</v>
      </c>
      <c r="C361" s="2">
        <f>ROW(SmtRes!A319)</f>
        <v>319</v>
      </c>
      <c r="D361" s="2">
        <f>ROW(EtalonRes!A342)</f>
        <v>342</v>
      </c>
      <c r="E361" s="2" t="s">
        <v>462</v>
      </c>
      <c r="F361" s="2" t="s">
        <v>463</v>
      </c>
      <c r="G361" s="2" t="s">
        <v>464</v>
      </c>
      <c r="H361" s="2" t="s">
        <v>465</v>
      </c>
      <c r="I361" s="2">
        <f>ROUND(3.4/10,7)</f>
        <v>0.34</v>
      </c>
      <c r="J361" s="2">
        <v>0</v>
      </c>
      <c r="K361" s="2">
        <f>ROUND(3.4/10,7)</f>
        <v>0.34</v>
      </c>
      <c r="L361" s="2"/>
      <c r="M361" s="2"/>
      <c r="N361" s="2"/>
      <c r="O361" s="2">
        <f t="shared" si="196"/>
        <v>1390.63</v>
      </c>
      <c r="P361" s="2">
        <f>SUMIF(SmtRes!AQ316:'SmtRes'!AQ319,"=1",SmtRes!DF316:'SmtRes'!DF319)</f>
        <v>0</v>
      </c>
      <c r="Q361" s="2">
        <f>SUMIF(SmtRes!AQ316:'SmtRes'!AQ319,"=1",SmtRes!DG316:'SmtRes'!DG319)</f>
        <v>179.25</v>
      </c>
      <c r="R361" s="2">
        <f>SUMIF(SmtRes!AQ316:'SmtRes'!AQ319,"=1",SmtRes!DH316:'SmtRes'!DH319)</f>
        <v>49.25</v>
      </c>
      <c r="S361" s="2">
        <f>SUMIF(SmtRes!AQ316:'SmtRes'!AQ319,"=1",SmtRes!DI316:'SmtRes'!DI319)</f>
        <v>1162.1300000000001</v>
      </c>
      <c r="T361" s="2">
        <f t="shared" si="197"/>
        <v>0</v>
      </c>
      <c r="U361" s="2">
        <f>SUMIF(SmtRes!AQ316:'SmtRes'!AQ319,"=1",SmtRes!CV316:'SmtRes'!CV319)</f>
        <v>3.468</v>
      </c>
      <c r="V361" s="2">
        <f>SUMIF(SmtRes!AQ316:'SmtRes'!AQ319,"=1",SmtRes!CW316:'SmtRes'!CW319)</f>
        <v>0.10879999999999999</v>
      </c>
      <c r="W361" s="2">
        <f t="shared" si="198"/>
        <v>0</v>
      </c>
      <c r="X361" s="2">
        <f t="shared" si="199"/>
        <v>1417.31</v>
      </c>
      <c r="Y361" s="2">
        <f t="shared" si="200"/>
        <v>896.42</v>
      </c>
      <c r="Z361" s="2"/>
      <c r="AA361" s="2">
        <v>72309884</v>
      </c>
      <c r="AB361" s="2">
        <f t="shared" si="201"/>
        <v>3945.2231999999999</v>
      </c>
      <c r="AC361" s="2">
        <f>ROUND((0),6)</f>
        <v>0</v>
      </c>
      <c r="AD361" s="2">
        <f>ROUND((((SUM(SmtRes!BR316:'SmtRes'!BR319))-(SUM(SmtRes!BS316:'SmtRes'!BS319)))+AE361),6)</f>
        <v>527.20320000000004</v>
      </c>
      <c r="AE361" s="2">
        <f>ROUND((SUM(SmtRes!BS316:'SmtRes'!BS319)),6)</f>
        <v>144.85759999999999</v>
      </c>
      <c r="AF361" s="2">
        <f>ROUND((SUM(SmtRes!BT316:'SmtRes'!BT319)),6)</f>
        <v>3418.02</v>
      </c>
      <c r="AG361" s="2">
        <f t="shared" si="202"/>
        <v>0</v>
      </c>
      <c r="AH361" s="2">
        <f>(SUM(SmtRes!BU316:'SmtRes'!BU319))</f>
        <v>10.199999999999999</v>
      </c>
      <c r="AI361" s="2">
        <f>(SUM(SmtRes!BV316:'SmtRes'!BV319))</f>
        <v>0.32</v>
      </c>
      <c r="AJ361" s="2">
        <f t="shared" si="203"/>
        <v>0</v>
      </c>
      <c r="AK361" s="2">
        <v>4090.0807999999997</v>
      </c>
      <c r="AL361" s="2">
        <v>0</v>
      </c>
      <c r="AM361" s="2">
        <v>527.20320000000004</v>
      </c>
      <c r="AN361" s="2">
        <v>144.85760000000002</v>
      </c>
      <c r="AO361" s="2">
        <v>3418.02</v>
      </c>
      <c r="AP361" s="2">
        <v>0</v>
      </c>
      <c r="AQ361" s="2">
        <v>10.199999999999999</v>
      </c>
      <c r="AR361" s="2">
        <v>0.32</v>
      </c>
      <c r="AS361" s="2">
        <v>0</v>
      </c>
      <c r="AT361" s="2">
        <v>117</v>
      </c>
      <c r="AU361" s="2">
        <v>74</v>
      </c>
      <c r="AV361" s="2">
        <v>1</v>
      </c>
      <c r="AW361" s="2">
        <v>1</v>
      </c>
      <c r="AX361" s="2"/>
      <c r="AY361" s="2"/>
      <c r="AZ361" s="2">
        <v>1</v>
      </c>
      <c r="BA361" s="2">
        <v>1</v>
      </c>
      <c r="BB361" s="2">
        <v>1</v>
      </c>
      <c r="BC361" s="2">
        <v>1</v>
      </c>
      <c r="BD361" s="2" t="s">
        <v>3</v>
      </c>
      <c r="BE361" s="2" t="s">
        <v>3</v>
      </c>
      <c r="BF361" s="2" t="s">
        <v>3</v>
      </c>
      <c r="BG361" s="2" t="s">
        <v>3</v>
      </c>
      <c r="BH361" s="2">
        <v>0</v>
      </c>
      <c r="BI361" s="2">
        <v>1</v>
      </c>
      <c r="BJ361" s="2" t="s">
        <v>466</v>
      </c>
      <c r="BK361" s="2"/>
      <c r="BL361" s="2"/>
      <c r="BM361" s="2">
        <v>23001</v>
      </c>
      <c r="BN361" s="2">
        <v>0</v>
      </c>
      <c r="BO361" s="2" t="s">
        <v>3</v>
      </c>
      <c r="BP361" s="2">
        <v>0</v>
      </c>
      <c r="BQ361" s="2">
        <v>2</v>
      </c>
      <c r="BR361" s="2">
        <v>0</v>
      </c>
      <c r="BS361" s="2">
        <v>1</v>
      </c>
      <c r="BT361" s="2">
        <v>1</v>
      </c>
      <c r="BU361" s="2">
        <v>1</v>
      </c>
      <c r="BV361" s="2">
        <v>1</v>
      </c>
      <c r="BW361" s="2">
        <v>1</v>
      </c>
      <c r="BX361" s="2">
        <v>1</v>
      </c>
      <c r="BY361" s="2" t="s">
        <v>3</v>
      </c>
      <c r="BZ361" s="2">
        <v>117</v>
      </c>
      <c r="CA361" s="2">
        <v>74</v>
      </c>
      <c r="CB361" s="2" t="s">
        <v>3</v>
      </c>
      <c r="CC361" s="2"/>
      <c r="CD361" s="2"/>
      <c r="CE361" s="2">
        <v>0</v>
      </c>
      <c r="CF361" s="2">
        <v>0</v>
      </c>
      <c r="CG361" s="2">
        <v>0</v>
      </c>
      <c r="CH361" s="2"/>
      <c r="CI361" s="2"/>
      <c r="CJ361" s="2"/>
      <c r="CK361" s="2"/>
      <c r="CL361" s="2"/>
      <c r="CM361" s="2">
        <v>0</v>
      </c>
      <c r="CN361" s="2" t="s">
        <v>3</v>
      </c>
      <c r="CO361" s="2">
        <v>0</v>
      </c>
      <c r="CP361" s="2">
        <f t="shared" si="204"/>
        <v>1390.63</v>
      </c>
      <c r="CQ361" s="2">
        <f>SUMIF(SmtRes!AQ316:'SmtRes'!AQ319,"=1",SmtRes!AA316:'SmtRes'!AA319)</f>
        <v>0</v>
      </c>
      <c r="CR361" s="2">
        <f>SUMIF(SmtRes!AQ316:'SmtRes'!AQ319,"=1",SmtRes!AB316:'SmtRes'!AB319)</f>
        <v>1647.51</v>
      </c>
      <c r="CS361" s="2">
        <f>SUMIF(SmtRes!AQ316:'SmtRes'!AQ319,"=1",SmtRes!AC316:'SmtRes'!AC319)</f>
        <v>452.68</v>
      </c>
      <c r="CT361" s="2">
        <f>SUMIF(SmtRes!AQ316:'SmtRes'!AQ319,"=1",SmtRes!AD316:'SmtRes'!AD319)</f>
        <v>335.1</v>
      </c>
      <c r="CU361" s="2">
        <f t="shared" si="205"/>
        <v>0</v>
      </c>
      <c r="CV361" s="2">
        <f>SUMIF(SmtRes!AQ316:'SmtRes'!AQ319,"=1",SmtRes!BU316:'SmtRes'!BU319)</f>
        <v>10.199999999999999</v>
      </c>
      <c r="CW361" s="2">
        <f>SUMIF(SmtRes!AQ316:'SmtRes'!AQ319,"=1",SmtRes!BV316:'SmtRes'!BV319)</f>
        <v>0.32</v>
      </c>
      <c r="CX361" s="2">
        <f t="shared" si="206"/>
        <v>0</v>
      </c>
      <c r="CY361" s="2">
        <f>(((S361+R361)*AT361)/100)</f>
        <v>1417.3146000000002</v>
      </c>
      <c r="CZ361" s="2">
        <f>(((S361+R361)*AU361)/100)</f>
        <v>896.42120000000011</v>
      </c>
      <c r="DA361" s="2"/>
      <c r="DB361" s="2"/>
      <c r="DC361" s="2" t="s">
        <v>3</v>
      </c>
      <c r="DD361" s="2" t="s">
        <v>3</v>
      </c>
      <c r="DE361" s="2" t="s">
        <v>3</v>
      </c>
      <c r="DF361" s="2" t="s">
        <v>3</v>
      </c>
      <c r="DG361" s="2" t="s">
        <v>3</v>
      </c>
      <c r="DH361" s="2" t="s">
        <v>3</v>
      </c>
      <c r="DI361" s="2" t="s">
        <v>3</v>
      </c>
      <c r="DJ361" s="2" t="s">
        <v>3</v>
      </c>
      <c r="DK361" s="2" t="s">
        <v>3</v>
      </c>
      <c r="DL361" s="2" t="s">
        <v>3</v>
      </c>
      <c r="DM361" s="2" t="s">
        <v>3</v>
      </c>
      <c r="DN361" s="2">
        <v>0</v>
      </c>
      <c r="DO361" s="2">
        <v>0</v>
      </c>
      <c r="DP361" s="2">
        <v>1</v>
      </c>
      <c r="DQ361" s="2">
        <v>1</v>
      </c>
      <c r="DR361" s="2"/>
      <c r="DS361" s="2"/>
      <c r="DT361" s="2"/>
      <c r="DU361" s="2">
        <v>1007</v>
      </c>
      <c r="DV361" s="2" t="s">
        <v>465</v>
      </c>
      <c r="DW361" s="2" t="s">
        <v>465</v>
      </c>
      <c r="DX361" s="2">
        <v>10</v>
      </c>
      <c r="DY361" s="2"/>
      <c r="DZ361" s="2" t="s">
        <v>3</v>
      </c>
      <c r="EA361" s="2" t="s">
        <v>3</v>
      </c>
      <c r="EB361" s="2" t="s">
        <v>3</v>
      </c>
      <c r="EC361" s="2" t="s">
        <v>3</v>
      </c>
      <c r="ED361" s="2"/>
      <c r="EE361" s="2">
        <v>70312968</v>
      </c>
      <c r="EF361" s="2">
        <v>2</v>
      </c>
      <c r="EG361" s="2" t="s">
        <v>25</v>
      </c>
      <c r="EH361" s="2">
        <v>18</v>
      </c>
      <c r="EI361" s="2" t="s">
        <v>106</v>
      </c>
      <c r="EJ361" s="2">
        <v>1</v>
      </c>
      <c r="EK361" s="2">
        <v>23001</v>
      </c>
      <c r="EL361" s="2" t="s">
        <v>106</v>
      </c>
      <c r="EM361" s="2" t="s">
        <v>467</v>
      </c>
      <c r="EN361" s="2"/>
      <c r="EO361" s="2" t="s">
        <v>3</v>
      </c>
      <c r="EP361" s="2"/>
      <c r="EQ361" s="2">
        <v>0</v>
      </c>
      <c r="ER361" s="2">
        <v>0</v>
      </c>
      <c r="ES361" s="2">
        <v>0</v>
      </c>
      <c r="ET361" s="2">
        <v>0</v>
      </c>
      <c r="EU361" s="2">
        <v>0</v>
      </c>
      <c r="EV361" s="2">
        <v>0</v>
      </c>
      <c r="EW361" s="2">
        <v>10.199999999999999</v>
      </c>
      <c r="EX361" s="2">
        <v>0.32</v>
      </c>
      <c r="EY361" s="2">
        <v>0</v>
      </c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>
        <v>0</v>
      </c>
      <c r="FR361" s="2">
        <v>0</v>
      </c>
      <c r="FS361" s="2">
        <v>0</v>
      </c>
      <c r="FT361" s="2"/>
      <c r="FU361" s="2"/>
      <c r="FV361" s="2"/>
      <c r="FW361" s="2"/>
      <c r="FX361" s="2">
        <v>117</v>
      </c>
      <c r="FY361" s="2">
        <v>74</v>
      </c>
      <c r="FZ361" s="2"/>
      <c r="GA361" s="2" t="s">
        <v>3</v>
      </c>
      <c r="GB361" s="2"/>
      <c r="GC361" s="2"/>
      <c r="GD361" s="2">
        <v>1</v>
      </c>
      <c r="GE361" s="2"/>
      <c r="GF361" s="2">
        <v>1095110098</v>
      </c>
      <c r="GG361" s="2">
        <v>2</v>
      </c>
      <c r="GH361" s="2">
        <v>1</v>
      </c>
      <c r="GI361" s="2">
        <v>-2</v>
      </c>
      <c r="GJ361" s="2">
        <v>0</v>
      </c>
      <c r="GK361" s="2">
        <v>0</v>
      </c>
      <c r="GL361" s="2">
        <f t="shared" si="207"/>
        <v>0</v>
      </c>
      <c r="GM361" s="2">
        <f t="shared" si="208"/>
        <v>3704.36</v>
      </c>
      <c r="GN361" s="2">
        <f t="shared" si="209"/>
        <v>3704.36</v>
      </c>
      <c r="GO361" s="2">
        <f t="shared" si="210"/>
        <v>0</v>
      </c>
      <c r="GP361" s="2">
        <f t="shared" si="211"/>
        <v>0</v>
      </c>
      <c r="GQ361" s="2"/>
      <c r="GR361" s="2">
        <v>0</v>
      </c>
      <c r="GS361" s="2">
        <v>3</v>
      </c>
      <c r="GT361" s="2">
        <v>0</v>
      </c>
      <c r="GU361" s="2" t="s">
        <v>3</v>
      </c>
      <c r="GV361" s="2">
        <f t="shared" si="212"/>
        <v>0</v>
      </c>
      <c r="GW361" s="2">
        <v>1</v>
      </c>
      <c r="GX361" s="2">
        <f t="shared" si="213"/>
        <v>0</v>
      </c>
      <c r="GY361" s="2"/>
      <c r="GZ361" s="2"/>
      <c r="HA361" s="2">
        <v>0</v>
      </c>
      <c r="HB361" s="2">
        <v>0</v>
      </c>
      <c r="HC361" s="2">
        <f t="shared" si="214"/>
        <v>0</v>
      </c>
      <c r="HD361" s="2"/>
      <c r="HE361" s="2" t="s">
        <v>3</v>
      </c>
      <c r="HF361" s="2" t="s">
        <v>3</v>
      </c>
      <c r="HG361" s="2"/>
      <c r="HH361" s="2"/>
      <c r="HI361" s="2"/>
      <c r="HJ361" s="2"/>
      <c r="HK361" s="2"/>
      <c r="HL361" s="2"/>
      <c r="HM361" s="2" t="s">
        <v>3</v>
      </c>
      <c r="HN361" s="2" t="s">
        <v>108</v>
      </c>
      <c r="HO361" s="2" t="s">
        <v>109</v>
      </c>
      <c r="HP361" s="2" t="s">
        <v>106</v>
      </c>
      <c r="HQ361" s="2" t="s">
        <v>106</v>
      </c>
      <c r="HR361" s="2"/>
      <c r="HS361" s="2">
        <v>0</v>
      </c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>
        <v>0</v>
      </c>
      <c r="IL361" s="2"/>
      <c r="IM361" s="2"/>
      <c r="IN361" s="2"/>
      <c r="IO361" s="2"/>
      <c r="IP361" s="2"/>
      <c r="IQ361" s="2"/>
      <c r="IR361" s="2"/>
      <c r="IS361" s="2"/>
      <c r="IT361" s="2"/>
      <c r="IU361" s="2"/>
    </row>
    <row r="362" spans="1:255" x14ac:dyDescent="0.2">
      <c r="A362" s="2">
        <v>18</v>
      </c>
      <c r="B362" s="2">
        <v>1</v>
      </c>
      <c r="C362" s="2">
        <v>319</v>
      </c>
      <c r="D362" s="2"/>
      <c r="E362" s="2" t="s">
        <v>468</v>
      </c>
      <c r="F362" s="2" t="s">
        <v>407</v>
      </c>
      <c r="G362" s="2" t="s">
        <v>408</v>
      </c>
      <c r="H362" s="2" t="s">
        <v>231</v>
      </c>
      <c r="I362" s="2">
        <f>I361*J362</f>
        <v>0.34</v>
      </c>
      <c r="J362" s="2">
        <v>1</v>
      </c>
      <c r="K362" s="2">
        <v>1</v>
      </c>
      <c r="L362" s="2"/>
      <c r="M362" s="2"/>
      <c r="N362" s="2"/>
      <c r="O362" s="2">
        <f t="shared" si="196"/>
        <v>692.46</v>
      </c>
      <c r="P362" s="2">
        <f>ROUND(CQ362*I362,2)</f>
        <v>692.46</v>
      </c>
      <c r="Q362" s="2">
        <f>ROUND(CR362*I362,2)</f>
        <v>0</v>
      </c>
      <c r="R362" s="2">
        <f>ROUND(CS362*I362,2)</f>
        <v>0</v>
      </c>
      <c r="S362" s="2">
        <f>ROUND(CT362*I362,2)</f>
        <v>0</v>
      </c>
      <c r="T362" s="2">
        <f t="shared" si="197"/>
        <v>0</v>
      </c>
      <c r="U362" s="2">
        <f>ROUND(CV362*I362,7)</f>
        <v>0</v>
      </c>
      <c r="V362" s="2">
        <f>ROUND(CW362*I362,7)</f>
        <v>0</v>
      </c>
      <c r="W362" s="2">
        <f t="shared" si="198"/>
        <v>0</v>
      </c>
      <c r="X362" s="2">
        <f t="shared" si="199"/>
        <v>0</v>
      </c>
      <c r="Y362" s="2">
        <f t="shared" si="200"/>
        <v>0</v>
      </c>
      <c r="Z362" s="2"/>
      <c r="AA362" s="2">
        <v>72309884</v>
      </c>
      <c r="AB362" s="2">
        <f t="shared" si="201"/>
        <v>573.70000000000005</v>
      </c>
      <c r="AC362" s="2">
        <f>ROUND((ES362),6)</f>
        <v>573.70000000000005</v>
      </c>
      <c r="AD362" s="2">
        <f>ROUND((((ET362)-(EU362))+AE362),6)</f>
        <v>0</v>
      </c>
      <c r="AE362" s="2">
        <f>ROUND((EU362),6)</f>
        <v>0</v>
      </c>
      <c r="AF362" s="2">
        <f>ROUND((EV362),6)</f>
        <v>0</v>
      </c>
      <c r="AG362" s="2">
        <f t="shared" si="202"/>
        <v>0</v>
      </c>
      <c r="AH362" s="2">
        <f>(EW362)</f>
        <v>0</v>
      </c>
      <c r="AI362" s="2">
        <f>(EX362)</f>
        <v>0</v>
      </c>
      <c r="AJ362" s="2">
        <f t="shared" si="203"/>
        <v>0</v>
      </c>
      <c r="AK362" s="2">
        <v>573.70000000000005</v>
      </c>
      <c r="AL362" s="2">
        <v>573.70000000000005</v>
      </c>
      <c r="AM362" s="2">
        <v>0</v>
      </c>
      <c r="AN362" s="2">
        <v>0</v>
      </c>
      <c r="AO362" s="2">
        <v>0</v>
      </c>
      <c r="AP362" s="2">
        <v>0</v>
      </c>
      <c r="AQ362" s="2">
        <v>0</v>
      </c>
      <c r="AR362" s="2">
        <v>0</v>
      </c>
      <c r="AS362" s="2">
        <v>0</v>
      </c>
      <c r="AT362" s="2">
        <v>117</v>
      </c>
      <c r="AU362" s="2">
        <v>74</v>
      </c>
      <c r="AV362" s="2">
        <v>1</v>
      </c>
      <c r="AW362" s="2">
        <v>1</v>
      </c>
      <c r="AX362" s="2"/>
      <c r="AY362" s="2"/>
      <c r="AZ362" s="2">
        <v>1</v>
      </c>
      <c r="BA362" s="2">
        <v>1</v>
      </c>
      <c r="BB362" s="2">
        <v>1</v>
      </c>
      <c r="BC362" s="2">
        <v>3.55</v>
      </c>
      <c r="BD362" s="2" t="s">
        <v>3</v>
      </c>
      <c r="BE362" s="2" t="s">
        <v>3</v>
      </c>
      <c r="BF362" s="2" t="s">
        <v>3</v>
      </c>
      <c r="BG362" s="2" t="s">
        <v>3</v>
      </c>
      <c r="BH362" s="2">
        <v>3</v>
      </c>
      <c r="BI362" s="2">
        <v>1</v>
      </c>
      <c r="BJ362" s="2" t="s">
        <v>409</v>
      </c>
      <c r="BK362" s="2"/>
      <c r="BL362" s="2"/>
      <c r="BM362" s="2">
        <v>23001</v>
      </c>
      <c r="BN362" s="2">
        <v>0</v>
      </c>
      <c r="BO362" s="2" t="s">
        <v>407</v>
      </c>
      <c r="BP362" s="2">
        <v>1</v>
      </c>
      <c r="BQ362" s="2">
        <v>2</v>
      </c>
      <c r="BR362" s="2">
        <v>0</v>
      </c>
      <c r="BS362" s="2">
        <v>1</v>
      </c>
      <c r="BT362" s="2">
        <v>1</v>
      </c>
      <c r="BU362" s="2">
        <v>1</v>
      </c>
      <c r="BV362" s="2">
        <v>1</v>
      </c>
      <c r="BW362" s="2">
        <v>1</v>
      </c>
      <c r="BX362" s="2">
        <v>1</v>
      </c>
      <c r="BY362" s="2" t="s">
        <v>3</v>
      </c>
      <c r="BZ362" s="2">
        <v>117</v>
      </c>
      <c r="CA362" s="2">
        <v>74</v>
      </c>
      <c r="CB362" s="2" t="s">
        <v>3</v>
      </c>
      <c r="CC362" s="2"/>
      <c r="CD362" s="2"/>
      <c r="CE362" s="2">
        <v>0</v>
      </c>
      <c r="CF362" s="2">
        <v>0</v>
      </c>
      <c r="CG362" s="2">
        <v>0</v>
      </c>
      <c r="CH362" s="2"/>
      <c r="CI362" s="2"/>
      <c r="CJ362" s="2"/>
      <c r="CK362" s="2"/>
      <c r="CL362" s="2"/>
      <c r="CM362" s="2">
        <v>0</v>
      </c>
      <c r="CN362" s="2" t="s">
        <v>3</v>
      </c>
      <c r="CO362" s="2">
        <v>0</v>
      </c>
      <c r="CP362" s="2">
        <f t="shared" si="204"/>
        <v>692.46</v>
      </c>
      <c r="CQ362" s="2">
        <f>ROUND(AL362*BC362,2)</f>
        <v>2036.64</v>
      </c>
      <c r="CR362" s="2">
        <f>ROUND(AM362*BB362,2)</f>
        <v>0</v>
      </c>
      <c r="CS362" s="2">
        <f>ROUND(AN362*BS362,2)</f>
        <v>0</v>
      </c>
      <c r="CT362" s="2">
        <f>ROUND(AO362*BA362,2)</f>
        <v>0</v>
      </c>
      <c r="CU362" s="2">
        <f t="shared" si="205"/>
        <v>0</v>
      </c>
      <c r="CV362" s="2">
        <f>AH362</f>
        <v>0</v>
      </c>
      <c r="CW362" s="2">
        <f>AI362</f>
        <v>0</v>
      </c>
      <c r="CX362" s="2">
        <f t="shared" si="206"/>
        <v>0</v>
      </c>
      <c r="CY362" s="2">
        <f>(((S362+R362)*AT362)/100)</f>
        <v>0</v>
      </c>
      <c r="CZ362" s="2">
        <f>(((S362+R362)*AU362)/100)</f>
        <v>0</v>
      </c>
      <c r="DA362" s="2"/>
      <c r="DB362" s="2"/>
      <c r="DC362" s="2" t="s">
        <v>3</v>
      </c>
      <c r="DD362" s="2" t="s">
        <v>3</v>
      </c>
      <c r="DE362" s="2" t="s">
        <v>3</v>
      </c>
      <c r="DF362" s="2" t="s">
        <v>3</v>
      </c>
      <c r="DG362" s="2" t="s">
        <v>3</v>
      </c>
      <c r="DH362" s="2" t="s">
        <v>3</v>
      </c>
      <c r="DI362" s="2" t="s">
        <v>3</v>
      </c>
      <c r="DJ362" s="2" t="s">
        <v>3</v>
      </c>
      <c r="DK362" s="2" t="s">
        <v>3</v>
      </c>
      <c r="DL362" s="2" t="s">
        <v>3</v>
      </c>
      <c r="DM362" s="2" t="s">
        <v>3</v>
      </c>
      <c r="DN362" s="2">
        <v>0</v>
      </c>
      <c r="DO362" s="2">
        <v>0</v>
      </c>
      <c r="DP362" s="2">
        <v>1</v>
      </c>
      <c r="DQ362" s="2">
        <v>1</v>
      </c>
      <c r="DR362" s="2"/>
      <c r="DS362" s="2"/>
      <c r="DT362" s="2"/>
      <c r="DU362" s="2">
        <v>1007</v>
      </c>
      <c r="DV362" s="2" t="s">
        <v>231</v>
      </c>
      <c r="DW362" s="2" t="s">
        <v>231</v>
      </c>
      <c r="DX362" s="2">
        <v>1</v>
      </c>
      <c r="DY362" s="2"/>
      <c r="DZ362" s="2" t="s">
        <v>3</v>
      </c>
      <c r="EA362" s="2" t="s">
        <v>3</v>
      </c>
      <c r="EB362" s="2" t="s">
        <v>3</v>
      </c>
      <c r="EC362" s="2" t="s">
        <v>3</v>
      </c>
      <c r="ED362" s="2"/>
      <c r="EE362" s="2">
        <v>70312968</v>
      </c>
      <c r="EF362" s="2">
        <v>2</v>
      </c>
      <c r="EG362" s="2" t="s">
        <v>25</v>
      </c>
      <c r="EH362" s="2">
        <v>18</v>
      </c>
      <c r="EI362" s="2" t="s">
        <v>106</v>
      </c>
      <c r="EJ362" s="2">
        <v>1</v>
      </c>
      <c r="EK362" s="2">
        <v>23001</v>
      </c>
      <c r="EL362" s="2" t="s">
        <v>106</v>
      </c>
      <c r="EM362" s="2" t="s">
        <v>467</v>
      </c>
      <c r="EN362" s="2"/>
      <c r="EO362" s="2" t="s">
        <v>3</v>
      </c>
      <c r="EP362" s="2"/>
      <c r="EQ362" s="2">
        <v>0</v>
      </c>
      <c r="ER362" s="2">
        <v>573.70000000000005</v>
      </c>
      <c r="ES362" s="2">
        <v>573.70000000000005</v>
      </c>
      <c r="ET362" s="2">
        <v>0</v>
      </c>
      <c r="EU362" s="2">
        <v>0</v>
      </c>
      <c r="EV362" s="2">
        <v>0</v>
      </c>
      <c r="EW362" s="2">
        <v>0</v>
      </c>
      <c r="EX362" s="2">
        <v>0</v>
      </c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>
        <v>0</v>
      </c>
      <c r="FR362" s="2">
        <v>0</v>
      </c>
      <c r="FS362" s="2">
        <v>0</v>
      </c>
      <c r="FT362" s="2"/>
      <c r="FU362" s="2"/>
      <c r="FV362" s="2"/>
      <c r="FW362" s="2"/>
      <c r="FX362" s="2">
        <v>117</v>
      </c>
      <c r="FY362" s="2">
        <v>74</v>
      </c>
      <c r="FZ362" s="2"/>
      <c r="GA362" s="2" t="s">
        <v>3</v>
      </c>
      <c r="GB362" s="2"/>
      <c r="GC362" s="2"/>
      <c r="GD362" s="2">
        <v>1</v>
      </c>
      <c r="GE362" s="2"/>
      <c r="GF362" s="2">
        <v>423510006</v>
      </c>
      <c r="GG362" s="2">
        <v>2</v>
      </c>
      <c r="GH362" s="2">
        <v>1</v>
      </c>
      <c r="GI362" s="2">
        <v>2</v>
      </c>
      <c r="GJ362" s="2">
        <v>0</v>
      </c>
      <c r="GK362" s="2">
        <v>0</v>
      </c>
      <c r="GL362" s="2">
        <f t="shared" si="207"/>
        <v>0</v>
      </c>
      <c r="GM362" s="2">
        <f t="shared" si="208"/>
        <v>692.46</v>
      </c>
      <c r="GN362" s="2">
        <f t="shared" si="209"/>
        <v>692.46</v>
      </c>
      <c r="GO362" s="2">
        <f t="shared" si="210"/>
        <v>0</v>
      </c>
      <c r="GP362" s="2">
        <f t="shared" si="211"/>
        <v>0</v>
      </c>
      <c r="GQ362" s="2"/>
      <c r="GR362" s="2">
        <v>0</v>
      </c>
      <c r="GS362" s="2">
        <v>3</v>
      </c>
      <c r="GT362" s="2">
        <v>0</v>
      </c>
      <c r="GU362" s="2" t="s">
        <v>3</v>
      </c>
      <c r="GV362" s="2">
        <f t="shared" si="212"/>
        <v>0</v>
      </c>
      <c r="GW362" s="2">
        <v>1</v>
      </c>
      <c r="GX362" s="2">
        <f t="shared" si="213"/>
        <v>0</v>
      </c>
      <c r="GY362" s="2"/>
      <c r="GZ362" s="2"/>
      <c r="HA362" s="2">
        <v>0</v>
      </c>
      <c r="HB362" s="2">
        <v>0</v>
      </c>
      <c r="HC362" s="2">
        <f t="shared" si="214"/>
        <v>0</v>
      </c>
      <c r="HD362" s="2"/>
      <c r="HE362" s="2" t="s">
        <v>3</v>
      </c>
      <c r="HF362" s="2" t="s">
        <v>3</v>
      </c>
      <c r="HG362" s="2"/>
      <c r="HH362" s="2"/>
      <c r="HI362" s="2"/>
      <c r="HJ362" s="2"/>
      <c r="HK362" s="2"/>
      <c r="HL362" s="2"/>
      <c r="HM362" s="2" t="s">
        <v>3</v>
      </c>
      <c r="HN362" s="2" t="s">
        <v>108</v>
      </c>
      <c r="HO362" s="2" t="s">
        <v>109</v>
      </c>
      <c r="HP362" s="2" t="s">
        <v>106</v>
      </c>
      <c r="HQ362" s="2" t="s">
        <v>106</v>
      </c>
      <c r="HR362" s="2"/>
      <c r="HS362" s="2">
        <v>0</v>
      </c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>
        <v>0</v>
      </c>
      <c r="IL362" s="2"/>
      <c r="IM362" s="2"/>
      <c r="IN362" s="2"/>
      <c r="IO362" s="2"/>
      <c r="IP362" s="2"/>
      <c r="IQ362" s="2"/>
      <c r="IR362" s="2"/>
      <c r="IS362" s="2"/>
      <c r="IT362" s="2"/>
      <c r="IU362" s="2"/>
    </row>
    <row r="363" spans="1:255" x14ac:dyDescent="0.2">
      <c r="A363" s="2">
        <v>17</v>
      </c>
      <c r="B363" s="2">
        <v>1</v>
      </c>
      <c r="C363" s="2">
        <f>ROW(SmtRes!A321)</f>
        <v>321</v>
      </c>
      <c r="D363" s="2">
        <f>ROW(EtalonRes!A344)</f>
        <v>344</v>
      </c>
      <c r="E363" s="2" t="s">
        <v>469</v>
      </c>
      <c r="F363" s="2" t="s">
        <v>470</v>
      </c>
      <c r="G363" s="2" t="s">
        <v>471</v>
      </c>
      <c r="H363" s="2" t="s">
        <v>118</v>
      </c>
      <c r="I363" s="2">
        <v>1</v>
      </c>
      <c r="J363" s="2">
        <v>0</v>
      </c>
      <c r="K363" s="2">
        <v>1</v>
      </c>
      <c r="L363" s="2"/>
      <c r="M363" s="2"/>
      <c r="N363" s="2"/>
      <c r="O363" s="2">
        <f t="shared" si="196"/>
        <v>244.86</v>
      </c>
      <c r="P363" s="2">
        <f>SUMIF(SmtRes!AQ320:'SmtRes'!AQ321,"=1",SmtRes!DF320:'SmtRes'!DF321)</f>
        <v>0</v>
      </c>
      <c r="Q363" s="2">
        <f>SUMIF(SmtRes!AQ320:'SmtRes'!AQ321,"=1",SmtRes!DG320:'SmtRes'!DG321)</f>
        <v>0</v>
      </c>
      <c r="R363" s="2">
        <f>SUMIF(SmtRes!AQ320:'SmtRes'!AQ321,"=1",SmtRes!DH320:'SmtRes'!DH321)</f>
        <v>0</v>
      </c>
      <c r="S363" s="2">
        <f>SUMIF(SmtRes!AQ320:'SmtRes'!AQ321,"=1",SmtRes!DI320:'SmtRes'!DI321)</f>
        <v>244.86</v>
      </c>
      <c r="T363" s="2">
        <f t="shared" si="197"/>
        <v>0</v>
      </c>
      <c r="U363" s="2">
        <f>SUMIF(SmtRes!AQ320:'SmtRes'!AQ321,"=1",SmtRes!CV320:'SmtRes'!CV321)</f>
        <v>0.7</v>
      </c>
      <c r="V363" s="2">
        <f>SUMIF(SmtRes!AQ320:'SmtRes'!AQ321,"=1",SmtRes!CW320:'SmtRes'!CW321)</f>
        <v>0</v>
      </c>
      <c r="W363" s="2">
        <f t="shared" si="198"/>
        <v>0</v>
      </c>
      <c r="X363" s="2">
        <f t="shared" si="199"/>
        <v>239.96</v>
      </c>
      <c r="Y363" s="2">
        <f t="shared" si="200"/>
        <v>142.02000000000001</v>
      </c>
      <c r="Z363" s="2"/>
      <c r="AA363" s="2">
        <v>72309884</v>
      </c>
      <c r="AB363" s="2">
        <f t="shared" si="201"/>
        <v>244.86</v>
      </c>
      <c r="AC363" s="2">
        <f>ROUND((0),6)</f>
        <v>0</v>
      </c>
      <c r="AD363" s="2">
        <f>ROUND((((0)-(0))+AE363),6)</f>
        <v>0</v>
      </c>
      <c r="AE363" s="2">
        <f>ROUND((0),6)</f>
        <v>0</v>
      </c>
      <c r="AF363" s="2">
        <f>ROUND((SUM(SmtRes!BT320:'SmtRes'!BT321)),6)</f>
        <v>244.86</v>
      </c>
      <c r="AG363" s="2">
        <f t="shared" si="202"/>
        <v>0</v>
      </c>
      <c r="AH363" s="2">
        <f>(SUM(SmtRes!BU320:'SmtRes'!BU321))</f>
        <v>0.7</v>
      </c>
      <c r="AI363" s="2">
        <f>(0)</f>
        <v>0</v>
      </c>
      <c r="AJ363" s="2">
        <f t="shared" si="203"/>
        <v>0</v>
      </c>
      <c r="AK363" s="2">
        <v>244.85999999999999</v>
      </c>
      <c r="AL363" s="2">
        <v>0</v>
      </c>
      <c r="AM363" s="2">
        <v>0</v>
      </c>
      <c r="AN363" s="2">
        <v>0</v>
      </c>
      <c r="AO363" s="2">
        <v>244.85999999999999</v>
      </c>
      <c r="AP363" s="2">
        <v>0</v>
      </c>
      <c r="AQ363" s="2">
        <v>0.7</v>
      </c>
      <c r="AR363" s="2">
        <v>0</v>
      </c>
      <c r="AS363" s="2">
        <v>0</v>
      </c>
      <c r="AT363" s="2">
        <v>98</v>
      </c>
      <c r="AU363" s="2">
        <v>58</v>
      </c>
      <c r="AV363" s="2">
        <v>1</v>
      </c>
      <c r="AW363" s="2">
        <v>1</v>
      </c>
      <c r="AX363" s="2"/>
      <c r="AY363" s="2"/>
      <c r="AZ363" s="2">
        <v>1</v>
      </c>
      <c r="BA363" s="2">
        <v>1</v>
      </c>
      <c r="BB363" s="2">
        <v>1</v>
      </c>
      <c r="BC363" s="2">
        <v>1</v>
      </c>
      <c r="BD363" s="2" t="s">
        <v>3</v>
      </c>
      <c r="BE363" s="2" t="s">
        <v>3</v>
      </c>
      <c r="BF363" s="2" t="s">
        <v>3</v>
      </c>
      <c r="BG363" s="2" t="s">
        <v>3</v>
      </c>
      <c r="BH363" s="2">
        <v>0</v>
      </c>
      <c r="BI363" s="2">
        <v>1</v>
      </c>
      <c r="BJ363" s="2" t="s">
        <v>472</v>
      </c>
      <c r="BK363" s="2"/>
      <c r="BL363" s="2"/>
      <c r="BM363" s="2">
        <v>34001</v>
      </c>
      <c r="BN363" s="2">
        <v>0</v>
      </c>
      <c r="BO363" s="2" t="s">
        <v>3</v>
      </c>
      <c r="BP363" s="2">
        <v>0</v>
      </c>
      <c r="BQ363" s="2">
        <v>2</v>
      </c>
      <c r="BR363" s="2">
        <v>0</v>
      </c>
      <c r="BS363" s="2">
        <v>1</v>
      </c>
      <c r="BT363" s="2">
        <v>1</v>
      </c>
      <c r="BU363" s="2">
        <v>1</v>
      </c>
      <c r="BV363" s="2">
        <v>1</v>
      </c>
      <c r="BW363" s="2">
        <v>1</v>
      </c>
      <c r="BX363" s="2">
        <v>1</v>
      </c>
      <c r="BY363" s="2" t="s">
        <v>3</v>
      </c>
      <c r="BZ363" s="2">
        <v>98</v>
      </c>
      <c r="CA363" s="2">
        <v>58</v>
      </c>
      <c r="CB363" s="2" t="s">
        <v>3</v>
      </c>
      <c r="CC363" s="2"/>
      <c r="CD363" s="2"/>
      <c r="CE363" s="2">
        <v>0</v>
      </c>
      <c r="CF363" s="2">
        <v>0</v>
      </c>
      <c r="CG363" s="2">
        <v>0</v>
      </c>
      <c r="CH363" s="2"/>
      <c r="CI363" s="2"/>
      <c r="CJ363" s="2"/>
      <c r="CK363" s="2"/>
      <c r="CL363" s="2"/>
      <c r="CM363" s="2">
        <v>0</v>
      </c>
      <c r="CN363" s="2" t="s">
        <v>3</v>
      </c>
      <c r="CO363" s="2">
        <v>0</v>
      </c>
      <c r="CP363" s="2">
        <f t="shared" si="204"/>
        <v>244.86</v>
      </c>
      <c r="CQ363" s="2">
        <f>SUMIF(SmtRes!AQ320:'SmtRes'!AQ321,"=1",SmtRes!AA320:'SmtRes'!AA321)</f>
        <v>0</v>
      </c>
      <c r="CR363" s="2">
        <f>SUMIF(SmtRes!AQ320:'SmtRes'!AQ321,"=1",SmtRes!AB320:'SmtRes'!AB321)</f>
        <v>0</v>
      </c>
      <c r="CS363" s="2">
        <f>SUMIF(SmtRes!AQ320:'SmtRes'!AQ321,"=1",SmtRes!AC320:'SmtRes'!AC321)</f>
        <v>0</v>
      </c>
      <c r="CT363" s="2">
        <f>SUMIF(SmtRes!AQ320:'SmtRes'!AQ321,"=1",SmtRes!AD320:'SmtRes'!AD321)</f>
        <v>349.8</v>
      </c>
      <c r="CU363" s="2">
        <f t="shared" si="205"/>
        <v>0</v>
      </c>
      <c r="CV363" s="2">
        <f>SUMIF(SmtRes!AQ320:'SmtRes'!AQ321,"=1",SmtRes!BU320:'SmtRes'!BU321)</f>
        <v>0.7</v>
      </c>
      <c r="CW363" s="2">
        <f>SUMIF(SmtRes!AQ320:'SmtRes'!AQ321,"=1",SmtRes!BV320:'SmtRes'!BV321)</f>
        <v>0</v>
      </c>
      <c r="CX363" s="2">
        <f t="shared" si="206"/>
        <v>0</v>
      </c>
      <c r="CY363" s="2">
        <f>(((S363+R363)*AT363)/100)</f>
        <v>239.96280000000002</v>
      </c>
      <c r="CZ363" s="2">
        <f>(((S363+R363)*AU363)/100)</f>
        <v>142.0188</v>
      </c>
      <c r="DA363" s="2"/>
      <c r="DB363" s="2"/>
      <c r="DC363" s="2" t="s">
        <v>3</v>
      </c>
      <c r="DD363" s="2" t="s">
        <v>3</v>
      </c>
      <c r="DE363" s="2" t="s">
        <v>3</v>
      </c>
      <c r="DF363" s="2" t="s">
        <v>3</v>
      </c>
      <c r="DG363" s="2" t="s">
        <v>3</v>
      </c>
      <c r="DH363" s="2" t="s">
        <v>3</v>
      </c>
      <c r="DI363" s="2" t="s">
        <v>3</v>
      </c>
      <c r="DJ363" s="2" t="s">
        <v>3</v>
      </c>
      <c r="DK363" s="2" t="s">
        <v>3</v>
      </c>
      <c r="DL363" s="2" t="s">
        <v>3</v>
      </c>
      <c r="DM363" s="2" t="s">
        <v>3</v>
      </c>
      <c r="DN363" s="2">
        <v>0</v>
      </c>
      <c r="DO363" s="2">
        <v>0</v>
      </c>
      <c r="DP363" s="2">
        <v>1</v>
      </c>
      <c r="DQ363" s="2">
        <v>1</v>
      </c>
      <c r="DR363" s="2"/>
      <c r="DS363" s="2"/>
      <c r="DT363" s="2"/>
      <c r="DU363" s="2">
        <v>1013</v>
      </c>
      <c r="DV363" s="2" t="s">
        <v>118</v>
      </c>
      <c r="DW363" s="2" t="s">
        <v>118</v>
      </c>
      <c r="DX363" s="2">
        <v>1</v>
      </c>
      <c r="DY363" s="2"/>
      <c r="DZ363" s="2" t="s">
        <v>3</v>
      </c>
      <c r="EA363" s="2" t="s">
        <v>3</v>
      </c>
      <c r="EB363" s="2" t="s">
        <v>3</v>
      </c>
      <c r="EC363" s="2" t="s">
        <v>3</v>
      </c>
      <c r="ED363" s="2"/>
      <c r="EE363" s="2">
        <v>70312989</v>
      </c>
      <c r="EF363" s="2">
        <v>2</v>
      </c>
      <c r="EG363" s="2" t="s">
        <v>25</v>
      </c>
      <c r="EH363" s="2">
        <v>28</v>
      </c>
      <c r="EI363" s="2" t="s">
        <v>473</v>
      </c>
      <c r="EJ363" s="2">
        <v>1</v>
      </c>
      <c r="EK363" s="2">
        <v>34001</v>
      </c>
      <c r="EL363" s="2" t="s">
        <v>474</v>
      </c>
      <c r="EM363" s="2" t="s">
        <v>475</v>
      </c>
      <c r="EN363" s="2"/>
      <c r="EO363" s="2" t="s">
        <v>3</v>
      </c>
      <c r="EP363" s="2"/>
      <c r="EQ363" s="2">
        <v>0</v>
      </c>
      <c r="ER363" s="2">
        <v>0</v>
      </c>
      <c r="ES363" s="2">
        <v>0</v>
      </c>
      <c r="ET363" s="2">
        <v>0</v>
      </c>
      <c r="EU363" s="2">
        <v>0</v>
      </c>
      <c r="EV363" s="2">
        <v>0</v>
      </c>
      <c r="EW363" s="2">
        <v>0.7</v>
      </c>
      <c r="EX363" s="2">
        <v>0</v>
      </c>
      <c r="EY363" s="2">
        <v>0</v>
      </c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>
        <v>0</v>
      </c>
      <c r="FR363" s="2">
        <v>0</v>
      </c>
      <c r="FS363" s="2">
        <v>0</v>
      </c>
      <c r="FT363" s="2"/>
      <c r="FU363" s="2"/>
      <c r="FV363" s="2"/>
      <c r="FW363" s="2"/>
      <c r="FX363" s="2">
        <v>98</v>
      </c>
      <c r="FY363" s="2">
        <v>58</v>
      </c>
      <c r="FZ363" s="2"/>
      <c r="GA363" s="2" t="s">
        <v>3</v>
      </c>
      <c r="GB363" s="2"/>
      <c r="GC363" s="2"/>
      <c r="GD363" s="2">
        <v>1</v>
      </c>
      <c r="GE363" s="2"/>
      <c r="GF363" s="2">
        <v>1396395730</v>
      </c>
      <c r="GG363" s="2">
        <v>2</v>
      </c>
      <c r="GH363" s="2">
        <v>1</v>
      </c>
      <c r="GI363" s="2">
        <v>-2</v>
      </c>
      <c r="GJ363" s="2">
        <v>0</v>
      </c>
      <c r="GK363" s="2">
        <v>0</v>
      </c>
      <c r="GL363" s="2">
        <f t="shared" si="207"/>
        <v>0</v>
      </c>
      <c r="GM363" s="2">
        <f t="shared" si="208"/>
        <v>626.84</v>
      </c>
      <c r="GN363" s="2">
        <f t="shared" si="209"/>
        <v>626.84</v>
      </c>
      <c r="GO363" s="2">
        <f t="shared" si="210"/>
        <v>0</v>
      </c>
      <c r="GP363" s="2">
        <f t="shared" si="211"/>
        <v>0</v>
      </c>
      <c r="GQ363" s="2"/>
      <c r="GR363" s="2">
        <v>0</v>
      </c>
      <c r="GS363" s="2">
        <v>3</v>
      </c>
      <c r="GT363" s="2">
        <v>0</v>
      </c>
      <c r="GU363" s="2" t="s">
        <v>3</v>
      </c>
      <c r="GV363" s="2">
        <f t="shared" si="212"/>
        <v>0</v>
      </c>
      <c r="GW363" s="2">
        <v>1</v>
      </c>
      <c r="GX363" s="2">
        <f t="shared" si="213"/>
        <v>0</v>
      </c>
      <c r="GY363" s="2"/>
      <c r="GZ363" s="2"/>
      <c r="HA363" s="2">
        <v>0</v>
      </c>
      <c r="HB363" s="2">
        <v>0</v>
      </c>
      <c r="HC363" s="2">
        <f t="shared" si="214"/>
        <v>0</v>
      </c>
      <c r="HD363" s="2"/>
      <c r="HE363" s="2" t="s">
        <v>3</v>
      </c>
      <c r="HF363" s="2" t="s">
        <v>3</v>
      </c>
      <c r="HG363" s="2"/>
      <c r="HH363" s="2"/>
      <c r="HI363" s="2"/>
      <c r="HJ363" s="2"/>
      <c r="HK363" s="2"/>
      <c r="HL363" s="2"/>
      <c r="HM363" s="2" t="s">
        <v>3</v>
      </c>
      <c r="HN363" s="2" t="s">
        <v>476</v>
      </c>
      <c r="HO363" s="2" t="s">
        <v>477</v>
      </c>
      <c r="HP363" s="2" t="s">
        <v>478</v>
      </c>
      <c r="HQ363" s="2" t="s">
        <v>478</v>
      </c>
      <c r="HR363" s="2"/>
      <c r="HS363" s="2">
        <v>0</v>
      </c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>
        <v>0</v>
      </c>
      <c r="IL363" s="2"/>
      <c r="IM363" s="2"/>
      <c r="IN363" s="2"/>
      <c r="IO363" s="2"/>
      <c r="IP363" s="2"/>
      <c r="IQ363" s="2"/>
      <c r="IR363" s="2"/>
      <c r="IS363" s="2"/>
      <c r="IT363" s="2"/>
      <c r="IU363" s="2"/>
    </row>
    <row r="364" spans="1:255" x14ac:dyDescent="0.2">
      <c r="A364" s="2">
        <v>17</v>
      </c>
      <c r="B364" s="2">
        <v>1</v>
      </c>
      <c r="C364" s="2"/>
      <c r="D364" s="2"/>
      <c r="E364" s="2" t="s">
        <v>479</v>
      </c>
      <c r="F364" s="2" t="s">
        <v>480</v>
      </c>
      <c r="G364" s="2" t="s">
        <v>481</v>
      </c>
      <c r="H364" s="2" t="s">
        <v>113</v>
      </c>
      <c r="I364" s="2">
        <v>2.5</v>
      </c>
      <c r="J364" s="2">
        <v>0</v>
      </c>
      <c r="K364" s="2">
        <v>2.5</v>
      </c>
      <c r="L364" s="2"/>
      <c r="M364" s="2"/>
      <c r="N364" s="2"/>
      <c r="O364" s="2">
        <f t="shared" si="196"/>
        <v>584.28</v>
      </c>
      <c r="P364" s="2">
        <f t="shared" ref="P364:P369" si="215">ROUND(CQ364*I364,2)</f>
        <v>584.28</v>
      </c>
      <c r="Q364" s="2">
        <f t="shared" ref="Q364:Q369" si="216">ROUND(CR364*I364,2)</f>
        <v>0</v>
      </c>
      <c r="R364" s="2">
        <f t="shared" ref="R364:R369" si="217">ROUND(CS364*I364,2)</f>
        <v>0</v>
      </c>
      <c r="S364" s="2">
        <f t="shared" ref="S364:S369" si="218">ROUND(CT364*I364,2)</f>
        <v>0</v>
      </c>
      <c r="T364" s="2">
        <f t="shared" si="197"/>
        <v>0</v>
      </c>
      <c r="U364" s="2">
        <f t="shared" ref="U364:U369" si="219">ROUND(CV364*I364,7)</f>
        <v>0</v>
      </c>
      <c r="V364" s="2">
        <f t="shared" ref="V364:V369" si="220">ROUND(CW364*I364,7)</f>
        <v>0</v>
      </c>
      <c r="W364" s="2">
        <f t="shared" si="198"/>
        <v>0</v>
      </c>
      <c r="X364" s="2">
        <f t="shared" si="199"/>
        <v>0</v>
      </c>
      <c r="Y364" s="2">
        <f t="shared" si="200"/>
        <v>0</v>
      </c>
      <c r="Z364" s="2"/>
      <c r="AA364" s="2">
        <v>72309884</v>
      </c>
      <c r="AB364" s="2">
        <f t="shared" si="201"/>
        <v>274.95</v>
      </c>
      <c r="AC364" s="2">
        <f t="shared" ref="AC364:AC369" si="221">ROUND((ES364),6)</f>
        <v>274.95</v>
      </c>
      <c r="AD364" s="2">
        <f t="shared" ref="AD364:AD369" si="222">ROUND((((ET364)-(EU364))+AE364),6)</f>
        <v>0</v>
      </c>
      <c r="AE364" s="2">
        <f t="shared" ref="AE364:AF369" si="223">ROUND((EU364),6)</f>
        <v>0</v>
      </c>
      <c r="AF364" s="2">
        <f t="shared" si="223"/>
        <v>0</v>
      </c>
      <c r="AG364" s="2">
        <f t="shared" si="202"/>
        <v>0</v>
      </c>
      <c r="AH364" s="2">
        <f t="shared" ref="AH364:AI369" si="224">(EW364)</f>
        <v>0</v>
      </c>
      <c r="AI364" s="2">
        <f t="shared" si="224"/>
        <v>0</v>
      </c>
      <c r="AJ364" s="2">
        <f t="shared" si="203"/>
        <v>0</v>
      </c>
      <c r="AK364" s="2">
        <v>274.95</v>
      </c>
      <c r="AL364" s="2">
        <v>274.95</v>
      </c>
      <c r="AM364" s="2">
        <v>0</v>
      </c>
      <c r="AN364" s="2">
        <v>0</v>
      </c>
      <c r="AO364" s="2">
        <v>0</v>
      </c>
      <c r="AP364" s="2">
        <v>0</v>
      </c>
      <c r="AQ364" s="2">
        <v>0</v>
      </c>
      <c r="AR364" s="2">
        <v>0</v>
      </c>
      <c r="AS364" s="2">
        <v>0</v>
      </c>
      <c r="AT364" s="2">
        <v>0</v>
      </c>
      <c r="AU364" s="2">
        <v>0</v>
      </c>
      <c r="AV364" s="2">
        <v>1</v>
      </c>
      <c r="AW364" s="2">
        <v>1</v>
      </c>
      <c r="AX364" s="2"/>
      <c r="AY364" s="2"/>
      <c r="AZ364" s="2">
        <v>1</v>
      </c>
      <c r="BA364" s="2">
        <v>1</v>
      </c>
      <c r="BB364" s="2">
        <v>1</v>
      </c>
      <c r="BC364" s="2">
        <v>0.85</v>
      </c>
      <c r="BD364" s="2" t="s">
        <v>3</v>
      </c>
      <c r="BE364" s="2" t="s">
        <v>3</v>
      </c>
      <c r="BF364" s="2" t="s">
        <v>3</v>
      </c>
      <c r="BG364" s="2" t="s">
        <v>3</v>
      </c>
      <c r="BH364" s="2">
        <v>3</v>
      </c>
      <c r="BI364" s="2">
        <v>1</v>
      </c>
      <c r="BJ364" s="2" t="s">
        <v>482</v>
      </c>
      <c r="BK364" s="2"/>
      <c r="BL364" s="2"/>
      <c r="BM364" s="2">
        <v>500001</v>
      </c>
      <c r="BN364" s="2">
        <v>0</v>
      </c>
      <c r="BO364" s="2" t="s">
        <v>480</v>
      </c>
      <c r="BP364" s="2">
        <v>1</v>
      </c>
      <c r="BQ364" s="2">
        <v>8</v>
      </c>
      <c r="BR364" s="2">
        <v>0</v>
      </c>
      <c r="BS364" s="2">
        <v>1</v>
      </c>
      <c r="BT364" s="2">
        <v>1</v>
      </c>
      <c r="BU364" s="2">
        <v>1</v>
      </c>
      <c r="BV364" s="2">
        <v>1</v>
      </c>
      <c r="BW364" s="2">
        <v>1</v>
      </c>
      <c r="BX364" s="2">
        <v>1</v>
      </c>
      <c r="BY364" s="2" t="s">
        <v>3</v>
      </c>
      <c r="BZ364" s="2">
        <v>0</v>
      </c>
      <c r="CA364" s="2">
        <v>0</v>
      </c>
      <c r="CB364" s="2" t="s">
        <v>3</v>
      </c>
      <c r="CC364" s="2"/>
      <c r="CD364" s="2"/>
      <c r="CE364" s="2">
        <v>0</v>
      </c>
      <c r="CF364" s="2">
        <v>0</v>
      </c>
      <c r="CG364" s="2">
        <v>0</v>
      </c>
      <c r="CH364" s="2"/>
      <c r="CI364" s="2"/>
      <c r="CJ364" s="2"/>
      <c r="CK364" s="2"/>
      <c r="CL364" s="2"/>
      <c r="CM364" s="2">
        <v>0</v>
      </c>
      <c r="CN364" s="2" t="s">
        <v>3</v>
      </c>
      <c r="CO364" s="2">
        <v>0</v>
      </c>
      <c r="CP364" s="2">
        <f t="shared" si="204"/>
        <v>584.28</v>
      </c>
      <c r="CQ364" s="2">
        <f t="shared" ref="CQ364:CQ369" si="225">ROUND(AL364*BC364,2)</f>
        <v>233.71</v>
      </c>
      <c r="CR364" s="2">
        <f t="shared" ref="CR364:CR369" si="226">ROUND(AM364*BB364,2)</f>
        <v>0</v>
      </c>
      <c r="CS364" s="2">
        <f t="shared" ref="CS364:CS369" si="227">ROUND(AN364*BS364,2)</f>
        <v>0</v>
      </c>
      <c r="CT364" s="2">
        <f t="shared" ref="CT364:CT369" si="228">ROUND(AO364*BA364,2)</f>
        <v>0</v>
      </c>
      <c r="CU364" s="2">
        <f t="shared" si="205"/>
        <v>0</v>
      </c>
      <c r="CV364" s="2">
        <f t="shared" ref="CV364:CW369" si="229">AH364</f>
        <v>0</v>
      </c>
      <c r="CW364" s="2">
        <f t="shared" si="229"/>
        <v>0</v>
      </c>
      <c r="CX364" s="2">
        <f t="shared" si="206"/>
        <v>0</v>
      </c>
      <c r="CY364" s="2">
        <f>0</f>
        <v>0</v>
      </c>
      <c r="CZ364" s="2">
        <f>0</f>
        <v>0</v>
      </c>
      <c r="DA364" s="2"/>
      <c r="DB364" s="2"/>
      <c r="DC364" s="2" t="s">
        <v>3</v>
      </c>
      <c r="DD364" s="2" t="s">
        <v>3</v>
      </c>
      <c r="DE364" s="2" t="s">
        <v>3</v>
      </c>
      <c r="DF364" s="2" t="s">
        <v>3</v>
      </c>
      <c r="DG364" s="2" t="s">
        <v>3</v>
      </c>
      <c r="DH364" s="2" t="s">
        <v>3</v>
      </c>
      <c r="DI364" s="2" t="s">
        <v>3</v>
      </c>
      <c r="DJ364" s="2" t="s">
        <v>3</v>
      </c>
      <c r="DK364" s="2" t="s">
        <v>3</v>
      </c>
      <c r="DL364" s="2" t="s">
        <v>3</v>
      </c>
      <c r="DM364" s="2" t="s">
        <v>3</v>
      </c>
      <c r="DN364" s="2">
        <v>0</v>
      </c>
      <c r="DO364" s="2">
        <v>0</v>
      </c>
      <c r="DP364" s="2">
        <v>1</v>
      </c>
      <c r="DQ364" s="2">
        <v>1</v>
      </c>
      <c r="DR364" s="2"/>
      <c r="DS364" s="2"/>
      <c r="DT364" s="2"/>
      <c r="DU364" s="2">
        <v>1003</v>
      </c>
      <c r="DV364" s="2" t="s">
        <v>113</v>
      </c>
      <c r="DW364" s="2" t="s">
        <v>113</v>
      </c>
      <c r="DX364" s="2">
        <v>1</v>
      </c>
      <c r="DY364" s="2"/>
      <c r="DZ364" s="2" t="s">
        <v>3</v>
      </c>
      <c r="EA364" s="2" t="s">
        <v>3</v>
      </c>
      <c r="EB364" s="2" t="s">
        <v>3</v>
      </c>
      <c r="EC364" s="2" t="s">
        <v>3</v>
      </c>
      <c r="ED364" s="2"/>
      <c r="EE364" s="2">
        <v>70312867</v>
      </c>
      <c r="EF364" s="2">
        <v>8</v>
      </c>
      <c r="EG364" s="2" t="s">
        <v>124</v>
      </c>
      <c r="EH364" s="2">
        <v>0</v>
      </c>
      <c r="EI364" s="2" t="s">
        <v>3</v>
      </c>
      <c r="EJ364" s="2">
        <v>1</v>
      </c>
      <c r="EK364" s="2">
        <v>500001</v>
      </c>
      <c r="EL364" s="2" t="s">
        <v>125</v>
      </c>
      <c r="EM364" s="2" t="s">
        <v>126</v>
      </c>
      <c r="EN364" s="2"/>
      <c r="EO364" s="2" t="s">
        <v>3</v>
      </c>
      <c r="EP364" s="2"/>
      <c r="EQ364" s="2">
        <v>0</v>
      </c>
      <c r="ER364" s="2">
        <v>274.95</v>
      </c>
      <c r="ES364" s="2">
        <v>274.95</v>
      </c>
      <c r="ET364" s="2">
        <v>0</v>
      </c>
      <c r="EU364" s="2">
        <v>0</v>
      </c>
      <c r="EV364" s="2">
        <v>0</v>
      </c>
      <c r="EW364" s="2">
        <v>0</v>
      </c>
      <c r="EX364" s="2">
        <v>0</v>
      </c>
      <c r="EY364" s="2">
        <v>0</v>
      </c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>
        <v>0</v>
      </c>
      <c r="FR364" s="2">
        <v>0</v>
      </c>
      <c r="FS364" s="2">
        <v>0</v>
      </c>
      <c r="FT364" s="2"/>
      <c r="FU364" s="2"/>
      <c r="FV364" s="2"/>
      <c r="FW364" s="2"/>
      <c r="FX364" s="2">
        <v>0</v>
      </c>
      <c r="FY364" s="2">
        <v>0</v>
      </c>
      <c r="FZ364" s="2"/>
      <c r="GA364" s="2" t="s">
        <v>3</v>
      </c>
      <c r="GB364" s="2"/>
      <c r="GC364" s="2"/>
      <c r="GD364" s="2">
        <v>1</v>
      </c>
      <c r="GE364" s="2"/>
      <c r="GF364" s="2">
        <v>-326302559</v>
      </c>
      <c r="GG364" s="2">
        <v>2</v>
      </c>
      <c r="GH364" s="2">
        <v>1</v>
      </c>
      <c r="GI364" s="2">
        <v>2</v>
      </c>
      <c r="GJ364" s="2">
        <v>0</v>
      </c>
      <c r="GK364" s="2">
        <v>0</v>
      </c>
      <c r="GL364" s="2">
        <f t="shared" si="207"/>
        <v>0</v>
      </c>
      <c r="GM364" s="2">
        <f t="shared" si="208"/>
        <v>584.28</v>
      </c>
      <c r="GN364" s="2">
        <f t="shared" si="209"/>
        <v>584.28</v>
      </c>
      <c r="GO364" s="2">
        <f t="shared" si="210"/>
        <v>0</v>
      </c>
      <c r="GP364" s="2">
        <f t="shared" si="211"/>
        <v>0</v>
      </c>
      <c r="GQ364" s="2"/>
      <c r="GR364" s="2">
        <v>0</v>
      </c>
      <c r="GS364" s="2">
        <v>3</v>
      </c>
      <c r="GT364" s="2">
        <v>0</v>
      </c>
      <c r="GU364" s="2" t="s">
        <v>3</v>
      </c>
      <c r="GV364" s="2">
        <f t="shared" si="212"/>
        <v>0</v>
      </c>
      <c r="GW364" s="2">
        <v>1</v>
      </c>
      <c r="GX364" s="2">
        <f t="shared" si="213"/>
        <v>0</v>
      </c>
      <c r="GY364" s="2"/>
      <c r="GZ364" s="2"/>
      <c r="HA364" s="2">
        <v>0</v>
      </c>
      <c r="HB364" s="2">
        <v>0</v>
      </c>
      <c r="HC364" s="2">
        <f t="shared" si="214"/>
        <v>0</v>
      </c>
      <c r="HD364" s="2"/>
      <c r="HE364" s="2" t="s">
        <v>3</v>
      </c>
      <c r="HF364" s="2" t="s">
        <v>3</v>
      </c>
      <c r="HG364" s="2"/>
      <c r="HH364" s="2"/>
      <c r="HI364" s="2"/>
      <c r="HJ364" s="2"/>
      <c r="HK364" s="2"/>
      <c r="HL364" s="2"/>
      <c r="HM364" s="2" t="s">
        <v>3</v>
      </c>
      <c r="HN364" s="2" t="s">
        <v>3</v>
      </c>
      <c r="HO364" s="2" t="s">
        <v>3</v>
      </c>
      <c r="HP364" s="2" t="s">
        <v>3</v>
      </c>
      <c r="HQ364" s="2" t="s">
        <v>3</v>
      </c>
      <c r="HR364" s="2"/>
      <c r="HS364" s="2">
        <v>0</v>
      </c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>
        <v>0</v>
      </c>
      <c r="IL364" s="2"/>
      <c r="IM364" s="2"/>
      <c r="IN364" s="2"/>
      <c r="IO364" s="2"/>
      <c r="IP364" s="2"/>
      <c r="IQ364" s="2"/>
      <c r="IR364" s="2"/>
      <c r="IS364" s="2"/>
      <c r="IT364" s="2"/>
      <c r="IU364" s="2"/>
    </row>
    <row r="365" spans="1:255" x14ac:dyDescent="0.2">
      <c r="A365" s="2">
        <v>17</v>
      </c>
      <c r="B365" s="2">
        <v>1</v>
      </c>
      <c r="C365" s="2"/>
      <c r="D365" s="2"/>
      <c r="E365" s="2" t="s">
        <v>483</v>
      </c>
      <c r="F365" s="2" t="s">
        <v>111</v>
      </c>
      <c r="G365" s="2" t="s">
        <v>112</v>
      </c>
      <c r="H365" s="2" t="s">
        <v>113</v>
      </c>
      <c r="I365" s="2">
        <v>2</v>
      </c>
      <c r="J365" s="2">
        <v>0</v>
      </c>
      <c r="K365" s="2">
        <v>2</v>
      </c>
      <c r="L365" s="2"/>
      <c r="M365" s="2"/>
      <c r="N365" s="2"/>
      <c r="O365" s="2">
        <f t="shared" si="196"/>
        <v>398.26</v>
      </c>
      <c r="P365" s="2">
        <f t="shared" si="215"/>
        <v>398.26</v>
      </c>
      <c r="Q365" s="2">
        <f t="shared" si="216"/>
        <v>0</v>
      </c>
      <c r="R365" s="2">
        <f t="shared" si="217"/>
        <v>0</v>
      </c>
      <c r="S365" s="2">
        <f t="shared" si="218"/>
        <v>0</v>
      </c>
      <c r="T365" s="2">
        <f t="shared" si="197"/>
        <v>0</v>
      </c>
      <c r="U365" s="2">
        <f t="shared" si="219"/>
        <v>0</v>
      </c>
      <c r="V365" s="2">
        <f t="shared" si="220"/>
        <v>0</v>
      </c>
      <c r="W365" s="2">
        <f t="shared" si="198"/>
        <v>0</v>
      </c>
      <c r="X365" s="2">
        <f t="shared" si="199"/>
        <v>0</v>
      </c>
      <c r="Y365" s="2">
        <f t="shared" si="200"/>
        <v>0</v>
      </c>
      <c r="Z365" s="2"/>
      <c r="AA365" s="2">
        <v>72309884</v>
      </c>
      <c r="AB365" s="2">
        <f t="shared" si="201"/>
        <v>199.13</v>
      </c>
      <c r="AC365" s="2">
        <f t="shared" si="221"/>
        <v>199.13</v>
      </c>
      <c r="AD365" s="2">
        <f t="shared" si="222"/>
        <v>0</v>
      </c>
      <c r="AE365" s="2">
        <f t="shared" si="223"/>
        <v>0</v>
      </c>
      <c r="AF365" s="2">
        <f t="shared" si="223"/>
        <v>0</v>
      </c>
      <c r="AG365" s="2">
        <f t="shared" si="202"/>
        <v>0</v>
      </c>
      <c r="AH365" s="2">
        <f t="shared" si="224"/>
        <v>0</v>
      </c>
      <c r="AI365" s="2">
        <f t="shared" si="224"/>
        <v>0</v>
      </c>
      <c r="AJ365" s="2">
        <f t="shared" si="203"/>
        <v>0</v>
      </c>
      <c r="AK365" s="2">
        <v>199.13</v>
      </c>
      <c r="AL365" s="2">
        <v>199.13</v>
      </c>
      <c r="AM365" s="2">
        <v>0</v>
      </c>
      <c r="AN365" s="2">
        <v>0</v>
      </c>
      <c r="AO365" s="2">
        <v>0</v>
      </c>
      <c r="AP365" s="2">
        <v>0</v>
      </c>
      <c r="AQ365" s="2">
        <v>0</v>
      </c>
      <c r="AR365" s="2">
        <v>0</v>
      </c>
      <c r="AS365" s="2">
        <v>0</v>
      </c>
      <c r="AT365" s="2">
        <v>0</v>
      </c>
      <c r="AU365" s="2">
        <v>0</v>
      </c>
      <c r="AV365" s="2">
        <v>1</v>
      </c>
      <c r="AW365" s="2">
        <v>1</v>
      </c>
      <c r="AX365" s="2"/>
      <c r="AY365" s="2"/>
      <c r="AZ365" s="2">
        <v>1</v>
      </c>
      <c r="BA365" s="2">
        <v>1</v>
      </c>
      <c r="BB365" s="2">
        <v>1</v>
      </c>
      <c r="BC365" s="2">
        <v>1</v>
      </c>
      <c r="BD365" s="2" t="s">
        <v>3</v>
      </c>
      <c r="BE365" s="2" t="s">
        <v>3</v>
      </c>
      <c r="BF365" s="2" t="s">
        <v>3</v>
      </c>
      <c r="BG365" s="2" t="s">
        <v>3</v>
      </c>
      <c r="BH365" s="2">
        <v>3</v>
      </c>
      <c r="BI365" s="2">
        <v>1</v>
      </c>
      <c r="BJ365" s="2" t="s">
        <v>114</v>
      </c>
      <c r="BK365" s="2"/>
      <c r="BL365" s="2"/>
      <c r="BM365" s="2">
        <v>500001</v>
      </c>
      <c r="BN365" s="2">
        <v>0</v>
      </c>
      <c r="BO365" s="2" t="s">
        <v>3</v>
      </c>
      <c r="BP365" s="2">
        <v>0</v>
      </c>
      <c r="BQ365" s="2">
        <v>8</v>
      </c>
      <c r="BR365" s="2">
        <v>0</v>
      </c>
      <c r="BS365" s="2">
        <v>1</v>
      </c>
      <c r="BT365" s="2">
        <v>1</v>
      </c>
      <c r="BU365" s="2">
        <v>1</v>
      </c>
      <c r="BV365" s="2">
        <v>1</v>
      </c>
      <c r="BW365" s="2">
        <v>1</v>
      </c>
      <c r="BX365" s="2">
        <v>1</v>
      </c>
      <c r="BY365" s="2" t="s">
        <v>3</v>
      </c>
      <c r="BZ365" s="2">
        <v>0</v>
      </c>
      <c r="CA365" s="2">
        <v>0</v>
      </c>
      <c r="CB365" s="2" t="s">
        <v>3</v>
      </c>
      <c r="CC365" s="2"/>
      <c r="CD365" s="2"/>
      <c r="CE365" s="2">
        <v>0</v>
      </c>
      <c r="CF365" s="2">
        <v>0</v>
      </c>
      <c r="CG365" s="2">
        <v>0</v>
      </c>
      <c r="CH365" s="2"/>
      <c r="CI365" s="2"/>
      <c r="CJ365" s="2"/>
      <c r="CK365" s="2"/>
      <c r="CL365" s="2"/>
      <c r="CM365" s="2">
        <v>0</v>
      </c>
      <c r="CN365" s="2" t="s">
        <v>3</v>
      </c>
      <c r="CO365" s="2">
        <v>0</v>
      </c>
      <c r="CP365" s="2">
        <f t="shared" si="204"/>
        <v>398.26</v>
      </c>
      <c r="CQ365" s="2">
        <f t="shared" si="225"/>
        <v>199.13</v>
      </c>
      <c r="CR365" s="2">
        <f t="shared" si="226"/>
        <v>0</v>
      </c>
      <c r="CS365" s="2">
        <f t="shared" si="227"/>
        <v>0</v>
      </c>
      <c r="CT365" s="2">
        <f t="shared" si="228"/>
        <v>0</v>
      </c>
      <c r="CU365" s="2">
        <f t="shared" si="205"/>
        <v>0</v>
      </c>
      <c r="CV365" s="2">
        <f t="shared" si="229"/>
        <v>0</v>
      </c>
      <c r="CW365" s="2">
        <f t="shared" si="229"/>
        <v>0</v>
      </c>
      <c r="CX365" s="2">
        <f t="shared" si="206"/>
        <v>0</v>
      </c>
      <c r="CY365" s="2">
        <f>0</f>
        <v>0</v>
      </c>
      <c r="CZ365" s="2">
        <f>0</f>
        <v>0</v>
      </c>
      <c r="DA365" s="2"/>
      <c r="DB365" s="2"/>
      <c r="DC365" s="2" t="s">
        <v>3</v>
      </c>
      <c r="DD365" s="2" t="s">
        <v>3</v>
      </c>
      <c r="DE365" s="2" t="s">
        <v>3</v>
      </c>
      <c r="DF365" s="2" t="s">
        <v>3</v>
      </c>
      <c r="DG365" s="2" t="s">
        <v>3</v>
      </c>
      <c r="DH365" s="2" t="s">
        <v>3</v>
      </c>
      <c r="DI365" s="2" t="s">
        <v>3</v>
      </c>
      <c r="DJ365" s="2" t="s">
        <v>3</v>
      </c>
      <c r="DK365" s="2" t="s">
        <v>3</v>
      </c>
      <c r="DL365" s="2" t="s">
        <v>3</v>
      </c>
      <c r="DM365" s="2" t="s">
        <v>3</v>
      </c>
      <c r="DN365" s="2">
        <v>0</v>
      </c>
      <c r="DO365" s="2">
        <v>0</v>
      </c>
      <c r="DP365" s="2">
        <v>1</v>
      </c>
      <c r="DQ365" s="2">
        <v>1</v>
      </c>
      <c r="DR365" s="2"/>
      <c r="DS365" s="2"/>
      <c r="DT365" s="2"/>
      <c r="DU365" s="2">
        <v>1003</v>
      </c>
      <c r="DV365" s="2" t="s">
        <v>113</v>
      </c>
      <c r="DW365" s="2" t="s">
        <v>113</v>
      </c>
      <c r="DX365" s="2">
        <v>1</v>
      </c>
      <c r="DY365" s="2"/>
      <c r="DZ365" s="2" t="s">
        <v>3</v>
      </c>
      <c r="EA365" s="2" t="s">
        <v>3</v>
      </c>
      <c r="EB365" s="2" t="s">
        <v>3</v>
      </c>
      <c r="EC365" s="2" t="s">
        <v>3</v>
      </c>
      <c r="ED365" s="2"/>
      <c r="EE365" s="2">
        <v>70312867</v>
      </c>
      <c r="EF365" s="2">
        <v>8</v>
      </c>
      <c r="EG365" s="2" t="s">
        <v>124</v>
      </c>
      <c r="EH365" s="2">
        <v>0</v>
      </c>
      <c r="EI365" s="2" t="s">
        <v>3</v>
      </c>
      <c r="EJ365" s="2">
        <v>1</v>
      </c>
      <c r="EK365" s="2">
        <v>500001</v>
      </c>
      <c r="EL365" s="2" t="s">
        <v>125</v>
      </c>
      <c r="EM365" s="2" t="s">
        <v>126</v>
      </c>
      <c r="EN365" s="2"/>
      <c r="EO365" s="2" t="s">
        <v>3</v>
      </c>
      <c r="EP365" s="2"/>
      <c r="EQ365" s="2">
        <v>0</v>
      </c>
      <c r="ER365" s="2">
        <v>199.13</v>
      </c>
      <c r="ES365" s="2">
        <v>199.13</v>
      </c>
      <c r="ET365" s="2">
        <v>0</v>
      </c>
      <c r="EU365" s="2">
        <v>0</v>
      </c>
      <c r="EV365" s="2">
        <v>0</v>
      </c>
      <c r="EW365" s="2">
        <v>0</v>
      </c>
      <c r="EX365" s="2">
        <v>0</v>
      </c>
      <c r="EY365" s="2">
        <v>0</v>
      </c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>
        <v>0</v>
      </c>
      <c r="FR365" s="2">
        <v>0</v>
      </c>
      <c r="FS365" s="2">
        <v>0</v>
      </c>
      <c r="FT365" s="2"/>
      <c r="FU365" s="2"/>
      <c r="FV365" s="2"/>
      <c r="FW365" s="2"/>
      <c r="FX365" s="2">
        <v>0</v>
      </c>
      <c r="FY365" s="2">
        <v>0</v>
      </c>
      <c r="FZ365" s="2"/>
      <c r="GA365" s="2" t="s">
        <v>3</v>
      </c>
      <c r="GB365" s="2"/>
      <c r="GC365" s="2"/>
      <c r="GD365" s="2">
        <v>1</v>
      </c>
      <c r="GE365" s="2">
        <v>225.92</v>
      </c>
      <c r="GF365" s="2">
        <v>-332634178</v>
      </c>
      <c r="GG365" s="2">
        <v>2</v>
      </c>
      <c r="GH365" s="2">
        <v>1</v>
      </c>
      <c r="GI365" s="2">
        <v>-2</v>
      </c>
      <c r="GJ365" s="2">
        <v>0</v>
      </c>
      <c r="GK365" s="2">
        <v>0</v>
      </c>
      <c r="GL365" s="2">
        <f t="shared" si="207"/>
        <v>0</v>
      </c>
      <c r="GM365" s="2">
        <f t="shared" si="208"/>
        <v>398.26</v>
      </c>
      <c r="GN365" s="2">
        <f t="shared" si="209"/>
        <v>398.26</v>
      </c>
      <c r="GO365" s="2">
        <f t="shared" si="210"/>
        <v>0</v>
      </c>
      <c r="GP365" s="2">
        <f t="shared" si="211"/>
        <v>0</v>
      </c>
      <c r="GQ365" s="2"/>
      <c r="GR365" s="2">
        <v>3</v>
      </c>
      <c r="GS365" s="2">
        <v>3</v>
      </c>
      <c r="GT365" s="2">
        <v>0</v>
      </c>
      <c r="GU365" s="2" t="s">
        <v>3</v>
      </c>
      <c r="GV365" s="2">
        <f t="shared" si="212"/>
        <v>0</v>
      </c>
      <c r="GW365" s="2">
        <v>1</v>
      </c>
      <c r="GX365" s="2">
        <f t="shared" si="213"/>
        <v>0</v>
      </c>
      <c r="GY365" s="2"/>
      <c r="GZ365" s="2"/>
      <c r="HA365" s="2">
        <v>0</v>
      </c>
      <c r="HB365" s="2">
        <v>0</v>
      </c>
      <c r="HC365" s="2">
        <f t="shared" si="214"/>
        <v>0</v>
      </c>
      <c r="HD365" s="2"/>
      <c r="HE365" s="2" t="s">
        <v>3</v>
      </c>
      <c r="HF365" s="2" t="s">
        <v>3</v>
      </c>
      <c r="HG365" s="2"/>
      <c r="HH365" s="2"/>
      <c r="HI365" s="2"/>
      <c r="HJ365" s="2"/>
      <c r="HK365" s="2"/>
      <c r="HL365" s="2"/>
      <c r="HM365" s="2" t="s">
        <v>3</v>
      </c>
      <c r="HN365" s="2" t="s">
        <v>3</v>
      </c>
      <c r="HO365" s="2" t="s">
        <v>3</v>
      </c>
      <c r="HP365" s="2" t="s">
        <v>3</v>
      </c>
      <c r="HQ365" s="2" t="s">
        <v>3</v>
      </c>
      <c r="HR365" s="2"/>
      <c r="HS365" s="2">
        <v>0</v>
      </c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>
        <v>0</v>
      </c>
      <c r="IL365" s="2"/>
      <c r="IM365" s="2"/>
      <c r="IN365" s="2"/>
      <c r="IO365" s="2"/>
      <c r="IP365" s="2"/>
      <c r="IQ365" s="2"/>
      <c r="IR365" s="2"/>
      <c r="IS365" s="2"/>
      <c r="IT365" s="2"/>
      <c r="IU365" s="2"/>
    </row>
    <row r="366" spans="1:255" x14ac:dyDescent="0.2">
      <c r="A366" s="2">
        <v>17</v>
      </c>
      <c r="B366" s="2">
        <v>1</v>
      </c>
      <c r="C366" s="2"/>
      <c r="D366" s="2"/>
      <c r="E366" s="2" t="s">
        <v>484</v>
      </c>
      <c r="F366" s="2" t="s">
        <v>485</v>
      </c>
      <c r="G366" s="2" t="s">
        <v>486</v>
      </c>
      <c r="H366" s="2" t="s">
        <v>113</v>
      </c>
      <c r="I366" s="2">
        <v>4</v>
      </c>
      <c r="J366" s="2">
        <v>0</v>
      </c>
      <c r="K366" s="2">
        <v>4</v>
      </c>
      <c r="L366" s="2"/>
      <c r="M366" s="2"/>
      <c r="N366" s="2"/>
      <c r="O366" s="2">
        <f t="shared" si="196"/>
        <v>1760.8</v>
      </c>
      <c r="P366" s="2">
        <f t="shared" si="215"/>
        <v>1760.8</v>
      </c>
      <c r="Q366" s="2">
        <f t="shared" si="216"/>
        <v>0</v>
      </c>
      <c r="R366" s="2">
        <f t="shared" si="217"/>
        <v>0</v>
      </c>
      <c r="S366" s="2">
        <f t="shared" si="218"/>
        <v>0</v>
      </c>
      <c r="T366" s="2">
        <f t="shared" si="197"/>
        <v>0</v>
      </c>
      <c r="U366" s="2">
        <f t="shared" si="219"/>
        <v>0</v>
      </c>
      <c r="V366" s="2">
        <f t="shared" si="220"/>
        <v>0</v>
      </c>
      <c r="W366" s="2">
        <f t="shared" si="198"/>
        <v>0</v>
      </c>
      <c r="X366" s="2">
        <f t="shared" si="199"/>
        <v>0</v>
      </c>
      <c r="Y366" s="2">
        <f t="shared" si="200"/>
        <v>0</v>
      </c>
      <c r="Z366" s="2"/>
      <c r="AA366" s="2">
        <v>72309884</v>
      </c>
      <c r="AB366" s="2">
        <f t="shared" si="201"/>
        <v>517.88</v>
      </c>
      <c r="AC366" s="2">
        <f t="shared" si="221"/>
        <v>517.88</v>
      </c>
      <c r="AD366" s="2">
        <f t="shared" si="222"/>
        <v>0</v>
      </c>
      <c r="AE366" s="2">
        <f t="shared" si="223"/>
        <v>0</v>
      </c>
      <c r="AF366" s="2">
        <f t="shared" si="223"/>
        <v>0</v>
      </c>
      <c r="AG366" s="2">
        <f t="shared" si="202"/>
        <v>0</v>
      </c>
      <c r="AH366" s="2">
        <f t="shared" si="224"/>
        <v>0</v>
      </c>
      <c r="AI366" s="2">
        <f t="shared" si="224"/>
        <v>0</v>
      </c>
      <c r="AJ366" s="2">
        <f t="shared" si="203"/>
        <v>0</v>
      </c>
      <c r="AK366" s="2">
        <v>517.88</v>
      </c>
      <c r="AL366" s="2">
        <v>517.88</v>
      </c>
      <c r="AM366" s="2">
        <v>0</v>
      </c>
      <c r="AN366" s="2">
        <v>0</v>
      </c>
      <c r="AO366" s="2">
        <v>0</v>
      </c>
      <c r="AP366" s="2">
        <v>0</v>
      </c>
      <c r="AQ366" s="2">
        <v>0</v>
      </c>
      <c r="AR366" s="2">
        <v>0</v>
      </c>
      <c r="AS366" s="2">
        <v>0</v>
      </c>
      <c r="AT366" s="2">
        <v>0</v>
      </c>
      <c r="AU366" s="2">
        <v>0</v>
      </c>
      <c r="AV366" s="2">
        <v>1</v>
      </c>
      <c r="AW366" s="2">
        <v>1</v>
      </c>
      <c r="AX366" s="2"/>
      <c r="AY366" s="2"/>
      <c r="AZ366" s="2">
        <v>1</v>
      </c>
      <c r="BA366" s="2">
        <v>1</v>
      </c>
      <c r="BB366" s="2">
        <v>1</v>
      </c>
      <c r="BC366" s="2">
        <v>0.85</v>
      </c>
      <c r="BD366" s="2" t="s">
        <v>3</v>
      </c>
      <c r="BE366" s="2" t="s">
        <v>3</v>
      </c>
      <c r="BF366" s="2" t="s">
        <v>3</v>
      </c>
      <c r="BG366" s="2" t="s">
        <v>3</v>
      </c>
      <c r="BH366" s="2">
        <v>3</v>
      </c>
      <c r="BI366" s="2">
        <v>1</v>
      </c>
      <c r="BJ366" s="2" t="s">
        <v>487</v>
      </c>
      <c r="BK366" s="2"/>
      <c r="BL366" s="2"/>
      <c r="BM366" s="2">
        <v>500001</v>
      </c>
      <c r="BN366" s="2">
        <v>0</v>
      </c>
      <c r="BO366" s="2" t="s">
        <v>485</v>
      </c>
      <c r="BP366" s="2">
        <v>1</v>
      </c>
      <c r="BQ366" s="2">
        <v>8</v>
      </c>
      <c r="BR366" s="2">
        <v>0</v>
      </c>
      <c r="BS366" s="2">
        <v>1</v>
      </c>
      <c r="BT366" s="2">
        <v>1</v>
      </c>
      <c r="BU366" s="2">
        <v>1</v>
      </c>
      <c r="BV366" s="2">
        <v>1</v>
      </c>
      <c r="BW366" s="2">
        <v>1</v>
      </c>
      <c r="BX366" s="2">
        <v>1</v>
      </c>
      <c r="BY366" s="2" t="s">
        <v>3</v>
      </c>
      <c r="BZ366" s="2">
        <v>0</v>
      </c>
      <c r="CA366" s="2">
        <v>0</v>
      </c>
      <c r="CB366" s="2" t="s">
        <v>3</v>
      </c>
      <c r="CC366" s="2"/>
      <c r="CD366" s="2"/>
      <c r="CE366" s="2">
        <v>0</v>
      </c>
      <c r="CF366" s="2">
        <v>0</v>
      </c>
      <c r="CG366" s="2">
        <v>0</v>
      </c>
      <c r="CH366" s="2"/>
      <c r="CI366" s="2"/>
      <c r="CJ366" s="2"/>
      <c r="CK366" s="2"/>
      <c r="CL366" s="2"/>
      <c r="CM366" s="2">
        <v>0</v>
      </c>
      <c r="CN366" s="2" t="s">
        <v>3</v>
      </c>
      <c r="CO366" s="2">
        <v>0</v>
      </c>
      <c r="CP366" s="2">
        <f t="shared" si="204"/>
        <v>1760.8</v>
      </c>
      <c r="CQ366" s="2">
        <f t="shared" si="225"/>
        <v>440.2</v>
      </c>
      <c r="CR366" s="2">
        <f t="shared" si="226"/>
        <v>0</v>
      </c>
      <c r="CS366" s="2">
        <f t="shared" si="227"/>
        <v>0</v>
      </c>
      <c r="CT366" s="2">
        <f t="shared" si="228"/>
        <v>0</v>
      </c>
      <c r="CU366" s="2">
        <f t="shared" si="205"/>
        <v>0</v>
      </c>
      <c r="CV366" s="2">
        <f t="shared" si="229"/>
        <v>0</v>
      </c>
      <c r="CW366" s="2">
        <f t="shared" si="229"/>
        <v>0</v>
      </c>
      <c r="CX366" s="2">
        <f t="shared" si="206"/>
        <v>0</v>
      </c>
      <c r="CY366" s="2">
        <f>0</f>
        <v>0</v>
      </c>
      <c r="CZ366" s="2">
        <f>0</f>
        <v>0</v>
      </c>
      <c r="DA366" s="2"/>
      <c r="DB366" s="2"/>
      <c r="DC366" s="2" t="s">
        <v>3</v>
      </c>
      <c r="DD366" s="2" t="s">
        <v>3</v>
      </c>
      <c r="DE366" s="2" t="s">
        <v>3</v>
      </c>
      <c r="DF366" s="2" t="s">
        <v>3</v>
      </c>
      <c r="DG366" s="2" t="s">
        <v>3</v>
      </c>
      <c r="DH366" s="2" t="s">
        <v>3</v>
      </c>
      <c r="DI366" s="2" t="s">
        <v>3</v>
      </c>
      <c r="DJ366" s="2" t="s">
        <v>3</v>
      </c>
      <c r="DK366" s="2" t="s">
        <v>3</v>
      </c>
      <c r="DL366" s="2" t="s">
        <v>3</v>
      </c>
      <c r="DM366" s="2" t="s">
        <v>3</v>
      </c>
      <c r="DN366" s="2">
        <v>0</v>
      </c>
      <c r="DO366" s="2">
        <v>0</v>
      </c>
      <c r="DP366" s="2">
        <v>1</v>
      </c>
      <c r="DQ366" s="2">
        <v>1</v>
      </c>
      <c r="DR366" s="2"/>
      <c r="DS366" s="2"/>
      <c r="DT366" s="2"/>
      <c r="DU366" s="2">
        <v>1003</v>
      </c>
      <c r="DV366" s="2" t="s">
        <v>113</v>
      </c>
      <c r="DW366" s="2" t="s">
        <v>113</v>
      </c>
      <c r="DX366" s="2">
        <v>1</v>
      </c>
      <c r="DY366" s="2"/>
      <c r="DZ366" s="2" t="s">
        <v>3</v>
      </c>
      <c r="EA366" s="2" t="s">
        <v>3</v>
      </c>
      <c r="EB366" s="2" t="s">
        <v>3</v>
      </c>
      <c r="EC366" s="2" t="s">
        <v>3</v>
      </c>
      <c r="ED366" s="2"/>
      <c r="EE366" s="2">
        <v>70312867</v>
      </c>
      <c r="EF366" s="2">
        <v>8</v>
      </c>
      <c r="EG366" s="2" t="s">
        <v>124</v>
      </c>
      <c r="EH366" s="2">
        <v>0</v>
      </c>
      <c r="EI366" s="2" t="s">
        <v>3</v>
      </c>
      <c r="EJ366" s="2">
        <v>1</v>
      </c>
      <c r="EK366" s="2">
        <v>500001</v>
      </c>
      <c r="EL366" s="2" t="s">
        <v>125</v>
      </c>
      <c r="EM366" s="2" t="s">
        <v>126</v>
      </c>
      <c r="EN366" s="2"/>
      <c r="EO366" s="2" t="s">
        <v>3</v>
      </c>
      <c r="EP366" s="2"/>
      <c r="EQ366" s="2">
        <v>0</v>
      </c>
      <c r="ER366" s="2">
        <v>517.88</v>
      </c>
      <c r="ES366" s="2">
        <v>517.88</v>
      </c>
      <c r="ET366" s="2">
        <v>0</v>
      </c>
      <c r="EU366" s="2">
        <v>0</v>
      </c>
      <c r="EV366" s="2">
        <v>0</v>
      </c>
      <c r="EW366" s="2">
        <v>0</v>
      </c>
      <c r="EX366" s="2">
        <v>0</v>
      </c>
      <c r="EY366" s="2">
        <v>0</v>
      </c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>
        <v>0</v>
      </c>
      <c r="FR366" s="2">
        <v>0</v>
      </c>
      <c r="FS366" s="2">
        <v>0</v>
      </c>
      <c r="FT366" s="2"/>
      <c r="FU366" s="2"/>
      <c r="FV366" s="2"/>
      <c r="FW366" s="2"/>
      <c r="FX366" s="2">
        <v>0</v>
      </c>
      <c r="FY366" s="2">
        <v>0</v>
      </c>
      <c r="FZ366" s="2"/>
      <c r="GA366" s="2" t="s">
        <v>3</v>
      </c>
      <c r="GB366" s="2"/>
      <c r="GC366" s="2"/>
      <c r="GD366" s="2">
        <v>1</v>
      </c>
      <c r="GE366" s="2"/>
      <c r="GF366" s="2">
        <v>-2066612620</v>
      </c>
      <c r="GG366" s="2">
        <v>2</v>
      </c>
      <c r="GH366" s="2">
        <v>1</v>
      </c>
      <c r="GI366" s="2">
        <v>2</v>
      </c>
      <c r="GJ366" s="2">
        <v>0</v>
      </c>
      <c r="GK366" s="2">
        <v>0</v>
      </c>
      <c r="GL366" s="2">
        <f t="shared" si="207"/>
        <v>0</v>
      </c>
      <c r="GM366" s="2">
        <f t="shared" si="208"/>
        <v>1760.8</v>
      </c>
      <c r="GN366" s="2">
        <f t="shared" si="209"/>
        <v>1760.8</v>
      </c>
      <c r="GO366" s="2">
        <f t="shared" si="210"/>
        <v>0</v>
      </c>
      <c r="GP366" s="2">
        <f t="shared" si="211"/>
        <v>0</v>
      </c>
      <c r="GQ366" s="2"/>
      <c r="GR366" s="2">
        <v>0</v>
      </c>
      <c r="GS366" s="2">
        <v>3</v>
      </c>
      <c r="GT366" s="2">
        <v>0</v>
      </c>
      <c r="GU366" s="2" t="s">
        <v>3</v>
      </c>
      <c r="GV366" s="2">
        <f t="shared" si="212"/>
        <v>0</v>
      </c>
      <c r="GW366" s="2">
        <v>1</v>
      </c>
      <c r="GX366" s="2">
        <f t="shared" si="213"/>
        <v>0</v>
      </c>
      <c r="GY366" s="2"/>
      <c r="GZ366" s="2"/>
      <c r="HA366" s="2">
        <v>0</v>
      </c>
      <c r="HB366" s="2">
        <v>0</v>
      </c>
      <c r="HC366" s="2">
        <f t="shared" si="214"/>
        <v>0</v>
      </c>
      <c r="HD366" s="2"/>
      <c r="HE366" s="2" t="s">
        <v>3</v>
      </c>
      <c r="HF366" s="2" t="s">
        <v>3</v>
      </c>
      <c r="HG366" s="2"/>
      <c r="HH366" s="2"/>
      <c r="HI366" s="2"/>
      <c r="HJ366" s="2"/>
      <c r="HK366" s="2"/>
      <c r="HL366" s="2"/>
      <c r="HM366" s="2" t="s">
        <v>3</v>
      </c>
      <c r="HN366" s="2" t="s">
        <v>3</v>
      </c>
      <c r="HO366" s="2" t="s">
        <v>3</v>
      </c>
      <c r="HP366" s="2" t="s">
        <v>3</v>
      </c>
      <c r="HQ366" s="2" t="s">
        <v>3</v>
      </c>
      <c r="HR366" s="2"/>
      <c r="HS366" s="2">
        <v>0</v>
      </c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>
        <v>0</v>
      </c>
      <c r="IL366" s="2"/>
      <c r="IM366" s="2"/>
      <c r="IN366" s="2"/>
      <c r="IO366" s="2"/>
      <c r="IP366" s="2"/>
      <c r="IQ366" s="2"/>
      <c r="IR366" s="2"/>
      <c r="IS366" s="2"/>
      <c r="IT366" s="2"/>
      <c r="IU366" s="2"/>
    </row>
    <row r="367" spans="1:255" x14ac:dyDescent="0.2">
      <c r="A367" s="2">
        <v>17</v>
      </c>
      <c r="B367" s="2">
        <v>1</v>
      </c>
      <c r="C367" s="2"/>
      <c r="D367" s="2"/>
      <c r="E367" s="2" t="s">
        <v>488</v>
      </c>
      <c r="F367" s="2" t="s">
        <v>489</v>
      </c>
      <c r="G367" s="2" t="s">
        <v>490</v>
      </c>
      <c r="H367" s="2" t="s">
        <v>118</v>
      </c>
      <c r="I367" s="2">
        <v>1</v>
      </c>
      <c r="J367" s="2">
        <v>0</v>
      </c>
      <c r="K367" s="2">
        <v>1</v>
      </c>
      <c r="L367" s="2"/>
      <c r="M367" s="2"/>
      <c r="N367" s="2"/>
      <c r="O367" s="2">
        <f t="shared" si="196"/>
        <v>86.6</v>
      </c>
      <c r="P367" s="2">
        <f t="shared" si="215"/>
        <v>86.6</v>
      </c>
      <c r="Q367" s="2">
        <f t="shared" si="216"/>
        <v>0</v>
      </c>
      <c r="R367" s="2">
        <f t="shared" si="217"/>
        <v>0</v>
      </c>
      <c r="S367" s="2">
        <f t="shared" si="218"/>
        <v>0</v>
      </c>
      <c r="T367" s="2">
        <f t="shared" si="197"/>
        <v>0</v>
      </c>
      <c r="U367" s="2">
        <f t="shared" si="219"/>
        <v>0</v>
      </c>
      <c r="V367" s="2">
        <f t="shared" si="220"/>
        <v>0</v>
      </c>
      <c r="W367" s="2">
        <f t="shared" si="198"/>
        <v>0</v>
      </c>
      <c r="X367" s="2">
        <f t="shared" si="199"/>
        <v>0</v>
      </c>
      <c r="Y367" s="2">
        <f t="shared" si="200"/>
        <v>0</v>
      </c>
      <c r="Z367" s="2"/>
      <c r="AA367" s="2">
        <v>72309884</v>
      </c>
      <c r="AB367" s="2">
        <f t="shared" si="201"/>
        <v>65.11</v>
      </c>
      <c r="AC367" s="2">
        <f t="shared" si="221"/>
        <v>65.11</v>
      </c>
      <c r="AD367" s="2">
        <f t="shared" si="222"/>
        <v>0</v>
      </c>
      <c r="AE367" s="2">
        <f t="shared" si="223"/>
        <v>0</v>
      </c>
      <c r="AF367" s="2">
        <f t="shared" si="223"/>
        <v>0</v>
      </c>
      <c r="AG367" s="2">
        <f t="shared" si="202"/>
        <v>0</v>
      </c>
      <c r="AH367" s="2">
        <f t="shared" si="224"/>
        <v>0</v>
      </c>
      <c r="AI367" s="2">
        <f t="shared" si="224"/>
        <v>0</v>
      </c>
      <c r="AJ367" s="2">
        <f t="shared" si="203"/>
        <v>0</v>
      </c>
      <c r="AK367" s="2">
        <v>65.11</v>
      </c>
      <c r="AL367" s="2">
        <v>65.11</v>
      </c>
      <c r="AM367" s="2">
        <v>0</v>
      </c>
      <c r="AN367" s="2">
        <v>0</v>
      </c>
      <c r="AO367" s="2">
        <v>0</v>
      </c>
      <c r="AP367" s="2">
        <v>0</v>
      </c>
      <c r="AQ367" s="2">
        <v>0</v>
      </c>
      <c r="AR367" s="2">
        <v>0</v>
      </c>
      <c r="AS367" s="2">
        <v>0</v>
      </c>
      <c r="AT367" s="2">
        <v>0</v>
      </c>
      <c r="AU367" s="2">
        <v>0</v>
      </c>
      <c r="AV367" s="2">
        <v>1</v>
      </c>
      <c r="AW367" s="2">
        <v>1</v>
      </c>
      <c r="AX367" s="2"/>
      <c r="AY367" s="2"/>
      <c r="AZ367" s="2">
        <v>1</v>
      </c>
      <c r="BA367" s="2">
        <v>1</v>
      </c>
      <c r="BB367" s="2">
        <v>1</v>
      </c>
      <c r="BC367" s="2">
        <v>1.33</v>
      </c>
      <c r="BD367" s="2" t="s">
        <v>3</v>
      </c>
      <c r="BE367" s="2" t="s">
        <v>3</v>
      </c>
      <c r="BF367" s="2" t="s">
        <v>3</v>
      </c>
      <c r="BG367" s="2" t="s">
        <v>3</v>
      </c>
      <c r="BH367" s="2">
        <v>3</v>
      </c>
      <c r="BI367" s="2">
        <v>1</v>
      </c>
      <c r="BJ367" s="2" t="s">
        <v>491</v>
      </c>
      <c r="BK367" s="2"/>
      <c r="BL367" s="2"/>
      <c r="BM367" s="2">
        <v>500001</v>
      </c>
      <c r="BN367" s="2">
        <v>0</v>
      </c>
      <c r="BO367" s="2" t="s">
        <v>489</v>
      </c>
      <c r="BP367" s="2">
        <v>1</v>
      </c>
      <c r="BQ367" s="2">
        <v>8</v>
      </c>
      <c r="BR367" s="2">
        <v>0</v>
      </c>
      <c r="BS367" s="2">
        <v>1</v>
      </c>
      <c r="BT367" s="2">
        <v>1</v>
      </c>
      <c r="BU367" s="2">
        <v>1</v>
      </c>
      <c r="BV367" s="2">
        <v>1</v>
      </c>
      <c r="BW367" s="2">
        <v>1</v>
      </c>
      <c r="BX367" s="2">
        <v>1</v>
      </c>
      <c r="BY367" s="2" t="s">
        <v>3</v>
      </c>
      <c r="BZ367" s="2">
        <v>0</v>
      </c>
      <c r="CA367" s="2">
        <v>0</v>
      </c>
      <c r="CB367" s="2" t="s">
        <v>3</v>
      </c>
      <c r="CC367" s="2"/>
      <c r="CD367" s="2"/>
      <c r="CE367" s="2">
        <v>0</v>
      </c>
      <c r="CF367" s="2">
        <v>0</v>
      </c>
      <c r="CG367" s="2">
        <v>0</v>
      </c>
      <c r="CH367" s="2"/>
      <c r="CI367" s="2"/>
      <c r="CJ367" s="2"/>
      <c r="CK367" s="2"/>
      <c r="CL367" s="2"/>
      <c r="CM367" s="2">
        <v>0</v>
      </c>
      <c r="CN367" s="2" t="s">
        <v>3</v>
      </c>
      <c r="CO367" s="2">
        <v>0</v>
      </c>
      <c r="CP367" s="2">
        <f t="shared" si="204"/>
        <v>86.6</v>
      </c>
      <c r="CQ367" s="2">
        <f t="shared" si="225"/>
        <v>86.6</v>
      </c>
      <c r="CR367" s="2">
        <f t="shared" si="226"/>
        <v>0</v>
      </c>
      <c r="CS367" s="2">
        <f t="shared" si="227"/>
        <v>0</v>
      </c>
      <c r="CT367" s="2">
        <f t="shared" si="228"/>
        <v>0</v>
      </c>
      <c r="CU367" s="2">
        <f t="shared" si="205"/>
        <v>0</v>
      </c>
      <c r="CV367" s="2">
        <f t="shared" si="229"/>
        <v>0</v>
      </c>
      <c r="CW367" s="2">
        <f t="shared" si="229"/>
        <v>0</v>
      </c>
      <c r="CX367" s="2">
        <f t="shared" si="206"/>
        <v>0</v>
      </c>
      <c r="CY367" s="2">
        <f>0</f>
        <v>0</v>
      </c>
      <c r="CZ367" s="2">
        <f>0</f>
        <v>0</v>
      </c>
      <c r="DA367" s="2"/>
      <c r="DB367" s="2"/>
      <c r="DC367" s="2" t="s">
        <v>3</v>
      </c>
      <c r="DD367" s="2" t="s">
        <v>3</v>
      </c>
      <c r="DE367" s="2" t="s">
        <v>3</v>
      </c>
      <c r="DF367" s="2" t="s">
        <v>3</v>
      </c>
      <c r="DG367" s="2" t="s">
        <v>3</v>
      </c>
      <c r="DH367" s="2" t="s">
        <v>3</v>
      </c>
      <c r="DI367" s="2" t="s">
        <v>3</v>
      </c>
      <c r="DJ367" s="2" t="s">
        <v>3</v>
      </c>
      <c r="DK367" s="2" t="s">
        <v>3</v>
      </c>
      <c r="DL367" s="2" t="s">
        <v>3</v>
      </c>
      <c r="DM367" s="2" t="s">
        <v>3</v>
      </c>
      <c r="DN367" s="2">
        <v>0</v>
      </c>
      <c r="DO367" s="2">
        <v>0</v>
      </c>
      <c r="DP367" s="2">
        <v>1</v>
      </c>
      <c r="DQ367" s="2">
        <v>1</v>
      </c>
      <c r="DR367" s="2"/>
      <c r="DS367" s="2"/>
      <c r="DT367" s="2"/>
      <c r="DU367" s="2">
        <v>1013</v>
      </c>
      <c r="DV367" s="2" t="s">
        <v>118</v>
      </c>
      <c r="DW367" s="2" t="s">
        <v>118</v>
      </c>
      <c r="DX367" s="2">
        <v>1</v>
      </c>
      <c r="DY367" s="2"/>
      <c r="DZ367" s="2" t="s">
        <v>3</v>
      </c>
      <c r="EA367" s="2" t="s">
        <v>3</v>
      </c>
      <c r="EB367" s="2" t="s">
        <v>3</v>
      </c>
      <c r="EC367" s="2" t="s">
        <v>3</v>
      </c>
      <c r="ED367" s="2"/>
      <c r="EE367" s="2">
        <v>70312867</v>
      </c>
      <c r="EF367" s="2">
        <v>8</v>
      </c>
      <c r="EG367" s="2" t="s">
        <v>124</v>
      </c>
      <c r="EH367" s="2">
        <v>0</v>
      </c>
      <c r="EI367" s="2" t="s">
        <v>3</v>
      </c>
      <c r="EJ367" s="2">
        <v>1</v>
      </c>
      <c r="EK367" s="2">
        <v>500001</v>
      </c>
      <c r="EL367" s="2" t="s">
        <v>125</v>
      </c>
      <c r="EM367" s="2" t="s">
        <v>126</v>
      </c>
      <c r="EN367" s="2"/>
      <c r="EO367" s="2" t="s">
        <v>3</v>
      </c>
      <c r="EP367" s="2"/>
      <c r="EQ367" s="2">
        <v>0</v>
      </c>
      <c r="ER367" s="2">
        <v>65.11</v>
      </c>
      <c r="ES367" s="2">
        <v>65.11</v>
      </c>
      <c r="ET367" s="2">
        <v>0</v>
      </c>
      <c r="EU367" s="2">
        <v>0</v>
      </c>
      <c r="EV367" s="2">
        <v>0</v>
      </c>
      <c r="EW367" s="2">
        <v>0</v>
      </c>
      <c r="EX367" s="2">
        <v>0</v>
      </c>
      <c r="EY367" s="2">
        <v>0</v>
      </c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>
        <v>0</v>
      </c>
      <c r="FR367" s="2">
        <v>0</v>
      </c>
      <c r="FS367" s="2">
        <v>0</v>
      </c>
      <c r="FT367" s="2"/>
      <c r="FU367" s="2"/>
      <c r="FV367" s="2"/>
      <c r="FW367" s="2"/>
      <c r="FX367" s="2">
        <v>0</v>
      </c>
      <c r="FY367" s="2">
        <v>0</v>
      </c>
      <c r="FZ367" s="2"/>
      <c r="GA367" s="2" t="s">
        <v>3</v>
      </c>
      <c r="GB367" s="2"/>
      <c r="GC367" s="2"/>
      <c r="GD367" s="2">
        <v>1</v>
      </c>
      <c r="GE367" s="2"/>
      <c r="GF367" s="2">
        <v>-1743935654</v>
      </c>
      <c r="GG367" s="2">
        <v>2</v>
      </c>
      <c r="GH367" s="2">
        <v>1</v>
      </c>
      <c r="GI367" s="2">
        <v>2</v>
      </c>
      <c r="GJ367" s="2">
        <v>0</v>
      </c>
      <c r="GK367" s="2">
        <v>0</v>
      </c>
      <c r="GL367" s="2">
        <f t="shared" si="207"/>
        <v>0</v>
      </c>
      <c r="GM367" s="2">
        <f t="shared" si="208"/>
        <v>86.6</v>
      </c>
      <c r="GN367" s="2">
        <f t="shared" si="209"/>
        <v>86.6</v>
      </c>
      <c r="GO367" s="2">
        <f t="shared" si="210"/>
        <v>0</v>
      </c>
      <c r="GP367" s="2">
        <f t="shared" si="211"/>
        <v>0</v>
      </c>
      <c r="GQ367" s="2"/>
      <c r="GR367" s="2">
        <v>0</v>
      </c>
      <c r="GS367" s="2">
        <v>0</v>
      </c>
      <c r="GT367" s="2">
        <v>0</v>
      </c>
      <c r="GU367" s="2" t="s">
        <v>3</v>
      </c>
      <c r="GV367" s="2">
        <f t="shared" si="212"/>
        <v>0</v>
      </c>
      <c r="GW367" s="2">
        <v>1</v>
      </c>
      <c r="GX367" s="2">
        <f t="shared" si="213"/>
        <v>0</v>
      </c>
      <c r="GY367" s="2"/>
      <c r="GZ367" s="2"/>
      <c r="HA367" s="2">
        <v>0</v>
      </c>
      <c r="HB367" s="2">
        <v>0</v>
      </c>
      <c r="HC367" s="2">
        <f t="shared" si="214"/>
        <v>0</v>
      </c>
      <c r="HD367" s="2"/>
      <c r="HE367" s="2" t="s">
        <v>3</v>
      </c>
      <c r="HF367" s="2" t="s">
        <v>3</v>
      </c>
      <c r="HG367" s="2"/>
      <c r="HH367" s="2"/>
      <c r="HI367" s="2"/>
      <c r="HJ367" s="2"/>
      <c r="HK367" s="2"/>
      <c r="HL367" s="2"/>
      <c r="HM367" s="2" t="s">
        <v>3</v>
      </c>
      <c r="HN367" s="2" t="s">
        <v>3</v>
      </c>
      <c r="HO367" s="2" t="s">
        <v>3</v>
      </c>
      <c r="HP367" s="2" t="s">
        <v>3</v>
      </c>
      <c r="HQ367" s="2" t="s">
        <v>3</v>
      </c>
      <c r="HR367" s="2"/>
      <c r="HS367" s="2">
        <v>0</v>
      </c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>
        <v>0</v>
      </c>
      <c r="IL367" s="2"/>
      <c r="IM367" s="2"/>
      <c r="IN367" s="2"/>
      <c r="IO367" s="2"/>
      <c r="IP367" s="2"/>
      <c r="IQ367" s="2"/>
      <c r="IR367" s="2"/>
      <c r="IS367" s="2"/>
      <c r="IT367" s="2"/>
      <c r="IU367" s="2"/>
    </row>
    <row r="368" spans="1:255" x14ac:dyDescent="0.2">
      <c r="A368" s="2">
        <v>17</v>
      </c>
      <c r="B368" s="2">
        <v>1</v>
      </c>
      <c r="C368" s="2"/>
      <c r="D368" s="2"/>
      <c r="E368" s="2" t="s">
        <v>492</v>
      </c>
      <c r="F368" s="2" t="s">
        <v>493</v>
      </c>
      <c r="G368" s="2" t="s">
        <v>494</v>
      </c>
      <c r="H368" s="2" t="s">
        <v>118</v>
      </c>
      <c r="I368" s="2">
        <v>1</v>
      </c>
      <c r="J368" s="2">
        <v>0</v>
      </c>
      <c r="K368" s="2">
        <v>1</v>
      </c>
      <c r="L368" s="2"/>
      <c r="M368" s="2"/>
      <c r="N368" s="2"/>
      <c r="O368" s="2">
        <f t="shared" si="196"/>
        <v>161.28</v>
      </c>
      <c r="P368" s="2">
        <f t="shared" si="215"/>
        <v>161.28</v>
      </c>
      <c r="Q368" s="2">
        <f t="shared" si="216"/>
        <v>0</v>
      </c>
      <c r="R368" s="2">
        <f t="shared" si="217"/>
        <v>0</v>
      </c>
      <c r="S368" s="2">
        <f t="shared" si="218"/>
        <v>0</v>
      </c>
      <c r="T368" s="2">
        <f t="shared" si="197"/>
        <v>0</v>
      </c>
      <c r="U368" s="2">
        <f t="shared" si="219"/>
        <v>0</v>
      </c>
      <c r="V368" s="2">
        <f t="shared" si="220"/>
        <v>0</v>
      </c>
      <c r="W368" s="2">
        <f t="shared" si="198"/>
        <v>0</v>
      </c>
      <c r="X368" s="2">
        <f t="shared" si="199"/>
        <v>0</v>
      </c>
      <c r="Y368" s="2">
        <f t="shared" si="200"/>
        <v>0</v>
      </c>
      <c r="Z368" s="2"/>
      <c r="AA368" s="2">
        <v>72309884</v>
      </c>
      <c r="AB368" s="2">
        <f t="shared" si="201"/>
        <v>121.26</v>
      </c>
      <c r="AC368" s="2">
        <f t="shared" si="221"/>
        <v>121.26</v>
      </c>
      <c r="AD368" s="2">
        <f t="shared" si="222"/>
        <v>0</v>
      </c>
      <c r="AE368" s="2">
        <f t="shared" si="223"/>
        <v>0</v>
      </c>
      <c r="AF368" s="2">
        <f t="shared" si="223"/>
        <v>0</v>
      </c>
      <c r="AG368" s="2">
        <f t="shared" si="202"/>
        <v>0</v>
      </c>
      <c r="AH368" s="2">
        <f t="shared" si="224"/>
        <v>0</v>
      </c>
      <c r="AI368" s="2">
        <f t="shared" si="224"/>
        <v>0</v>
      </c>
      <c r="AJ368" s="2">
        <f t="shared" si="203"/>
        <v>0</v>
      </c>
      <c r="AK368" s="2">
        <v>121.26</v>
      </c>
      <c r="AL368" s="2">
        <v>121.26</v>
      </c>
      <c r="AM368" s="2">
        <v>0</v>
      </c>
      <c r="AN368" s="2">
        <v>0</v>
      </c>
      <c r="AO368" s="2">
        <v>0</v>
      </c>
      <c r="AP368" s="2">
        <v>0</v>
      </c>
      <c r="AQ368" s="2">
        <v>0</v>
      </c>
      <c r="AR368" s="2">
        <v>0</v>
      </c>
      <c r="AS368" s="2">
        <v>0</v>
      </c>
      <c r="AT368" s="2">
        <v>0</v>
      </c>
      <c r="AU368" s="2">
        <v>0</v>
      </c>
      <c r="AV368" s="2">
        <v>1</v>
      </c>
      <c r="AW368" s="2">
        <v>1</v>
      </c>
      <c r="AX368" s="2"/>
      <c r="AY368" s="2"/>
      <c r="AZ368" s="2">
        <v>1</v>
      </c>
      <c r="BA368" s="2">
        <v>1</v>
      </c>
      <c r="BB368" s="2">
        <v>1</v>
      </c>
      <c r="BC368" s="2">
        <v>1.33</v>
      </c>
      <c r="BD368" s="2" t="s">
        <v>3</v>
      </c>
      <c r="BE368" s="2" t="s">
        <v>3</v>
      </c>
      <c r="BF368" s="2" t="s">
        <v>3</v>
      </c>
      <c r="BG368" s="2" t="s">
        <v>3</v>
      </c>
      <c r="BH368" s="2">
        <v>3</v>
      </c>
      <c r="BI368" s="2">
        <v>1</v>
      </c>
      <c r="BJ368" s="2" t="s">
        <v>495</v>
      </c>
      <c r="BK368" s="2"/>
      <c r="BL368" s="2"/>
      <c r="BM368" s="2">
        <v>500001</v>
      </c>
      <c r="BN368" s="2">
        <v>0</v>
      </c>
      <c r="BO368" s="2" t="s">
        <v>493</v>
      </c>
      <c r="BP368" s="2">
        <v>1</v>
      </c>
      <c r="BQ368" s="2">
        <v>8</v>
      </c>
      <c r="BR368" s="2">
        <v>0</v>
      </c>
      <c r="BS368" s="2">
        <v>1</v>
      </c>
      <c r="BT368" s="2">
        <v>1</v>
      </c>
      <c r="BU368" s="2">
        <v>1</v>
      </c>
      <c r="BV368" s="2">
        <v>1</v>
      </c>
      <c r="BW368" s="2">
        <v>1</v>
      </c>
      <c r="BX368" s="2">
        <v>1</v>
      </c>
      <c r="BY368" s="2" t="s">
        <v>3</v>
      </c>
      <c r="BZ368" s="2">
        <v>0</v>
      </c>
      <c r="CA368" s="2">
        <v>0</v>
      </c>
      <c r="CB368" s="2" t="s">
        <v>3</v>
      </c>
      <c r="CC368" s="2"/>
      <c r="CD368" s="2"/>
      <c r="CE368" s="2">
        <v>0</v>
      </c>
      <c r="CF368" s="2">
        <v>0</v>
      </c>
      <c r="CG368" s="2">
        <v>0</v>
      </c>
      <c r="CH368" s="2"/>
      <c r="CI368" s="2"/>
      <c r="CJ368" s="2"/>
      <c r="CK368" s="2"/>
      <c r="CL368" s="2"/>
      <c r="CM368" s="2">
        <v>0</v>
      </c>
      <c r="CN368" s="2" t="s">
        <v>3</v>
      </c>
      <c r="CO368" s="2">
        <v>0</v>
      </c>
      <c r="CP368" s="2">
        <f t="shared" si="204"/>
        <v>161.28</v>
      </c>
      <c r="CQ368" s="2">
        <f t="shared" si="225"/>
        <v>161.28</v>
      </c>
      <c r="CR368" s="2">
        <f t="shared" si="226"/>
        <v>0</v>
      </c>
      <c r="CS368" s="2">
        <f t="shared" si="227"/>
        <v>0</v>
      </c>
      <c r="CT368" s="2">
        <f t="shared" si="228"/>
        <v>0</v>
      </c>
      <c r="CU368" s="2">
        <f t="shared" si="205"/>
        <v>0</v>
      </c>
      <c r="CV368" s="2">
        <f t="shared" si="229"/>
        <v>0</v>
      </c>
      <c r="CW368" s="2">
        <f t="shared" si="229"/>
        <v>0</v>
      </c>
      <c r="CX368" s="2">
        <f t="shared" si="206"/>
        <v>0</v>
      </c>
      <c r="CY368" s="2">
        <f>0</f>
        <v>0</v>
      </c>
      <c r="CZ368" s="2">
        <f>0</f>
        <v>0</v>
      </c>
      <c r="DA368" s="2"/>
      <c r="DB368" s="2"/>
      <c r="DC368" s="2" t="s">
        <v>3</v>
      </c>
      <c r="DD368" s="2" t="s">
        <v>3</v>
      </c>
      <c r="DE368" s="2" t="s">
        <v>3</v>
      </c>
      <c r="DF368" s="2" t="s">
        <v>3</v>
      </c>
      <c r="DG368" s="2" t="s">
        <v>3</v>
      </c>
      <c r="DH368" s="2" t="s">
        <v>3</v>
      </c>
      <c r="DI368" s="2" t="s">
        <v>3</v>
      </c>
      <c r="DJ368" s="2" t="s">
        <v>3</v>
      </c>
      <c r="DK368" s="2" t="s">
        <v>3</v>
      </c>
      <c r="DL368" s="2" t="s">
        <v>3</v>
      </c>
      <c r="DM368" s="2" t="s">
        <v>3</v>
      </c>
      <c r="DN368" s="2">
        <v>0</v>
      </c>
      <c r="DO368" s="2">
        <v>0</v>
      </c>
      <c r="DP368" s="2">
        <v>1</v>
      </c>
      <c r="DQ368" s="2">
        <v>1</v>
      </c>
      <c r="DR368" s="2"/>
      <c r="DS368" s="2"/>
      <c r="DT368" s="2"/>
      <c r="DU368" s="2">
        <v>1013</v>
      </c>
      <c r="DV368" s="2" t="s">
        <v>118</v>
      </c>
      <c r="DW368" s="2" t="s">
        <v>118</v>
      </c>
      <c r="DX368" s="2">
        <v>1</v>
      </c>
      <c r="DY368" s="2"/>
      <c r="DZ368" s="2" t="s">
        <v>3</v>
      </c>
      <c r="EA368" s="2" t="s">
        <v>3</v>
      </c>
      <c r="EB368" s="2" t="s">
        <v>3</v>
      </c>
      <c r="EC368" s="2" t="s">
        <v>3</v>
      </c>
      <c r="ED368" s="2"/>
      <c r="EE368" s="2">
        <v>70312867</v>
      </c>
      <c r="EF368" s="2">
        <v>8</v>
      </c>
      <c r="EG368" s="2" t="s">
        <v>124</v>
      </c>
      <c r="EH368" s="2">
        <v>0</v>
      </c>
      <c r="EI368" s="2" t="s">
        <v>3</v>
      </c>
      <c r="EJ368" s="2">
        <v>1</v>
      </c>
      <c r="EK368" s="2">
        <v>500001</v>
      </c>
      <c r="EL368" s="2" t="s">
        <v>125</v>
      </c>
      <c r="EM368" s="2" t="s">
        <v>126</v>
      </c>
      <c r="EN368" s="2"/>
      <c r="EO368" s="2" t="s">
        <v>3</v>
      </c>
      <c r="EP368" s="2"/>
      <c r="EQ368" s="2">
        <v>0</v>
      </c>
      <c r="ER368" s="2">
        <v>121.26</v>
      </c>
      <c r="ES368" s="2">
        <v>121.26</v>
      </c>
      <c r="ET368" s="2">
        <v>0</v>
      </c>
      <c r="EU368" s="2">
        <v>0</v>
      </c>
      <c r="EV368" s="2">
        <v>0</v>
      </c>
      <c r="EW368" s="2">
        <v>0</v>
      </c>
      <c r="EX368" s="2">
        <v>0</v>
      </c>
      <c r="EY368" s="2">
        <v>0</v>
      </c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>
        <v>0</v>
      </c>
      <c r="FR368" s="2">
        <v>0</v>
      </c>
      <c r="FS368" s="2">
        <v>0</v>
      </c>
      <c r="FT368" s="2"/>
      <c r="FU368" s="2"/>
      <c r="FV368" s="2"/>
      <c r="FW368" s="2"/>
      <c r="FX368" s="2">
        <v>0</v>
      </c>
      <c r="FY368" s="2">
        <v>0</v>
      </c>
      <c r="FZ368" s="2"/>
      <c r="GA368" s="2" t="s">
        <v>3</v>
      </c>
      <c r="GB368" s="2"/>
      <c r="GC368" s="2"/>
      <c r="GD368" s="2">
        <v>1</v>
      </c>
      <c r="GE368" s="2"/>
      <c r="GF368" s="2">
        <v>1636672220</v>
      </c>
      <c r="GG368" s="2">
        <v>2</v>
      </c>
      <c r="GH368" s="2">
        <v>1</v>
      </c>
      <c r="GI368" s="2">
        <v>2</v>
      </c>
      <c r="GJ368" s="2">
        <v>0</v>
      </c>
      <c r="GK368" s="2">
        <v>0</v>
      </c>
      <c r="GL368" s="2">
        <f t="shared" si="207"/>
        <v>0</v>
      </c>
      <c r="GM368" s="2">
        <f t="shared" si="208"/>
        <v>161.28</v>
      </c>
      <c r="GN368" s="2">
        <f t="shared" si="209"/>
        <v>161.28</v>
      </c>
      <c r="GO368" s="2">
        <f t="shared" si="210"/>
        <v>0</v>
      </c>
      <c r="GP368" s="2">
        <f t="shared" si="211"/>
        <v>0</v>
      </c>
      <c r="GQ368" s="2"/>
      <c r="GR368" s="2">
        <v>0</v>
      </c>
      <c r="GS368" s="2">
        <v>3</v>
      </c>
      <c r="GT368" s="2">
        <v>0</v>
      </c>
      <c r="GU368" s="2" t="s">
        <v>3</v>
      </c>
      <c r="GV368" s="2">
        <f t="shared" si="212"/>
        <v>0</v>
      </c>
      <c r="GW368" s="2">
        <v>1</v>
      </c>
      <c r="GX368" s="2">
        <f t="shared" si="213"/>
        <v>0</v>
      </c>
      <c r="GY368" s="2"/>
      <c r="GZ368" s="2"/>
      <c r="HA368" s="2">
        <v>0</v>
      </c>
      <c r="HB368" s="2">
        <v>0</v>
      </c>
      <c r="HC368" s="2">
        <f t="shared" si="214"/>
        <v>0</v>
      </c>
      <c r="HD368" s="2"/>
      <c r="HE368" s="2" t="s">
        <v>3</v>
      </c>
      <c r="HF368" s="2" t="s">
        <v>3</v>
      </c>
      <c r="HG368" s="2"/>
      <c r="HH368" s="2"/>
      <c r="HI368" s="2"/>
      <c r="HJ368" s="2"/>
      <c r="HK368" s="2"/>
      <c r="HL368" s="2"/>
      <c r="HM368" s="2" t="s">
        <v>3</v>
      </c>
      <c r="HN368" s="2" t="s">
        <v>3</v>
      </c>
      <c r="HO368" s="2" t="s">
        <v>3</v>
      </c>
      <c r="HP368" s="2" t="s">
        <v>3</v>
      </c>
      <c r="HQ368" s="2" t="s">
        <v>3</v>
      </c>
      <c r="HR368" s="2"/>
      <c r="HS368" s="2">
        <v>0</v>
      </c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>
        <v>0</v>
      </c>
      <c r="IL368" s="2"/>
      <c r="IM368" s="2"/>
      <c r="IN368" s="2"/>
      <c r="IO368" s="2"/>
      <c r="IP368" s="2"/>
      <c r="IQ368" s="2"/>
      <c r="IR368" s="2"/>
      <c r="IS368" s="2"/>
      <c r="IT368" s="2"/>
      <c r="IU368" s="2"/>
    </row>
    <row r="369" spans="1:255" x14ac:dyDescent="0.2">
      <c r="A369" s="2">
        <v>17</v>
      </c>
      <c r="B369" s="2">
        <v>1</v>
      </c>
      <c r="C369" s="2"/>
      <c r="D369" s="2"/>
      <c r="E369" s="2" t="s">
        <v>496</v>
      </c>
      <c r="F369" s="2" t="s">
        <v>497</v>
      </c>
      <c r="G369" s="2" t="s">
        <v>498</v>
      </c>
      <c r="H369" s="2" t="s">
        <v>236</v>
      </c>
      <c r="I369" s="2">
        <v>1E-3</v>
      </c>
      <c r="J369" s="2">
        <v>0</v>
      </c>
      <c r="K369" s="2">
        <v>1E-3</v>
      </c>
      <c r="L369" s="2"/>
      <c r="M369" s="2"/>
      <c r="N369" s="2"/>
      <c r="O369" s="2">
        <f t="shared" si="196"/>
        <v>45.09</v>
      </c>
      <c r="P369" s="2">
        <f t="shared" si="215"/>
        <v>45.09</v>
      </c>
      <c r="Q369" s="2">
        <f t="shared" si="216"/>
        <v>0</v>
      </c>
      <c r="R369" s="2">
        <f t="shared" si="217"/>
        <v>0</v>
      </c>
      <c r="S369" s="2">
        <f t="shared" si="218"/>
        <v>0</v>
      </c>
      <c r="T369" s="2">
        <f t="shared" si="197"/>
        <v>0</v>
      </c>
      <c r="U369" s="2">
        <f t="shared" si="219"/>
        <v>0</v>
      </c>
      <c r="V369" s="2">
        <f t="shared" si="220"/>
        <v>0</v>
      </c>
      <c r="W369" s="2">
        <f t="shared" si="198"/>
        <v>0</v>
      </c>
      <c r="X369" s="2">
        <f t="shared" si="199"/>
        <v>0</v>
      </c>
      <c r="Y369" s="2">
        <f t="shared" si="200"/>
        <v>0</v>
      </c>
      <c r="Z369" s="2"/>
      <c r="AA369" s="2">
        <v>72309884</v>
      </c>
      <c r="AB369" s="2">
        <f t="shared" si="201"/>
        <v>45094.23</v>
      </c>
      <c r="AC369" s="2">
        <f t="shared" si="221"/>
        <v>45094.23</v>
      </c>
      <c r="AD369" s="2">
        <f t="shared" si="222"/>
        <v>0</v>
      </c>
      <c r="AE369" s="2">
        <f t="shared" si="223"/>
        <v>0</v>
      </c>
      <c r="AF369" s="2">
        <f t="shared" si="223"/>
        <v>0</v>
      </c>
      <c r="AG369" s="2">
        <f t="shared" si="202"/>
        <v>0</v>
      </c>
      <c r="AH369" s="2">
        <f t="shared" si="224"/>
        <v>0</v>
      </c>
      <c r="AI369" s="2">
        <f t="shared" si="224"/>
        <v>0</v>
      </c>
      <c r="AJ369" s="2">
        <f t="shared" si="203"/>
        <v>0</v>
      </c>
      <c r="AK369" s="2">
        <v>45094.23</v>
      </c>
      <c r="AL369" s="2">
        <v>45094.23</v>
      </c>
      <c r="AM369" s="2">
        <v>0</v>
      </c>
      <c r="AN369" s="2">
        <v>0</v>
      </c>
      <c r="AO369" s="2">
        <v>0</v>
      </c>
      <c r="AP369" s="2">
        <v>0</v>
      </c>
      <c r="AQ369" s="2">
        <v>0</v>
      </c>
      <c r="AR369" s="2">
        <v>0</v>
      </c>
      <c r="AS369" s="2">
        <v>0</v>
      </c>
      <c r="AT369" s="2">
        <v>0</v>
      </c>
      <c r="AU369" s="2">
        <v>0</v>
      </c>
      <c r="AV369" s="2">
        <v>1</v>
      </c>
      <c r="AW369" s="2">
        <v>1</v>
      </c>
      <c r="AX369" s="2"/>
      <c r="AY369" s="2"/>
      <c r="AZ369" s="2">
        <v>1</v>
      </c>
      <c r="BA369" s="2">
        <v>1</v>
      </c>
      <c r="BB369" s="2">
        <v>1</v>
      </c>
      <c r="BC369" s="2">
        <v>1</v>
      </c>
      <c r="BD369" s="2" t="s">
        <v>3</v>
      </c>
      <c r="BE369" s="2" t="s">
        <v>3</v>
      </c>
      <c r="BF369" s="2" t="s">
        <v>3</v>
      </c>
      <c r="BG369" s="2" t="s">
        <v>3</v>
      </c>
      <c r="BH369" s="2">
        <v>3</v>
      </c>
      <c r="BI369" s="2">
        <v>1</v>
      </c>
      <c r="BJ369" s="2" t="s">
        <v>499</v>
      </c>
      <c r="BK369" s="2"/>
      <c r="BL369" s="2"/>
      <c r="BM369" s="2">
        <v>500001</v>
      </c>
      <c r="BN369" s="2">
        <v>0</v>
      </c>
      <c r="BO369" s="2" t="s">
        <v>3</v>
      </c>
      <c r="BP369" s="2">
        <v>0</v>
      </c>
      <c r="BQ369" s="2">
        <v>8</v>
      </c>
      <c r="BR369" s="2">
        <v>0</v>
      </c>
      <c r="BS369" s="2">
        <v>1</v>
      </c>
      <c r="BT369" s="2">
        <v>1</v>
      </c>
      <c r="BU369" s="2">
        <v>1</v>
      </c>
      <c r="BV369" s="2">
        <v>1</v>
      </c>
      <c r="BW369" s="2">
        <v>1</v>
      </c>
      <c r="BX369" s="2">
        <v>1</v>
      </c>
      <c r="BY369" s="2" t="s">
        <v>3</v>
      </c>
      <c r="BZ369" s="2">
        <v>0</v>
      </c>
      <c r="CA369" s="2">
        <v>0</v>
      </c>
      <c r="CB369" s="2" t="s">
        <v>3</v>
      </c>
      <c r="CC369" s="2"/>
      <c r="CD369" s="2"/>
      <c r="CE369" s="2">
        <v>0</v>
      </c>
      <c r="CF369" s="2">
        <v>0</v>
      </c>
      <c r="CG369" s="2">
        <v>0</v>
      </c>
      <c r="CH369" s="2"/>
      <c r="CI369" s="2"/>
      <c r="CJ369" s="2"/>
      <c r="CK369" s="2"/>
      <c r="CL369" s="2"/>
      <c r="CM369" s="2">
        <v>0</v>
      </c>
      <c r="CN369" s="2" t="s">
        <v>3</v>
      </c>
      <c r="CO369" s="2">
        <v>0</v>
      </c>
      <c r="CP369" s="2">
        <f t="shared" si="204"/>
        <v>45.09</v>
      </c>
      <c r="CQ369" s="2">
        <f t="shared" si="225"/>
        <v>45094.23</v>
      </c>
      <c r="CR369" s="2">
        <f t="shared" si="226"/>
        <v>0</v>
      </c>
      <c r="CS369" s="2">
        <f t="shared" si="227"/>
        <v>0</v>
      </c>
      <c r="CT369" s="2">
        <f t="shared" si="228"/>
        <v>0</v>
      </c>
      <c r="CU369" s="2">
        <f t="shared" si="205"/>
        <v>0</v>
      </c>
      <c r="CV369" s="2">
        <f t="shared" si="229"/>
        <v>0</v>
      </c>
      <c r="CW369" s="2">
        <f t="shared" si="229"/>
        <v>0</v>
      </c>
      <c r="CX369" s="2">
        <f t="shared" si="206"/>
        <v>0</v>
      </c>
      <c r="CY369" s="2">
        <f>0</f>
        <v>0</v>
      </c>
      <c r="CZ369" s="2">
        <f>0</f>
        <v>0</v>
      </c>
      <c r="DA369" s="2"/>
      <c r="DB369" s="2"/>
      <c r="DC369" s="2" t="s">
        <v>3</v>
      </c>
      <c r="DD369" s="2" t="s">
        <v>3</v>
      </c>
      <c r="DE369" s="2" t="s">
        <v>3</v>
      </c>
      <c r="DF369" s="2" t="s">
        <v>3</v>
      </c>
      <c r="DG369" s="2" t="s">
        <v>3</v>
      </c>
      <c r="DH369" s="2" t="s">
        <v>3</v>
      </c>
      <c r="DI369" s="2" t="s">
        <v>3</v>
      </c>
      <c r="DJ369" s="2" t="s">
        <v>3</v>
      </c>
      <c r="DK369" s="2" t="s">
        <v>3</v>
      </c>
      <c r="DL369" s="2" t="s">
        <v>3</v>
      </c>
      <c r="DM369" s="2" t="s">
        <v>3</v>
      </c>
      <c r="DN369" s="2">
        <v>0</v>
      </c>
      <c r="DO369" s="2">
        <v>0</v>
      </c>
      <c r="DP369" s="2">
        <v>1</v>
      </c>
      <c r="DQ369" s="2">
        <v>1</v>
      </c>
      <c r="DR369" s="2"/>
      <c r="DS369" s="2"/>
      <c r="DT369" s="2"/>
      <c r="DU369" s="2">
        <v>1009</v>
      </c>
      <c r="DV369" s="2" t="s">
        <v>236</v>
      </c>
      <c r="DW369" s="2" t="s">
        <v>236</v>
      </c>
      <c r="DX369" s="2">
        <v>1000</v>
      </c>
      <c r="DY369" s="2"/>
      <c r="DZ369" s="2" t="s">
        <v>3</v>
      </c>
      <c r="EA369" s="2" t="s">
        <v>3</v>
      </c>
      <c r="EB369" s="2" t="s">
        <v>3</v>
      </c>
      <c r="EC369" s="2" t="s">
        <v>3</v>
      </c>
      <c r="ED369" s="2"/>
      <c r="EE369" s="2">
        <v>70312867</v>
      </c>
      <c r="EF369" s="2">
        <v>8</v>
      </c>
      <c r="EG369" s="2" t="s">
        <v>124</v>
      </c>
      <c r="EH369" s="2">
        <v>0</v>
      </c>
      <c r="EI369" s="2" t="s">
        <v>3</v>
      </c>
      <c r="EJ369" s="2">
        <v>1</v>
      </c>
      <c r="EK369" s="2">
        <v>500001</v>
      </c>
      <c r="EL369" s="2" t="s">
        <v>125</v>
      </c>
      <c r="EM369" s="2" t="s">
        <v>126</v>
      </c>
      <c r="EN369" s="2"/>
      <c r="EO369" s="2" t="s">
        <v>3</v>
      </c>
      <c r="EP369" s="2"/>
      <c r="EQ369" s="2">
        <v>0</v>
      </c>
      <c r="ER369" s="2">
        <v>45094.23</v>
      </c>
      <c r="ES369" s="2">
        <v>45094.23</v>
      </c>
      <c r="ET369" s="2">
        <v>0</v>
      </c>
      <c r="EU369" s="2">
        <v>0</v>
      </c>
      <c r="EV369" s="2">
        <v>0</v>
      </c>
      <c r="EW369" s="2">
        <v>0</v>
      </c>
      <c r="EX369" s="2">
        <v>0</v>
      </c>
      <c r="EY369" s="2">
        <v>0</v>
      </c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>
        <v>0</v>
      </c>
      <c r="FR369" s="2">
        <v>0</v>
      </c>
      <c r="FS369" s="2">
        <v>0</v>
      </c>
      <c r="FT369" s="2"/>
      <c r="FU369" s="2"/>
      <c r="FV369" s="2"/>
      <c r="FW369" s="2"/>
      <c r="FX369" s="2">
        <v>0</v>
      </c>
      <c r="FY369" s="2">
        <v>0</v>
      </c>
      <c r="FZ369" s="2"/>
      <c r="GA369" s="2" t="s">
        <v>3</v>
      </c>
      <c r="GB369" s="2"/>
      <c r="GC369" s="2"/>
      <c r="GD369" s="2">
        <v>1</v>
      </c>
      <c r="GE369" s="2">
        <v>67306.5</v>
      </c>
      <c r="GF369" s="2">
        <v>485780491</v>
      </c>
      <c r="GG369" s="2">
        <v>2</v>
      </c>
      <c r="GH369" s="2">
        <v>1</v>
      </c>
      <c r="GI369" s="2">
        <v>-2</v>
      </c>
      <c r="GJ369" s="2">
        <v>0</v>
      </c>
      <c r="GK369" s="2">
        <v>0</v>
      </c>
      <c r="GL369" s="2">
        <f t="shared" si="207"/>
        <v>0</v>
      </c>
      <c r="GM369" s="2">
        <f t="shared" si="208"/>
        <v>45.09</v>
      </c>
      <c r="GN369" s="2">
        <f t="shared" si="209"/>
        <v>45.09</v>
      </c>
      <c r="GO369" s="2">
        <f t="shared" si="210"/>
        <v>0</v>
      </c>
      <c r="GP369" s="2">
        <f t="shared" si="211"/>
        <v>0</v>
      </c>
      <c r="GQ369" s="2"/>
      <c r="GR369" s="2">
        <v>3</v>
      </c>
      <c r="GS369" s="2">
        <v>3</v>
      </c>
      <c r="GT369" s="2">
        <v>0</v>
      </c>
      <c r="GU369" s="2" t="s">
        <v>3</v>
      </c>
      <c r="GV369" s="2">
        <f t="shared" si="212"/>
        <v>0</v>
      </c>
      <c r="GW369" s="2">
        <v>1</v>
      </c>
      <c r="GX369" s="2">
        <f t="shared" si="213"/>
        <v>0</v>
      </c>
      <c r="GY369" s="2"/>
      <c r="GZ369" s="2"/>
      <c r="HA369" s="2">
        <v>0</v>
      </c>
      <c r="HB369" s="2">
        <v>0</v>
      </c>
      <c r="HC369" s="2">
        <f t="shared" si="214"/>
        <v>0</v>
      </c>
      <c r="HD369" s="2"/>
      <c r="HE369" s="2" t="s">
        <v>3</v>
      </c>
      <c r="HF369" s="2" t="s">
        <v>3</v>
      </c>
      <c r="HG369" s="2"/>
      <c r="HH369" s="2"/>
      <c r="HI369" s="2"/>
      <c r="HJ369" s="2"/>
      <c r="HK369" s="2"/>
      <c r="HL369" s="2"/>
      <c r="HM369" s="2" t="s">
        <v>3</v>
      </c>
      <c r="HN369" s="2" t="s">
        <v>3</v>
      </c>
      <c r="HO369" s="2" t="s">
        <v>3</v>
      </c>
      <c r="HP369" s="2" t="s">
        <v>3</v>
      </c>
      <c r="HQ369" s="2" t="s">
        <v>3</v>
      </c>
      <c r="HR369" s="2"/>
      <c r="HS369" s="2">
        <v>0</v>
      </c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>
        <v>0</v>
      </c>
      <c r="IL369" s="2"/>
      <c r="IM369" s="2"/>
      <c r="IN369" s="2"/>
      <c r="IO369" s="2"/>
      <c r="IP369" s="2"/>
      <c r="IQ369" s="2"/>
      <c r="IR369" s="2"/>
      <c r="IS369" s="2"/>
      <c r="IT369" s="2"/>
      <c r="IU369" s="2"/>
    </row>
    <row r="370" spans="1:255" x14ac:dyDescent="0.2">
      <c r="A370" s="2">
        <v>17</v>
      </c>
      <c r="B370" s="2">
        <v>1</v>
      </c>
      <c r="C370" s="2">
        <f>ROW(SmtRes!A329)</f>
        <v>329</v>
      </c>
      <c r="D370" s="2">
        <f>ROW(EtalonRes!A352)</f>
        <v>352</v>
      </c>
      <c r="E370" s="2" t="s">
        <v>500</v>
      </c>
      <c r="F370" s="2" t="s">
        <v>501</v>
      </c>
      <c r="G370" s="2" t="s">
        <v>502</v>
      </c>
      <c r="H370" s="2" t="s">
        <v>104</v>
      </c>
      <c r="I370" s="2">
        <f>ROUND(13/100,7)</f>
        <v>0.13</v>
      </c>
      <c r="J370" s="2">
        <v>0</v>
      </c>
      <c r="K370" s="2">
        <f>ROUND(13/100,7)</f>
        <v>0.13</v>
      </c>
      <c r="L370" s="2"/>
      <c r="M370" s="2"/>
      <c r="N370" s="2"/>
      <c r="O370" s="2">
        <f t="shared" si="196"/>
        <v>1453.9</v>
      </c>
      <c r="P370" s="2">
        <f>SUMIF(SmtRes!AQ322:'SmtRes'!AQ329,"=1",SmtRes!DF322:'SmtRes'!DF329)</f>
        <v>635.16</v>
      </c>
      <c r="Q370" s="2">
        <f>SUMIF(SmtRes!AQ322:'SmtRes'!AQ329,"=1",SmtRes!DG322:'SmtRes'!DG329)</f>
        <v>73.89</v>
      </c>
      <c r="R370" s="2">
        <f>SUMIF(SmtRes!AQ322:'SmtRes'!AQ329,"=1",SmtRes!DH322:'SmtRes'!DH329)</f>
        <v>24</v>
      </c>
      <c r="S370" s="2">
        <f>SUMIF(SmtRes!AQ322:'SmtRes'!AQ329,"=1",SmtRes!DI322:'SmtRes'!DI329)</f>
        <v>720.85</v>
      </c>
      <c r="T370" s="2">
        <f t="shared" si="197"/>
        <v>0</v>
      </c>
      <c r="U370" s="2">
        <f>SUMIF(SmtRes!AQ322:'SmtRes'!AQ329,"=1",SmtRes!CV322:'SmtRes'!CV329)</f>
        <v>1.8720000000000001</v>
      </c>
      <c r="V370" s="2">
        <f>SUMIF(SmtRes!AQ322:'SmtRes'!AQ329,"=1",SmtRes!CW322:'SmtRes'!CW329)</f>
        <v>5.1999999999999998E-2</v>
      </c>
      <c r="W370" s="2">
        <f t="shared" si="198"/>
        <v>0</v>
      </c>
      <c r="X370" s="2">
        <f t="shared" si="199"/>
        <v>722.5</v>
      </c>
      <c r="Y370" s="2">
        <f t="shared" si="200"/>
        <v>379.87</v>
      </c>
      <c r="Z370" s="2"/>
      <c r="AA370" s="2">
        <v>72309884</v>
      </c>
      <c r="AB370" s="2">
        <f t="shared" si="201"/>
        <v>9626.1589999999997</v>
      </c>
      <c r="AC370" s="2">
        <f>ROUND((SUM(SmtRes!BQ322:'SmtRes'!BQ329)),6)</f>
        <v>3512.8389999999999</v>
      </c>
      <c r="AD370" s="2">
        <f>ROUND((((SUM(SmtRes!BR322:'SmtRes'!BR329))-(SUM(SmtRes!BS322:'SmtRes'!BS329)))+AE370),6)</f>
        <v>568.31200000000001</v>
      </c>
      <c r="AE370" s="2">
        <f>ROUND((SUM(SmtRes!BS322:'SmtRes'!BS329)),6)</f>
        <v>184.6</v>
      </c>
      <c r="AF370" s="2">
        <f>ROUND((SUM(SmtRes!BT322:'SmtRes'!BT329)),6)</f>
        <v>5545.0079999999998</v>
      </c>
      <c r="AG370" s="2">
        <f t="shared" si="202"/>
        <v>0</v>
      </c>
      <c r="AH370" s="2">
        <f>(SUM(SmtRes!BU322:'SmtRes'!BU329))</f>
        <v>14.4</v>
      </c>
      <c r="AI370" s="2">
        <f>(SUM(SmtRes!BV322:'SmtRes'!BV329))</f>
        <v>0.4</v>
      </c>
      <c r="AJ370" s="2">
        <f t="shared" si="203"/>
        <v>0</v>
      </c>
      <c r="AK370" s="2">
        <v>9810.759</v>
      </c>
      <c r="AL370" s="2">
        <v>3512.8389999999999</v>
      </c>
      <c r="AM370" s="2">
        <v>568.31200000000001</v>
      </c>
      <c r="AN370" s="2">
        <v>184.60000000000002</v>
      </c>
      <c r="AO370" s="2">
        <v>5545.0079999999998</v>
      </c>
      <c r="AP370" s="2">
        <v>0</v>
      </c>
      <c r="AQ370" s="2">
        <v>14.4</v>
      </c>
      <c r="AR370" s="2">
        <v>0.4</v>
      </c>
      <c r="AS370" s="2">
        <v>0</v>
      </c>
      <c r="AT370" s="2">
        <v>97</v>
      </c>
      <c r="AU370" s="2">
        <v>51</v>
      </c>
      <c r="AV370" s="2">
        <v>1</v>
      </c>
      <c r="AW370" s="2">
        <v>1</v>
      </c>
      <c r="AX370" s="2"/>
      <c r="AY370" s="2"/>
      <c r="AZ370" s="2">
        <v>1</v>
      </c>
      <c r="BA370" s="2">
        <v>1</v>
      </c>
      <c r="BB370" s="2">
        <v>1</v>
      </c>
      <c r="BC370" s="2">
        <v>1</v>
      </c>
      <c r="BD370" s="2" t="s">
        <v>3</v>
      </c>
      <c r="BE370" s="2" t="s">
        <v>3</v>
      </c>
      <c r="BF370" s="2" t="s">
        <v>3</v>
      </c>
      <c r="BG370" s="2" t="s">
        <v>3</v>
      </c>
      <c r="BH370" s="2">
        <v>0</v>
      </c>
      <c r="BI370" s="2">
        <v>2</v>
      </c>
      <c r="BJ370" s="2" t="s">
        <v>503</v>
      </c>
      <c r="BK370" s="2"/>
      <c r="BL370" s="2"/>
      <c r="BM370" s="2">
        <v>108001</v>
      </c>
      <c r="BN370" s="2">
        <v>0</v>
      </c>
      <c r="BO370" s="2" t="s">
        <v>3</v>
      </c>
      <c r="BP370" s="2">
        <v>0</v>
      </c>
      <c r="BQ370" s="2">
        <v>3</v>
      </c>
      <c r="BR370" s="2">
        <v>0</v>
      </c>
      <c r="BS370" s="2">
        <v>1</v>
      </c>
      <c r="BT370" s="2">
        <v>1</v>
      </c>
      <c r="BU370" s="2">
        <v>1</v>
      </c>
      <c r="BV370" s="2">
        <v>1</v>
      </c>
      <c r="BW370" s="2">
        <v>1</v>
      </c>
      <c r="BX370" s="2">
        <v>1</v>
      </c>
      <c r="BY370" s="2" t="s">
        <v>3</v>
      </c>
      <c r="BZ370" s="2">
        <v>97</v>
      </c>
      <c r="CA370" s="2">
        <v>51</v>
      </c>
      <c r="CB370" s="2" t="s">
        <v>3</v>
      </c>
      <c r="CC370" s="2"/>
      <c r="CD370" s="2"/>
      <c r="CE370" s="2">
        <v>0</v>
      </c>
      <c r="CF370" s="2">
        <v>0</v>
      </c>
      <c r="CG370" s="2">
        <v>0</v>
      </c>
      <c r="CH370" s="2"/>
      <c r="CI370" s="2"/>
      <c r="CJ370" s="2"/>
      <c r="CK370" s="2"/>
      <c r="CL370" s="2"/>
      <c r="CM370" s="2">
        <v>0</v>
      </c>
      <c r="CN370" s="2" t="s">
        <v>3</v>
      </c>
      <c r="CO370" s="2">
        <v>0</v>
      </c>
      <c r="CP370" s="2">
        <f t="shared" si="204"/>
        <v>1453.9</v>
      </c>
      <c r="CQ370" s="2">
        <f>SUMIF(SmtRes!AQ322:'SmtRes'!AQ329,"=1",SmtRes!AA322:'SmtRes'!AA329)</f>
        <v>1430.04</v>
      </c>
      <c r="CR370" s="2">
        <f>SUMIF(SmtRes!AQ322:'SmtRes'!AQ329,"=1",SmtRes!AB322:'SmtRes'!AB329)</f>
        <v>2304.56</v>
      </c>
      <c r="CS370" s="2">
        <f>SUMIF(SmtRes!AQ322:'SmtRes'!AQ329,"=1",SmtRes!AC322:'SmtRes'!AC329)</f>
        <v>923</v>
      </c>
      <c r="CT370" s="2">
        <f>SUMIF(SmtRes!AQ322:'SmtRes'!AQ329,"=1",SmtRes!AD322:'SmtRes'!AD329)</f>
        <v>385.07</v>
      </c>
      <c r="CU370" s="2">
        <f t="shared" si="205"/>
        <v>0</v>
      </c>
      <c r="CV370" s="2">
        <f>SUMIF(SmtRes!AQ322:'SmtRes'!AQ329,"=1",SmtRes!BU322:'SmtRes'!BU329)</f>
        <v>14.4</v>
      </c>
      <c r="CW370" s="2">
        <f>SUMIF(SmtRes!AQ322:'SmtRes'!AQ329,"=1",SmtRes!BV322:'SmtRes'!BV329)</f>
        <v>0.4</v>
      </c>
      <c r="CX370" s="2">
        <f t="shared" si="206"/>
        <v>0</v>
      </c>
      <c r="CY370" s="2">
        <f>(((S370+R370)*AT370)/100)</f>
        <v>722.50450000000001</v>
      </c>
      <c r="CZ370" s="2">
        <f>(((S370+R370)*AU370)/100)</f>
        <v>379.87349999999998</v>
      </c>
      <c r="DA370" s="2"/>
      <c r="DB370" s="2"/>
      <c r="DC370" s="2" t="s">
        <v>3</v>
      </c>
      <c r="DD370" s="2" t="s">
        <v>3</v>
      </c>
      <c r="DE370" s="2" t="s">
        <v>3</v>
      </c>
      <c r="DF370" s="2" t="s">
        <v>3</v>
      </c>
      <c r="DG370" s="2" t="s">
        <v>3</v>
      </c>
      <c r="DH370" s="2" t="s">
        <v>3</v>
      </c>
      <c r="DI370" s="2" t="s">
        <v>3</v>
      </c>
      <c r="DJ370" s="2" t="s">
        <v>3</v>
      </c>
      <c r="DK370" s="2" t="s">
        <v>3</v>
      </c>
      <c r="DL370" s="2" t="s">
        <v>3</v>
      </c>
      <c r="DM370" s="2" t="s">
        <v>3</v>
      </c>
      <c r="DN370" s="2">
        <v>0</v>
      </c>
      <c r="DO370" s="2">
        <v>0</v>
      </c>
      <c r="DP370" s="2">
        <v>1</v>
      </c>
      <c r="DQ370" s="2">
        <v>1</v>
      </c>
      <c r="DR370" s="2"/>
      <c r="DS370" s="2"/>
      <c r="DT370" s="2"/>
      <c r="DU370" s="2">
        <v>1003</v>
      </c>
      <c r="DV370" s="2" t="s">
        <v>104</v>
      </c>
      <c r="DW370" s="2" t="s">
        <v>104</v>
      </c>
      <c r="DX370" s="2">
        <v>100</v>
      </c>
      <c r="DY370" s="2"/>
      <c r="DZ370" s="2" t="s">
        <v>3</v>
      </c>
      <c r="EA370" s="2" t="s">
        <v>3</v>
      </c>
      <c r="EB370" s="2" t="s">
        <v>3</v>
      </c>
      <c r="EC370" s="2" t="s">
        <v>3</v>
      </c>
      <c r="ED370" s="2"/>
      <c r="EE370" s="2">
        <v>70312810</v>
      </c>
      <c r="EF370" s="2">
        <v>3</v>
      </c>
      <c r="EG370" s="2" t="s">
        <v>178</v>
      </c>
      <c r="EH370" s="2">
        <v>0</v>
      </c>
      <c r="EI370" s="2" t="s">
        <v>3</v>
      </c>
      <c r="EJ370" s="2">
        <v>2</v>
      </c>
      <c r="EK370" s="2">
        <v>108001</v>
      </c>
      <c r="EL370" s="2" t="s">
        <v>420</v>
      </c>
      <c r="EM370" s="2" t="s">
        <v>421</v>
      </c>
      <c r="EN370" s="2"/>
      <c r="EO370" s="2" t="s">
        <v>3</v>
      </c>
      <c r="EP370" s="2"/>
      <c r="EQ370" s="2">
        <v>0</v>
      </c>
      <c r="ER370" s="2">
        <v>0</v>
      </c>
      <c r="ES370" s="2">
        <v>0</v>
      </c>
      <c r="ET370" s="2">
        <v>0</v>
      </c>
      <c r="EU370" s="2">
        <v>0</v>
      </c>
      <c r="EV370" s="2">
        <v>0</v>
      </c>
      <c r="EW370" s="2">
        <v>14.4</v>
      </c>
      <c r="EX370" s="2">
        <v>0.4</v>
      </c>
      <c r="EY370" s="2">
        <v>0</v>
      </c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>
        <v>0</v>
      </c>
      <c r="FR370" s="2">
        <v>0</v>
      </c>
      <c r="FS370" s="2">
        <v>0</v>
      </c>
      <c r="FT370" s="2"/>
      <c r="FU370" s="2"/>
      <c r="FV370" s="2"/>
      <c r="FW370" s="2"/>
      <c r="FX370" s="2">
        <v>97</v>
      </c>
      <c r="FY370" s="2">
        <v>51</v>
      </c>
      <c r="FZ370" s="2"/>
      <c r="GA370" s="2" t="s">
        <v>3</v>
      </c>
      <c r="GB370" s="2"/>
      <c r="GC370" s="2"/>
      <c r="GD370" s="2">
        <v>1</v>
      </c>
      <c r="GE370" s="2"/>
      <c r="GF370" s="2">
        <v>1588089246</v>
      </c>
      <c r="GG370" s="2">
        <v>2</v>
      </c>
      <c r="GH370" s="2">
        <v>1</v>
      </c>
      <c r="GI370" s="2">
        <v>-2</v>
      </c>
      <c r="GJ370" s="2">
        <v>0</v>
      </c>
      <c r="GK370" s="2">
        <v>0</v>
      </c>
      <c r="GL370" s="2">
        <f t="shared" si="207"/>
        <v>0</v>
      </c>
      <c r="GM370" s="2">
        <f t="shared" si="208"/>
        <v>2556.27</v>
      </c>
      <c r="GN370" s="2">
        <f t="shared" si="209"/>
        <v>0</v>
      </c>
      <c r="GO370" s="2">
        <f t="shared" si="210"/>
        <v>2556.27</v>
      </c>
      <c r="GP370" s="2">
        <f t="shared" si="211"/>
        <v>0</v>
      </c>
      <c r="GQ370" s="2"/>
      <c r="GR370" s="2">
        <v>0</v>
      </c>
      <c r="GS370" s="2">
        <v>0</v>
      </c>
      <c r="GT370" s="2">
        <v>0</v>
      </c>
      <c r="GU370" s="2" t="s">
        <v>3</v>
      </c>
      <c r="GV370" s="2">
        <f t="shared" si="212"/>
        <v>0</v>
      </c>
      <c r="GW370" s="2">
        <v>1</v>
      </c>
      <c r="GX370" s="2">
        <f t="shared" si="213"/>
        <v>0</v>
      </c>
      <c r="GY370" s="2"/>
      <c r="GZ370" s="2"/>
      <c r="HA370" s="2">
        <v>0</v>
      </c>
      <c r="HB370" s="2">
        <v>0</v>
      </c>
      <c r="HC370" s="2">
        <f t="shared" si="214"/>
        <v>0</v>
      </c>
      <c r="HD370" s="2"/>
      <c r="HE370" s="2" t="s">
        <v>3</v>
      </c>
      <c r="HF370" s="2" t="s">
        <v>3</v>
      </c>
      <c r="HG370" s="2"/>
      <c r="HH370" s="2"/>
      <c r="HI370" s="2"/>
      <c r="HJ370" s="2"/>
      <c r="HK370" s="2"/>
      <c r="HL370" s="2"/>
      <c r="HM370" s="2" t="s">
        <v>3</v>
      </c>
      <c r="HN370" s="2" t="s">
        <v>422</v>
      </c>
      <c r="HO370" s="2" t="s">
        <v>423</v>
      </c>
      <c r="HP370" s="2" t="s">
        <v>420</v>
      </c>
      <c r="HQ370" s="2" t="s">
        <v>420</v>
      </c>
      <c r="HR370" s="2"/>
      <c r="HS370" s="2">
        <v>0</v>
      </c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>
        <v>0</v>
      </c>
      <c r="IL370" s="2"/>
      <c r="IM370" s="2"/>
      <c r="IN370" s="2"/>
      <c r="IO370" s="2"/>
      <c r="IP370" s="2"/>
      <c r="IQ370" s="2"/>
      <c r="IR370" s="2"/>
      <c r="IS370" s="2"/>
      <c r="IT370" s="2"/>
      <c r="IU370" s="2"/>
    </row>
    <row r="371" spans="1:255" x14ac:dyDescent="0.2">
      <c r="A371" s="2">
        <v>18</v>
      </c>
      <c r="B371" s="2">
        <v>1</v>
      </c>
      <c r="C371" s="2">
        <v>329</v>
      </c>
      <c r="D371" s="2"/>
      <c r="E371" s="2" t="s">
        <v>504</v>
      </c>
      <c r="F371" s="2" t="s">
        <v>184</v>
      </c>
      <c r="G371" s="2" t="s">
        <v>185</v>
      </c>
      <c r="H371" s="2" t="s">
        <v>186</v>
      </c>
      <c r="I371" s="2">
        <f>J371</f>
        <v>2</v>
      </c>
      <c r="J371" s="2">
        <v>2</v>
      </c>
      <c r="K371" s="2">
        <v>2</v>
      </c>
      <c r="L371" s="2"/>
      <c r="M371" s="2"/>
      <c r="N371" s="2"/>
      <c r="O371" s="2">
        <f>ROUND(P371,2)</f>
        <v>14.42</v>
      </c>
      <c r="P371" s="2">
        <f>ROUND(ROUND(ROUND(SUMIF(SmtRes!AQ322:'SmtRes'!AQ329,"=1",SmtRes!CU322:'SmtRes'!CU329),2),2)*I371/100,2)</f>
        <v>14.42</v>
      </c>
      <c r="Q371" s="2">
        <f>ROUND(CR371*I371,2)</f>
        <v>0</v>
      </c>
      <c r="R371" s="2">
        <f>ROUND(CS371*I371,2)</f>
        <v>0</v>
      </c>
      <c r="S371" s="2">
        <f>ROUND(CT371*I371,2)</f>
        <v>0</v>
      </c>
      <c r="T371" s="2">
        <f t="shared" si="197"/>
        <v>0</v>
      </c>
      <c r="U371" s="2">
        <f>ROUND(CV371*I371,7)</f>
        <v>0</v>
      </c>
      <c r="V371" s="2">
        <f>ROUND(CW371*I371,7)</f>
        <v>0</v>
      </c>
      <c r="W371" s="2">
        <f t="shared" si="198"/>
        <v>0</v>
      </c>
      <c r="X371" s="2">
        <f t="shared" si="199"/>
        <v>0</v>
      </c>
      <c r="Y371" s="2">
        <f t="shared" si="200"/>
        <v>0</v>
      </c>
      <c r="Z371" s="2"/>
      <c r="AA371" s="2">
        <v>72309884</v>
      </c>
      <c r="AB371" s="2">
        <f t="shared" si="201"/>
        <v>0</v>
      </c>
      <c r="AC371" s="2">
        <f>ROUND((ES371),6)</f>
        <v>0</v>
      </c>
      <c r="AD371" s="2">
        <f>ROUND((((ET371)-(EU371))+AE371),6)</f>
        <v>0</v>
      </c>
      <c r="AE371" s="2">
        <f>ROUND((EU371),6)</f>
        <v>0</v>
      </c>
      <c r="AF371" s="2">
        <f>ROUND((EV371),6)</f>
        <v>0</v>
      </c>
      <c r="AG371" s="2">
        <f t="shared" si="202"/>
        <v>0</v>
      </c>
      <c r="AH371" s="2">
        <f>(EW371)</f>
        <v>0</v>
      </c>
      <c r="AI371" s="2">
        <f>(EX371)</f>
        <v>0</v>
      </c>
      <c r="AJ371" s="2">
        <f t="shared" si="203"/>
        <v>0</v>
      </c>
      <c r="AK371" s="2">
        <v>0</v>
      </c>
      <c r="AL371" s="2">
        <v>0</v>
      </c>
      <c r="AM371" s="2">
        <v>0</v>
      </c>
      <c r="AN371" s="2">
        <v>0</v>
      </c>
      <c r="AO371" s="2">
        <v>0</v>
      </c>
      <c r="AP371" s="2">
        <v>0</v>
      </c>
      <c r="AQ371" s="2">
        <v>0</v>
      </c>
      <c r="AR371" s="2">
        <v>0</v>
      </c>
      <c r="AS371" s="2">
        <v>0</v>
      </c>
      <c r="AT371" s="2">
        <v>97</v>
      </c>
      <c r="AU371" s="2">
        <v>51</v>
      </c>
      <c r="AV371" s="2">
        <v>1</v>
      </c>
      <c r="AW371" s="2">
        <v>1</v>
      </c>
      <c r="AX371" s="2"/>
      <c r="AY371" s="2"/>
      <c r="AZ371" s="2">
        <v>1</v>
      </c>
      <c r="BA371" s="2">
        <v>1</v>
      </c>
      <c r="BB371" s="2">
        <v>1</v>
      </c>
      <c r="BC371" s="2">
        <v>1</v>
      </c>
      <c r="BD371" s="2" t="s">
        <v>3</v>
      </c>
      <c r="BE371" s="2" t="s">
        <v>3</v>
      </c>
      <c r="BF371" s="2" t="s">
        <v>3</v>
      </c>
      <c r="BG371" s="2" t="s">
        <v>3</v>
      </c>
      <c r="BH371" s="2">
        <v>3</v>
      </c>
      <c r="BI371" s="2">
        <v>2</v>
      </c>
      <c r="BJ371" s="2" t="s">
        <v>3</v>
      </c>
      <c r="BK371" s="2"/>
      <c r="BL371" s="2"/>
      <c r="BM371" s="2">
        <v>108001</v>
      </c>
      <c r="BN371" s="2">
        <v>0</v>
      </c>
      <c r="BO371" s="2" t="s">
        <v>3</v>
      </c>
      <c r="BP371" s="2">
        <v>0</v>
      </c>
      <c r="BQ371" s="2">
        <v>3</v>
      </c>
      <c r="BR371" s="2">
        <v>0</v>
      </c>
      <c r="BS371" s="2">
        <v>1</v>
      </c>
      <c r="BT371" s="2">
        <v>1</v>
      </c>
      <c r="BU371" s="2">
        <v>1</v>
      </c>
      <c r="BV371" s="2">
        <v>1</v>
      </c>
      <c r="BW371" s="2">
        <v>1</v>
      </c>
      <c r="BX371" s="2">
        <v>1</v>
      </c>
      <c r="BY371" s="2" t="s">
        <v>3</v>
      </c>
      <c r="BZ371" s="2">
        <v>97</v>
      </c>
      <c r="CA371" s="2">
        <v>51</v>
      </c>
      <c r="CB371" s="2" t="s">
        <v>3</v>
      </c>
      <c r="CC371" s="2"/>
      <c r="CD371" s="2"/>
      <c r="CE371" s="2">
        <v>0</v>
      </c>
      <c r="CF371" s="2">
        <v>0</v>
      </c>
      <c r="CG371" s="2">
        <v>0</v>
      </c>
      <c r="CH371" s="2"/>
      <c r="CI371" s="2"/>
      <c r="CJ371" s="2"/>
      <c r="CK371" s="2"/>
      <c r="CL371" s="2"/>
      <c r="CM371" s="2">
        <v>0</v>
      </c>
      <c r="CN371" s="2" t="s">
        <v>3</v>
      </c>
      <c r="CO371" s="2">
        <v>0</v>
      </c>
      <c r="CP371" s="2">
        <f>0</f>
        <v>0</v>
      </c>
      <c r="CQ371" s="2">
        <f>0</f>
        <v>0</v>
      </c>
      <c r="CR371" s="2">
        <f>0</f>
        <v>0</v>
      </c>
      <c r="CS371" s="2">
        <f>0</f>
        <v>0</v>
      </c>
      <c r="CT371" s="2">
        <f>0</f>
        <v>0</v>
      </c>
      <c r="CU371" s="2">
        <f>0</f>
        <v>0</v>
      </c>
      <c r="CV371" s="2">
        <f>0</f>
        <v>0</v>
      </c>
      <c r="CW371" s="2">
        <f>0</f>
        <v>0</v>
      </c>
      <c r="CX371" s="2">
        <f>0</f>
        <v>0</v>
      </c>
      <c r="CY371" s="2">
        <f>0</f>
        <v>0</v>
      </c>
      <c r="CZ371" s="2">
        <f>0</f>
        <v>0</v>
      </c>
      <c r="DA371" s="2"/>
      <c r="DB371" s="2"/>
      <c r="DC371" s="2" t="s">
        <v>3</v>
      </c>
      <c r="DD371" s="2" t="s">
        <v>3</v>
      </c>
      <c r="DE371" s="2" t="s">
        <v>3</v>
      </c>
      <c r="DF371" s="2" t="s">
        <v>3</v>
      </c>
      <c r="DG371" s="2" t="s">
        <v>3</v>
      </c>
      <c r="DH371" s="2" t="s">
        <v>3</v>
      </c>
      <c r="DI371" s="2" t="s">
        <v>3</v>
      </c>
      <c r="DJ371" s="2" t="s">
        <v>3</v>
      </c>
      <c r="DK371" s="2" t="s">
        <v>3</v>
      </c>
      <c r="DL371" s="2" t="s">
        <v>3</v>
      </c>
      <c r="DM371" s="2" t="s">
        <v>3</v>
      </c>
      <c r="DN371" s="2">
        <v>0</v>
      </c>
      <c r="DO371" s="2">
        <v>0</v>
      </c>
      <c r="DP371" s="2">
        <v>1</v>
      </c>
      <c r="DQ371" s="2">
        <v>1</v>
      </c>
      <c r="DR371" s="2"/>
      <c r="DS371" s="2"/>
      <c r="DT371" s="2"/>
      <c r="DU371" s="2">
        <v>1013</v>
      </c>
      <c r="DV371" s="2" t="s">
        <v>186</v>
      </c>
      <c r="DW371" s="2" t="s">
        <v>186</v>
      </c>
      <c r="DX371" s="2">
        <v>1</v>
      </c>
      <c r="DY371" s="2"/>
      <c r="DZ371" s="2" t="s">
        <v>3</v>
      </c>
      <c r="EA371" s="2" t="s">
        <v>3</v>
      </c>
      <c r="EB371" s="2" t="s">
        <v>3</v>
      </c>
      <c r="EC371" s="2" t="s">
        <v>3</v>
      </c>
      <c r="ED371" s="2"/>
      <c r="EE371" s="2">
        <v>70312810</v>
      </c>
      <c r="EF371" s="2">
        <v>3</v>
      </c>
      <c r="EG371" s="2" t="s">
        <v>178</v>
      </c>
      <c r="EH371" s="2">
        <v>0</v>
      </c>
      <c r="EI371" s="2" t="s">
        <v>3</v>
      </c>
      <c r="EJ371" s="2">
        <v>2</v>
      </c>
      <c r="EK371" s="2">
        <v>108001</v>
      </c>
      <c r="EL371" s="2" t="s">
        <v>420</v>
      </c>
      <c r="EM371" s="2" t="s">
        <v>421</v>
      </c>
      <c r="EN371" s="2"/>
      <c r="EO371" s="2" t="s">
        <v>3</v>
      </c>
      <c r="EP371" s="2"/>
      <c r="EQ371" s="2">
        <v>0</v>
      </c>
      <c r="ER371" s="2">
        <v>0</v>
      </c>
      <c r="ES371" s="2">
        <v>0</v>
      </c>
      <c r="ET371" s="2">
        <v>0</v>
      </c>
      <c r="EU371" s="2">
        <v>0</v>
      </c>
      <c r="EV371" s="2">
        <v>0</v>
      </c>
      <c r="EW371" s="2">
        <v>0</v>
      </c>
      <c r="EX371" s="2">
        <v>0</v>
      </c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>
        <v>0</v>
      </c>
      <c r="FR371" s="2">
        <v>0</v>
      </c>
      <c r="FS371" s="2">
        <v>0</v>
      </c>
      <c r="FT371" s="2"/>
      <c r="FU371" s="2"/>
      <c r="FV371" s="2"/>
      <c r="FW371" s="2"/>
      <c r="FX371" s="2">
        <v>97</v>
      </c>
      <c r="FY371" s="2">
        <v>51</v>
      </c>
      <c r="FZ371" s="2"/>
      <c r="GA371" s="2" t="s">
        <v>3</v>
      </c>
      <c r="GB371" s="2"/>
      <c r="GC371" s="2"/>
      <c r="GD371" s="2">
        <v>1</v>
      </c>
      <c r="GE371" s="2"/>
      <c r="GF371" s="2">
        <v>274903907</v>
      </c>
      <c r="GG371" s="2">
        <v>2</v>
      </c>
      <c r="GH371" s="2">
        <v>1</v>
      </c>
      <c r="GI371" s="2">
        <v>-2</v>
      </c>
      <c r="GJ371" s="2">
        <v>0</v>
      </c>
      <c r="GK371" s="2">
        <v>0</v>
      </c>
      <c r="GL371" s="2">
        <f t="shared" si="207"/>
        <v>0</v>
      </c>
      <c r="GM371" s="2">
        <f t="shared" si="208"/>
        <v>14.42</v>
      </c>
      <c r="GN371" s="2">
        <f t="shared" si="209"/>
        <v>0</v>
      </c>
      <c r="GO371" s="2">
        <f t="shared" si="210"/>
        <v>14.42</v>
      </c>
      <c r="GP371" s="2">
        <f t="shared" si="211"/>
        <v>0</v>
      </c>
      <c r="GQ371" s="2"/>
      <c r="GR371" s="2">
        <v>0</v>
      </c>
      <c r="GS371" s="2">
        <v>0</v>
      </c>
      <c r="GT371" s="2">
        <v>0</v>
      </c>
      <c r="GU371" s="2" t="s">
        <v>3</v>
      </c>
      <c r="GV371" s="2">
        <f t="shared" si="212"/>
        <v>0</v>
      </c>
      <c r="GW371" s="2">
        <v>1</v>
      </c>
      <c r="GX371" s="2">
        <f t="shared" si="213"/>
        <v>0</v>
      </c>
      <c r="GY371" s="2"/>
      <c r="GZ371" s="2"/>
      <c r="HA371" s="2">
        <v>0</v>
      </c>
      <c r="HB371" s="2">
        <v>0</v>
      </c>
      <c r="HC371" s="2">
        <f>0</f>
        <v>0</v>
      </c>
      <c r="HD371" s="2"/>
      <c r="HE371" s="2" t="s">
        <v>3</v>
      </c>
      <c r="HF371" s="2" t="s">
        <v>3</v>
      </c>
      <c r="HG371" s="2"/>
      <c r="HH371" s="2"/>
      <c r="HI371" s="2"/>
      <c r="HJ371" s="2"/>
      <c r="HK371" s="2"/>
      <c r="HL371" s="2"/>
      <c r="HM371" s="2" t="s">
        <v>3</v>
      </c>
      <c r="HN371" s="2" t="s">
        <v>422</v>
      </c>
      <c r="HO371" s="2" t="s">
        <v>423</v>
      </c>
      <c r="HP371" s="2" t="s">
        <v>420</v>
      </c>
      <c r="HQ371" s="2" t="s">
        <v>420</v>
      </c>
      <c r="HR371" s="2"/>
      <c r="HS371" s="2">
        <v>0</v>
      </c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>
        <v>0</v>
      </c>
      <c r="IL371" s="2"/>
      <c r="IM371" s="2"/>
      <c r="IN371" s="2"/>
      <c r="IO371" s="2"/>
      <c r="IP371" s="2"/>
      <c r="IQ371" s="2"/>
      <c r="IR371" s="2"/>
      <c r="IS371" s="2"/>
      <c r="IT371" s="2"/>
      <c r="IU371" s="2"/>
    </row>
    <row r="372" spans="1:255" x14ac:dyDescent="0.2">
      <c r="A372" s="2">
        <v>17</v>
      </c>
      <c r="B372" s="2">
        <v>1</v>
      </c>
      <c r="C372" s="2"/>
      <c r="D372" s="2"/>
      <c r="E372" s="2" t="s">
        <v>505</v>
      </c>
      <c r="F372" s="2" t="s">
        <v>506</v>
      </c>
      <c r="G372" s="2" t="s">
        <v>507</v>
      </c>
      <c r="H372" s="2" t="s">
        <v>118</v>
      </c>
      <c r="I372" s="2">
        <v>1</v>
      </c>
      <c r="J372" s="2">
        <v>0</v>
      </c>
      <c r="K372" s="2">
        <v>1</v>
      </c>
      <c r="L372" s="2"/>
      <c r="M372" s="2"/>
      <c r="N372" s="2"/>
      <c r="O372" s="2">
        <f>ROUND(CP372,2)</f>
        <v>448.78</v>
      </c>
      <c r="P372" s="2">
        <f>ROUND(CQ372*I372,2)</f>
        <v>448.78</v>
      </c>
      <c r="Q372" s="2">
        <f>ROUND(CR372*I372,2)</f>
        <v>0</v>
      </c>
      <c r="R372" s="2">
        <f>ROUND(CS372*I372,2)</f>
        <v>0</v>
      </c>
      <c r="S372" s="2">
        <f>ROUND(CT372*I372,2)</f>
        <v>0</v>
      </c>
      <c r="T372" s="2">
        <f t="shared" si="197"/>
        <v>0</v>
      </c>
      <c r="U372" s="2">
        <f>ROUND(CV372*I372,7)</f>
        <v>0</v>
      </c>
      <c r="V372" s="2">
        <f>ROUND(CW372*I372,7)</f>
        <v>0</v>
      </c>
      <c r="W372" s="2">
        <f t="shared" si="198"/>
        <v>0</v>
      </c>
      <c r="X372" s="2">
        <f t="shared" si="199"/>
        <v>0</v>
      </c>
      <c r="Y372" s="2">
        <f t="shared" si="200"/>
        <v>0</v>
      </c>
      <c r="Z372" s="2"/>
      <c r="AA372" s="2">
        <v>72309884</v>
      </c>
      <c r="AB372" s="2">
        <f t="shared" si="201"/>
        <v>322.86</v>
      </c>
      <c r="AC372" s="2">
        <f>ROUND((ES372),6)</f>
        <v>322.86</v>
      </c>
      <c r="AD372" s="2">
        <f>ROUND((((ET372)-(EU372))+AE372),6)</f>
        <v>0</v>
      </c>
      <c r="AE372" s="2">
        <f>ROUND((EU372),6)</f>
        <v>0</v>
      </c>
      <c r="AF372" s="2">
        <f>ROUND((EV372),6)</f>
        <v>0</v>
      </c>
      <c r="AG372" s="2">
        <f t="shared" si="202"/>
        <v>0</v>
      </c>
      <c r="AH372" s="2">
        <f>(EW372)</f>
        <v>0</v>
      </c>
      <c r="AI372" s="2">
        <f>(EX372)</f>
        <v>0</v>
      </c>
      <c r="AJ372" s="2">
        <f t="shared" si="203"/>
        <v>0</v>
      </c>
      <c r="AK372" s="2">
        <v>322.86</v>
      </c>
      <c r="AL372" s="2">
        <v>322.86</v>
      </c>
      <c r="AM372" s="2">
        <v>0</v>
      </c>
      <c r="AN372" s="2">
        <v>0</v>
      </c>
      <c r="AO372" s="2">
        <v>0</v>
      </c>
      <c r="AP372" s="2">
        <v>0</v>
      </c>
      <c r="AQ372" s="2">
        <v>0</v>
      </c>
      <c r="AR372" s="2">
        <v>0</v>
      </c>
      <c r="AS372" s="2">
        <v>0</v>
      </c>
      <c r="AT372" s="2">
        <v>0</v>
      </c>
      <c r="AU372" s="2">
        <v>0</v>
      </c>
      <c r="AV372" s="2">
        <v>1</v>
      </c>
      <c r="AW372" s="2">
        <v>1</v>
      </c>
      <c r="AX372" s="2"/>
      <c r="AY372" s="2"/>
      <c r="AZ372" s="2">
        <v>1</v>
      </c>
      <c r="BA372" s="2">
        <v>1</v>
      </c>
      <c r="BB372" s="2">
        <v>1</v>
      </c>
      <c r="BC372" s="2">
        <v>1.39</v>
      </c>
      <c r="BD372" s="2" t="s">
        <v>3</v>
      </c>
      <c r="BE372" s="2" t="s">
        <v>3</v>
      </c>
      <c r="BF372" s="2" t="s">
        <v>3</v>
      </c>
      <c r="BG372" s="2" t="s">
        <v>3</v>
      </c>
      <c r="BH372" s="2">
        <v>3</v>
      </c>
      <c r="BI372" s="2">
        <v>2</v>
      </c>
      <c r="BJ372" s="2" t="s">
        <v>508</v>
      </c>
      <c r="BK372" s="2"/>
      <c r="BL372" s="2"/>
      <c r="BM372" s="2">
        <v>500002</v>
      </c>
      <c r="BN372" s="2">
        <v>0</v>
      </c>
      <c r="BO372" s="2" t="s">
        <v>506</v>
      </c>
      <c r="BP372" s="2">
        <v>1</v>
      </c>
      <c r="BQ372" s="2">
        <v>12</v>
      </c>
      <c r="BR372" s="2">
        <v>0</v>
      </c>
      <c r="BS372" s="2">
        <v>1</v>
      </c>
      <c r="BT372" s="2">
        <v>1</v>
      </c>
      <c r="BU372" s="2">
        <v>1</v>
      </c>
      <c r="BV372" s="2">
        <v>1</v>
      </c>
      <c r="BW372" s="2">
        <v>1</v>
      </c>
      <c r="BX372" s="2">
        <v>1</v>
      </c>
      <c r="BY372" s="2" t="s">
        <v>3</v>
      </c>
      <c r="BZ372" s="2">
        <v>0</v>
      </c>
      <c r="CA372" s="2">
        <v>0</v>
      </c>
      <c r="CB372" s="2" t="s">
        <v>3</v>
      </c>
      <c r="CC372" s="2"/>
      <c r="CD372" s="2"/>
      <c r="CE372" s="2">
        <v>0</v>
      </c>
      <c r="CF372" s="2">
        <v>0</v>
      </c>
      <c r="CG372" s="2">
        <v>0</v>
      </c>
      <c r="CH372" s="2"/>
      <c r="CI372" s="2"/>
      <c r="CJ372" s="2"/>
      <c r="CK372" s="2"/>
      <c r="CL372" s="2"/>
      <c r="CM372" s="2">
        <v>0</v>
      </c>
      <c r="CN372" s="2" t="s">
        <v>3</v>
      </c>
      <c r="CO372" s="2">
        <v>0</v>
      </c>
      <c r="CP372" s="2">
        <f>(P372+Q372+S372+R372)</f>
        <v>448.78</v>
      </c>
      <c r="CQ372" s="2">
        <f>ROUND(AL372*BC372,2)</f>
        <v>448.78</v>
      </c>
      <c r="CR372" s="2">
        <f>ROUND(AM372*BB372,2)</f>
        <v>0</v>
      </c>
      <c r="CS372" s="2">
        <f>ROUND(AN372*BS372,2)</f>
        <v>0</v>
      </c>
      <c r="CT372" s="2">
        <f>ROUND(AO372*BA372,2)</f>
        <v>0</v>
      </c>
      <c r="CU372" s="2">
        <f>AG372</f>
        <v>0</v>
      </c>
      <c r="CV372" s="2">
        <f>AH372</f>
        <v>0</v>
      </c>
      <c r="CW372" s="2">
        <f>AI372</f>
        <v>0</v>
      </c>
      <c r="CX372" s="2">
        <f>AJ372</f>
        <v>0</v>
      </c>
      <c r="CY372" s="2">
        <f>0</f>
        <v>0</v>
      </c>
      <c r="CZ372" s="2">
        <f>0</f>
        <v>0</v>
      </c>
      <c r="DA372" s="2"/>
      <c r="DB372" s="2"/>
      <c r="DC372" s="2" t="s">
        <v>3</v>
      </c>
      <c r="DD372" s="2" t="s">
        <v>3</v>
      </c>
      <c r="DE372" s="2" t="s">
        <v>3</v>
      </c>
      <c r="DF372" s="2" t="s">
        <v>3</v>
      </c>
      <c r="DG372" s="2" t="s">
        <v>3</v>
      </c>
      <c r="DH372" s="2" t="s">
        <v>3</v>
      </c>
      <c r="DI372" s="2" t="s">
        <v>3</v>
      </c>
      <c r="DJ372" s="2" t="s">
        <v>3</v>
      </c>
      <c r="DK372" s="2" t="s">
        <v>3</v>
      </c>
      <c r="DL372" s="2" t="s">
        <v>3</v>
      </c>
      <c r="DM372" s="2" t="s">
        <v>3</v>
      </c>
      <c r="DN372" s="2">
        <v>0</v>
      </c>
      <c r="DO372" s="2">
        <v>0</v>
      </c>
      <c r="DP372" s="2">
        <v>1</v>
      </c>
      <c r="DQ372" s="2">
        <v>1</v>
      </c>
      <c r="DR372" s="2"/>
      <c r="DS372" s="2"/>
      <c r="DT372" s="2"/>
      <c r="DU372" s="2">
        <v>1013</v>
      </c>
      <c r="DV372" s="2" t="s">
        <v>118</v>
      </c>
      <c r="DW372" s="2" t="s">
        <v>118</v>
      </c>
      <c r="DX372" s="2">
        <v>1</v>
      </c>
      <c r="DY372" s="2"/>
      <c r="DZ372" s="2" t="s">
        <v>3</v>
      </c>
      <c r="EA372" s="2" t="s">
        <v>3</v>
      </c>
      <c r="EB372" s="2" t="s">
        <v>3</v>
      </c>
      <c r="EC372" s="2" t="s">
        <v>3</v>
      </c>
      <c r="ED372" s="2"/>
      <c r="EE372" s="2">
        <v>70312868</v>
      </c>
      <c r="EF372" s="2">
        <v>12</v>
      </c>
      <c r="EG372" s="2" t="s">
        <v>193</v>
      </c>
      <c r="EH372" s="2">
        <v>0</v>
      </c>
      <c r="EI372" s="2" t="s">
        <v>3</v>
      </c>
      <c r="EJ372" s="2">
        <v>2</v>
      </c>
      <c r="EK372" s="2">
        <v>500002</v>
      </c>
      <c r="EL372" s="2" t="s">
        <v>194</v>
      </c>
      <c r="EM372" s="2" t="s">
        <v>195</v>
      </c>
      <c r="EN372" s="2"/>
      <c r="EO372" s="2" t="s">
        <v>3</v>
      </c>
      <c r="EP372" s="2"/>
      <c r="EQ372" s="2">
        <v>0</v>
      </c>
      <c r="ER372" s="2">
        <v>322.86</v>
      </c>
      <c r="ES372" s="2">
        <v>322.86</v>
      </c>
      <c r="ET372" s="2">
        <v>0</v>
      </c>
      <c r="EU372" s="2">
        <v>0</v>
      </c>
      <c r="EV372" s="2">
        <v>0</v>
      </c>
      <c r="EW372" s="2">
        <v>0</v>
      </c>
      <c r="EX372" s="2">
        <v>0</v>
      </c>
      <c r="EY372" s="2">
        <v>0</v>
      </c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>
        <v>0</v>
      </c>
      <c r="FR372" s="2">
        <v>0</v>
      </c>
      <c r="FS372" s="2">
        <v>0</v>
      </c>
      <c r="FT372" s="2"/>
      <c r="FU372" s="2"/>
      <c r="FV372" s="2"/>
      <c r="FW372" s="2"/>
      <c r="FX372" s="2">
        <v>0</v>
      </c>
      <c r="FY372" s="2">
        <v>0</v>
      </c>
      <c r="FZ372" s="2"/>
      <c r="GA372" s="2" t="s">
        <v>3</v>
      </c>
      <c r="GB372" s="2"/>
      <c r="GC372" s="2"/>
      <c r="GD372" s="2">
        <v>1</v>
      </c>
      <c r="GE372" s="2"/>
      <c r="GF372" s="2">
        <v>1644452625</v>
      </c>
      <c r="GG372" s="2">
        <v>2</v>
      </c>
      <c r="GH372" s="2">
        <v>1</v>
      </c>
      <c r="GI372" s="2">
        <v>2</v>
      </c>
      <c r="GJ372" s="2">
        <v>0</v>
      </c>
      <c r="GK372" s="2">
        <v>0</v>
      </c>
      <c r="GL372" s="2">
        <f t="shared" si="207"/>
        <v>0</v>
      </c>
      <c r="GM372" s="2">
        <f t="shared" si="208"/>
        <v>448.78</v>
      </c>
      <c r="GN372" s="2">
        <f t="shared" si="209"/>
        <v>0</v>
      </c>
      <c r="GO372" s="2">
        <f t="shared" si="210"/>
        <v>448.78</v>
      </c>
      <c r="GP372" s="2">
        <f t="shared" si="211"/>
        <v>0</v>
      </c>
      <c r="GQ372" s="2"/>
      <c r="GR372" s="2">
        <v>0</v>
      </c>
      <c r="GS372" s="2">
        <v>0</v>
      </c>
      <c r="GT372" s="2">
        <v>0</v>
      </c>
      <c r="GU372" s="2" t="s">
        <v>3</v>
      </c>
      <c r="GV372" s="2">
        <f t="shared" si="212"/>
        <v>0</v>
      </c>
      <c r="GW372" s="2">
        <v>1</v>
      </c>
      <c r="GX372" s="2">
        <f t="shared" si="213"/>
        <v>0</v>
      </c>
      <c r="GY372" s="2"/>
      <c r="GZ372" s="2"/>
      <c r="HA372" s="2">
        <v>0</v>
      </c>
      <c r="HB372" s="2">
        <v>0</v>
      </c>
      <c r="HC372" s="2">
        <f>GV372*GW372</f>
        <v>0</v>
      </c>
      <c r="HD372" s="2"/>
      <c r="HE372" s="2" t="s">
        <v>3</v>
      </c>
      <c r="HF372" s="2" t="s">
        <v>3</v>
      </c>
      <c r="HG372" s="2"/>
      <c r="HH372" s="2"/>
      <c r="HI372" s="2"/>
      <c r="HJ372" s="2"/>
      <c r="HK372" s="2"/>
      <c r="HL372" s="2"/>
      <c r="HM372" s="2" t="s">
        <v>3</v>
      </c>
      <c r="HN372" s="2" t="s">
        <v>3</v>
      </c>
      <c r="HO372" s="2" t="s">
        <v>3</v>
      </c>
      <c r="HP372" s="2" t="s">
        <v>3</v>
      </c>
      <c r="HQ372" s="2" t="s">
        <v>3</v>
      </c>
      <c r="HR372" s="2"/>
      <c r="HS372" s="2">
        <v>0</v>
      </c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>
        <v>0</v>
      </c>
      <c r="IL372" s="2"/>
      <c r="IM372" s="2"/>
      <c r="IN372" s="2"/>
      <c r="IO372" s="2"/>
      <c r="IP372" s="2"/>
      <c r="IQ372" s="2"/>
      <c r="IR372" s="2"/>
      <c r="IS372" s="2"/>
      <c r="IT372" s="2"/>
      <c r="IU372" s="2"/>
    </row>
    <row r="373" spans="1:255" x14ac:dyDescent="0.2">
      <c r="A373" s="2">
        <v>17</v>
      </c>
      <c r="B373" s="2">
        <v>1</v>
      </c>
      <c r="C373" s="2">
        <f>ROW(SmtRes!A337)</f>
        <v>337</v>
      </c>
      <c r="D373" s="2">
        <f>ROW(EtalonRes!A360)</f>
        <v>360</v>
      </c>
      <c r="E373" s="2" t="s">
        <v>509</v>
      </c>
      <c r="F373" s="2" t="s">
        <v>510</v>
      </c>
      <c r="G373" s="2" t="s">
        <v>511</v>
      </c>
      <c r="H373" s="2" t="s">
        <v>512</v>
      </c>
      <c r="I373" s="2">
        <f>ROUND(6/10,7)</f>
        <v>0.6</v>
      </c>
      <c r="J373" s="2">
        <v>0</v>
      </c>
      <c r="K373" s="2">
        <f>ROUND(6/10,7)</f>
        <v>0.6</v>
      </c>
      <c r="L373" s="2"/>
      <c r="M373" s="2"/>
      <c r="N373" s="2"/>
      <c r="O373" s="2">
        <f>ROUND(CP373,2)</f>
        <v>4104.33</v>
      </c>
      <c r="P373" s="2">
        <f>SUMIF(SmtRes!AQ330:'SmtRes'!AQ337,"=1",SmtRes!DF330:'SmtRes'!DF337)</f>
        <v>1598.81</v>
      </c>
      <c r="Q373" s="2">
        <f>SUMIF(SmtRes!AQ330:'SmtRes'!AQ337,"=1",SmtRes!DG330:'SmtRes'!DG337)</f>
        <v>269.61</v>
      </c>
      <c r="R373" s="2">
        <f>SUMIF(SmtRes!AQ330:'SmtRes'!AQ337,"=1",SmtRes!DH330:'SmtRes'!DH337)</f>
        <v>94.15</v>
      </c>
      <c r="S373" s="2">
        <f>SUMIF(SmtRes!AQ330:'SmtRes'!AQ337,"=1",SmtRes!DI330:'SmtRes'!DI337)</f>
        <v>2141.7600000000002</v>
      </c>
      <c r="T373" s="2">
        <f t="shared" si="197"/>
        <v>0</v>
      </c>
      <c r="U373" s="2">
        <f>SUMIF(SmtRes!AQ330:'SmtRes'!AQ337,"=1",SmtRes!CV330:'SmtRes'!CV337)</f>
        <v>5.5620000000000003</v>
      </c>
      <c r="V373" s="2">
        <f>SUMIF(SmtRes!AQ330:'SmtRes'!AQ337,"=1",SmtRes!CW330:'SmtRes'!CW337)</f>
        <v>0.20399999999999999</v>
      </c>
      <c r="W373" s="2">
        <f t="shared" si="198"/>
        <v>0</v>
      </c>
      <c r="X373" s="2">
        <f t="shared" si="199"/>
        <v>2168.83</v>
      </c>
      <c r="Y373" s="2">
        <f t="shared" si="200"/>
        <v>1140.31</v>
      </c>
      <c r="Z373" s="2"/>
      <c r="AA373" s="2">
        <v>72309884</v>
      </c>
      <c r="AB373" s="2">
        <f t="shared" si="201"/>
        <v>5943.22</v>
      </c>
      <c r="AC373" s="2">
        <f>ROUND((SUM(SmtRes!BQ330:'SmtRes'!BQ337)),6)</f>
        <v>1924.2795000000001</v>
      </c>
      <c r="AD373" s="2">
        <f>ROUND((((SUM(SmtRes!BR330:'SmtRes'!BR337))-(SUM(SmtRes!BS330:'SmtRes'!BS337)))+AE373),6)</f>
        <v>449.34160000000003</v>
      </c>
      <c r="AE373" s="2">
        <f>ROUND((SUM(SmtRes!BS330:'SmtRes'!BS337)),6)</f>
        <v>156.91</v>
      </c>
      <c r="AF373" s="2">
        <f>ROUND((SUM(SmtRes!BT330:'SmtRes'!BT337)),6)</f>
        <v>3569.5989</v>
      </c>
      <c r="AG373" s="2">
        <f t="shared" si="202"/>
        <v>0</v>
      </c>
      <c r="AH373" s="2">
        <f>(SUM(SmtRes!BU330:'SmtRes'!BU337))</f>
        <v>9.27</v>
      </c>
      <c r="AI373" s="2">
        <f>(SUM(SmtRes!BV330:'SmtRes'!BV337))</f>
        <v>0.34</v>
      </c>
      <c r="AJ373" s="2">
        <f t="shared" si="203"/>
        <v>0</v>
      </c>
      <c r="AK373" s="2">
        <v>6100.1299999999992</v>
      </c>
      <c r="AL373" s="2">
        <v>1924.2794999999999</v>
      </c>
      <c r="AM373" s="2">
        <v>449.34160000000003</v>
      </c>
      <c r="AN373" s="2">
        <v>156.91000000000003</v>
      </c>
      <c r="AO373" s="2">
        <v>3569.5989</v>
      </c>
      <c r="AP373" s="2">
        <v>0</v>
      </c>
      <c r="AQ373" s="2">
        <v>9.27</v>
      </c>
      <c r="AR373" s="2">
        <v>0.34</v>
      </c>
      <c r="AS373" s="2">
        <v>0</v>
      </c>
      <c r="AT373" s="2">
        <v>97</v>
      </c>
      <c r="AU373" s="2">
        <v>51</v>
      </c>
      <c r="AV373" s="2">
        <v>1</v>
      </c>
      <c r="AW373" s="2">
        <v>1</v>
      </c>
      <c r="AX373" s="2"/>
      <c r="AY373" s="2"/>
      <c r="AZ373" s="2">
        <v>1</v>
      </c>
      <c r="BA373" s="2">
        <v>1</v>
      </c>
      <c r="BB373" s="2">
        <v>1</v>
      </c>
      <c r="BC373" s="2">
        <v>1</v>
      </c>
      <c r="BD373" s="2" t="s">
        <v>3</v>
      </c>
      <c r="BE373" s="2" t="s">
        <v>3</v>
      </c>
      <c r="BF373" s="2" t="s">
        <v>3</v>
      </c>
      <c r="BG373" s="2" t="s">
        <v>3</v>
      </c>
      <c r="BH373" s="2">
        <v>0</v>
      </c>
      <c r="BI373" s="2">
        <v>2</v>
      </c>
      <c r="BJ373" s="2" t="s">
        <v>513</v>
      </c>
      <c r="BK373" s="2"/>
      <c r="BL373" s="2"/>
      <c r="BM373" s="2">
        <v>108001</v>
      </c>
      <c r="BN373" s="2">
        <v>0</v>
      </c>
      <c r="BO373" s="2" t="s">
        <v>3</v>
      </c>
      <c r="BP373" s="2">
        <v>0</v>
      </c>
      <c r="BQ373" s="2">
        <v>3</v>
      </c>
      <c r="BR373" s="2">
        <v>0</v>
      </c>
      <c r="BS373" s="2">
        <v>1</v>
      </c>
      <c r="BT373" s="2">
        <v>1</v>
      </c>
      <c r="BU373" s="2">
        <v>1</v>
      </c>
      <c r="BV373" s="2">
        <v>1</v>
      </c>
      <c r="BW373" s="2">
        <v>1</v>
      </c>
      <c r="BX373" s="2">
        <v>1</v>
      </c>
      <c r="BY373" s="2" t="s">
        <v>3</v>
      </c>
      <c r="BZ373" s="2">
        <v>97</v>
      </c>
      <c r="CA373" s="2">
        <v>51</v>
      </c>
      <c r="CB373" s="2" t="s">
        <v>3</v>
      </c>
      <c r="CC373" s="2"/>
      <c r="CD373" s="2"/>
      <c r="CE373" s="2">
        <v>0</v>
      </c>
      <c r="CF373" s="2">
        <v>0</v>
      </c>
      <c r="CG373" s="2">
        <v>0</v>
      </c>
      <c r="CH373" s="2"/>
      <c r="CI373" s="2"/>
      <c r="CJ373" s="2"/>
      <c r="CK373" s="2"/>
      <c r="CL373" s="2"/>
      <c r="CM373" s="2">
        <v>0</v>
      </c>
      <c r="CN373" s="2" t="s">
        <v>3</v>
      </c>
      <c r="CO373" s="2">
        <v>0</v>
      </c>
      <c r="CP373" s="2">
        <f>(P373+Q373+S373+R373)</f>
        <v>4104.33</v>
      </c>
      <c r="CQ373" s="2">
        <f>SUMIF(SmtRes!AQ330:'SmtRes'!AQ337,"=1",SmtRes!AA330:'SmtRes'!AA337)</f>
        <v>1430.04</v>
      </c>
      <c r="CR373" s="2">
        <f>SUMIF(SmtRes!AQ330:'SmtRes'!AQ337,"=1",SmtRes!AB330:'SmtRes'!AB337)</f>
        <v>2304.56</v>
      </c>
      <c r="CS373" s="2">
        <f>SUMIF(SmtRes!AQ330:'SmtRes'!AQ337,"=1",SmtRes!AC330:'SmtRes'!AC337)</f>
        <v>923</v>
      </c>
      <c r="CT373" s="2">
        <f>SUMIF(SmtRes!AQ330:'SmtRes'!AQ337,"=1",SmtRes!AD330:'SmtRes'!AD337)</f>
        <v>385.07</v>
      </c>
      <c r="CU373" s="2">
        <f>AG373</f>
        <v>0</v>
      </c>
      <c r="CV373" s="2">
        <f>SUMIF(SmtRes!AQ330:'SmtRes'!AQ337,"=1",SmtRes!BU330:'SmtRes'!BU337)</f>
        <v>9.27</v>
      </c>
      <c r="CW373" s="2">
        <f>SUMIF(SmtRes!AQ330:'SmtRes'!AQ337,"=1",SmtRes!BV330:'SmtRes'!BV337)</f>
        <v>0.34</v>
      </c>
      <c r="CX373" s="2">
        <f>AJ373</f>
        <v>0</v>
      </c>
      <c r="CY373" s="2">
        <f>(((S373+R373)*AT373)/100)</f>
        <v>2168.8327000000004</v>
      </c>
      <c r="CZ373" s="2">
        <f>(((S373+R373)*AU373)/100)</f>
        <v>1140.3141000000003</v>
      </c>
      <c r="DA373" s="2"/>
      <c r="DB373" s="2"/>
      <c r="DC373" s="2" t="s">
        <v>3</v>
      </c>
      <c r="DD373" s="2" t="s">
        <v>3</v>
      </c>
      <c r="DE373" s="2" t="s">
        <v>3</v>
      </c>
      <c r="DF373" s="2" t="s">
        <v>3</v>
      </c>
      <c r="DG373" s="2" t="s">
        <v>3</v>
      </c>
      <c r="DH373" s="2" t="s">
        <v>3</v>
      </c>
      <c r="DI373" s="2" t="s">
        <v>3</v>
      </c>
      <c r="DJ373" s="2" t="s">
        <v>3</v>
      </c>
      <c r="DK373" s="2" t="s">
        <v>3</v>
      </c>
      <c r="DL373" s="2" t="s">
        <v>3</v>
      </c>
      <c r="DM373" s="2" t="s">
        <v>3</v>
      </c>
      <c r="DN373" s="2">
        <v>0</v>
      </c>
      <c r="DO373" s="2">
        <v>0</v>
      </c>
      <c r="DP373" s="2">
        <v>1</v>
      </c>
      <c r="DQ373" s="2">
        <v>1</v>
      </c>
      <c r="DR373" s="2"/>
      <c r="DS373" s="2"/>
      <c r="DT373" s="2"/>
      <c r="DU373" s="2">
        <v>1013</v>
      </c>
      <c r="DV373" s="2" t="s">
        <v>512</v>
      </c>
      <c r="DW373" s="2" t="s">
        <v>512</v>
      </c>
      <c r="DX373" s="2">
        <v>1</v>
      </c>
      <c r="DY373" s="2"/>
      <c r="DZ373" s="2" t="s">
        <v>3</v>
      </c>
      <c r="EA373" s="2" t="s">
        <v>3</v>
      </c>
      <c r="EB373" s="2" t="s">
        <v>3</v>
      </c>
      <c r="EC373" s="2" t="s">
        <v>3</v>
      </c>
      <c r="ED373" s="2"/>
      <c r="EE373" s="2">
        <v>70312810</v>
      </c>
      <c r="EF373" s="2">
        <v>3</v>
      </c>
      <c r="EG373" s="2" t="s">
        <v>178</v>
      </c>
      <c r="EH373" s="2">
        <v>0</v>
      </c>
      <c r="EI373" s="2" t="s">
        <v>3</v>
      </c>
      <c r="EJ373" s="2">
        <v>2</v>
      </c>
      <c r="EK373" s="2">
        <v>108001</v>
      </c>
      <c r="EL373" s="2" t="s">
        <v>420</v>
      </c>
      <c r="EM373" s="2" t="s">
        <v>421</v>
      </c>
      <c r="EN373" s="2"/>
      <c r="EO373" s="2" t="s">
        <v>3</v>
      </c>
      <c r="EP373" s="2"/>
      <c r="EQ373" s="2">
        <v>0</v>
      </c>
      <c r="ER373" s="2">
        <v>0</v>
      </c>
      <c r="ES373" s="2">
        <v>0</v>
      </c>
      <c r="ET373" s="2">
        <v>0</v>
      </c>
      <c r="EU373" s="2">
        <v>0</v>
      </c>
      <c r="EV373" s="2">
        <v>0</v>
      </c>
      <c r="EW373" s="2">
        <v>9.27</v>
      </c>
      <c r="EX373" s="2">
        <v>0.34</v>
      </c>
      <c r="EY373" s="2">
        <v>0</v>
      </c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>
        <v>0</v>
      </c>
      <c r="FR373" s="2">
        <v>0</v>
      </c>
      <c r="FS373" s="2">
        <v>0</v>
      </c>
      <c r="FT373" s="2"/>
      <c r="FU373" s="2"/>
      <c r="FV373" s="2"/>
      <c r="FW373" s="2"/>
      <c r="FX373" s="2">
        <v>97</v>
      </c>
      <c r="FY373" s="2">
        <v>51</v>
      </c>
      <c r="FZ373" s="2"/>
      <c r="GA373" s="2" t="s">
        <v>3</v>
      </c>
      <c r="GB373" s="2"/>
      <c r="GC373" s="2"/>
      <c r="GD373" s="2">
        <v>1</v>
      </c>
      <c r="GE373" s="2"/>
      <c r="GF373" s="2">
        <v>-489921820</v>
      </c>
      <c r="GG373" s="2">
        <v>2</v>
      </c>
      <c r="GH373" s="2">
        <v>1</v>
      </c>
      <c r="GI373" s="2">
        <v>-2</v>
      </c>
      <c r="GJ373" s="2">
        <v>0</v>
      </c>
      <c r="GK373" s="2">
        <v>0</v>
      </c>
      <c r="GL373" s="2">
        <f t="shared" si="207"/>
        <v>0</v>
      </c>
      <c r="GM373" s="2">
        <f t="shared" si="208"/>
        <v>7413.47</v>
      </c>
      <c r="GN373" s="2">
        <f t="shared" si="209"/>
        <v>0</v>
      </c>
      <c r="GO373" s="2">
        <f t="shared" si="210"/>
        <v>7413.47</v>
      </c>
      <c r="GP373" s="2">
        <f t="shared" si="211"/>
        <v>0</v>
      </c>
      <c r="GQ373" s="2"/>
      <c r="GR373" s="2">
        <v>0</v>
      </c>
      <c r="GS373" s="2">
        <v>0</v>
      </c>
      <c r="GT373" s="2">
        <v>0</v>
      </c>
      <c r="GU373" s="2" t="s">
        <v>3</v>
      </c>
      <c r="GV373" s="2">
        <f t="shared" si="212"/>
        <v>0</v>
      </c>
      <c r="GW373" s="2">
        <v>1</v>
      </c>
      <c r="GX373" s="2">
        <f t="shared" si="213"/>
        <v>0</v>
      </c>
      <c r="GY373" s="2"/>
      <c r="GZ373" s="2"/>
      <c r="HA373" s="2">
        <v>0</v>
      </c>
      <c r="HB373" s="2">
        <v>0</v>
      </c>
      <c r="HC373" s="2">
        <f>GV373*GW373</f>
        <v>0</v>
      </c>
      <c r="HD373" s="2"/>
      <c r="HE373" s="2" t="s">
        <v>3</v>
      </c>
      <c r="HF373" s="2" t="s">
        <v>3</v>
      </c>
      <c r="HG373" s="2"/>
      <c r="HH373" s="2"/>
      <c r="HI373" s="2"/>
      <c r="HJ373" s="2"/>
      <c r="HK373" s="2"/>
      <c r="HL373" s="2"/>
      <c r="HM373" s="2" t="s">
        <v>3</v>
      </c>
      <c r="HN373" s="2" t="s">
        <v>422</v>
      </c>
      <c r="HO373" s="2" t="s">
        <v>423</v>
      </c>
      <c r="HP373" s="2" t="s">
        <v>420</v>
      </c>
      <c r="HQ373" s="2" t="s">
        <v>420</v>
      </c>
      <c r="HR373" s="2"/>
      <c r="HS373" s="2">
        <v>0</v>
      </c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>
        <v>0</v>
      </c>
      <c r="IL373" s="2"/>
      <c r="IM373" s="2"/>
      <c r="IN373" s="2"/>
      <c r="IO373" s="2"/>
      <c r="IP373" s="2"/>
      <c r="IQ373" s="2"/>
      <c r="IR373" s="2"/>
      <c r="IS373" s="2"/>
      <c r="IT373" s="2"/>
      <c r="IU373" s="2"/>
    </row>
    <row r="374" spans="1:255" x14ac:dyDescent="0.2">
      <c r="A374" s="2">
        <v>18</v>
      </c>
      <c r="B374" s="2">
        <v>1</v>
      </c>
      <c r="C374" s="2">
        <v>337</v>
      </c>
      <c r="D374" s="2"/>
      <c r="E374" s="2" t="s">
        <v>514</v>
      </c>
      <c r="F374" s="2" t="s">
        <v>184</v>
      </c>
      <c r="G374" s="2" t="s">
        <v>185</v>
      </c>
      <c r="H374" s="2" t="s">
        <v>186</v>
      </c>
      <c r="I374" s="2">
        <f>J374</f>
        <v>2</v>
      </c>
      <c r="J374" s="2">
        <v>2</v>
      </c>
      <c r="K374" s="2">
        <v>2</v>
      </c>
      <c r="L374" s="2"/>
      <c r="M374" s="2"/>
      <c r="N374" s="2"/>
      <c r="O374" s="2">
        <f>ROUND(P374,2)</f>
        <v>42.84</v>
      </c>
      <c r="P374" s="2">
        <f>ROUND(ROUND(ROUND(SUMIF(SmtRes!AQ330:'SmtRes'!AQ337,"=1",SmtRes!CU330:'SmtRes'!CU337),2),2)*I374/100,2)</f>
        <v>42.84</v>
      </c>
      <c r="Q374" s="2">
        <f>ROUND(CR374*I374,2)</f>
        <v>0</v>
      </c>
      <c r="R374" s="2">
        <f>ROUND(CS374*I374,2)</f>
        <v>0</v>
      </c>
      <c r="S374" s="2">
        <f>ROUND(CT374*I374,2)</f>
        <v>0</v>
      </c>
      <c r="T374" s="2">
        <f t="shared" si="197"/>
        <v>0</v>
      </c>
      <c r="U374" s="2">
        <f>ROUND(CV374*I374,7)</f>
        <v>0</v>
      </c>
      <c r="V374" s="2">
        <f>ROUND(CW374*I374,7)</f>
        <v>0</v>
      </c>
      <c r="W374" s="2">
        <f t="shared" si="198"/>
        <v>0</v>
      </c>
      <c r="X374" s="2">
        <f t="shared" si="199"/>
        <v>0</v>
      </c>
      <c r="Y374" s="2">
        <f t="shared" si="200"/>
        <v>0</v>
      </c>
      <c r="Z374" s="2"/>
      <c r="AA374" s="2">
        <v>72309884</v>
      </c>
      <c r="AB374" s="2">
        <f t="shared" si="201"/>
        <v>0</v>
      </c>
      <c r="AC374" s="2">
        <f>ROUND((ES374),6)</f>
        <v>0</v>
      </c>
      <c r="AD374" s="2">
        <f>ROUND((((ET374)-(EU374))+AE374),6)</f>
        <v>0</v>
      </c>
      <c r="AE374" s="2">
        <f>ROUND((EU374),6)</f>
        <v>0</v>
      </c>
      <c r="AF374" s="2">
        <f>ROUND((EV374),6)</f>
        <v>0</v>
      </c>
      <c r="AG374" s="2">
        <f t="shared" si="202"/>
        <v>0</v>
      </c>
      <c r="AH374" s="2">
        <f>(EW374)</f>
        <v>0</v>
      </c>
      <c r="AI374" s="2">
        <f>(EX374)</f>
        <v>0</v>
      </c>
      <c r="AJ374" s="2">
        <f t="shared" si="203"/>
        <v>0</v>
      </c>
      <c r="AK374" s="2">
        <v>0</v>
      </c>
      <c r="AL374" s="2">
        <v>0</v>
      </c>
      <c r="AM374" s="2">
        <v>0</v>
      </c>
      <c r="AN374" s="2">
        <v>0</v>
      </c>
      <c r="AO374" s="2">
        <v>0</v>
      </c>
      <c r="AP374" s="2">
        <v>0</v>
      </c>
      <c r="AQ374" s="2">
        <v>0</v>
      </c>
      <c r="AR374" s="2">
        <v>0</v>
      </c>
      <c r="AS374" s="2">
        <v>0</v>
      </c>
      <c r="AT374" s="2">
        <v>97</v>
      </c>
      <c r="AU374" s="2">
        <v>51</v>
      </c>
      <c r="AV374" s="2">
        <v>1</v>
      </c>
      <c r="AW374" s="2">
        <v>1</v>
      </c>
      <c r="AX374" s="2"/>
      <c r="AY374" s="2"/>
      <c r="AZ374" s="2">
        <v>1</v>
      </c>
      <c r="BA374" s="2">
        <v>1</v>
      </c>
      <c r="BB374" s="2">
        <v>1</v>
      </c>
      <c r="BC374" s="2">
        <v>1</v>
      </c>
      <c r="BD374" s="2" t="s">
        <v>3</v>
      </c>
      <c r="BE374" s="2" t="s">
        <v>3</v>
      </c>
      <c r="BF374" s="2" t="s">
        <v>3</v>
      </c>
      <c r="BG374" s="2" t="s">
        <v>3</v>
      </c>
      <c r="BH374" s="2">
        <v>3</v>
      </c>
      <c r="BI374" s="2">
        <v>2</v>
      </c>
      <c r="BJ374" s="2" t="s">
        <v>3</v>
      </c>
      <c r="BK374" s="2"/>
      <c r="BL374" s="2"/>
      <c r="BM374" s="2">
        <v>108001</v>
      </c>
      <c r="BN374" s="2">
        <v>0</v>
      </c>
      <c r="BO374" s="2" t="s">
        <v>3</v>
      </c>
      <c r="BP374" s="2">
        <v>0</v>
      </c>
      <c r="BQ374" s="2">
        <v>3</v>
      </c>
      <c r="BR374" s="2">
        <v>0</v>
      </c>
      <c r="BS374" s="2">
        <v>1</v>
      </c>
      <c r="BT374" s="2">
        <v>1</v>
      </c>
      <c r="BU374" s="2">
        <v>1</v>
      </c>
      <c r="BV374" s="2">
        <v>1</v>
      </c>
      <c r="BW374" s="2">
        <v>1</v>
      </c>
      <c r="BX374" s="2">
        <v>1</v>
      </c>
      <c r="BY374" s="2" t="s">
        <v>3</v>
      </c>
      <c r="BZ374" s="2">
        <v>97</v>
      </c>
      <c r="CA374" s="2">
        <v>51</v>
      </c>
      <c r="CB374" s="2" t="s">
        <v>3</v>
      </c>
      <c r="CC374" s="2"/>
      <c r="CD374" s="2"/>
      <c r="CE374" s="2">
        <v>0</v>
      </c>
      <c r="CF374" s="2">
        <v>0</v>
      </c>
      <c r="CG374" s="2">
        <v>0</v>
      </c>
      <c r="CH374" s="2"/>
      <c r="CI374" s="2"/>
      <c r="CJ374" s="2"/>
      <c r="CK374" s="2"/>
      <c r="CL374" s="2"/>
      <c r="CM374" s="2">
        <v>0</v>
      </c>
      <c r="CN374" s="2" t="s">
        <v>3</v>
      </c>
      <c r="CO374" s="2">
        <v>0</v>
      </c>
      <c r="CP374" s="2">
        <f>0</f>
        <v>0</v>
      </c>
      <c r="CQ374" s="2">
        <f>0</f>
        <v>0</v>
      </c>
      <c r="CR374" s="2">
        <f>0</f>
        <v>0</v>
      </c>
      <c r="CS374" s="2">
        <f>0</f>
        <v>0</v>
      </c>
      <c r="CT374" s="2">
        <f>0</f>
        <v>0</v>
      </c>
      <c r="CU374" s="2">
        <f>0</f>
        <v>0</v>
      </c>
      <c r="CV374" s="2">
        <f>0</f>
        <v>0</v>
      </c>
      <c r="CW374" s="2">
        <f>0</f>
        <v>0</v>
      </c>
      <c r="CX374" s="2">
        <f>0</f>
        <v>0</v>
      </c>
      <c r="CY374" s="2">
        <f>0</f>
        <v>0</v>
      </c>
      <c r="CZ374" s="2">
        <f>0</f>
        <v>0</v>
      </c>
      <c r="DA374" s="2"/>
      <c r="DB374" s="2"/>
      <c r="DC374" s="2" t="s">
        <v>3</v>
      </c>
      <c r="DD374" s="2" t="s">
        <v>3</v>
      </c>
      <c r="DE374" s="2" t="s">
        <v>3</v>
      </c>
      <c r="DF374" s="2" t="s">
        <v>3</v>
      </c>
      <c r="DG374" s="2" t="s">
        <v>3</v>
      </c>
      <c r="DH374" s="2" t="s">
        <v>3</v>
      </c>
      <c r="DI374" s="2" t="s">
        <v>3</v>
      </c>
      <c r="DJ374" s="2" t="s">
        <v>3</v>
      </c>
      <c r="DK374" s="2" t="s">
        <v>3</v>
      </c>
      <c r="DL374" s="2" t="s">
        <v>3</v>
      </c>
      <c r="DM374" s="2" t="s">
        <v>3</v>
      </c>
      <c r="DN374" s="2">
        <v>0</v>
      </c>
      <c r="DO374" s="2">
        <v>0</v>
      </c>
      <c r="DP374" s="2">
        <v>1</v>
      </c>
      <c r="DQ374" s="2">
        <v>1</v>
      </c>
      <c r="DR374" s="2"/>
      <c r="DS374" s="2"/>
      <c r="DT374" s="2"/>
      <c r="DU374" s="2">
        <v>1013</v>
      </c>
      <c r="DV374" s="2" t="s">
        <v>186</v>
      </c>
      <c r="DW374" s="2" t="s">
        <v>186</v>
      </c>
      <c r="DX374" s="2">
        <v>1</v>
      </c>
      <c r="DY374" s="2"/>
      <c r="DZ374" s="2" t="s">
        <v>3</v>
      </c>
      <c r="EA374" s="2" t="s">
        <v>3</v>
      </c>
      <c r="EB374" s="2" t="s">
        <v>3</v>
      </c>
      <c r="EC374" s="2" t="s">
        <v>3</v>
      </c>
      <c r="ED374" s="2"/>
      <c r="EE374" s="2">
        <v>70312810</v>
      </c>
      <c r="EF374" s="2">
        <v>3</v>
      </c>
      <c r="EG374" s="2" t="s">
        <v>178</v>
      </c>
      <c r="EH374" s="2">
        <v>0</v>
      </c>
      <c r="EI374" s="2" t="s">
        <v>3</v>
      </c>
      <c r="EJ374" s="2">
        <v>2</v>
      </c>
      <c r="EK374" s="2">
        <v>108001</v>
      </c>
      <c r="EL374" s="2" t="s">
        <v>420</v>
      </c>
      <c r="EM374" s="2" t="s">
        <v>421</v>
      </c>
      <c r="EN374" s="2"/>
      <c r="EO374" s="2" t="s">
        <v>3</v>
      </c>
      <c r="EP374" s="2"/>
      <c r="EQ374" s="2">
        <v>0</v>
      </c>
      <c r="ER374" s="2">
        <v>0</v>
      </c>
      <c r="ES374" s="2">
        <v>0</v>
      </c>
      <c r="ET374" s="2">
        <v>0</v>
      </c>
      <c r="EU374" s="2">
        <v>0</v>
      </c>
      <c r="EV374" s="2">
        <v>0</v>
      </c>
      <c r="EW374" s="2">
        <v>0</v>
      </c>
      <c r="EX374" s="2">
        <v>0</v>
      </c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>
        <v>0</v>
      </c>
      <c r="FR374" s="2">
        <v>0</v>
      </c>
      <c r="FS374" s="2">
        <v>0</v>
      </c>
      <c r="FT374" s="2"/>
      <c r="FU374" s="2"/>
      <c r="FV374" s="2"/>
      <c r="FW374" s="2"/>
      <c r="FX374" s="2">
        <v>97</v>
      </c>
      <c r="FY374" s="2">
        <v>51</v>
      </c>
      <c r="FZ374" s="2"/>
      <c r="GA374" s="2" t="s">
        <v>3</v>
      </c>
      <c r="GB374" s="2"/>
      <c r="GC374" s="2"/>
      <c r="GD374" s="2">
        <v>1</v>
      </c>
      <c r="GE374" s="2"/>
      <c r="GF374" s="2">
        <v>274903907</v>
      </c>
      <c r="GG374" s="2">
        <v>2</v>
      </c>
      <c r="GH374" s="2">
        <v>1</v>
      </c>
      <c r="GI374" s="2">
        <v>-2</v>
      </c>
      <c r="GJ374" s="2">
        <v>0</v>
      </c>
      <c r="GK374" s="2">
        <v>0</v>
      </c>
      <c r="GL374" s="2">
        <f t="shared" si="207"/>
        <v>0</v>
      </c>
      <c r="GM374" s="2">
        <f t="shared" si="208"/>
        <v>42.84</v>
      </c>
      <c r="GN374" s="2">
        <f t="shared" si="209"/>
        <v>0</v>
      </c>
      <c r="GO374" s="2">
        <f t="shared" si="210"/>
        <v>42.84</v>
      </c>
      <c r="GP374" s="2">
        <f t="shared" si="211"/>
        <v>0</v>
      </c>
      <c r="GQ374" s="2"/>
      <c r="GR374" s="2">
        <v>0</v>
      </c>
      <c r="GS374" s="2">
        <v>0</v>
      </c>
      <c r="GT374" s="2">
        <v>0</v>
      </c>
      <c r="GU374" s="2" t="s">
        <v>3</v>
      </c>
      <c r="GV374" s="2">
        <f t="shared" si="212"/>
        <v>0</v>
      </c>
      <c r="GW374" s="2">
        <v>1</v>
      </c>
      <c r="GX374" s="2">
        <f t="shared" si="213"/>
        <v>0</v>
      </c>
      <c r="GY374" s="2"/>
      <c r="GZ374" s="2"/>
      <c r="HA374" s="2">
        <v>0</v>
      </c>
      <c r="HB374" s="2">
        <v>0</v>
      </c>
      <c r="HC374" s="2">
        <f>0</f>
        <v>0</v>
      </c>
      <c r="HD374" s="2"/>
      <c r="HE374" s="2" t="s">
        <v>3</v>
      </c>
      <c r="HF374" s="2" t="s">
        <v>3</v>
      </c>
      <c r="HG374" s="2"/>
      <c r="HH374" s="2"/>
      <c r="HI374" s="2"/>
      <c r="HJ374" s="2"/>
      <c r="HK374" s="2"/>
      <c r="HL374" s="2"/>
      <c r="HM374" s="2" t="s">
        <v>3</v>
      </c>
      <c r="HN374" s="2" t="s">
        <v>422</v>
      </c>
      <c r="HO374" s="2" t="s">
        <v>423</v>
      </c>
      <c r="HP374" s="2" t="s">
        <v>420</v>
      </c>
      <c r="HQ374" s="2" t="s">
        <v>420</v>
      </c>
      <c r="HR374" s="2"/>
      <c r="HS374" s="2">
        <v>0</v>
      </c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>
        <v>0</v>
      </c>
      <c r="IL374" s="2"/>
      <c r="IM374" s="2"/>
      <c r="IN374" s="2"/>
      <c r="IO374" s="2"/>
      <c r="IP374" s="2"/>
      <c r="IQ374" s="2"/>
      <c r="IR374" s="2"/>
      <c r="IS374" s="2"/>
      <c r="IT374" s="2"/>
      <c r="IU374" s="2"/>
    </row>
    <row r="375" spans="1:255" x14ac:dyDescent="0.2">
      <c r="A375" s="2">
        <v>17</v>
      </c>
      <c r="B375" s="2">
        <v>1</v>
      </c>
      <c r="C375" s="2"/>
      <c r="D375" s="2"/>
      <c r="E375" s="2" t="s">
        <v>515</v>
      </c>
      <c r="F375" s="2" t="s">
        <v>516</v>
      </c>
      <c r="G375" s="2" t="s">
        <v>517</v>
      </c>
      <c r="H375" s="2" t="s">
        <v>236</v>
      </c>
      <c r="I375" s="2">
        <v>6.0000000000000001E-3</v>
      </c>
      <c r="J375" s="2">
        <v>0</v>
      </c>
      <c r="K375" s="2">
        <v>6.0000000000000001E-3</v>
      </c>
      <c r="L375" s="2"/>
      <c r="M375" s="2"/>
      <c r="N375" s="2"/>
      <c r="O375" s="2">
        <f>ROUND(CP375,2)</f>
        <v>242.34</v>
      </c>
      <c r="P375" s="2">
        <f>ROUND(CQ375*I375,2)</f>
        <v>242.34</v>
      </c>
      <c r="Q375" s="2">
        <f>ROUND(CR375*I375,2)</f>
        <v>0</v>
      </c>
      <c r="R375" s="2">
        <f>ROUND(CS375*I375,2)</f>
        <v>0</v>
      </c>
      <c r="S375" s="2">
        <f>ROUND(CT375*I375,2)</f>
        <v>0</v>
      </c>
      <c r="T375" s="2">
        <f t="shared" si="197"/>
        <v>0</v>
      </c>
      <c r="U375" s="2">
        <f>ROUND(CV375*I375,7)</f>
        <v>0</v>
      </c>
      <c r="V375" s="2">
        <f>ROUND(CW375*I375,7)</f>
        <v>0</v>
      </c>
      <c r="W375" s="2">
        <f t="shared" si="198"/>
        <v>0</v>
      </c>
      <c r="X375" s="2">
        <f t="shared" si="199"/>
        <v>0</v>
      </c>
      <c r="Y375" s="2">
        <f t="shared" si="200"/>
        <v>0</v>
      </c>
      <c r="Z375" s="2"/>
      <c r="AA375" s="2">
        <v>72309884</v>
      </c>
      <c r="AB375" s="2">
        <f t="shared" si="201"/>
        <v>73435</v>
      </c>
      <c r="AC375" s="2">
        <f>ROUND((ES375),6)</f>
        <v>73435</v>
      </c>
      <c r="AD375" s="2">
        <f>ROUND((((ET375)-(EU375))+AE375),6)</f>
        <v>0</v>
      </c>
      <c r="AE375" s="2">
        <f>ROUND((EU375),6)</f>
        <v>0</v>
      </c>
      <c r="AF375" s="2">
        <f>ROUND((EV375),6)</f>
        <v>0</v>
      </c>
      <c r="AG375" s="2">
        <f t="shared" si="202"/>
        <v>0</v>
      </c>
      <c r="AH375" s="2">
        <f>(EW375)</f>
        <v>0</v>
      </c>
      <c r="AI375" s="2">
        <f>(EX375)</f>
        <v>0</v>
      </c>
      <c r="AJ375" s="2">
        <f t="shared" si="203"/>
        <v>0</v>
      </c>
      <c r="AK375" s="2">
        <v>73435</v>
      </c>
      <c r="AL375" s="2">
        <v>73435</v>
      </c>
      <c r="AM375" s="2">
        <v>0</v>
      </c>
      <c r="AN375" s="2">
        <v>0</v>
      </c>
      <c r="AO375" s="2">
        <v>0</v>
      </c>
      <c r="AP375" s="2">
        <v>0</v>
      </c>
      <c r="AQ375" s="2">
        <v>0</v>
      </c>
      <c r="AR375" s="2">
        <v>0</v>
      </c>
      <c r="AS375" s="2">
        <v>0</v>
      </c>
      <c r="AT375" s="2">
        <v>0</v>
      </c>
      <c r="AU375" s="2">
        <v>0</v>
      </c>
      <c r="AV375" s="2">
        <v>1</v>
      </c>
      <c r="AW375" s="2">
        <v>1</v>
      </c>
      <c r="AX375" s="2"/>
      <c r="AY375" s="2"/>
      <c r="AZ375" s="2">
        <v>1</v>
      </c>
      <c r="BA375" s="2">
        <v>1</v>
      </c>
      <c r="BB375" s="2">
        <v>1</v>
      </c>
      <c r="BC375" s="2">
        <v>0.55000000000000004</v>
      </c>
      <c r="BD375" s="2" t="s">
        <v>3</v>
      </c>
      <c r="BE375" s="2" t="s">
        <v>3</v>
      </c>
      <c r="BF375" s="2" t="s">
        <v>3</v>
      </c>
      <c r="BG375" s="2" t="s">
        <v>3</v>
      </c>
      <c r="BH375" s="2">
        <v>3</v>
      </c>
      <c r="BI375" s="2">
        <v>1</v>
      </c>
      <c r="BJ375" s="2" t="s">
        <v>518</v>
      </c>
      <c r="BK375" s="2"/>
      <c r="BL375" s="2"/>
      <c r="BM375" s="2">
        <v>500001</v>
      </c>
      <c r="BN375" s="2">
        <v>0</v>
      </c>
      <c r="BO375" s="2" t="s">
        <v>516</v>
      </c>
      <c r="BP375" s="2">
        <v>1</v>
      </c>
      <c r="BQ375" s="2">
        <v>8</v>
      </c>
      <c r="BR375" s="2">
        <v>0</v>
      </c>
      <c r="BS375" s="2">
        <v>1</v>
      </c>
      <c r="BT375" s="2">
        <v>1</v>
      </c>
      <c r="BU375" s="2">
        <v>1</v>
      </c>
      <c r="BV375" s="2">
        <v>1</v>
      </c>
      <c r="BW375" s="2">
        <v>1</v>
      </c>
      <c r="BX375" s="2">
        <v>1</v>
      </c>
      <c r="BY375" s="2" t="s">
        <v>3</v>
      </c>
      <c r="BZ375" s="2">
        <v>0</v>
      </c>
      <c r="CA375" s="2">
        <v>0</v>
      </c>
      <c r="CB375" s="2" t="s">
        <v>3</v>
      </c>
      <c r="CC375" s="2"/>
      <c r="CD375" s="2"/>
      <c r="CE375" s="2">
        <v>0</v>
      </c>
      <c r="CF375" s="2">
        <v>0</v>
      </c>
      <c r="CG375" s="2">
        <v>0</v>
      </c>
      <c r="CH375" s="2"/>
      <c r="CI375" s="2"/>
      <c r="CJ375" s="2"/>
      <c r="CK375" s="2"/>
      <c r="CL375" s="2"/>
      <c r="CM375" s="2">
        <v>0</v>
      </c>
      <c r="CN375" s="2" t="s">
        <v>3</v>
      </c>
      <c r="CO375" s="2">
        <v>0</v>
      </c>
      <c r="CP375" s="2">
        <f>(P375+Q375+S375+R375)</f>
        <v>242.34</v>
      </c>
      <c r="CQ375" s="2">
        <f>ROUND(AL375*BC375,2)</f>
        <v>40389.25</v>
      </c>
      <c r="CR375" s="2">
        <f>ROUND(AM375*BB375,2)</f>
        <v>0</v>
      </c>
      <c r="CS375" s="2">
        <f>ROUND(AN375*BS375,2)</f>
        <v>0</v>
      </c>
      <c r="CT375" s="2">
        <f>ROUND(AO375*BA375,2)</f>
        <v>0</v>
      </c>
      <c r="CU375" s="2">
        <f>AG375</f>
        <v>0</v>
      </c>
      <c r="CV375" s="2">
        <f>AH375</f>
        <v>0</v>
      </c>
      <c r="CW375" s="2">
        <f>AI375</f>
        <v>0</v>
      </c>
      <c r="CX375" s="2">
        <f>AJ375</f>
        <v>0</v>
      </c>
      <c r="CY375" s="2">
        <f>0</f>
        <v>0</v>
      </c>
      <c r="CZ375" s="2">
        <f>0</f>
        <v>0</v>
      </c>
      <c r="DA375" s="2"/>
      <c r="DB375" s="2"/>
      <c r="DC375" s="2" t="s">
        <v>3</v>
      </c>
      <c r="DD375" s="2" t="s">
        <v>3</v>
      </c>
      <c r="DE375" s="2" t="s">
        <v>3</v>
      </c>
      <c r="DF375" s="2" t="s">
        <v>3</v>
      </c>
      <c r="DG375" s="2" t="s">
        <v>3</v>
      </c>
      <c r="DH375" s="2" t="s">
        <v>3</v>
      </c>
      <c r="DI375" s="2" t="s">
        <v>3</v>
      </c>
      <c r="DJ375" s="2" t="s">
        <v>3</v>
      </c>
      <c r="DK375" s="2" t="s">
        <v>3</v>
      </c>
      <c r="DL375" s="2" t="s">
        <v>3</v>
      </c>
      <c r="DM375" s="2" t="s">
        <v>3</v>
      </c>
      <c r="DN375" s="2">
        <v>0</v>
      </c>
      <c r="DO375" s="2">
        <v>0</v>
      </c>
      <c r="DP375" s="2">
        <v>1</v>
      </c>
      <c r="DQ375" s="2">
        <v>1</v>
      </c>
      <c r="DR375" s="2"/>
      <c r="DS375" s="2"/>
      <c r="DT375" s="2"/>
      <c r="DU375" s="2">
        <v>1009</v>
      </c>
      <c r="DV375" s="2" t="s">
        <v>236</v>
      </c>
      <c r="DW375" s="2" t="s">
        <v>236</v>
      </c>
      <c r="DX375" s="2">
        <v>1000</v>
      </c>
      <c r="DY375" s="2"/>
      <c r="DZ375" s="2" t="s">
        <v>3</v>
      </c>
      <c r="EA375" s="2" t="s">
        <v>3</v>
      </c>
      <c r="EB375" s="2" t="s">
        <v>3</v>
      </c>
      <c r="EC375" s="2" t="s">
        <v>3</v>
      </c>
      <c r="ED375" s="2"/>
      <c r="EE375" s="2">
        <v>70312867</v>
      </c>
      <c r="EF375" s="2">
        <v>8</v>
      </c>
      <c r="EG375" s="2" t="s">
        <v>124</v>
      </c>
      <c r="EH375" s="2">
        <v>0</v>
      </c>
      <c r="EI375" s="2" t="s">
        <v>3</v>
      </c>
      <c r="EJ375" s="2">
        <v>1</v>
      </c>
      <c r="EK375" s="2">
        <v>500001</v>
      </c>
      <c r="EL375" s="2" t="s">
        <v>125</v>
      </c>
      <c r="EM375" s="2" t="s">
        <v>126</v>
      </c>
      <c r="EN375" s="2"/>
      <c r="EO375" s="2" t="s">
        <v>3</v>
      </c>
      <c r="EP375" s="2"/>
      <c r="EQ375" s="2">
        <v>0</v>
      </c>
      <c r="ER375" s="2">
        <v>73435</v>
      </c>
      <c r="ES375" s="2">
        <v>73435</v>
      </c>
      <c r="ET375" s="2">
        <v>0</v>
      </c>
      <c r="EU375" s="2">
        <v>0</v>
      </c>
      <c r="EV375" s="2">
        <v>0</v>
      </c>
      <c r="EW375" s="2">
        <v>0</v>
      </c>
      <c r="EX375" s="2">
        <v>0</v>
      </c>
      <c r="EY375" s="2">
        <v>0</v>
      </c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>
        <v>0</v>
      </c>
      <c r="FR375" s="2">
        <v>0</v>
      </c>
      <c r="FS375" s="2">
        <v>0</v>
      </c>
      <c r="FT375" s="2"/>
      <c r="FU375" s="2"/>
      <c r="FV375" s="2"/>
      <c r="FW375" s="2"/>
      <c r="FX375" s="2">
        <v>0</v>
      </c>
      <c r="FY375" s="2">
        <v>0</v>
      </c>
      <c r="FZ375" s="2"/>
      <c r="GA375" s="2" t="s">
        <v>3</v>
      </c>
      <c r="GB375" s="2"/>
      <c r="GC375" s="2"/>
      <c r="GD375" s="2">
        <v>1</v>
      </c>
      <c r="GE375" s="2"/>
      <c r="GF375" s="2">
        <v>1635630740</v>
      </c>
      <c r="GG375" s="2">
        <v>2</v>
      </c>
      <c r="GH375" s="2">
        <v>1</v>
      </c>
      <c r="GI375" s="2">
        <v>2</v>
      </c>
      <c r="GJ375" s="2">
        <v>0</v>
      </c>
      <c r="GK375" s="2">
        <v>0</v>
      </c>
      <c r="GL375" s="2">
        <f t="shared" si="207"/>
        <v>0</v>
      </c>
      <c r="GM375" s="2">
        <f t="shared" si="208"/>
        <v>242.34</v>
      </c>
      <c r="GN375" s="2">
        <f t="shared" si="209"/>
        <v>242.34</v>
      </c>
      <c r="GO375" s="2">
        <f t="shared" si="210"/>
        <v>0</v>
      </c>
      <c r="GP375" s="2">
        <f t="shared" si="211"/>
        <v>0</v>
      </c>
      <c r="GQ375" s="2"/>
      <c r="GR375" s="2">
        <v>0</v>
      </c>
      <c r="GS375" s="2">
        <v>0</v>
      </c>
      <c r="GT375" s="2">
        <v>0</v>
      </c>
      <c r="GU375" s="2" t="s">
        <v>3</v>
      </c>
      <c r="GV375" s="2">
        <f t="shared" si="212"/>
        <v>0</v>
      </c>
      <c r="GW375" s="2">
        <v>1</v>
      </c>
      <c r="GX375" s="2">
        <f t="shared" si="213"/>
        <v>0</v>
      </c>
      <c r="GY375" s="2"/>
      <c r="GZ375" s="2"/>
      <c r="HA375" s="2">
        <v>0</v>
      </c>
      <c r="HB375" s="2">
        <v>0</v>
      </c>
      <c r="HC375" s="2">
        <f>GV375*GW375</f>
        <v>0</v>
      </c>
      <c r="HD375" s="2"/>
      <c r="HE375" s="2" t="s">
        <v>3</v>
      </c>
      <c r="HF375" s="2" t="s">
        <v>3</v>
      </c>
      <c r="HG375" s="2"/>
      <c r="HH375" s="2"/>
      <c r="HI375" s="2"/>
      <c r="HJ375" s="2"/>
      <c r="HK375" s="2"/>
      <c r="HL375" s="2"/>
      <c r="HM375" s="2" t="s">
        <v>3</v>
      </c>
      <c r="HN375" s="2" t="s">
        <v>3</v>
      </c>
      <c r="HO375" s="2" t="s">
        <v>3</v>
      </c>
      <c r="HP375" s="2" t="s">
        <v>3</v>
      </c>
      <c r="HQ375" s="2" t="s">
        <v>3</v>
      </c>
      <c r="HR375" s="2"/>
      <c r="HS375" s="2">
        <v>0</v>
      </c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>
        <v>0</v>
      </c>
      <c r="IL375" s="2"/>
      <c r="IM375" s="2"/>
      <c r="IN375" s="2"/>
      <c r="IO375" s="2"/>
      <c r="IP375" s="2"/>
      <c r="IQ375" s="2"/>
      <c r="IR375" s="2"/>
      <c r="IS375" s="2"/>
      <c r="IT375" s="2"/>
      <c r="IU375" s="2"/>
    </row>
    <row r="376" spans="1:255" x14ac:dyDescent="0.2">
      <c r="A376" s="2">
        <v>17</v>
      </c>
      <c r="B376" s="2">
        <v>1</v>
      </c>
      <c r="C376" s="2">
        <f>ROW(SmtRes!A346)</f>
        <v>346</v>
      </c>
      <c r="D376" s="2">
        <f>ROW(EtalonRes!A369)</f>
        <v>369</v>
      </c>
      <c r="E376" s="2" t="s">
        <v>519</v>
      </c>
      <c r="F376" s="2" t="s">
        <v>520</v>
      </c>
      <c r="G376" s="2" t="s">
        <v>521</v>
      </c>
      <c r="H376" s="2" t="s">
        <v>104</v>
      </c>
      <c r="I376" s="2">
        <f>ROUND(11/100,7)</f>
        <v>0.11</v>
      </c>
      <c r="J376" s="2">
        <v>0</v>
      </c>
      <c r="K376" s="2">
        <f>ROUND(11/100,7)</f>
        <v>0.11</v>
      </c>
      <c r="L376" s="2"/>
      <c r="M376" s="2"/>
      <c r="N376" s="2"/>
      <c r="O376" s="2">
        <f>ROUND(CP376,2)</f>
        <v>1232.2</v>
      </c>
      <c r="P376" s="2">
        <f>SUMIF(SmtRes!AQ338:'SmtRes'!AQ346,"=1",SmtRes!DF338:'SmtRes'!DF346)</f>
        <v>375.33</v>
      </c>
      <c r="Q376" s="2">
        <f>SUMIF(SmtRes!AQ338:'SmtRes'!AQ346,"=1",SmtRes!DG338:'SmtRes'!DG346)</f>
        <v>55.989999999999995</v>
      </c>
      <c r="R376" s="2">
        <f>SUMIF(SmtRes!AQ338:'SmtRes'!AQ346,"=1",SmtRes!DH338:'SmtRes'!DH346)</f>
        <v>17.260000000000002</v>
      </c>
      <c r="S376" s="2">
        <f>SUMIF(SmtRes!AQ338:'SmtRes'!AQ346,"=1",SmtRes!DI338:'SmtRes'!DI346)</f>
        <v>783.62</v>
      </c>
      <c r="T376" s="2">
        <f t="shared" si="197"/>
        <v>0</v>
      </c>
      <c r="U376" s="2">
        <f>SUMIF(SmtRes!AQ338:'SmtRes'!AQ346,"=1",SmtRes!CV338:'SmtRes'!CV346)</f>
        <v>2.0350000000000001</v>
      </c>
      <c r="V376" s="2">
        <f>SUMIF(SmtRes!AQ338:'SmtRes'!AQ346,"=1",SmtRes!CW338:'SmtRes'!CW346)</f>
        <v>3.7400000000000003E-2</v>
      </c>
      <c r="W376" s="2">
        <f t="shared" si="198"/>
        <v>0</v>
      </c>
      <c r="X376" s="2">
        <f t="shared" si="199"/>
        <v>776.85</v>
      </c>
      <c r="Y376" s="2">
        <f t="shared" si="200"/>
        <v>408.45</v>
      </c>
      <c r="Z376" s="2"/>
      <c r="AA376" s="2">
        <v>72309884</v>
      </c>
      <c r="AB376" s="2">
        <f t="shared" si="201"/>
        <v>10157.744720000001</v>
      </c>
      <c r="AC376" s="2">
        <f>ROUND((SUM(SmtRes!BQ338:'SmtRes'!BQ346)),6)</f>
        <v>2524.89372</v>
      </c>
      <c r="AD376" s="2">
        <f>ROUND((((SUM(SmtRes!BR338:'SmtRes'!BR346))-(SUM(SmtRes!BS338:'SmtRes'!BS346)))+AE376),6)</f>
        <v>509.05599999999998</v>
      </c>
      <c r="AE376" s="2">
        <f>ROUND((SUM(SmtRes!BS338:'SmtRes'!BS346)),6)</f>
        <v>156.91</v>
      </c>
      <c r="AF376" s="2">
        <f>ROUND((SUM(SmtRes!BT338:'SmtRes'!BT346)),6)</f>
        <v>7123.7950000000001</v>
      </c>
      <c r="AG376" s="2">
        <f t="shared" si="202"/>
        <v>0</v>
      </c>
      <c r="AH376" s="2">
        <f>(SUM(SmtRes!BU338:'SmtRes'!BU346))</f>
        <v>18.5</v>
      </c>
      <c r="AI376" s="2">
        <f>(SUM(SmtRes!BV338:'SmtRes'!BV346))</f>
        <v>0.34</v>
      </c>
      <c r="AJ376" s="2">
        <f t="shared" si="203"/>
        <v>0</v>
      </c>
      <c r="AK376" s="2">
        <v>10314.654719999999</v>
      </c>
      <c r="AL376" s="2">
        <v>2524.8937199999996</v>
      </c>
      <c r="AM376" s="2">
        <v>509.05600000000004</v>
      </c>
      <c r="AN376" s="2">
        <v>156.91000000000003</v>
      </c>
      <c r="AO376" s="2">
        <v>7123.7950000000001</v>
      </c>
      <c r="AP376" s="2">
        <v>0</v>
      </c>
      <c r="AQ376" s="2">
        <v>18.5</v>
      </c>
      <c r="AR376" s="2">
        <v>0.34</v>
      </c>
      <c r="AS376" s="2">
        <v>0</v>
      </c>
      <c r="AT376" s="2">
        <v>97</v>
      </c>
      <c r="AU376" s="2">
        <v>51</v>
      </c>
      <c r="AV376" s="2">
        <v>1</v>
      </c>
      <c r="AW376" s="2">
        <v>1</v>
      </c>
      <c r="AX376" s="2"/>
      <c r="AY376" s="2"/>
      <c r="AZ376" s="2">
        <v>1</v>
      </c>
      <c r="BA376" s="2">
        <v>1</v>
      </c>
      <c r="BB376" s="2">
        <v>1</v>
      </c>
      <c r="BC376" s="2">
        <v>1</v>
      </c>
      <c r="BD376" s="2" t="s">
        <v>3</v>
      </c>
      <c r="BE376" s="2" t="s">
        <v>3</v>
      </c>
      <c r="BF376" s="2" t="s">
        <v>3</v>
      </c>
      <c r="BG376" s="2" t="s">
        <v>3</v>
      </c>
      <c r="BH376" s="2">
        <v>0</v>
      </c>
      <c r="BI376" s="2">
        <v>2</v>
      </c>
      <c r="BJ376" s="2" t="s">
        <v>522</v>
      </c>
      <c r="BK376" s="2"/>
      <c r="BL376" s="2"/>
      <c r="BM376" s="2">
        <v>108001</v>
      </c>
      <c r="BN376" s="2">
        <v>0</v>
      </c>
      <c r="BO376" s="2" t="s">
        <v>3</v>
      </c>
      <c r="BP376" s="2">
        <v>0</v>
      </c>
      <c r="BQ376" s="2">
        <v>3</v>
      </c>
      <c r="BR376" s="2">
        <v>0</v>
      </c>
      <c r="BS376" s="2">
        <v>1</v>
      </c>
      <c r="BT376" s="2">
        <v>1</v>
      </c>
      <c r="BU376" s="2">
        <v>1</v>
      </c>
      <c r="BV376" s="2">
        <v>1</v>
      </c>
      <c r="BW376" s="2">
        <v>1</v>
      </c>
      <c r="BX376" s="2">
        <v>1</v>
      </c>
      <c r="BY376" s="2" t="s">
        <v>3</v>
      </c>
      <c r="BZ376" s="2">
        <v>97</v>
      </c>
      <c r="CA376" s="2">
        <v>51</v>
      </c>
      <c r="CB376" s="2" t="s">
        <v>3</v>
      </c>
      <c r="CC376" s="2"/>
      <c r="CD376" s="2"/>
      <c r="CE376" s="2">
        <v>0</v>
      </c>
      <c r="CF376" s="2">
        <v>0</v>
      </c>
      <c r="CG376" s="2">
        <v>0</v>
      </c>
      <c r="CH376" s="2"/>
      <c r="CI376" s="2"/>
      <c r="CJ376" s="2"/>
      <c r="CK376" s="2"/>
      <c r="CL376" s="2"/>
      <c r="CM376" s="2">
        <v>0</v>
      </c>
      <c r="CN376" s="2" t="s">
        <v>3</v>
      </c>
      <c r="CO376" s="2">
        <v>0</v>
      </c>
      <c r="CP376" s="2">
        <f>(P376+Q376+S376+R376)</f>
        <v>1232.2</v>
      </c>
      <c r="CQ376" s="2">
        <f>SUMIF(SmtRes!AQ338:'SmtRes'!AQ346,"=1",SmtRes!AA338:'SmtRes'!AA346)</f>
        <v>50700.72</v>
      </c>
      <c r="CR376" s="2">
        <f>SUMIF(SmtRes!AQ338:'SmtRes'!AQ346,"=1",SmtRes!AB338:'SmtRes'!AB346)</f>
        <v>2304.56</v>
      </c>
      <c r="CS376" s="2">
        <f>SUMIF(SmtRes!AQ338:'SmtRes'!AQ346,"=1",SmtRes!AC338:'SmtRes'!AC346)</f>
        <v>923</v>
      </c>
      <c r="CT376" s="2">
        <f>SUMIF(SmtRes!AQ338:'SmtRes'!AQ346,"=1",SmtRes!AD338:'SmtRes'!AD346)</f>
        <v>385.07</v>
      </c>
      <c r="CU376" s="2">
        <f>AG376</f>
        <v>0</v>
      </c>
      <c r="CV376" s="2">
        <f>SUMIF(SmtRes!AQ338:'SmtRes'!AQ346,"=1",SmtRes!BU338:'SmtRes'!BU346)</f>
        <v>18.5</v>
      </c>
      <c r="CW376" s="2">
        <f>SUMIF(SmtRes!AQ338:'SmtRes'!AQ346,"=1",SmtRes!BV338:'SmtRes'!BV346)</f>
        <v>0.34</v>
      </c>
      <c r="CX376" s="2">
        <f>AJ376</f>
        <v>0</v>
      </c>
      <c r="CY376" s="2">
        <f>(((S376+R376)*AT376)/100)</f>
        <v>776.85360000000003</v>
      </c>
      <c r="CZ376" s="2">
        <f>(((S376+R376)*AU376)/100)</f>
        <v>408.44879999999995</v>
      </c>
      <c r="DA376" s="2"/>
      <c r="DB376" s="2"/>
      <c r="DC376" s="2" t="s">
        <v>3</v>
      </c>
      <c r="DD376" s="2" t="s">
        <v>3</v>
      </c>
      <c r="DE376" s="2" t="s">
        <v>3</v>
      </c>
      <c r="DF376" s="2" t="s">
        <v>3</v>
      </c>
      <c r="DG376" s="2" t="s">
        <v>3</v>
      </c>
      <c r="DH376" s="2" t="s">
        <v>3</v>
      </c>
      <c r="DI376" s="2" t="s">
        <v>3</v>
      </c>
      <c r="DJ376" s="2" t="s">
        <v>3</v>
      </c>
      <c r="DK376" s="2" t="s">
        <v>3</v>
      </c>
      <c r="DL376" s="2" t="s">
        <v>3</v>
      </c>
      <c r="DM376" s="2" t="s">
        <v>3</v>
      </c>
      <c r="DN376" s="2">
        <v>0</v>
      </c>
      <c r="DO376" s="2">
        <v>0</v>
      </c>
      <c r="DP376" s="2">
        <v>1</v>
      </c>
      <c r="DQ376" s="2">
        <v>1</v>
      </c>
      <c r="DR376" s="2"/>
      <c r="DS376" s="2"/>
      <c r="DT376" s="2"/>
      <c r="DU376" s="2">
        <v>1003</v>
      </c>
      <c r="DV376" s="2" t="s">
        <v>104</v>
      </c>
      <c r="DW376" s="2" t="s">
        <v>104</v>
      </c>
      <c r="DX376" s="2">
        <v>100</v>
      </c>
      <c r="DY376" s="2"/>
      <c r="DZ376" s="2" t="s">
        <v>3</v>
      </c>
      <c r="EA376" s="2" t="s">
        <v>3</v>
      </c>
      <c r="EB376" s="2" t="s">
        <v>3</v>
      </c>
      <c r="EC376" s="2" t="s">
        <v>3</v>
      </c>
      <c r="ED376" s="2"/>
      <c r="EE376" s="2">
        <v>70312810</v>
      </c>
      <c r="EF376" s="2">
        <v>3</v>
      </c>
      <c r="EG376" s="2" t="s">
        <v>178</v>
      </c>
      <c r="EH376" s="2">
        <v>0</v>
      </c>
      <c r="EI376" s="2" t="s">
        <v>3</v>
      </c>
      <c r="EJ376" s="2">
        <v>2</v>
      </c>
      <c r="EK376" s="2">
        <v>108001</v>
      </c>
      <c r="EL376" s="2" t="s">
        <v>420</v>
      </c>
      <c r="EM376" s="2" t="s">
        <v>421</v>
      </c>
      <c r="EN376" s="2"/>
      <c r="EO376" s="2" t="s">
        <v>3</v>
      </c>
      <c r="EP376" s="2"/>
      <c r="EQ376" s="2">
        <v>0</v>
      </c>
      <c r="ER376" s="2">
        <v>0</v>
      </c>
      <c r="ES376" s="2">
        <v>0</v>
      </c>
      <c r="ET376" s="2">
        <v>0</v>
      </c>
      <c r="EU376" s="2">
        <v>0</v>
      </c>
      <c r="EV376" s="2">
        <v>0</v>
      </c>
      <c r="EW376" s="2">
        <v>18.5</v>
      </c>
      <c r="EX376" s="2">
        <v>0.34</v>
      </c>
      <c r="EY376" s="2">
        <v>0</v>
      </c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>
        <v>0</v>
      </c>
      <c r="FR376" s="2">
        <v>0</v>
      </c>
      <c r="FS376" s="2">
        <v>0</v>
      </c>
      <c r="FT376" s="2"/>
      <c r="FU376" s="2"/>
      <c r="FV376" s="2"/>
      <c r="FW376" s="2"/>
      <c r="FX376" s="2">
        <v>97</v>
      </c>
      <c r="FY376" s="2">
        <v>51</v>
      </c>
      <c r="FZ376" s="2"/>
      <c r="GA376" s="2" t="s">
        <v>3</v>
      </c>
      <c r="GB376" s="2"/>
      <c r="GC376" s="2"/>
      <c r="GD376" s="2">
        <v>1</v>
      </c>
      <c r="GE376" s="2"/>
      <c r="GF376" s="2">
        <v>1494873545</v>
      </c>
      <c r="GG376" s="2">
        <v>2</v>
      </c>
      <c r="GH376" s="2">
        <v>1</v>
      </c>
      <c r="GI376" s="2">
        <v>-2</v>
      </c>
      <c r="GJ376" s="2">
        <v>0</v>
      </c>
      <c r="GK376" s="2">
        <v>0</v>
      </c>
      <c r="GL376" s="2">
        <f t="shared" si="207"/>
        <v>0</v>
      </c>
      <c r="GM376" s="2">
        <f t="shared" si="208"/>
        <v>2417.5</v>
      </c>
      <c r="GN376" s="2">
        <f t="shared" si="209"/>
        <v>0</v>
      </c>
      <c r="GO376" s="2">
        <f t="shared" si="210"/>
        <v>2417.5</v>
      </c>
      <c r="GP376" s="2">
        <f t="shared" si="211"/>
        <v>0</v>
      </c>
      <c r="GQ376" s="2"/>
      <c r="GR376" s="2">
        <v>0</v>
      </c>
      <c r="GS376" s="2">
        <v>0</v>
      </c>
      <c r="GT376" s="2">
        <v>0</v>
      </c>
      <c r="GU376" s="2" t="s">
        <v>3</v>
      </c>
      <c r="GV376" s="2">
        <f t="shared" si="212"/>
        <v>0</v>
      </c>
      <c r="GW376" s="2">
        <v>1</v>
      </c>
      <c r="GX376" s="2">
        <f t="shared" si="213"/>
        <v>0</v>
      </c>
      <c r="GY376" s="2"/>
      <c r="GZ376" s="2"/>
      <c r="HA376" s="2">
        <v>0</v>
      </c>
      <c r="HB376" s="2">
        <v>0</v>
      </c>
      <c r="HC376" s="2">
        <f>GV376*GW376</f>
        <v>0</v>
      </c>
      <c r="HD376" s="2"/>
      <c r="HE376" s="2" t="s">
        <v>3</v>
      </c>
      <c r="HF376" s="2" t="s">
        <v>3</v>
      </c>
      <c r="HG376" s="2"/>
      <c r="HH376" s="2"/>
      <c r="HI376" s="2"/>
      <c r="HJ376" s="2"/>
      <c r="HK376" s="2"/>
      <c r="HL376" s="2"/>
      <c r="HM376" s="2" t="s">
        <v>3</v>
      </c>
      <c r="HN376" s="2" t="s">
        <v>422</v>
      </c>
      <c r="HO376" s="2" t="s">
        <v>423</v>
      </c>
      <c r="HP376" s="2" t="s">
        <v>420</v>
      </c>
      <c r="HQ376" s="2" t="s">
        <v>420</v>
      </c>
      <c r="HR376" s="2"/>
      <c r="HS376" s="2">
        <v>0</v>
      </c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>
        <v>0</v>
      </c>
      <c r="IL376" s="2"/>
      <c r="IM376" s="2"/>
      <c r="IN376" s="2"/>
      <c r="IO376" s="2"/>
      <c r="IP376" s="2"/>
      <c r="IQ376" s="2"/>
      <c r="IR376" s="2"/>
      <c r="IS376" s="2"/>
      <c r="IT376" s="2"/>
      <c r="IU376" s="2"/>
    </row>
    <row r="377" spans="1:255" x14ac:dyDescent="0.2">
      <c r="A377" s="2">
        <v>18</v>
      </c>
      <c r="B377" s="2">
        <v>1</v>
      </c>
      <c r="C377" s="2">
        <v>346</v>
      </c>
      <c r="D377" s="2"/>
      <c r="E377" s="2" t="s">
        <v>523</v>
      </c>
      <c r="F377" s="2" t="s">
        <v>184</v>
      </c>
      <c r="G377" s="2" t="s">
        <v>185</v>
      </c>
      <c r="H377" s="2" t="s">
        <v>186</v>
      </c>
      <c r="I377" s="2">
        <f>J377</f>
        <v>2</v>
      </c>
      <c r="J377" s="2">
        <v>2</v>
      </c>
      <c r="K377" s="2">
        <v>2</v>
      </c>
      <c r="L377" s="2"/>
      <c r="M377" s="2"/>
      <c r="N377" s="2"/>
      <c r="O377" s="2">
        <f>ROUND(P377,2)</f>
        <v>15.67</v>
      </c>
      <c r="P377" s="2">
        <f>ROUND(ROUND(ROUND(SUMIF(SmtRes!AQ338:'SmtRes'!AQ346,"=1",SmtRes!CU338:'SmtRes'!CU346),2),2)*I377/100,2)</f>
        <v>15.67</v>
      </c>
      <c r="Q377" s="2">
        <f>ROUND(CR377*I377,2)</f>
        <v>0</v>
      </c>
      <c r="R377" s="2">
        <f>ROUND(CS377*I377,2)</f>
        <v>0</v>
      </c>
      <c r="S377" s="2">
        <f>ROUND(CT377*I377,2)</f>
        <v>0</v>
      </c>
      <c r="T377" s="2">
        <f t="shared" si="197"/>
        <v>0</v>
      </c>
      <c r="U377" s="2">
        <f>ROUND(CV377*I377,7)</f>
        <v>0</v>
      </c>
      <c r="V377" s="2">
        <f>ROUND(CW377*I377,7)</f>
        <v>0</v>
      </c>
      <c r="W377" s="2">
        <f t="shared" si="198"/>
        <v>0</v>
      </c>
      <c r="X377" s="2">
        <f t="shared" si="199"/>
        <v>0</v>
      </c>
      <c r="Y377" s="2">
        <f t="shared" si="200"/>
        <v>0</v>
      </c>
      <c r="Z377" s="2"/>
      <c r="AA377" s="2">
        <v>72309884</v>
      </c>
      <c r="AB377" s="2">
        <f t="shared" si="201"/>
        <v>0</v>
      </c>
      <c r="AC377" s="2">
        <f>ROUND((ES377),6)</f>
        <v>0</v>
      </c>
      <c r="AD377" s="2">
        <f>ROUND((((ET377)-(EU377))+AE377),6)</f>
        <v>0</v>
      </c>
      <c r="AE377" s="2">
        <f>ROUND((EU377),6)</f>
        <v>0</v>
      </c>
      <c r="AF377" s="2">
        <f>ROUND((EV377),6)</f>
        <v>0</v>
      </c>
      <c r="AG377" s="2">
        <f t="shared" si="202"/>
        <v>0</v>
      </c>
      <c r="AH377" s="2">
        <f>(EW377)</f>
        <v>0</v>
      </c>
      <c r="AI377" s="2">
        <f>(EX377)</f>
        <v>0</v>
      </c>
      <c r="AJ377" s="2">
        <f t="shared" si="203"/>
        <v>0</v>
      </c>
      <c r="AK377" s="2">
        <v>0</v>
      </c>
      <c r="AL377" s="2">
        <v>0</v>
      </c>
      <c r="AM377" s="2">
        <v>0</v>
      </c>
      <c r="AN377" s="2">
        <v>0</v>
      </c>
      <c r="AO377" s="2">
        <v>0</v>
      </c>
      <c r="AP377" s="2">
        <v>0</v>
      </c>
      <c r="AQ377" s="2">
        <v>0</v>
      </c>
      <c r="AR377" s="2">
        <v>0</v>
      </c>
      <c r="AS377" s="2">
        <v>0</v>
      </c>
      <c r="AT377" s="2">
        <v>97</v>
      </c>
      <c r="AU377" s="2">
        <v>51</v>
      </c>
      <c r="AV377" s="2">
        <v>1</v>
      </c>
      <c r="AW377" s="2">
        <v>1</v>
      </c>
      <c r="AX377" s="2"/>
      <c r="AY377" s="2"/>
      <c r="AZ377" s="2">
        <v>1</v>
      </c>
      <c r="BA377" s="2">
        <v>1</v>
      </c>
      <c r="BB377" s="2">
        <v>1</v>
      </c>
      <c r="BC377" s="2">
        <v>1</v>
      </c>
      <c r="BD377" s="2" t="s">
        <v>3</v>
      </c>
      <c r="BE377" s="2" t="s">
        <v>3</v>
      </c>
      <c r="BF377" s="2" t="s">
        <v>3</v>
      </c>
      <c r="BG377" s="2" t="s">
        <v>3</v>
      </c>
      <c r="BH377" s="2">
        <v>3</v>
      </c>
      <c r="BI377" s="2">
        <v>2</v>
      </c>
      <c r="BJ377" s="2" t="s">
        <v>3</v>
      </c>
      <c r="BK377" s="2"/>
      <c r="BL377" s="2"/>
      <c r="BM377" s="2">
        <v>108001</v>
      </c>
      <c r="BN377" s="2">
        <v>0</v>
      </c>
      <c r="BO377" s="2" t="s">
        <v>3</v>
      </c>
      <c r="BP377" s="2">
        <v>0</v>
      </c>
      <c r="BQ377" s="2">
        <v>3</v>
      </c>
      <c r="BR377" s="2">
        <v>0</v>
      </c>
      <c r="BS377" s="2">
        <v>1</v>
      </c>
      <c r="BT377" s="2">
        <v>1</v>
      </c>
      <c r="BU377" s="2">
        <v>1</v>
      </c>
      <c r="BV377" s="2">
        <v>1</v>
      </c>
      <c r="BW377" s="2">
        <v>1</v>
      </c>
      <c r="BX377" s="2">
        <v>1</v>
      </c>
      <c r="BY377" s="2" t="s">
        <v>3</v>
      </c>
      <c r="BZ377" s="2">
        <v>97</v>
      </c>
      <c r="CA377" s="2">
        <v>51</v>
      </c>
      <c r="CB377" s="2" t="s">
        <v>3</v>
      </c>
      <c r="CC377" s="2"/>
      <c r="CD377" s="2"/>
      <c r="CE377" s="2">
        <v>0</v>
      </c>
      <c r="CF377" s="2">
        <v>0</v>
      </c>
      <c r="CG377" s="2">
        <v>0</v>
      </c>
      <c r="CH377" s="2"/>
      <c r="CI377" s="2"/>
      <c r="CJ377" s="2"/>
      <c r="CK377" s="2"/>
      <c r="CL377" s="2"/>
      <c r="CM377" s="2">
        <v>0</v>
      </c>
      <c r="CN377" s="2" t="s">
        <v>3</v>
      </c>
      <c r="CO377" s="2">
        <v>0</v>
      </c>
      <c r="CP377" s="2">
        <f>0</f>
        <v>0</v>
      </c>
      <c r="CQ377" s="2">
        <f>0</f>
        <v>0</v>
      </c>
      <c r="CR377" s="2">
        <f>0</f>
        <v>0</v>
      </c>
      <c r="CS377" s="2">
        <f>0</f>
        <v>0</v>
      </c>
      <c r="CT377" s="2">
        <f>0</f>
        <v>0</v>
      </c>
      <c r="CU377" s="2">
        <f>0</f>
        <v>0</v>
      </c>
      <c r="CV377" s="2">
        <f>0</f>
        <v>0</v>
      </c>
      <c r="CW377" s="2">
        <f>0</f>
        <v>0</v>
      </c>
      <c r="CX377" s="2">
        <f>0</f>
        <v>0</v>
      </c>
      <c r="CY377" s="2">
        <f>0</f>
        <v>0</v>
      </c>
      <c r="CZ377" s="2">
        <f>0</f>
        <v>0</v>
      </c>
      <c r="DA377" s="2"/>
      <c r="DB377" s="2"/>
      <c r="DC377" s="2" t="s">
        <v>3</v>
      </c>
      <c r="DD377" s="2" t="s">
        <v>3</v>
      </c>
      <c r="DE377" s="2" t="s">
        <v>3</v>
      </c>
      <c r="DF377" s="2" t="s">
        <v>3</v>
      </c>
      <c r="DG377" s="2" t="s">
        <v>3</v>
      </c>
      <c r="DH377" s="2" t="s">
        <v>3</v>
      </c>
      <c r="DI377" s="2" t="s">
        <v>3</v>
      </c>
      <c r="DJ377" s="2" t="s">
        <v>3</v>
      </c>
      <c r="DK377" s="2" t="s">
        <v>3</v>
      </c>
      <c r="DL377" s="2" t="s">
        <v>3</v>
      </c>
      <c r="DM377" s="2" t="s">
        <v>3</v>
      </c>
      <c r="DN377" s="2">
        <v>0</v>
      </c>
      <c r="DO377" s="2">
        <v>0</v>
      </c>
      <c r="DP377" s="2">
        <v>1</v>
      </c>
      <c r="DQ377" s="2">
        <v>1</v>
      </c>
      <c r="DR377" s="2"/>
      <c r="DS377" s="2"/>
      <c r="DT377" s="2"/>
      <c r="DU377" s="2">
        <v>1013</v>
      </c>
      <c r="DV377" s="2" t="s">
        <v>186</v>
      </c>
      <c r="DW377" s="2" t="s">
        <v>186</v>
      </c>
      <c r="DX377" s="2">
        <v>1</v>
      </c>
      <c r="DY377" s="2"/>
      <c r="DZ377" s="2" t="s">
        <v>3</v>
      </c>
      <c r="EA377" s="2" t="s">
        <v>3</v>
      </c>
      <c r="EB377" s="2" t="s">
        <v>3</v>
      </c>
      <c r="EC377" s="2" t="s">
        <v>3</v>
      </c>
      <c r="ED377" s="2"/>
      <c r="EE377" s="2">
        <v>70312810</v>
      </c>
      <c r="EF377" s="2">
        <v>3</v>
      </c>
      <c r="EG377" s="2" t="s">
        <v>178</v>
      </c>
      <c r="EH377" s="2">
        <v>0</v>
      </c>
      <c r="EI377" s="2" t="s">
        <v>3</v>
      </c>
      <c r="EJ377" s="2">
        <v>2</v>
      </c>
      <c r="EK377" s="2">
        <v>108001</v>
      </c>
      <c r="EL377" s="2" t="s">
        <v>420</v>
      </c>
      <c r="EM377" s="2" t="s">
        <v>421</v>
      </c>
      <c r="EN377" s="2"/>
      <c r="EO377" s="2" t="s">
        <v>3</v>
      </c>
      <c r="EP377" s="2"/>
      <c r="EQ377" s="2">
        <v>0</v>
      </c>
      <c r="ER377" s="2">
        <v>0</v>
      </c>
      <c r="ES377" s="2">
        <v>0</v>
      </c>
      <c r="ET377" s="2">
        <v>0</v>
      </c>
      <c r="EU377" s="2">
        <v>0</v>
      </c>
      <c r="EV377" s="2">
        <v>0</v>
      </c>
      <c r="EW377" s="2">
        <v>0</v>
      </c>
      <c r="EX377" s="2">
        <v>0</v>
      </c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>
        <v>0</v>
      </c>
      <c r="FR377" s="2">
        <v>0</v>
      </c>
      <c r="FS377" s="2">
        <v>0</v>
      </c>
      <c r="FT377" s="2"/>
      <c r="FU377" s="2"/>
      <c r="FV377" s="2"/>
      <c r="FW377" s="2"/>
      <c r="FX377" s="2">
        <v>97</v>
      </c>
      <c r="FY377" s="2">
        <v>51</v>
      </c>
      <c r="FZ377" s="2"/>
      <c r="GA377" s="2" t="s">
        <v>3</v>
      </c>
      <c r="GB377" s="2"/>
      <c r="GC377" s="2"/>
      <c r="GD377" s="2">
        <v>1</v>
      </c>
      <c r="GE377" s="2"/>
      <c r="GF377" s="2">
        <v>274903907</v>
      </c>
      <c r="GG377" s="2">
        <v>2</v>
      </c>
      <c r="GH377" s="2">
        <v>1</v>
      </c>
      <c r="GI377" s="2">
        <v>-2</v>
      </c>
      <c r="GJ377" s="2">
        <v>0</v>
      </c>
      <c r="GK377" s="2">
        <v>0</v>
      </c>
      <c r="GL377" s="2">
        <f t="shared" si="207"/>
        <v>0</v>
      </c>
      <c r="GM377" s="2">
        <f t="shared" si="208"/>
        <v>15.67</v>
      </c>
      <c r="GN377" s="2">
        <f t="shared" si="209"/>
        <v>0</v>
      </c>
      <c r="GO377" s="2">
        <f t="shared" si="210"/>
        <v>15.67</v>
      </c>
      <c r="GP377" s="2">
        <f t="shared" si="211"/>
        <v>0</v>
      </c>
      <c r="GQ377" s="2"/>
      <c r="GR377" s="2">
        <v>0</v>
      </c>
      <c r="GS377" s="2">
        <v>0</v>
      </c>
      <c r="GT377" s="2">
        <v>0</v>
      </c>
      <c r="GU377" s="2" t="s">
        <v>3</v>
      </c>
      <c r="GV377" s="2">
        <f t="shared" si="212"/>
        <v>0</v>
      </c>
      <c r="GW377" s="2">
        <v>1</v>
      </c>
      <c r="GX377" s="2">
        <f t="shared" si="213"/>
        <v>0</v>
      </c>
      <c r="GY377" s="2"/>
      <c r="GZ377" s="2"/>
      <c r="HA377" s="2">
        <v>0</v>
      </c>
      <c r="HB377" s="2">
        <v>0</v>
      </c>
      <c r="HC377" s="2">
        <f>0</f>
        <v>0</v>
      </c>
      <c r="HD377" s="2"/>
      <c r="HE377" s="2" t="s">
        <v>3</v>
      </c>
      <c r="HF377" s="2" t="s">
        <v>3</v>
      </c>
      <c r="HG377" s="2"/>
      <c r="HH377" s="2"/>
      <c r="HI377" s="2"/>
      <c r="HJ377" s="2"/>
      <c r="HK377" s="2"/>
      <c r="HL377" s="2"/>
      <c r="HM377" s="2" t="s">
        <v>3</v>
      </c>
      <c r="HN377" s="2" t="s">
        <v>422</v>
      </c>
      <c r="HO377" s="2" t="s">
        <v>423</v>
      </c>
      <c r="HP377" s="2" t="s">
        <v>420</v>
      </c>
      <c r="HQ377" s="2" t="s">
        <v>420</v>
      </c>
      <c r="HR377" s="2"/>
      <c r="HS377" s="2">
        <v>0</v>
      </c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>
        <v>0</v>
      </c>
      <c r="IL377" s="2"/>
      <c r="IM377" s="2"/>
      <c r="IN377" s="2"/>
      <c r="IO377" s="2"/>
      <c r="IP377" s="2"/>
      <c r="IQ377" s="2"/>
      <c r="IR377" s="2"/>
      <c r="IS377" s="2"/>
      <c r="IT377" s="2"/>
      <c r="IU377" s="2"/>
    </row>
    <row r="378" spans="1:255" x14ac:dyDescent="0.2">
      <c r="A378" s="2">
        <v>17</v>
      </c>
      <c r="B378" s="2">
        <v>1</v>
      </c>
      <c r="C378" s="2"/>
      <c r="D378" s="2"/>
      <c r="E378" s="2" t="s">
        <v>524</v>
      </c>
      <c r="F378" s="2" t="s">
        <v>497</v>
      </c>
      <c r="G378" s="2" t="s">
        <v>498</v>
      </c>
      <c r="H378" s="2" t="s">
        <v>236</v>
      </c>
      <c r="I378" s="2">
        <v>3.0000000000000001E-3</v>
      </c>
      <c r="J378" s="2">
        <v>0</v>
      </c>
      <c r="K378" s="2">
        <v>3.0000000000000001E-3</v>
      </c>
      <c r="L378" s="2"/>
      <c r="M378" s="2"/>
      <c r="N378" s="2"/>
      <c r="O378" s="2">
        <f>ROUND(CP378,2)</f>
        <v>135.28</v>
      </c>
      <c r="P378" s="2">
        <f>ROUND(CQ378*I378,2)</f>
        <v>135.28</v>
      </c>
      <c r="Q378" s="2">
        <f>ROUND(CR378*I378,2)</f>
        <v>0</v>
      </c>
      <c r="R378" s="2">
        <f>ROUND(CS378*I378,2)</f>
        <v>0</v>
      </c>
      <c r="S378" s="2">
        <f>ROUND(CT378*I378,2)</f>
        <v>0</v>
      </c>
      <c r="T378" s="2">
        <f t="shared" si="197"/>
        <v>0</v>
      </c>
      <c r="U378" s="2">
        <f>ROUND(CV378*I378,7)</f>
        <v>0</v>
      </c>
      <c r="V378" s="2">
        <f>ROUND(CW378*I378,7)</f>
        <v>0</v>
      </c>
      <c r="W378" s="2">
        <f t="shared" si="198"/>
        <v>0</v>
      </c>
      <c r="X378" s="2">
        <f t="shared" si="199"/>
        <v>0</v>
      </c>
      <c r="Y378" s="2">
        <f t="shared" si="200"/>
        <v>0</v>
      </c>
      <c r="Z378" s="2"/>
      <c r="AA378" s="2">
        <v>72309884</v>
      </c>
      <c r="AB378" s="2">
        <f t="shared" si="201"/>
        <v>45094.23</v>
      </c>
      <c r="AC378" s="2">
        <f>ROUND((ES378),6)</f>
        <v>45094.23</v>
      </c>
      <c r="AD378" s="2">
        <f>ROUND((((ET378)-(EU378))+AE378),6)</f>
        <v>0</v>
      </c>
      <c r="AE378" s="2">
        <f>ROUND((EU378),6)</f>
        <v>0</v>
      </c>
      <c r="AF378" s="2">
        <f>ROUND((EV378),6)</f>
        <v>0</v>
      </c>
      <c r="AG378" s="2">
        <f t="shared" si="202"/>
        <v>0</v>
      </c>
      <c r="AH378" s="2">
        <f>(EW378)</f>
        <v>0</v>
      </c>
      <c r="AI378" s="2">
        <f>(EX378)</f>
        <v>0</v>
      </c>
      <c r="AJ378" s="2">
        <f t="shared" si="203"/>
        <v>0</v>
      </c>
      <c r="AK378" s="2">
        <v>45094.23</v>
      </c>
      <c r="AL378" s="2">
        <v>45094.23</v>
      </c>
      <c r="AM378" s="2">
        <v>0</v>
      </c>
      <c r="AN378" s="2">
        <v>0</v>
      </c>
      <c r="AO378" s="2">
        <v>0</v>
      </c>
      <c r="AP378" s="2">
        <v>0</v>
      </c>
      <c r="AQ378" s="2">
        <v>0</v>
      </c>
      <c r="AR378" s="2">
        <v>0</v>
      </c>
      <c r="AS378" s="2">
        <v>0</v>
      </c>
      <c r="AT378" s="2">
        <v>0</v>
      </c>
      <c r="AU378" s="2">
        <v>0</v>
      </c>
      <c r="AV378" s="2">
        <v>1</v>
      </c>
      <c r="AW378" s="2">
        <v>1</v>
      </c>
      <c r="AX378" s="2"/>
      <c r="AY378" s="2"/>
      <c r="AZ378" s="2">
        <v>1</v>
      </c>
      <c r="BA378" s="2">
        <v>1</v>
      </c>
      <c r="BB378" s="2">
        <v>1</v>
      </c>
      <c r="BC378" s="2">
        <v>1</v>
      </c>
      <c r="BD378" s="2" t="s">
        <v>3</v>
      </c>
      <c r="BE378" s="2" t="s">
        <v>3</v>
      </c>
      <c r="BF378" s="2" t="s">
        <v>3</v>
      </c>
      <c r="BG378" s="2" t="s">
        <v>3</v>
      </c>
      <c r="BH378" s="2">
        <v>3</v>
      </c>
      <c r="BI378" s="2">
        <v>1</v>
      </c>
      <c r="BJ378" s="2" t="s">
        <v>499</v>
      </c>
      <c r="BK378" s="2"/>
      <c r="BL378" s="2"/>
      <c r="BM378" s="2">
        <v>500001</v>
      </c>
      <c r="BN378" s="2">
        <v>0</v>
      </c>
      <c r="BO378" s="2" t="s">
        <v>3</v>
      </c>
      <c r="BP378" s="2">
        <v>0</v>
      </c>
      <c r="BQ378" s="2">
        <v>8</v>
      </c>
      <c r="BR378" s="2">
        <v>0</v>
      </c>
      <c r="BS378" s="2">
        <v>1</v>
      </c>
      <c r="BT378" s="2">
        <v>1</v>
      </c>
      <c r="BU378" s="2">
        <v>1</v>
      </c>
      <c r="BV378" s="2">
        <v>1</v>
      </c>
      <c r="BW378" s="2">
        <v>1</v>
      </c>
      <c r="BX378" s="2">
        <v>1</v>
      </c>
      <c r="BY378" s="2" t="s">
        <v>3</v>
      </c>
      <c r="BZ378" s="2">
        <v>0</v>
      </c>
      <c r="CA378" s="2">
        <v>0</v>
      </c>
      <c r="CB378" s="2" t="s">
        <v>3</v>
      </c>
      <c r="CC378" s="2"/>
      <c r="CD378" s="2"/>
      <c r="CE378" s="2">
        <v>0</v>
      </c>
      <c r="CF378" s="2">
        <v>0</v>
      </c>
      <c r="CG378" s="2">
        <v>0</v>
      </c>
      <c r="CH378" s="2"/>
      <c r="CI378" s="2"/>
      <c r="CJ378" s="2"/>
      <c r="CK378" s="2"/>
      <c r="CL378" s="2"/>
      <c r="CM378" s="2">
        <v>0</v>
      </c>
      <c r="CN378" s="2" t="s">
        <v>3</v>
      </c>
      <c r="CO378" s="2">
        <v>0</v>
      </c>
      <c r="CP378" s="2">
        <f>(P378+Q378+S378+R378)</f>
        <v>135.28</v>
      </c>
      <c r="CQ378" s="2">
        <f>ROUND(AL378*BC378,2)</f>
        <v>45094.23</v>
      </c>
      <c r="CR378" s="2">
        <f>ROUND(AM378*BB378,2)</f>
        <v>0</v>
      </c>
      <c r="CS378" s="2">
        <f>ROUND(AN378*BS378,2)</f>
        <v>0</v>
      </c>
      <c r="CT378" s="2">
        <f>ROUND(AO378*BA378,2)</f>
        <v>0</v>
      </c>
      <c r="CU378" s="2">
        <f>AG378</f>
        <v>0</v>
      </c>
      <c r="CV378" s="2">
        <f>AH378</f>
        <v>0</v>
      </c>
      <c r="CW378" s="2">
        <f>AI378</f>
        <v>0</v>
      </c>
      <c r="CX378" s="2">
        <f>AJ378</f>
        <v>0</v>
      </c>
      <c r="CY378" s="2">
        <f>0</f>
        <v>0</v>
      </c>
      <c r="CZ378" s="2">
        <f>0</f>
        <v>0</v>
      </c>
      <c r="DA378" s="2"/>
      <c r="DB378" s="2"/>
      <c r="DC378" s="2" t="s">
        <v>3</v>
      </c>
      <c r="DD378" s="2" t="s">
        <v>3</v>
      </c>
      <c r="DE378" s="2" t="s">
        <v>3</v>
      </c>
      <c r="DF378" s="2" t="s">
        <v>3</v>
      </c>
      <c r="DG378" s="2" t="s">
        <v>3</v>
      </c>
      <c r="DH378" s="2" t="s">
        <v>3</v>
      </c>
      <c r="DI378" s="2" t="s">
        <v>3</v>
      </c>
      <c r="DJ378" s="2" t="s">
        <v>3</v>
      </c>
      <c r="DK378" s="2" t="s">
        <v>3</v>
      </c>
      <c r="DL378" s="2" t="s">
        <v>3</v>
      </c>
      <c r="DM378" s="2" t="s">
        <v>3</v>
      </c>
      <c r="DN378" s="2">
        <v>0</v>
      </c>
      <c r="DO378" s="2">
        <v>0</v>
      </c>
      <c r="DP378" s="2">
        <v>1</v>
      </c>
      <c r="DQ378" s="2">
        <v>1</v>
      </c>
      <c r="DR378" s="2"/>
      <c r="DS378" s="2"/>
      <c r="DT378" s="2"/>
      <c r="DU378" s="2">
        <v>1009</v>
      </c>
      <c r="DV378" s="2" t="s">
        <v>236</v>
      </c>
      <c r="DW378" s="2" t="s">
        <v>236</v>
      </c>
      <c r="DX378" s="2">
        <v>1000</v>
      </c>
      <c r="DY378" s="2"/>
      <c r="DZ378" s="2" t="s">
        <v>3</v>
      </c>
      <c r="EA378" s="2" t="s">
        <v>3</v>
      </c>
      <c r="EB378" s="2" t="s">
        <v>3</v>
      </c>
      <c r="EC378" s="2" t="s">
        <v>3</v>
      </c>
      <c r="ED378" s="2"/>
      <c r="EE378" s="2">
        <v>70312867</v>
      </c>
      <c r="EF378" s="2">
        <v>8</v>
      </c>
      <c r="EG378" s="2" t="s">
        <v>124</v>
      </c>
      <c r="EH378" s="2">
        <v>0</v>
      </c>
      <c r="EI378" s="2" t="s">
        <v>3</v>
      </c>
      <c r="EJ378" s="2">
        <v>1</v>
      </c>
      <c r="EK378" s="2">
        <v>500001</v>
      </c>
      <c r="EL378" s="2" t="s">
        <v>125</v>
      </c>
      <c r="EM378" s="2" t="s">
        <v>126</v>
      </c>
      <c r="EN378" s="2"/>
      <c r="EO378" s="2" t="s">
        <v>3</v>
      </c>
      <c r="EP378" s="2"/>
      <c r="EQ378" s="2">
        <v>0</v>
      </c>
      <c r="ER378" s="2">
        <v>45094.23</v>
      </c>
      <c r="ES378" s="2">
        <v>45094.23</v>
      </c>
      <c r="ET378" s="2">
        <v>0</v>
      </c>
      <c r="EU378" s="2">
        <v>0</v>
      </c>
      <c r="EV378" s="2">
        <v>0</v>
      </c>
      <c r="EW378" s="2">
        <v>0</v>
      </c>
      <c r="EX378" s="2">
        <v>0</v>
      </c>
      <c r="EY378" s="2">
        <v>0</v>
      </c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>
        <v>0</v>
      </c>
      <c r="FR378" s="2">
        <v>0</v>
      </c>
      <c r="FS378" s="2">
        <v>0</v>
      </c>
      <c r="FT378" s="2"/>
      <c r="FU378" s="2"/>
      <c r="FV378" s="2"/>
      <c r="FW378" s="2"/>
      <c r="FX378" s="2">
        <v>0</v>
      </c>
      <c r="FY378" s="2">
        <v>0</v>
      </c>
      <c r="FZ378" s="2"/>
      <c r="GA378" s="2" t="s">
        <v>3</v>
      </c>
      <c r="GB378" s="2"/>
      <c r="GC378" s="2"/>
      <c r="GD378" s="2">
        <v>1</v>
      </c>
      <c r="GE378" s="2">
        <v>67306.5</v>
      </c>
      <c r="GF378" s="2">
        <v>485780491</v>
      </c>
      <c r="GG378" s="2">
        <v>2</v>
      </c>
      <c r="GH378" s="2">
        <v>1</v>
      </c>
      <c r="GI378" s="2">
        <v>-2</v>
      </c>
      <c r="GJ378" s="2">
        <v>0</v>
      </c>
      <c r="GK378" s="2">
        <v>0</v>
      </c>
      <c r="GL378" s="2">
        <f t="shared" si="207"/>
        <v>0</v>
      </c>
      <c r="GM378" s="2">
        <f t="shared" si="208"/>
        <v>135.28</v>
      </c>
      <c r="GN378" s="2">
        <f t="shared" si="209"/>
        <v>135.28</v>
      </c>
      <c r="GO378" s="2">
        <f t="shared" si="210"/>
        <v>0</v>
      </c>
      <c r="GP378" s="2">
        <f t="shared" si="211"/>
        <v>0</v>
      </c>
      <c r="GQ378" s="2"/>
      <c r="GR378" s="2">
        <v>3</v>
      </c>
      <c r="GS378" s="2">
        <v>3</v>
      </c>
      <c r="GT378" s="2">
        <v>0</v>
      </c>
      <c r="GU378" s="2" t="s">
        <v>3</v>
      </c>
      <c r="GV378" s="2">
        <f t="shared" si="212"/>
        <v>0</v>
      </c>
      <c r="GW378" s="2">
        <v>1</v>
      </c>
      <c r="GX378" s="2">
        <f t="shared" si="213"/>
        <v>0</v>
      </c>
      <c r="GY378" s="2"/>
      <c r="GZ378" s="2"/>
      <c r="HA378" s="2">
        <v>0</v>
      </c>
      <c r="HB378" s="2">
        <v>0</v>
      </c>
      <c r="HC378" s="2">
        <f>GV378*GW378</f>
        <v>0</v>
      </c>
      <c r="HD378" s="2"/>
      <c r="HE378" s="2" t="s">
        <v>3</v>
      </c>
      <c r="HF378" s="2" t="s">
        <v>3</v>
      </c>
      <c r="HG378" s="2"/>
      <c r="HH378" s="2"/>
      <c r="HI378" s="2"/>
      <c r="HJ378" s="2"/>
      <c r="HK378" s="2"/>
      <c r="HL378" s="2"/>
      <c r="HM378" s="2" t="s">
        <v>3</v>
      </c>
      <c r="HN378" s="2" t="s">
        <v>3</v>
      </c>
      <c r="HO378" s="2" t="s">
        <v>3</v>
      </c>
      <c r="HP378" s="2" t="s">
        <v>3</v>
      </c>
      <c r="HQ378" s="2" t="s">
        <v>3</v>
      </c>
      <c r="HR378" s="2"/>
      <c r="HS378" s="2">
        <v>0</v>
      </c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>
        <v>0</v>
      </c>
      <c r="IL378" s="2"/>
      <c r="IM378" s="2"/>
      <c r="IN378" s="2"/>
      <c r="IO378" s="2"/>
      <c r="IP378" s="2"/>
      <c r="IQ378" s="2"/>
      <c r="IR378" s="2"/>
      <c r="IS378" s="2"/>
      <c r="IT378" s="2"/>
      <c r="IU378" s="2"/>
    </row>
    <row r="380" spans="1:255" x14ac:dyDescent="0.2">
      <c r="A380" s="3">
        <v>51</v>
      </c>
      <c r="B380" s="3">
        <f>B356</f>
        <v>1</v>
      </c>
      <c r="C380" s="3">
        <f>A356</f>
        <v>5</v>
      </c>
      <c r="D380" s="3">
        <f>ROW(A356)</f>
        <v>356</v>
      </c>
      <c r="E380" s="3"/>
      <c r="F380" s="3" t="str">
        <f>IF(F356&lt;&gt;"",F356,"")</f>
        <v>Новый подраздел</v>
      </c>
      <c r="G380" s="3" t="str">
        <f>IF(G356&lt;&gt;"",G356,"")</f>
        <v>Молниезащита ГРПШ</v>
      </c>
      <c r="H380" s="3">
        <v>0</v>
      </c>
      <c r="I380" s="3"/>
      <c r="J380" s="3"/>
      <c r="K380" s="3"/>
      <c r="L380" s="3"/>
      <c r="M380" s="3"/>
      <c r="N380" s="3"/>
      <c r="O380" s="3">
        <f t="shared" ref="O380:T380" si="230">ROUND(AB380,2)</f>
        <v>13135.7</v>
      </c>
      <c r="P380" s="3">
        <f t="shared" si="230"/>
        <v>7237.4</v>
      </c>
      <c r="Q380" s="3">
        <f t="shared" si="230"/>
        <v>578.74</v>
      </c>
      <c r="R380" s="3">
        <f t="shared" si="230"/>
        <v>184.66</v>
      </c>
      <c r="S380" s="3">
        <f t="shared" si="230"/>
        <v>5134.8999999999996</v>
      </c>
      <c r="T380" s="3">
        <f t="shared" si="230"/>
        <v>0</v>
      </c>
      <c r="U380" s="3">
        <f>AH380</f>
        <v>13.874500000000001</v>
      </c>
      <c r="V380" s="3">
        <f>AI380</f>
        <v>0.4022</v>
      </c>
      <c r="W380" s="3">
        <f>ROUND(AJ380,2)</f>
        <v>0</v>
      </c>
      <c r="X380" s="3">
        <f>ROUND(AK380,2)</f>
        <v>5398.15</v>
      </c>
      <c r="Y380" s="3">
        <f>ROUND(AL380,2)</f>
        <v>2999.74</v>
      </c>
      <c r="Z380" s="3"/>
      <c r="AA380" s="3"/>
      <c r="AB380" s="3">
        <f>ROUND(SUMIF(AA360:AA378,"=72309884",O360:O378),2)</f>
        <v>13135.7</v>
      </c>
      <c r="AC380" s="3">
        <f>ROUND(SUMIF(AA360:AA378,"=72309884",P360:P378),2)</f>
        <v>7237.4</v>
      </c>
      <c r="AD380" s="3">
        <f>ROUND(SUMIF(AA360:AA378,"=72309884",Q360:Q378),2)</f>
        <v>578.74</v>
      </c>
      <c r="AE380" s="3">
        <f>ROUND(SUMIF(AA360:AA378,"=72309884",R360:R378),2)</f>
        <v>184.66</v>
      </c>
      <c r="AF380" s="3">
        <f>ROUND(SUMIF(AA360:AA378,"=72309884",S360:S378),2)</f>
        <v>5134.8999999999996</v>
      </c>
      <c r="AG380" s="3">
        <f>ROUND(SUMIF(AA360:AA378,"=72309884",T360:T378),2)</f>
        <v>0</v>
      </c>
      <c r="AH380" s="3">
        <f>SUMIF(AA360:AA378,"=72309884",U360:U378)</f>
        <v>13.874500000000001</v>
      </c>
      <c r="AI380" s="3">
        <f>SUMIF(AA360:AA378,"=72309884",V360:V378)</f>
        <v>0.4022</v>
      </c>
      <c r="AJ380" s="3">
        <f>ROUND(SUMIF(AA360:AA378,"=72309884",W360:W378),2)</f>
        <v>0</v>
      </c>
      <c r="AK380" s="3">
        <f>ROUND(SUMIF(AA360:AA378,"=72309884",X360:X378),2)</f>
        <v>5398.15</v>
      </c>
      <c r="AL380" s="3">
        <f>ROUND(SUMIF(AA360:AA378,"=72309884",Y360:Y378),2)</f>
        <v>2999.74</v>
      </c>
      <c r="AM380" s="3"/>
      <c r="AN380" s="3"/>
      <c r="AO380" s="3">
        <f t="shared" ref="AO380:BD380" si="231">ROUND(BX380,2)</f>
        <v>0</v>
      </c>
      <c r="AP380" s="3">
        <f t="shared" si="231"/>
        <v>0</v>
      </c>
      <c r="AQ380" s="3">
        <f t="shared" si="231"/>
        <v>0</v>
      </c>
      <c r="AR380" s="3">
        <f t="shared" si="231"/>
        <v>21533.59</v>
      </c>
      <c r="AS380" s="3">
        <f t="shared" si="231"/>
        <v>8624.64</v>
      </c>
      <c r="AT380" s="3">
        <f t="shared" si="231"/>
        <v>12908.95</v>
      </c>
      <c r="AU380" s="3">
        <f t="shared" si="231"/>
        <v>0</v>
      </c>
      <c r="AV380" s="3">
        <f t="shared" si="231"/>
        <v>7237.4</v>
      </c>
      <c r="AW380" s="3">
        <f t="shared" si="231"/>
        <v>7237.4</v>
      </c>
      <c r="AX380" s="3">
        <f t="shared" si="231"/>
        <v>0</v>
      </c>
      <c r="AY380" s="3">
        <f t="shared" si="231"/>
        <v>7237.4</v>
      </c>
      <c r="AZ380" s="3">
        <f t="shared" si="231"/>
        <v>0</v>
      </c>
      <c r="BA380" s="3">
        <f t="shared" si="231"/>
        <v>0</v>
      </c>
      <c r="BB380" s="3">
        <f t="shared" si="231"/>
        <v>0</v>
      </c>
      <c r="BC380" s="3">
        <f t="shared" si="231"/>
        <v>0</v>
      </c>
      <c r="BD380" s="3">
        <f t="shared" si="231"/>
        <v>0</v>
      </c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>
        <f>ROUND(SUMIF(AA360:AA378,"=72309884",FQ360:FQ378),2)</f>
        <v>0</v>
      </c>
      <c r="BY380" s="3">
        <f>ROUND(SUMIF(AA360:AA378,"=72309884",FR360:FR378),2)</f>
        <v>0</v>
      </c>
      <c r="BZ380" s="3">
        <f>ROUND(SUMIF(AA360:AA378,"=72309884",GL360:GL378),2)</f>
        <v>0</v>
      </c>
      <c r="CA380" s="3">
        <f>ROUND(SUMIF(AA360:AA378,"=72309884",GM360:GM378),2)</f>
        <v>21533.59</v>
      </c>
      <c r="CB380" s="3">
        <f>ROUND(SUMIF(AA360:AA378,"=72309884",GN360:GN378),2)</f>
        <v>8624.64</v>
      </c>
      <c r="CC380" s="3">
        <f>ROUND(SUMIF(AA360:AA378,"=72309884",GO360:GO378),2)</f>
        <v>12908.95</v>
      </c>
      <c r="CD380" s="3">
        <f>ROUND(SUMIF(AA360:AA378,"=72309884",GP360:GP378),2)</f>
        <v>0</v>
      </c>
      <c r="CE380" s="3">
        <f>AC380-BX380</f>
        <v>7237.4</v>
      </c>
      <c r="CF380" s="3">
        <f>AC380-BY380</f>
        <v>7237.4</v>
      </c>
      <c r="CG380" s="3">
        <f>BX380-BZ380</f>
        <v>0</v>
      </c>
      <c r="CH380" s="3">
        <f>AC380-BX380-BY380+BZ380</f>
        <v>7237.4</v>
      </c>
      <c r="CI380" s="3">
        <f>BY380-BZ380</f>
        <v>0</v>
      </c>
      <c r="CJ380" s="3">
        <f>ROUND(SUMIF(AA360:AA378,"=72309884",GX360:GX378),2)</f>
        <v>0</v>
      </c>
      <c r="CK380" s="3">
        <f>ROUND(SUMIF(AA360:AA378,"=72309884",GY360:GY378),2)</f>
        <v>0</v>
      </c>
      <c r="CL380" s="3">
        <f>ROUND(SUMIF(AA360:AA378,"=72309884",GZ360:GZ378),2)</f>
        <v>0</v>
      </c>
      <c r="CM380" s="3">
        <f>ROUND(SUMIF(AA360:AA378,"=72309884",HD360:HD378),2)</f>
        <v>0</v>
      </c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>
        <v>0</v>
      </c>
    </row>
    <row r="382" spans="1:255" x14ac:dyDescent="0.2">
      <c r="A382" s="5">
        <v>50</v>
      </c>
      <c r="B382" s="5">
        <v>0</v>
      </c>
      <c r="C382" s="5">
        <v>0</v>
      </c>
      <c r="D382" s="5">
        <v>1</v>
      </c>
      <c r="E382" s="5">
        <v>201</v>
      </c>
      <c r="F382" s="5">
        <f>ROUND(Source!O380,O382)</f>
        <v>13135.7</v>
      </c>
      <c r="G382" s="5" t="s">
        <v>46</v>
      </c>
      <c r="H382" s="5" t="s">
        <v>47</v>
      </c>
      <c r="I382" s="5"/>
      <c r="J382" s="5"/>
      <c r="K382" s="5">
        <v>201</v>
      </c>
      <c r="L382" s="5">
        <v>1</v>
      </c>
      <c r="M382" s="5">
        <v>3</v>
      </c>
      <c r="N382" s="5" t="s">
        <v>3</v>
      </c>
      <c r="O382" s="5">
        <v>2</v>
      </c>
      <c r="P382" s="5"/>
      <c r="Q382" s="5"/>
      <c r="R382" s="5"/>
      <c r="S382" s="5"/>
      <c r="T382" s="5"/>
      <c r="U382" s="5"/>
      <c r="V382" s="5"/>
      <c r="W382" s="5">
        <v>13135.7</v>
      </c>
      <c r="X382" s="5">
        <v>1</v>
      </c>
      <c r="Y382" s="5">
        <v>13135.7</v>
      </c>
      <c r="Z382" s="5"/>
      <c r="AA382" s="5"/>
      <c r="AB382" s="5"/>
    </row>
    <row r="383" spans="1:255" x14ac:dyDescent="0.2">
      <c r="A383" s="5">
        <v>50</v>
      </c>
      <c r="B383" s="5">
        <v>0</v>
      </c>
      <c r="C383" s="5">
        <v>0</v>
      </c>
      <c r="D383" s="5">
        <v>1</v>
      </c>
      <c r="E383" s="5">
        <v>202</v>
      </c>
      <c r="F383" s="5">
        <f>ROUND(Source!P380,O383)</f>
        <v>7237.4</v>
      </c>
      <c r="G383" s="5" t="s">
        <v>48</v>
      </c>
      <c r="H383" s="5" t="s">
        <v>49</v>
      </c>
      <c r="I383" s="5"/>
      <c r="J383" s="5"/>
      <c r="K383" s="5">
        <v>202</v>
      </c>
      <c r="L383" s="5">
        <v>2</v>
      </c>
      <c r="M383" s="5">
        <v>3</v>
      </c>
      <c r="N383" s="5" t="s">
        <v>3</v>
      </c>
      <c r="O383" s="5">
        <v>2</v>
      </c>
      <c r="P383" s="5"/>
      <c r="Q383" s="5"/>
      <c r="R383" s="5"/>
      <c r="S383" s="5"/>
      <c r="T383" s="5"/>
      <c r="U383" s="5"/>
      <c r="V383" s="5"/>
      <c r="W383" s="5">
        <v>7237.4</v>
      </c>
      <c r="X383" s="5">
        <v>1</v>
      </c>
      <c r="Y383" s="5">
        <v>7237.4</v>
      </c>
      <c r="Z383" s="5"/>
      <c r="AA383" s="5"/>
      <c r="AB383" s="5"/>
    </row>
    <row r="384" spans="1:255" x14ac:dyDescent="0.2">
      <c r="A384" s="5">
        <v>50</v>
      </c>
      <c r="B384" s="5">
        <v>0</v>
      </c>
      <c r="C384" s="5">
        <v>0</v>
      </c>
      <c r="D384" s="5">
        <v>1</v>
      </c>
      <c r="E384" s="5">
        <v>222</v>
      </c>
      <c r="F384" s="5">
        <f>ROUND(Source!AO380,O384)</f>
        <v>0</v>
      </c>
      <c r="G384" s="5" t="s">
        <v>50</v>
      </c>
      <c r="H384" s="5" t="s">
        <v>51</v>
      </c>
      <c r="I384" s="5"/>
      <c r="J384" s="5"/>
      <c r="K384" s="5">
        <v>222</v>
      </c>
      <c r="L384" s="5">
        <v>3</v>
      </c>
      <c r="M384" s="5">
        <v>3</v>
      </c>
      <c r="N384" s="5" t="s">
        <v>3</v>
      </c>
      <c r="O384" s="5">
        <v>2</v>
      </c>
      <c r="P384" s="5"/>
      <c r="Q384" s="5"/>
      <c r="R384" s="5"/>
      <c r="S384" s="5"/>
      <c r="T384" s="5"/>
      <c r="U384" s="5"/>
      <c r="V384" s="5"/>
      <c r="W384" s="5">
        <v>0</v>
      </c>
      <c r="X384" s="5">
        <v>1</v>
      </c>
      <c r="Y384" s="5">
        <v>0</v>
      </c>
      <c r="Z384" s="5"/>
      <c r="AA384" s="5"/>
      <c r="AB384" s="5"/>
    </row>
    <row r="385" spans="1:28" x14ac:dyDescent="0.2">
      <c r="A385" s="5">
        <v>50</v>
      </c>
      <c r="B385" s="5">
        <v>0</v>
      </c>
      <c r="C385" s="5">
        <v>0</v>
      </c>
      <c r="D385" s="5">
        <v>1</v>
      </c>
      <c r="E385" s="5">
        <v>225</v>
      </c>
      <c r="F385" s="5">
        <f>ROUND(Source!AV380,O385)</f>
        <v>7237.4</v>
      </c>
      <c r="G385" s="5" t="s">
        <v>52</v>
      </c>
      <c r="H385" s="5" t="s">
        <v>53</v>
      </c>
      <c r="I385" s="5"/>
      <c r="J385" s="5"/>
      <c r="K385" s="5">
        <v>225</v>
      </c>
      <c r="L385" s="5">
        <v>4</v>
      </c>
      <c r="M385" s="5">
        <v>3</v>
      </c>
      <c r="N385" s="5" t="s">
        <v>3</v>
      </c>
      <c r="O385" s="5">
        <v>2</v>
      </c>
      <c r="P385" s="5"/>
      <c r="Q385" s="5"/>
      <c r="R385" s="5"/>
      <c r="S385" s="5"/>
      <c r="T385" s="5"/>
      <c r="U385" s="5"/>
      <c r="V385" s="5"/>
      <c r="W385" s="5">
        <v>7237.4</v>
      </c>
      <c r="X385" s="5">
        <v>1</v>
      </c>
      <c r="Y385" s="5">
        <v>7237.4</v>
      </c>
      <c r="Z385" s="5"/>
      <c r="AA385" s="5"/>
      <c r="AB385" s="5"/>
    </row>
    <row r="386" spans="1:28" x14ac:dyDescent="0.2">
      <c r="A386" s="5">
        <v>50</v>
      </c>
      <c r="B386" s="5">
        <v>0</v>
      </c>
      <c r="C386" s="5">
        <v>0</v>
      </c>
      <c r="D386" s="5">
        <v>1</v>
      </c>
      <c r="E386" s="5">
        <v>226</v>
      </c>
      <c r="F386" s="5">
        <f>ROUND(Source!AW380,O386)</f>
        <v>7237.4</v>
      </c>
      <c r="G386" s="5" t="s">
        <v>54</v>
      </c>
      <c r="H386" s="5" t="s">
        <v>55</v>
      </c>
      <c r="I386" s="5"/>
      <c r="J386" s="5"/>
      <c r="K386" s="5">
        <v>226</v>
      </c>
      <c r="L386" s="5">
        <v>5</v>
      </c>
      <c r="M386" s="5">
        <v>3</v>
      </c>
      <c r="N386" s="5" t="s">
        <v>3</v>
      </c>
      <c r="O386" s="5">
        <v>2</v>
      </c>
      <c r="P386" s="5"/>
      <c r="Q386" s="5"/>
      <c r="R386" s="5"/>
      <c r="S386" s="5"/>
      <c r="T386" s="5"/>
      <c r="U386" s="5"/>
      <c r="V386" s="5"/>
      <c r="W386" s="5">
        <v>7237.4</v>
      </c>
      <c r="X386" s="5">
        <v>1</v>
      </c>
      <c r="Y386" s="5">
        <v>7237.4</v>
      </c>
      <c r="Z386" s="5"/>
      <c r="AA386" s="5"/>
      <c r="AB386" s="5"/>
    </row>
    <row r="387" spans="1:28" x14ac:dyDescent="0.2">
      <c r="A387" s="5">
        <v>50</v>
      </c>
      <c r="B387" s="5">
        <v>0</v>
      </c>
      <c r="C387" s="5">
        <v>0</v>
      </c>
      <c r="D387" s="5">
        <v>1</v>
      </c>
      <c r="E387" s="5">
        <v>227</v>
      </c>
      <c r="F387" s="5">
        <f>ROUND(Source!AX380,O387)</f>
        <v>0</v>
      </c>
      <c r="G387" s="5" t="s">
        <v>56</v>
      </c>
      <c r="H387" s="5" t="s">
        <v>57</v>
      </c>
      <c r="I387" s="5"/>
      <c r="J387" s="5"/>
      <c r="K387" s="5">
        <v>227</v>
      </c>
      <c r="L387" s="5">
        <v>6</v>
      </c>
      <c r="M387" s="5">
        <v>3</v>
      </c>
      <c r="N387" s="5" t="s">
        <v>3</v>
      </c>
      <c r="O387" s="5">
        <v>2</v>
      </c>
      <c r="P387" s="5"/>
      <c r="Q387" s="5"/>
      <c r="R387" s="5"/>
      <c r="S387" s="5"/>
      <c r="T387" s="5"/>
      <c r="U387" s="5"/>
      <c r="V387" s="5"/>
      <c r="W387" s="5">
        <v>0</v>
      </c>
      <c r="X387" s="5">
        <v>1</v>
      </c>
      <c r="Y387" s="5">
        <v>0</v>
      </c>
      <c r="Z387" s="5"/>
      <c r="AA387" s="5"/>
      <c r="AB387" s="5"/>
    </row>
    <row r="388" spans="1:28" x14ac:dyDescent="0.2">
      <c r="A388" s="5">
        <v>50</v>
      </c>
      <c r="B388" s="5">
        <v>0</v>
      </c>
      <c r="C388" s="5">
        <v>0</v>
      </c>
      <c r="D388" s="5">
        <v>1</v>
      </c>
      <c r="E388" s="5">
        <v>228</v>
      </c>
      <c r="F388" s="5">
        <f>ROUND(Source!AY380,O388)</f>
        <v>7237.4</v>
      </c>
      <c r="G388" s="5" t="s">
        <v>58</v>
      </c>
      <c r="H388" s="5" t="s">
        <v>59</v>
      </c>
      <c r="I388" s="5"/>
      <c r="J388" s="5"/>
      <c r="K388" s="5">
        <v>228</v>
      </c>
      <c r="L388" s="5">
        <v>7</v>
      </c>
      <c r="M388" s="5">
        <v>3</v>
      </c>
      <c r="N388" s="5" t="s">
        <v>3</v>
      </c>
      <c r="O388" s="5">
        <v>2</v>
      </c>
      <c r="P388" s="5"/>
      <c r="Q388" s="5"/>
      <c r="R388" s="5"/>
      <c r="S388" s="5"/>
      <c r="T388" s="5"/>
      <c r="U388" s="5"/>
      <c r="V388" s="5"/>
      <c r="W388" s="5">
        <v>7237.4</v>
      </c>
      <c r="X388" s="5">
        <v>1</v>
      </c>
      <c r="Y388" s="5">
        <v>7237.4</v>
      </c>
      <c r="Z388" s="5"/>
      <c r="AA388" s="5"/>
      <c r="AB388" s="5"/>
    </row>
    <row r="389" spans="1:28" x14ac:dyDescent="0.2">
      <c r="A389" s="5">
        <v>50</v>
      </c>
      <c r="B389" s="5">
        <v>0</v>
      </c>
      <c r="C389" s="5">
        <v>0</v>
      </c>
      <c r="D389" s="5">
        <v>1</v>
      </c>
      <c r="E389" s="5">
        <v>216</v>
      </c>
      <c r="F389" s="5">
        <f>ROUND(Source!AP380,O389)</f>
        <v>0</v>
      </c>
      <c r="G389" s="5" t="s">
        <v>60</v>
      </c>
      <c r="H389" s="5" t="s">
        <v>61</v>
      </c>
      <c r="I389" s="5"/>
      <c r="J389" s="5"/>
      <c r="K389" s="5">
        <v>216</v>
      </c>
      <c r="L389" s="5">
        <v>8</v>
      </c>
      <c r="M389" s="5">
        <v>3</v>
      </c>
      <c r="N389" s="5" t="s">
        <v>3</v>
      </c>
      <c r="O389" s="5">
        <v>2</v>
      </c>
      <c r="P389" s="5"/>
      <c r="Q389" s="5"/>
      <c r="R389" s="5"/>
      <c r="S389" s="5"/>
      <c r="T389" s="5"/>
      <c r="U389" s="5"/>
      <c r="V389" s="5"/>
      <c r="W389" s="5">
        <v>0</v>
      </c>
      <c r="X389" s="5">
        <v>1</v>
      </c>
      <c r="Y389" s="5">
        <v>0</v>
      </c>
      <c r="Z389" s="5"/>
      <c r="AA389" s="5"/>
      <c r="AB389" s="5"/>
    </row>
    <row r="390" spans="1:28" x14ac:dyDescent="0.2">
      <c r="A390" s="5">
        <v>50</v>
      </c>
      <c r="B390" s="5">
        <v>0</v>
      </c>
      <c r="C390" s="5">
        <v>0</v>
      </c>
      <c r="D390" s="5">
        <v>1</v>
      </c>
      <c r="E390" s="5">
        <v>223</v>
      </c>
      <c r="F390" s="5">
        <f>ROUND(Source!AQ380,O390)</f>
        <v>0</v>
      </c>
      <c r="G390" s="5" t="s">
        <v>62</v>
      </c>
      <c r="H390" s="5" t="s">
        <v>63</v>
      </c>
      <c r="I390" s="5"/>
      <c r="J390" s="5"/>
      <c r="K390" s="5">
        <v>223</v>
      </c>
      <c r="L390" s="5">
        <v>9</v>
      </c>
      <c r="M390" s="5">
        <v>3</v>
      </c>
      <c r="N390" s="5" t="s">
        <v>3</v>
      </c>
      <c r="O390" s="5">
        <v>2</v>
      </c>
      <c r="P390" s="5"/>
      <c r="Q390" s="5"/>
      <c r="R390" s="5"/>
      <c r="S390" s="5"/>
      <c r="T390" s="5"/>
      <c r="U390" s="5"/>
      <c r="V390" s="5"/>
      <c r="W390" s="5">
        <v>0</v>
      </c>
      <c r="X390" s="5">
        <v>1</v>
      </c>
      <c r="Y390" s="5">
        <v>0</v>
      </c>
      <c r="Z390" s="5"/>
      <c r="AA390" s="5"/>
      <c r="AB390" s="5"/>
    </row>
    <row r="391" spans="1:28" x14ac:dyDescent="0.2">
      <c r="A391" s="5">
        <v>50</v>
      </c>
      <c r="B391" s="5">
        <v>0</v>
      </c>
      <c r="C391" s="5">
        <v>0</v>
      </c>
      <c r="D391" s="5">
        <v>1</v>
      </c>
      <c r="E391" s="5">
        <v>229</v>
      </c>
      <c r="F391" s="5">
        <f>ROUND(Source!AZ380,O391)</f>
        <v>0</v>
      </c>
      <c r="G391" s="5" t="s">
        <v>64</v>
      </c>
      <c r="H391" s="5" t="s">
        <v>65</v>
      </c>
      <c r="I391" s="5"/>
      <c r="J391" s="5"/>
      <c r="K391" s="5">
        <v>229</v>
      </c>
      <c r="L391" s="5">
        <v>10</v>
      </c>
      <c r="M391" s="5">
        <v>3</v>
      </c>
      <c r="N391" s="5" t="s">
        <v>3</v>
      </c>
      <c r="O391" s="5">
        <v>2</v>
      </c>
      <c r="P391" s="5"/>
      <c r="Q391" s="5"/>
      <c r="R391" s="5"/>
      <c r="S391" s="5"/>
      <c r="T391" s="5"/>
      <c r="U391" s="5"/>
      <c r="V391" s="5"/>
      <c r="W391" s="5">
        <v>0</v>
      </c>
      <c r="X391" s="5">
        <v>1</v>
      </c>
      <c r="Y391" s="5">
        <v>0</v>
      </c>
      <c r="Z391" s="5"/>
      <c r="AA391" s="5"/>
      <c r="AB391" s="5"/>
    </row>
    <row r="392" spans="1:28" x14ac:dyDescent="0.2">
      <c r="A392" s="5">
        <v>50</v>
      </c>
      <c r="B392" s="5">
        <v>0</v>
      </c>
      <c r="C392" s="5">
        <v>0</v>
      </c>
      <c r="D392" s="5">
        <v>1</v>
      </c>
      <c r="E392" s="5">
        <v>203</v>
      </c>
      <c r="F392" s="5">
        <f>ROUND(Source!Q380,O392)</f>
        <v>578.74</v>
      </c>
      <c r="G392" s="5" t="s">
        <v>66</v>
      </c>
      <c r="H392" s="5" t="s">
        <v>67</v>
      </c>
      <c r="I392" s="5"/>
      <c r="J392" s="5"/>
      <c r="K392" s="5">
        <v>203</v>
      </c>
      <c r="L392" s="5">
        <v>11</v>
      </c>
      <c r="M392" s="5">
        <v>3</v>
      </c>
      <c r="N392" s="5" t="s">
        <v>3</v>
      </c>
      <c r="O392" s="5">
        <v>2</v>
      </c>
      <c r="P392" s="5"/>
      <c r="Q392" s="5"/>
      <c r="R392" s="5"/>
      <c r="S392" s="5"/>
      <c r="T392" s="5"/>
      <c r="U392" s="5"/>
      <c r="V392" s="5"/>
      <c r="W392" s="5">
        <v>578.74</v>
      </c>
      <c r="X392" s="5">
        <v>1</v>
      </c>
      <c r="Y392" s="5">
        <v>578.74</v>
      </c>
      <c r="Z392" s="5"/>
      <c r="AA392" s="5"/>
      <c r="AB392" s="5"/>
    </row>
    <row r="393" spans="1:28" x14ac:dyDescent="0.2">
      <c r="A393" s="5">
        <v>50</v>
      </c>
      <c r="B393" s="5">
        <v>0</v>
      </c>
      <c r="C393" s="5">
        <v>0</v>
      </c>
      <c r="D393" s="5">
        <v>1</v>
      </c>
      <c r="E393" s="5">
        <v>231</v>
      </c>
      <c r="F393" s="5">
        <f>ROUND(Source!BB380,O393)</f>
        <v>0</v>
      </c>
      <c r="G393" s="5" t="s">
        <v>68</v>
      </c>
      <c r="H393" s="5" t="s">
        <v>69</v>
      </c>
      <c r="I393" s="5"/>
      <c r="J393" s="5"/>
      <c r="K393" s="5">
        <v>231</v>
      </c>
      <c r="L393" s="5">
        <v>12</v>
      </c>
      <c r="M393" s="5">
        <v>3</v>
      </c>
      <c r="N393" s="5" t="s">
        <v>3</v>
      </c>
      <c r="O393" s="5">
        <v>2</v>
      </c>
      <c r="P393" s="5"/>
      <c r="Q393" s="5"/>
      <c r="R393" s="5"/>
      <c r="S393" s="5"/>
      <c r="T393" s="5"/>
      <c r="U393" s="5"/>
      <c r="V393" s="5"/>
      <c r="W393" s="5">
        <v>0</v>
      </c>
      <c r="X393" s="5">
        <v>1</v>
      </c>
      <c r="Y393" s="5">
        <v>0</v>
      </c>
      <c r="Z393" s="5"/>
      <c r="AA393" s="5"/>
      <c r="AB393" s="5"/>
    </row>
    <row r="394" spans="1:28" x14ac:dyDescent="0.2">
      <c r="A394" s="5">
        <v>50</v>
      </c>
      <c r="B394" s="5">
        <v>0</v>
      </c>
      <c r="C394" s="5">
        <v>0</v>
      </c>
      <c r="D394" s="5">
        <v>1</v>
      </c>
      <c r="E394" s="5">
        <v>204</v>
      </c>
      <c r="F394" s="5">
        <f>ROUND(Source!R380,O394)</f>
        <v>184.66</v>
      </c>
      <c r="G394" s="5" t="s">
        <v>70</v>
      </c>
      <c r="H394" s="5" t="s">
        <v>71</v>
      </c>
      <c r="I394" s="5"/>
      <c r="J394" s="5"/>
      <c r="K394" s="5">
        <v>204</v>
      </c>
      <c r="L394" s="5">
        <v>13</v>
      </c>
      <c r="M394" s="5">
        <v>3</v>
      </c>
      <c r="N394" s="5" t="s">
        <v>3</v>
      </c>
      <c r="O394" s="5">
        <v>2</v>
      </c>
      <c r="P394" s="5"/>
      <c r="Q394" s="5"/>
      <c r="R394" s="5"/>
      <c r="S394" s="5"/>
      <c r="T394" s="5"/>
      <c r="U394" s="5"/>
      <c r="V394" s="5"/>
      <c r="W394" s="5">
        <v>184.66</v>
      </c>
      <c r="X394" s="5">
        <v>1</v>
      </c>
      <c r="Y394" s="5">
        <v>184.66</v>
      </c>
      <c r="Z394" s="5"/>
      <c r="AA394" s="5"/>
      <c r="AB394" s="5"/>
    </row>
    <row r="395" spans="1:28" x14ac:dyDescent="0.2">
      <c r="A395" s="5">
        <v>50</v>
      </c>
      <c r="B395" s="5">
        <v>0</v>
      </c>
      <c r="C395" s="5">
        <v>0</v>
      </c>
      <c r="D395" s="5">
        <v>1</v>
      </c>
      <c r="E395" s="5">
        <v>205</v>
      </c>
      <c r="F395" s="5">
        <f>ROUND(Source!S380,O395)</f>
        <v>5134.8999999999996</v>
      </c>
      <c r="G395" s="5" t="s">
        <v>72</v>
      </c>
      <c r="H395" s="5" t="s">
        <v>73</v>
      </c>
      <c r="I395" s="5"/>
      <c r="J395" s="5"/>
      <c r="K395" s="5">
        <v>205</v>
      </c>
      <c r="L395" s="5">
        <v>14</v>
      </c>
      <c r="M395" s="5">
        <v>3</v>
      </c>
      <c r="N395" s="5" t="s">
        <v>3</v>
      </c>
      <c r="O395" s="5">
        <v>2</v>
      </c>
      <c r="P395" s="5"/>
      <c r="Q395" s="5"/>
      <c r="R395" s="5"/>
      <c r="S395" s="5"/>
      <c r="T395" s="5"/>
      <c r="U395" s="5"/>
      <c r="V395" s="5"/>
      <c r="W395" s="5">
        <v>5134.9000000000005</v>
      </c>
      <c r="X395" s="5">
        <v>1</v>
      </c>
      <c r="Y395" s="5">
        <v>5134.9000000000005</v>
      </c>
      <c r="Z395" s="5"/>
      <c r="AA395" s="5"/>
      <c r="AB395" s="5"/>
    </row>
    <row r="396" spans="1:28" x14ac:dyDescent="0.2">
      <c r="A396" s="5">
        <v>50</v>
      </c>
      <c r="B396" s="5">
        <v>0</v>
      </c>
      <c r="C396" s="5">
        <v>0</v>
      </c>
      <c r="D396" s="5">
        <v>1</v>
      </c>
      <c r="E396" s="5">
        <v>232</v>
      </c>
      <c r="F396" s="5">
        <f>ROUND(Source!BC380,O396)</f>
        <v>0</v>
      </c>
      <c r="G396" s="5" t="s">
        <v>74</v>
      </c>
      <c r="H396" s="5" t="s">
        <v>75</v>
      </c>
      <c r="I396" s="5"/>
      <c r="J396" s="5"/>
      <c r="K396" s="5">
        <v>232</v>
      </c>
      <c r="L396" s="5">
        <v>15</v>
      </c>
      <c r="M396" s="5">
        <v>3</v>
      </c>
      <c r="N396" s="5" t="s">
        <v>3</v>
      </c>
      <c r="O396" s="5">
        <v>2</v>
      </c>
      <c r="P396" s="5"/>
      <c r="Q396" s="5"/>
      <c r="R396" s="5"/>
      <c r="S396" s="5"/>
      <c r="T396" s="5"/>
      <c r="U396" s="5"/>
      <c r="V396" s="5"/>
      <c r="W396" s="5">
        <v>0</v>
      </c>
      <c r="X396" s="5">
        <v>1</v>
      </c>
      <c r="Y396" s="5">
        <v>0</v>
      </c>
      <c r="Z396" s="5"/>
      <c r="AA396" s="5"/>
      <c r="AB396" s="5"/>
    </row>
    <row r="397" spans="1:28" x14ac:dyDescent="0.2">
      <c r="A397" s="5">
        <v>50</v>
      </c>
      <c r="B397" s="5">
        <v>0</v>
      </c>
      <c r="C397" s="5">
        <v>0</v>
      </c>
      <c r="D397" s="5">
        <v>1</v>
      </c>
      <c r="E397" s="5">
        <v>214</v>
      </c>
      <c r="F397" s="5">
        <f>ROUND(Source!AS380,O397)</f>
        <v>8624.64</v>
      </c>
      <c r="G397" s="5" t="s">
        <v>76</v>
      </c>
      <c r="H397" s="5" t="s">
        <v>77</v>
      </c>
      <c r="I397" s="5"/>
      <c r="J397" s="5"/>
      <c r="K397" s="5">
        <v>214</v>
      </c>
      <c r="L397" s="5">
        <v>16</v>
      </c>
      <c r="M397" s="5">
        <v>3</v>
      </c>
      <c r="N397" s="5" t="s">
        <v>3</v>
      </c>
      <c r="O397" s="5">
        <v>2</v>
      </c>
      <c r="P397" s="5"/>
      <c r="Q397" s="5"/>
      <c r="R397" s="5"/>
      <c r="S397" s="5"/>
      <c r="T397" s="5"/>
      <c r="U397" s="5"/>
      <c r="V397" s="5"/>
      <c r="W397" s="5">
        <v>8624.64</v>
      </c>
      <c r="X397" s="5">
        <v>1</v>
      </c>
      <c r="Y397" s="5">
        <v>8624.64</v>
      </c>
      <c r="Z397" s="5"/>
      <c r="AA397" s="5"/>
      <c r="AB397" s="5"/>
    </row>
    <row r="398" spans="1:28" x14ac:dyDescent="0.2">
      <c r="A398" s="5">
        <v>50</v>
      </c>
      <c r="B398" s="5">
        <v>0</v>
      </c>
      <c r="C398" s="5">
        <v>0</v>
      </c>
      <c r="D398" s="5">
        <v>1</v>
      </c>
      <c r="E398" s="5">
        <v>215</v>
      </c>
      <c r="F398" s="5">
        <f>ROUND(Source!AT380,O398)</f>
        <v>12908.95</v>
      </c>
      <c r="G398" s="5" t="s">
        <v>78</v>
      </c>
      <c r="H398" s="5" t="s">
        <v>79</v>
      </c>
      <c r="I398" s="5"/>
      <c r="J398" s="5"/>
      <c r="K398" s="5">
        <v>215</v>
      </c>
      <c r="L398" s="5">
        <v>17</v>
      </c>
      <c r="M398" s="5">
        <v>3</v>
      </c>
      <c r="N398" s="5" t="s">
        <v>3</v>
      </c>
      <c r="O398" s="5">
        <v>2</v>
      </c>
      <c r="P398" s="5"/>
      <c r="Q398" s="5"/>
      <c r="R398" s="5"/>
      <c r="S398" s="5"/>
      <c r="T398" s="5"/>
      <c r="U398" s="5"/>
      <c r="V398" s="5"/>
      <c r="W398" s="5">
        <v>12908.95</v>
      </c>
      <c r="X398" s="5">
        <v>1</v>
      </c>
      <c r="Y398" s="5">
        <v>12908.95</v>
      </c>
      <c r="Z398" s="5"/>
      <c r="AA398" s="5"/>
      <c r="AB398" s="5"/>
    </row>
    <row r="399" spans="1:28" x14ac:dyDescent="0.2">
      <c r="A399" s="5">
        <v>50</v>
      </c>
      <c r="B399" s="5">
        <v>0</v>
      </c>
      <c r="C399" s="5">
        <v>0</v>
      </c>
      <c r="D399" s="5">
        <v>1</v>
      </c>
      <c r="E399" s="5">
        <v>217</v>
      </c>
      <c r="F399" s="5">
        <f>ROUND(Source!AU380,O399)</f>
        <v>0</v>
      </c>
      <c r="G399" s="5" t="s">
        <v>80</v>
      </c>
      <c r="H399" s="5" t="s">
        <v>81</v>
      </c>
      <c r="I399" s="5"/>
      <c r="J399" s="5"/>
      <c r="K399" s="5">
        <v>217</v>
      </c>
      <c r="L399" s="5">
        <v>18</v>
      </c>
      <c r="M399" s="5">
        <v>3</v>
      </c>
      <c r="N399" s="5" t="s">
        <v>3</v>
      </c>
      <c r="O399" s="5">
        <v>2</v>
      </c>
      <c r="P399" s="5"/>
      <c r="Q399" s="5"/>
      <c r="R399" s="5"/>
      <c r="S399" s="5"/>
      <c r="T399" s="5"/>
      <c r="U399" s="5"/>
      <c r="V399" s="5"/>
      <c r="W399" s="5">
        <v>0</v>
      </c>
      <c r="X399" s="5">
        <v>1</v>
      </c>
      <c r="Y399" s="5">
        <v>0</v>
      </c>
      <c r="Z399" s="5"/>
      <c r="AA399" s="5"/>
      <c r="AB399" s="5"/>
    </row>
    <row r="400" spans="1:28" x14ac:dyDescent="0.2">
      <c r="A400" s="5">
        <v>50</v>
      </c>
      <c r="B400" s="5">
        <v>0</v>
      </c>
      <c r="C400" s="5">
        <v>0</v>
      </c>
      <c r="D400" s="5">
        <v>1</v>
      </c>
      <c r="E400" s="5">
        <v>230</v>
      </c>
      <c r="F400" s="5">
        <f>ROUND(Source!BA380,O400)</f>
        <v>0</v>
      </c>
      <c r="G400" s="5" t="s">
        <v>82</v>
      </c>
      <c r="H400" s="5" t="s">
        <v>83</v>
      </c>
      <c r="I400" s="5"/>
      <c r="J400" s="5"/>
      <c r="K400" s="5">
        <v>230</v>
      </c>
      <c r="L400" s="5">
        <v>19</v>
      </c>
      <c r="M400" s="5">
        <v>3</v>
      </c>
      <c r="N400" s="5" t="s">
        <v>3</v>
      </c>
      <c r="O400" s="5">
        <v>2</v>
      </c>
      <c r="P400" s="5"/>
      <c r="Q400" s="5"/>
      <c r="R400" s="5"/>
      <c r="S400" s="5"/>
      <c r="T400" s="5"/>
      <c r="U400" s="5"/>
      <c r="V400" s="5"/>
      <c r="W400" s="5">
        <v>0</v>
      </c>
      <c r="X400" s="5">
        <v>1</v>
      </c>
      <c r="Y400" s="5">
        <v>0</v>
      </c>
      <c r="Z400" s="5"/>
      <c r="AA400" s="5"/>
      <c r="AB400" s="5"/>
    </row>
    <row r="401" spans="1:255" x14ac:dyDescent="0.2">
      <c r="A401" s="5">
        <v>50</v>
      </c>
      <c r="B401" s="5">
        <v>0</v>
      </c>
      <c r="C401" s="5">
        <v>0</v>
      </c>
      <c r="D401" s="5">
        <v>1</v>
      </c>
      <c r="E401" s="5">
        <v>206</v>
      </c>
      <c r="F401" s="5">
        <f>ROUND(Source!T380,O401)</f>
        <v>0</v>
      </c>
      <c r="G401" s="5" t="s">
        <v>84</v>
      </c>
      <c r="H401" s="5" t="s">
        <v>85</v>
      </c>
      <c r="I401" s="5"/>
      <c r="J401" s="5"/>
      <c r="K401" s="5">
        <v>206</v>
      </c>
      <c r="L401" s="5">
        <v>20</v>
      </c>
      <c r="M401" s="5">
        <v>3</v>
      </c>
      <c r="N401" s="5" t="s">
        <v>3</v>
      </c>
      <c r="O401" s="5">
        <v>2</v>
      </c>
      <c r="P401" s="5"/>
      <c r="Q401" s="5"/>
      <c r="R401" s="5"/>
      <c r="S401" s="5"/>
      <c r="T401" s="5"/>
      <c r="U401" s="5"/>
      <c r="V401" s="5"/>
      <c r="W401" s="5">
        <v>0</v>
      </c>
      <c r="X401" s="5">
        <v>1</v>
      </c>
      <c r="Y401" s="5">
        <v>0</v>
      </c>
      <c r="Z401" s="5"/>
      <c r="AA401" s="5"/>
      <c r="AB401" s="5"/>
    </row>
    <row r="402" spans="1:255" x14ac:dyDescent="0.2">
      <c r="A402" s="5">
        <v>50</v>
      </c>
      <c r="B402" s="5">
        <v>0</v>
      </c>
      <c r="C402" s="5">
        <v>0</v>
      </c>
      <c r="D402" s="5">
        <v>1</v>
      </c>
      <c r="E402" s="5">
        <v>207</v>
      </c>
      <c r="F402" s="5">
        <f>ROUND(Source!U380,O402)</f>
        <v>13.874499999999999</v>
      </c>
      <c r="G402" s="5" t="s">
        <v>86</v>
      </c>
      <c r="H402" s="5" t="s">
        <v>87</v>
      </c>
      <c r="I402" s="5"/>
      <c r="J402" s="5"/>
      <c r="K402" s="5">
        <v>207</v>
      </c>
      <c r="L402" s="5">
        <v>21</v>
      </c>
      <c r="M402" s="5">
        <v>3</v>
      </c>
      <c r="N402" s="5" t="s">
        <v>3</v>
      </c>
      <c r="O402" s="5">
        <v>7</v>
      </c>
      <c r="P402" s="5"/>
      <c r="Q402" s="5"/>
      <c r="R402" s="5"/>
      <c r="S402" s="5"/>
      <c r="T402" s="5"/>
      <c r="U402" s="5"/>
      <c r="V402" s="5"/>
      <c r="W402" s="5">
        <v>13.874499999999999</v>
      </c>
      <c r="X402" s="5">
        <v>1</v>
      </c>
      <c r="Y402" s="5">
        <v>13.874499999999999</v>
      </c>
      <c r="Z402" s="5"/>
      <c r="AA402" s="5"/>
      <c r="AB402" s="5"/>
    </row>
    <row r="403" spans="1:255" x14ac:dyDescent="0.2">
      <c r="A403" s="5">
        <v>50</v>
      </c>
      <c r="B403" s="5">
        <v>0</v>
      </c>
      <c r="C403" s="5">
        <v>0</v>
      </c>
      <c r="D403" s="5">
        <v>1</v>
      </c>
      <c r="E403" s="5">
        <v>208</v>
      </c>
      <c r="F403" s="5">
        <f>ROUND(Source!V380,O403)</f>
        <v>0.4022</v>
      </c>
      <c r="G403" s="5" t="s">
        <v>88</v>
      </c>
      <c r="H403" s="5" t="s">
        <v>89</v>
      </c>
      <c r="I403" s="5"/>
      <c r="J403" s="5"/>
      <c r="K403" s="5">
        <v>208</v>
      </c>
      <c r="L403" s="5">
        <v>22</v>
      </c>
      <c r="M403" s="5">
        <v>3</v>
      </c>
      <c r="N403" s="5" t="s">
        <v>3</v>
      </c>
      <c r="O403" s="5">
        <v>7</v>
      </c>
      <c r="P403" s="5"/>
      <c r="Q403" s="5"/>
      <c r="R403" s="5"/>
      <c r="S403" s="5"/>
      <c r="T403" s="5"/>
      <c r="U403" s="5"/>
      <c r="V403" s="5"/>
      <c r="W403" s="5">
        <v>0.4022</v>
      </c>
      <c r="X403" s="5">
        <v>1</v>
      </c>
      <c r="Y403" s="5">
        <v>0.4022</v>
      </c>
      <c r="Z403" s="5"/>
      <c r="AA403" s="5"/>
      <c r="AB403" s="5"/>
    </row>
    <row r="404" spans="1:255" x14ac:dyDescent="0.2">
      <c r="A404" s="5">
        <v>50</v>
      </c>
      <c r="B404" s="5">
        <v>0</v>
      </c>
      <c r="C404" s="5">
        <v>0</v>
      </c>
      <c r="D404" s="5">
        <v>1</v>
      </c>
      <c r="E404" s="5">
        <v>209</v>
      </c>
      <c r="F404" s="5">
        <f>ROUND(Source!W380,O404)</f>
        <v>0</v>
      </c>
      <c r="G404" s="5" t="s">
        <v>90</v>
      </c>
      <c r="H404" s="5" t="s">
        <v>91</v>
      </c>
      <c r="I404" s="5"/>
      <c r="J404" s="5"/>
      <c r="K404" s="5">
        <v>209</v>
      </c>
      <c r="L404" s="5">
        <v>23</v>
      </c>
      <c r="M404" s="5">
        <v>3</v>
      </c>
      <c r="N404" s="5" t="s">
        <v>3</v>
      </c>
      <c r="O404" s="5">
        <v>2</v>
      </c>
      <c r="P404" s="5"/>
      <c r="Q404" s="5"/>
      <c r="R404" s="5"/>
      <c r="S404" s="5"/>
      <c r="T404" s="5"/>
      <c r="U404" s="5"/>
      <c r="V404" s="5"/>
      <c r="W404" s="5">
        <v>0</v>
      </c>
      <c r="X404" s="5">
        <v>1</v>
      </c>
      <c r="Y404" s="5">
        <v>0</v>
      </c>
      <c r="Z404" s="5"/>
      <c r="AA404" s="5"/>
      <c r="AB404" s="5"/>
    </row>
    <row r="405" spans="1:255" x14ac:dyDescent="0.2">
      <c r="A405" s="5">
        <v>50</v>
      </c>
      <c r="B405" s="5">
        <v>0</v>
      </c>
      <c r="C405" s="5">
        <v>0</v>
      </c>
      <c r="D405" s="5">
        <v>1</v>
      </c>
      <c r="E405" s="5">
        <v>233</v>
      </c>
      <c r="F405" s="5">
        <f>ROUND(Source!BD380,O405)</f>
        <v>0</v>
      </c>
      <c r="G405" s="5" t="s">
        <v>92</v>
      </c>
      <c r="H405" s="5" t="s">
        <v>93</v>
      </c>
      <c r="I405" s="5"/>
      <c r="J405" s="5"/>
      <c r="K405" s="5">
        <v>233</v>
      </c>
      <c r="L405" s="5">
        <v>24</v>
      </c>
      <c r="M405" s="5">
        <v>3</v>
      </c>
      <c r="N405" s="5" t="s">
        <v>3</v>
      </c>
      <c r="O405" s="5">
        <v>2</v>
      </c>
      <c r="P405" s="5"/>
      <c r="Q405" s="5"/>
      <c r="R405" s="5"/>
      <c r="S405" s="5"/>
      <c r="T405" s="5"/>
      <c r="U405" s="5"/>
      <c r="V405" s="5"/>
      <c r="W405" s="5">
        <v>0</v>
      </c>
      <c r="X405" s="5">
        <v>1</v>
      </c>
      <c r="Y405" s="5">
        <v>0</v>
      </c>
      <c r="Z405" s="5"/>
      <c r="AA405" s="5"/>
      <c r="AB405" s="5"/>
    </row>
    <row r="406" spans="1:255" x14ac:dyDescent="0.2">
      <c r="A406" s="5">
        <v>50</v>
      </c>
      <c r="B406" s="5">
        <v>0</v>
      </c>
      <c r="C406" s="5">
        <v>0</v>
      </c>
      <c r="D406" s="5">
        <v>1</v>
      </c>
      <c r="E406" s="5">
        <v>210</v>
      </c>
      <c r="F406" s="5">
        <f>ROUND(Source!X380,O406)</f>
        <v>5398.15</v>
      </c>
      <c r="G406" s="5" t="s">
        <v>94</v>
      </c>
      <c r="H406" s="5" t="s">
        <v>95</v>
      </c>
      <c r="I406" s="5"/>
      <c r="J406" s="5"/>
      <c r="K406" s="5">
        <v>210</v>
      </c>
      <c r="L406" s="5">
        <v>25</v>
      </c>
      <c r="M406" s="5">
        <v>3</v>
      </c>
      <c r="N406" s="5" t="s">
        <v>3</v>
      </c>
      <c r="O406" s="5">
        <v>2</v>
      </c>
      <c r="P406" s="5"/>
      <c r="Q406" s="5"/>
      <c r="R406" s="5"/>
      <c r="S406" s="5"/>
      <c r="T406" s="5"/>
      <c r="U406" s="5"/>
      <c r="V406" s="5"/>
      <c r="W406" s="5">
        <v>5398.15</v>
      </c>
      <c r="X406" s="5">
        <v>1</v>
      </c>
      <c r="Y406" s="5">
        <v>5398.15</v>
      </c>
      <c r="Z406" s="5"/>
      <c r="AA406" s="5"/>
      <c r="AB406" s="5"/>
    </row>
    <row r="407" spans="1:255" x14ac:dyDescent="0.2">
      <c r="A407" s="5">
        <v>50</v>
      </c>
      <c r="B407" s="5">
        <v>0</v>
      </c>
      <c r="C407" s="5">
        <v>0</v>
      </c>
      <c r="D407" s="5">
        <v>1</v>
      </c>
      <c r="E407" s="5">
        <v>211</v>
      </c>
      <c r="F407" s="5">
        <f>ROUND(Source!Y380,O407)</f>
        <v>2999.74</v>
      </c>
      <c r="G407" s="5" t="s">
        <v>96</v>
      </c>
      <c r="H407" s="5" t="s">
        <v>97</v>
      </c>
      <c r="I407" s="5"/>
      <c r="J407" s="5"/>
      <c r="K407" s="5">
        <v>211</v>
      </c>
      <c r="L407" s="5">
        <v>26</v>
      </c>
      <c r="M407" s="5">
        <v>3</v>
      </c>
      <c r="N407" s="5" t="s">
        <v>3</v>
      </c>
      <c r="O407" s="5">
        <v>2</v>
      </c>
      <c r="P407" s="5"/>
      <c r="Q407" s="5"/>
      <c r="R407" s="5"/>
      <c r="S407" s="5"/>
      <c r="T407" s="5"/>
      <c r="U407" s="5"/>
      <c r="V407" s="5"/>
      <c r="W407" s="5">
        <v>2999.74</v>
      </c>
      <c r="X407" s="5">
        <v>1</v>
      </c>
      <c r="Y407" s="5">
        <v>2999.74</v>
      </c>
      <c r="Z407" s="5"/>
      <c r="AA407" s="5"/>
      <c r="AB407" s="5"/>
    </row>
    <row r="408" spans="1:255" x14ac:dyDescent="0.2">
      <c r="A408" s="5">
        <v>50</v>
      </c>
      <c r="B408" s="5">
        <v>0</v>
      </c>
      <c r="C408" s="5">
        <v>0</v>
      </c>
      <c r="D408" s="5">
        <v>1</v>
      </c>
      <c r="E408" s="5">
        <v>224</v>
      </c>
      <c r="F408" s="5">
        <f>ROUND(Source!AR380,O408)</f>
        <v>21533.59</v>
      </c>
      <c r="G408" s="5" t="s">
        <v>98</v>
      </c>
      <c r="H408" s="5" t="s">
        <v>99</v>
      </c>
      <c r="I408" s="5"/>
      <c r="J408" s="5"/>
      <c r="K408" s="5">
        <v>224</v>
      </c>
      <c r="L408" s="5">
        <v>27</v>
      </c>
      <c r="M408" s="5">
        <v>3</v>
      </c>
      <c r="N408" s="5" t="s">
        <v>3</v>
      </c>
      <c r="O408" s="5">
        <v>2</v>
      </c>
      <c r="P408" s="5"/>
      <c r="Q408" s="5"/>
      <c r="R408" s="5"/>
      <c r="S408" s="5"/>
      <c r="T408" s="5"/>
      <c r="U408" s="5"/>
      <c r="V408" s="5"/>
      <c r="W408" s="5">
        <v>21533.59</v>
      </c>
      <c r="X408" s="5">
        <v>1</v>
      </c>
      <c r="Y408" s="5">
        <v>21533.59</v>
      </c>
      <c r="Z408" s="5"/>
      <c r="AA408" s="5"/>
      <c r="AB408" s="5"/>
    </row>
    <row r="410" spans="1:255" x14ac:dyDescent="0.2">
      <c r="A410" s="1">
        <v>5</v>
      </c>
      <c r="B410" s="1">
        <v>1</v>
      </c>
      <c r="C410" s="1"/>
      <c r="D410" s="1">
        <f>ROW(A427)</f>
        <v>427</v>
      </c>
      <c r="E410" s="1"/>
      <c r="F410" s="1" t="s">
        <v>18</v>
      </c>
      <c r="G410" s="1" t="s">
        <v>525</v>
      </c>
      <c r="H410" s="1" t="s">
        <v>3</v>
      </c>
      <c r="I410" s="1">
        <v>0</v>
      </c>
      <c r="J410" s="1"/>
      <c r="K410" s="1">
        <v>0</v>
      </c>
      <c r="L410" s="1"/>
      <c r="M410" s="1" t="s">
        <v>3</v>
      </c>
      <c r="N410" s="1"/>
      <c r="O410" s="1"/>
      <c r="P410" s="1"/>
      <c r="Q410" s="1"/>
      <c r="R410" s="1"/>
      <c r="S410" s="1">
        <v>0</v>
      </c>
      <c r="T410" s="1"/>
      <c r="U410" s="1" t="s">
        <v>3</v>
      </c>
      <c r="V410" s="1">
        <v>0</v>
      </c>
      <c r="W410" s="1"/>
      <c r="X410" s="1"/>
      <c r="Y410" s="1"/>
      <c r="Z410" s="1"/>
      <c r="AA410" s="1"/>
      <c r="AB410" s="1" t="s">
        <v>3</v>
      </c>
      <c r="AC410" s="1" t="s">
        <v>3</v>
      </c>
      <c r="AD410" s="1" t="s">
        <v>3</v>
      </c>
      <c r="AE410" s="1" t="s">
        <v>3</v>
      </c>
      <c r="AF410" s="1" t="s">
        <v>3</v>
      </c>
      <c r="AG410" s="1" t="s">
        <v>3</v>
      </c>
      <c r="AH410" s="1"/>
      <c r="AI410" s="1"/>
      <c r="AJ410" s="1"/>
      <c r="AK410" s="1"/>
      <c r="AL410" s="1"/>
      <c r="AM410" s="1"/>
      <c r="AN410" s="1"/>
      <c r="AO410" s="1"/>
      <c r="AP410" s="1" t="s">
        <v>3</v>
      </c>
      <c r="AQ410" s="1" t="s">
        <v>3</v>
      </c>
      <c r="AR410" s="1" t="s">
        <v>3</v>
      </c>
      <c r="AS410" s="1"/>
      <c r="AT410" s="1"/>
      <c r="AU410" s="1"/>
      <c r="AV410" s="1"/>
      <c r="AW410" s="1"/>
      <c r="AX410" s="1"/>
      <c r="AY410" s="1"/>
      <c r="AZ410" s="1" t="s">
        <v>3</v>
      </c>
      <c r="BA410" s="1"/>
      <c r="BB410" s="1" t="s">
        <v>3</v>
      </c>
      <c r="BC410" s="1" t="s">
        <v>3</v>
      </c>
      <c r="BD410" s="1" t="s">
        <v>3</v>
      </c>
      <c r="BE410" s="1" t="s">
        <v>3</v>
      </c>
      <c r="BF410" s="1" t="s">
        <v>3</v>
      </c>
      <c r="BG410" s="1" t="s">
        <v>3</v>
      </c>
      <c r="BH410" s="1" t="s">
        <v>3</v>
      </c>
      <c r="BI410" s="1" t="s">
        <v>3</v>
      </c>
      <c r="BJ410" s="1" t="s">
        <v>3</v>
      </c>
      <c r="BK410" s="1" t="s">
        <v>3</v>
      </c>
      <c r="BL410" s="1" t="s">
        <v>3</v>
      </c>
      <c r="BM410" s="1" t="s">
        <v>3</v>
      </c>
      <c r="BN410" s="1" t="s">
        <v>3</v>
      </c>
      <c r="BO410" s="1" t="s">
        <v>3</v>
      </c>
      <c r="BP410" s="1" t="s">
        <v>3</v>
      </c>
      <c r="BQ410" s="1"/>
      <c r="BR410" s="1"/>
      <c r="BS410" s="1"/>
      <c r="BT410" s="1"/>
      <c r="BU410" s="1"/>
      <c r="BV410" s="1"/>
      <c r="BW410" s="1"/>
      <c r="BX410" s="1">
        <v>0</v>
      </c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>
        <v>0</v>
      </c>
    </row>
    <row r="412" spans="1:255" x14ac:dyDescent="0.2">
      <c r="A412" s="3">
        <v>52</v>
      </c>
      <c r="B412" s="3">
        <f t="shared" ref="B412:G412" si="232">B427</f>
        <v>1</v>
      </c>
      <c r="C412" s="3">
        <f t="shared" si="232"/>
        <v>5</v>
      </c>
      <c r="D412" s="3">
        <f t="shared" si="232"/>
        <v>410</v>
      </c>
      <c r="E412" s="3">
        <f t="shared" si="232"/>
        <v>0</v>
      </c>
      <c r="F412" s="3" t="str">
        <f t="shared" si="232"/>
        <v>Новый подраздел</v>
      </c>
      <c r="G412" s="3" t="str">
        <f t="shared" si="232"/>
        <v>Ограждение ГРПШ-6,0*3,0*1,6-1шт</v>
      </c>
      <c r="H412" s="3"/>
      <c r="I412" s="3"/>
      <c r="J412" s="3"/>
      <c r="K412" s="3"/>
      <c r="L412" s="3"/>
      <c r="M412" s="3"/>
      <c r="N412" s="3"/>
      <c r="O412" s="3">
        <f t="shared" ref="O412:AT412" si="233">O427</f>
        <v>64628.56</v>
      </c>
      <c r="P412" s="3">
        <f t="shared" si="233"/>
        <v>44021.18</v>
      </c>
      <c r="Q412" s="3">
        <f t="shared" si="233"/>
        <v>8127.52</v>
      </c>
      <c r="R412" s="3">
        <f t="shared" si="233"/>
        <v>2396.9499999999998</v>
      </c>
      <c r="S412" s="3">
        <f t="shared" si="233"/>
        <v>10082.91</v>
      </c>
      <c r="T412" s="3">
        <f t="shared" si="233"/>
        <v>0</v>
      </c>
      <c r="U412" s="3">
        <f t="shared" si="233"/>
        <v>25.938829999999996</v>
      </c>
      <c r="V412" s="3">
        <f t="shared" si="233"/>
        <v>4.5772620000000002</v>
      </c>
      <c r="W412" s="3">
        <f t="shared" si="233"/>
        <v>0</v>
      </c>
      <c r="X412" s="3">
        <f t="shared" si="233"/>
        <v>13831.75</v>
      </c>
      <c r="Y412" s="3">
        <f t="shared" si="233"/>
        <v>9282.25</v>
      </c>
      <c r="Z412" s="3">
        <f t="shared" si="233"/>
        <v>0</v>
      </c>
      <c r="AA412" s="3">
        <f t="shared" si="233"/>
        <v>0</v>
      </c>
      <c r="AB412" s="3">
        <f t="shared" si="233"/>
        <v>64628.56</v>
      </c>
      <c r="AC412" s="3">
        <f t="shared" si="233"/>
        <v>44021.18</v>
      </c>
      <c r="AD412" s="3">
        <f t="shared" si="233"/>
        <v>8127.52</v>
      </c>
      <c r="AE412" s="3">
        <f t="shared" si="233"/>
        <v>2396.9499999999998</v>
      </c>
      <c r="AF412" s="3">
        <f t="shared" si="233"/>
        <v>10082.91</v>
      </c>
      <c r="AG412" s="3">
        <f t="shared" si="233"/>
        <v>0</v>
      </c>
      <c r="AH412" s="3">
        <f t="shared" si="233"/>
        <v>25.938829999999996</v>
      </c>
      <c r="AI412" s="3">
        <f t="shared" si="233"/>
        <v>4.5772620000000002</v>
      </c>
      <c r="AJ412" s="3">
        <f t="shared" si="233"/>
        <v>0</v>
      </c>
      <c r="AK412" s="3">
        <f t="shared" si="233"/>
        <v>13831.75</v>
      </c>
      <c r="AL412" s="3">
        <f t="shared" si="233"/>
        <v>9282.25</v>
      </c>
      <c r="AM412" s="3">
        <f t="shared" si="233"/>
        <v>0</v>
      </c>
      <c r="AN412" s="3">
        <f t="shared" si="233"/>
        <v>0</v>
      </c>
      <c r="AO412" s="3">
        <f t="shared" si="233"/>
        <v>0</v>
      </c>
      <c r="AP412" s="3">
        <f t="shared" si="233"/>
        <v>0</v>
      </c>
      <c r="AQ412" s="3">
        <f t="shared" si="233"/>
        <v>0</v>
      </c>
      <c r="AR412" s="3">
        <f t="shared" si="233"/>
        <v>87742.56</v>
      </c>
      <c r="AS412" s="3">
        <f t="shared" si="233"/>
        <v>87742.56</v>
      </c>
      <c r="AT412" s="3">
        <f t="shared" si="233"/>
        <v>0</v>
      </c>
      <c r="AU412" s="3">
        <f t="shared" ref="AU412:BZ412" si="234">AU427</f>
        <v>0</v>
      </c>
      <c r="AV412" s="3">
        <f t="shared" si="234"/>
        <v>44021.18</v>
      </c>
      <c r="AW412" s="3">
        <f t="shared" si="234"/>
        <v>44021.18</v>
      </c>
      <c r="AX412" s="3">
        <f t="shared" si="234"/>
        <v>0</v>
      </c>
      <c r="AY412" s="3">
        <f t="shared" si="234"/>
        <v>44021.18</v>
      </c>
      <c r="AZ412" s="3">
        <f t="shared" si="234"/>
        <v>0</v>
      </c>
      <c r="BA412" s="3">
        <f t="shared" si="234"/>
        <v>0</v>
      </c>
      <c r="BB412" s="3">
        <f t="shared" si="234"/>
        <v>0</v>
      </c>
      <c r="BC412" s="3">
        <f t="shared" si="234"/>
        <v>0</v>
      </c>
      <c r="BD412" s="3">
        <f t="shared" si="234"/>
        <v>0</v>
      </c>
      <c r="BE412" s="3">
        <f t="shared" si="234"/>
        <v>0</v>
      </c>
      <c r="BF412" s="3">
        <f t="shared" si="234"/>
        <v>0</v>
      </c>
      <c r="BG412" s="3">
        <f t="shared" si="234"/>
        <v>0</v>
      </c>
      <c r="BH412" s="3">
        <f t="shared" si="234"/>
        <v>0</v>
      </c>
      <c r="BI412" s="3">
        <f t="shared" si="234"/>
        <v>0</v>
      </c>
      <c r="BJ412" s="3">
        <f t="shared" si="234"/>
        <v>0</v>
      </c>
      <c r="BK412" s="3">
        <f t="shared" si="234"/>
        <v>0</v>
      </c>
      <c r="BL412" s="3">
        <f t="shared" si="234"/>
        <v>0</v>
      </c>
      <c r="BM412" s="3">
        <f t="shared" si="234"/>
        <v>0</v>
      </c>
      <c r="BN412" s="3">
        <f t="shared" si="234"/>
        <v>0</v>
      </c>
      <c r="BO412" s="3">
        <f t="shared" si="234"/>
        <v>0</v>
      </c>
      <c r="BP412" s="3">
        <f t="shared" si="234"/>
        <v>0</v>
      </c>
      <c r="BQ412" s="3">
        <f t="shared" si="234"/>
        <v>0</v>
      </c>
      <c r="BR412" s="3">
        <f t="shared" si="234"/>
        <v>0</v>
      </c>
      <c r="BS412" s="3">
        <f t="shared" si="234"/>
        <v>0</v>
      </c>
      <c r="BT412" s="3">
        <f t="shared" si="234"/>
        <v>0</v>
      </c>
      <c r="BU412" s="3">
        <f t="shared" si="234"/>
        <v>0</v>
      </c>
      <c r="BV412" s="3">
        <f t="shared" si="234"/>
        <v>0</v>
      </c>
      <c r="BW412" s="3">
        <f t="shared" si="234"/>
        <v>0</v>
      </c>
      <c r="BX412" s="3">
        <f t="shared" si="234"/>
        <v>0</v>
      </c>
      <c r="BY412" s="3">
        <f t="shared" si="234"/>
        <v>0</v>
      </c>
      <c r="BZ412" s="3">
        <f t="shared" si="234"/>
        <v>0</v>
      </c>
      <c r="CA412" s="3">
        <f t="shared" ref="CA412:DF412" si="235">CA427</f>
        <v>87742.56</v>
      </c>
      <c r="CB412" s="3">
        <f t="shared" si="235"/>
        <v>87742.56</v>
      </c>
      <c r="CC412" s="3">
        <f t="shared" si="235"/>
        <v>0</v>
      </c>
      <c r="CD412" s="3">
        <f t="shared" si="235"/>
        <v>0</v>
      </c>
      <c r="CE412" s="3">
        <f t="shared" si="235"/>
        <v>44021.18</v>
      </c>
      <c r="CF412" s="3">
        <f t="shared" si="235"/>
        <v>44021.18</v>
      </c>
      <c r="CG412" s="3">
        <f t="shared" si="235"/>
        <v>0</v>
      </c>
      <c r="CH412" s="3">
        <f t="shared" si="235"/>
        <v>44021.18</v>
      </c>
      <c r="CI412" s="3">
        <f t="shared" si="235"/>
        <v>0</v>
      </c>
      <c r="CJ412" s="3">
        <f t="shared" si="235"/>
        <v>0</v>
      </c>
      <c r="CK412" s="3">
        <f t="shared" si="235"/>
        <v>0</v>
      </c>
      <c r="CL412" s="3">
        <f t="shared" si="235"/>
        <v>0</v>
      </c>
      <c r="CM412" s="3">
        <f t="shared" si="235"/>
        <v>0</v>
      </c>
      <c r="CN412" s="3">
        <f t="shared" si="235"/>
        <v>0</v>
      </c>
      <c r="CO412" s="3">
        <f t="shared" si="235"/>
        <v>0</v>
      </c>
      <c r="CP412" s="3">
        <f t="shared" si="235"/>
        <v>0</v>
      </c>
      <c r="CQ412" s="3">
        <f t="shared" si="235"/>
        <v>0</v>
      </c>
      <c r="CR412" s="3">
        <f t="shared" si="235"/>
        <v>0</v>
      </c>
      <c r="CS412" s="3">
        <f t="shared" si="235"/>
        <v>0</v>
      </c>
      <c r="CT412" s="3">
        <f t="shared" si="235"/>
        <v>0</v>
      </c>
      <c r="CU412" s="3">
        <f t="shared" si="235"/>
        <v>0</v>
      </c>
      <c r="CV412" s="3">
        <f t="shared" si="235"/>
        <v>0</v>
      </c>
      <c r="CW412" s="3">
        <f t="shared" si="235"/>
        <v>0</v>
      </c>
      <c r="CX412" s="3">
        <f t="shared" si="235"/>
        <v>0</v>
      </c>
      <c r="CY412" s="3">
        <f t="shared" si="235"/>
        <v>0</v>
      </c>
      <c r="CZ412" s="3">
        <f t="shared" si="235"/>
        <v>0</v>
      </c>
      <c r="DA412" s="3">
        <f t="shared" si="235"/>
        <v>0</v>
      </c>
      <c r="DB412" s="3">
        <f t="shared" si="235"/>
        <v>0</v>
      </c>
      <c r="DC412" s="3">
        <f t="shared" si="235"/>
        <v>0</v>
      </c>
      <c r="DD412" s="3">
        <f t="shared" si="235"/>
        <v>0</v>
      </c>
      <c r="DE412" s="3">
        <f t="shared" si="235"/>
        <v>0</v>
      </c>
      <c r="DF412" s="3">
        <f t="shared" si="235"/>
        <v>0</v>
      </c>
      <c r="DG412" s="4">
        <f t="shared" ref="DG412:EL412" si="236">DG427</f>
        <v>0</v>
      </c>
      <c r="DH412" s="4">
        <f t="shared" si="236"/>
        <v>0</v>
      </c>
      <c r="DI412" s="4">
        <f t="shared" si="236"/>
        <v>0</v>
      </c>
      <c r="DJ412" s="4">
        <f t="shared" si="236"/>
        <v>0</v>
      </c>
      <c r="DK412" s="4">
        <f t="shared" si="236"/>
        <v>0</v>
      </c>
      <c r="DL412" s="4">
        <f t="shared" si="236"/>
        <v>0</v>
      </c>
      <c r="DM412" s="4">
        <f t="shared" si="236"/>
        <v>0</v>
      </c>
      <c r="DN412" s="4">
        <f t="shared" si="236"/>
        <v>0</v>
      </c>
      <c r="DO412" s="4">
        <f t="shared" si="236"/>
        <v>0</v>
      </c>
      <c r="DP412" s="4">
        <f t="shared" si="236"/>
        <v>0</v>
      </c>
      <c r="DQ412" s="4">
        <f t="shared" si="236"/>
        <v>0</v>
      </c>
      <c r="DR412" s="4">
        <f t="shared" si="236"/>
        <v>0</v>
      </c>
      <c r="DS412" s="4">
        <f t="shared" si="236"/>
        <v>0</v>
      </c>
      <c r="DT412" s="4">
        <f t="shared" si="236"/>
        <v>0</v>
      </c>
      <c r="DU412" s="4">
        <f t="shared" si="236"/>
        <v>0</v>
      </c>
      <c r="DV412" s="4">
        <f t="shared" si="236"/>
        <v>0</v>
      </c>
      <c r="DW412" s="4">
        <f t="shared" si="236"/>
        <v>0</v>
      </c>
      <c r="DX412" s="4">
        <f t="shared" si="236"/>
        <v>0</v>
      </c>
      <c r="DY412" s="4">
        <f t="shared" si="236"/>
        <v>0</v>
      </c>
      <c r="DZ412" s="4">
        <f t="shared" si="236"/>
        <v>0</v>
      </c>
      <c r="EA412" s="4">
        <f t="shared" si="236"/>
        <v>0</v>
      </c>
      <c r="EB412" s="4">
        <f t="shared" si="236"/>
        <v>0</v>
      </c>
      <c r="EC412" s="4">
        <f t="shared" si="236"/>
        <v>0</v>
      </c>
      <c r="ED412" s="4">
        <f t="shared" si="236"/>
        <v>0</v>
      </c>
      <c r="EE412" s="4">
        <f t="shared" si="236"/>
        <v>0</v>
      </c>
      <c r="EF412" s="4">
        <f t="shared" si="236"/>
        <v>0</v>
      </c>
      <c r="EG412" s="4">
        <f t="shared" si="236"/>
        <v>0</v>
      </c>
      <c r="EH412" s="4">
        <f t="shared" si="236"/>
        <v>0</v>
      </c>
      <c r="EI412" s="4">
        <f t="shared" si="236"/>
        <v>0</v>
      </c>
      <c r="EJ412" s="4">
        <f t="shared" si="236"/>
        <v>0</v>
      </c>
      <c r="EK412" s="4">
        <f t="shared" si="236"/>
        <v>0</v>
      </c>
      <c r="EL412" s="4">
        <f t="shared" si="236"/>
        <v>0</v>
      </c>
      <c r="EM412" s="4">
        <f t="shared" ref="EM412:FR412" si="237">EM427</f>
        <v>0</v>
      </c>
      <c r="EN412" s="4">
        <f t="shared" si="237"/>
        <v>0</v>
      </c>
      <c r="EO412" s="4">
        <f t="shared" si="237"/>
        <v>0</v>
      </c>
      <c r="EP412" s="4">
        <f t="shared" si="237"/>
        <v>0</v>
      </c>
      <c r="EQ412" s="4">
        <f t="shared" si="237"/>
        <v>0</v>
      </c>
      <c r="ER412" s="4">
        <f t="shared" si="237"/>
        <v>0</v>
      </c>
      <c r="ES412" s="4">
        <f t="shared" si="237"/>
        <v>0</v>
      </c>
      <c r="ET412" s="4">
        <f t="shared" si="237"/>
        <v>0</v>
      </c>
      <c r="EU412" s="4">
        <f t="shared" si="237"/>
        <v>0</v>
      </c>
      <c r="EV412" s="4">
        <f t="shared" si="237"/>
        <v>0</v>
      </c>
      <c r="EW412" s="4">
        <f t="shared" si="237"/>
        <v>0</v>
      </c>
      <c r="EX412" s="4">
        <f t="shared" si="237"/>
        <v>0</v>
      </c>
      <c r="EY412" s="4">
        <f t="shared" si="237"/>
        <v>0</v>
      </c>
      <c r="EZ412" s="4">
        <f t="shared" si="237"/>
        <v>0</v>
      </c>
      <c r="FA412" s="4">
        <f t="shared" si="237"/>
        <v>0</v>
      </c>
      <c r="FB412" s="4">
        <f t="shared" si="237"/>
        <v>0</v>
      </c>
      <c r="FC412" s="4">
        <f t="shared" si="237"/>
        <v>0</v>
      </c>
      <c r="FD412" s="4">
        <f t="shared" si="237"/>
        <v>0</v>
      </c>
      <c r="FE412" s="4">
        <f t="shared" si="237"/>
        <v>0</v>
      </c>
      <c r="FF412" s="4">
        <f t="shared" si="237"/>
        <v>0</v>
      </c>
      <c r="FG412" s="4">
        <f t="shared" si="237"/>
        <v>0</v>
      </c>
      <c r="FH412" s="4">
        <f t="shared" si="237"/>
        <v>0</v>
      </c>
      <c r="FI412" s="4">
        <f t="shared" si="237"/>
        <v>0</v>
      </c>
      <c r="FJ412" s="4">
        <f t="shared" si="237"/>
        <v>0</v>
      </c>
      <c r="FK412" s="4">
        <f t="shared" si="237"/>
        <v>0</v>
      </c>
      <c r="FL412" s="4">
        <f t="shared" si="237"/>
        <v>0</v>
      </c>
      <c r="FM412" s="4">
        <f t="shared" si="237"/>
        <v>0</v>
      </c>
      <c r="FN412" s="4">
        <f t="shared" si="237"/>
        <v>0</v>
      </c>
      <c r="FO412" s="4">
        <f t="shared" si="237"/>
        <v>0</v>
      </c>
      <c r="FP412" s="4">
        <f t="shared" si="237"/>
        <v>0</v>
      </c>
      <c r="FQ412" s="4">
        <f t="shared" si="237"/>
        <v>0</v>
      </c>
      <c r="FR412" s="4">
        <f t="shared" si="237"/>
        <v>0</v>
      </c>
      <c r="FS412" s="4">
        <f t="shared" ref="FS412:GX412" si="238">FS427</f>
        <v>0</v>
      </c>
      <c r="FT412" s="4">
        <f t="shared" si="238"/>
        <v>0</v>
      </c>
      <c r="FU412" s="4">
        <f t="shared" si="238"/>
        <v>0</v>
      </c>
      <c r="FV412" s="4">
        <f t="shared" si="238"/>
        <v>0</v>
      </c>
      <c r="FW412" s="4">
        <f t="shared" si="238"/>
        <v>0</v>
      </c>
      <c r="FX412" s="4">
        <f t="shared" si="238"/>
        <v>0</v>
      </c>
      <c r="FY412" s="4">
        <f t="shared" si="238"/>
        <v>0</v>
      </c>
      <c r="FZ412" s="4">
        <f t="shared" si="238"/>
        <v>0</v>
      </c>
      <c r="GA412" s="4">
        <f t="shared" si="238"/>
        <v>0</v>
      </c>
      <c r="GB412" s="4">
        <f t="shared" si="238"/>
        <v>0</v>
      </c>
      <c r="GC412" s="4">
        <f t="shared" si="238"/>
        <v>0</v>
      </c>
      <c r="GD412" s="4">
        <f t="shared" si="238"/>
        <v>0</v>
      </c>
      <c r="GE412" s="4">
        <f t="shared" si="238"/>
        <v>0</v>
      </c>
      <c r="GF412" s="4">
        <f t="shared" si="238"/>
        <v>0</v>
      </c>
      <c r="GG412" s="4">
        <f t="shared" si="238"/>
        <v>0</v>
      </c>
      <c r="GH412" s="4">
        <f t="shared" si="238"/>
        <v>0</v>
      </c>
      <c r="GI412" s="4">
        <f t="shared" si="238"/>
        <v>0</v>
      </c>
      <c r="GJ412" s="4">
        <f t="shared" si="238"/>
        <v>0</v>
      </c>
      <c r="GK412" s="4">
        <f t="shared" si="238"/>
        <v>0</v>
      </c>
      <c r="GL412" s="4">
        <f t="shared" si="238"/>
        <v>0</v>
      </c>
      <c r="GM412" s="4">
        <f t="shared" si="238"/>
        <v>0</v>
      </c>
      <c r="GN412" s="4">
        <f t="shared" si="238"/>
        <v>0</v>
      </c>
      <c r="GO412" s="4">
        <f t="shared" si="238"/>
        <v>0</v>
      </c>
      <c r="GP412" s="4">
        <f t="shared" si="238"/>
        <v>0</v>
      </c>
      <c r="GQ412" s="4">
        <f t="shared" si="238"/>
        <v>0</v>
      </c>
      <c r="GR412" s="4">
        <f t="shared" si="238"/>
        <v>0</v>
      </c>
      <c r="GS412" s="4">
        <f t="shared" si="238"/>
        <v>0</v>
      </c>
      <c r="GT412" s="4">
        <f t="shared" si="238"/>
        <v>0</v>
      </c>
      <c r="GU412" s="4">
        <f t="shared" si="238"/>
        <v>0</v>
      </c>
      <c r="GV412" s="4">
        <f t="shared" si="238"/>
        <v>0</v>
      </c>
      <c r="GW412" s="4">
        <f t="shared" si="238"/>
        <v>0</v>
      </c>
      <c r="GX412" s="4">
        <f t="shared" si="238"/>
        <v>0</v>
      </c>
    </row>
    <row r="414" spans="1:255" x14ac:dyDescent="0.2">
      <c r="A414" s="2">
        <v>17</v>
      </c>
      <c r="B414" s="2">
        <v>1</v>
      </c>
      <c r="C414" s="2">
        <f>ROW(SmtRes!A354)</f>
        <v>354</v>
      </c>
      <c r="D414" s="2">
        <f>ROW(EtalonRes!A377)</f>
        <v>377</v>
      </c>
      <c r="E414" s="2" t="s">
        <v>526</v>
      </c>
      <c r="F414" s="2" t="s">
        <v>527</v>
      </c>
      <c r="G414" s="2" t="s">
        <v>528</v>
      </c>
      <c r="H414" s="2" t="s">
        <v>33</v>
      </c>
      <c r="I414" s="2">
        <f>ROUND(2.38/100,7)</f>
        <v>2.3800000000000002E-2</v>
      </c>
      <c r="J414" s="2">
        <v>0</v>
      </c>
      <c r="K414" s="2">
        <f>ROUND(2.38/100,7)</f>
        <v>2.3800000000000002E-2</v>
      </c>
      <c r="L414" s="2"/>
      <c r="M414" s="2"/>
      <c r="N414" s="2"/>
      <c r="O414" s="2">
        <f t="shared" ref="O414:O425" si="239">ROUND(CP414,2)</f>
        <v>1278</v>
      </c>
      <c r="P414" s="2">
        <f>SUMIF(SmtRes!AQ347:'SmtRes'!AQ354,"=1",SmtRes!DF347:'SmtRes'!DF354)</f>
        <v>5.23</v>
      </c>
      <c r="Q414" s="2">
        <f>SUMIF(SmtRes!AQ347:'SmtRes'!AQ354,"=1",SmtRes!DG347:'SmtRes'!DG354)</f>
        <v>985.44999999999993</v>
      </c>
      <c r="R414" s="2">
        <f>SUMIF(SmtRes!AQ347:'SmtRes'!AQ354,"=1",SmtRes!DH347:'SmtRes'!DH354)</f>
        <v>174.49</v>
      </c>
      <c r="S414" s="2">
        <f>SUMIF(SmtRes!AQ347:'SmtRes'!AQ354,"=1",SmtRes!DI347:'SmtRes'!DI354)</f>
        <v>112.83</v>
      </c>
      <c r="T414" s="2">
        <f t="shared" ref="T414:T425" si="240">ROUND(CU414*I414,2)</f>
        <v>0</v>
      </c>
      <c r="U414" s="2">
        <f>SUMIF(SmtRes!AQ347:'SmtRes'!AQ354,"=1",SmtRes!CV347:'SmtRes'!CV354)</f>
        <v>0.34272000000000002</v>
      </c>
      <c r="V414" s="2">
        <f>SUMIF(SmtRes!AQ347:'SmtRes'!AQ354,"=1",SmtRes!CW347:'SmtRes'!CW354)</f>
        <v>0.35247799999999996</v>
      </c>
      <c r="W414" s="2">
        <f t="shared" ref="W414:W425" si="241">ROUND(CX414*I414,2)</f>
        <v>0</v>
      </c>
      <c r="X414" s="2">
        <f t="shared" ref="X414:X425" si="242">ROUND(CY414,2)</f>
        <v>422.36</v>
      </c>
      <c r="Y414" s="2">
        <f t="shared" ref="Y414:Y425" si="243">ROUND(CZ414,2)</f>
        <v>385.01</v>
      </c>
      <c r="Z414" s="2"/>
      <c r="AA414" s="2">
        <v>72309884</v>
      </c>
      <c r="AB414" s="2">
        <f t="shared" ref="AB414:AB425" si="244">ROUND((AC414+AD414+AF414),6)</f>
        <v>35026.047599999998</v>
      </c>
      <c r="AC414" s="2">
        <f>ROUND((SUM(SmtRes!BQ347:'SmtRes'!BQ354)),6)</f>
        <v>249.97</v>
      </c>
      <c r="AD414" s="2">
        <f>ROUND((((SUM(SmtRes!BR347:'SmtRes'!BR354))-(SUM(SmtRes!BS347:'SmtRes'!BS354)))+AE414),6)</f>
        <v>30035.309600000001</v>
      </c>
      <c r="AE414" s="2">
        <f>ROUND((SUM(SmtRes!BS347:'SmtRes'!BS354)),6)</f>
        <v>7331.6835000000001</v>
      </c>
      <c r="AF414" s="2">
        <f>ROUND((SUM(SmtRes!BT347:'SmtRes'!BT354)),6)</f>
        <v>4740.768</v>
      </c>
      <c r="AG414" s="2">
        <f t="shared" ref="AG414:AG425" si="245">ROUND((AP414),6)</f>
        <v>0</v>
      </c>
      <c r="AH414" s="2">
        <f>(SUM(SmtRes!BU347:'SmtRes'!BU354))</f>
        <v>14.4</v>
      </c>
      <c r="AI414" s="2">
        <f>(SUM(SmtRes!BV347:'SmtRes'!BV354))</f>
        <v>14.809999999999999</v>
      </c>
      <c r="AJ414" s="2">
        <f t="shared" ref="AJ414:AJ425" si="246">(AS414)</f>
        <v>0</v>
      </c>
      <c r="AK414" s="2">
        <v>42357.731099999997</v>
      </c>
      <c r="AL414" s="2">
        <v>249.97</v>
      </c>
      <c r="AM414" s="2">
        <v>30035.309599999997</v>
      </c>
      <c r="AN414" s="2">
        <v>7331.6835000000001</v>
      </c>
      <c r="AO414" s="2">
        <v>4740.7680000000009</v>
      </c>
      <c r="AP414" s="2">
        <v>0</v>
      </c>
      <c r="AQ414" s="2">
        <v>14.4</v>
      </c>
      <c r="AR414" s="2">
        <v>14.809999999999999</v>
      </c>
      <c r="AS414" s="2">
        <v>0</v>
      </c>
      <c r="AT414" s="2">
        <v>147</v>
      </c>
      <c r="AU414" s="2">
        <v>134</v>
      </c>
      <c r="AV414" s="2">
        <v>1</v>
      </c>
      <c r="AW414" s="2">
        <v>1</v>
      </c>
      <c r="AX414" s="2"/>
      <c r="AY414" s="2"/>
      <c r="AZ414" s="2">
        <v>1</v>
      </c>
      <c r="BA414" s="2">
        <v>1</v>
      </c>
      <c r="BB414" s="2">
        <v>1</v>
      </c>
      <c r="BC414" s="2">
        <v>1</v>
      </c>
      <c r="BD414" s="2" t="s">
        <v>3</v>
      </c>
      <c r="BE414" s="2" t="s">
        <v>3</v>
      </c>
      <c r="BF414" s="2" t="s">
        <v>3</v>
      </c>
      <c r="BG414" s="2" t="s">
        <v>3</v>
      </c>
      <c r="BH414" s="2">
        <v>0</v>
      </c>
      <c r="BI414" s="2">
        <v>1</v>
      </c>
      <c r="BJ414" s="2" t="s">
        <v>529</v>
      </c>
      <c r="BK414" s="2"/>
      <c r="BL414" s="2"/>
      <c r="BM414" s="2">
        <v>27001</v>
      </c>
      <c r="BN414" s="2">
        <v>0</v>
      </c>
      <c r="BO414" s="2" t="s">
        <v>3</v>
      </c>
      <c r="BP414" s="2">
        <v>0</v>
      </c>
      <c r="BQ414" s="2">
        <v>2</v>
      </c>
      <c r="BR414" s="2">
        <v>0</v>
      </c>
      <c r="BS414" s="2">
        <v>1</v>
      </c>
      <c r="BT414" s="2">
        <v>1</v>
      </c>
      <c r="BU414" s="2">
        <v>1</v>
      </c>
      <c r="BV414" s="2">
        <v>1</v>
      </c>
      <c r="BW414" s="2">
        <v>1</v>
      </c>
      <c r="BX414" s="2">
        <v>1</v>
      </c>
      <c r="BY414" s="2" t="s">
        <v>3</v>
      </c>
      <c r="BZ414" s="2">
        <v>147</v>
      </c>
      <c r="CA414" s="2">
        <v>134</v>
      </c>
      <c r="CB414" s="2" t="s">
        <v>3</v>
      </c>
      <c r="CC414" s="2"/>
      <c r="CD414" s="2"/>
      <c r="CE414" s="2">
        <v>0</v>
      </c>
      <c r="CF414" s="2">
        <v>0</v>
      </c>
      <c r="CG414" s="2">
        <v>0</v>
      </c>
      <c r="CH414" s="2"/>
      <c r="CI414" s="2"/>
      <c r="CJ414" s="2"/>
      <c r="CK414" s="2"/>
      <c r="CL414" s="2"/>
      <c r="CM414" s="2">
        <v>0</v>
      </c>
      <c r="CN414" s="2" t="s">
        <v>3</v>
      </c>
      <c r="CO414" s="2">
        <v>0</v>
      </c>
      <c r="CP414" s="2">
        <f t="shared" ref="CP414:CP425" si="247">(P414+Q414+S414+R414)</f>
        <v>1278</v>
      </c>
      <c r="CQ414" s="2">
        <f>SUMIF(SmtRes!AQ347:'SmtRes'!AQ354,"=1",SmtRes!AA347:'SmtRes'!AA354)</f>
        <v>31.42</v>
      </c>
      <c r="CR414" s="2">
        <f>SUMIF(SmtRes!AQ347:'SmtRes'!AQ354,"=1",SmtRes!AB347:'SmtRes'!AB354)</f>
        <v>9569.4600000000009</v>
      </c>
      <c r="CS414" s="2">
        <f>SUMIF(SmtRes!AQ347:'SmtRes'!AQ354,"=1",SmtRes!AC347:'SmtRes'!AC354)</f>
        <v>1904.79</v>
      </c>
      <c r="CT414" s="2">
        <f>SUMIF(SmtRes!AQ347:'SmtRes'!AQ354,"=1",SmtRes!AD347:'SmtRes'!AD354)</f>
        <v>329.22</v>
      </c>
      <c r="CU414" s="2">
        <f t="shared" ref="CU414:CU425" si="248">AG414</f>
        <v>0</v>
      </c>
      <c r="CV414" s="2">
        <f>SUMIF(SmtRes!AQ347:'SmtRes'!AQ354,"=1",SmtRes!BU347:'SmtRes'!BU354)</f>
        <v>14.4</v>
      </c>
      <c r="CW414" s="2">
        <f>SUMIF(SmtRes!AQ347:'SmtRes'!AQ354,"=1",SmtRes!BV347:'SmtRes'!BV354)</f>
        <v>14.809999999999999</v>
      </c>
      <c r="CX414" s="2">
        <f t="shared" ref="CX414:CX425" si="249">AJ414</f>
        <v>0</v>
      </c>
      <c r="CY414" s="2">
        <f>(((S414+R414)*AT414)/100)</f>
        <v>422.36040000000003</v>
      </c>
      <c r="CZ414" s="2">
        <f>(((S414+R414)*AU414)/100)</f>
        <v>385.00879999999995</v>
      </c>
      <c r="DA414" s="2"/>
      <c r="DB414" s="2"/>
      <c r="DC414" s="2" t="s">
        <v>3</v>
      </c>
      <c r="DD414" s="2" t="s">
        <v>3</v>
      </c>
      <c r="DE414" s="2" t="s">
        <v>3</v>
      </c>
      <c r="DF414" s="2" t="s">
        <v>3</v>
      </c>
      <c r="DG414" s="2" t="s">
        <v>3</v>
      </c>
      <c r="DH414" s="2" t="s">
        <v>3</v>
      </c>
      <c r="DI414" s="2" t="s">
        <v>3</v>
      </c>
      <c r="DJ414" s="2" t="s">
        <v>3</v>
      </c>
      <c r="DK414" s="2" t="s">
        <v>3</v>
      </c>
      <c r="DL414" s="2" t="s">
        <v>3</v>
      </c>
      <c r="DM414" s="2" t="s">
        <v>3</v>
      </c>
      <c r="DN414" s="2">
        <v>0</v>
      </c>
      <c r="DO414" s="2">
        <v>0</v>
      </c>
      <c r="DP414" s="2">
        <v>1</v>
      </c>
      <c r="DQ414" s="2">
        <v>1</v>
      </c>
      <c r="DR414" s="2"/>
      <c r="DS414" s="2"/>
      <c r="DT414" s="2"/>
      <c r="DU414" s="2">
        <v>1007</v>
      </c>
      <c r="DV414" s="2" t="s">
        <v>33</v>
      </c>
      <c r="DW414" s="2" t="s">
        <v>33</v>
      </c>
      <c r="DX414" s="2">
        <v>100</v>
      </c>
      <c r="DY414" s="2"/>
      <c r="DZ414" s="2" t="s">
        <v>3</v>
      </c>
      <c r="EA414" s="2" t="s">
        <v>3</v>
      </c>
      <c r="EB414" s="2" t="s">
        <v>3</v>
      </c>
      <c r="EC414" s="2" t="s">
        <v>3</v>
      </c>
      <c r="ED414" s="2"/>
      <c r="EE414" s="2">
        <v>70312975</v>
      </c>
      <c r="EF414" s="2">
        <v>2</v>
      </c>
      <c r="EG414" s="2" t="s">
        <v>25</v>
      </c>
      <c r="EH414" s="2">
        <v>21</v>
      </c>
      <c r="EI414" s="2" t="s">
        <v>208</v>
      </c>
      <c r="EJ414" s="2">
        <v>1</v>
      </c>
      <c r="EK414" s="2">
        <v>27001</v>
      </c>
      <c r="EL414" s="2" t="s">
        <v>208</v>
      </c>
      <c r="EM414" s="2" t="s">
        <v>209</v>
      </c>
      <c r="EN414" s="2"/>
      <c r="EO414" s="2" t="s">
        <v>3</v>
      </c>
      <c r="EP414" s="2"/>
      <c r="EQ414" s="2">
        <v>0</v>
      </c>
      <c r="ER414" s="2">
        <v>0</v>
      </c>
      <c r="ES414" s="2">
        <v>0</v>
      </c>
      <c r="ET414" s="2">
        <v>0</v>
      </c>
      <c r="EU414" s="2">
        <v>0</v>
      </c>
      <c r="EV414" s="2">
        <v>0</v>
      </c>
      <c r="EW414" s="2">
        <v>14.4</v>
      </c>
      <c r="EX414" s="2">
        <v>14.81</v>
      </c>
      <c r="EY414" s="2">
        <v>0</v>
      </c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>
        <v>0</v>
      </c>
      <c r="FR414" s="2">
        <v>0</v>
      </c>
      <c r="FS414" s="2">
        <v>0</v>
      </c>
      <c r="FT414" s="2"/>
      <c r="FU414" s="2"/>
      <c r="FV414" s="2"/>
      <c r="FW414" s="2"/>
      <c r="FX414" s="2">
        <v>147</v>
      </c>
      <c r="FY414" s="2">
        <v>134</v>
      </c>
      <c r="FZ414" s="2"/>
      <c r="GA414" s="2" t="s">
        <v>3</v>
      </c>
      <c r="GB414" s="2"/>
      <c r="GC414" s="2"/>
      <c r="GD414" s="2">
        <v>1</v>
      </c>
      <c r="GE414" s="2"/>
      <c r="GF414" s="2">
        <v>1366033195</v>
      </c>
      <c r="GG414" s="2">
        <v>2</v>
      </c>
      <c r="GH414" s="2">
        <v>1</v>
      </c>
      <c r="GI414" s="2">
        <v>-2</v>
      </c>
      <c r="GJ414" s="2">
        <v>0</v>
      </c>
      <c r="GK414" s="2">
        <v>0</v>
      </c>
      <c r="GL414" s="2">
        <f t="shared" ref="GL414:GL425" si="250">ROUND(IF(AND(BH414=3,BI414=3,FS414&lt;&gt;0),P414,0),2)</f>
        <v>0</v>
      </c>
      <c r="GM414" s="2">
        <f t="shared" ref="GM414:GM425" si="251">ROUND(O414+X414+Y414,2)+GX414</f>
        <v>2085.37</v>
      </c>
      <c r="GN414" s="2">
        <f t="shared" ref="GN414:GN425" si="252">IF(OR(BI414=0,BI414=1),GM414-GX414,0)</f>
        <v>2085.37</v>
      </c>
      <c r="GO414" s="2">
        <f t="shared" ref="GO414:GO425" si="253">IF(BI414=2,GM414-GX414,0)</f>
        <v>0</v>
      </c>
      <c r="GP414" s="2">
        <f t="shared" ref="GP414:GP425" si="254">IF(BI414=4,GM414-GX414,0)</f>
        <v>0</v>
      </c>
      <c r="GQ414" s="2"/>
      <c r="GR414" s="2">
        <v>0</v>
      </c>
      <c r="GS414" s="2">
        <v>3</v>
      </c>
      <c r="GT414" s="2">
        <v>0</v>
      </c>
      <c r="GU414" s="2" t="s">
        <v>3</v>
      </c>
      <c r="GV414" s="2">
        <f t="shared" ref="GV414:GV425" si="255">ROUND((GT414),6)</f>
        <v>0</v>
      </c>
      <c r="GW414" s="2">
        <v>1</v>
      </c>
      <c r="GX414" s="2">
        <f t="shared" ref="GX414:GX425" si="256">ROUND(HC414*I414,2)</f>
        <v>0</v>
      </c>
      <c r="GY414" s="2"/>
      <c r="GZ414" s="2"/>
      <c r="HA414" s="2">
        <v>0</v>
      </c>
      <c r="HB414" s="2">
        <v>0</v>
      </c>
      <c r="HC414" s="2">
        <f t="shared" ref="HC414:HC425" si="257">GV414*GW414</f>
        <v>0</v>
      </c>
      <c r="HD414" s="2"/>
      <c r="HE414" s="2" t="s">
        <v>3</v>
      </c>
      <c r="HF414" s="2" t="s">
        <v>3</v>
      </c>
      <c r="HG414" s="2"/>
      <c r="HH414" s="2"/>
      <c r="HI414" s="2"/>
      <c r="HJ414" s="2"/>
      <c r="HK414" s="2"/>
      <c r="HL414" s="2"/>
      <c r="HM414" s="2" t="s">
        <v>3</v>
      </c>
      <c r="HN414" s="2" t="s">
        <v>210</v>
      </c>
      <c r="HO414" s="2" t="s">
        <v>211</v>
      </c>
      <c r="HP414" s="2" t="s">
        <v>208</v>
      </c>
      <c r="HQ414" s="2" t="s">
        <v>208</v>
      </c>
      <c r="HR414" s="2"/>
      <c r="HS414" s="2">
        <v>0</v>
      </c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>
        <v>0</v>
      </c>
      <c r="IL414" s="2"/>
      <c r="IM414" s="2"/>
      <c r="IN414" s="2"/>
      <c r="IO414" s="2"/>
      <c r="IP414" s="2"/>
      <c r="IQ414" s="2"/>
      <c r="IR414" s="2"/>
      <c r="IS414" s="2"/>
      <c r="IT414" s="2"/>
      <c r="IU414" s="2"/>
    </row>
    <row r="415" spans="1:255" x14ac:dyDescent="0.2">
      <c r="A415" s="2">
        <v>18</v>
      </c>
      <c r="B415" s="2">
        <v>1</v>
      </c>
      <c r="C415" s="2">
        <v>354</v>
      </c>
      <c r="D415" s="2"/>
      <c r="E415" s="2" t="s">
        <v>530</v>
      </c>
      <c r="F415" s="2" t="s">
        <v>531</v>
      </c>
      <c r="G415" s="2" t="s">
        <v>532</v>
      </c>
      <c r="H415" s="2" t="s">
        <v>231</v>
      </c>
      <c r="I415" s="2">
        <f>I414*J415</f>
        <v>2.38</v>
      </c>
      <c r="J415" s="2">
        <v>99.999999999999986</v>
      </c>
      <c r="K415" s="2">
        <v>100</v>
      </c>
      <c r="L415" s="2"/>
      <c r="M415" s="2"/>
      <c r="N415" s="2"/>
      <c r="O415" s="2">
        <f t="shared" si="239"/>
        <v>3105.57</v>
      </c>
      <c r="P415" s="2">
        <f>ROUND(CQ415*I415,2)</f>
        <v>3105.57</v>
      </c>
      <c r="Q415" s="2">
        <f>ROUND(CR415*I415,2)</f>
        <v>0</v>
      </c>
      <c r="R415" s="2">
        <f>ROUND(CS415*I415,2)</f>
        <v>0</v>
      </c>
      <c r="S415" s="2">
        <f>ROUND(CT415*I415,2)</f>
        <v>0</v>
      </c>
      <c r="T415" s="2">
        <f t="shared" si="240"/>
        <v>0</v>
      </c>
      <c r="U415" s="2">
        <f>ROUND(CV415*I415,7)</f>
        <v>0</v>
      </c>
      <c r="V415" s="2">
        <f>ROUND(CW415*I415,7)</f>
        <v>0</v>
      </c>
      <c r="W415" s="2">
        <f t="shared" si="241"/>
        <v>0</v>
      </c>
      <c r="X415" s="2">
        <f t="shared" si="242"/>
        <v>0</v>
      </c>
      <c r="Y415" s="2">
        <f t="shared" si="243"/>
        <v>0</v>
      </c>
      <c r="Z415" s="2"/>
      <c r="AA415" s="2">
        <v>72309884</v>
      </c>
      <c r="AB415" s="2">
        <f t="shared" si="244"/>
        <v>1291.94</v>
      </c>
      <c r="AC415" s="2">
        <f>ROUND((ES415),6)</f>
        <v>1291.94</v>
      </c>
      <c r="AD415" s="2">
        <f>ROUND((((ET415)-(EU415))+AE415),6)</f>
        <v>0</v>
      </c>
      <c r="AE415" s="2">
        <f>ROUND((EU415),6)</f>
        <v>0</v>
      </c>
      <c r="AF415" s="2">
        <f>ROUND((EV415),6)</f>
        <v>0</v>
      </c>
      <c r="AG415" s="2">
        <f t="shared" si="245"/>
        <v>0</v>
      </c>
      <c r="AH415" s="2">
        <f>(EW415)</f>
        <v>0</v>
      </c>
      <c r="AI415" s="2">
        <f>(EX415)</f>
        <v>0</v>
      </c>
      <c r="AJ415" s="2">
        <f t="shared" si="246"/>
        <v>0</v>
      </c>
      <c r="AK415" s="2">
        <v>1291.94</v>
      </c>
      <c r="AL415" s="2">
        <v>1291.94</v>
      </c>
      <c r="AM415" s="2">
        <v>0</v>
      </c>
      <c r="AN415" s="2">
        <v>0</v>
      </c>
      <c r="AO415" s="2">
        <v>0</v>
      </c>
      <c r="AP415" s="2">
        <v>0</v>
      </c>
      <c r="AQ415" s="2">
        <v>0</v>
      </c>
      <c r="AR415" s="2">
        <v>0</v>
      </c>
      <c r="AS415" s="2">
        <v>0</v>
      </c>
      <c r="AT415" s="2">
        <v>147</v>
      </c>
      <c r="AU415" s="2">
        <v>134</v>
      </c>
      <c r="AV415" s="2">
        <v>1</v>
      </c>
      <c r="AW415" s="2">
        <v>1</v>
      </c>
      <c r="AX415" s="2"/>
      <c r="AY415" s="2"/>
      <c r="AZ415" s="2">
        <v>1</v>
      </c>
      <c r="BA415" s="2">
        <v>1</v>
      </c>
      <c r="BB415" s="2">
        <v>1</v>
      </c>
      <c r="BC415" s="2">
        <v>1.01</v>
      </c>
      <c r="BD415" s="2" t="s">
        <v>3</v>
      </c>
      <c r="BE415" s="2" t="s">
        <v>3</v>
      </c>
      <c r="BF415" s="2" t="s">
        <v>3</v>
      </c>
      <c r="BG415" s="2" t="s">
        <v>3</v>
      </c>
      <c r="BH415" s="2">
        <v>3</v>
      </c>
      <c r="BI415" s="2">
        <v>1</v>
      </c>
      <c r="BJ415" s="2" t="s">
        <v>533</v>
      </c>
      <c r="BK415" s="2"/>
      <c r="BL415" s="2"/>
      <c r="BM415" s="2">
        <v>27001</v>
      </c>
      <c r="BN415" s="2">
        <v>0</v>
      </c>
      <c r="BO415" s="2" t="s">
        <v>531</v>
      </c>
      <c r="BP415" s="2">
        <v>1</v>
      </c>
      <c r="BQ415" s="2">
        <v>2</v>
      </c>
      <c r="BR415" s="2">
        <v>0</v>
      </c>
      <c r="BS415" s="2">
        <v>1</v>
      </c>
      <c r="BT415" s="2">
        <v>1</v>
      </c>
      <c r="BU415" s="2">
        <v>1</v>
      </c>
      <c r="BV415" s="2">
        <v>1</v>
      </c>
      <c r="BW415" s="2">
        <v>1</v>
      </c>
      <c r="BX415" s="2">
        <v>1</v>
      </c>
      <c r="BY415" s="2" t="s">
        <v>3</v>
      </c>
      <c r="BZ415" s="2">
        <v>147</v>
      </c>
      <c r="CA415" s="2">
        <v>134</v>
      </c>
      <c r="CB415" s="2" t="s">
        <v>3</v>
      </c>
      <c r="CC415" s="2"/>
      <c r="CD415" s="2"/>
      <c r="CE415" s="2">
        <v>0</v>
      </c>
      <c r="CF415" s="2">
        <v>0</v>
      </c>
      <c r="CG415" s="2">
        <v>0</v>
      </c>
      <c r="CH415" s="2"/>
      <c r="CI415" s="2"/>
      <c r="CJ415" s="2"/>
      <c r="CK415" s="2"/>
      <c r="CL415" s="2"/>
      <c r="CM415" s="2">
        <v>0</v>
      </c>
      <c r="CN415" s="2" t="s">
        <v>3</v>
      </c>
      <c r="CO415" s="2">
        <v>0</v>
      </c>
      <c r="CP415" s="2">
        <f t="shared" si="247"/>
        <v>3105.57</v>
      </c>
      <c r="CQ415" s="2">
        <f>ROUND(AL415*BC415,2)</f>
        <v>1304.8599999999999</v>
      </c>
      <c r="CR415" s="2">
        <f>ROUND(AM415*BB415,2)</f>
        <v>0</v>
      </c>
      <c r="CS415" s="2">
        <f>ROUND(AN415*BS415,2)</f>
        <v>0</v>
      </c>
      <c r="CT415" s="2">
        <f>ROUND(AO415*BA415,2)</f>
        <v>0</v>
      </c>
      <c r="CU415" s="2">
        <f t="shared" si="248"/>
        <v>0</v>
      </c>
      <c r="CV415" s="2">
        <f>AH415</f>
        <v>0</v>
      </c>
      <c r="CW415" s="2">
        <f>AI415</f>
        <v>0</v>
      </c>
      <c r="CX415" s="2">
        <f t="shared" si="249"/>
        <v>0</v>
      </c>
      <c r="CY415" s="2">
        <f>(((S415+R415)*AT415)/100)</f>
        <v>0</v>
      </c>
      <c r="CZ415" s="2">
        <f>(((S415+R415)*AU415)/100)</f>
        <v>0</v>
      </c>
      <c r="DA415" s="2"/>
      <c r="DB415" s="2"/>
      <c r="DC415" s="2" t="s">
        <v>3</v>
      </c>
      <c r="DD415" s="2" t="s">
        <v>3</v>
      </c>
      <c r="DE415" s="2" t="s">
        <v>3</v>
      </c>
      <c r="DF415" s="2" t="s">
        <v>3</v>
      </c>
      <c r="DG415" s="2" t="s">
        <v>3</v>
      </c>
      <c r="DH415" s="2" t="s">
        <v>3</v>
      </c>
      <c r="DI415" s="2" t="s">
        <v>3</v>
      </c>
      <c r="DJ415" s="2" t="s">
        <v>3</v>
      </c>
      <c r="DK415" s="2" t="s">
        <v>3</v>
      </c>
      <c r="DL415" s="2" t="s">
        <v>3</v>
      </c>
      <c r="DM415" s="2" t="s">
        <v>3</v>
      </c>
      <c r="DN415" s="2">
        <v>0</v>
      </c>
      <c r="DO415" s="2">
        <v>0</v>
      </c>
      <c r="DP415" s="2">
        <v>1</v>
      </c>
      <c r="DQ415" s="2">
        <v>1</v>
      </c>
      <c r="DR415" s="2"/>
      <c r="DS415" s="2"/>
      <c r="DT415" s="2"/>
      <c r="DU415" s="2">
        <v>1007</v>
      </c>
      <c r="DV415" s="2" t="s">
        <v>231</v>
      </c>
      <c r="DW415" s="2" t="s">
        <v>231</v>
      </c>
      <c r="DX415" s="2">
        <v>1</v>
      </c>
      <c r="DY415" s="2"/>
      <c r="DZ415" s="2" t="s">
        <v>3</v>
      </c>
      <c r="EA415" s="2" t="s">
        <v>3</v>
      </c>
      <c r="EB415" s="2" t="s">
        <v>3</v>
      </c>
      <c r="EC415" s="2" t="s">
        <v>3</v>
      </c>
      <c r="ED415" s="2"/>
      <c r="EE415" s="2">
        <v>70312975</v>
      </c>
      <c r="EF415" s="2">
        <v>2</v>
      </c>
      <c r="EG415" s="2" t="s">
        <v>25</v>
      </c>
      <c r="EH415" s="2">
        <v>21</v>
      </c>
      <c r="EI415" s="2" t="s">
        <v>208</v>
      </c>
      <c r="EJ415" s="2">
        <v>1</v>
      </c>
      <c r="EK415" s="2">
        <v>27001</v>
      </c>
      <c r="EL415" s="2" t="s">
        <v>208</v>
      </c>
      <c r="EM415" s="2" t="s">
        <v>209</v>
      </c>
      <c r="EN415" s="2"/>
      <c r="EO415" s="2" t="s">
        <v>3</v>
      </c>
      <c r="EP415" s="2"/>
      <c r="EQ415" s="2">
        <v>0</v>
      </c>
      <c r="ER415" s="2">
        <v>1291.94</v>
      </c>
      <c r="ES415" s="2">
        <v>1291.94</v>
      </c>
      <c r="ET415" s="2">
        <v>0</v>
      </c>
      <c r="EU415" s="2">
        <v>0</v>
      </c>
      <c r="EV415" s="2">
        <v>0</v>
      </c>
      <c r="EW415" s="2">
        <v>0</v>
      </c>
      <c r="EX415" s="2">
        <v>0</v>
      </c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>
        <v>0</v>
      </c>
      <c r="FR415" s="2">
        <v>0</v>
      </c>
      <c r="FS415" s="2">
        <v>0</v>
      </c>
      <c r="FT415" s="2"/>
      <c r="FU415" s="2"/>
      <c r="FV415" s="2"/>
      <c r="FW415" s="2"/>
      <c r="FX415" s="2">
        <v>147</v>
      </c>
      <c r="FY415" s="2">
        <v>134</v>
      </c>
      <c r="FZ415" s="2"/>
      <c r="GA415" s="2" t="s">
        <v>3</v>
      </c>
      <c r="GB415" s="2"/>
      <c r="GC415" s="2"/>
      <c r="GD415" s="2">
        <v>1</v>
      </c>
      <c r="GE415" s="2"/>
      <c r="GF415" s="2">
        <v>-146599760</v>
      </c>
      <c r="GG415" s="2">
        <v>2</v>
      </c>
      <c r="GH415" s="2">
        <v>1</v>
      </c>
      <c r="GI415" s="2">
        <v>2</v>
      </c>
      <c r="GJ415" s="2">
        <v>0</v>
      </c>
      <c r="GK415" s="2">
        <v>0</v>
      </c>
      <c r="GL415" s="2">
        <f t="shared" si="250"/>
        <v>0</v>
      </c>
      <c r="GM415" s="2">
        <f t="shared" si="251"/>
        <v>3105.57</v>
      </c>
      <c r="GN415" s="2">
        <f t="shared" si="252"/>
        <v>3105.57</v>
      </c>
      <c r="GO415" s="2">
        <f t="shared" si="253"/>
        <v>0</v>
      </c>
      <c r="GP415" s="2">
        <f t="shared" si="254"/>
        <v>0</v>
      </c>
      <c r="GQ415" s="2"/>
      <c r="GR415" s="2">
        <v>0</v>
      </c>
      <c r="GS415" s="2">
        <v>3</v>
      </c>
      <c r="GT415" s="2">
        <v>0</v>
      </c>
      <c r="GU415" s="2" t="s">
        <v>3</v>
      </c>
      <c r="GV415" s="2">
        <f t="shared" si="255"/>
        <v>0</v>
      </c>
      <c r="GW415" s="2">
        <v>1</v>
      </c>
      <c r="GX415" s="2">
        <f t="shared" si="256"/>
        <v>0</v>
      </c>
      <c r="GY415" s="2"/>
      <c r="GZ415" s="2"/>
      <c r="HA415" s="2">
        <v>0</v>
      </c>
      <c r="HB415" s="2">
        <v>0</v>
      </c>
      <c r="HC415" s="2">
        <f t="shared" si="257"/>
        <v>0</v>
      </c>
      <c r="HD415" s="2"/>
      <c r="HE415" s="2" t="s">
        <v>3</v>
      </c>
      <c r="HF415" s="2" t="s">
        <v>3</v>
      </c>
      <c r="HG415" s="2"/>
      <c r="HH415" s="2"/>
      <c r="HI415" s="2"/>
      <c r="HJ415" s="2"/>
      <c r="HK415" s="2"/>
      <c r="HL415" s="2"/>
      <c r="HM415" s="2" t="s">
        <v>3</v>
      </c>
      <c r="HN415" s="2" t="s">
        <v>210</v>
      </c>
      <c r="HO415" s="2" t="s">
        <v>211</v>
      </c>
      <c r="HP415" s="2" t="s">
        <v>208</v>
      </c>
      <c r="HQ415" s="2" t="s">
        <v>208</v>
      </c>
      <c r="HR415" s="2"/>
      <c r="HS415" s="2">
        <v>0</v>
      </c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>
        <v>0</v>
      </c>
      <c r="IL415" s="2"/>
      <c r="IM415" s="2"/>
      <c r="IN415" s="2"/>
      <c r="IO415" s="2"/>
      <c r="IP415" s="2"/>
      <c r="IQ415" s="2"/>
      <c r="IR415" s="2"/>
      <c r="IS415" s="2"/>
      <c r="IT415" s="2"/>
      <c r="IU415" s="2"/>
    </row>
    <row r="416" spans="1:255" x14ac:dyDescent="0.2">
      <c r="A416" s="2">
        <v>17</v>
      </c>
      <c r="B416" s="2">
        <v>1</v>
      </c>
      <c r="C416" s="2">
        <f>ROW(SmtRes!A365)</f>
        <v>365</v>
      </c>
      <c r="D416" s="2">
        <f>ROW(EtalonRes!A391)</f>
        <v>391</v>
      </c>
      <c r="E416" s="2" t="s">
        <v>534</v>
      </c>
      <c r="F416" s="2" t="s">
        <v>535</v>
      </c>
      <c r="G416" s="2" t="s">
        <v>536</v>
      </c>
      <c r="H416" s="2" t="s">
        <v>104</v>
      </c>
      <c r="I416" s="2">
        <f>ROUND(18/100,7)</f>
        <v>0.18</v>
      </c>
      <c r="J416" s="2">
        <v>0</v>
      </c>
      <c r="K416" s="2">
        <f>ROUND(18/100,7)</f>
        <v>0.18</v>
      </c>
      <c r="L416" s="2"/>
      <c r="M416" s="2"/>
      <c r="N416" s="2"/>
      <c r="O416" s="2">
        <f t="shared" si="239"/>
        <v>19759.12</v>
      </c>
      <c r="P416" s="2">
        <f>SUMIF(SmtRes!AQ355:'SmtRes'!AQ365,"=1",SmtRes!DF355:'SmtRes'!DF365)</f>
        <v>439.84000000000003</v>
      </c>
      <c r="Q416" s="2">
        <f>SUMIF(SmtRes!AQ355:'SmtRes'!AQ365,"=1",SmtRes!DG355:'SmtRes'!DG365)</f>
        <v>7141.79</v>
      </c>
      <c r="R416" s="2">
        <f>SUMIF(SmtRes!AQ355:'SmtRes'!AQ365,"=1",SmtRes!DH355:'SmtRes'!DH365)</f>
        <v>2222.38</v>
      </c>
      <c r="S416" s="2">
        <f>SUMIF(SmtRes!AQ355:'SmtRes'!AQ365,"=1",SmtRes!DI355:'SmtRes'!DI365)</f>
        <v>9955.11</v>
      </c>
      <c r="T416" s="2">
        <f t="shared" si="240"/>
        <v>0</v>
      </c>
      <c r="U416" s="2">
        <f>SUMIF(SmtRes!AQ355:'SmtRes'!AQ365,"=1",SmtRes!CV355:'SmtRes'!CV365)</f>
        <v>25.56</v>
      </c>
      <c r="V416" s="2">
        <f>SUMIF(SmtRes!AQ355:'SmtRes'!AQ365,"=1",SmtRes!CW355:'SmtRes'!CW365)</f>
        <v>4.2245999999999997</v>
      </c>
      <c r="W416" s="2">
        <f t="shared" si="241"/>
        <v>0</v>
      </c>
      <c r="X416" s="2">
        <f t="shared" si="242"/>
        <v>13395.24</v>
      </c>
      <c r="Y416" s="2">
        <f t="shared" si="243"/>
        <v>8889.57</v>
      </c>
      <c r="Z416" s="2"/>
      <c r="AA416" s="2">
        <v>72309884</v>
      </c>
      <c r="AB416" s="2">
        <f t="shared" si="244"/>
        <v>97398.558910000007</v>
      </c>
      <c r="AC416" s="2">
        <f>ROUND((SUM(SmtRes!BQ355:'SmtRes'!BQ365)),6)</f>
        <v>2419.9806100000001</v>
      </c>
      <c r="AD416" s="2">
        <f>ROUND((((SUM(SmtRes!BR355:'SmtRes'!BR365))-(SUM(SmtRes!BS355:'SmtRes'!BS365)))+AE416),6)</f>
        <v>39672.418299999998</v>
      </c>
      <c r="AE416" s="2">
        <f>ROUND((SUM(SmtRes!BS355:'SmtRes'!BS365)),6)</f>
        <v>12346.545099999999</v>
      </c>
      <c r="AF416" s="2">
        <f>ROUND((SUM(SmtRes!BT355:'SmtRes'!BT365)),6)</f>
        <v>55306.16</v>
      </c>
      <c r="AG416" s="2">
        <f t="shared" si="245"/>
        <v>0</v>
      </c>
      <c r="AH416" s="2">
        <f>(SUM(SmtRes!BU355:'SmtRes'!BU365))</f>
        <v>142</v>
      </c>
      <c r="AI416" s="2">
        <f>(SUM(SmtRes!BV355:'SmtRes'!BV365))</f>
        <v>23.470000000000002</v>
      </c>
      <c r="AJ416" s="2">
        <f t="shared" si="246"/>
        <v>0</v>
      </c>
      <c r="AK416" s="2">
        <v>109745.10401</v>
      </c>
      <c r="AL416" s="2">
        <v>2419.9806100000001</v>
      </c>
      <c r="AM416" s="2">
        <v>39672.418299999998</v>
      </c>
      <c r="AN416" s="2">
        <v>12346.545099999999</v>
      </c>
      <c r="AO416" s="2">
        <v>55306.16</v>
      </c>
      <c r="AP416" s="2">
        <v>0</v>
      </c>
      <c r="AQ416" s="2">
        <v>142</v>
      </c>
      <c r="AR416" s="2">
        <v>23.470000000000002</v>
      </c>
      <c r="AS416" s="2">
        <v>0</v>
      </c>
      <c r="AT416" s="2">
        <v>110</v>
      </c>
      <c r="AU416" s="2">
        <v>73</v>
      </c>
      <c r="AV416" s="2">
        <v>1</v>
      </c>
      <c r="AW416" s="2">
        <v>1</v>
      </c>
      <c r="AX416" s="2"/>
      <c r="AY416" s="2"/>
      <c r="AZ416" s="2">
        <v>1</v>
      </c>
      <c r="BA416" s="2">
        <v>1</v>
      </c>
      <c r="BB416" s="2">
        <v>1</v>
      </c>
      <c r="BC416" s="2">
        <v>1</v>
      </c>
      <c r="BD416" s="2" t="s">
        <v>3</v>
      </c>
      <c r="BE416" s="2" t="s">
        <v>3</v>
      </c>
      <c r="BF416" s="2" t="s">
        <v>3</v>
      </c>
      <c r="BG416" s="2" t="s">
        <v>3</v>
      </c>
      <c r="BH416" s="2">
        <v>0</v>
      </c>
      <c r="BI416" s="2">
        <v>1</v>
      </c>
      <c r="BJ416" s="2" t="s">
        <v>537</v>
      </c>
      <c r="BK416" s="2"/>
      <c r="BL416" s="2"/>
      <c r="BM416" s="2">
        <v>7001</v>
      </c>
      <c r="BN416" s="2">
        <v>0</v>
      </c>
      <c r="BO416" s="2" t="s">
        <v>3</v>
      </c>
      <c r="BP416" s="2">
        <v>0</v>
      </c>
      <c r="BQ416" s="2">
        <v>2</v>
      </c>
      <c r="BR416" s="2">
        <v>0</v>
      </c>
      <c r="BS416" s="2">
        <v>1</v>
      </c>
      <c r="BT416" s="2">
        <v>1</v>
      </c>
      <c r="BU416" s="2">
        <v>1</v>
      </c>
      <c r="BV416" s="2">
        <v>1</v>
      </c>
      <c r="BW416" s="2">
        <v>1</v>
      </c>
      <c r="BX416" s="2">
        <v>1</v>
      </c>
      <c r="BY416" s="2" t="s">
        <v>3</v>
      </c>
      <c r="BZ416" s="2">
        <v>110</v>
      </c>
      <c r="CA416" s="2">
        <v>73</v>
      </c>
      <c r="CB416" s="2" t="s">
        <v>3</v>
      </c>
      <c r="CC416" s="2"/>
      <c r="CD416" s="2"/>
      <c r="CE416" s="2">
        <v>0</v>
      </c>
      <c r="CF416" s="2">
        <v>0</v>
      </c>
      <c r="CG416" s="2">
        <v>0</v>
      </c>
      <c r="CH416" s="2"/>
      <c r="CI416" s="2"/>
      <c r="CJ416" s="2"/>
      <c r="CK416" s="2"/>
      <c r="CL416" s="2"/>
      <c r="CM416" s="2">
        <v>0</v>
      </c>
      <c r="CN416" s="2" t="s">
        <v>3</v>
      </c>
      <c r="CO416" s="2">
        <v>0</v>
      </c>
      <c r="CP416" s="2">
        <f t="shared" si="247"/>
        <v>19759.120000000003</v>
      </c>
      <c r="CQ416" s="2">
        <f>SUMIF(SmtRes!AQ355:'SmtRes'!AQ365,"=1",SmtRes!AA355:'SmtRes'!AA365)</f>
        <v>381249.79000000004</v>
      </c>
      <c r="CR416" s="2">
        <f>SUMIF(SmtRes!AQ355:'SmtRes'!AQ365,"=1",SmtRes!AB355:'SmtRes'!AB365)</f>
        <v>2408.1800000000003</v>
      </c>
      <c r="CS416" s="2">
        <f>SUMIF(SmtRes!AQ355:'SmtRes'!AQ365,"=1",SmtRes!AC355:'SmtRes'!AC365)</f>
        <v>923</v>
      </c>
      <c r="CT416" s="2">
        <f>SUMIF(SmtRes!AQ355:'SmtRes'!AQ365,"=1",SmtRes!AD355:'SmtRes'!AD365)</f>
        <v>389.48</v>
      </c>
      <c r="CU416" s="2">
        <f t="shared" si="248"/>
        <v>0</v>
      </c>
      <c r="CV416" s="2">
        <f>SUMIF(SmtRes!AQ355:'SmtRes'!AQ365,"=1",SmtRes!BU355:'SmtRes'!BU365)</f>
        <v>142</v>
      </c>
      <c r="CW416" s="2">
        <f>SUMIF(SmtRes!AQ355:'SmtRes'!AQ365,"=1",SmtRes!BV355:'SmtRes'!BV365)</f>
        <v>23.470000000000002</v>
      </c>
      <c r="CX416" s="2">
        <f t="shared" si="249"/>
        <v>0</v>
      </c>
      <c r="CY416" s="2">
        <f>(((S416+R416)*AT416)/100)</f>
        <v>13395.239000000001</v>
      </c>
      <c r="CZ416" s="2">
        <f>(((S416+R416)*AU416)/100)</f>
        <v>8889.5677000000014</v>
      </c>
      <c r="DA416" s="2"/>
      <c r="DB416" s="2"/>
      <c r="DC416" s="2" t="s">
        <v>3</v>
      </c>
      <c r="DD416" s="2" t="s">
        <v>3</v>
      </c>
      <c r="DE416" s="2" t="s">
        <v>3</v>
      </c>
      <c r="DF416" s="2" t="s">
        <v>3</v>
      </c>
      <c r="DG416" s="2" t="s">
        <v>3</v>
      </c>
      <c r="DH416" s="2" t="s">
        <v>3</v>
      </c>
      <c r="DI416" s="2" t="s">
        <v>3</v>
      </c>
      <c r="DJ416" s="2" t="s">
        <v>3</v>
      </c>
      <c r="DK416" s="2" t="s">
        <v>3</v>
      </c>
      <c r="DL416" s="2" t="s">
        <v>3</v>
      </c>
      <c r="DM416" s="2" t="s">
        <v>3</v>
      </c>
      <c r="DN416" s="2">
        <v>0</v>
      </c>
      <c r="DO416" s="2">
        <v>0</v>
      </c>
      <c r="DP416" s="2">
        <v>1</v>
      </c>
      <c r="DQ416" s="2">
        <v>1</v>
      </c>
      <c r="DR416" s="2"/>
      <c r="DS416" s="2"/>
      <c r="DT416" s="2"/>
      <c r="DU416" s="2">
        <v>1003</v>
      </c>
      <c r="DV416" s="2" t="s">
        <v>104</v>
      </c>
      <c r="DW416" s="2" t="s">
        <v>104</v>
      </c>
      <c r="DX416" s="2">
        <v>100</v>
      </c>
      <c r="DY416" s="2"/>
      <c r="DZ416" s="2" t="s">
        <v>3</v>
      </c>
      <c r="EA416" s="2" t="s">
        <v>3</v>
      </c>
      <c r="EB416" s="2" t="s">
        <v>3</v>
      </c>
      <c r="EC416" s="2" t="s">
        <v>3</v>
      </c>
      <c r="ED416" s="2"/>
      <c r="EE416" s="2">
        <v>70312924</v>
      </c>
      <c r="EF416" s="2">
        <v>2</v>
      </c>
      <c r="EG416" s="2" t="s">
        <v>25</v>
      </c>
      <c r="EH416" s="2">
        <v>7</v>
      </c>
      <c r="EI416" s="2" t="s">
        <v>538</v>
      </c>
      <c r="EJ416" s="2">
        <v>1</v>
      </c>
      <c r="EK416" s="2">
        <v>7001</v>
      </c>
      <c r="EL416" s="2" t="s">
        <v>538</v>
      </c>
      <c r="EM416" s="2" t="s">
        <v>539</v>
      </c>
      <c r="EN416" s="2"/>
      <c r="EO416" s="2" t="s">
        <v>3</v>
      </c>
      <c r="EP416" s="2"/>
      <c r="EQ416" s="2">
        <v>0</v>
      </c>
      <c r="ER416" s="2">
        <v>0</v>
      </c>
      <c r="ES416" s="2">
        <v>0</v>
      </c>
      <c r="ET416" s="2">
        <v>0</v>
      </c>
      <c r="EU416" s="2">
        <v>0</v>
      </c>
      <c r="EV416" s="2">
        <v>0</v>
      </c>
      <c r="EW416" s="2">
        <v>142</v>
      </c>
      <c r="EX416" s="2">
        <v>23.47</v>
      </c>
      <c r="EY416" s="2">
        <v>0</v>
      </c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>
        <v>0</v>
      </c>
      <c r="FR416" s="2">
        <v>0</v>
      </c>
      <c r="FS416" s="2">
        <v>0</v>
      </c>
      <c r="FT416" s="2"/>
      <c r="FU416" s="2"/>
      <c r="FV416" s="2"/>
      <c r="FW416" s="2"/>
      <c r="FX416" s="2">
        <v>110</v>
      </c>
      <c r="FY416" s="2">
        <v>73</v>
      </c>
      <c r="FZ416" s="2"/>
      <c r="GA416" s="2" t="s">
        <v>3</v>
      </c>
      <c r="GB416" s="2"/>
      <c r="GC416" s="2"/>
      <c r="GD416" s="2">
        <v>1</v>
      </c>
      <c r="GE416" s="2"/>
      <c r="GF416" s="2">
        <v>526083694</v>
      </c>
      <c r="GG416" s="2">
        <v>2</v>
      </c>
      <c r="GH416" s="2">
        <v>1</v>
      </c>
      <c r="GI416" s="2">
        <v>-2</v>
      </c>
      <c r="GJ416" s="2">
        <v>0</v>
      </c>
      <c r="GK416" s="2">
        <v>0</v>
      </c>
      <c r="GL416" s="2">
        <f t="shared" si="250"/>
        <v>0</v>
      </c>
      <c r="GM416" s="2">
        <f t="shared" si="251"/>
        <v>42043.93</v>
      </c>
      <c r="GN416" s="2">
        <f t="shared" si="252"/>
        <v>42043.93</v>
      </c>
      <c r="GO416" s="2">
        <f t="shared" si="253"/>
        <v>0</v>
      </c>
      <c r="GP416" s="2">
        <f t="shared" si="254"/>
        <v>0</v>
      </c>
      <c r="GQ416" s="2"/>
      <c r="GR416" s="2">
        <v>0</v>
      </c>
      <c r="GS416" s="2">
        <v>3</v>
      </c>
      <c r="GT416" s="2">
        <v>0</v>
      </c>
      <c r="GU416" s="2" t="s">
        <v>3</v>
      </c>
      <c r="GV416" s="2">
        <f t="shared" si="255"/>
        <v>0</v>
      </c>
      <c r="GW416" s="2">
        <v>1</v>
      </c>
      <c r="GX416" s="2">
        <f t="shared" si="256"/>
        <v>0</v>
      </c>
      <c r="GY416" s="2"/>
      <c r="GZ416" s="2"/>
      <c r="HA416" s="2">
        <v>0</v>
      </c>
      <c r="HB416" s="2">
        <v>0</v>
      </c>
      <c r="HC416" s="2">
        <f t="shared" si="257"/>
        <v>0</v>
      </c>
      <c r="HD416" s="2"/>
      <c r="HE416" s="2" t="s">
        <v>3</v>
      </c>
      <c r="HF416" s="2" t="s">
        <v>3</v>
      </c>
      <c r="HG416" s="2"/>
      <c r="HH416" s="2"/>
      <c r="HI416" s="2"/>
      <c r="HJ416" s="2"/>
      <c r="HK416" s="2"/>
      <c r="HL416" s="2"/>
      <c r="HM416" s="2" t="s">
        <v>3</v>
      </c>
      <c r="HN416" s="2" t="s">
        <v>540</v>
      </c>
      <c r="HO416" s="2" t="s">
        <v>541</v>
      </c>
      <c r="HP416" s="2" t="s">
        <v>538</v>
      </c>
      <c r="HQ416" s="2" t="s">
        <v>538</v>
      </c>
      <c r="HR416" s="2"/>
      <c r="HS416" s="2">
        <v>0</v>
      </c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>
        <v>0</v>
      </c>
      <c r="IL416" s="2"/>
      <c r="IM416" s="2"/>
      <c r="IN416" s="2"/>
      <c r="IO416" s="2"/>
      <c r="IP416" s="2"/>
      <c r="IQ416" s="2"/>
      <c r="IR416" s="2"/>
      <c r="IS416" s="2"/>
      <c r="IT416" s="2"/>
      <c r="IU416" s="2"/>
    </row>
    <row r="417" spans="1:255" x14ac:dyDescent="0.2">
      <c r="A417" s="2">
        <v>17</v>
      </c>
      <c r="B417" s="2">
        <v>1</v>
      </c>
      <c r="C417" s="2"/>
      <c r="D417" s="2"/>
      <c r="E417" s="2" t="s">
        <v>542</v>
      </c>
      <c r="F417" s="2" t="s">
        <v>543</v>
      </c>
      <c r="G417" s="2" t="s">
        <v>544</v>
      </c>
      <c r="H417" s="2" t="s">
        <v>231</v>
      </c>
      <c r="I417" s="2">
        <v>0.2</v>
      </c>
      <c r="J417" s="2">
        <v>0</v>
      </c>
      <c r="K417" s="2">
        <v>0.2</v>
      </c>
      <c r="L417" s="2"/>
      <c r="M417" s="2"/>
      <c r="N417" s="2"/>
      <c r="O417" s="2">
        <f t="shared" si="239"/>
        <v>1301.3</v>
      </c>
      <c r="P417" s="2">
        <f>ROUND(CQ417*I417,2)</f>
        <v>1301.3</v>
      </c>
      <c r="Q417" s="2">
        <f>ROUND(CR417*I417,2)</f>
        <v>0</v>
      </c>
      <c r="R417" s="2">
        <f>ROUND(CS417*I417,2)</f>
        <v>0</v>
      </c>
      <c r="S417" s="2">
        <f>ROUND(CT417*I417,2)</f>
        <v>0</v>
      </c>
      <c r="T417" s="2">
        <f t="shared" si="240"/>
        <v>0</v>
      </c>
      <c r="U417" s="2">
        <f>ROUND(CV417*I417,7)</f>
        <v>0</v>
      </c>
      <c r="V417" s="2">
        <f>ROUND(CW417*I417,7)</f>
        <v>0</v>
      </c>
      <c r="W417" s="2">
        <f t="shared" si="241"/>
        <v>0</v>
      </c>
      <c r="X417" s="2">
        <f t="shared" si="242"/>
        <v>0</v>
      </c>
      <c r="Y417" s="2">
        <f t="shared" si="243"/>
        <v>0</v>
      </c>
      <c r="Z417" s="2"/>
      <c r="AA417" s="2">
        <v>72309884</v>
      </c>
      <c r="AB417" s="2">
        <f t="shared" si="244"/>
        <v>4518.3900000000003</v>
      </c>
      <c r="AC417" s="2">
        <f>ROUND((ES417),6)</f>
        <v>4518.3900000000003</v>
      </c>
      <c r="AD417" s="2">
        <f>ROUND((((ET417)-(EU417))+AE417),6)</f>
        <v>0</v>
      </c>
      <c r="AE417" s="2">
        <f t="shared" ref="AE417:AF419" si="258">ROUND((EU417),6)</f>
        <v>0</v>
      </c>
      <c r="AF417" s="2">
        <f t="shared" si="258"/>
        <v>0</v>
      </c>
      <c r="AG417" s="2">
        <f t="shared" si="245"/>
        <v>0</v>
      </c>
      <c r="AH417" s="2">
        <f t="shared" ref="AH417:AI419" si="259">(EW417)</f>
        <v>0</v>
      </c>
      <c r="AI417" s="2">
        <f t="shared" si="259"/>
        <v>0</v>
      </c>
      <c r="AJ417" s="2">
        <f t="shared" si="246"/>
        <v>0</v>
      </c>
      <c r="AK417" s="2">
        <v>4518.3900000000003</v>
      </c>
      <c r="AL417" s="2">
        <v>4518.3900000000003</v>
      </c>
      <c r="AM417" s="2">
        <v>0</v>
      </c>
      <c r="AN417" s="2">
        <v>0</v>
      </c>
      <c r="AO417" s="2">
        <v>0</v>
      </c>
      <c r="AP417" s="2">
        <v>0</v>
      </c>
      <c r="AQ417" s="2">
        <v>0</v>
      </c>
      <c r="AR417" s="2">
        <v>0</v>
      </c>
      <c r="AS417" s="2">
        <v>0</v>
      </c>
      <c r="AT417" s="2">
        <v>110</v>
      </c>
      <c r="AU417" s="2">
        <v>73</v>
      </c>
      <c r="AV417" s="2">
        <v>1</v>
      </c>
      <c r="AW417" s="2">
        <v>1</v>
      </c>
      <c r="AX417" s="2"/>
      <c r="AY417" s="2"/>
      <c r="AZ417" s="2">
        <v>1</v>
      </c>
      <c r="BA417" s="2">
        <v>1</v>
      </c>
      <c r="BB417" s="2">
        <v>1</v>
      </c>
      <c r="BC417" s="2">
        <v>1.44</v>
      </c>
      <c r="BD417" s="2" t="s">
        <v>3</v>
      </c>
      <c r="BE417" s="2" t="s">
        <v>3</v>
      </c>
      <c r="BF417" s="2" t="s">
        <v>3</v>
      </c>
      <c r="BG417" s="2" t="s">
        <v>3</v>
      </c>
      <c r="BH417" s="2">
        <v>3</v>
      </c>
      <c r="BI417" s="2">
        <v>1</v>
      </c>
      <c r="BJ417" s="2" t="s">
        <v>545</v>
      </c>
      <c r="BK417" s="2"/>
      <c r="BL417" s="2"/>
      <c r="BM417" s="2">
        <v>7001</v>
      </c>
      <c r="BN417" s="2">
        <v>0</v>
      </c>
      <c r="BO417" s="2" t="s">
        <v>543</v>
      </c>
      <c r="BP417" s="2">
        <v>1</v>
      </c>
      <c r="BQ417" s="2">
        <v>2</v>
      </c>
      <c r="BR417" s="2">
        <v>0</v>
      </c>
      <c r="BS417" s="2">
        <v>1</v>
      </c>
      <c r="BT417" s="2">
        <v>1</v>
      </c>
      <c r="BU417" s="2">
        <v>1</v>
      </c>
      <c r="BV417" s="2">
        <v>1</v>
      </c>
      <c r="BW417" s="2">
        <v>1</v>
      </c>
      <c r="BX417" s="2">
        <v>1</v>
      </c>
      <c r="BY417" s="2" t="s">
        <v>3</v>
      </c>
      <c r="BZ417" s="2">
        <v>110</v>
      </c>
      <c r="CA417" s="2">
        <v>73</v>
      </c>
      <c r="CB417" s="2" t="s">
        <v>3</v>
      </c>
      <c r="CC417" s="2"/>
      <c r="CD417" s="2"/>
      <c r="CE417" s="2">
        <v>0</v>
      </c>
      <c r="CF417" s="2">
        <v>0</v>
      </c>
      <c r="CG417" s="2">
        <v>0</v>
      </c>
      <c r="CH417" s="2"/>
      <c r="CI417" s="2"/>
      <c r="CJ417" s="2"/>
      <c r="CK417" s="2"/>
      <c r="CL417" s="2"/>
      <c r="CM417" s="2">
        <v>0</v>
      </c>
      <c r="CN417" s="2" t="s">
        <v>3</v>
      </c>
      <c r="CO417" s="2">
        <v>0</v>
      </c>
      <c r="CP417" s="2">
        <f t="shared" si="247"/>
        <v>1301.3</v>
      </c>
      <c r="CQ417" s="2">
        <f>ROUND(AL417*BC417,2)</f>
        <v>6506.48</v>
      </c>
      <c r="CR417" s="2">
        <f>ROUND(AM417*BB417,2)</f>
        <v>0</v>
      </c>
      <c r="CS417" s="2">
        <f>ROUND(AN417*BS417,2)</f>
        <v>0</v>
      </c>
      <c r="CT417" s="2">
        <f>ROUND(AO417*BA417,2)</f>
        <v>0</v>
      </c>
      <c r="CU417" s="2">
        <f t="shared" si="248"/>
        <v>0</v>
      </c>
      <c r="CV417" s="2">
        <f t="shared" ref="CV417:CW419" si="260">AH417</f>
        <v>0</v>
      </c>
      <c r="CW417" s="2">
        <f t="shared" si="260"/>
        <v>0</v>
      </c>
      <c r="CX417" s="2">
        <f t="shared" si="249"/>
        <v>0</v>
      </c>
      <c r="CY417" s="2">
        <f>(((S417+R417)*AT417)/100)</f>
        <v>0</v>
      </c>
      <c r="CZ417" s="2">
        <f>(((S417+R417)*AU417)/100)</f>
        <v>0</v>
      </c>
      <c r="DA417" s="2"/>
      <c r="DB417" s="2"/>
      <c r="DC417" s="2" t="s">
        <v>3</v>
      </c>
      <c r="DD417" s="2" t="s">
        <v>3</v>
      </c>
      <c r="DE417" s="2" t="s">
        <v>3</v>
      </c>
      <c r="DF417" s="2" t="s">
        <v>3</v>
      </c>
      <c r="DG417" s="2" t="s">
        <v>3</v>
      </c>
      <c r="DH417" s="2" t="s">
        <v>3</v>
      </c>
      <c r="DI417" s="2" t="s">
        <v>3</v>
      </c>
      <c r="DJ417" s="2" t="s">
        <v>3</v>
      </c>
      <c r="DK417" s="2" t="s">
        <v>3</v>
      </c>
      <c r="DL417" s="2" t="s">
        <v>3</v>
      </c>
      <c r="DM417" s="2" t="s">
        <v>3</v>
      </c>
      <c r="DN417" s="2">
        <v>0</v>
      </c>
      <c r="DO417" s="2">
        <v>0</v>
      </c>
      <c r="DP417" s="2">
        <v>1</v>
      </c>
      <c r="DQ417" s="2">
        <v>1</v>
      </c>
      <c r="DR417" s="2"/>
      <c r="DS417" s="2"/>
      <c r="DT417" s="2"/>
      <c r="DU417" s="2">
        <v>1007</v>
      </c>
      <c r="DV417" s="2" t="s">
        <v>231</v>
      </c>
      <c r="DW417" s="2" t="s">
        <v>231</v>
      </c>
      <c r="DX417" s="2">
        <v>1</v>
      </c>
      <c r="DY417" s="2"/>
      <c r="DZ417" s="2" t="s">
        <v>3</v>
      </c>
      <c r="EA417" s="2" t="s">
        <v>3</v>
      </c>
      <c r="EB417" s="2" t="s">
        <v>3</v>
      </c>
      <c r="EC417" s="2" t="s">
        <v>3</v>
      </c>
      <c r="ED417" s="2"/>
      <c r="EE417" s="2">
        <v>70312924</v>
      </c>
      <c r="EF417" s="2">
        <v>2</v>
      </c>
      <c r="EG417" s="2" t="s">
        <v>25</v>
      </c>
      <c r="EH417" s="2">
        <v>7</v>
      </c>
      <c r="EI417" s="2" t="s">
        <v>538</v>
      </c>
      <c r="EJ417" s="2">
        <v>1</v>
      </c>
      <c r="EK417" s="2">
        <v>7001</v>
      </c>
      <c r="EL417" s="2" t="s">
        <v>538</v>
      </c>
      <c r="EM417" s="2" t="s">
        <v>539</v>
      </c>
      <c r="EN417" s="2"/>
      <c r="EO417" s="2" t="s">
        <v>3</v>
      </c>
      <c r="EP417" s="2"/>
      <c r="EQ417" s="2">
        <v>0</v>
      </c>
      <c r="ER417" s="2">
        <v>4518.3900000000003</v>
      </c>
      <c r="ES417" s="2">
        <v>4518.3900000000003</v>
      </c>
      <c r="ET417" s="2">
        <v>0</v>
      </c>
      <c r="EU417" s="2">
        <v>0</v>
      </c>
      <c r="EV417" s="2">
        <v>0</v>
      </c>
      <c r="EW417" s="2">
        <v>0</v>
      </c>
      <c r="EX417" s="2">
        <v>0</v>
      </c>
      <c r="EY417" s="2">
        <v>0</v>
      </c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>
        <v>0</v>
      </c>
      <c r="FR417" s="2">
        <v>0</v>
      </c>
      <c r="FS417" s="2">
        <v>0</v>
      </c>
      <c r="FT417" s="2"/>
      <c r="FU417" s="2"/>
      <c r="FV417" s="2"/>
      <c r="FW417" s="2"/>
      <c r="FX417" s="2">
        <v>110</v>
      </c>
      <c r="FY417" s="2">
        <v>73</v>
      </c>
      <c r="FZ417" s="2"/>
      <c r="GA417" s="2" t="s">
        <v>3</v>
      </c>
      <c r="GB417" s="2"/>
      <c r="GC417" s="2"/>
      <c r="GD417" s="2">
        <v>1</v>
      </c>
      <c r="GE417" s="2"/>
      <c r="GF417" s="2">
        <v>-1370568603</v>
      </c>
      <c r="GG417" s="2">
        <v>2</v>
      </c>
      <c r="GH417" s="2">
        <v>1</v>
      </c>
      <c r="GI417" s="2">
        <v>2</v>
      </c>
      <c r="GJ417" s="2">
        <v>0</v>
      </c>
      <c r="GK417" s="2">
        <v>0</v>
      </c>
      <c r="GL417" s="2">
        <f t="shared" si="250"/>
        <v>0</v>
      </c>
      <c r="GM417" s="2">
        <f t="shared" si="251"/>
        <v>1301.3</v>
      </c>
      <c r="GN417" s="2">
        <f t="shared" si="252"/>
        <v>1301.3</v>
      </c>
      <c r="GO417" s="2">
        <f t="shared" si="253"/>
        <v>0</v>
      </c>
      <c r="GP417" s="2">
        <f t="shared" si="254"/>
        <v>0</v>
      </c>
      <c r="GQ417" s="2"/>
      <c r="GR417" s="2">
        <v>0</v>
      </c>
      <c r="GS417" s="2">
        <v>3</v>
      </c>
      <c r="GT417" s="2">
        <v>0</v>
      </c>
      <c r="GU417" s="2" t="s">
        <v>3</v>
      </c>
      <c r="GV417" s="2">
        <f t="shared" si="255"/>
        <v>0</v>
      </c>
      <c r="GW417" s="2">
        <v>1</v>
      </c>
      <c r="GX417" s="2">
        <f t="shared" si="256"/>
        <v>0</v>
      </c>
      <c r="GY417" s="2"/>
      <c r="GZ417" s="2"/>
      <c r="HA417" s="2">
        <v>0</v>
      </c>
      <c r="HB417" s="2">
        <v>0</v>
      </c>
      <c r="HC417" s="2">
        <f t="shared" si="257"/>
        <v>0</v>
      </c>
      <c r="HD417" s="2"/>
      <c r="HE417" s="2" t="s">
        <v>3</v>
      </c>
      <c r="HF417" s="2" t="s">
        <v>3</v>
      </c>
      <c r="HG417" s="2"/>
      <c r="HH417" s="2"/>
      <c r="HI417" s="2"/>
      <c r="HJ417" s="2"/>
      <c r="HK417" s="2"/>
      <c r="HL417" s="2"/>
      <c r="HM417" s="2" t="s">
        <v>3</v>
      </c>
      <c r="HN417" s="2" t="s">
        <v>540</v>
      </c>
      <c r="HO417" s="2" t="s">
        <v>541</v>
      </c>
      <c r="HP417" s="2" t="s">
        <v>538</v>
      </c>
      <c r="HQ417" s="2" t="s">
        <v>538</v>
      </c>
      <c r="HR417" s="2"/>
      <c r="HS417" s="2">
        <v>0</v>
      </c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>
        <v>0</v>
      </c>
      <c r="IL417" s="2"/>
      <c r="IM417" s="2"/>
      <c r="IN417" s="2"/>
      <c r="IO417" s="2"/>
      <c r="IP417" s="2"/>
      <c r="IQ417" s="2"/>
      <c r="IR417" s="2"/>
      <c r="IS417" s="2"/>
      <c r="IT417" s="2"/>
      <c r="IU417" s="2"/>
    </row>
    <row r="418" spans="1:255" x14ac:dyDescent="0.2">
      <c r="A418" s="2">
        <v>17</v>
      </c>
      <c r="B418" s="2">
        <v>1</v>
      </c>
      <c r="C418" s="2"/>
      <c r="D418" s="2"/>
      <c r="E418" s="2" t="s">
        <v>546</v>
      </c>
      <c r="F418" s="2" t="s">
        <v>547</v>
      </c>
      <c r="G418" s="2" t="s">
        <v>548</v>
      </c>
      <c r="H418" s="2" t="s">
        <v>236</v>
      </c>
      <c r="I418" s="2">
        <v>0.10528</v>
      </c>
      <c r="J418" s="2">
        <v>0</v>
      </c>
      <c r="K418" s="2">
        <v>0.10528</v>
      </c>
      <c r="L418" s="2"/>
      <c r="M418" s="2"/>
      <c r="N418" s="2"/>
      <c r="O418" s="2">
        <f t="shared" si="239"/>
        <v>6122.01</v>
      </c>
      <c r="P418" s="2">
        <f>ROUND(CQ418*I418,2)</f>
        <v>6122.01</v>
      </c>
      <c r="Q418" s="2">
        <f>ROUND(CR418*I418,2)</f>
        <v>0</v>
      </c>
      <c r="R418" s="2">
        <f>ROUND(CS418*I418,2)</f>
        <v>0</v>
      </c>
      <c r="S418" s="2">
        <f>ROUND(CT418*I418,2)</f>
        <v>0</v>
      </c>
      <c r="T418" s="2">
        <f t="shared" si="240"/>
        <v>0</v>
      </c>
      <c r="U418" s="2">
        <f>ROUND(CV418*I418,7)</f>
        <v>0</v>
      </c>
      <c r="V418" s="2">
        <f>ROUND(CW418*I418,7)</f>
        <v>0</v>
      </c>
      <c r="W418" s="2">
        <f t="shared" si="241"/>
        <v>0</v>
      </c>
      <c r="X418" s="2">
        <f t="shared" si="242"/>
        <v>0</v>
      </c>
      <c r="Y418" s="2">
        <f t="shared" si="243"/>
        <v>0</v>
      </c>
      <c r="Z418" s="2"/>
      <c r="AA418" s="2">
        <v>72309884</v>
      </c>
      <c r="AB418" s="2">
        <f t="shared" si="244"/>
        <v>68411.5</v>
      </c>
      <c r="AC418" s="2">
        <f>ROUND((ES418),6)</f>
        <v>68411.5</v>
      </c>
      <c r="AD418" s="2">
        <f>ROUND((((ET418)-(EU418))+AE418),6)</f>
        <v>0</v>
      </c>
      <c r="AE418" s="2">
        <f t="shared" si="258"/>
        <v>0</v>
      </c>
      <c r="AF418" s="2">
        <f t="shared" si="258"/>
        <v>0</v>
      </c>
      <c r="AG418" s="2">
        <f t="shared" si="245"/>
        <v>0</v>
      </c>
      <c r="AH418" s="2">
        <f t="shared" si="259"/>
        <v>0</v>
      </c>
      <c r="AI418" s="2">
        <f t="shared" si="259"/>
        <v>0</v>
      </c>
      <c r="AJ418" s="2">
        <f t="shared" si="246"/>
        <v>0</v>
      </c>
      <c r="AK418" s="2">
        <v>68411.5</v>
      </c>
      <c r="AL418" s="2">
        <v>68411.5</v>
      </c>
      <c r="AM418" s="2">
        <v>0</v>
      </c>
      <c r="AN418" s="2">
        <v>0</v>
      </c>
      <c r="AO418" s="2">
        <v>0</v>
      </c>
      <c r="AP418" s="2">
        <v>0</v>
      </c>
      <c r="AQ418" s="2">
        <v>0</v>
      </c>
      <c r="AR418" s="2">
        <v>0</v>
      </c>
      <c r="AS418" s="2">
        <v>0</v>
      </c>
      <c r="AT418" s="2">
        <v>0</v>
      </c>
      <c r="AU418" s="2">
        <v>0</v>
      </c>
      <c r="AV418" s="2">
        <v>1</v>
      </c>
      <c r="AW418" s="2">
        <v>1</v>
      </c>
      <c r="AX418" s="2"/>
      <c r="AY418" s="2"/>
      <c r="AZ418" s="2">
        <v>1</v>
      </c>
      <c r="BA418" s="2">
        <v>1</v>
      </c>
      <c r="BB418" s="2">
        <v>1</v>
      </c>
      <c r="BC418" s="2">
        <v>0.85</v>
      </c>
      <c r="BD418" s="2" t="s">
        <v>3</v>
      </c>
      <c r="BE418" s="2" t="s">
        <v>3</v>
      </c>
      <c r="BF418" s="2" t="s">
        <v>3</v>
      </c>
      <c r="BG418" s="2" t="s">
        <v>3</v>
      </c>
      <c r="BH418" s="2">
        <v>3</v>
      </c>
      <c r="BI418" s="2">
        <v>1</v>
      </c>
      <c r="BJ418" s="2" t="s">
        <v>549</v>
      </c>
      <c r="BK418" s="2"/>
      <c r="BL418" s="2"/>
      <c r="BM418" s="2">
        <v>500001</v>
      </c>
      <c r="BN418" s="2">
        <v>0</v>
      </c>
      <c r="BO418" s="2" t="s">
        <v>547</v>
      </c>
      <c r="BP418" s="2">
        <v>1</v>
      </c>
      <c r="BQ418" s="2">
        <v>8</v>
      </c>
      <c r="BR418" s="2">
        <v>0</v>
      </c>
      <c r="BS418" s="2">
        <v>1</v>
      </c>
      <c r="BT418" s="2">
        <v>1</v>
      </c>
      <c r="BU418" s="2">
        <v>1</v>
      </c>
      <c r="BV418" s="2">
        <v>1</v>
      </c>
      <c r="BW418" s="2">
        <v>1</v>
      </c>
      <c r="BX418" s="2">
        <v>1</v>
      </c>
      <c r="BY418" s="2" t="s">
        <v>3</v>
      </c>
      <c r="BZ418" s="2">
        <v>0</v>
      </c>
      <c r="CA418" s="2">
        <v>0</v>
      </c>
      <c r="CB418" s="2" t="s">
        <v>3</v>
      </c>
      <c r="CC418" s="2"/>
      <c r="CD418" s="2"/>
      <c r="CE418" s="2">
        <v>0</v>
      </c>
      <c r="CF418" s="2">
        <v>0</v>
      </c>
      <c r="CG418" s="2">
        <v>0</v>
      </c>
      <c r="CH418" s="2"/>
      <c r="CI418" s="2"/>
      <c r="CJ418" s="2"/>
      <c r="CK418" s="2"/>
      <c r="CL418" s="2"/>
      <c r="CM418" s="2">
        <v>0</v>
      </c>
      <c r="CN418" s="2" t="s">
        <v>3</v>
      </c>
      <c r="CO418" s="2">
        <v>0</v>
      </c>
      <c r="CP418" s="2">
        <f t="shared" si="247"/>
        <v>6122.01</v>
      </c>
      <c r="CQ418" s="2">
        <f>ROUND(AL418*BC418,2)</f>
        <v>58149.78</v>
      </c>
      <c r="CR418" s="2">
        <f>ROUND(AM418*BB418,2)</f>
        <v>0</v>
      </c>
      <c r="CS418" s="2">
        <f>ROUND(AN418*BS418,2)</f>
        <v>0</v>
      </c>
      <c r="CT418" s="2">
        <f>ROUND(AO418*BA418,2)</f>
        <v>0</v>
      </c>
      <c r="CU418" s="2">
        <f t="shared" si="248"/>
        <v>0</v>
      </c>
      <c r="CV418" s="2">
        <f t="shared" si="260"/>
        <v>0</v>
      </c>
      <c r="CW418" s="2">
        <f t="shared" si="260"/>
        <v>0</v>
      </c>
      <c r="CX418" s="2">
        <f t="shared" si="249"/>
        <v>0</v>
      </c>
      <c r="CY418" s="2">
        <f>0</f>
        <v>0</v>
      </c>
      <c r="CZ418" s="2">
        <f>0</f>
        <v>0</v>
      </c>
      <c r="DA418" s="2"/>
      <c r="DB418" s="2"/>
      <c r="DC418" s="2" t="s">
        <v>3</v>
      </c>
      <c r="DD418" s="2" t="s">
        <v>3</v>
      </c>
      <c r="DE418" s="2" t="s">
        <v>3</v>
      </c>
      <c r="DF418" s="2" t="s">
        <v>3</v>
      </c>
      <c r="DG418" s="2" t="s">
        <v>3</v>
      </c>
      <c r="DH418" s="2" t="s">
        <v>3</v>
      </c>
      <c r="DI418" s="2" t="s">
        <v>3</v>
      </c>
      <c r="DJ418" s="2" t="s">
        <v>3</v>
      </c>
      <c r="DK418" s="2" t="s">
        <v>3</v>
      </c>
      <c r="DL418" s="2" t="s">
        <v>3</v>
      </c>
      <c r="DM418" s="2" t="s">
        <v>3</v>
      </c>
      <c r="DN418" s="2">
        <v>0</v>
      </c>
      <c r="DO418" s="2">
        <v>0</v>
      </c>
      <c r="DP418" s="2">
        <v>1</v>
      </c>
      <c r="DQ418" s="2">
        <v>1</v>
      </c>
      <c r="DR418" s="2"/>
      <c r="DS418" s="2"/>
      <c r="DT418" s="2"/>
      <c r="DU418" s="2">
        <v>1009</v>
      </c>
      <c r="DV418" s="2" t="s">
        <v>236</v>
      </c>
      <c r="DW418" s="2" t="s">
        <v>236</v>
      </c>
      <c r="DX418" s="2">
        <v>1000</v>
      </c>
      <c r="DY418" s="2"/>
      <c r="DZ418" s="2" t="s">
        <v>3</v>
      </c>
      <c r="EA418" s="2" t="s">
        <v>3</v>
      </c>
      <c r="EB418" s="2" t="s">
        <v>3</v>
      </c>
      <c r="EC418" s="2" t="s">
        <v>3</v>
      </c>
      <c r="ED418" s="2"/>
      <c r="EE418" s="2">
        <v>70312867</v>
      </c>
      <c r="EF418" s="2">
        <v>8</v>
      </c>
      <c r="EG418" s="2" t="s">
        <v>124</v>
      </c>
      <c r="EH418" s="2">
        <v>0</v>
      </c>
      <c r="EI418" s="2" t="s">
        <v>3</v>
      </c>
      <c r="EJ418" s="2">
        <v>1</v>
      </c>
      <c r="EK418" s="2">
        <v>500001</v>
      </c>
      <c r="EL418" s="2" t="s">
        <v>125</v>
      </c>
      <c r="EM418" s="2" t="s">
        <v>126</v>
      </c>
      <c r="EN418" s="2"/>
      <c r="EO418" s="2" t="s">
        <v>3</v>
      </c>
      <c r="EP418" s="2"/>
      <c r="EQ418" s="2">
        <v>0</v>
      </c>
      <c r="ER418" s="2">
        <v>68411.5</v>
      </c>
      <c r="ES418" s="2">
        <v>68411.5</v>
      </c>
      <c r="ET418" s="2">
        <v>0</v>
      </c>
      <c r="EU418" s="2">
        <v>0</v>
      </c>
      <c r="EV418" s="2">
        <v>0</v>
      </c>
      <c r="EW418" s="2">
        <v>0</v>
      </c>
      <c r="EX418" s="2">
        <v>0</v>
      </c>
      <c r="EY418" s="2">
        <v>0</v>
      </c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>
        <v>0</v>
      </c>
      <c r="FR418" s="2">
        <v>0</v>
      </c>
      <c r="FS418" s="2">
        <v>0</v>
      </c>
      <c r="FT418" s="2"/>
      <c r="FU418" s="2"/>
      <c r="FV418" s="2"/>
      <c r="FW418" s="2"/>
      <c r="FX418" s="2">
        <v>0</v>
      </c>
      <c r="FY418" s="2">
        <v>0</v>
      </c>
      <c r="FZ418" s="2"/>
      <c r="GA418" s="2" t="s">
        <v>3</v>
      </c>
      <c r="GB418" s="2"/>
      <c r="GC418" s="2"/>
      <c r="GD418" s="2">
        <v>1</v>
      </c>
      <c r="GE418" s="2"/>
      <c r="GF418" s="2">
        <v>-547750374</v>
      </c>
      <c r="GG418" s="2">
        <v>2</v>
      </c>
      <c r="GH418" s="2">
        <v>1</v>
      </c>
      <c r="GI418" s="2">
        <v>2</v>
      </c>
      <c r="GJ418" s="2">
        <v>0</v>
      </c>
      <c r="GK418" s="2">
        <v>0</v>
      </c>
      <c r="GL418" s="2">
        <f t="shared" si="250"/>
        <v>0</v>
      </c>
      <c r="GM418" s="2">
        <f t="shared" si="251"/>
        <v>6122.01</v>
      </c>
      <c r="GN418" s="2">
        <f t="shared" si="252"/>
        <v>6122.01</v>
      </c>
      <c r="GO418" s="2">
        <f t="shared" si="253"/>
        <v>0</v>
      </c>
      <c r="GP418" s="2">
        <f t="shared" si="254"/>
        <v>0</v>
      </c>
      <c r="GQ418" s="2"/>
      <c r="GR418" s="2">
        <v>0</v>
      </c>
      <c r="GS418" s="2">
        <v>3</v>
      </c>
      <c r="GT418" s="2">
        <v>0</v>
      </c>
      <c r="GU418" s="2" t="s">
        <v>3</v>
      </c>
      <c r="GV418" s="2">
        <f t="shared" si="255"/>
        <v>0</v>
      </c>
      <c r="GW418" s="2">
        <v>1</v>
      </c>
      <c r="GX418" s="2">
        <f t="shared" si="256"/>
        <v>0</v>
      </c>
      <c r="GY418" s="2"/>
      <c r="GZ418" s="2"/>
      <c r="HA418" s="2">
        <v>0</v>
      </c>
      <c r="HB418" s="2">
        <v>0</v>
      </c>
      <c r="HC418" s="2">
        <f t="shared" si="257"/>
        <v>0</v>
      </c>
      <c r="HD418" s="2"/>
      <c r="HE418" s="2" t="s">
        <v>3</v>
      </c>
      <c r="HF418" s="2" t="s">
        <v>3</v>
      </c>
      <c r="HG418" s="2"/>
      <c r="HH418" s="2"/>
      <c r="HI418" s="2"/>
      <c r="HJ418" s="2"/>
      <c r="HK418" s="2"/>
      <c r="HL418" s="2"/>
      <c r="HM418" s="2" t="s">
        <v>3</v>
      </c>
      <c r="HN418" s="2" t="s">
        <v>3</v>
      </c>
      <c r="HO418" s="2" t="s">
        <v>3</v>
      </c>
      <c r="HP418" s="2" t="s">
        <v>3</v>
      </c>
      <c r="HQ418" s="2" t="s">
        <v>3</v>
      </c>
      <c r="HR418" s="2"/>
      <c r="HS418" s="2">
        <v>0</v>
      </c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>
        <v>0</v>
      </c>
      <c r="IL418" s="2"/>
      <c r="IM418" s="2"/>
      <c r="IN418" s="2"/>
      <c r="IO418" s="2"/>
      <c r="IP418" s="2"/>
      <c r="IQ418" s="2"/>
      <c r="IR418" s="2"/>
      <c r="IS418" s="2"/>
      <c r="IT418" s="2"/>
      <c r="IU418" s="2"/>
    </row>
    <row r="419" spans="1:255" x14ac:dyDescent="0.2">
      <c r="A419" s="2">
        <v>17</v>
      </c>
      <c r="B419" s="2">
        <v>1</v>
      </c>
      <c r="C419" s="2"/>
      <c r="D419" s="2"/>
      <c r="E419" s="2" t="s">
        <v>550</v>
      </c>
      <c r="F419" s="2" t="s">
        <v>551</v>
      </c>
      <c r="G419" s="2" t="s">
        <v>552</v>
      </c>
      <c r="H419" s="2" t="s">
        <v>236</v>
      </c>
      <c r="I419" s="2">
        <v>0.23415</v>
      </c>
      <c r="J419" s="2">
        <v>0</v>
      </c>
      <c r="K419" s="2">
        <v>0.23415</v>
      </c>
      <c r="L419" s="2"/>
      <c r="M419" s="2"/>
      <c r="N419" s="2"/>
      <c r="O419" s="2">
        <f t="shared" si="239"/>
        <v>33032.39</v>
      </c>
      <c r="P419" s="2">
        <f>ROUND(CQ419*I419,2)</f>
        <v>33032.39</v>
      </c>
      <c r="Q419" s="2">
        <f>ROUND(CR419*I419,2)</f>
        <v>0</v>
      </c>
      <c r="R419" s="2">
        <f>ROUND(CS419*I419,2)</f>
        <v>0</v>
      </c>
      <c r="S419" s="2">
        <f>ROUND(CT419*I419,2)</f>
        <v>0</v>
      </c>
      <c r="T419" s="2">
        <f t="shared" si="240"/>
        <v>0</v>
      </c>
      <c r="U419" s="2">
        <f>ROUND(CV419*I419,7)</f>
        <v>0</v>
      </c>
      <c r="V419" s="2">
        <f>ROUND(CW419*I419,7)</f>
        <v>0</v>
      </c>
      <c r="W419" s="2">
        <f t="shared" si="241"/>
        <v>0</v>
      </c>
      <c r="X419" s="2">
        <f t="shared" si="242"/>
        <v>0</v>
      </c>
      <c r="Y419" s="2">
        <f t="shared" si="243"/>
        <v>0</v>
      </c>
      <c r="Z419" s="2"/>
      <c r="AA419" s="2">
        <v>72309884</v>
      </c>
      <c r="AB419" s="2">
        <f t="shared" si="244"/>
        <v>105278.81</v>
      </c>
      <c r="AC419" s="2">
        <f>ROUND((ES419),6)</f>
        <v>105278.81</v>
      </c>
      <c r="AD419" s="2">
        <f>ROUND((((ET419)-(EU419))+AE419),6)</f>
        <v>0</v>
      </c>
      <c r="AE419" s="2">
        <f t="shared" si="258"/>
        <v>0</v>
      </c>
      <c r="AF419" s="2">
        <f t="shared" si="258"/>
        <v>0</v>
      </c>
      <c r="AG419" s="2">
        <f t="shared" si="245"/>
        <v>0</v>
      </c>
      <c r="AH419" s="2">
        <f t="shared" si="259"/>
        <v>0</v>
      </c>
      <c r="AI419" s="2">
        <f t="shared" si="259"/>
        <v>0</v>
      </c>
      <c r="AJ419" s="2">
        <f t="shared" si="246"/>
        <v>0</v>
      </c>
      <c r="AK419" s="2">
        <v>105278.81</v>
      </c>
      <c r="AL419" s="2">
        <v>105278.81</v>
      </c>
      <c r="AM419" s="2">
        <v>0</v>
      </c>
      <c r="AN419" s="2">
        <v>0</v>
      </c>
      <c r="AO419" s="2">
        <v>0</v>
      </c>
      <c r="AP419" s="2">
        <v>0</v>
      </c>
      <c r="AQ419" s="2">
        <v>0</v>
      </c>
      <c r="AR419" s="2">
        <v>0</v>
      </c>
      <c r="AS419" s="2">
        <v>0</v>
      </c>
      <c r="AT419" s="2">
        <v>0</v>
      </c>
      <c r="AU419" s="2">
        <v>0</v>
      </c>
      <c r="AV419" s="2">
        <v>1</v>
      </c>
      <c r="AW419" s="2">
        <v>1</v>
      </c>
      <c r="AX419" s="2"/>
      <c r="AY419" s="2"/>
      <c r="AZ419" s="2">
        <v>1</v>
      </c>
      <c r="BA419" s="2">
        <v>1</v>
      </c>
      <c r="BB419" s="2">
        <v>1</v>
      </c>
      <c r="BC419" s="2">
        <v>1.34</v>
      </c>
      <c r="BD419" s="2" t="s">
        <v>3</v>
      </c>
      <c r="BE419" s="2" t="s">
        <v>3</v>
      </c>
      <c r="BF419" s="2" t="s">
        <v>3</v>
      </c>
      <c r="BG419" s="2" t="s">
        <v>3</v>
      </c>
      <c r="BH419" s="2">
        <v>3</v>
      </c>
      <c r="BI419" s="2">
        <v>1</v>
      </c>
      <c r="BJ419" s="2" t="s">
        <v>553</v>
      </c>
      <c r="BK419" s="2"/>
      <c r="BL419" s="2"/>
      <c r="BM419" s="2">
        <v>500001</v>
      </c>
      <c r="BN419" s="2">
        <v>0</v>
      </c>
      <c r="BO419" s="2" t="s">
        <v>551</v>
      </c>
      <c r="BP419" s="2">
        <v>1</v>
      </c>
      <c r="BQ419" s="2">
        <v>8</v>
      </c>
      <c r="BR419" s="2">
        <v>0</v>
      </c>
      <c r="BS419" s="2">
        <v>1</v>
      </c>
      <c r="BT419" s="2">
        <v>1</v>
      </c>
      <c r="BU419" s="2">
        <v>1</v>
      </c>
      <c r="BV419" s="2">
        <v>1</v>
      </c>
      <c r="BW419" s="2">
        <v>1</v>
      </c>
      <c r="BX419" s="2">
        <v>1</v>
      </c>
      <c r="BY419" s="2" t="s">
        <v>3</v>
      </c>
      <c r="BZ419" s="2">
        <v>0</v>
      </c>
      <c r="CA419" s="2">
        <v>0</v>
      </c>
      <c r="CB419" s="2" t="s">
        <v>3</v>
      </c>
      <c r="CC419" s="2"/>
      <c r="CD419" s="2"/>
      <c r="CE419" s="2">
        <v>0</v>
      </c>
      <c r="CF419" s="2">
        <v>0</v>
      </c>
      <c r="CG419" s="2">
        <v>0</v>
      </c>
      <c r="CH419" s="2"/>
      <c r="CI419" s="2"/>
      <c r="CJ419" s="2"/>
      <c r="CK419" s="2"/>
      <c r="CL419" s="2"/>
      <c r="CM419" s="2">
        <v>0</v>
      </c>
      <c r="CN419" s="2" t="s">
        <v>3</v>
      </c>
      <c r="CO419" s="2">
        <v>0</v>
      </c>
      <c r="CP419" s="2">
        <f t="shared" si="247"/>
        <v>33032.39</v>
      </c>
      <c r="CQ419" s="2">
        <f>ROUND(AL419*BC419,2)</f>
        <v>141073.60999999999</v>
      </c>
      <c r="CR419" s="2">
        <f>ROUND(AM419*BB419,2)</f>
        <v>0</v>
      </c>
      <c r="CS419" s="2">
        <f>ROUND(AN419*BS419,2)</f>
        <v>0</v>
      </c>
      <c r="CT419" s="2">
        <f>ROUND(AO419*BA419,2)</f>
        <v>0</v>
      </c>
      <c r="CU419" s="2">
        <f t="shared" si="248"/>
        <v>0</v>
      </c>
      <c r="CV419" s="2">
        <f t="shared" si="260"/>
        <v>0</v>
      </c>
      <c r="CW419" s="2">
        <f t="shared" si="260"/>
        <v>0</v>
      </c>
      <c r="CX419" s="2">
        <f t="shared" si="249"/>
        <v>0</v>
      </c>
      <c r="CY419" s="2">
        <f>0</f>
        <v>0</v>
      </c>
      <c r="CZ419" s="2">
        <f>0</f>
        <v>0</v>
      </c>
      <c r="DA419" s="2"/>
      <c r="DB419" s="2"/>
      <c r="DC419" s="2" t="s">
        <v>3</v>
      </c>
      <c r="DD419" s="2" t="s">
        <v>3</v>
      </c>
      <c r="DE419" s="2" t="s">
        <v>3</v>
      </c>
      <c r="DF419" s="2" t="s">
        <v>3</v>
      </c>
      <c r="DG419" s="2" t="s">
        <v>3</v>
      </c>
      <c r="DH419" s="2" t="s">
        <v>3</v>
      </c>
      <c r="DI419" s="2" t="s">
        <v>3</v>
      </c>
      <c r="DJ419" s="2" t="s">
        <v>3</v>
      </c>
      <c r="DK419" s="2" t="s">
        <v>3</v>
      </c>
      <c r="DL419" s="2" t="s">
        <v>3</v>
      </c>
      <c r="DM419" s="2" t="s">
        <v>3</v>
      </c>
      <c r="DN419" s="2">
        <v>0</v>
      </c>
      <c r="DO419" s="2">
        <v>0</v>
      </c>
      <c r="DP419" s="2">
        <v>1</v>
      </c>
      <c r="DQ419" s="2">
        <v>1</v>
      </c>
      <c r="DR419" s="2"/>
      <c r="DS419" s="2"/>
      <c r="DT419" s="2"/>
      <c r="DU419" s="2">
        <v>1009</v>
      </c>
      <c r="DV419" s="2" t="s">
        <v>236</v>
      </c>
      <c r="DW419" s="2" t="s">
        <v>236</v>
      </c>
      <c r="DX419" s="2">
        <v>1000</v>
      </c>
      <c r="DY419" s="2"/>
      <c r="DZ419" s="2" t="s">
        <v>3</v>
      </c>
      <c r="EA419" s="2" t="s">
        <v>3</v>
      </c>
      <c r="EB419" s="2" t="s">
        <v>3</v>
      </c>
      <c r="EC419" s="2" t="s">
        <v>3</v>
      </c>
      <c r="ED419" s="2"/>
      <c r="EE419" s="2">
        <v>70312867</v>
      </c>
      <c r="EF419" s="2">
        <v>8</v>
      </c>
      <c r="EG419" s="2" t="s">
        <v>124</v>
      </c>
      <c r="EH419" s="2">
        <v>0</v>
      </c>
      <c r="EI419" s="2" t="s">
        <v>3</v>
      </c>
      <c r="EJ419" s="2">
        <v>1</v>
      </c>
      <c r="EK419" s="2">
        <v>500001</v>
      </c>
      <c r="EL419" s="2" t="s">
        <v>125</v>
      </c>
      <c r="EM419" s="2" t="s">
        <v>126</v>
      </c>
      <c r="EN419" s="2"/>
      <c r="EO419" s="2" t="s">
        <v>3</v>
      </c>
      <c r="EP419" s="2"/>
      <c r="EQ419" s="2">
        <v>0</v>
      </c>
      <c r="ER419" s="2">
        <v>105278.81</v>
      </c>
      <c r="ES419" s="2">
        <v>105278.81</v>
      </c>
      <c r="ET419" s="2">
        <v>0</v>
      </c>
      <c r="EU419" s="2">
        <v>0</v>
      </c>
      <c r="EV419" s="2">
        <v>0</v>
      </c>
      <c r="EW419" s="2">
        <v>0</v>
      </c>
      <c r="EX419" s="2">
        <v>0</v>
      </c>
      <c r="EY419" s="2">
        <v>0</v>
      </c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>
        <v>0</v>
      </c>
      <c r="FR419" s="2">
        <v>0</v>
      </c>
      <c r="FS419" s="2">
        <v>0</v>
      </c>
      <c r="FT419" s="2"/>
      <c r="FU419" s="2"/>
      <c r="FV419" s="2"/>
      <c r="FW419" s="2"/>
      <c r="FX419" s="2">
        <v>0</v>
      </c>
      <c r="FY419" s="2">
        <v>0</v>
      </c>
      <c r="FZ419" s="2"/>
      <c r="GA419" s="2" t="s">
        <v>3</v>
      </c>
      <c r="GB419" s="2"/>
      <c r="GC419" s="2"/>
      <c r="GD419" s="2">
        <v>1</v>
      </c>
      <c r="GE419" s="2"/>
      <c r="GF419" s="2">
        <v>-619923545</v>
      </c>
      <c r="GG419" s="2">
        <v>2</v>
      </c>
      <c r="GH419" s="2">
        <v>1</v>
      </c>
      <c r="GI419" s="2">
        <v>2</v>
      </c>
      <c r="GJ419" s="2">
        <v>0</v>
      </c>
      <c r="GK419" s="2">
        <v>0</v>
      </c>
      <c r="GL419" s="2">
        <f t="shared" si="250"/>
        <v>0</v>
      </c>
      <c r="GM419" s="2">
        <f t="shared" si="251"/>
        <v>33032.39</v>
      </c>
      <c r="GN419" s="2">
        <f t="shared" si="252"/>
        <v>33032.39</v>
      </c>
      <c r="GO419" s="2">
        <f t="shared" si="253"/>
        <v>0</v>
      </c>
      <c r="GP419" s="2">
        <f t="shared" si="254"/>
        <v>0</v>
      </c>
      <c r="GQ419" s="2"/>
      <c r="GR419" s="2">
        <v>0</v>
      </c>
      <c r="GS419" s="2">
        <v>0</v>
      </c>
      <c r="GT419" s="2">
        <v>0</v>
      </c>
      <c r="GU419" s="2" t="s">
        <v>3</v>
      </c>
      <c r="GV419" s="2">
        <f t="shared" si="255"/>
        <v>0</v>
      </c>
      <c r="GW419" s="2">
        <v>1</v>
      </c>
      <c r="GX419" s="2">
        <f t="shared" si="256"/>
        <v>0</v>
      </c>
      <c r="GY419" s="2"/>
      <c r="GZ419" s="2"/>
      <c r="HA419" s="2">
        <v>0</v>
      </c>
      <c r="HB419" s="2">
        <v>0</v>
      </c>
      <c r="HC419" s="2">
        <f t="shared" si="257"/>
        <v>0</v>
      </c>
      <c r="HD419" s="2"/>
      <c r="HE419" s="2" t="s">
        <v>3</v>
      </c>
      <c r="HF419" s="2" t="s">
        <v>3</v>
      </c>
      <c r="HG419" s="2"/>
      <c r="HH419" s="2"/>
      <c r="HI419" s="2"/>
      <c r="HJ419" s="2"/>
      <c r="HK419" s="2"/>
      <c r="HL419" s="2"/>
      <c r="HM419" s="2" t="s">
        <v>3</v>
      </c>
      <c r="HN419" s="2" t="s">
        <v>3</v>
      </c>
      <c r="HO419" s="2" t="s">
        <v>3</v>
      </c>
      <c r="HP419" s="2" t="s">
        <v>3</v>
      </c>
      <c r="HQ419" s="2" t="s">
        <v>3</v>
      </c>
      <c r="HR419" s="2"/>
      <c r="HS419" s="2">
        <v>0</v>
      </c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>
        <v>0</v>
      </c>
      <c r="IL419" s="2"/>
      <c r="IM419" s="2"/>
      <c r="IN419" s="2"/>
      <c r="IO419" s="2"/>
      <c r="IP419" s="2"/>
      <c r="IQ419" s="2"/>
      <c r="IR419" s="2"/>
      <c r="IS419" s="2"/>
      <c r="IT419" s="2"/>
      <c r="IU419" s="2"/>
    </row>
    <row r="420" spans="1:255" x14ac:dyDescent="0.2">
      <c r="A420" s="2">
        <v>17</v>
      </c>
      <c r="B420" s="2">
        <v>1</v>
      </c>
      <c r="C420" s="2">
        <f>ROW(SmtRes!A373)</f>
        <v>373</v>
      </c>
      <c r="D420" s="2">
        <f>ROW(EtalonRes!A399)</f>
        <v>399</v>
      </c>
      <c r="E420" s="2" t="s">
        <v>554</v>
      </c>
      <c r="F420" s="2" t="s">
        <v>426</v>
      </c>
      <c r="G420" s="2" t="s">
        <v>555</v>
      </c>
      <c r="H420" s="2" t="s">
        <v>428</v>
      </c>
      <c r="I420" s="2">
        <f>ROUND(0.23/100,7)</f>
        <v>2.3E-3</v>
      </c>
      <c r="J420" s="2">
        <v>0</v>
      </c>
      <c r="K420" s="2">
        <f>ROUND(0.23/100,7)</f>
        <v>2.3E-3</v>
      </c>
      <c r="L420" s="2"/>
      <c r="M420" s="2"/>
      <c r="N420" s="2"/>
      <c r="O420" s="2">
        <f t="shared" si="239"/>
        <v>10.81</v>
      </c>
      <c r="P420" s="2">
        <f>SUMIF(SmtRes!AQ366:'SmtRes'!AQ373,"=1",SmtRes!DF366:'SmtRes'!DF373)</f>
        <v>0</v>
      </c>
      <c r="Q420" s="2">
        <f>SUMIF(SmtRes!AQ366:'SmtRes'!AQ373,"=1",SmtRes!DG366:'SmtRes'!DG373)</f>
        <v>0.14000000000000001</v>
      </c>
      <c r="R420" s="2">
        <f>SUMIF(SmtRes!AQ366:'SmtRes'!AQ373,"=1",SmtRes!DH366:'SmtRes'!DH373)</f>
        <v>0.04</v>
      </c>
      <c r="S420" s="2">
        <f>SUMIF(SmtRes!AQ366:'SmtRes'!AQ373,"=1",SmtRes!DI366:'SmtRes'!DI373)</f>
        <v>10.63</v>
      </c>
      <c r="T420" s="2">
        <f t="shared" si="240"/>
        <v>0</v>
      </c>
      <c r="U420" s="2">
        <f>SUMIF(SmtRes!AQ366:'SmtRes'!AQ373,"=1",SmtRes!CV366:'SmtRes'!CV373)</f>
        <v>2.4426E-2</v>
      </c>
      <c r="V420" s="2">
        <f>SUMIF(SmtRes!AQ366:'SmtRes'!AQ373,"=1",SmtRes!CW366:'SmtRes'!CW373)</f>
        <v>9.2E-5</v>
      </c>
      <c r="W420" s="2">
        <f t="shared" si="241"/>
        <v>0</v>
      </c>
      <c r="X420" s="2">
        <f t="shared" si="242"/>
        <v>10.029999999999999</v>
      </c>
      <c r="Y420" s="2">
        <f t="shared" si="243"/>
        <v>5.44</v>
      </c>
      <c r="Z420" s="2"/>
      <c r="AA420" s="2">
        <v>72309884</v>
      </c>
      <c r="AB420" s="2">
        <f t="shared" si="244"/>
        <v>4675.0201999999999</v>
      </c>
      <c r="AC420" s="2">
        <f>ROUND((0),6)</f>
        <v>0</v>
      </c>
      <c r="AD420" s="2">
        <f>ROUND((((SUM(SmtRes!BR366:'SmtRes'!BR373))-(SUM(SmtRes!BS366:'SmtRes'!BS373)))+AE420),6)</f>
        <v>54.789200000000001</v>
      </c>
      <c r="AE420" s="2">
        <f>ROUND((SUM(SmtRes!BS366:'SmtRes'!BS373)),6)</f>
        <v>16.9314</v>
      </c>
      <c r="AF420" s="2">
        <f>ROUND((SUM(SmtRes!BT366:'SmtRes'!BT373)),6)</f>
        <v>4620.2309999999998</v>
      </c>
      <c r="AG420" s="2">
        <f t="shared" si="245"/>
        <v>0</v>
      </c>
      <c r="AH420" s="2">
        <f>(SUM(SmtRes!BU366:'SmtRes'!BU373))</f>
        <v>10.62</v>
      </c>
      <c r="AI420" s="2">
        <f>(SUM(SmtRes!BV366:'SmtRes'!BV373))</f>
        <v>0.04</v>
      </c>
      <c r="AJ420" s="2">
        <f t="shared" si="246"/>
        <v>0</v>
      </c>
      <c r="AK420" s="2">
        <v>2345.9758000000002</v>
      </c>
      <c r="AL420" s="2">
        <v>0</v>
      </c>
      <c r="AM420" s="2">
        <v>27.394600000000001</v>
      </c>
      <c r="AN420" s="2">
        <v>8.4657</v>
      </c>
      <c r="AO420" s="2">
        <v>2310.1154999999999</v>
      </c>
      <c r="AP420" s="2">
        <v>0</v>
      </c>
      <c r="AQ420" s="2">
        <v>5.31</v>
      </c>
      <c r="AR420" s="2">
        <v>0.02</v>
      </c>
      <c r="AS420" s="2">
        <v>0</v>
      </c>
      <c r="AT420" s="2">
        <v>94</v>
      </c>
      <c r="AU420" s="2">
        <v>51</v>
      </c>
      <c r="AV420" s="2">
        <v>1</v>
      </c>
      <c r="AW420" s="2">
        <v>1</v>
      </c>
      <c r="AX420" s="2"/>
      <c r="AY420" s="2"/>
      <c r="AZ420" s="2">
        <v>1</v>
      </c>
      <c r="BA420" s="2">
        <v>1</v>
      </c>
      <c r="BB420" s="2">
        <v>1</v>
      </c>
      <c r="BC420" s="2">
        <v>1</v>
      </c>
      <c r="BD420" s="2" t="s">
        <v>3</v>
      </c>
      <c r="BE420" s="2" t="s">
        <v>3</v>
      </c>
      <c r="BF420" s="2" t="s">
        <v>3</v>
      </c>
      <c r="BG420" s="2" t="s">
        <v>3</v>
      </c>
      <c r="BH420" s="2">
        <v>0</v>
      </c>
      <c r="BI420" s="2">
        <v>1</v>
      </c>
      <c r="BJ420" s="2" t="s">
        <v>429</v>
      </c>
      <c r="BK420" s="2"/>
      <c r="BL420" s="2"/>
      <c r="BM420" s="2">
        <v>13001</v>
      </c>
      <c r="BN420" s="2">
        <v>0</v>
      </c>
      <c r="BO420" s="2" t="s">
        <v>3</v>
      </c>
      <c r="BP420" s="2">
        <v>0</v>
      </c>
      <c r="BQ420" s="2">
        <v>2</v>
      </c>
      <c r="BR420" s="2">
        <v>0</v>
      </c>
      <c r="BS420" s="2">
        <v>1</v>
      </c>
      <c r="BT420" s="2">
        <v>1</v>
      </c>
      <c r="BU420" s="2">
        <v>1</v>
      </c>
      <c r="BV420" s="2">
        <v>1</v>
      </c>
      <c r="BW420" s="2">
        <v>1</v>
      </c>
      <c r="BX420" s="2">
        <v>1</v>
      </c>
      <c r="BY420" s="2" t="s">
        <v>3</v>
      </c>
      <c r="BZ420" s="2">
        <v>94</v>
      </c>
      <c r="CA420" s="2">
        <v>51</v>
      </c>
      <c r="CB420" s="2" t="s">
        <v>3</v>
      </c>
      <c r="CC420" s="2"/>
      <c r="CD420" s="2"/>
      <c r="CE420" s="2">
        <v>0</v>
      </c>
      <c r="CF420" s="2">
        <v>0</v>
      </c>
      <c r="CG420" s="2">
        <v>0</v>
      </c>
      <c r="CH420" s="2"/>
      <c r="CI420" s="2"/>
      <c r="CJ420" s="2"/>
      <c r="CK420" s="2"/>
      <c r="CL420" s="2"/>
      <c r="CM420" s="2">
        <v>0</v>
      </c>
      <c r="CN420" s="2" t="s">
        <v>3</v>
      </c>
      <c r="CO420" s="2">
        <v>0</v>
      </c>
      <c r="CP420" s="2">
        <f t="shared" si="247"/>
        <v>10.81</v>
      </c>
      <c r="CQ420" s="2">
        <f>SUMIF(SmtRes!AQ366:'SmtRes'!AQ373,"=1",SmtRes!AA366:'SmtRes'!AA373)</f>
        <v>0</v>
      </c>
      <c r="CR420" s="2">
        <f>SUMIF(SmtRes!AQ366:'SmtRes'!AQ373,"=1",SmtRes!AB366:'SmtRes'!AB373)</f>
        <v>2243.83</v>
      </c>
      <c r="CS420" s="2">
        <f>SUMIF(SmtRes!AQ366:'SmtRes'!AQ373,"=1",SmtRes!AC366:'SmtRes'!AC373)</f>
        <v>846.56999999999994</v>
      </c>
      <c r="CT420" s="2">
        <f>SUMIF(SmtRes!AQ366:'SmtRes'!AQ373,"=1",SmtRes!AD366:'SmtRes'!AD373)</f>
        <v>435.05</v>
      </c>
      <c r="CU420" s="2">
        <f t="shared" si="248"/>
        <v>0</v>
      </c>
      <c r="CV420" s="2">
        <f>SUMIF(SmtRes!AQ366:'SmtRes'!AQ373,"=1",SmtRes!BU366:'SmtRes'!BU373)</f>
        <v>10.62</v>
      </c>
      <c r="CW420" s="2">
        <f>SUMIF(SmtRes!AQ366:'SmtRes'!AQ373,"=1",SmtRes!BV366:'SmtRes'!BV373)</f>
        <v>0.04</v>
      </c>
      <c r="CX420" s="2">
        <f t="shared" si="249"/>
        <v>0</v>
      </c>
      <c r="CY420" s="2">
        <f t="shared" ref="CY420:CY425" si="261">(((S420+R420)*AT420)/100)</f>
        <v>10.0298</v>
      </c>
      <c r="CZ420" s="2">
        <f t="shared" ref="CZ420:CZ425" si="262">(((S420+R420)*AU420)/100)</f>
        <v>5.4417</v>
      </c>
      <c r="DA420" s="2"/>
      <c r="DB420" s="2"/>
      <c r="DC420" s="2" t="s">
        <v>3</v>
      </c>
      <c r="DD420" s="2" t="s">
        <v>430</v>
      </c>
      <c r="DE420" s="2" t="s">
        <v>430</v>
      </c>
      <c r="DF420" s="2" t="s">
        <v>430</v>
      </c>
      <c r="DG420" s="2" t="s">
        <v>430</v>
      </c>
      <c r="DH420" s="2" t="s">
        <v>3</v>
      </c>
      <c r="DI420" s="2" t="s">
        <v>430</v>
      </c>
      <c r="DJ420" s="2" t="s">
        <v>430</v>
      </c>
      <c r="DK420" s="2" t="s">
        <v>3</v>
      </c>
      <c r="DL420" s="2" t="s">
        <v>3</v>
      </c>
      <c r="DM420" s="2" t="s">
        <v>3</v>
      </c>
      <c r="DN420" s="2">
        <v>0</v>
      </c>
      <c r="DO420" s="2">
        <v>0</v>
      </c>
      <c r="DP420" s="2">
        <v>1</v>
      </c>
      <c r="DQ420" s="2">
        <v>1</v>
      </c>
      <c r="DR420" s="2"/>
      <c r="DS420" s="2"/>
      <c r="DT420" s="2"/>
      <c r="DU420" s="2">
        <v>1005</v>
      </c>
      <c r="DV420" s="2" t="s">
        <v>428</v>
      </c>
      <c r="DW420" s="2" t="s">
        <v>428</v>
      </c>
      <c r="DX420" s="2">
        <v>100</v>
      </c>
      <c r="DY420" s="2"/>
      <c r="DZ420" s="2" t="s">
        <v>3</v>
      </c>
      <c r="EA420" s="2" t="s">
        <v>3</v>
      </c>
      <c r="EB420" s="2" t="s">
        <v>3</v>
      </c>
      <c r="EC420" s="2" t="s">
        <v>3</v>
      </c>
      <c r="ED420" s="2"/>
      <c r="EE420" s="2">
        <v>70312937</v>
      </c>
      <c r="EF420" s="2">
        <v>2</v>
      </c>
      <c r="EG420" s="2" t="s">
        <v>25</v>
      </c>
      <c r="EH420" s="2">
        <v>13</v>
      </c>
      <c r="EI420" s="2" t="s">
        <v>431</v>
      </c>
      <c r="EJ420" s="2">
        <v>1</v>
      </c>
      <c r="EK420" s="2">
        <v>13001</v>
      </c>
      <c r="EL420" s="2" t="s">
        <v>432</v>
      </c>
      <c r="EM420" s="2" t="s">
        <v>433</v>
      </c>
      <c r="EN420" s="2"/>
      <c r="EO420" s="2" t="s">
        <v>3</v>
      </c>
      <c r="EP420" s="2"/>
      <c r="EQ420" s="2">
        <v>0</v>
      </c>
      <c r="ER420" s="2">
        <v>0</v>
      </c>
      <c r="ES420" s="2">
        <v>0</v>
      </c>
      <c r="ET420" s="2">
        <v>0</v>
      </c>
      <c r="EU420" s="2">
        <v>0</v>
      </c>
      <c r="EV420" s="2">
        <v>0</v>
      </c>
      <c r="EW420" s="2">
        <v>5.31</v>
      </c>
      <c r="EX420" s="2">
        <v>0.02</v>
      </c>
      <c r="EY420" s="2">
        <v>0</v>
      </c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>
        <v>0</v>
      </c>
      <c r="FR420" s="2">
        <v>0</v>
      </c>
      <c r="FS420" s="2">
        <v>0</v>
      </c>
      <c r="FT420" s="2"/>
      <c r="FU420" s="2"/>
      <c r="FV420" s="2"/>
      <c r="FW420" s="2"/>
      <c r="FX420" s="2">
        <v>94</v>
      </c>
      <c r="FY420" s="2">
        <v>51</v>
      </c>
      <c r="FZ420" s="2"/>
      <c r="GA420" s="2" t="s">
        <v>3</v>
      </c>
      <c r="GB420" s="2"/>
      <c r="GC420" s="2"/>
      <c r="GD420" s="2">
        <v>1</v>
      </c>
      <c r="GE420" s="2"/>
      <c r="GF420" s="2">
        <v>694217735</v>
      </c>
      <c r="GG420" s="2">
        <v>2</v>
      </c>
      <c r="GH420" s="2">
        <v>1</v>
      </c>
      <c r="GI420" s="2">
        <v>-2</v>
      </c>
      <c r="GJ420" s="2">
        <v>0</v>
      </c>
      <c r="GK420" s="2">
        <v>0</v>
      </c>
      <c r="GL420" s="2">
        <f t="shared" si="250"/>
        <v>0</v>
      </c>
      <c r="GM420" s="2">
        <f t="shared" si="251"/>
        <v>26.28</v>
      </c>
      <c r="GN420" s="2">
        <f t="shared" si="252"/>
        <v>26.28</v>
      </c>
      <c r="GO420" s="2">
        <f t="shared" si="253"/>
        <v>0</v>
      </c>
      <c r="GP420" s="2">
        <f t="shared" si="254"/>
        <v>0</v>
      </c>
      <c r="GQ420" s="2"/>
      <c r="GR420" s="2">
        <v>0</v>
      </c>
      <c r="GS420" s="2">
        <v>3</v>
      </c>
      <c r="GT420" s="2">
        <v>0</v>
      </c>
      <c r="GU420" s="2" t="s">
        <v>3</v>
      </c>
      <c r="GV420" s="2">
        <f t="shared" si="255"/>
        <v>0</v>
      </c>
      <c r="GW420" s="2">
        <v>1</v>
      </c>
      <c r="GX420" s="2">
        <f t="shared" si="256"/>
        <v>0</v>
      </c>
      <c r="GY420" s="2"/>
      <c r="GZ420" s="2"/>
      <c r="HA420" s="2">
        <v>0</v>
      </c>
      <c r="HB420" s="2">
        <v>0</v>
      </c>
      <c r="HC420" s="2">
        <f t="shared" si="257"/>
        <v>0</v>
      </c>
      <c r="HD420" s="2"/>
      <c r="HE420" s="2" t="s">
        <v>3</v>
      </c>
      <c r="HF420" s="2" t="s">
        <v>3</v>
      </c>
      <c r="HG420" s="2"/>
      <c r="HH420" s="2"/>
      <c r="HI420" s="2"/>
      <c r="HJ420" s="2"/>
      <c r="HK420" s="2"/>
      <c r="HL420" s="2"/>
      <c r="HM420" s="2" t="s">
        <v>3</v>
      </c>
      <c r="HN420" s="2" t="s">
        <v>434</v>
      </c>
      <c r="HO420" s="2" t="s">
        <v>435</v>
      </c>
      <c r="HP420" s="2" t="s">
        <v>431</v>
      </c>
      <c r="HQ420" s="2" t="s">
        <v>431</v>
      </c>
      <c r="HR420" s="2"/>
      <c r="HS420" s="2">
        <v>0</v>
      </c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>
        <v>0</v>
      </c>
      <c r="IL420" s="2"/>
      <c r="IM420" s="2"/>
      <c r="IN420" s="2"/>
      <c r="IO420" s="2"/>
      <c r="IP420" s="2"/>
      <c r="IQ420" s="2"/>
      <c r="IR420" s="2"/>
      <c r="IS420" s="2"/>
      <c r="IT420" s="2"/>
      <c r="IU420" s="2"/>
    </row>
    <row r="421" spans="1:255" x14ac:dyDescent="0.2">
      <c r="A421" s="2">
        <v>18</v>
      </c>
      <c r="B421" s="2">
        <v>1</v>
      </c>
      <c r="C421" s="2">
        <v>372</v>
      </c>
      <c r="D421" s="2"/>
      <c r="E421" s="2" t="s">
        <v>556</v>
      </c>
      <c r="F421" s="2" t="s">
        <v>437</v>
      </c>
      <c r="G421" s="2" t="s">
        <v>438</v>
      </c>
      <c r="H421" s="2" t="s">
        <v>236</v>
      </c>
      <c r="I421" s="2">
        <f>I420*J421</f>
        <v>4.6E-5</v>
      </c>
      <c r="J421" s="2">
        <v>0.02</v>
      </c>
      <c r="K421" s="2">
        <v>0.01</v>
      </c>
      <c r="L421" s="2"/>
      <c r="M421" s="2"/>
      <c r="N421" s="2"/>
      <c r="O421" s="2">
        <f t="shared" si="239"/>
        <v>4.45</v>
      </c>
      <c r="P421" s="2">
        <f>ROUND(CQ421*I421,2)</f>
        <v>4.45</v>
      </c>
      <c r="Q421" s="2">
        <f>ROUND(CR421*I421,2)</f>
        <v>0</v>
      </c>
      <c r="R421" s="2">
        <f>ROUND(CS421*I421,2)</f>
        <v>0</v>
      </c>
      <c r="S421" s="2">
        <f>ROUND(CT421*I421,2)</f>
        <v>0</v>
      </c>
      <c r="T421" s="2">
        <f t="shared" si="240"/>
        <v>0</v>
      </c>
      <c r="U421" s="2">
        <f>ROUND(CV421*I421,7)</f>
        <v>0</v>
      </c>
      <c r="V421" s="2">
        <f>ROUND(CW421*I421,7)</f>
        <v>0</v>
      </c>
      <c r="W421" s="2">
        <f t="shared" si="241"/>
        <v>0</v>
      </c>
      <c r="X421" s="2">
        <f t="shared" si="242"/>
        <v>0</v>
      </c>
      <c r="Y421" s="2">
        <f t="shared" si="243"/>
        <v>0</v>
      </c>
      <c r="Z421" s="2"/>
      <c r="AA421" s="2">
        <v>72309884</v>
      </c>
      <c r="AB421" s="2">
        <f t="shared" si="244"/>
        <v>96725.29</v>
      </c>
      <c r="AC421" s="2">
        <f>ROUND((ES421),6)</f>
        <v>96725.29</v>
      </c>
      <c r="AD421" s="2">
        <f>ROUND((((ET421)-(EU421))+AE421),6)</f>
        <v>0</v>
      </c>
      <c r="AE421" s="2">
        <f>ROUND((EU421),6)</f>
        <v>0</v>
      </c>
      <c r="AF421" s="2">
        <f>ROUND((EV421),6)</f>
        <v>0</v>
      </c>
      <c r="AG421" s="2">
        <f t="shared" si="245"/>
        <v>0</v>
      </c>
      <c r="AH421" s="2">
        <f>(EW421)</f>
        <v>0</v>
      </c>
      <c r="AI421" s="2">
        <f>(EX421)</f>
        <v>0</v>
      </c>
      <c r="AJ421" s="2">
        <f t="shared" si="246"/>
        <v>0</v>
      </c>
      <c r="AK421" s="2">
        <v>96725.29</v>
      </c>
      <c r="AL421" s="2">
        <v>96725.29</v>
      </c>
      <c r="AM421" s="2">
        <v>0</v>
      </c>
      <c r="AN421" s="2">
        <v>0</v>
      </c>
      <c r="AO421" s="2">
        <v>0</v>
      </c>
      <c r="AP421" s="2">
        <v>0</v>
      </c>
      <c r="AQ421" s="2">
        <v>0</v>
      </c>
      <c r="AR421" s="2">
        <v>0</v>
      </c>
      <c r="AS421" s="2">
        <v>0</v>
      </c>
      <c r="AT421" s="2">
        <v>94</v>
      </c>
      <c r="AU421" s="2">
        <v>51</v>
      </c>
      <c r="AV421" s="2">
        <v>1</v>
      </c>
      <c r="AW421" s="2">
        <v>1</v>
      </c>
      <c r="AX421" s="2"/>
      <c r="AY421" s="2"/>
      <c r="AZ421" s="2">
        <v>1</v>
      </c>
      <c r="BA421" s="2">
        <v>1</v>
      </c>
      <c r="BB421" s="2">
        <v>1</v>
      </c>
      <c r="BC421" s="2">
        <v>1</v>
      </c>
      <c r="BD421" s="2" t="s">
        <v>3</v>
      </c>
      <c r="BE421" s="2" t="s">
        <v>3</v>
      </c>
      <c r="BF421" s="2" t="s">
        <v>3</v>
      </c>
      <c r="BG421" s="2" t="s">
        <v>3</v>
      </c>
      <c r="BH421" s="2">
        <v>3</v>
      </c>
      <c r="BI421" s="2">
        <v>1</v>
      </c>
      <c r="BJ421" s="2" t="s">
        <v>439</v>
      </c>
      <c r="BK421" s="2"/>
      <c r="BL421" s="2"/>
      <c r="BM421" s="2">
        <v>13001</v>
      </c>
      <c r="BN421" s="2">
        <v>0</v>
      </c>
      <c r="BO421" s="2" t="s">
        <v>3</v>
      </c>
      <c r="BP421" s="2">
        <v>0</v>
      </c>
      <c r="BQ421" s="2">
        <v>2</v>
      </c>
      <c r="BR421" s="2">
        <v>0</v>
      </c>
      <c r="BS421" s="2">
        <v>1</v>
      </c>
      <c r="BT421" s="2">
        <v>1</v>
      </c>
      <c r="BU421" s="2">
        <v>1</v>
      </c>
      <c r="BV421" s="2">
        <v>1</v>
      </c>
      <c r="BW421" s="2">
        <v>1</v>
      </c>
      <c r="BX421" s="2">
        <v>1</v>
      </c>
      <c r="BY421" s="2" t="s">
        <v>3</v>
      </c>
      <c r="BZ421" s="2">
        <v>94</v>
      </c>
      <c r="CA421" s="2">
        <v>51</v>
      </c>
      <c r="CB421" s="2" t="s">
        <v>3</v>
      </c>
      <c r="CC421" s="2"/>
      <c r="CD421" s="2"/>
      <c r="CE421" s="2">
        <v>0</v>
      </c>
      <c r="CF421" s="2">
        <v>0</v>
      </c>
      <c r="CG421" s="2">
        <v>0</v>
      </c>
      <c r="CH421" s="2"/>
      <c r="CI421" s="2"/>
      <c r="CJ421" s="2"/>
      <c r="CK421" s="2"/>
      <c r="CL421" s="2"/>
      <c r="CM421" s="2">
        <v>0</v>
      </c>
      <c r="CN421" s="2" t="s">
        <v>3</v>
      </c>
      <c r="CO421" s="2">
        <v>0</v>
      </c>
      <c r="CP421" s="2">
        <f t="shared" si="247"/>
        <v>4.45</v>
      </c>
      <c r="CQ421" s="2">
        <f>ROUND(AL421*BC421,2)</f>
        <v>96725.29</v>
      </c>
      <c r="CR421" s="2">
        <f>ROUND(AM421*BB421,2)</f>
        <v>0</v>
      </c>
      <c r="CS421" s="2">
        <f>ROUND(AN421*BS421,2)</f>
        <v>0</v>
      </c>
      <c r="CT421" s="2">
        <f>ROUND(AO421*BA421,2)</f>
        <v>0</v>
      </c>
      <c r="CU421" s="2">
        <f t="shared" si="248"/>
        <v>0</v>
      </c>
      <c r="CV421" s="2">
        <f>AH421</f>
        <v>0</v>
      </c>
      <c r="CW421" s="2">
        <f>AI421</f>
        <v>0</v>
      </c>
      <c r="CX421" s="2">
        <f t="shared" si="249"/>
        <v>0</v>
      </c>
      <c r="CY421" s="2">
        <f t="shared" si="261"/>
        <v>0</v>
      </c>
      <c r="CZ421" s="2">
        <f t="shared" si="262"/>
        <v>0</v>
      </c>
      <c r="DA421" s="2"/>
      <c r="DB421" s="2"/>
      <c r="DC421" s="2" t="s">
        <v>3</v>
      </c>
      <c r="DD421" s="2" t="s">
        <v>3</v>
      </c>
      <c r="DE421" s="2" t="s">
        <v>3</v>
      </c>
      <c r="DF421" s="2" t="s">
        <v>3</v>
      </c>
      <c r="DG421" s="2" t="s">
        <v>3</v>
      </c>
      <c r="DH421" s="2" t="s">
        <v>3</v>
      </c>
      <c r="DI421" s="2" t="s">
        <v>3</v>
      </c>
      <c r="DJ421" s="2" t="s">
        <v>3</v>
      </c>
      <c r="DK421" s="2" t="s">
        <v>3</v>
      </c>
      <c r="DL421" s="2" t="s">
        <v>3</v>
      </c>
      <c r="DM421" s="2" t="s">
        <v>3</v>
      </c>
      <c r="DN421" s="2">
        <v>0</v>
      </c>
      <c r="DO421" s="2">
        <v>0</v>
      </c>
      <c r="DP421" s="2">
        <v>1</v>
      </c>
      <c r="DQ421" s="2">
        <v>1</v>
      </c>
      <c r="DR421" s="2"/>
      <c r="DS421" s="2"/>
      <c r="DT421" s="2"/>
      <c r="DU421" s="2">
        <v>1009</v>
      </c>
      <c r="DV421" s="2" t="s">
        <v>236</v>
      </c>
      <c r="DW421" s="2" t="s">
        <v>236</v>
      </c>
      <c r="DX421" s="2">
        <v>1000</v>
      </c>
      <c r="DY421" s="2"/>
      <c r="DZ421" s="2" t="s">
        <v>3</v>
      </c>
      <c r="EA421" s="2" t="s">
        <v>3</v>
      </c>
      <c r="EB421" s="2" t="s">
        <v>3</v>
      </c>
      <c r="EC421" s="2" t="s">
        <v>3</v>
      </c>
      <c r="ED421" s="2"/>
      <c r="EE421" s="2">
        <v>70312937</v>
      </c>
      <c r="EF421" s="2">
        <v>2</v>
      </c>
      <c r="EG421" s="2" t="s">
        <v>25</v>
      </c>
      <c r="EH421" s="2">
        <v>13</v>
      </c>
      <c r="EI421" s="2" t="s">
        <v>431</v>
      </c>
      <c r="EJ421" s="2">
        <v>1</v>
      </c>
      <c r="EK421" s="2">
        <v>13001</v>
      </c>
      <c r="EL421" s="2" t="s">
        <v>432</v>
      </c>
      <c r="EM421" s="2" t="s">
        <v>433</v>
      </c>
      <c r="EN421" s="2"/>
      <c r="EO421" s="2" t="s">
        <v>3</v>
      </c>
      <c r="EP421" s="2"/>
      <c r="EQ421" s="2">
        <v>0</v>
      </c>
      <c r="ER421" s="2">
        <v>96725.29</v>
      </c>
      <c r="ES421" s="2">
        <v>96725.29</v>
      </c>
      <c r="ET421" s="2">
        <v>0</v>
      </c>
      <c r="EU421" s="2">
        <v>0</v>
      </c>
      <c r="EV421" s="2">
        <v>0</v>
      </c>
      <c r="EW421" s="2">
        <v>0</v>
      </c>
      <c r="EX421" s="2">
        <v>0</v>
      </c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>
        <v>0</v>
      </c>
      <c r="FR421" s="2">
        <v>0</v>
      </c>
      <c r="FS421" s="2">
        <v>0</v>
      </c>
      <c r="FT421" s="2"/>
      <c r="FU421" s="2"/>
      <c r="FV421" s="2"/>
      <c r="FW421" s="2"/>
      <c r="FX421" s="2">
        <v>94</v>
      </c>
      <c r="FY421" s="2">
        <v>51</v>
      </c>
      <c r="FZ421" s="2"/>
      <c r="GA421" s="2" t="s">
        <v>3</v>
      </c>
      <c r="GB421" s="2"/>
      <c r="GC421" s="2"/>
      <c r="GD421" s="2">
        <v>1</v>
      </c>
      <c r="GE421" s="2">
        <v>51280.15</v>
      </c>
      <c r="GF421" s="2">
        <v>-490487806</v>
      </c>
      <c r="GG421" s="2">
        <v>2</v>
      </c>
      <c r="GH421" s="2">
        <v>1</v>
      </c>
      <c r="GI421" s="2">
        <v>-2</v>
      </c>
      <c r="GJ421" s="2">
        <v>0</v>
      </c>
      <c r="GK421" s="2">
        <v>0</v>
      </c>
      <c r="GL421" s="2">
        <f t="shared" si="250"/>
        <v>0</v>
      </c>
      <c r="GM421" s="2">
        <f t="shared" si="251"/>
        <v>4.45</v>
      </c>
      <c r="GN421" s="2">
        <f t="shared" si="252"/>
        <v>4.45</v>
      </c>
      <c r="GO421" s="2">
        <f t="shared" si="253"/>
        <v>0</v>
      </c>
      <c r="GP421" s="2">
        <f t="shared" si="254"/>
        <v>0</v>
      </c>
      <c r="GQ421" s="2"/>
      <c r="GR421" s="2">
        <v>3</v>
      </c>
      <c r="GS421" s="2">
        <v>3</v>
      </c>
      <c r="GT421" s="2">
        <v>0</v>
      </c>
      <c r="GU421" s="2" t="s">
        <v>3</v>
      </c>
      <c r="GV421" s="2">
        <f t="shared" si="255"/>
        <v>0</v>
      </c>
      <c r="GW421" s="2">
        <v>1</v>
      </c>
      <c r="GX421" s="2">
        <f t="shared" si="256"/>
        <v>0</v>
      </c>
      <c r="GY421" s="2"/>
      <c r="GZ421" s="2"/>
      <c r="HA421" s="2">
        <v>0</v>
      </c>
      <c r="HB421" s="2">
        <v>0</v>
      </c>
      <c r="HC421" s="2">
        <f t="shared" si="257"/>
        <v>0</v>
      </c>
      <c r="HD421" s="2"/>
      <c r="HE421" s="2" t="s">
        <v>3</v>
      </c>
      <c r="HF421" s="2" t="s">
        <v>3</v>
      </c>
      <c r="HG421" s="2"/>
      <c r="HH421" s="2"/>
      <c r="HI421" s="2"/>
      <c r="HJ421" s="2"/>
      <c r="HK421" s="2"/>
      <c r="HL421" s="2"/>
      <c r="HM421" s="2" t="s">
        <v>430</v>
      </c>
      <c r="HN421" s="2" t="s">
        <v>434</v>
      </c>
      <c r="HO421" s="2" t="s">
        <v>435</v>
      </c>
      <c r="HP421" s="2" t="s">
        <v>431</v>
      </c>
      <c r="HQ421" s="2" t="s">
        <v>431</v>
      </c>
      <c r="HR421" s="2"/>
      <c r="HS421" s="2">
        <v>0</v>
      </c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>
        <v>0</v>
      </c>
      <c r="IL421" s="2"/>
      <c r="IM421" s="2"/>
      <c r="IN421" s="2"/>
      <c r="IO421" s="2"/>
      <c r="IP421" s="2"/>
      <c r="IQ421" s="2"/>
      <c r="IR421" s="2"/>
      <c r="IS421" s="2"/>
      <c r="IT421" s="2"/>
      <c r="IU421" s="2"/>
    </row>
    <row r="422" spans="1:255" x14ac:dyDescent="0.2">
      <c r="A422" s="2">
        <v>18</v>
      </c>
      <c r="B422" s="2">
        <v>1</v>
      </c>
      <c r="C422" s="2">
        <v>373</v>
      </c>
      <c r="D422" s="2"/>
      <c r="E422" s="2" t="s">
        <v>557</v>
      </c>
      <c r="F422" s="2" t="s">
        <v>454</v>
      </c>
      <c r="G422" s="2" t="s">
        <v>455</v>
      </c>
      <c r="H422" s="2" t="s">
        <v>236</v>
      </c>
      <c r="I422" s="2">
        <f>I420*J422</f>
        <v>9.2E-6</v>
      </c>
      <c r="J422" s="2">
        <v>4.0000000000000001E-3</v>
      </c>
      <c r="K422" s="2">
        <v>2E-3</v>
      </c>
      <c r="L422" s="2"/>
      <c r="M422" s="2"/>
      <c r="N422" s="2"/>
      <c r="O422" s="2">
        <f t="shared" si="239"/>
        <v>0.87</v>
      </c>
      <c r="P422" s="2">
        <f>ROUND(CQ422*I422,2)</f>
        <v>0.87</v>
      </c>
      <c r="Q422" s="2">
        <f>ROUND(CR422*I422,2)</f>
        <v>0</v>
      </c>
      <c r="R422" s="2">
        <f>ROUND(CS422*I422,2)</f>
        <v>0</v>
      </c>
      <c r="S422" s="2">
        <f>ROUND(CT422*I422,2)</f>
        <v>0</v>
      </c>
      <c r="T422" s="2">
        <f t="shared" si="240"/>
        <v>0</v>
      </c>
      <c r="U422" s="2">
        <f>ROUND(CV422*I422,7)</f>
        <v>0</v>
      </c>
      <c r="V422" s="2">
        <f>ROUND(CW422*I422,7)</f>
        <v>0</v>
      </c>
      <c r="W422" s="2">
        <f t="shared" si="241"/>
        <v>0</v>
      </c>
      <c r="X422" s="2">
        <f t="shared" si="242"/>
        <v>0</v>
      </c>
      <c r="Y422" s="2">
        <f t="shared" si="243"/>
        <v>0</v>
      </c>
      <c r="Z422" s="2"/>
      <c r="AA422" s="2">
        <v>72309884</v>
      </c>
      <c r="AB422" s="2">
        <f t="shared" si="244"/>
        <v>58516.73</v>
      </c>
      <c r="AC422" s="2">
        <f>ROUND((ES422),6)</f>
        <v>58516.73</v>
      </c>
      <c r="AD422" s="2">
        <f>ROUND((((ET422)-(EU422))+AE422),6)</f>
        <v>0</v>
      </c>
      <c r="AE422" s="2">
        <f>ROUND((EU422),6)</f>
        <v>0</v>
      </c>
      <c r="AF422" s="2">
        <f>ROUND((EV422),6)</f>
        <v>0</v>
      </c>
      <c r="AG422" s="2">
        <f t="shared" si="245"/>
        <v>0</v>
      </c>
      <c r="AH422" s="2">
        <f>(EW422)</f>
        <v>0</v>
      </c>
      <c r="AI422" s="2">
        <f>(EX422)</f>
        <v>0</v>
      </c>
      <c r="AJ422" s="2">
        <f t="shared" si="246"/>
        <v>0</v>
      </c>
      <c r="AK422" s="2">
        <v>58516.73</v>
      </c>
      <c r="AL422" s="2">
        <v>58516.73</v>
      </c>
      <c r="AM422" s="2">
        <v>0</v>
      </c>
      <c r="AN422" s="2">
        <v>0</v>
      </c>
      <c r="AO422" s="2">
        <v>0</v>
      </c>
      <c r="AP422" s="2">
        <v>0</v>
      </c>
      <c r="AQ422" s="2">
        <v>0</v>
      </c>
      <c r="AR422" s="2">
        <v>0</v>
      </c>
      <c r="AS422" s="2">
        <v>0</v>
      </c>
      <c r="AT422" s="2">
        <v>94</v>
      </c>
      <c r="AU422" s="2">
        <v>51</v>
      </c>
      <c r="AV422" s="2">
        <v>1</v>
      </c>
      <c r="AW422" s="2">
        <v>1</v>
      </c>
      <c r="AX422" s="2"/>
      <c r="AY422" s="2"/>
      <c r="AZ422" s="2">
        <v>1</v>
      </c>
      <c r="BA422" s="2">
        <v>1</v>
      </c>
      <c r="BB422" s="2">
        <v>1</v>
      </c>
      <c r="BC422" s="2">
        <v>1.62</v>
      </c>
      <c r="BD422" s="2" t="s">
        <v>3</v>
      </c>
      <c r="BE422" s="2" t="s">
        <v>3</v>
      </c>
      <c r="BF422" s="2" t="s">
        <v>3</v>
      </c>
      <c r="BG422" s="2" t="s">
        <v>3</v>
      </c>
      <c r="BH422" s="2">
        <v>3</v>
      </c>
      <c r="BI422" s="2">
        <v>1</v>
      </c>
      <c r="BJ422" s="2" t="s">
        <v>456</v>
      </c>
      <c r="BK422" s="2"/>
      <c r="BL422" s="2"/>
      <c r="BM422" s="2">
        <v>13001</v>
      </c>
      <c r="BN422" s="2">
        <v>0</v>
      </c>
      <c r="BO422" s="2" t="s">
        <v>454</v>
      </c>
      <c r="BP422" s="2">
        <v>1</v>
      </c>
      <c r="BQ422" s="2">
        <v>2</v>
      </c>
      <c r="BR422" s="2">
        <v>0</v>
      </c>
      <c r="BS422" s="2">
        <v>1</v>
      </c>
      <c r="BT422" s="2">
        <v>1</v>
      </c>
      <c r="BU422" s="2">
        <v>1</v>
      </c>
      <c r="BV422" s="2">
        <v>1</v>
      </c>
      <c r="BW422" s="2">
        <v>1</v>
      </c>
      <c r="BX422" s="2">
        <v>1</v>
      </c>
      <c r="BY422" s="2" t="s">
        <v>3</v>
      </c>
      <c r="BZ422" s="2">
        <v>94</v>
      </c>
      <c r="CA422" s="2">
        <v>51</v>
      </c>
      <c r="CB422" s="2" t="s">
        <v>3</v>
      </c>
      <c r="CC422" s="2"/>
      <c r="CD422" s="2"/>
      <c r="CE422" s="2">
        <v>0</v>
      </c>
      <c r="CF422" s="2">
        <v>0</v>
      </c>
      <c r="CG422" s="2">
        <v>0</v>
      </c>
      <c r="CH422" s="2"/>
      <c r="CI422" s="2"/>
      <c r="CJ422" s="2"/>
      <c r="CK422" s="2"/>
      <c r="CL422" s="2"/>
      <c r="CM422" s="2">
        <v>0</v>
      </c>
      <c r="CN422" s="2" t="s">
        <v>3</v>
      </c>
      <c r="CO422" s="2">
        <v>0</v>
      </c>
      <c r="CP422" s="2">
        <f t="shared" si="247"/>
        <v>0.87</v>
      </c>
      <c r="CQ422" s="2">
        <f>ROUND(AL422*BC422,2)</f>
        <v>94797.1</v>
      </c>
      <c r="CR422" s="2">
        <f>ROUND(AM422*BB422,2)</f>
        <v>0</v>
      </c>
      <c r="CS422" s="2">
        <f>ROUND(AN422*BS422,2)</f>
        <v>0</v>
      </c>
      <c r="CT422" s="2">
        <f>ROUND(AO422*BA422,2)</f>
        <v>0</v>
      </c>
      <c r="CU422" s="2">
        <f t="shared" si="248"/>
        <v>0</v>
      </c>
      <c r="CV422" s="2">
        <f>AH422</f>
        <v>0</v>
      </c>
      <c r="CW422" s="2">
        <f>AI422</f>
        <v>0</v>
      </c>
      <c r="CX422" s="2">
        <f t="shared" si="249"/>
        <v>0</v>
      </c>
      <c r="CY422" s="2">
        <f t="shared" si="261"/>
        <v>0</v>
      </c>
      <c r="CZ422" s="2">
        <f t="shared" si="262"/>
        <v>0</v>
      </c>
      <c r="DA422" s="2"/>
      <c r="DB422" s="2"/>
      <c r="DC422" s="2" t="s">
        <v>3</v>
      </c>
      <c r="DD422" s="2" t="s">
        <v>3</v>
      </c>
      <c r="DE422" s="2" t="s">
        <v>3</v>
      </c>
      <c r="DF422" s="2" t="s">
        <v>3</v>
      </c>
      <c r="DG422" s="2" t="s">
        <v>3</v>
      </c>
      <c r="DH422" s="2" t="s">
        <v>3</v>
      </c>
      <c r="DI422" s="2" t="s">
        <v>3</v>
      </c>
      <c r="DJ422" s="2" t="s">
        <v>3</v>
      </c>
      <c r="DK422" s="2" t="s">
        <v>3</v>
      </c>
      <c r="DL422" s="2" t="s">
        <v>3</v>
      </c>
      <c r="DM422" s="2" t="s">
        <v>3</v>
      </c>
      <c r="DN422" s="2">
        <v>0</v>
      </c>
      <c r="DO422" s="2">
        <v>0</v>
      </c>
      <c r="DP422" s="2">
        <v>1</v>
      </c>
      <c r="DQ422" s="2">
        <v>1</v>
      </c>
      <c r="DR422" s="2"/>
      <c r="DS422" s="2"/>
      <c r="DT422" s="2"/>
      <c r="DU422" s="2">
        <v>1009</v>
      </c>
      <c r="DV422" s="2" t="s">
        <v>236</v>
      </c>
      <c r="DW422" s="2" t="s">
        <v>236</v>
      </c>
      <c r="DX422" s="2">
        <v>1000</v>
      </c>
      <c r="DY422" s="2"/>
      <c r="DZ422" s="2" t="s">
        <v>3</v>
      </c>
      <c r="EA422" s="2" t="s">
        <v>3</v>
      </c>
      <c r="EB422" s="2" t="s">
        <v>3</v>
      </c>
      <c r="EC422" s="2" t="s">
        <v>3</v>
      </c>
      <c r="ED422" s="2"/>
      <c r="EE422" s="2">
        <v>70312937</v>
      </c>
      <c r="EF422" s="2">
        <v>2</v>
      </c>
      <c r="EG422" s="2" t="s">
        <v>25</v>
      </c>
      <c r="EH422" s="2">
        <v>13</v>
      </c>
      <c r="EI422" s="2" t="s">
        <v>431</v>
      </c>
      <c r="EJ422" s="2">
        <v>1</v>
      </c>
      <c r="EK422" s="2">
        <v>13001</v>
      </c>
      <c r="EL422" s="2" t="s">
        <v>432</v>
      </c>
      <c r="EM422" s="2" t="s">
        <v>433</v>
      </c>
      <c r="EN422" s="2"/>
      <c r="EO422" s="2" t="s">
        <v>3</v>
      </c>
      <c r="EP422" s="2"/>
      <c r="EQ422" s="2">
        <v>0</v>
      </c>
      <c r="ER422" s="2">
        <v>58516.73</v>
      </c>
      <c r="ES422" s="2">
        <v>58516.73</v>
      </c>
      <c r="ET422" s="2">
        <v>0</v>
      </c>
      <c r="EU422" s="2">
        <v>0</v>
      </c>
      <c r="EV422" s="2">
        <v>0</v>
      </c>
      <c r="EW422" s="2">
        <v>0</v>
      </c>
      <c r="EX422" s="2">
        <v>0</v>
      </c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>
        <v>0</v>
      </c>
      <c r="FR422" s="2">
        <v>0</v>
      </c>
      <c r="FS422" s="2">
        <v>0</v>
      </c>
      <c r="FT422" s="2"/>
      <c r="FU422" s="2"/>
      <c r="FV422" s="2"/>
      <c r="FW422" s="2"/>
      <c r="FX422" s="2">
        <v>94</v>
      </c>
      <c r="FY422" s="2">
        <v>51</v>
      </c>
      <c r="FZ422" s="2"/>
      <c r="GA422" s="2" t="s">
        <v>3</v>
      </c>
      <c r="GB422" s="2"/>
      <c r="GC422" s="2"/>
      <c r="GD422" s="2">
        <v>1</v>
      </c>
      <c r="GE422" s="2"/>
      <c r="GF422" s="2">
        <v>228153651</v>
      </c>
      <c r="GG422" s="2">
        <v>2</v>
      </c>
      <c r="GH422" s="2">
        <v>1</v>
      </c>
      <c r="GI422" s="2">
        <v>2</v>
      </c>
      <c r="GJ422" s="2">
        <v>0</v>
      </c>
      <c r="GK422" s="2">
        <v>0</v>
      </c>
      <c r="GL422" s="2">
        <f t="shared" si="250"/>
        <v>0</v>
      </c>
      <c r="GM422" s="2">
        <f t="shared" si="251"/>
        <v>0.87</v>
      </c>
      <c r="GN422" s="2">
        <f t="shared" si="252"/>
        <v>0.87</v>
      </c>
      <c r="GO422" s="2">
        <f t="shared" si="253"/>
        <v>0</v>
      </c>
      <c r="GP422" s="2">
        <f t="shared" si="254"/>
        <v>0</v>
      </c>
      <c r="GQ422" s="2"/>
      <c r="GR422" s="2">
        <v>0</v>
      </c>
      <c r="GS422" s="2">
        <v>3</v>
      </c>
      <c r="GT422" s="2">
        <v>0</v>
      </c>
      <c r="GU422" s="2" t="s">
        <v>3</v>
      </c>
      <c r="GV422" s="2">
        <f t="shared" si="255"/>
        <v>0</v>
      </c>
      <c r="GW422" s="2">
        <v>1</v>
      </c>
      <c r="GX422" s="2">
        <f t="shared" si="256"/>
        <v>0</v>
      </c>
      <c r="GY422" s="2"/>
      <c r="GZ422" s="2"/>
      <c r="HA422" s="2">
        <v>0</v>
      </c>
      <c r="HB422" s="2">
        <v>0</v>
      </c>
      <c r="HC422" s="2">
        <f t="shared" si="257"/>
        <v>0</v>
      </c>
      <c r="HD422" s="2"/>
      <c r="HE422" s="2" t="s">
        <v>3</v>
      </c>
      <c r="HF422" s="2" t="s">
        <v>3</v>
      </c>
      <c r="HG422" s="2"/>
      <c r="HH422" s="2"/>
      <c r="HI422" s="2"/>
      <c r="HJ422" s="2"/>
      <c r="HK422" s="2"/>
      <c r="HL422" s="2"/>
      <c r="HM422" s="2" t="s">
        <v>430</v>
      </c>
      <c r="HN422" s="2" t="s">
        <v>434</v>
      </c>
      <c r="HO422" s="2" t="s">
        <v>435</v>
      </c>
      <c r="HP422" s="2" t="s">
        <v>431</v>
      </c>
      <c r="HQ422" s="2" t="s">
        <v>431</v>
      </c>
      <c r="HR422" s="2"/>
      <c r="HS422" s="2">
        <v>0</v>
      </c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>
        <v>0</v>
      </c>
      <c r="IL422" s="2"/>
      <c r="IM422" s="2"/>
      <c r="IN422" s="2"/>
      <c r="IO422" s="2"/>
      <c r="IP422" s="2"/>
      <c r="IQ422" s="2"/>
      <c r="IR422" s="2"/>
      <c r="IS422" s="2"/>
      <c r="IT422" s="2"/>
      <c r="IU422" s="2"/>
    </row>
    <row r="423" spans="1:255" x14ac:dyDescent="0.2">
      <c r="A423" s="2">
        <v>17</v>
      </c>
      <c r="B423" s="2">
        <v>1</v>
      </c>
      <c r="C423" s="2">
        <f>ROW(SmtRes!A381)</f>
        <v>381</v>
      </c>
      <c r="D423" s="2">
        <f>ROW(EtalonRes!A407)</f>
        <v>407</v>
      </c>
      <c r="E423" s="2" t="s">
        <v>558</v>
      </c>
      <c r="F423" s="2" t="s">
        <v>559</v>
      </c>
      <c r="G423" s="2" t="s">
        <v>560</v>
      </c>
      <c r="H423" s="2" t="s">
        <v>428</v>
      </c>
      <c r="I423" s="2">
        <f>ROUND(0.23/100,7)</f>
        <v>2.3E-3</v>
      </c>
      <c r="J423" s="2">
        <v>0</v>
      </c>
      <c r="K423" s="2">
        <f>ROUND(0.23/100,7)</f>
        <v>2.3E-3</v>
      </c>
      <c r="L423" s="2"/>
      <c r="M423" s="2"/>
      <c r="N423" s="2"/>
      <c r="O423" s="2">
        <f t="shared" si="239"/>
        <v>4.5199999999999996</v>
      </c>
      <c r="P423" s="2">
        <f>SUMIF(SmtRes!AQ374:'SmtRes'!AQ381,"=1",SmtRes!DF374:'SmtRes'!DF381)</f>
        <v>0</v>
      </c>
      <c r="Q423" s="2">
        <f>SUMIF(SmtRes!AQ374:'SmtRes'!AQ381,"=1",SmtRes!DG374:'SmtRes'!DG381)</f>
        <v>0.14000000000000001</v>
      </c>
      <c r="R423" s="2">
        <f>SUMIF(SmtRes!AQ374:'SmtRes'!AQ381,"=1",SmtRes!DH374:'SmtRes'!DH381)</f>
        <v>0.04</v>
      </c>
      <c r="S423" s="2">
        <f>SUMIF(SmtRes!AQ374:'SmtRes'!AQ381,"=1",SmtRes!DI374:'SmtRes'!DI381)</f>
        <v>4.34</v>
      </c>
      <c r="T423" s="2">
        <f t="shared" si="240"/>
        <v>0</v>
      </c>
      <c r="U423" s="2">
        <f>SUMIF(SmtRes!AQ374:'SmtRes'!AQ381,"=1",SmtRes!CV374:'SmtRes'!CV381)</f>
        <v>1.1684E-2</v>
      </c>
      <c r="V423" s="2">
        <f>SUMIF(SmtRes!AQ374:'SmtRes'!AQ381,"=1",SmtRes!CW374:'SmtRes'!CW381)</f>
        <v>9.2E-5</v>
      </c>
      <c r="W423" s="2">
        <f t="shared" si="241"/>
        <v>0</v>
      </c>
      <c r="X423" s="2">
        <f t="shared" si="242"/>
        <v>4.12</v>
      </c>
      <c r="Y423" s="2">
        <f t="shared" si="243"/>
        <v>2.23</v>
      </c>
      <c r="Z423" s="2"/>
      <c r="AA423" s="2">
        <v>72309884</v>
      </c>
      <c r="AB423" s="2">
        <f t="shared" si="244"/>
        <v>1943.7872</v>
      </c>
      <c r="AC423" s="2">
        <f>ROUND((0),6)</f>
        <v>0</v>
      </c>
      <c r="AD423" s="2">
        <f>ROUND((((SUM(SmtRes!BR374:'SmtRes'!BR381))-(SUM(SmtRes!BS374:'SmtRes'!BS381)))+AE423),6)</f>
        <v>54.789200000000001</v>
      </c>
      <c r="AE423" s="2">
        <f>ROUND((SUM(SmtRes!BS374:'SmtRes'!BS381)),6)</f>
        <v>16.9314</v>
      </c>
      <c r="AF423" s="2">
        <f>ROUND((SUM(SmtRes!BT374:'SmtRes'!BT381)),6)</f>
        <v>1888.998</v>
      </c>
      <c r="AG423" s="2">
        <f t="shared" si="245"/>
        <v>0</v>
      </c>
      <c r="AH423" s="2">
        <f>(SUM(SmtRes!BU374:'SmtRes'!BU381))</f>
        <v>5.08</v>
      </c>
      <c r="AI423" s="2">
        <f>(SUM(SmtRes!BV374:'SmtRes'!BV381))</f>
        <v>0.04</v>
      </c>
      <c r="AJ423" s="2">
        <f t="shared" si="246"/>
        <v>0</v>
      </c>
      <c r="AK423" s="2">
        <v>980.35929999999996</v>
      </c>
      <c r="AL423" s="2">
        <v>0</v>
      </c>
      <c r="AM423" s="2">
        <v>27.394600000000001</v>
      </c>
      <c r="AN423" s="2">
        <v>8.4657</v>
      </c>
      <c r="AO423" s="2">
        <v>944.49900000000002</v>
      </c>
      <c r="AP423" s="2">
        <v>0</v>
      </c>
      <c r="AQ423" s="2">
        <v>2.54</v>
      </c>
      <c r="AR423" s="2">
        <v>0.02</v>
      </c>
      <c r="AS423" s="2">
        <v>0</v>
      </c>
      <c r="AT423" s="2">
        <v>94</v>
      </c>
      <c r="AU423" s="2">
        <v>51</v>
      </c>
      <c r="AV423" s="2">
        <v>1</v>
      </c>
      <c r="AW423" s="2">
        <v>1</v>
      </c>
      <c r="AX423" s="2"/>
      <c r="AY423" s="2"/>
      <c r="AZ423" s="2">
        <v>1</v>
      </c>
      <c r="BA423" s="2">
        <v>1</v>
      </c>
      <c r="BB423" s="2">
        <v>1</v>
      </c>
      <c r="BC423" s="2">
        <v>1</v>
      </c>
      <c r="BD423" s="2" t="s">
        <v>3</v>
      </c>
      <c r="BE423" s="2" t="s">
        <v>3</v>
      </c>
      <c r="BF423" s="2" t="s">
        <v>3</v>
      </c>
      <c r="BG423" s="2" t="s">
        <v>3</v>
      </c>
      <c r="BH423" s="2">
        <v>0</v>
      </c>
      <c r="BI423" s="2">
        <v>1</v>
      </c>
      <c r="BJ423" s="2" t="s">
        <v>561</v>
      </c>
      <c r="BK423" s="2"/>
      <c r="BL423" s="2"/>
      <c r="BM423" s="2">
        <v>13001</v>
      </c>
      <c r="BN423" s="2">
        <v>0</v>
      </c>
      <c r="BO423" s="2" t="s">
        <v>3</v>
      </c>
      <c r="BP423" s="2">
        <v>0</v>
      </c>
      <c r="BQ423" s="2">
        <v>2</v>
      </c>
      <c r="BR423" s="2">
        <v>0</v>
      </c>
      <c r="BS423" s="2">
        <v>1</v>
      </c>
      <c r="BT423" s="2">
        <v>1</v>
      </c>
      <c r="BU423" s="2">
        <v>1</v>
      </c>
      <c r="BV423" s="2">
        <v>1</v>
      </c>
      <c r="BW423" s="2">
        <v>1</v>
      </c>
      <c r="BX423" s="2">
        <v>1</v>
      </c>
      <c r="BY423" s="2" t="s">
        <v>3</v>
      </c>
      <c r="BZ423" s="2">
        <v>94</v>
      </c>
      <c r="CA423" s="2">
        <v>51</v>
      </c>
      <c r="CB423" s="2" t="s">
        <v>3</v>
      </c>
      <c r="CC423" s="2"/>
      <c r="CD423" s="2"/>
      <c r="CE423" s="2">
        <v>0</v>
      </c>
      <c r="CF423" s="2">
        <v>0</v>
      </c>
      <c r="CG423" s="2">
        <v>0</v>
      </c>
      <c r="CH423" s="2"/>
      <c r="CI423" s="2"/>
      <c r="CJ423" s="2"/>
      <c r="CK423" s="2"/>
      <c r="CL423" s="2"/>
      <c r="CM423" s="2">
        <v>0</v>
      </c>
      <c r="CN423" s="2" t="s">
        <v>3</v>
      </c>
      <c r="CO423" s="2">
        <v>0</v>
      </c>
      <c r="CP423" s="2">
        <f t="shared" si="247"/>
        <v>4.5199999999999996</v>
      </c>
      <c r="CQ423" s="2">
        <f>SUMIF(SmtRes!AQ374:'SmtRes'!AQ381,"=1",SmtRes!AA374:'SmtRes'!AA381)</f>
        <v>0</v>
      </c>
      <c r="CR423" s="2">
        <f>SUMIF(SmtRes!AQ374:'SmtRes'!AQ381,"=1",SmtRes!AB374:'SmtRes'!AB381)</f>
        <v>2243.83</v>
      </c>
      <c r="CS423" s="2">
        <f>SUMIF(SmtRes!AQ374:'SmtRes'!AQ381,"=1",SmtRes!AC374:'SmtRes'!AC381)</f>
        <v>846.56999999999994</v>
      </c>
      <c r="CT423" s="2">
        <f>SUMIF(SmtRes!AQ374:'SmtRes'!AQ381,"=1",SmtRes!AD374:'SmtRes'!AD381)</f>
        <v>371.85</v>
      </c>
      <c r="CU423" s="2">
        <f t="shared" si="248"/>
        <v>0</v>
      </c>
      <c r="CV423" s="2">
        <f>SUMIF(SmtRes!AQ374:'SmtRes'!AQ381,"=1",SmtRes!BU374:'SmtRes'!BU381)</f>
        <v>5.08</v>
      </c>
      <c r="CW423" s="2">
        <f>SUMIF(SmtRes!AQ374:'SmtRes'!AQ381,"=1",SmtRes!BV374:'SmtRes'!BV381)</f>
        <v>0.04</v>
      </c>
      <c r="CX423" s="2">
        <f t="shared" si="249"/>
        <v>0</v>
      </c>
      <c r="CY423" s="2">
        <f t="shared" si="261"/>
        <v>4.1171999999999995</v>
      </c>
      <c r="CZ423" s="2">
        <f t="shared" si="262"/>
        <v>2.2338</v>
      </c>
      <c r="DA423" s="2"/>
      <c r="DB423" s="2"/>
      <c r="DC423" s="2" t="s">
        <v>3</v>
      </c>
      <c r="DD423" s="2" t="s">
        <v>430</v>
      </c>
      <c r="DE423" s="2" t="s">
        <v>430</v>
      </c>
      <c r="DF423" s="2" t="s">
        <v>430</v>
      </c>
      <c r="DG423" s="2" t="s">
        <v>430</v>
      </c>
      <c r="DH423" s="2" t="s">
        <v>3</v>
      </c>
      <c r="DI423" s="2" t="s">
        <v>430</v>
      </c>
      <c r="DJ423" s="2" t="s">
        <v>430</v>
      </c>
      <c r="DK423" s="2" t="s">
        <v>3</v>
      </c>
      <c r="DL423" s="2" t="s">
        <v>3</v>
      </c>
      <c r="DM423" s="2" t="s">
        <v>3</v>
      </c>
      <c r="DN423" s="2">
        <v>0</v>
      </c>
      <c r="DO423" s="2">
        <v>0</v>
      </c>
      <c r="DP423" s="2">
        <v>1</v>
      </c>
      <c r="DQ423" s="2">
        <v>1</v>
      </c>
      <c r="DR423" s="2"/>
      <c r="DS423" s="2"/>
      <c r="DT423" s="2"/>
      <c r="DU423" s="2">
        <v>1005</v>
      </c>
      <c r="DV423" s="2" t="s">
        <v>428</v>
      </c>
      <c r="DW423" s="2" t="s">
        <v>428</v>
      </c>
      <c r="DX423" s="2">
        <v>100</v>
      </c>
      <c r="DY423" s="2"/>
      <c r="DZ423" s="2" t="s">
        <v>3</v>
      </c>
      <c r="EA423" s="2" t="s">
        <v>3</v>
      </c>
      <c r="EB423" s="2" t="s">
        <v>3</v>
      </c>
      <c r="EC423" s="2" t="s">
        <v>3</v>
      </c>
      <c r="ED423" s="2"/>
      <c r="EE423" s="2">
        <v>70312937</v>
      </c>
      <c r="EF423" s="2">
        <v>2</v>
      </c>
      <c r="EG423" s="2" t="s">
        <v>25</v>
      </c>
      <c r="EH423" s="2">
        <v>13</v>
      </c>
      <c r="EI423" s="2" t="s">
        <v>431</v>
      </c>
      <c r="EJ423" s="2">
        <v>1</v>
      </c>
      <c r="EK423" s="2">
        <v>13001</v>
      </c>
      <c r="EL423" s="2" t="s">
        <v>432</v>
      </c>
      <c r="EM423" s="2" t="s">
        <v>433</v>
      </c>
      <c r="EN423" s="2"/>
      <c r="EO423" s="2" t="s">
        <v>3</v>
      </c>
      <c r="EP423" s="2"/>
      <c r="EQ423" s="2">
        <v>0</v>
      </c>
      <c r="ER423" s="2">
        <v>0</v>
      </c>
      <c r="ES423" s="2">
        <v>0</v>
      </c>
      <c r="ET423" s="2">
        <v>0</v>
      </c>
      <c r="EU423" s="2">
        <v>0</v>
      </c>
      <c r="EV423" s="2">
        <v>0</v>
      </c>
      <c r="EW423" s="2">
        <v>2.54</v>
      </c>
      <c r="EX423" s="2">
        <v>0.02</v>
      </c>
      <c r="EY423" s="2">
        <v>0</v>
      </c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>
        <v>0</v>
      </c>
      <c r="FR423" s="2">
        <v>0</v>
      </c>
      <c r="FS423" s="2">
        <v>0</v>
      </c>
      <c r="FT423" s="2"/>
      <c r="FU423" s="2"/>
      <c r="FV423" s="2"/>
      <c r="FW423" s="2"/>
      <c r="FX423" s="2">
        <v>94</v>
      </c>
      <c r="FY423" s="2">
        <v>51</v>
      </c>
      <c r="FZ423" s="2"/>
      <c r="GA423" s="2" t="s">
        <v>3</v>
      </c>
      <c r="GB423" s="2"/>
      <c r="GC423" s="2"/>
      <c r="GD423" s="2">
        <v>1</v>
      </c>
      <c r="GE423" s="2"/>
      <c r="GF423" s="2">
        <v>601953217</v>
      </c>
      <c r="GG423" s="2">
        <v>2</v>
      </c>
      <c r="GH423" s="2">
        <v>1</v>
      </c>
      <c r="GI423" s="2">
        <v>-2</v>
      </c>
      <c r="GJ423" s="2">
        <v>0</v>
      </c>
      <c r="GK423" s="2">
        <v>0</v>
      </c>
      <c r="GL423" s="2">
        <f t="shared" si="250"/>
        <v>0</v>
      </c>
      <c r="GM423" s="2">
        <f t="shared" si="251"/>
        <v>10.87</v>
      </c>
      <c r="GN423" s="2">
        <f t="shared" si="252"/>
        <v>10.87</v>
      </c>
      <c r="GO423" s="2">
        <f t="shared" si="253"/>
        <v>0</v>
      </c>
      <c r="GP423" s="2">
        <f t="shared" si="254"/>
        <v>0</v>
      </c>
      <c r="GQ423" s="2"/>
      <c r="GR423" s="2">
        <v>0</v>
      </c>
      <c r="GS423" s="2">
        <v>3</v>
      </c>
      <c r="GT423" s="2">
        <v>0</v>
      </c>
      <c r="GU423" s="2" t="s">
        <v>3</v>
      </c>
      <c r="GV423" s="2">
        <f t="shared" si="255"/>
        <v>0</v>
      </c>
      <c r="GW423" s="2">
        <v>1</v>
      </c>
      <c r="GX423" s="2">
        <f t="shared" si="256"/>
        <v>0</v>
      </c>
      <c r="GY423" s="2"/>
      <c r="GZ423" s="2"/>
      <c r="HA423" s="2">
        <v>0</v>
      </c>
      <c r="HB423" s="2">
        <v>0</v>
      </c>
      <c r="HC423" s="2">
        <f t="shared" si="257"/>
        <v>0</v>
      </c>
      <c r="HD423" s="2"/>
      <c r="HE423" s="2" t="s">
        <v>3</v>
      </c>
      <c r="HF423" s="2" t="s">
        <v>3</v>
      </c>
      <c r="HG423" s="2"/>
      <c r="HH423" s="2"/>
      <c r="HI423" s="2"/>
      <c r="HJ423" s="2"/>
      <c r="HK423" s="2"/>
      <c r="HL423" s="2"/>
      <c r="HM423" s="2" t="s">
        <v>3</v>
      </c>
      <c r="HN423" s="2" t="s">
        <v>434</v>
      </c>
      <c r="HO423" s="2" t="s">
        <v>435</v>
      </c>
      <c r="HP423" s="2" t="s">
        <v>431</v>
      </c>
      <c r="HQ423" s="2" t="s">
        <v>431</v>
      </c>
      <c r="HR423" s="2"/>
      <c r="HS423" s="2">
        <v>0</v>
      </c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>
        <v>0</v>
      </c>
      <c r="IL423" s="2"/>
      <c r="IM423" s="2"/>
      <c r="IN423" s="2"/>
      <c r="IO423" s="2"/>
      <c r="IP423" s="2"/>
      <c r="IQ423" s="2"/>
      <c r="IR423" s="2"/>
      <c r="IS423" s="2"/>
      <c r="IT423" s="2"/>
      <c r="IU423" s="2"/>
    </row>
    <row r="424" spans="1:255" x14ac:dyDescent="0.2">
      <c r="A424" s="2">
        <v>18</v>
      </c>
      <c r="B424" s="2">
        <v>1</v>
      </c>
      <c r="C424" s="2">
        <v>380</v>
      </c>
      <c r="D424" s="2"/>
      <c r="E424" s="2" t="s">
        <v>562</v>
      </c>
      <c r="F424" s="2" t="s">
        <v>563</v>
      </c>
      <c r="G424" s="2" t="s">
        <v>564</v>
      </c>
      <c r="H424" s="2" t="s">
        <v>236</v>
      </c>
      <c r="I424" s="2">
        <f>I423*J424</f>
        <v>4.3699999999999998E-5</v>
      </c>
      <c r="J424" s="2">
        <v>1.9E-2</v>
      </c>
      <c r="K424" s="2">
        <v>9.4999999999999998E-3</v>
      </c>
      <c r="L424" s="2"/>
      <c r="M424" s="2"/>
      <c r="N424" s="2"/>
      <c r="O424" s="2">
        <f t="shared" si="239"/>
        <v>9.52</v>
      </c>
      <c r="P424" s="2">
        <f>ROUND(CQ424*I424,2)</f>
        <v>9.52</v>
      </c>
      <c r="Q424" s="2">
        <f>ROUND(CR424*I424,2)</f>
        <v>0</v>
      </c>
      <c r="R424" s="2">
        <f>ROUND(CS424*I424,2)</f>
        <v>0</v>
      </c>
      <c r="S424" s="2">
        <f>ROUND(CT424*I424,2)</f>
        <v>0</v>
      </c>
      <c r="T424" s="2">
        <f t="shared" si="240"/>
        <v>0</v>
      </c>
      <c r="U424" s="2">
        <f>ROUND(CV424*I424,7)</f>
        <v>0</v>
      </c>
      <c r="V424" s="2">
        <f>ROUND(CW424*I424,7)</f>
        <v>0</v>
      </c>
      <c r="W424" s="2">
        <f t="shared" si="241"/>
        <v>0</v>
      </c>
      <c r="X424" s="2">
        <f t="shared" si="242"/>
        <v>0</v>
      </c>
      <c r="Y424" s="2">
        <f t="shared" si="243"/>
        <v>0</v>
      </c>
      <c r="Z424" s="2"/>
      <c r="AA424" s="2">
        <v>72309884</v>
      </c>
      <c r="AB424" s="2">
        <f t="shared" si="244"/>
        <v>163773.17000000001</v>
      </c>
      <c r="AC424" s="2">
        <f>ROUND((ES424),6)</f>
        <v>163773.17000000001</v>
      </c>
      <c r="AD424" s="2">
        <f>ROUND((((ET424)-(EU424))+AE424),6)</f>
        <v>0</v>
      </c>
      <c r="AE424" s="2">
        <f>ROUND((EU424),6)</f>
        <v>0</v>
      </c>
      <c r="AF424" s="2">
        <f>ROUND((EV424),6)</f>
        <v>0</v>
      </c>
      <c r="AG424" s="2">
        <f t="shared" si="245"/>
        <v>0</v>
      </c>
      <c r="AH424" s="2">
        <f>(EW424)</f>
        <v>0</v>
      </c>
      <c r="AI424" s="2">
        <f>(EX424)</f>
        <v>0</v>
      </c>
      <c r="AJ424" s="2">
        <f t="shared" si="246"/>
        <v>0</v>
      </c>
      <c r="AK424" s="2">
        <v>163773.17000000001</v>
      </c>
      <c r="AL424" s="2">
        <v>163773.17000000001</v>
      </c>
      <c r="AM424" s="2">
        <v>0</v>
      </c>
      <c r="AN424" s="2">
        <v>0</v>
      </c>
      <c r="AO424" s="2">
        <v>0</v>
      </c>
      <c r="AP424" s="2">
        <v>0</v>
      </c>
      <c r="AQ424" s="2">
        <v>0</v>
      </c>
      <c r="AR424" s="2">
        <v>0</v>
      </c>
      <c r="AS424" s="2">
        <v>0</v>
      </c>
      <c r="AT424" s="2">
        <v>94</v>
      </c>
      <c r="AU424" s="2">
        <v>51</v>
      </c>
      <c r="AV424" s="2">
        <v>1</v>
      </c>
      <c r="AW424" s="2">
        <v>1</v>
      </c>
      <c r="AX424" s="2"/>
      <c r="AY424" s="2"/>
      <c r="AZ424" s="2">
        <v>1</v>
      </c>
      <c r="BA424" s="2">
        <v>1</v>
      </c>
      <c r="BB424" s="2">
        <v>1</v>
      </c>
      <c r="BC424" s="2">
        <v>1.33</v>
      </c>
      <c r="BD424" s="2" t="s">
        <v>3</v>
      </c>
      <c r="BE424" s="2" t="s">
        <v>3</v>
      </c>
      <c r="BF424" s="2" t="s">
        <v>3</v>
      </c>
      <c r="BG424" s="2" t="s">
        <v>3</v>
      </c>
      <c r="BH424" s="2">
        <v>3</v>
      </c>
      <c r="BI424" s="2">
        <v>1</v>
      </c>
      <c r="BJ424" s="2" t="s">
        <v>565</v>
      </c>
      <c r="BK424" s="2"/>
      <c r="BL424" s="2"/>
      <c r="BM424" s="2">
        <v>13001</v>
      </c>
      <c r="BN424" s="2">
        <v>0</v>
      </c>
      <c r="BO424" s="2" t="s">
        <v>563</v>
      </c>
      <c r="BP424" s="2">
        <v>1</v>
      </c>
      <c r="BQ424" s="2">
        <v>2</v>
      </c>
      <c r="BR424" s="2">
        <v>0</v>
      </c>
      <c r="BS424" s="2">
        <v>1</v>
      </c>
      <c r="BT424" s="2">
        <v>1</v>
      </c>
      <c r="BU424" s="2">
        <v>1</v>
      </c>
      <c r="BV424" s="2">
        <v>1</v>
      </c>
      <c r="BW424" s="2">
        <v>1</v>
      </c>
      <c r="BX424" s="2">
        <v>1</v>
      </c>
      <c r="BY424" s="2" t="s">
        <v>3</v>
      </c>
      <c r="BZ424" s="2">
        <v>94</v>
      </c>
      <c r="CA424" s="2">
        <v>51</v>
      </c>
      <c r="CB424" s="2" t="s">
        <v>3</v>
      </c>
      <c r="CC424" s="2"/>
      <c r="CD424" s="2"/>
      <c r="CE424" s="2">
        <v>0</v>
      </c>
      <c r="CF424" s="2">
        <v>0</v>
      </c>
      <c r="CG424" s="2">
        <v>0</v>
      </c>
      <c r="CH424" s="2"/>
      <c r="CI424" s="2"/>
      <c r="CJ424" s="2"/>
      <c r="CK424" s="2"/>
      <c r="CL424" s="2"/>
      <c r="CM424" s="2">
        <v>0</v>
      </c>
      <c r="CN424" s="2" t="s">
        <v>3</v>
      </c>
      <c r="CO424" s="2">
        <v>0</v>
      </c>
      <c r="CP424" s="2">
        <f t="shared" si="247"/>
        <v>9.52</v>
      </c>
      <c r="CQ424" s="2">
        <f>ROUND(AL424*BC424,2)</f>
        <v>217818.32</v>
      </c>
      <c r="CR424" s="2">
        <f>ROUND(AM424*BB424,2)</f>
        <v>0</v>
      </c>
      <c r="CS424" s="2">
        <f>ROUND(AN424*BS424,2)</f>
        <v>0</v>
      </c>
      <c r="CT424" s="2">
        <f>ROUND(AO424*BA424,2)</f>
        <v>0</v>
      </c>
      <c r="CU424" s="2">
        <f t="shared" si="248"/>
        <v>0</v>
      </c>
      <c r="CV424" s="2">
        <f>AH424</f>
        <v>0</v>
      </c>
      <c r="CW424" s="2">
        <f>AI424</f>
        <v>0</v>
      </c>
      <c r="CX424" s="2">
        <f t="shared" si="249"/>
        <v>0</v>
      </c>
      <c r="CY424" s="2">
        <f t="shared" si="261"/>
        <v>0</v>
      </c>
      <c r="CZ424" s="2">
        <f t="shared" si="262"/>
        <v>0</v>
      </c>
      <c r="DA424" s="2"/>
      <c r="DB424" s="2"/>
      <c r="DC424" s="2" t="s">
        <v>3</v>
      </c>
      <c r="DD424" s="2" t="s">
        <v>3</v>
      </c>
      <c r="DE424" s="2" t="s">
        <v>3</v>
      </c>
      <c r="DF424" s="2" t="s">
        <v>3</v>
      </c>
      <c r="DG424" s="2" t="s">
        <v>3</v>
      </c>
      <c r="DH424" s="2" t="s">
        <v>3</v>
      </c>
      <c r="DI424" s="2" t="s">
        <v>3</v>
      </c>
      <c r="DJ424" s="2" t="s">
        <v>3</v>
      </c>
      <c r="DK424" s="2" t="s">
        <v>3</v>
      </c>
      <c r="DL424" s="2" t="s">
        <v>3</v>
      </c>
      <c r="DM424" s="2" t="s">
        <v>3</v>
      </c>
      <c r="DN424" s="2">
        <v>0</v>
      </c>
      <c r="DO424" s="2">
        <v>0</v>
      </c>
      <c r="DP424" s="2">
        <v>1</v>
      </c>
      <c r="DQ424" s="2">
        <v>1</v>
      </c>
      <c r="DR424" s="2"/>
      <c r="DS424" s="2"/>
      <c r="DT424" s="2"/>
      <c r="DU424" s="2">
        <v>1009</v>
      </c>
      <c r="DV424" s="2" t="s">
        <v>236</v>
      </c>
      <c r="DW424" s="2" t="s">
        <v>236</v>
      </c>
      <c r="DX424" s="2">
        <v>1000</v>
      </c>
      <c r="DY424" s="2"/>
      <c r="DZ424" s="2" t="s">
        <v>3</v>
      </c>
      <c r="EA424" s="2" t="s">
        <v>3</v>
      </c>
      <c r="EB424" s="2" t="s">
        <v>3</v>
      </c>
      <c r="EC424" s="2" t="s">
        <v>3</v>
      </c>
      <c r="ED424" s="2"/>
      <c r="EE424" s="2">
        <v>70312937</v>
      </c>
      <c r="EF424" s="2">
        <v>2</v>
      </c>
      <c r="EG424" s="2" t="s">
        <v>25</v>
      </c>
      <c r="EH424" s="2">
        <v>13</v>
      </c>
      <c r="EI424" s="2" t="s">
        <v>431</v>
      </c>
      <c r="EJ424" s="2">
        <v>1</v>
      </c>
      <c r="EK424" s="2">
        <v>13001</v>
      </c>
      <c r="EL424" s="2" t="s">
        <v>432</v>
      </c>
      <c r="EM424" s="2" t="s">
        <v>433</v>
      </c>
      <c r="EN424" s="2"/>
      <c r="EO424" s="2" t="s">
        <v>3</v>
      </c>
      <c r="EP424" s="2"/>
      <c r="EQ424" s="2">
        <v>0</v>
      </c>
      <c r="ER424" s="2">
        <v>163773.17000000001</v>
      </c>
      <c r="ES424" s="2">
        <v>163773.17000000001</v>
      </c>
      <c r="ET424" s="2">
        <v>0</v>
      </c>
      <c r="EU424" s="2">
        <v>0</v>
      </c>
      <c r="EV424" s="2">
        <v>0</v>
      </c>
      <c r="EW424" s="2">
        <v>0</v>
      </c>
      <c r="EX424" s="2">
        <v>0</v>
      </c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>
        <v>0</v>
      </c>
      <c r="FR424" s="2">
        <v>0</v>
      </c>
      <c r="FS424" s="2">
        <v>0</v>
      </c>
      <c r="FT424" s="2"/>
      <c r="FU424" s="2"/>
      <c r="FV424" s="2"/>
      <c r="FW424" s="2"/>
      <c r="FX424" s="2">
        <v>94</v>
      </c>
      <c r="FY424" s="2">
        <v>51</v>
      </c>
      <c r="FZ424" s="2"/>
      <c r="GA424" s="2" t="s">
        <v>3</v>
      </c>
      <c r="GB424" s="2"/>
      <c r="GC424" s="2"/>
      <c r="GD424" s="2">
        <v>1</v>
      </c>
      <c r="GE424" s="2"/>
      <c r="GF424" s="2">
        <v>-1634007174</v>
      </c>
      <c r="GG424" s="2">
        <v>2</v>
      </c>
      <c r="GH424" s="2">
        <v>1</v>
      </c>
      <c r="GI424" s="2">
        <v>2</v>
      </c>
      <c r="GJ424" s="2">
        <v>0</v>
      </c>
      <c r="GK424" s="2">
        <v>0</v>
      </c>
      <c r="GL424" s="2">
        <f t="shared" si="250"/>
        <v>0</v>
      </c>
      <c r="GM424" s="2">
        <f t="shared" si="251"/>
        <v>9.52</v>
      </c>
      <c r="GN424" s="2">
        <f t="shared" si="252"/>
        <v>9.52</v>
      </c>
      <c r="GO424" s="2">
        <f t="shared" si="253"/>
        <v>0</v>
      </c>
      <c r="GP424" s="2">
        <f t="shared" si="254"/>
        <v>0</v>
      </c>
      <c r="GQ424" s="2"/>
      <c r="GR424" s="2">
        <v>0</v>
      </c>
      <c r="GS424" s="2">
        <v>3</v>
      </c>
      <c r="GT424" s="2">
        <v>0</v>
      </c>
      <c r="GU424" s="2" t="s">
        <v>3</v>
      </c>
      <c r="GV424" s="2">
        <f t="shared" si="255"/>
        <v>0</v>
      </c>
      <c r="GW424" s="2">
        <v>1</v>
      </c>
      <c r="GX424" s="2">
        <f t="shared" si="256"/>
        <v>0</v>
      </c>
      <c r="GY424" s="2"/>
      <c r="GZ424" s="2"/>
      <c r="HA424" s="2">
        <v>0</v>
      </c>
      <c r="HB424" s="2">
        <v>0</v>
      </c>
      <c r="HC424" s="2">
        <f t="shared" si="257"/>
        <v>0</v>
      </c>
      <c r="HD424" s="2"/>
      <c r="HE424" s="2" t="s">
        <v>3</v>
      </c>
      <c r="HF424" s="2" t="s">
        <v>3</v>
      </c>
      <c r="HG424" s="2"/>
      <c r="HH424" s="2"/>
      <c r="HI424" s="2"/>
      <c r="HJ424" s="2"/>
      <c r="HK424" s="2"/>
      <c r="HL424" s="2"/>
      <c r="HM424" s="2" t="s">
        <v>430</v>
      </c>
      <c r="HN424" s="2" t="s">
        <v>434</v>
      </c>
      <c r="HO424" s="2" t="s">
        <v>435</v>
      </c>
      <c r="HP424" s="2" t="s">
        <v>431</v>
      </c>
      <c r="HQ424" s="2" t="s">
        <v>431</v>
      </c>
      <c r="HR424" s="2"/>
      <c r="HS424" s="2">
        <v>0</v>
      </c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>
        <v>0</v>
      </c>
      <c r="IL424" s="2"/>
      <c r="IM424" s="2"/>
      <c r="IN424" s="2"/>
      <c r="IO424" s="2"/>
      <c r="IP424" s="2"/>
      <c r="IQ424" s="2"/>
      <c r="IR424" s="2"/>
      <c r="IS424" s="2"/>
      <c r="IT424" s="2"/>
      <c r="IU424" s="2"/>
    </row>
    <row r="425" spans="1:255" x14ac:dyDescent="0.2">
      <c r="A425" s="2">
        <v>18</v>
      </c>
      <c r="B425" s="2">
        <v>1</v>
      </c>
      <c r="C425" s="2">
        <v>381</v>
      </c>
      <c r="D425" s="2"/>
      <c r="E425" s="2" t="s">
        <v>566</v>
      </c>
      <c r="F425" s="2" t="s">
        <v>567</v>
      </c>
      <c r="G425" s="2" t="s">
        <v>568</v>
      </c>
      <c r="H425" s="2" t="s">
        <v>569</v>
      </c>
      <c r="I425" s="2">
        <f>I423*J425</f>
        <v>0</v>
      </c>
      <c r="J425" s="2">
        <v>0</v>
      </c>
      <c r="K425" s="2">
        <v>0</v>
      </c>
      <c r="L425" s="2"/>
      <c r="M425" s="2"/>
      <c r="N425" s="2"/>
      <c r="O425" s="2">
        <f t="shared" si="239"/>
        <v>0</v>
      </c>
      <c r="P425" s="2">
        <f>ROUND(CQ425*I425,2)</f>
        <v>0</v>
      </c>
      <c r="Q425" s="2">
        <f>ROUND(CR425*I425,2)</f>
        <v>0</v>
      </c>
      <c r="R425" s="2">
        <f>ROUND(CS425*I425,2)</f>
        <v>0</v>
      </c>
      <c r="S425" s="2">
        <f>ROUND(CT425*I425,2)</f>
        <v>0</v>
      </c>
      <c r="T425" s="2">
        <f t="shared" si="240"/>
        <v>0</v>
      </c>
      <c r="U425" s="2">
        <f>ROUND(CV425*I425,7)</f>
        <v>0</v>
      </c>
      <c r="V425" s="2">
        <f>ROUND(CW425*I425,7)</f>
        <v>0</v>
      </c>
      <c r="W425" s="2">
        <f t="shared" si="241"/>
        <v>0</v>
      </c>
      <c r="X425" s="2">
        <f t="shared" si="242"/>
        <v>0</v>
      </c>
      <c r="Y425" s="2">
        <f t="shared" si="243"/>
        <v>0</v>
      </c>
      <c r="Z425" s="2"/>
      <c r="AA425" s="2">
        <v>72309884</v>
      </c>
      <c r="AB425" s="2">
        <f t="shared" si="244"/>
        <v>231.1</v>
      </c>
      <c r="AC425" s="2">
        <f>ROUND((ES425),6)</f>
        <v>231.1</v>
      </c>
      <c r="AD425" s="2">
        <f>ROUND((((ET425)-(EU425))+AE425),6)</f>
        <v>0</v>
      </c>
      <c r="AE425" s="2">
        <f>ROUND((EU425),6)</f>
        <v>0</v>
      </c>
      <c r="AF425" s="2">
        <f>ROUND((EV425),6)</f>
        <v>0</v>
      </c>
      <c r="AG425" s="2">
        <f t="shared" si="245"/>
        <v>0</v>
      </c>
      <c r="AH425" s="2">
        <f>(EW425)</f>
        <v>0</v>
      </c>
      <c r="AI425" s="2">
        <f>(EX425)</f>
        <v>0</v>
      </c>
      <c r="AJ425" s="2">
        <f t="shared" si="246"/>
        <v>0</v>
      </c>
      <c r="AK425" s="2">
        <v>231.1</v>
      </c>
      <c r="AL425" s="2">
        <v>231.1</v>
      </c>
      <c r="AM425" s="2">
        <v>0</v>
      </c>
      <c r="AN425" s="2">
        <v>0</v>
      </c>
      <c r="AO425" s="2">
        <v>0</v>
      </c>
      <c r="AP425" s="2">
        <v>0</v>
      </c>
      <c r="AQ425" s="2">
        <v>0</v>
      </c>
      <c r="AR425" s="2">
        <v>0</v>
      </c>
      <c r="AS425" s="2">
        <v>0</v>
      </c>
      <c r="AT425" s="2">
        <v>94</v>
      </c>
      <c r="AU425" s="2">
        <v>51</v>
      </c>
      <c r="AV425" s="2">
        <v>1</v>
      </c>
      <c r="AW425" s="2">
        <v>1</v>
      </c>
      <c r="AX425" s="2"/>
      <c r="AY425" s="2"/>
      <c r="AZ425" s="2">
        <v>1</v>
      </c>
      <c r="BA425" s="2">
        <v>1</v>
      </c>
      <c r="BB425" s="2">
        <v>1</v>
      </c>
      <c r="BC425" s="2">
        <v>1.62</v>
      </c>
      <c r="BD425" s="2" t="s">
        <v>3</v>
      </c>
      <c r="BE425" s="2" t="s">
        <v>3</v>
      </c>
      <c r="BF425" s="2" t="s">
        <v>3</v>
      </c>
      <c r="BG425" s="2" t="s">
        <v>3</v>
      </c>
      <c r="BH425" s="2">
        <v>3</v>
      </c>
      <c r="BI425" s="2">
        <v>1</v>
      </c>
      <c r="BJ425" s="2" t="s">
        <v>570</v>
      </c>
      <c r="BK425" s="2"/>
      <c r="BL425" s="2"/>
      <c r="BM425" s="2">
        <v>13001</v>
      </c>
      <c r="BN425" s="2">
        <v>0</v>
      </c>
      <c r="BO425" s="2" t="s">
        <v>567</v>
      </c>
      <c r="BP425" s="2">
        <v>1</v>
      </c>
      <c r="BQ425" s="2">
        <v>2</v>
      </c>
      <c r="BR425" s="2">
        <v>0</v>
      </c>
      <c r="BS425" s="2">
        <v>1</v>
      </c>
      <c r="BT425" s="2">
        <v>1</v>
      </c>
      <c r="BU425" s="2">
        <v>1</v>
      </c>
      <c r="BV425" s="2">
        <v>1</v>
      </c>
      <c r="BW425" s="2">
        <v>1</v>
      </c>
      <c r="BX425" s="2">
        <v>1</v>
      </c>
      <c r="BY425" s="2" t="s">
        <v>3</v>
      </c>
      <c r="BZ425" s="2">
        <v>94</v>
      </c>
      <c r="CA425" s="2">
        <v>51</v>
      </c>
      <c r="CB425" s="2" t="s">
        <v>3</v>
      </c>
      <c r="CC425" s="2"/>
      <c r="CD425" s="2"/>
      <c r="CE425" s="2">
        <v>0</v>
      </c>
      <c r="CF425" s="2">
        <v>0</v>
      </c>
      <c r="CG425" s="2">
        <v>0</v>
      </c>
      <c r="CH425" s="2"/>
      <c r="CI425" s="2"/>
      <c r="CJ425" s="2"/>
      <c r="CK425" s="2"/>
      <c r="CL425" s="2"/>
      <c r="CM425" s="2">
        <v>0</v>
      </c>
      <c r="CN425" s="2" t="s">
        <v>3</v>
      </c>
      <c r="CO425" s="2">
        <v>0</v>
      </c>
      <c r="CP425" s="2">
        <f t="shared" si="247"/>
        <v>0</v>
      </c>
      <c r="CQ425" s="2">
        <f>ROUND(AL425*BC425,2)</f>
        <v>374.38</v>
      </c>
      <c r="CR425" s="2">
        <f>ROUND(AM425*BB425,2)</f>
        <v>0</v>
      </c>
      <c r="CS425" s="2">
        <f>ROUND(AN425*BS425,2)</f>
        <v>0</v>
      </c>
      <c r="CT425" s="2">
        <f>ROUND(AO425*BA425,2)</f>
        <v>0</v>
      </c>
      <c r="CU425" s="2">
        <f t="shared" si="248"/>
        <v>0</v>
      </c>
      <c r="CV425" s="2">
        <f>AH425</f>
        <v>0</v>
      </c>
      <c r="CW425" s="2">
        <f>AI425</f>
        <v>0</v>
      </c>
      <c r="CX425" s="2">
        <f t="shared" si="249"/>
        <v>0</v>
      </c>
      <c r="CY425" s="2">
        <f t="shared" si="261"/>
        <v>0</v>
      </c>
      <c r="CZ425" s="2">
        <f t="shared" si="262"/>
        <v>0</v>
      </c>
      <c r="DA425" s="2"/>
      <c r="DB425" s="2"/>
      <c r="DC425" s="2" t="s">
        <v>3</v>
      </c>
      <c r="DD425" s="2" t="s">
        <v>3</v>
      </c>
      <c r="DE425" s="2" t="s">
        <v>3</v>
      </c>
      <c r="DF425" s="2" t="s">
        <v>3</v>
      </c>
      <c r="DG425" s="2" t="s">
        <v>3</v>
      </c>
      <c r="DH425" s="2" t="s">
        <v>3</v>
      </c>
      <c r="DI425" s="2" t="s">
        <v>3</v>
      </c>
      <c r="DJ425" s="2" t="s">
        <v>3</v>
      </c>
      <c r="DK425" s="2" t="s">
        <v>3</v>
      </c>
      <c r="DL425" s="2" t="s">
        <v>3</v>
      </c>
      <c r="DM425" s="2" t="s">
        <v>3</v>
      </c>
      <c r="DN425" s="2">
        <v>0</v>
      </c>
      <c r="DO425" s="2">
        <v>0</v>
      </c>
      <c r="DP425" s="2">
        <v>1</v>
      </c>
      <c r="DQ425" s="2">
        <v>1</v>
      </c>
      <c r="DR425" s="2"/>
      <c r="DS425" s="2"/>
      <c r="DT425" s="2"/>
      <c r="DU425" s="2">
        <v>1002</v>
      </c>
      <c r="DV425" s="2" t="s">
        <v>569</v>
      </c>
      <c r="DW425" s="2" t="s">
        <v>569</v>
      </c>
      <c r="DX425" s="2">
        <v>1</v>
      </c>
      <c r="DY425" s="2"/>
      <c r="DZ425" s="2" t="s">
        <v>3</v>
      </c>
      <c r="EA425" s="2" t="s">
        <v>3</v>
      </c>
      <c r="EB425" s="2" t="s">
        <v>3</v>
      </c>
      <c r="EC425" s="2" t="s">
        <v>3</v>
      </c>
      <c r="ED425" s="2"/>
      <c r="EE425" s="2">
        <v>70312937</v>
      </c>
      <c r="EF425" s="2">
        <v>2</v>
      </c>
      <c r="EG425" s="2" t="s">
        <v>25</v>
      </c>
      <c r="EH425" s="2">
        <v>13</v>
      </c>
      <c r="EI425" s="2" t="s">
        <v>431</v>
      </c>
      <c r="EJ425" s="2">
        <v>1</v>
      </c>
      <c r="EK425" s="2">
        <v>13001</v>
      </c>
      <c r="EL425" s="2" t="s">
        <v>432</v>
      </c>
      <c r="EM425" s="2" t="s">
        <v>433</v>
      </c>
      <c r="EN425" s="2"/>
      <c r="EO425" s="2" t="s">
        <v>3</v>
      </c>
      <c r="EP425" s="2"/>
      <c r="EQ425" s="2">
        <v>0</v>
      </c>
      <c r="ER425" s="2">
        <v>231.1</v>
      </c>
      <c r="ES425" s="2">
        <v>231.1</v>
      </c>
      <c r="ET425" s="2">
        <v>0</v>
      </c>
      <c r="EU425" s="2">
        <v>0</v>
      </c>
      <c r="EV425" s="2">
        <v>0</v>
      </c>
      <c r="EW425" s="2">
        <v>0</v>
      </c>
      <c r="EX425" s="2">
        <v>0</v>
      </c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>
        <v>0</v>
      </c>
      <c r="FR425" s="2">
        <v>0</v>
      </c>
      <c r="FS425" s="2">
        <v>0</v>
      </c>
      <c r="FT425" s="2"/>
      <c r="FU425" s="2"/>
      <c r="FV425" s="2"/>
      <c r="FW425" s="2"/>
      <c r="FX425" s="2">
        <v>94</v>
      </c>
      <c r="FY425" s="2">
        <v>51</v>
      </c>
      <c r="FZ425" s="2"/>
      <c r="GA425" s="2" t="s">
        <v>3</v>
      </c>
      <c r="GB425" s="2"/>
      <c r="GC425" s="2"/>
      <c r="GD425" s="2">
        <v>1</v>
      </c>
      <c r="GE425" s="2"/>
      <c r="GF425" s="2">
        <v>301383194</v>
      </c>
      <c r="GG425" s="2">
        <v>2</v>
      </c>
      <c r="GH425" s="2">
        <v>1</v>
      </c>
      <c r="GI425" s="2">
        <v>2</v>
      </c>
      <c r="GJ425" s="2">
        <v>0</v>
      </c>
      <c r="GK425" s="2">
        <v>0</v>
      </c>
      <c r="GL425" s="2">
        <f t="shared" si="250"/>
        <v>0</v>
      </c>
      <c r="GM425" s="2">
        <f t="shared" si="251"/>
        <v>0</v>
      </c>
      <c r="GN425" s="2">
        <f t="shared" si="252"/>
        <v>0</v>
      </c>
      <c r="GO425" s="2">
        <f t="shared" si="253"/>
        <v>0</v>
      </c>
      <c r="GP425" s="2">
        <f t="shared" si="254"/>
        <v>0</v>
      </c>
      <c r="GQ425" s="2"/>
      <c r="GR425" s="2">
        <v>0</v>
      </c>
      <c r="GS425" s="2">
        <v>3</v>
      </c>
      <c r="GT425" s="2">
        <v>0</v>
      </c>
      <c r="GU425" s="2" t="s">
        <v>3</v>
      </c>
      <c r="GV425" s="2">
        <f t="shared" si="255"/>
        <v>0</v>
      </c>
      <c r="GW425" s="2">
        <v>1</v>
      </c>
      <c r="GX425" s="2">
        <f t="shared" si="256"/>
        <v>0</v>
      </c>
      <c r="GY425" s="2"/>
      <c r="GZ425" s="2"/>
      <c r="HA425" s="2">
        <v>0</v>
      </c>
      <c r="HB425" s="2">
        <v>0</v>
      </c>
      <c r="HC425" s="2">
        <f t="shared" si="257"/>
        <v>0</v>
      </c>
      <c r="HD425" s="2"/>
      <c r="HE425" s="2" t="s">
        <v>3</v>
      </c>
      <c r="HF425" s="2" t="s">
        <v>3</v>
      </c>
      <c r="HG425" s="2"/>
      <c r="HH425" s="2"/>
      <c r="HI425" s="2"/>
      <c r="HJ425" s="2"/>
      <c r="HK425" s="2"/>
      <c r="HL425" s="2"/>
      <c r="HM425" s="2" t="s">
        <v>430</v>
      </c>
      <c r="HN425" s="2" t="s">
        <v>434</v>
      </c>
      <c r="HO425" s="2" t="s">
        <v>435</v>
      </c>
      <c r="HP425" s="2" t="s">
        <v>431</v>
      </c>
      <c r="HQ425" s="2" t="s">
        <v>431</v>
      </c>
      <c r="HR425" s="2"/>
      <c r="HS425" s="2">
        <v>0</v>
      </c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>
        <v>0</v>
      </c>
      <c r="IL425" s="2"/>
      <c r="IM425" s="2"/>
      <c r="IN425" s="2"/>
      <c r="IO425" s="2"/>
      <c r="IP425" s="2"/>
      <c r="IQ425" s="2"/>
      <c r="IR425" s="2"/>
      <c r="IS425" s="2"/>
      <c r="IT425" s="2"/>
      <c r="IU425" s="2"/>
    </row>
    <row r="427" spans="1:255" x14ac:dyDescent="0.2">
      <c r="A427" s="3">
        <v>51</v>
      </c>
      <c r="B427" s="3">
        <f>B410</f>
        <v>1</v>
      </c>
      <c r="C427" s="3">
        <f>A410</f>
        <v>5</v>
      </c>
      <c r="D427" s="3">
        <f>ROW(A410)</f>
        <v>410</v>
      </c>
      <c r="E427" s="3"/>
      <c r="F427" s="3" t="str">
        <f>IF(F410&lt;&gt;"",F410,"")</f>
        <v>Новый подраздел</v>
      </c>
      <c r="G427" s="3" t="str">
        <f>IF(G410&lt;&gt;"",G410,"")</f>
        <v>Ограждение ГРПШ-6,0*3,0*1,6-1шт</v>
      </c>
      <c r="H427" s="3">
        <v>0</v>
      </c>
      <c r="I427" s="3"/>
      <c r="J427" s="3"/>
      <c r="K427" s="3"/>
      <c r="L427" s="3"/>
      <c r="M427" s="3"/>
      <c r="N427" s="3"/>
      <c r="O427" s="3">
        <f t="shared" ref="O427:T427" si="263">ROUND(AB427,2)</f>
        <v>64628.56</v>
      </c>
      <c r="P427" s="3">
        <f t="shared" si="263"/>
        <v>44021.18</v>
      </c>
      <c r="Q427" s="3">
        <f t="shared" si="263"/>
        <v>8127.52</v>
      </c>
      <c r="R427" s="3">
        <f t="shared" si="263"/>
        <v>2396.9499999999998</v>
      </c>
      <c r="S427" s="3">
        <f t="shared" si="263"/>
        <v>10082.91</v>
      </c>
      <c r="T427" s="3">
        <f t="shared" si="263"/>
        <v>0</v>
      </c>
      <c r="U427" s="3">
        <f>AH427</f>
        <v>25.938829999999996</v>
      </c>
      <c r="V427" s="3">
        <f>AI427</f>
        <v>4.5772620000000002</v>
      </c>
      <c r="W427" s="3">
        <f>ROUND(AJ427,2)</f>
        <v>0</v>
      </c>
      <c r="X427" s="3">
        <f>ROUND(AK427,2)</f>
        <v>13831.75</v>
      </c>
      <c r="Y427" s="3">
        <f>ROUND(AL427,2)</f>
        <v>9282.25</v>
      </c>
      <c r="Z427" s="3"/>
      <c r="AA427" s="3"/>
      <c r="AB427" s="3">
        <f>ROUND(SUMIF(AA414:AA425,"=72309884",O414:O425),2)</f>
        <v>64628.56</v>
      </c>
      <c r="AC427" s="3">
        <f>ROUND(SUMIF(AA414:AA425,"=72309884",P414:P425),2)</f>
        <v>44021.18</v>
      </c>
      <c r="AD427" s="3">
        <f>ROUND(SUMIF(AA414:AA425,"=72309884",Q414:Q425),2)</f>
        <v>8127.52</v>
      </c>
      <c r="AE427" s="3">
        <f>ROUND(SUMIF(AA414:AA425,"=72309884",R414:R425),2)</f>
        <v>2396.9499999999998</v>
      </c>
      <c r="AF427" s="3">
        <f>ROUND(SUMIF(AA414:AA425,"=72309884",S414:S425),2)</f>
        <v>10082.91</v>
      </c>
      <c r="AG427" s="3">
        <f>ROUND(SUMIF(AA414:AA425,"=72309884",T414:T425),2)</f>
        <v>0</v>
      </c>
      <c r="AH427" s="3">
        <f>SUMIF(AA414:AA425,"=72309884",U414:U425)</f>
        <v>25.938829999999996</v>
      </c>
      <c r="AI427" s="3">
        <f>SUMIF(AA414:AA425,"=72309884",V414:V425)</f>
        <v>4.5772620000000002</v>
      </c>
      <c r="AJ427" s="3">
        <f>ROUND(SUMIF(AA414:AA425,"=72309884",W414:W425),2)</f>
        <v>0</v>
      </c>
      <c r="AK427" s="3">
        <f>ROUND(SUMIF(AA414:AA425,"=72309884",X414:X425),2)</f>
        <v>13831.75</v>
      </c>
      <c r="AL427" s="3">
        <f>ROUND(SUMIF(AA414:AA425,"=72309884",Y414:Y425),2)</f>
        <v>9282.25</v>
      </c>
      <c r="AM427" s="3"/>
      <c r="AN427" s="3"/>
      <c r="AO427" s="3">
        <f t="shared" ref="AO427:BD427" si="264">ROUND(BX427,2)</f>
        <v>0</v>
      </c>
      <c r="AP427" s="3">
        <f t="shared" si="264"/>
        <v>0</v>
      </c>
      <c r="AQ427" s="3">
        <f t="shared" si="264"/>
        <v>0</v>
      </c>
      <c r="AR427" s="3">
        <f t="shared" si="264"/>
        <v>87742.56</v>
      </c>
      <c r="AS427" s="3">
        <f t="shared" si="264"/>
        <v>87742.56</v>
      </c>
      <c r="AT427" s="3">
        <f t="shared" si="264"/>
        <v>0</v>
      </c>
      <c r="AU427" s="3">
        <f t="shared" si="264"/>
        <v>0</v>
      </c>
      <c r="AV427" s="3">
        <f t="shared" si="264"/>
        <v>44021.18</v>
      </c>
      <c r="AW427" s="3">
        <f t="shared" si="264"/>
        <v>44021.18</v>
      </c>
      <c r="AX427" s="3">
        <f t="shared" si="264"/>
        <v>0</v>
      </c>
      <c r="AY427" s="3">
        <f t="shared" si="264"/>
        <v>44021.18</v>
      </c>
      <c r="AZ427" s="3">
        <f t="shared" si="264"/>
        <v>0</v>
      </c>
      <c r="BA427" s="3">
        <f t="shared" si="264"/>
        <v>0</v>
      </c>
      <c r="BB427" s="3">
        <f t="shared" si="264"/>
        <v>0</v>
      </c>
      <c r="BC427" s="3">
        <f t="shared" si="264"/>
        <v>0</v>
      </c>
      <c r="BD427" s="3">
        <f t="shared" si="264"/>
        <v>0</v>
      </c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>
        <f>ROUND(SUMIF(AA414:AA425,"=72309884",FQ414:FQ425),2)</f>
        <v>0</v>
      </c>
      <c r="BY427" s="3">
        <f>ROUND(SUMIF(AA414:AA425,"=72309884",FR414:FR425),2)</f>
        <v>0</v>
      </c>
      <c r="BZ427" s="3">
        <f>ROUND(SUMIF(AA414:AA425,"=72309884",GL414:GL425),2)</f>
        <v>0</v>
      </c>
      <c r="CA427" s="3">
        <f>ROUND(SUMIF(AA414:AA425,"=72309884",GM414:GM425),2)</f>
        <v>87742.56</v>
      </c>
      <c r="CB427" s="3">
        <f>ROUND(SUMIF(AA414:AA425,"=72309884",GN414:GN425),2)</f>
        <v>87742.56</v>
      </c>
      <c r="CC427" s="3">
        <f>ROUND(SUMIF(AA414:AA425,"=72309884",GO414:GO425),2)</f>
        <v>0</v>
      </c>
      <c r="CD427" s="3">
        <f>ROUND(SUMIF(AA414:AA425,"=72309884",GP414:GP425),2)</f>
        <v>0</v>
      </c>
      <c r="CE427" s="3">
        <f>AC427-BX427</f>
        <v>44021.18</v>
      </c>
      <c r="CF427" s="3">
        <f>AC427-BY427</f>
        <v>44021.18</v>
      </c>
      <c r="CG427" s="3">
        <f>BX427-BZ427</f>
        <v>0</v>
      </c>
      <c r="CH427" s="3">
        <f>AC427-BX427-BY427+BZ427</f>
        <v>44021.18</v>
      </c>
      <c r="CI427" s="3">
        <f>BY427-BZ427</f>
        <v>0</v>
      </c>
      <c r="CJ427" s="3">
        <f>ROUND(SUMIF(AA414:AA425,"=72309884",GX414:GX425),2)</f>
        <v>0</v>
      </c>
      <c r="CK427" s="3">
        <f>ROUND(SUMIF(AA414:AA425,"=72309884",GY414:GY425),2)</f>
        <v>0</v>
      </c>
      <c r="CL427" s="3">
        <f>ROUND(SUMIF(AA414:AA425,"=72309884",GZ414:GZ425),2)</f>
        <v>0</v>
      </c>
      <c r="CM427" s="3">
        <f>ROUND(SUMIF(AA414:AA425,"=72309884",HD414:HD425),2)</f>
        <v>0</v>
      </c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>
        <v>0</v>
      </c>
    </row>
    <row r="429" spans="1:255" x14ac:dyDescent="0.2">
      <c r="A429" s="5">
        <v>50</v>
      </c>
      <c r="B429" s="5">
        <v>0</v>
      </c>
      <c r="C429" s="5">
        <v>0</v>
      </c>
      <c r="D429" s="5">
        <v>1</v>
      </c>
      <c r="E429" s="5">
        <v>201</v>
      </c>
      <c r="F429" s="5">
        <f>ROUND(Source!O427,O429)</f>
        <v>64628.56</v>
      </c>
      <c r="G429" s="5" t="s">
        <v>46</v>
      </c>
      <c r="H429" s="5" t="s">
        <v>47</v>
      </c>
      <c r="I429" s="5"/>
      <c r="J429" s="5"/>
      <c r="K429" s="5">
        <v>201</v>
      </c>
      <c r="L429" s="5">
        <v>1</v>
      </c>
      <c r="M429" s="5">
        <v>3</v>
      </c>
      <c r="N429" s="5" t="s">
        <v>3</v>
      </c>
      <c r="O429" s="5">
        <v>2</v>
      </c>
      <c r="P429" s="5"/>
      <c r="Q429" s="5"/>
      <c r="R429" s="5"/>
      <c r="S429" s="5"/>
      <c r="T429" s="5"/>
      <c r="U429" s="5"/>
      <c r="V429" s="5"/>
      <c r="W429" s="5">
        <v>64628.56</v>
      </c>
      <c r="X429" s="5">
        <v>1</v>
      </c>
      <c r="Y429" s="5">
        <v>64628.56</v>
      </c>
      <c r="Z429" s="5"/>
      <c r="AA429" s="5"/>
      <c r="AB429" s="5"/>
    </row>
    <row r="430" spans="1:255" x14ac:dyDescent="0.2">
      <c r="A430" s="5">
        <v>50</v>
      </c>
      <c r="B430" s="5">
        <v>0</v>
      </c>
      <c r="C430" s="5">
        <v>0</v>
      </c>
      <c r="D430" s="5">
        <v>1</v>
      </c>
      <c r="E430" s="5">
        <v>202</v>
      </c>
      <c r="F430" s="5">
        <f>ROUND(Source!P427,O430)</f>
        <v>44021.18</v>
      </c>
      <c r="G430" s="5" t="s">
        <v>48</v>
      </c>
      <c r="H430" s="5" t="s">
        <v>49</v>
      </c>
      <c r="I430" s="5"/>
      <c r="J430" s="5"/>
      <c r="K430" s="5">
        <v>202</v>
      </c>
      <c r="L430" s="5">
        <v>2</v>
      </c>
      <c r="M430" s="5">
        <v>3</v>
      </c>
      <c r="N430" s="5" t="s">
        <v>3</v>
      </c>
      <c r="O430" s="5">
        <v>2</v>
      </c>
      <c r="P430" s="5"/>
      <c r="Q430" s="5"/>
      <c r="R430" s="5"/>
      <c r="S430" s="5"/>
      <c r="T430" s="5"/>
      <c r="U430" s="5"/>
      <c r="V430" s="5"/>
      <c r="W430" s="5">
        <v>44021.18</v>
      </c>
      <c r="X430" s="5">
        <v>1</v>
      </c>
      <c r="Y430" s="5">
        <v>44021.18</v>
      </c>
      <c r="Z430" s="5"/>
      <c r="AA430" s="5"/>
      <c r="AB430" s="5"/>
    </row>
    <row r="431" spans="1:255" x14ac:dyDescent="0.2">
      <c r="A431" s="5">
        <v>50</v>
      </c>
      <c r="B431" s="5">
        <v>0</v>
      </c>
      <c r="C431" s="5">
        <v>0</v>
      </c>
      <c r="D431" s="5">
        <v>1</v>
      </c>
      <c r="E431" s="5">
        <v>222</v>
      </c>
      <c r="F431" s="5">
        <f>ROUND(Source!AO427,O431)</f>
        <v>0</v>
      </c>
      <c r="G431" s="5" t="s">
        <v>50</v>
      </c>
      <c r="H431" s="5" t="s">
        <v>51</v>
      </c>
      <c r="I431" s="5"/>
      <c r="J431" s="5"/>
      <c r="K431" s="5">
        <v>222</v>
      </c>
      <c r="L431" s="5">
        <v>3</v>
      </c>
      <c r="M431" s="5">
        <v>3</v>
      </c>
      <c r="N431" s="5" t="s">
        <v>3</v>
      </c>
      <c r="O431" s="5">
        <v>2</v>
      </c>
      <c r="P431" s="5"/>
      <c r="Q431" s="5"/>
      <c r="R431" s="5"/>
      <c r="S431" s="5"/>
      <c r="T431" s="5"/>
      <c r="U431" s="5"/>
      <c r="V431" s="5"/>
      <c r="W431" s="5">
        <v>0</v>
      </c>
      <c r="X431" s="5">
        <v>1</v>
      </c>
      <c r="Y431" s="5">
        <v>0</v>
      </c>
      <c r="Z431" s="5"/>
      <c r="AA431" s="5"/>
      <c r="AB431" s="5"/>
    </row>
    <row r="432" spans="1:255" x14ac:dyDescent="0.2">
      <c r="A432" s="5">
        <v>50</v>
      </c>
      <c r="B432" s="5">
        <v>0</v>
      </c>
      <c r="C432" s="5">
        <v>0</v>
      </c>
      <c r="D432" s="5">
        <v>1</v>
      </c>
      <c r="E432" s="5">
        <v>225</v>
      </c>
      <c r="F432" s="5">
        <f>ROUND(Source!AV427,O432)</f>
        <v>44021.18</v>
      </c>
      <c r="G432" s="5" t="s">
        <v>52</v>
      </c>
      <c r="H432" s="5" t="s">
        <v>53</v>
      </c>
      <c r="I432" s="5"/>
      <c r="J432" s="5"/>
      <c r="K432" s="5">
        <v>225</v>
      </c>
      <c r="L432" s="5">
        <v>4</v>
      </c>
      <c r="M432" s="5">
        <v>3</v>
      </c>
      <c r="N432" s="5" t="s">
        <v>3</v>
      </c>
      <c r="O432" s="5">
        <v>2</v>
      </c>
      <c r="P432" s="5"/>
      <c r="Q432" s="5"/>
      <c r="R432" s="5"/>
      <c r="S432" s="5"/>
      <c r="T432" s="5"/>
      <c r="U432" s="5"/>
      <c r="V432" s="5"/>
      <c r="W432" s="5">
        <v>44021.18</v>
      </c>
      <c r="X432" s="5">
        <v>1</v>
      </c>
      <c r="Y432" s="5">
        <v>44021.18</v>
      </c>
      <c r="Z432" s="5"/>
      <c r="AA432" s="5"/>
      <c r="AB432" s="5"/>
    </row>
    <row r="433" spans="1:28" x14ac:dyDescent="0.2">
      <c r="A433" s="5">
        <v>50</v>
      </c>
      <c r="B433" s="5">
        <v>0</v>
      </c>
      <c r="C433" s="5">
        <v>0</v>
      </c>
      <c r="D433" s="5">
        <v>1</v>
      </c>
      <c r="E433" s="5">
        <v>226</v>
      </c>
      <c r="F433" s="5">
        <f>ROUND(Source!AW427,O433)</f>
        <v>44021.18</v>
      </c>
      <c r="G433" s="5" t="s">
        <v>54</v>
      </c>
      <c r="H433" s="5" t="s">
        <v>55</v>
      </c>
      <c r="I433" s="5"/>
      <c r="J433" s="5"/>
      <c r="K433" s="5">
        <v>226</v>
      </c>
      <c r="L433" s="5">
        <v>5</v>
      </c>
      <c r="M433" s="5">
        <v>3</v>
      </c>
      <c r="N433" s="5" t="s">
        <v>3</v>
      </c>
      <c r="O433" s="5">
        <v>2</v>
      </c>
      <c r="P433" s="5"/>
      <c r="Q433" s="5"/>
      <c r="R433" s="5"/>
      <c r="S433" s="5"/>
      <c r="T433" s="5"/>
      <c r="U433" s="5"/>
      <c r="V433" s="5"/>
      <c r="W433" s="5">
        <v>44021.18</v>
      </c>
      <c r="X433" s="5">
        <v>1</v>
      </c>
      <c r="Y433" s="5">
        <v>44021.18</v>
      </c>
      <c r="Z433" s="5"/>
      <c r="AA433" s="5"/>
      <c r="AB433" s="5"/>
    </row>
    <row r="434" spans="1:28" x14ac:dyDescent="0.2">
      <c r="A434" s="5">
        <v>50</v>
      </c>
      <c r="B434" s="5">
        <v>0</v>
      </c>
      <c r="C434" s="5">
        <v>0</v>
      </c>
      <c r="D434" s="5">
        <v>1</v>
      </c>
      <c r="E434" s="5">
        <v>227</v>
      </c>
      <c r="F434" s="5">
        <f>ROUND(Source!AX427,O434)</f>
        <v>0</v>
      </c>
      <c r="G434" s="5" t="s">
        <v>56</v>
      </c>
      <c r="H434" s="5" t="s">
        <v>57</v>
      </c>
      <c r="I434" s="5"/>
      <c r="J434" s="5"/>
      <c r="K434" s="5">
        <v>227</v>
      </c>
      <c r="L434" s="5">
        <v>6</v>
      </c>
      <c r="M434" s="5">
        <v>3</v>
      </c>
      <c r="N434" s="5" t="s">
        <v>3</v>
      </c>
      <c r="O434" s="5">
        <v>2</v>
      </c>
      <c r="P434" s="5"/>
      <c r="Q434" s="5"/>
      <c r="R434" s="5"/>
      <c r="S434" s="5"/>
      <c r="T434" s="5"/>
      <c r="U434" s="5"/>
      <c r="V434" s="5"/>
      <c r="W434" s="5">
        <v>0</v>
      </c>
      <c r="X434" s="5">
        <v>1</v>
      </c>
      <c r="Y434" s="5">
        <v>0</v>
      </c>
      <c r="Z434" s="5"/>
      <c r="AA434" s="5"/>
      <c r="AB434" s="5"/>
    </row>
    <row r="435" spans="1:28" x14ac:dyDescent="0.2">
      <c r="A435" s="5">
        <v>50</v>
      </c>
      <c r="B435" s="5">
        <v>0</v>
      </c>
      <c r="C435" s="5">
        <v>0</v>
      </c>
      <c r="D435" s="5">
        <v>1</v>
      </c>
      <c r="E435" s="5">
        <v>228</v>
      </c>
      <c r="F435" s="5">
        <f>ROUND(Source!AY427,O435)</f>
        <v>44021.18</v>
      </c>
      <c r="G435" s="5" t="s">
        <v>58</v>
      </c>
      <c r="H435" s="5" t="s">
        <v>59</v>
      </c>
      <c r="I435" s="5"/>
      <c r="J435" s="5"/>
      <c r="K435" s="5">
        <v>228</v>
      </c>
      <c r="L435" s="5">
        <v>7</v>
      </c>
      <c r="M435" s="5">
        <v>3</v>
      </c>
      <c r="N435" s="5" t="s">
        <v>3</v>
      </c>
      <c r="O435" s="5">
        <v>2</v>
      </c>
      <c r="P435" s="5"/>
      <c r="Q435" s="5"/>
      <c r="R435" s="5"/>
      <c r="S435" s="5"/>
      <c r="T435" s="5"/>
      <c r="U435" s="5"/>
      <c r="V435" s="5"/>
      <c r="W435" s="5">
        <v>44021.18</v>
      </c>
      <c r="X435" s="5">
        <v>1</v>
      </c>
      <c r="Y435" s="5">
        <v>44021.18</v>
      </c>
      <c r="Z435" s="5"/>
      <c r="AA435" s="5"/>
      <c r="AB435" s="5"/>
    </row>
    <row r="436" spans="1:28" x14ac:dyDescent="0.2">
      <c r="A436" s="5">
        <v>50</v>
      </c>
      <c r="B436" s="5">
        <v>0</v>
      </c>
      <c r="C436" s="5">
        <v>0</v>
      </c>
      <c r="D436" s="5">
        <v>1</v>
      </c>
      <c r="E436" s="5">
        <v>216</v>
      </c>
      <c r="F436" s="5">
        <f>ROUND(Source!AP427,O436)</f>
        <v>0</v>
      </c>
      <c r="G436" s="5" t="s">
        <v>60</v>
      </c>
      <c r="H436" s="5" t="s">
        <v>61</v>
      </c>
      <c r="I436" s="5"/>
      <c r="J436" s="5"/>
      <c r="K436" s="5">
        <v>216</v>
      </c>
      <c r="L436" s="5">
        <v>8</v>
      </c>
      <c r="M436" s="5">
        <v>3</v>
      </c>
      <c r="N436" s="5" t="s">
        <v>3</v>
      </c>
      <c r="O436" s="5">
        <v>2</v>
      </c>
      <c r="P436" s="5"/>
      <c r="Q436" s="5"/>
      <c r="R436" s="5"/>
      <c r="S436" s="5"/>
      <c r="T436" s="5"/>
      <c r="U436" s="5"/>
      <c r="V436" s="5"/>
      <c r="W436" s="5">
        <v>0</v>
      </c>
      <c r="X436" s="5">
        <v>1</v>
      </c>
      <c r="Y436" s="5">
        <v>0</v>
      </c>
      <c r="Z436" s="5"/>
      <c r="AA436" s="5"/>
      <c r="AB436" s="5"/>
    </row>
    <row r="437" spans="1:28" x14ac:dyDescent="0.2">
      <c r="A437" s="5">
        <v>50</v>
      </c>
      <c r="B437" s="5">
        <v>0</v>
      </c>
      <c r="C437" s="5">
        <v>0</v>
      </c>
      <c r="D437" s="5">
        <v>1</v>
      </c>
      <c r="E437" s="5">
        <v>223</v>
      </c>
      <c r="F437" s="5">
        <f>ROUND(Source!AQ427,O437)</f>
        <v>0</v>
      </c>
      <c r="G437" s="5" t="s">
        <v>62</v>
      </c>
      <c r="H437" s="5" t="s">
        <v>63</v>
      </c>
      <c r="I437" s="5"/>
      <c r="J437" s="5"/>
      <c r="K437" s="5">
        <v>223</v>
      </c>
      <c r="L437" s="5">
        <v>9</v>
      </c>
      <c r="M437" s="5">
        <v>3</v>
      </c>
      <c r="N437" s="5" t="s">
        <v>3</v>
      </c>
      <c r="O437" s="5">
        <v>2</v>
      </c>
      <c r="P437" s="5"/>
      <c r="Q437" s="5"/>
      <c r="R437" s="5"/>
      <c r="S437" s="5"/>
      <c r="T437" s="5"/>
      <c r="U437" s="5"/>
      <c r="V437" s="5"/>
      <c r="W437" s="5">
        <v>0</v>
      </c>
      <c r="X437" s="5">
        <v>1</v>
      </c>
      <c r="Y437" s="5">
        <v>0</v>
      </c>
      <c r="Z437" s="5"/>
      <c r="AA437" s="5"/>
      <c r="AB437" s="5"/>
    </row>
    <row r="438" spans="1:28" x14ac:dyDescent="0.2">
      <c r="A438" s="5">
        <v>50</v>
      </c>
      <c r="B438" s="5">
        <v>0</v>
      </c>
      <c r="C438" s="5">
        <v>0</v>
      </c>
      <c r="D438" s="5">
        <v>1</v>
      </c>
      <c r="E438" s="5">
        <v>229</v>
      </c>
      <c r="F438" s="5">
        <f>ROUND(Source!AZ427,O438)</f>
        <v>0</v>
      </c>
      <c r="G438" s="5" t="s">
        <v>64</v>
      </c>
      <c r="H438" s="5" t="s">
        <v>65</v>
      </c>
      <c r="I438" s="5"/>
      <c r="J438" s="5"/>
      <c r="K438" s="5">
        <v>229</v>
      </c>
      <c r="L438" s="5">
        <v>10</v>
      </c>
      <c r="M438" s="5">
        <v>3</v>
      </c>
      <c r="N438" s="5" t="s">
        <v>3</v>
      </c>
      <c r="O438" s="5">
        <v>2</v>
      </c>
      <c r="P438" s="5"/>
      <c r="Q438" s="5"/>
      <c r="R438" s="5"/>
      <c r="S438" s="5"/>
      <c r="T438" s="5"/>
      <c r="U438" s="5"/>
      <c r="V438" s="5"/>
      <c r="W438" s="5">
        <v>0</v>
      </c>
      <c r="X438" s="5">
        <v>1</v>
      </c>
      <c r="Y438" s="5">
        <v>0</v>
      </c>
      <c r="Z438" s="5"/>
      <c r="AA438" s="5"/>
      <c r="AB438" s="5"/>
    </row>
    <row r="439" spans="1:28" x14ac:dyDescent="0.2">
      <c r="A439" s="5">
        <v>50</v>
      </c>
      <c r="B439" s="5">
        <v>0</v>
      </c>
      <c r="C439" s="5">
        <v>0</v>
      </c>
      <c r="D439" s="5">
        <v>1</v>
      </c>
      <c r="E439" s="5">
        <v>203</v>
      </c>
      <c r="F439" s="5">
        <f>ROUND(Source!Q427,O439)</f>
        <v>8127.52</v>
      </c>
      <c r="G439" s="5" t="s">
        <v>66</v>
      </c>
      <c r="H439" s="5" t="s">
        <v>67</v>
      </c>
      <c r="I439" s="5"/>
      <c r="J439" s="5"/>
      <c r="K439" s="5">
        <v>203</v>
      </c>
      <c r="L439" s="5">
        <v>11</v>
      </c>
      <c r="M439" s="5">
        <v>3</v>
      </c>
      <c r="N439" s="5" t="s">
        <v>3</v>
      </c>
      <c r="O439" s="5">
        <v>2</v>
      </c>
      <c r="P439" s="5"/>
      <c r="Q439" s="5"/>
      <c r="R439" s="5"/>
      <c r="S439" s="5"/>
      <c r="T439" s="5"/>
      <c r="U439" s="5"/>
      <c r="V439" s="5"/>
      <c r="W439" s="5">
        <v>8127.52</v>
      </c>
      <c r="X439" s="5">
        <v>1</v>
      </c>
      <c r="Y439" s="5">
        <v>8127.52</v>
      </c>
      <c r="Z439" s="5"/>
      <c r="AA439" s="5"/>
      <c r="AB439" s="5"/>
    </row>
    <row r="440" spans="1:28" x14ac:dyDescent="0.2">
      <c r="A440" s="5">
        <v>50</v>
      </c>
      <c r="B440" s="5">
        <v>0</v>
      </c>
      <c r="C440" s="5">
        <v>0</v>
      </c>
      <c r="D440" s="5">
        <v>1</v>
      </c>
      <c r="E440" s="5">
        <v>231</v>
      </c>
      <c r="F440" s="5">
        <f>ROUND(Source!BB427,O440)</f>
        <v>0</v>
      </c>
      <c r="G440" s="5" t="s">
        <v>68</v>
      </c>
      <c r="H440" s="5" t="s">
        <v>69</v>
      </c>
      <c r="I440" s="5"/>
      <c r="J440" s="5"/>
      <c r="K440" s="5">
        <v>231</v>
      </c>
      <c r="L440" s="5">
        <v>12</v>
      </c>
      <c r="M440" s="5">
        <v>3</v>
      </c>
      <c r="N440" s="5" t="s">
        <v>3</v>
      </c>
      <c r="O440" s="5">
        <v>2</v>
      </c>
      <c r="P440" s="5"/>
      <c r="Q440" s="5"/>
      <c r="R440" s="5"/>
      <c r="S440" s="5"/>
      <c r="T440" s="5"/>
      <c r="U440" s="5"/>
      <c r="V440" s="5"/>
      <c r="W440" s="5">
        <v>0</v>
      </c>
      <c r="X440" s="5">
        <v>1</v>
      </c>
      <c r="Y440" s="5">
        <v>0</v>
      </c>
      <c r="Z440" s="5"/>
      <c r="AA440" s="5"/>
      <c r="AB440" s="5"/>
    </row>
    <row r="441" spans="1:28" x14ac:dyDescent="0.2">
      <c r="A441" s="5">
        <v>50</v>
      </c>
      <c r="B441" s="5">
        <v>0</v>
      </c>
      <c r="C441" s="5">
        <v>0</v>
      </c>
      <c r="D441" s="5">
        <v>1</v>
      </c>
      <c r="E441" s="5">
        <v>204</v>
      </c>
      <c r="F441" s="5">
        <f>ROUND(Source!R427,O441)</f>
        <v>2396.9499999999998</v>
      </c>
      <c r="G441" s="5" t="s">
        <v>70</v>
      </c>
      <c r="H441" s="5" t="s">
        <v>71</v>
      </c>
      <c r="I441" s="5"/>
      <c r="J441" s="5"/>
      <c r="K441" s="5">
        <v>204</v>
      </c>
      <c r="L441" s="5">
        <v>13</v>
      </c>
      <c r="M441" s="5">
        <v>3</v>
      </c>
      <c r="N441" s="5" t="s">
        <v>3</v>
      </c>
      <c r="O441" s="5">
        <v>2</v>
      </c>
      <c r="P441" s="5"/>
      <c r="Q441" s="5"/>
      <c r="R441" s="5"/>
      <c r="S441" s="5"/>
      <c r="T441" s="5"/>
      <c r="U441" s="5"/>
      <c r="V441" s="5"/>
      <c r="W441" s="5">
        <v>2396.9499999999998</v>
      </c>
      <c r="X441" s="5">
        <v>1</v>
      </c>
      <c r="Y441" s="5">
        <v>2396.9499999999998</v>
      </c>
      <c r="Z441" s="5"/>
      <c r="AA441" s="5"/>
      <c r="AB441" s="5"/>
    </row>
    <row r="442" spans="1:28" x14ac:dyDescent="0.2">
      <c r="A442" s="5">
        <v>50</v>
      </c>
      <c r="B442" s="5">
        <v>0</v>
      </c>
      <c r="C442" s="5">
        <v>0</v>
      </c>
      <c r="D442" s="5">
        <v>1</v>
      </c>
      <c r="E442" s="5">
        <v>205</v>
      </c>
      <c r="F442" s="5">
        <f>ROUND(Source!S427,O442)</f>
        <v>10082.91</v>
      </c>
      <c r="G442" s="5" t="s">
        <v>72</v>
      </c>
      <c r="H442" s="5" t="s">
        <v>73</v>
      </c>
      <c r="I442" s="5"/>
      <c r="J442" s="5"/>
      <c r="K442" s="5">
        <v>205</v>
      </c>
      <c r="L442" s="5">
        <v>14</v>
      </c>
      <c r="M442" s="5">
        <v>3</v>
      </c>
      <c r="N442" s="5" t="s">
        <v>3</v>
      </c>
      <c r="O442" s="5">
        <v>2</v>
      </c>
      <c r="P442" s="5"/>
      <c r="Q442" s="5"/>
      <c r="R442" s="5"/>
      <c r="S442" s="5"/>
      <c r="T442" s="5"/>
      <c r="U442" s="5"/>
      <c r="V442" s="5"/>
      <c r="W442" s="5">
        <v>10082.91</v>
      </c>
      <c r="X442" s="5">
        <v>1</v>
      </c>
      <c r="Y442" s="5">
        <v>10082.91</v>
      </c>
      <c r="Z442" s="5"/>
      <c r="AA442" s="5"/>
      <c r="AB442" s="5"/>
    </row>
    <row r="443" spans="1:28" x14ac:dyDescent="0.2">
      <c r="A443" s="5">
        <v>50</v>
      </c>
      <c r="B443" s="5">
        <v>0</v>
      </c>
      <c r="C443" s="5">
        <v>0</v>
      </c>
      <c r="D443" s="5">
        <v>1</v>
      </c>
      <c r="E443" s="5">
        <v>232</v>
      </c>
      <c r="F443" s="5">
        <f>ROUND(Source!BC427,O443)</f>
        <v>0</v>
      </c>
      <c r="G443" s="5" t="s">
        <v>74</v>
      </c>
      <c r="H443" s="5" t="s">
        <v>75</v>
      </c>
      <c r="I443" s="5"/>
      <c r="J443" s="5"/>
      <c r="K443" s="5">
        <v>232</v>
      </c>
      <c r="L443" s="5">
        <v>15</v>
      </c>
      <c r="M443" s="5">
        <v>3</v>
      </c>
      <c r="N443" s="5" t="s">
        <v>3</v>
      </c>
      <c r="O443" s="5">
        <v>2</v>
      </c>
      <c r="P443" s="5"/>
      <c r="Q443" s="5"/>
      <c r="R443" s="5"/>
      <c r="S443" s="5"/>
      <c r="T443" s="5"/>
      <c r="U443" s="5"/>
      <c r="V443" s="5"/>
      <c r="W443" s="5">
        <v>0</v>
      </c>
      <c r="X443" s="5">
        <v>1</v>
      </c>
      <c r="Y443" s="5">
        <v>0</v>
      </c>
      <c r="Z443" s="5"/>
      <c r="AA443" s="5"/>
      <c r="AB443" s="5"/>
    </row>
    <row r="444" spans="1:28" x14ac:dyDescent="0.2">
      <c r="A444" s="5">
        <v>50</v>
      </c>
      <c r="B444" s="5">
        <v>0</v>
      </c>
      <c r="C444" s="5">
        <v>0</v>
      </c>
      <c r="D444" s="5">
        <v>1</v>
      </c>
      <c r="E444" s="5">
        <v>214</v>
      </c>
      <c r="F444" s="5">
        <f>ROUND(Source!AS427,O444)</f>
        <v>87742.56</v>
      </c>
      <c r="G444" s="5" t="s">
        <v>76</v>
      </c>
      <c r="H444" s="5" t="s">
        <v>77</v>
      </c>
      <c r="I444" s="5"/>
      <c r="J444" s="5"/>
      <c r="K444" s="5">
        <v>214</v>
      </c>
      <c r="L444" s="5">
        <v>16</v>
      </c>
      <c r="M444" s="5">
        <v>3</v>
      </c>
      <c r="N444" s="5" t="s">
        <v>3</v>
      </c>
      <c r="O444" s="5">
        <v>2</v>
      </c>
      <c r="P444" s="5"/>
      <c r="Q444" s="5"/>
      <c r="R444" s="5"/>
      <c r="S444" s="5"/>
      <c r="T444" s="5"/>
      <c r="U444" s="5"/>
      <c r="V444" s="5"/>
      <c r="W444" s="5">
        <v>87742.56</v>
      </c>
      <c r="X444" s="5">
        <v>1</v>
      </c>
      <c r="Y444" s="5">
        <v>87742.56</v>
      </c>
      <c r="Z444" s="5"/>
      <c r="AA444" s="5"/>
      <c r="AB444" s="5"/>
    </row>
    <row r="445" spans="1:28" x14ac:dyDescent="0.2">
      <c r="A445" s="5">
        <v>50</v>
      </c>
      <c r="B445" s="5">
        <v>0</v>
      </c>
      <c r="C445" s="5">
        <v>0</v>
      </c>
      <c r="D445" s="5">
        <v>1</v>
      </c>
      <c r="E445" s="5">
        <v>215</v>
      </c>
      <c r="F445" s="5">
        <f>ROUND(Source!AT427,O445)</f>
        <v>0</v>
      </c>
      <c r="G445" s="5" t="s">
        <v>78</v>
      </c>
      <c r="H445" s="5" t="s">
        <v>79</v>
      </c>
      <c r="I445" s="5"/>
      <c r="J445" s="5"/>
      <c r="K445" s="5">
        <v>215</v>
      </c>
      <c r="L445" s="5">
        <v>17</v>
      </c>
      <c r="M445" s="5">
        <v>3</v>
      </c>
      <c r="N445" s="5" t="s">
        <v>3</v>
      </c>
      <c r="O445" s="5">
        <v>2</v>
      </c>
      <c r="P445" s="5"/>
      <c r="Q445" s="5"/>
      <c r="R445" s="5"/>
      <c r="S445" s="5"/>
      <c r="T445" s="5"/>
      <c r="U445" s="5"/>
      <c r="V445" s="5"/>
      <c r="W445" s="5">
        <v>0</v>
      </c>
      <c r="X445" s="5">
        <v>1</v>
      </c>
      <c r="Y445" s="5">
        <v>0</v>
      </c>
      <c r="Z445" s="5"/>
      <c r="AA445" s="5"/>
      <c r="AB445" s="5"/>
    </row>
    <row r="446" spans="1:28" x14ac:dyDescent="0.2">
      <c r="A446" s="5">
        <v>50</v>
      </c>
      <c r="B446" s="5">
        <v>0</v>
      </c>
      <c r="C446" s="5">
        <v>0</v>
      </c>
      <c r="D446" s="5">
        <v>1</v>
      </c>
      <c r="E446" s="5">
        <v>217</v>
      </c>
      <c r="F446" s="5">
        <f>ROUND(Source!AU427,O446)</f>
        <v>0</v>
      </c>
      <c r="G446" s="5" t="s">
        <v>80</v>
      </c>
      <c r="H446" s="5" t="s">
        <v>81</v>
      </c>
      <c r="I446" s="5"/>
      <c r="J446" s="5"/>
      <c r="K446" s="5">
        <v>217</v>
      </c>
      <c r="L446" s="5">
        <v>18</v>
      </c>
      <c r="M446" s="5">
        <v>3</v>
      </c>
      <c r="N446" s="5" t="s">
        <v>3</v>
      </c>
      <c r="O446" s="5">
        <v>2</v>
      </c>
      <c r="P446" s="5"/>
      <c r="Q446" s="5"/>
      <c r="R446" s="5"/>
      <c r="S446" s="5"/>
      <c r="T446" s="5"/>
      <c r="U446" s="5"/>
      <c r="V446" s="5"/>
      <c r="W446" s="5">
        <v>0</v>
      </c>
      <c r="X446" s="5">
        <v>1</v>
      </c>
      <c r="Y446" s="5">
        <v>0</v>
      </c>
      <c r="Z446" s="5"/>
      <c r="AA446" s="5"/>
      <c r="AB446" s="5"/>
    </row>
    <row r="447" spans="1:28" x14ac:dyDescent="0.2">
      <c r="A447" s="5">
        <v>50</v>
      </c>
      <c r="B447" s="5">
        <v>0</v>
      </c>
      <c r="C447" s="5">
        <v>0</v>
      </c>
      <c r="D447" s="5">
        <v>1</v>
      </c>
      <c r="E447" s="5">
        <v>230</v>
      </c>
      <c r="F447" s="5">
        <f>ROUND(Source!BA427,O447)</f>
        <v>0</v>
      </c>
      <c r="G447" s="5" t="s">
        <v>82</v>
      </c>
      <c r="H447" s="5" t="s">
        <v>83</v>
      </c>
      <c r="I447" s="5"/>
      <c r="J447" s="5"/>
      <c r="K447" s="5">
        <v>230</v>
      </c>
      <c r="L447" s="5">
        <v>19</v>
      </c>
      <c r="M447" s="5">
        <v>3</v>
      </c>
      <c r="N447" s="5" t="s">
        <v>3</v>
      </c>
      <c r="O447" s="5">
        <v>2</v>
      </c>
      <c r="P447" s="5"/>
      <c r="Q447" s="5"/>
      <c r="R447" s="5"/>
      <c r="S447" s="5"/>
      <c r="T447" s="5"/>
      <c r="U447" s="5"/>
      <c r="V447" s="5"/>
      <c r="W447" s="5">
        <v>0</v>
      </c>
      <c r="X447" s="5">
        <v>1</v>
      </c>
      <c r="Y447" s="5">
        <v>0</v>
      </c>
      <c r="Z447" s="5"/>
      <c r="AA447" s="5"/>
      <c r="AB447" s="5"/>
    </row>
    <row r="448" spans="1:28" x14ac:dyDescent="0.2">
      <c r="A448" s="5">
        <v>50</v>
      </c>
      <c r="B448" s="5">
        <v>0</v>
      </c>
      <c r="C448" s="5">
        <v>0</v>
      </c>
      <c r="D448" s="5">
        <v>1</v>
      </c>
      <c r="E448" s="5">
        <v>206</v>
      </c>
      <c r="F448" s="5">
        <f>ROUND(Source!T427,O448)</f>
        <v>0</v>
      </c>
      <c r="G448" s="5" t="s">
        <v>84</v>
      </c>
      <c r="H448" s="5" t="s">
        <v>85</v>
      </c>
      <c r="I448" s="5"/>
      <c r="J448" s="5"/>
      <c r="K448" s="5">
        <v>206</v>
      </c>
      <c r="L448" s="5">
        <v>20</v>
      </c>
      <c r="M448" s="5">
        <v>3</v>
      </c>
      <c r="N448" s="5" t="s">
        <v>3</v>
      </c>
      <c r="O448" s="5">
        <v>2</v>
      </c>
      <c r="P448" s="5"/>
      <c r="Q448" s="5"/>
      <c r="R448" s="5"/>
      <c r="S448" s="5"/>
      <c r="T448" s="5"/>
      <c r="U448" s="5"/>
      <c r="V448" s="5"/>
      <c r="W448" s="5">
        <v>0</v>
      </c>
      <c r="X448" s="5">
        <v>1</v>
      </c>
      <c r="Y448" s="5">
        <v>0</v>
      </c>
      <c r="Z448" s="5"/>
      <c r="AA448" s="5"/>
      <c r="AB448" s="5"/>
    </row>
    <row r="449" spans="1:206" x14ac:dyDescent="0.2">
      <c r="A449" s="5">
        <v>50</v>
      </c>
      <c r="B449" s="5">
        <v>0</v>
      </c>
      <c r="C449" s="5">
        <v>0</v>
      </c>
      <c r="D449" s="5">
        <v>1</v>
      </c>
      <c r="E449" s="5">
        <v>207</v>
      </c>
      <c r="F449" s="5">
        <f>ROUND(Source!U427,O449)</f>
        <v>25.938829999999999</v>
      </c>
      <c r="G449" s="5" t="s">
        <v>86</v>
      </c>
      <c r="H449" s="5" t="s">
        <v>87</v>
      </c>
      <c r="I449" s="5"/>
      <c r="J449" s="5"/>
      <c r="K449" s="5">
        <v>207</v>
      </c>
      <c r="L449" s="5">
        <v>21</v>
      </c>
      <c r="M449" s="5">
        <v>3</v>
      </c>
      <c r="N449" s="5" t="s">
        <v>3</v>
      </c>
      <c r="O449" s="5">
        <v>7</v>
      </c>
      <c r="P449" s="5"/>
      <c r="Q449" s="5"/>
      <c r="R449" s="5"/>
      <c r="S449" s="5"/>
      <c r="T449" s="5"/>
      <c r="U449" s="5"/>
      <c r="V449" s="5"/>
      <c r="W449" s="5">
        <v>25.938829999999999</v>
      </c>
      <c r="X449" s="5">
        <v>1</v>
      </c>
      <c r="Y449" s="5">
        <v>25.938829999999999</v>
      </c>
      <c r="Z449" s="5"/>
      <c r="AA449" s="5"/>
      <c r="AB449" s="5"/>
    </row>
    <row r="450" spans="1:206" x14ac:dyDescent="0.2">
      <c r="A450" s="5">
        <v>50</v>
      </c>
      <c r="B450" s="5">
        <v>0</v>
      </c>
      <c r="C450" s="5">
        <v>0</v>
      </c>
      <c r="D450" s="5">
        <v>1</v>
      </c>
      <c r="E450" s="5">
        <v>208</v>
      </c>
      <c r="F450" s="5">
        <f>ROUND(Source!V427,O450)</f>
        <v>4.5772620000000002</v>
      </c>
      <c r="G450" s="5" t="s">
        <v>88</v>
      </c>
      <c r="H450" s="5" t="s">
        <v>89</v>
      </c>
      <c r="I450" s="5"/>
      <c r="J450" s="5"/>
      <c r="K450" s="5">
        <v>208</v>
      </c>
      <c r="L450" s="5">
        <v>22</v>
      </c>
      <c r="M450" s="5">
        <v>3</v>
      </c>
      <c r="N450" s="5" t="s">
        <v>3</v>
      </c>
      <c r="O450" s="5">
        <v>7</v>
      </c>
      <c r="P450" s="5"/>
      <c r="Q450" s="5"/>
      <c r="R450" s="5"/>
      <c r="S450" s="5"/>
      <c r="T450" s="5"/>
      <c r="U450" s="5"/>
      <c r="V450" s="5"/>
      <c r="W450" s="5">
        <v>4.5772620000000002</v>
      </c>
      <c r="X450" s="5">
        <v>1</v>
      </c>
      <c r="Y450" s="5">
        <v>4.5772620000000002</v>
      </c>
      <c r="Z450" s="5"/>
      <c r="AA450" s="5"/>
      <c r="AB450" s="5"/>
    </row>
    <row r="451" spans="1:206" x14ac:dyDescent="0.2">
      <c r="A451" s="5">
        <v>50</v>
      </c>
      <c r="B451" s="5">
        <v>0</v>
      </c>
      <c r="C451" s="5">
        <v>0</v>
      </c>
      <c r="D451" s="5">
        <v>1</v>
      </c>
      <c r="E451" s="5">
        <v>209</v>
      </c>
      <c r="F451" s="5">
        <f>ROUND(Source!W427,O451)</f>
        <v>0</v>
      </c>
      <c r="G451" s="5" t="s">
        <v>90</v>
      </c>
      <c r="H451" s="5" t="s">
        <v>91</v>
      </c>
      <c r="I451" s="5"/>
      <c r="J451" s="5"/>
      <c r="K451" s="5">
        <v>209</v>
      </c>
      <c r="L451" s="5">
        <v>23</v>
      </c>
      <c r="M451" s="5">
        <v>3</v>
      </c>
      <c r="N451" s="5" t="s">
        <v>3</v>
      </c>
      <c r="O451" s="5">
        <v>2</v>
      </c>
      <c r="P451" s="5"/>
      <c r="Q451" s="5"/>
      <c r="R451" s="5"/>
      <c r="S451" s="5"/>
      <c r="T451" s="5"/>
      <c r="U451" s="5"/>
      <c r="V451" s="5"/>
      <c r="W451" s="5">
        <v>0</v>
      </c>
      <c r="X451" s="5">
        <v>1</v>
      </c>
      <c r="Y451" s="5">
        <v>0</v>
      </c>
      <c r="Z451" s="5"/>
      <c r="AA451" s="5"/>
      <c r="AB451" s="5"/>
    </row>
    <row r="452" spans="1:206" x14ac:dyDescent="0.2">
      <c r="A452" s="5">
        <v>50</v>
      </c>
      <c r="B452" s="5">
        <v>0</v>
      </c>
      <c r="C452" s="5">
        <v>0</v>
      </c>
      <c r="D452" s="5">
        <v>1</v>
      </c>
      <c r="E452" s="5">
        <v>233</v>
      </c>
      <c r="F452" s="5">
        <f>ROUND(Source!BD427,O452)</f>
        <v>0</v>
      </c>
      <c r="G452" s="5" t="s">
        <v>92</v>
      </c>
      <c r="H452" s="5" t="s">
        <v>93</v>
      </c>
      <c r="I452" s="5"/>
      <c r="J452" s="5"/>
      <c r="K452" s="5">
        <v>233</v>
      </c>
      <c r="L452" s="5">
        <v>24</v>
      </c>
      <c r="M452" s="5">
        <v>3</v>
      </c>
      <c r="N452" s="5" t="s">
        <v>3</v>
      </c>
      <c r="O452" s="5">
        <v>2</v>
      </c>
      <c r="P452" s="5"/>
      <c r="Q452" s="5"/>
      <c r="R452" s="5"/>
      <c r="S452" s="5"/>
      <c r="T452" s="5"/>
      <c r="U452" s="5"/>
      <c r="V452" s="5"/>
      <c r="W452" s="5">
        <v>0</v>
      </c>
      <c r="X452" s="5">
        <v>1</v>
      </c>
      <c r="Y452" s="5">
        <v>0</v>
      </c>
      <c r="Z452" s="5"/>
      <c r="AA452" s="5"/>
      <c r="AB452" s="5"/>
    </row>
    <row r="453" spans="1:206" x14ac:dyDescent="0.2">
      <c r="A453" s="5">
        <v>50</v>
      </c>
      <c r="B453" s="5">
        <v>0</v>
      </c>
      <c r="C453" s="5">
        <v>0</v>
      </c>
      <c r="D453" s="5">
        <v>1</v>
      </c>
      <c r="E453" s="5">
        <v>210</v>
      </c>
      <c r="F453" s="5">
        <f>ROUND(Source!X427,O453)</f>
        <v>13831.75</v>
      </c>
      <c r="G453" s="5" t="s">
        <v>94</v>
      </c>
      <c r="H453" s="5" t="s">
        <v>95</v>
      </c>
      <c r="I453" s="5"/>
      <c r="J453" s="5"/>
      <c r="K453" s="5">
        <v>210</v>
      </c>
      <c r="L453" s="5">
        <v>25</v>
      </c>
      <c r="M453" s="5">
        <v>3</v>
      </c>
      <c r="N453" s="5" t="s">
        <v>3</v>
      </c>
      <c r="O453" s="5">
        <v>2</v>
      </c>
      <c r="P453" s="5"/>
      <c r="Q453" s="5"/>
      <c r="R453" s="5"/>
      <c r="S453" s="5"/>
      <c r="T453" s="5"/>
      <c r="U453" s="5"/>
      <c r="V453" s="5"/>
      <c r="W453" s="5">
        <v>13831.75</v>
      </c>
      <c r="X453" s="5">
        <v>1</v>
      </c>
      <c r="Y453" s="5">
        <v>13831.75</v>
      </c>
      <c r="Z453" s="5"/>
      <c r="AA453" s="5"/>
      <c r="AB453" s="5"/>
    </row>
    <row r="454" spans="1:206" x14ac:dyDescent="0.2">
      <c r="A454" s="5">
        <v>50</v>
      </c>
      <c r="B454" s="5">
        <v>0</v>
      </c>
      <c r="C454" s="5">
        <v>0</v>
      </c>
      <c r="D454" s="5">
        <v>1</v>
      </c>
      <c r="E454" s="5">
        <v>211</v>
      </c>
      <c r="F454" s="5">
        <f>ROUND(Source!Y427,O454)</f>
        <v>9282.25</v>
      </c>
      <c r="G454" s="5" t="s">
        <v>96</v>
      </c>
      <c r="H454" s="5" t="s">
        <v>97</v>
      </c>
      <c r="I454" s="5"/>
      <c r="J454" s="5"/>
      <c r="K454" s="5">
        <v>211</v>
      </c>
      <c r="L454" s="5">
        <v>26</v>
      </c>
      <c r="M454" s="5">
        <v>3</v>
      </c>
      <c r="N454" s="5" t="s">
        <v>3</v>
      </c>
      <c r="O454" s="5">
        <v>2</v>
      </c>
      <c r="P454" s="5"/>
      <c r="Q454" s="5"/>
      <c r="R454" s="5"/>
      <c r="S454" s="5"/>
      <c r="T454" s="5"/>
      <c r="U454" s="5"/>
      <c r="V454" s="5"/>
      <c r="W454" s="5">
        <v>9282.25</v>
      </c>
      <c r="X454" s="5">
        <v>1</v>
      </c>
      <c r="Y454" s="5">
        <v>9282.25</v>
      </c>
      <c r="Z454" s="5"/>
      <c r="AA454" s="5"/>
      <c r="AB454" s="5"/>
    </row>
    <row r="455" spans="1:206" x14ac:dyDescent="0.2">
      <c r="A455" s="5">
        <v>50</v>
      </c>
      <c r="B455" s="5">
        <v>0</v>
      </c>
      <c r="C455" s="5">
        <v>0</v>
      </c>
      <c r="D455" s="5">
        <v>1</v>
      </c>
      <c r="E455" s="5">
        <v>224</v>
      </c>
      <c r="F455" s="5">
        <f>ROUND(Source!AR427,O455)</f>
        <v>87742.56</v>
      </c>
      <c r="G455" s="5" t="s">
        <v>98</v>
      </c>
      <c r="H455" s="5" t="s">
        <v>99</v>
      </c>
      <c r="I455" s="5"/>
      <c r="J455" s="5"/>
      <c r="K455" s="5">
        <v>224</v>
      </c>
      <c r="L455" s="5">
        <v>27</v>
      </c>
      <c r="M455" s="5">
        <v>3</v>
      </c>
      <c r="N455" s="5" t="s">
        <v>3</v>
      </c>
      <c r="O455" s="5">
        <v>2</v>
      </c>
      <c r="P455" s="5"/>
      <c r="Q455" s="5"/>
      <c r="R455" s="5"/>
      <c r="S455" s="5"/>
      <c r="T455" s="5"/>
      <c r="U455" s="5"/>
      <c r="V455" s="5"/>
      <c r="W455" s="5">
        <v>87742.56</v>
      </c>
      <c r="X455" s="5">
        <v>1</v>
      </c>
      <c r="Y455" s="5">
        <v>87742.56</v>
      </c>
      <c r="Z455" s="5"/>
      <c r="AA455" s="5"/>
      <c r="AB455" s="5"/>
    </row>
    <row r="457" spans="1:206" x14ac:dyDescent="0.2">
      <c r="A457" s="3">
        <v>51</v>
      </c>
      <c r="B457" s="3">
        <f>B264</f>
        <v>1</v>
      </c>
      <c r="C457" s="3">
        <f>A264</f>
        <v>4</v>
      </c>
      <c r="D457" s="3">
        <f>ROW(A264)</f>
        <v>264</v>
      </c>
      <c r="E457" s="3"/>
      <c r="F457" s="3" t="str">
        <f>IF(F264&lt;&gt;"",F264,"")</f>
        <v>Новый раздел</v>
      </c>
      <c r="G457" s="3" t="str">
        <f>IF(G264&lt;&gt;"",G264,"")</f>
        <v>Газорегуляторный пункт шкафной ГРПШ- 07-2У1 с двумя линиями редуцирования с регуляторами  РДНК-1000-1шт</v>
      </c>
      <c r="H457" s="3">
        <v>0</v>
      </c>
      <c r="I457" s="3"/>
      <c r="J457" s="3"/>
      <c r="K457" s="3"/>
      <c r="L457" s="3"/>
      <c r="M457" s="3"/>
      <c r="N457" s="3"/>
      <c r="O457" s="3">
        <f t="shared" ref="O457:T457" si="265">ROUND(O279+O326+O380+O427+AB457,2)</f>
        <v>253354.93</v>
      </c>
      <c r="P457" s="3">
        <f t="shared" si="265"/>
        <v>215780.54</v>
      </c>
      <c r="Q457" s="3">
        <f t="shared" si="265"/>
        <v>9878.42</v>
      </c>
      <c r="R457" s="3">
        <f t="shared" si="265"/>
        <v>3031.16</v>
      </c>
      <c r="S457" s="3">
        <f t="shared" si="265"/>
        <v>24664.81</v>
      </c>
      <c r="T457" s="3">
        <f t="shared" si="265"/>
        <v>0</v>
      </c>
      <c r="U457" s="3">
        <f>U279+U326+U380+U427+AH457</f>
        <v>64.472961999999995</v>
      </c>
      <c r="V457" s="3">
        <f>V279+V326+V380+V427+AI457</f>
        <v>5.9461340000000007</v>
      </c>
      <c r="W457" s="3">
        <f>ROUND(W279+W326+W380+W427+AJ457,2)</f>
        <v>0</v>
      </c>
      <c r="X457" s="3">
        <f>ROUND(X279+X326+X380+X427+AK457,2)</f>
        <v>30062.58</v>
      </c>
      <c r="Y457" s="3">
        <f>ROUND(Y279+Y326+Y380+Y427+AL457,2)</f>
        <v>18491.849999999999</v>
      </c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>
        <f t="shared" ref="AO457:BD457" si="266">ROUND(AO279+AO326+AO380+AO427+BX457,2)</f>
        <v>0</v>
      </c>
      <c r="AP457" s="3">
        <f t="shared" si="266"/>
        <v>122131.15</v>
      </c>
      <c r="AQ457" s="3">
        <f t="shared" si="266"/>
        <v>0</v>
      </c>
      <c r="AR457" s="3">
        <f t="shared" si="266"/>
        <v>301909.36</v>
      </c>
      <c r="AS457" s="3">
        <f t="shared" si="266"/>
        <v>135135.04000000001</v>
      </c>
      <c r="AT457" s="3">
        <f t="shared" si="266"/>
        <v>44643.17</v>
      </c>
      <c r="AU457" s="3">
        <f t="shared" si="266"/>
        <v>0</v>
      </c>
      <c r="AV457" s="3">
        <f t="shared" si="266"/>
        <v>215780.54</v>
      </c>
      <c r="AW457" s="3">
        <f t="shared" si="266"/>
        <v>93649.39</v>
      </c>
      <c r="AX457" s="3">
        <f t="shared" si="266"/>
        <v>0</v>
      </c>
      <c r="AY457" s="3">
        <f t="shared" si="266"/>
        <v>93649.39</v>
      </c>
      <c r="AZ457" s="3">
        <f t="shared" si="266"/>
        <v>122131.15</v>
      </c>
      <c r="BA457" s="3">
        <f t="shared" si="266"/>
        <v>0</v>
      </c>
      <c r="BB457" s="3">
        <f t="shared" si="266"/>
        <v>0</v>
      </c>
      <c r="BC457" s="3">
        <f t="shared" si="266"/>
        <v>0</v>
      </c>
      <c r="BD457" s="3">
        <f t="shared" si="266"/>
        <v>0</v>
      </c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>
        <v>0</v>
      </c>
    </row>
    <row r="459" spans="1:206" x14ac:dyDescent="0.2">
      <c r="A459" s="5">
        <v>50</v>
      </c>
      <c r="B459" s="5">
        <v>0</v>
      </c>
      <c r="C459" s="5">
        <v>0</v>
      </c>
      <c r="D459" s="5">
        <v>1</v>
      </c>
      <c r="E459" s="5">
        <v>201</v>
      </c>
      <c r="F459" s="5">
        <f>ROUND(Source!O457,O459)</f>
        <v>253354.93</v>
      </c>
      <c r="G459" s="5" t="s">
        <v>46</v>
      </c>
      <c r="H459" s="5" t="s">
        <v>47</v>
      </c>
      <c r="I459" s="5"/>
      <c r="J459" s="5"/>
      <c r="K459" s="5">
        <v>201</v>
      </c>
      <c r="L459" s="5">
        <v>1</v>
      </c>
      <c r="M459" s="5">
        <v>3</v>
      </c>
      <c r="N459" s="5" t="s">
        <v>3</v>
      </c>
      <c r="O459" s="5">
        <v>2</v>
      </c>
      <c r="P459" s="5"/>
      <c r="Q459" s="5"/>
      <c r="R459" s="5"/>
      <c r="S459" s="5"/>
      <c r="T459" s="5"/>
      <c r="U459" s="5"/>
      <c r="V459" s="5"/>
      <c r="W459" s="5">
        <v>131223.78</v>
      </c>
      <c r="X459" s="5">
        <v>1</v>
      </c>
      <c r="Y459" s="5">
        <v>131223.78</v>
      </c>
      <c r="Z459" s="5"/>
      <c r="AA459" s="5"/>
      <c r="AB459" s="5"/>
    </row>
    <row r="460" spans="1:206" x14ac:dyDescent="0.2">
      <c r="A460" s="5">
        <v>50</v>
      </c>
      <c r="B460" s="5">
        <v>0</v>
      </c>
      <c r="C460" s="5">
        <v>0</v>
      </c>
      <c r="D460" s="5">
        <v>1</v>
      </c>
      <c r="E460" s="5">
        <v>202</v>
      </c>
      <c r="F460" s="5">
        <f>ROUND(Source!P457,O460)</f>
        <v>215780.54</v>
      </c>
      <c r="G460" s="5" t="s">
        <v>48</v>
      </c>
      <c r="H460" s="5" t="s">
        <v>49</v>
      </c>
      <c r="I460" s="5"/>
      <c r="J460" s="5"/>
      <c r="K460" s="5">
        <v>202</v>
      </c>
      <c r="L460" s="5">
        <v>2</v>
      </c>
      <c r="M460" s="5">
        <v>3</v>
      </c>
      <c r="N460" s="5" t="s">
        <v>3</v>
      </c>
      <c r="O460" s="5">
        <v>2</v>
      </c>
      <c r="P460" s="5"/>
      <c r="Q460" s="5"/>
      <c r="R460" s="5"/>
      <c r="S460" s="5"/>
      <c r="T460" s="5"/>
      <c r="U460" s="5"/>
      <c r="V460" s="5"/>
      <c r="W460" s="5">
        <v>215780.53999999998</v>
      </c>
      <c r="X460" s="5">
        <v>1</v>
      </c>
      <c r="Y460" s="5">
        <v>215780.53999999998</v>
      </c>
      <c r="Z460" s="5"/>
      <c r="AA460" s="5"/>
      <c r="AB460" s="5"/>
    </row>
    <row r="461" spans="1:206" x14ac:dyDescent="0.2">
      <c r="A461" s="5">
        <v>50</v>
      </c>
      <c r="B461" s="5">
        <v>0</v>
      </c>
      <c r="C461" s="5">
        <v>0</v>
      </c>
      <c r="D461" s="5">
        <v>1</v>
      </c>
      <c r="E461" s="5">
        <v>222</v>
      </c>
      <c r="F461" s="5">
        <f>ROUND(Source!AO457,O461)</f>
        <v>0</v>
      </c>
      <c r="G461" s="5" t="s">
        <v>50</v>
      </c>
      <c r="H461" s="5" t="s">
        <v>51</v>
      </c>
      <c r="I461" s="5"/>
      <c r="J461" s="5"/>
      <c r="K461" s="5">
        <v>222</v>
      </c>
      <c r="L461" s="5">
        <v>3</v>
      </c>
      <c r="M461" s="5">
        <v>3</v>
      </c>
      <c r="N461" s="5" t="s">
        <v>3</v>
      </c>
      <c r="O461" s="5">
        <v>2</v>
      </c>
      <c r="P461" s="5"/>
      <c r="Q461" s="5"/>
      <c r="R461" s="5"/>
      <c r="S461" s="5"/>
      <c r="T461" s="5"/>
      <c r="U461" s="5"/>
      <c r="V461" s="5"/>
      <c r="W461" s="5">
        <v>0</v>
      </c>
      <c r="X461" s="5">
        <v>1</v>
      </c>
      <c r="Y461" s="5">
        <v>0</v>
      </c>
      <c r="Z461" s="5"/>
      <c r="AA461" s="5"/>
      <c r="AB461" s="5"/>
    </row>
    <row r="462" spans="1:206" x14ac:dyDescent="0.2">
      <c r="A462" s="5">
        <v>50</v>
      </c>
      <c r="B462" s="5">
        <v>0</v>
      </c>
      <c r="C462" s="5">
        <v>0</v>
      </c>
      <c r="D462" s="5">
        <v>1</v>
      </c>
      <c r="E462" s="5">
        <v>225</v>
      </c>
      <c r="F462" s="5">
        <f>ROUND(Source!AV457,O462)</f>
        <v>215780.54</v>
      </c>
      <c r="G462" s="5" t="s">
        <v>52</v>
      </c>
      <c r="H462" s="5" t="s">
        <v>53</v>
      </c>
      <c r="I462" s="5"/>
      <c r="J462" s="5"/>
      <c r="K462" s="5">
        <v>225</v>
      </c>
      <c r="L462" s="5">
        <v>4</v>
      </c>
      <c r="M462" s="5">
        <v>3</v>
      </c>
      <c r="N462" s="5" t="s">
        <v>3</v>
      </c>
      <c r="O462" s="5">
        <v>2</v>
      </c>
      <c r="P462" s="5"/>
      <c r="Q462" s="5"/>
      <c r="R462" s="5"/>
      <c r="S462" s="5"/>
      <c r="T462" s="5"/>
      <c r="U462" s="5"/>
      <c r="V462" s="5"/>
      <c r="W462" s="5">
        <v>215780.54</v>
      </c>
      <c r="X462" s="5">
        <v>1</v>
      </c>
      <c r="Y462" s="5">
        <v>215780.54</v>
      </c>
      <c r="Z462" s="5"/>
      <c r="AA462" s="5"/>
      <c r="AB462" s="5"/>
    </row>
    <row r="463" spans="1:206" x14ac:dyDescent="0.2">
      <c r="A463" s="5">
        <v>50</v>
      </c>
      <c r="B463" s="5">
        <v>0</v>
      </c>
      <c r="C463" s="5">
        <v>0</v>
      </c>
      <c r="D463" s="5">
        <v>1</v>
      </c>
      <c r="E463" s="5">
        <v>226</v>
      </c>
      <c r="F463" s="5">
        <f>ROUND(Source!AW457,O463)</f>
        <v>93649.39</v>
      </c>
      <c r="G463" s="5" t="s">
        <v>54</v>
      </c>
      <c r="H463" s="5" t="s">
        <v>55</v>
      </c>
      <c r="I463" s="5"/>
      <c r="J463" s="5"/>
      <c r="K463" s="5">
        <v>226</v>
      </c>
      <c r="L463" s="5">
        <v>5</v>
      </c>
      <c r="M463" s="5">
        <v>3</v>
      </c>
      <c r="N463" s="5" t="s">
        <v>3</v>
      </c>
      <c r="O463" s="5">
        <v>2</v>
      </c>
      <c r="P463" s="5"/>
      <c r="Q463" s="5"/>
      <c r="R463" s="5"/>
      <c r="S463" s="5"/>
      <c r="T463" s="5"/>
      <c r="U463" s="5"/>
      <c r="V463" s="5"/>
      <c r="W463" s="5">
        <v>93649.39</v>
      </c>
      <c r="X463" s="5">
        <v>1</v>
      </c>
      <c r="Y463" s="5">
        <v>93649.39</v>
      </c>
      <c r="Z463" s="5"/>
      <c r="AA463" s="5"/>
      <c r="AB463" s="5"/>
    </row>
    <row r="464" spans="1:206" x14ac:dyDescent="0.2">
      <c r="A464" s="5">
        <v>50</v>
      </c>
      <c r="B464" s="5">
        <v>0</v>
      </c>
      <c r="C464" s="5">
        <v>0</v>
      </c>
      <c r="D464" s="5">
        <v>1</v>
      </c>
      <c r="E464" s="5">
        <v>227</v>
      </c>
      <c r="F464" s="5">
        <f>ROUND(Source!AX457,O464)</f>
        <v>0</v>
      </c>
      <c r="G464" s="5" t="s">
        <v>56</v>
      </c>
      <c r="H464" s="5" t="s">
        <v>57</v>
      </c>
      <c r="I464" s="5"/>
      <c r="J464" s="5"/>
      <c r="K464" s="5">
        <v>227</v>
      </c>
      <c r="L464" s="5">
        <v>6</v>
      </c>
      <c r="M464" s="5">
        <v>3</v>
      </c>
      <c r="N464" s="5" t="s">
        <v>3</v>
      </c>
      <c r="O464" s="5">
        <v>2</v>
      </c>
      <c r="P464" s="5"/>
      <c r="Q464" s="5"/>
      <c r="R464" s="5"/>
      <c r="S464" s="5"/>
      <c r="T464" s="5"/>
      <c r="U464" s="5"/>
      <c r="V464" s="5"/>
      <c r="W464" s="5">
        <v>0</v>
      </c>
      <c r="X464" s="5">
        <v>1</v>
      </c>
      <c r="Y464" s="5">
        <v>0</v>
      </c>
      <c r="Z464" s="5"/>
      <c r="AA464" s="5"/>
      <c r="AB464" s="5"/>
    </row>
    <row r="465" spans="1:28" x14ac:dyDescent="0.2">
      <c r="A465" s="5">
        <v>50</v>
      </c>
      <c r="B465" s="5">
        <v>0</v>
      </c>
      <c r="C465" s="5">
        <v>0</v>
      </c>
      <c r="D465" s="5">
        <v>1</v>
      </c>
      <c r="E465" s="5">
        <v>228</v>
      </c>
      <c r="F465" s="5">
        <f>ROUND(Source!AY457,O465)</f>
        <v>93649.39</v>
      </c>
      <c r="G465" s="5" t="s">
        <v>58</v>
      </c>
      <c r="H465" s="5" t="s">
        <v>59</v>
      </c>
      <c r="I465" s="5"/>
      <c r="J465" s="5"/>
      <c r="K465" s="5">
        <v>228</v>
      </c>
      <c r="L465" s="5">
        <v>7</v>
      </c>
      <c r="M465" s="5">
        <v>3</v>
      </c>
      <c r="N465" s="5" t="s">
        <v>3</v>
      </c>
      <c r="O465" s="5">
        <v>2</v>
      </c>
      <c r="P465" s="5"/>
      <c r="Q465" s="5"/>
      <c r="R465" s="5"/>
      <c r="S465" s="5"/>
      <c r="T465" s="5"/>
      <c r="U465" s="5"/>
      <c r="V465" s="5"/>
      <c r="W465" s="5">
        <v>93649.39</v>
      </c>
      <c r="X465" s="5">
        <v>1</v>
      </c>
      <c r="Y465" s="5">
        <v>93649.39</v>
      </c>
      <c r="Z465" s="5"/>
      <c r="AA465" s="5"/>
      <c r="AB465" s="5"/>
    </row>
    <row r="466" spans="1:28" x14ac:dyDescent="0.2">
      <c r="A466" s="5">
        <v>50</v>
      </c>
      <c r="B466" s="5">
        <v>0</v>
      </c>
      <c r="C466" s="5">
        <v>0</v>
      </c>
      <c r="D466" s="5">
        <v>1</v>
      </c>
      <c r="E466" s="5">
        <v>216</v>
      </c>
      <c r="F466" s="5">
        <f>ROUND(Source!AP457,O466)</f>
        <v>122131.15</v>
      </c>
      <c r="G466" s="5" t="s">
        <v>60</v>
      </c>
      <c r="H466" s="5" t="s">
        <v>61</v>
      </c>
      <c r="I466" s="5"/>
      <c r="J466" s="5"/>
      <c r="K466" s="5">
        <v>216</v>
      </c>
      <c r="L466" s="5">
        <v>8</v>
      </c>
      <c r="M466" s="5">
        <v>3</v>
      </c>
      <c r="N466" s="5" t="s">
        <v>3</v>
      </c>
      <c r="O466" s="5">
        <v>2</v>
      </c>
      <c r="P466" s="5"/>
      <c r="Q466" s="5"/>
      <c r="R466" s="5"/>
      <c r="S466" s="5"/>
      <c r="T466" s="5"/>
      <c r="U466" s="5"/>
      <c r="V466" s="5"/>
      <c r="W466" s="5">
        <v>122131.15</v>
      </c>
      <c r="X466" s="5">
        <v>1</v>
      </c>
      <c r="Y466" s="5">
        <v>122131.15</v>
      </c>
      <c r="Z466" s="5"/>
      <c r="AA466" s="5"/>
      <c r="AB466" s="5"/>
    </row>
    <row r="467" spans="1:28" x14ac:dyDescent="0.2">
      <c r="A467" s="5">
        <v>50</v>
      </c>
      <c r="B467" s="5">
        <v>0</v>
      </c>
      <c r="C467" s="5">
        <v>0</v>
      </c>
      <c r="D467" s="5">
        <v>1</v>
      </c>
      <c r="E467" s="5">
        <v>223</v>
      </c>
      <c r="F467" s="5">
        <f>ROUND(Source!AQ457,O467)</f>
        <v>0</v>
      </c>
      <c r="G467" s="5" t="s">
        <v>62</v>
      </c>
      <c r="H467" s="5" t="s">
        <v>63</v>
      </c>
      <c r="I467" s="5"/>
      <c r="J467" s="5"/>
      <c r="K467" s="5">
        <v>223</v>
      </c>
      <c r="L467" s="5">
        <v>9</v>
      </c>
      <c r="M467" s="5">
        <v>3</v>
      </c>
      <c r="N467" s="5" t="s">
        <v>3</v>
      </c>
      <c r="O467" s="5">
        <v>2</v>
      </c>
      <c r="P467" s="5"/>
      <c r="Q467" s="5"/>
      <c r="R467" s="5"/>
      <c r="S467" s="5"/>
      <c r="T467" s="5"/>
      <c r="U467" s="5"/>
      <c r="V467" s="5"/>
      <c r="W467" s="5">
        <v>0</v>
      </c>
      <c r="X467" s="5">
        <v>1</v>
      </c>
      <c r="Y467" s="5">
        <v>0</v>
      </c>
      <c r="Z467" s="5"/>
      <c r="AA467" s="5"/>
      <c r="AB467" s="5"/>
    </row>
    <row r="468" spans="1:28" x14ac:dyDescent="0.2">
      <c r="A468" s="5">
        <v>50</v>
      </c>
      <c r="B468" s="5">
        <v>0</v>
      </c>
      <c r="C468" s="5">
        <v>0</v>
      </c>
      <c r="D468" s="5">
        <v>1</v>
      </c>
      <c r="E468" s="5">
        <v>229</v>
      </c>
      <c r="F468" s="5">
        <f>ROUND(Source!AZ457,O468)</f>
        <v>122131.15</v>
      </c>
      <c r="G468" s="5" t="s">
        <v>64</v>
      </c>
      <c r="H468" s="5" t="s">
        <v>65</v>
      </c>
      <c r="I468" s="5"/>
      <c r="J468" s="5"/>
      <c r="K468" s="5">
        <v>229</v>
      </c>
      <c r="L468" s="5">
        <v>10</v>
      </c>
      <c r="M468" s="5">
        <v>3</v>
      </c>
      <c r="N468" s="5" t="s">
        <v>3</v>
      </c>
      <c r="O468" s="5">
        <v>2</v>
      </c>
      <c r="P468" s="5"/>
      <c r="Q468" s="5"/>
      <c r="R468" s="5"/>
      <c r="S468" s="5"/>
      <c r="T468" s="5"/>
      <c r="U468" s="5"/>
      <c r="V468" s="5"/>
      <c r="W468" s="5">
        <v>122131.15</v>
      </c>
      <c r="X468" s="5">
        <v>1</v>
      </c>
      <c r="Y468" s="5">
        <v>122131.15</v>
      </c>
      <c r="Z468" s="5"/>
      <c r="AA468" s="5"/>
      <c r="AB468" s="5"/>
    </row>
    <row r="469" spans="1:28" x14ac:dyDescent="0.2">
      <c r="A469" s="5">
        <v>50</v>
      </c>
      <c r="B469" s="5">
        <v>0</v>
      </c>
      <c r="C469" s="5">
        <v>0</v>
      </c>
      <c r="D469" s="5">
        <v>1</v>
      </c>
      <c r="E469" s="5">
        <v>203</v>
      </c>
      <c r="F469" s="5">
        <f>ROUND(Source!Q457,O469)</f>
        <v>9878.42</v>
      </c>
      <c r="G469" s="5" t="s">
        <v>66</v>
      </c>
      <c r="H469" s="5" t="s">
        <v>67</v>
      </c>
      <c r="I469" s="5"/>
      <c r="J469" s="5"/>
      <c r="K469" s="5">
        <v>203</v>
      </c>
      <c r="L469" s="5">
        <v>11</v>
      </c>
      <c r="M469" s="5">
        <v>3</v>
      </c>
      <c r="N469" s="5" t="s">
        <v>3</v>
      </c>
      <c r="O469" s="5">
        <v>2</v>
      </c>
      <c r="P469" s="5"/>
      <c r="Q469" s="5"/>
      <c r="R469" s="5"/>
      <c r="S469" s="5"/>
      <c r="T469" s="5"/>
      <c r="U469" s="5"/>
      <c r="V469" s="5"/>
      <c r="W469" s="5">
        <v>9878.42</v>
      </c>
      <c r="X469" s="5">
        <v>1</v>
      </c>
      <c r="Y469" s="5">
        <v>9878.42</v>
      </c>
      <c r="Z469" s="5"/>
      <c r="AA469" s="5"/>
      <c r="AB469" s="5"/>
    </row>
    <row r="470" spans="1:28" x14ac:dyDescent="0.2">
      <c r="A470" s="5">
        <v>50</v>
      </c>
      <c r="B470" s="5">
        <v>0</v>
      </c>
      <c r="C470" s="5">
        <v>0</v>
      </c>
      <c r="D470" s="5">
        <v>1</v>
      </c>
      <c r="E470" s="5">
        <v>231</v>
      </c>
      <c r="F470" s="5">
        <f>ROUND(Source!BB457,O470)</f>
        <v>0</v>
      </c>
      <c r="G470" s="5" t="s">
        <v>68</v>
      </c>
      <c r="H470" s="5" t="s">
        <v>69</v>
      </c>
      <c r="I470" s="5"/>
      <c r="J470" s="5"/>
      <c r="K470" s="5">
        <v>231</v>
      </c>
      <c r="L470" s="5">
        <v>12</v>
      </c>
      <c r="M470" s="5">
        <v>3</v>
      </c>
      <c r="N470" s="5" t="s">
        <v>3</v>
      </c>
      <c r="O470" s="5">
        <v>2</v>
      </c>
      <c r="P470" s="5"/>
      <c r="Q470" s="5"/>
      <c r="R470" s="5"/>
      <c r="S470" s="5"/>
      <c r="T470" s="5"/>
      <c r="U470" s="5"/>
      <c r="V470" s="5"/>
      <c r="W470" s="5">
        <v>0</v>
      </c>
      <c r="X470" s="5">
        <v>1</v>
      </c>
      <c r="Y470" s="5">
        <v>0</v>
      </c>
      <c r="Z470" s="5"/>
      <c r="AA470" s="5"/>
      <c r="AB470" s="5"/>
    </row>
    <row r="471" spans="1:28" x14ac:dyDescent="0.2">
      <c r="A471" s="5">
        <v>50</v>
      </c>
      <c r="B471" s="5">
        <v>0</v>
      </c>
      <c r="C471" s="5">
        <v>0</v>
      </c>
      <c r="D471" s="5">
        <v>1</v>
      </c>
      <c r="E471" s="5">
        <v>204</v>
      </c>
      <c r="F471" s="5">
        <f>ROUND(Source!R457,O471)</f>
        <v>3031.16</v>
      </c>
      <c r="G471" s="5" t="s">
        <v>70</v>
      </c>
      <c r="H471" s="5" t="s">
        <v>71</v>
      </c>
      <c r="I471" s="5"/>
      <c r="J471" s="5"/>
      <c r="K471" s="5">
        <v>204</v>
      </c>
      <c r="L471" s="5">
        <v>13</v>
      </c>
      <c r="M471" s="5">
        <v>3</v>
      </c>
      <c r="N471" s="5" t="s">
        <v>3</v>
      </c>
      <c r="O471" s="5">
        <v>2</v>
      </c>
      <c r="P471" s="5"/>
      <c r="Q471" s="5"/>
      <c r="R471" s="5"/>
      <c r="S471" s="5"/>
      <c r="T471" s="5"/>
      <c r="U471" s="5"/>
      <c r="V471" s="5"/>
      <c r="W471" s="5">
        <v>3031.16</v>
      </c>
      <c r="X471" s="5">
        <v>1</v>
      </c>
      <c r="Y471" s="5">
        <v>3031.16</v>
      </c>
      <c r="Z471" s="5"/>
      <c r="AA471" s="5"/>
      <c r="AB471" s="5"/>
    </row>
    <row r="472" spans="1:28" x14ac:dyDescent="0.2">
      <c r="A472" s="5">
        <v>50</v>
      </c>
      <c r="B472" s="5">
        <v>0</v>
      </c>
      <c r="C472" s="5">
        <v>0</v>
      </c>
      <c r="D472" s="5">
        <v>1</v>
      </c>
      <c r="E472" s="5">
        <v>205</v>
      </c>
      <c r="F472" s="5">
        <f>ROUND(Source!S457,O472)</f>
        <v>24664.81</v>
      </c>
      <c r="G472" s="5" t="s">
        <v>72</v>
      </c>
      <c r="H472" s="5" t="s">
        <v>73</v>
      </c>
      <c r="I472" s="5"/>
      <c r="J472" s="5"/>
      <c r="K472" s="5">
        <v>205</v>
      </c>
      <c r="L472" s="5">
        <v>14</v>
      </c>
      <c r="M472" s="5">
        <v>3</v>
      </c>
      <c r="N472" s="5" t="s">
        <v>3</v>
      </c>
      <c r="O472" s="5">
        <v>2</v>
      </c>
      <c r="P472" s="5"/>
      <c r="Q472" s="5"/>
      <c r="R472" s="5"/>
      <c r="S472" s="5"/>
      <c r="T472" s="5"/>
      <c r="U472" s="5"/>
      <c r="V472" s="5"/>
      <c r="W472" s="5">
        <v>24664.81</v>
      </c>
      <c r="X472" s="5">
        <v>1</v>
      </c>
      <c r="Y472" s="5">
        <v>24664.81</v>
      </c>
      <c r="Z472" s="5"/>
      <c r="AA472" s="5"/>
      <c r="AB472" s="5"/>
    </row>
    <row r="473" spans="1:28" x14ac:dyDescent="0.2">
      <c r="A473" s="5">
        <v>50</v>
      </c>
      <c r="B473" s="5">
        <v>0</v>
      </c>
      <c r="C473" s="5">
        <v>0</v>
      </c>
      <c r="D473" s="5">
        <v>1</v>
      </c>
      <c r="E473" s="5">
        <v>232</v>
      </c>
      <c r="F473" s="5">
        <f>ROUND(Source!BC457,O473)</f>
        <v>0</v>
      </c>
      <c r="G473" s="5" t="s">
        <v>74</v>
      </c>
      <c r="H473" s="5" t="s">
        <v>75</v>
      </c>
      <c r="I473" s="5"/>
      <c r="J473" s="5"/>
      <c r="K473" s="5">
        <v>232</v>
      </c>
      <c r="L473" s="5">
        <v>15</v>
      </c>
      <c r="M473" s="5">
        <v>3</v>
      </c>
      <c r="N473" s="5" t="s">
        <v>3</v>
      </c>
      <c r="O473" s="5">
        <v>2</v>
      </c>
      <c r="P473" s="5"/>
      <c r="Q473" s="5"/>
      <c r="R473" s="5"/>
      <c r="S473" s="5"/>
      <c r="T473" s="5"/>
      <c r="U473" s="5"/>
      <c r="V473" s="5"/>
      <c r="W473" s="5">
        <v>0</v>
      </c>
      <c r="X473" s="5">
        <v>1</v>
      </c>
      <c r="Y473" s="5">
        <v>0</v>
      </c>
      <c r="Z473" s="5"/>
      <c r="AA473" s="5"/>
      <c r="AB473" s="5"/>
    </row>
    <row r="474" spans="1:28" x14ac:dyDescent="0.2">
      <c r="A474" s="5">
        <v>50</v>
      </c>
      <c r="B474" s="5">
        <v>0</v>
      </c>
      <c r="C474" s="5">
        <v>0</v>
      </c>
      <c r="D474" s="5">
        <v>1</v>
      </c>
      <c r="E474" s="5">
        <v>214</v>
      </c>
      <c r="F474" s="5">
        <f>ROUND(Source!AS457,O474)</f>
        <v>135135.04000000001</v>
      </c>
      <c r="G474" s="5" t="s">
        <v>76</v>
      </c>
      <c r="H474" s="5" t="s">
        <v>77</v>
      </c>
      <c r="I474" s="5"/>
      <c r="J474" s="5"/>
      <c r="K474" s="5">
        <v>214</v>
      </c>
      <c r="L474" s="5">
        <v>16</v>
      </c>
      <c r="M474" s="5">
        <v>3</v>
      </c>
      <c r="N474" s="5" t="s">
        <v>3</v>
      </c>
      <c r="O474" s="5">
        <v>2</v>
      </c>
      <c r="P474" s="5"/>
      <c r="Q474" s="5"/>
      <c r="R474" s="5"/>
      <c r="S474" s="5"/>
      <c r="T474" s="5"/>
      <c r="U474" s="5"/>
      <c r="V474" s="5"/>
      <c r="W474" s="5">
        <v>135135.04000000001</v>
      </c>
      <c r="X474" s="5">
        <v>1</v>
      </c>
      <c r="Y474" s="5">
        <v>135135.04000000001</v>
      </c>
      <c r="Z474" s="5"/>
      <c r="AA474" s="5"/>
      <c r="AB474" s="5"/>
    </row>
    <row r="475" spans="1:28" x14ac:dyDescent="0.2">
      <c r="A475" s="5">
        <v>50</v>
      </c>
      <c r="B475" s="5">
        <v>0</v>
      </c>
      <c r="C475" s="5">
        <v>0</v>
      </c>
      <c r="D475" s="5">
        <v>1</v>
      </c>
      <c r="E475" s="5">
        <v>215</v>
      </c>
      <c r="F475" s="5">
        <f>ROUND(Source!AT457,O475)</f>
        <v>44643.17</v>
      </c>
      <c r="G475" s="5" t="s">
        <v>78</v>
      </c>
      <c r="H475" s="5" t="s">
        <v>79</v>
      </c>
      <c r="I475" s="5"/>
      <c r="J475" s="5"/>
      <c r="K475" s="5">
        <v>215</v>
      </c>
      <c r="L475" s="5">
        <v>17</v>
      </c>
      <c r="M475" s="5">
        <v>3</v>
      </c>
      <c r="N475" s="5" t="s">
        <v>3</v>
      </c>
      <c r="O475" s="5">
        <v>2</v>
      </c>
      <c r="P475" s="5"/>
      <c r="Q475" s="5"/>
      <c r="R475" s="5"/>
      <c r="S475" s="5"/>
      <c r="T475" s="5"/>
      <c r="U475" s="5"/>
      <c r="V475" s="5"/>
      <c r="W475" s="5">
        <v>44643.17</v>
      </c>
      <c r="X475" s="5">
        <v>1</v>
      </c>
      <c r="Y475" s="5">
        <v>44643.17</v>
      </c>
      <c r="Z475" s="5"/>
      <c r="AA475" s="5"/>
      <c r="AB475" s="5"/>
    </row>
    <row r="476" spans="1:28" x14ac:dyDescent="0.2">
      <c r="A476" s="5">
        <v>50</v>
      </c>
      <c r="B476" s="5">
        <v>0</v>
      </c>
      <c r="C476" s="5">
        <v>0</v>
      </c>
      <c r="D476" s="5">
        <v>1</v>
      </c>
      <c r="E476" s="5">
        <v>217</v>
      </c>
      <c r="F476" s="5">
        <f>ROUND(Source!AU457,O476)</f>
        <v>0</v>
      </c>
      <c r="G476" s="5" t="s">
        <v>80</v>
      </c>
      <c r="H476" s="5" t="s">
        <v>81</v>
      </c>
      <c r="I476" s="5"/>
      <c r="J476" s="5"/>
      <c r="K476" s="5">
        <v>217</v>
      </c>
      <c r="L476" s="5">
        <v>18</v>
      </c>
      <c r="M476" s="5">
        <v>3</v>
      </c>
      <c r="N476" s="5" t="s">
        <v>3</v>
      </c>
      <c r="O476" s="5">
        <v>2</v>
      </c>
      <c r="P476" s="5"/>
      <c r="Q476" s="5"/>
      <c r="R476" s="5"/>
      <c r="S476" s="5"/>
      <c r="T476" s="5"/>
      <c r="U476" s="5"/>
      <c r="V476" s="5"/>
      <c r="W476" s="5">
        <v>0</v>
      </c>
      <c r="X476" s="5">
        <v>1</v>
      </c>
      <c r="Y476" s="5">
        <v>0</v>
      </c>
      <c r="Z476" s="5"/>
      <c r="AA476" s="5"/>
      <c r="AB476" s="5"/>
    </row>
    <row r="477" spans="1:28" x14ac:dyDescent="0.2">
      <c r="A477" s="5">
        <v>50</v>
      </c>
      <c r="B477" s="5">
        <v>0</v>
      </c>
      <c r="C477" s="5">
        <v>0</v>
      </c>
      <c r="D477" s="5">
        <v>1</v>
      </c>
      <c r="E477" s="5">
        <v>230</v>
      </c>
      <c r="F477" s="5">
        <f>ROUND(Source!BA457,O477)</f>
        <v>0</v>
      </c>
      <c r="G477" s="5" t="s">
        <v>82</v>
      </c>
      <c r="H477" s="5" t="s">
        <v>83</v>
      </c>
      <c r="I477" s="5"/>
      <c r="J477" s="5"/>
      <c r="K477" s="5">
        <v>230</v>
      </c>
      <c r="L477" s="5">
        <v>19</v>
      </c>
      <c r="M477" s="5">
        <v>3</v>
      </c>
      <c r="N477" s="5" t="s">
        <v>3</v>
      </c>
      <c r="O477" s="5">
        <v>2</v>
      </c>
      <c r="P477" s="5"/>
      <c r="Q477" s="5"/>
      <c r="R477" s="5"/>
      <c r="S477" s="5"/>
      <c r="T477" s="5"/>
      <c r="U477" s="5"/>
      <c r="V477" s="5"/>
      <c r="W477" s="5">
        <v>0</v>
      </c>
      <c r="X477" s="5">
        <v>1</v>
      </c>
      <c r="Y477" s="5">
        <v>0</v>
      </c>
      <c r="Z477" s="5"/>
      <c r="AA477" s="5"/>
      <c r="AB477" s="5"/>
    </row>
    <row r="478" spans="1:28" x14ac:dyDescent="0.2">
      <c r="A478" s="5">
        <v>50</v>
      </c>
      <c r="B478" s="5">
        <v>0</v>
      </c>
      <c r="C478" s="5">
        <v>0</v>
      </c>
      <c r="D478" s="5">
        <v>1</v>
      </c>
      <c r="E478" s="5">
        <v>206</v>
      </c>
      <c r="F478" s="5">
        <f>ROUND(Source!T457,O478)</f>
        <v>0</v>
      </c>
      <c r="G478" s="5" t="s">
        <v>84</v>
      </c>
      <c r="H478" s="5" t="s">
        <v>85</v>
      </c>
      <c r="I478" s="5"/>
      <c r="J478" s="5"/>
      <c r="K478" s="5">
        <v>206</v>
      </c>
      <c r="L478" s="5">
        <v>20</v>
      </c>
      <c r="M478" s="5">
        <v>3</v>
      </c>
      <c r="N478" s="5" t="s">
        <v>3</v>
      </c>
      <c r="O478" s="5">
        <v>2</v>
      </c>
      <c r="P478" s="5"/>
      <c r="Q478" s="5"/>
      <c r="R478" s="5"/>
      <c r="S478" s="5"/>
      <c r="T478" s="5"/>
      <c r="U478" s="5"/>
      <c r="V478" s="5"/>
      <c r="W478" s="5">
        <v>0</v>
      </c>
      <c r="X478" s="5">
        <v>1</v>
      </c>
      <c r="Y478" s="5">
        <v>0</v>
      </c>
      <c r="Z478" s="5"/>
      <c r="AA478" s="5"/>
      <c r="AB478" s="5"/>
    </row>
    <row r="479" spans="1:28" x14ac:dyDescent="0.2">
      <c r="A479" s="5">
        <v>50</v>
      </c>
      <c r="B479" s="5">
        <v>0</v>
      </c>
      <c r="C479" s="5">
        <v>0</v>
      </c>
      <c r="D479" s="5">
        <v>1</v>
      </c>
      <c r="E479" s="5">
        <v>207</v>
      </c>
      <c r="F479" s="5">
        <f>ROUND(Source!U457,O479)</f>
        <v>64.472961999999995</v>
      </c>
      <c r="G479" s="5" t="s">
        <v>86</v>
      </c>
      <c r="H479" s="5" t="s">
        <v>87</v>
      </c>
      <c r="I479" s="5"/>
      <c r="J479" s="5"/>
      <c r="K479" s="5">
        <v>207</v>
      </c>
      <c r="L479" s="5">
        <v>21</v>
      </c>
      <c r="M479" s="5">
        <v>3</v>
      </c>
      <c r="N479" s="5" t="s">
        <v>3</v>
      </c>
      <c r="O479" s="5">
        <v>7</v>
      </c>
      <c r="P479" s="5"/>
      <c r="Q479" s="5"/>
      <c r="R479" s="5"/>
      <c r="S479" s="5"/>
      <c r="T479" s="5"/>
      <c r="U479" s="5"/>
      <c r="V479" s="5"/>
      <c r="W479" s="5">
        <v>64.472961999999995</v>
      </c>
      <c r="X479" s="5">
        <v>1</v>
      </c>
      <c r="Y479" s="5">
        <v>64.472961999999995</v>
      </c>
      <c r="Z479" s="5"/>
      <c r="AA479" s="5"/>
      <c r="AB479" s="5"/>
    </row>
    <row r="480" spans="1:28" x14ac:dyDescent="0.2">
      <c r="A480" s="5">
        <v>50</v>
      </c>
      <c r="B480" s="5">
        <v>0</v>
      </c>
      <c r="C480" s="5">
        <v>0</v>
      </c>
      <c r="D480" s="5">
        <v>1</v>
      </c>
      <c r="E480" s="5">
        <v>208</v>
      </c>
      <c r="F480" s="5">
        <f>ROUND(Source!V457,O480)</f>
        <v>5.9461339999999998</v>
      </c>
      <c r="G480" s="5" t="s">
        <v>88</v>
      </c>
      <c r="H480" s="5" t="s">
        <v>89</v>
      </c>
      <c r="I480" s="5"/>
      <c r="J480" s="5"/>
      <c r="K480" s="5">
        <v>208</v>
      </c>
      <c r="L480" s="5">
        <v>22</v>
      </c>
      <c r="M480" s="5">
        <v>3</v>
      </c>
      <c r="N480" s="5" t="s">
        <v>3</v>
      </c>
      <c r="O480" s="5">
        <v>7</v>
      </c>
      <c r="P480" s="5"/>
      <c r="Q480" s="5"/>
      <c r="R480" s="5"/>
      <c r="S480" s="5"/>
      <c r="T480" s="5"/>
      <c r="U480" s="5"/>
      <c r="V480" s="5"/>
      <c r="W480" s="5">
        <v>5.9461339999999998</v>
      </c>
      <c r="X480" s="5">
        <v>1</v>
      </c>
      <c r="Y480" s="5">
        <v>5.9461339999999998</v>
      </c>
      <c r="Z480" s="5"/>
      <c r="AA480" s="5"/>
      <c r="AB480" s="5"/>
    </row>
    <row r="481" spans="1:255" x14ac:dyDescent="0.2">
      <c r="A481" s="5">
        <v>50</v>
      </c>
      <c r="B481" s="5">
        <v>0</v>
      </c>
      <c r="C481" s="5">
        <v>0</v>
      </c>
      <c r="D481" s="5">
        <v>1</v>
      </c>
      <c r="E481" s="5">
        <v>209</v>
      </c>
      <c r="F481" s="5">
        <f>ROUND(Source!W457,O481)</f>
        <v>0</v>
      </c>
      <c r="G481" s="5" t="s">
        <v>90</v>
      </c>
      <c r="H481" s="5" t="s">
        <v>91</v>
      </c>
      <c r="I481" s="5"/>
      <c r="J481" s="5"/>
      <c r="K481" s="5">
        <v>209</v>
      </c>
      <c r="L481" s="5">
        <v>23</v>
      </c>
      <c r="M481" s="5">
        <v>3</v>
      </c>
      <c r="N481" s="5" t="s">
        <v>3</v>
      </c>
      <c r="O481" s="5">
        <v>2</v>
      </c>
      <c r="P481" s="5"/>
      <c r="Q481" s="5"/>
      <c r="R481" s="5"/>
      <c r="S481" s="5"/>
      <c r="T481" s="5"/>
      <c r="U481" s="5"/>
      <c r="V481" s="5"/>
      <c r="W481" s="5">
        <v>0</v>
      </c>
      <c r="X481" s="5">
        <v>1</v>
      </c>
      <c r="Y481" s="5">
        <v>0</v>
      </c>
      <c r="Z481" s="5"/>
      <c r="AA481" s="5"/>
      <c r="AB481" s="5"/>
    </row>
    <row r="482" spans="1:255" x14ac:dyDescent="0.2">
      <c r="A482" s="5">
        <v>50</v>
      </c>
      <c r="B482" s="5">
        <v>0</v>
      </c>
      <c r="C482" s="5">
        <v>0</v>
      </c>
      <c r="D482" s="5">
        <v>1</v>
      </c>
      <c r="E482" s="5">
        <v>233</v>
      </c>
      <c r="F482" s="5">
        <f>ROUND(Source!BD457,O482)</f>
        <v>0</v>
      </c>
      <c r="G482" s="5" t="s">
        <v>92</v>
      </c>
      <c r="H482" s="5" t="s">
        <v>93</v>
      </c>
      <c r="I482" s="5"/>
      <c r="J482" s="5"/>
      <c r="K482" s="5">
        <v>233</v>
      </c>
      <c r="L482" s="5">
        <v>24</v>
      </c>
      <c r="M482" s="5">
        <v>3</v>
      </c>
      <c r="N482" s="5" t="s">
        <v>3</v>
      </c>
      <c r="O482" s="5">
        <v>2</v>
      </c>
      <c r="P482" s="5"/>
      <c r="Q482" s="5"/>
      <c r="R482" s="5"/>
      <c r="S482" s="5"/>
      <c r="T482" s="5"/>
      <c r="U482" s="5"/>
      <c r="V482" s="5"/>
      <c r="W482" s="5">
        <v>0</v>
      </c>
      <c r="X482" s="5">
        <v>1</v>
      </c>
      <c r="Y482" s="5">
        <v>0</v>
      </c>
      <c r="Z482" s="5"/>
      <c r="AA482" s="5"/>
      <c r="AB482" s="5"/>
    </row>
    <row r="483" spans="1:255" x14ac:dyDescent="0.2">
      <c r="A483" s="5">
        <v>50</v>
      </c>
      <c r="B483" s="5">
        <v>0</v>
      </c>
      <c r="C483" s="5">
        <v>0</v>
      </c>
      <c r="D483" s="5">
        <v>1</v>
      </c>
      <c r="E483" s="5">
        <v>210</v>
      </c>
      <c r="F483" s="5">
        <f>ROUND(Source!X457,O483)</f>
        <v>30062.58</v>
      </c>
      <c r="G483" s="5" t="s">
        <v>94</v>
      </c>
      <c r="H483" s="5" t="s">
        <v>95</v>
      </c>
      <c r="I483" s="5"/>
      <c r="J483" s="5"/>
      <c r="K483" s="5">
        <v>210</v>
      </c>
      <c r="L483" s="5">
        <v>25</v>
      </c>
      <c r="M483" s="5">
        <v>3</v>
      </c>
      <c r="N483" s="5" t="s">
        <v>3</v>
      </c>
      <c r="O483" s="5">
        <v>2</v>
      </c>
      <c r="P483" s="5"/>
      <c r="Q483" s="5"/>
      <c r="R483" s="5"/>
      <c r="S483" s="5"/>
      <c r="T483" s="5"/>
      <c r="U483" s="5"/>
      <c r="V483" s="5"/>
      <c r="W483" s="5">
        <v>30062.58</v>
      </c>
      <c r="X483" s="5">
        <v>1</v>
      </c>
      <c r="Y483" s="5">
        <v>30062.58</v>
      </c>
      <c r="Z483" s="5"/>
      <c r="AA483" s="5"/>
      <c r="AB483" s="5"/>
    </row>
    <row r="484" spans="1:255" x14ac:dyDescent="0.2">
      <c r="A484" s="5">
        <v>50</v>
      </c>
      <c r="B484" s="5">
        <v>0</v>
      </c>
      <c r="C484" s="5">
        <v>0</v>
      </c>
      <c r="D484" s="5">
        <v>1</v>
      </c>
      <c r="E484" s="5">
        <v>211</v>
      </c>
      <c r="F484" s="5">
        <f>ROUND(Source!Y457,O484)</f>
        <v>18491.849999999999</v>
      </c>
      <c r="G484" s="5" t="s">
        <v>96</v>
      </c>
      <c r="H484" s="5" t="s">
        <v>97</v>
      </c>
      <c r="I484" s="5"/>
      <c r="J484" s="5"/>
      <c r="K484" s="5">
        <v>211</v>
      </c>
      <c r="L484" s="5">
        <v>26</v>
      </c>
      <c r="M484" s="5">
        <v>3</v>
      </c>
      <c r="N484" s="5" t="s">
        <v>3</v>
      </c>
      <c r="O484" s="5">
        <v>2</v>
      </c>
      <c r="P484" s="5"/>
      <c r="Q484" s="5"/>
      <c r="R484" s="5"/>
      <c r="S484" s="5"/>
      <c r="T484" s="5"/>
      <c r="U484" s="5"/>
      <c r="V484" s="5"/>
      <c r="W484" s="5">
        <v>18491.849999999999</v>
      </c>
      <c r="X484" s="5">
        <v>1</v>
      </c>
      <c r="Y484" s="5">
        <v>18491.849999999999</v>
      </c>
      <c r="Z484" s="5"/>
      <c r="AA484" s="5"/>
      <c r="AB484" s="5"/>
    </row>
    <row r="485" spans="1:255" x14ac:dyDescent="0.2">
      <c r="A485" s="5">
        <v>50</v>
      </c>
      <c r="B485" s="5">
        <v>0</v>
      </c>
      <c r="C485" s="5">
        <v>0</v>
      </c>
      <c r="D485" s="5">
        <v>1</v>
      </c>
      <c r="E485" s="5">
        <v>224</v>
      </c>
      <c r="F485" s="5">
        <f>ROUND(Source!AR457,O485)</f>
        <v>301909.36</v>
      </c>
      <c r="G485" s="5" t="s">
        <v>98</v>
      </c>
      <c r="H485" s="5" t="s">
        <v>99</v>
      </c>
      <c r="I485" s="5"/>
      <c r="J485" s="5"/>
      <c r="K485" s="5">
        <v>224</v>
      </c>
      <c r="L485" s="5">
        <v>27</v>
      </c>
      <c r="M485" s="5">
        <v>3</v>
      </c>
      <c r="N485" s="5" t="s">
        <v>3</v>
      </c>
      <c r="O485" s="5">
        <v>2</v>
      </c>
      <c r="P485" s="5"/>
      <c r="Q485" s="5"/>
      <c r="R485" s="5"/>
      <c r="S485" s="5"/>
      <c r="T485" s="5"/>
      <c r="U485" s="5"/>
      <c r="V485" s="5"/>
      <c r="W485" s="5">
        <v>301909.36</v>
      </c>
      <c r="X485" s="5">
        <v>1</v>
      </c>
      <c r="Y485" s="5">
        <v>301909.36</v>
      </c>
      <c r="Z485" s="5"/>
      <c r="AA485" s="5"/>
      <c r="AB485" s="5"/>
    </row>
    <row r="487" spans="1:255" x14ac:dyDescent="0.2">
      <c r="A487" s="1">
        <v>4</v>
      </c>
      <c r="B487" s="1">
        <v>1</v>
      </c>
      <c r="C487" s="1"/>
      <c r="D487" s="1">
        <f>ROW(A777)</f>
        <v>777</v>
      </c>
      <c r="E487" s="1"/>
      <c r="F487" s="1" t="s">
        <v>16</v>
      </c>
      <c r="G487" s="1" t="s">
        <v>571</v>
      </c>
      <c r="H487" s="1" t="s">
        <v>3</v>
      </c>
      <c r="I487" s="1">
        <v>0</v>
      </c>
      <c r="J487" s="1"/>
      <c r="K487" s="1">
        <v>0</v>
      </c>
      <c r="L487" s="1"/>
      <c r="M487" s="1" t="s">
        <v>3</v>
      </c>
      <c r="N487" s="1"/>
      <c r="O487" s="1"/>
      <c r="P487" s="1"/>
      <c r="Q487" s="1"/>
      <c r="R487" s="1"/>
      <c r="S487" s="1">
        <v>0</v>
      </c>
      <c r="T487" s="1"/>
      <c r="U487" s="1" t="s">
        <v>3</v>
      </c>
      <c r="V487" s="1">
        <v>0</v>
      </c>
      <c r="W487" s="1"/>
      <c r="X487" s="1"/>
      <c r="Y487" s="1"/>
      <c r="Z487" s="1"/>
      <c r="AA487" s="1"/>
      <c r="AB487" s="1" t="s">
        <v>3</v>
      </c>
      <c r="AC487" s="1" t="s">
        <v>3</v>
      </c>
      <c r="AD487" s="1" t="s">
        <v>3</v>
      </c>
      <c r="AE487" s="1" t="s">
        <v>3</v>
      </c>
      <c r="AF487" s="1" t="s">
        <v>3</v>
      </c>
      <c r="AG487" s="1" t="s">
        <v>3</v>
      </c>
      <c r="AH487" s="1"/>
      <c r="AI487" s="1"/>
      <c r="AJ487" s="1"/>
      <c r="AK487" s="1"/>
      <c r="AL487" s="1"/>
      <c r="AM487" s="1"/>
      <c r="AN487" s="1"/>
      <c r="AO487" s="1"/>
      <c r="AP487" s="1" t="s">
        <v>3</v>
      </c>
      <c r="AQ487" s="1" t="s">
        <v>3</v>
      </c>
      <c r="AR487" s="1" t="s">
        <v>3</v>
      </c>
      <c r="AS487" s="1"/>
      <c r="AT487" s="1"/>
      <c r="AU487" s="1"/>
      <c r="AV487" s="1"/>
      <c r="AW487" s="1"/>
      <c r="AX487" s="1"/>
      <c r="AY487" s="1"/>
      <c r="AZ487" s="1" t="s">
        <v>3</v>
      </c>
      <c r="BA487" s="1"/>
      <c r="BB487" s="1" t="s">
        <v>3</v>
      </c>
      <c r="BC487" s="1" t="s">
        <v>3</v>
      </c>
      <c r="BD487" s="1" t="s">
        <v>3</v>
      </c>
      <c r="BE487" s="1" t="s">
        <v>3</v>
      </c>
      <c r="BF487" s="1" t="s">
        <v>3</v>
      </c>
      <c r="BG487" s="1" t="s">
        <v>3</v>
      </c>
      <c r="BH487" s="1" t="s">
        <v>3</v>
      </c>
      <c r="BI487" s="1" t="s">
        <v>3</v>
      </c>
      <c r="BJ487" s="1" t="s">
        <v>3</v>
      </c>
      <c r="BK487" s="1" t="s">
        <v>3</v>
      </c>
      <c r="BL487" s="1" t="s">
        <v>3</v>
      </c>
      <c r="BM487" s="1" t="s">
        <v>3</v>
      </c>
      <c r="BN487" s="1" t="s">
        <v>3</v>
      </c>
      <c r="BO487" s="1" t="s">
        <v>3</v>
      </c>
      <c r="BP487" s="1" t="s">
        <v>3</v>
      </c>
      <c r="BQ487" s="1"/>
      <c r="BR487" s="1"/>
      <c r="BS487" s="1"/>
      <c r="BT487" s="1"/>
      <c r="BU487" s="1"/>
      <c r="BV487" s="1"/>
      <c r="BW487" s="1"/>
      <c r="BX487" s="1">
        <v>0</v>
      </c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>
        <v>0</v>
      </c>
    </row>
    <row r="489" spans="1:255" x14ac:dyDescent="0.2">
      <c r="A489" s="3">
        <v>52</v>
      </c>
      <c r="B489" s="3">
        <f t="shared" ref="B489:G489" si="267">B777</f>
        <v>1</v>
      </c>
      <c r="C489" s="3">
        <f t="shared" si="267"/>
        <v>4</v>
      </c>
      <c r="D489" s="3">
        <f t="shared" si="267"/>
        <v>487</v>
      </c>
      <c r="E489" s="3">
        <f t="shared" si="267"/>
        <v>0</v>
      </c>
      <c r="F489" s="3" t="str">
        <f t="shared" si="267"/>
        <v>Новый раздел</v>
      </c>
      <c r="G489" s="3" t="str">
        <f t="shared" si="267"/>
        <v>Газопровод низкого давления</v>
      </c>
      <c r="H489" s="3"/>
      <c r="I489" s="3"/>
      <c r="J489" s="3"/>
      <c r="K489" s="3"/>
      <c r="L489" s="3"/>
      <c r="M489" s="3"/>
      <c r="N489" s="3"/>
      <c r="O489" s="3">
        <f t="shared" ref="O489:AT489" si="268">O777</f>
        <v>539598.6</v>
      </c>
      <c r="P489" s="3">
        <f t="shared" si="268"/>
        <v>415262.6</v>
      </c>
      <c r="Q489" s="3">
        <f t="shared" si="268"/>
        <v>61731.839999999997</v>
      </c>
      <c r="R489" s="3">
        <f t="shared" si="268"/>
        <v>18243.25</v>
      </c>
      <c r="S489" s="3">
        <f t="shared" si="268"/>
        <v>44360.91</v>
      </c>
      <c r="T489" s="3">
        <f t="shared" si="268"/>
        <v>0</v>
      </c>
      <c r="U489" s="3">
        <f t="shared" si="268"/>
        <v>108.78865000000003</v>
      </c>
      <c r="V489" s="3">
        <f t="shared" si="268"/>
        <v>36.753878599999993</v>
      </c>
      <c r="W489" s="3">
        <f t="shared" si="268"/>
        <v>0</v>
      </c>
      <c r="X489" s="3">
        <f t="shared" si="268"/>
        <v>71048.77</v>
      </c>
      <c r="Y489" s="3">
        <f t="shared" si="268"/>
        <v>41719.120000000003</v>
      </c>
      <c r="Z489" s="3">
        <f t="shared" si="268"/>
        <v>0</v>
      </c>
      <c r="AA489" s="3">
        <f t="shared" si="268"/>
        <v>0</v>
      </c>
      <c r="AB489" s="3">
        <f t="shared" si="268"/>
        <v>0</v>
      </c>
      <c r="AC489" s="3">
        <f t="shared" si="268"/>
        <v>0</v>
      </c>
      <c r="AD489" s="3">
        <f t="shared" si="268"/>
        <v>0</v>
      </c>
      <c r="AE489" s="3">
        <f t="shared" si="268"/>
        <v>0</v>
      </c>
      <c r="AF489" s="3">
        <f t="shared" si="268"/>
        <v>0</v>
      </c>
      <c r="AG489" s="3">
        <f t="shared" si="268"/>
        <v>0</v>
      </c>
      <c r="AH489" s="3">
        <f t="shared" si="268"/>
        <v>0</v>
      </c>
      <c r="AI489" s="3">
        <f t="shared" si="268"/>
        <v>0</v>
      </c>
      <c r="AJ489" s="3">
        <f t="shared" si="268"/>
        <v>0</v>
      </c>
      <c r="AK489" s="3">
        <f t="shared" si="268"/>
        <v>0</v>
      </c>
      <c r="AL489" s="3">
        <f t="shared" si="268"/>
        <v>0</v>
      </c>
      <c r="AM489" s="3">
        <f t="shared" si="268"/>
        <v>0</v>
      </c>
      <c r="AN489" s="3">
        <f t="shared" si="268"/>
        <v>0</v>
      </c>
      <c r="AO489" s="3">
        <f t="shared" si="268"/>
        <v>0</v>
      </c>
      <c r="AP489" s="3">
        <f t="shared" si="268"/>
        <v>0</v>
      </c>
      <c r="AQ489" s="3">
        <f t="shared" si="268"/>
        <v>0</v>
      </c>
      <c r="AR489" s="3">
        <f t="shared" si="268"/>
        <v>652366.49</v>
      </c>
      <c r="AS489" s="3">
        <f t="shared" si="268"/>
        <v>620936.26</v>
      </c>
      <c r="AT489" s="3">
        <f t="shared" si="268"/>
        <v>31430.23</v>
      </c>
      <c r="AU489" s="3">
        <f t="shared" ref="AU489:BZ489" si="269">AU777</f>
        <v>0</v>
      </c>
      <c r="AV489" s="3">
        <f t="shared" si="269"/>
        <v>415262.6</v>
      </c>
      <c r="AW489" s="3">
        <f t="shared" si="269"/>
        <v>415262.6</v>
      </c>
      <c r="AX489" s="3">
        <f t="shared" si="269"/>
        <v>0</v>
      </c>
      <c r="AY489" s="3">
        <f t="shared" si="269"/>
        <v>415262.6</v>
      </c>
      <c r="AZ489" s="3">
        <f t="shared" si="269"/>
        <v>0</v>
      </c>
      <c r="BA489" s="3">
        <f t="shared" si="269"/>
        <v>0</v>
      </c>
      <c r="BB489" s="3">
        <f t="shared" si="269"/>
        <v>0</v>
      </c>
      <c r="BC489" s="3">
        <f t="shared" si="269"/>
        <v>0</v>
      </c>
      <c r="BD489" s="3">
        <f t="shared" si="269"/>
        <v>0</v>
      </c>
      <c r="BE489" s="3">
        <f t="shared" si="269"/>
        <v>0</v>
      </c>
      <c r="BF489" s="3">
        <f t="shared" si="269"/>
        <v>0</v>
      </c>
      <c r="BG489" s="3">
        <f t="shared" si="269"/>
        <v>0</v>
      </c>
      <c r="BH489" s="3">
        <f t="shared" si="269"/>
        <v>0</v>
      </c>
      <c r="BI489" s="3">
        <f t="shared" si="269"/>
        <v>0</v>
      </c>
      <c r="BJ489" s="3">
        <f t="shared" si="269"/>
        <v>0</v>
      </c>
      <c r="BK489" s="3">
        <f t="shared" si="269"/>
        <v>0</v>
      </c>
      <c r="BL489" s="3">
        <f t="shared" si="269"/>
        <v>0</v>
      </c>
      <c r="BM489" s="3">
        <f t="shared" si="269"/>
        <v>0</v>
      </c>
      <c r="BN489" s="3">
        <f t="shared" si="269"/>
        <v>0</v>
      </c>
      <c r="BO489" s="3">
        <f t="shared" si="269"/>
        <v>0</v>
      </c>
      <c r="BP489" s="3">
        <f t="shared" si="269"/>
        <v>0</v>
      </c>
      <c r="BQ489" s="3">
        <f t="shared" si="269"/>
        <v>0</v>
      </c>
      <c r="BR489" s="3">
        <f t="shared" si="269"/>
        <v>0</v>
      </c>
      <c r="BS489" s="3">
        <f t="shared" si="269"/>
        <v>0</v>
      </c>
      <c r="BT489" s="3">
        <f t="shared" si="269"/>
        <v>0</v>
      </c>
      <c r="BU489" s="3">
        <f t="shared" si="269"/>
        <v>0</v>
      </c>
      <c r="BV489" s="3">
        <f t="shared" si="269"/>
        <v>0</v>
      </c>
      <c r="BW489" s="3">
        <f t="shared" si="269"/>
        <v>0</v>
      </c>
      <c r="BX489" s="3">
        <f t="shared" si="269"/>
        <v>0</v>
      </c>
      <c r="BY489" s="3">
        <f t="shared" si="269"/>
        <v>0</v>
      </c>
      <c r="BZ489" s="3">
        <f t="shared" si="269"/>
        <v>0</v>
      </c>
      <c r="CA489" s="3">
        <f t="shared" ref="CA489:DF489" si="270">CA777</f>
        <v>0</v>
      </c>
      <c r="CB489" s="3">
        <f t="shared" si="270"/>
        <v>0</v>
      </c>
      <c r="CC489" s="3">
        <f t="shared" si="270"/>
        <v>0</v>
      </c>
      <c r="CD489" s="3">
        <f t="shared" si="270"/>
        <v>0</v>
      </c>
      <c r="CE489" s="3">
        <f t="shared" si="270"/>
        <v>0</v>
      </c>
      <c r="CF489" s="3">
        <f t="shared" si="270"/>
        <v>0</v>
      </c>
      <c r="CG489" s="3">
        <f t="shared" si="270"/>
        <v>0</v>
      </c>
      <c r="CH489" s="3">
        <f t="shared" si="270"/>
        <v>0</v>
      </c>
      <c r="CI489" s="3">
        <f t="shared" si="270"/>
        <v>0</v>
      </c>
      <c r="CJ489" s="3">
        <f t="shared" si="270"/>
        <v>0</v>
      </c>
      <c r="CK489" s="3">
        <f t="shared" si="270"/>
        <v>0</v>
      </c>
      <c r="CL489" s="3">
        <f t="shared" si="270"/>
        <v>0</v>
      </c>
      <c r="CM489" s="3">
        <f t="shared" si="270"/>
        <v>0</v>
      </c>
      <c r="CN489" s="3">
        <f t="shared" si="270"/>
        <v>0</v>
      </c>
      <c r="CO489" s="3">
        <f t="shared" si="270"/>
        <v>0</v>
      </c>
      <c r="CP489" s="3">
        <f t="shared" si="270"/>
        <v>0</v>
      </c>
      <c r="CQ489" s="3">
        <f t="shared" si="270"/>
        <v>0</v>
      </c>
      <c r="CR489" s="3">
        <f t="shared" si="270"/>
        <v>0</v>
      </c>
      <c r="CS489" s="3">
        <f t="shared" si="270"/>
        <v>0</v>
      </c>
      <c r="CT489" s="3">
        <f t="shared" si="270"/>
        <v>0</v>
      </c>
      <c r="CU489" s="3">
        <f t="shared" si="270"/>
        <v>0</v>
      </c>
      <c r="CV489" s="3">
        <f t="shared" si="270"/>
        <v>0</v>
      </c>
      <c r="CW489" s="3">
        <f t="shared" si="270"/>
        <v>0</v>
      </c>
      <c r="CX489" s="3">
        <f t="shared" si="270"/>
        <v>0</v>
      </c>
      <c r="CY489" s="3">
        <f t="shared" si="270"/>
        <v>0</v>
      </c>
      <c r="CZ489" s="3">
        <f t="shared" si="270"/>
        <v>0</v>
      </c>
      <c r="DA489" s="3">
        <f t="shared" si="270"/>
        <v>0</v>
      </c>
      <c r="DB489" s="3">
        <f t="shared" si="270"/>
        <v>0</v>
      </c>
      <c r="DC489" s="3">
        <f t="shared" si="270"/>
        <v>0</v>
      </c>
      <c r="DD489" s="3">
        <f t="shared" si="270"/>
        <v>0</v>
      </c>
      <c r="DE489" s="3">
        <f t="shared" si="270"/>
        <v>0</v>
      </c>
      <c r="DF489" s="3">
        <f t="shared" si="270"/>
        <v>0</v>
      </c>
      <c r="DG489" s="4">
        <f t="shared" ref="DG489:EL489" si="271">DG777</f>
        <v>0</v>
      </c>
      <c r="DH489" s="4">
        <f t="shared" si="271"/>
        <v>0</v>
      </c>
      <c r="DI489" s="4">
        <f t="shared" si="271"/>
        <v>0</v>
      </c>
      <c r="DJ489" s="4">
        <f t="shared" si="271"/>
        <v>0</v>
      </c>
      <c r="DK489" s="4">
        <f t="shared" si="271"/>
        <v>0</v>
      </c>
      <c r="DL489" s="4">
        <f t="shared" si="271"/>
        <v>0</v>
      </c>
      <c r="DM489" s="4">
        <f t="shared" si="271"/>
        <v>0</v>
      </c>
      <c r="DN489" s="4">
        <f t="shared" si="271"/>
        <v>0</v>
      </c>
      <c r="DO489" s="4">
        <f t="shared" si="271"/>
        <v>0</v>
      </c>
      <c r="DP489" s="4">
        <f t="shared" si="271"/>
        <v>0</v>
      </c>
      <c r="DQ489" s="4">
        <f t="shared" si="271"/>
        <v>0</v>
      </c>
      <c r="DR489" s="4">
        <f t="shared" si="271"/>
        <v>0</v>
      </c>
      <c r="DS489" s="4">
        <f t="shared" si="271"/>
        <v>0</v>
      </c>
      <c r="DT489" s="4">
        <f t="shared" si="271"/>
        <v>0</v>
      </c>
      <c r="DU489" s="4">
        <f t="shared" si="271"/>
        <v>0</v>
      </c>
      <c r="DV489" s="4">
        <f t="shared" si="271"/>
        <v>0</v>
      </c>
      <c r="DW489" s="4">
        <f t="shared" si="271"/>
        <v>0</v>
      </c>
      <c r="DX489" s="4">
        <f t="shared" si="271"/>
        <v>0</v>
      </c>
      <c r="DY489" s="4">
        <f t="shared" si="271"/>
        <v>0</v>
      </c>
      <c r="DZ489" s="4">
        <f t="shared" si="271"/>
        <v>0</v>
      </c>
      <c r="EA489" s="4">
        <f t="shared" si="271"/>
        <v>0</v>
      </c>
      <c r="EB489" s="4">
        <f t="shared" si="271"/>
        <v>0</v>
      </c>
      <c r="EC489" s="4">
        <f t="shared" si="271"/>
        <v>0</v>
      </c>
      <c r="ED489" s="4">
        <f t="shared" si="271"/>
        <v>0</v>
      </c>
      <c r="EE489" s="4">
        <f t="shared" si="271"/>
        <v>0</v>
      </c>
      <c r="EF489" s="4">
        <f t="shared" si="271"/>
        <v>0</v>
      </c>
      <c r="EG489" s="4">
        <f t="shared" si="271"/>
        <v>0</v>
      </c>
      <c r="EH489" s="4">
        <f t="shared" si="271"/>
        <v>0</v>
      </c>
      <c r="EI489" s="4">
        <f t="shared" si="271"/>
        <v>0</v>
      </c>
      <c r="EJ489" s="4">
        <f t="shared" si="271"/>
        <v>0</v>
      </c>
      <c r="EK489" s="4">
        <f t="shared" si="271"/>
        <v>0</v>
      </c>
      <c r="EL489" s="4">
        <f t="shared" si="271"/>
        <v>0</v>
      </c>
      <c r="EM489" s="4">
        <f t="shared" ref="EM489:FR489" si="272">EM777</f>
        <v>0</v>
      </c>
      <c r="EN489" s="4">
        <f t="shared" si="272"/>
        <v>0</v>
      </c>
      <c r="EO489" s="4">
        <f t="shared" si="272"/>
        <v>0</v>
      </c>
      <c r="EP489" s="4">
        <f t="shared" si="272"/>
        <v>0</v>
      </c>
      <c r="EQ489" s="4">
        <f t="shared" si="272"/>
        <v>0</v>
      </c>
      <c r="ER489" s="4">
        <f t="shared" si="272"/>
        <v>0</v>
      </c>
      <c r="ES489" s="4">
        <f t="shared" si="272"/>
        <v>0</v>
      </c>
      <c r="ET489" s="4">
        <f t="shared" si="272"/>
        <v>0</v>
      </c>
      <c r="EU489" s="4">
        <f t="shared" si="272"/>
        <v>0</v>
      </c>
      <c r="EV489" s="4">
        <f t="shared" si="272"/>
        <v>0</v>
      </c>
      <c r="EW489" s="4">
        <f t="shared" si="272"/>
        <v>0</v>
      </c>
      <c r="EX489" s="4">
        <f t="shared" si="272"/>
        <v>0</v>
      </c>
      <c r="EY489" s="4">
        <f t="shared" si="272"/>
        <v>0</v>
      </c>
      <c r="EZ489" s="4">
        <f t="shared" si="272"/>
        <v>0</v>
      </c>
      <c r="FA489" s="4">
        <f t="shared" si="272"/>
        <v>0</v>
      </c>
      <c r="FB489" s="4">
        <f t="shared" si="272"/>
        <v>0</v>
      </c>
      <c r="FC489" s="4">
        <f t="shared" si="272"/>
        <v>0</v>
      </c>
      <c r="FD489" s="4">
        <f t="shared" si="272"/>
        <v>0</v>
      </c>
      <c r="FE489" s="4">
        <f t="shared" si="272"/>
        <v>0</v>
      </c>
      <c r="FF489" s="4">
        <f t="shared" si="272"/>
        <v>0</v>
      </c>
      <c r="FG489" s="4">
        <f t="shared" si="272"/>
        <v>0</v>
      </c>
      <c r="FH489" s="4">
        <f t="shared" si="272"/>
        <v>0</v>
      </c>
      <c r="FI489" s="4">
        <f t="shared" si="272"/>
        <v>0</v>
      </c>
      <c r="FJ489" s="4">
        <f t="shared" si="272"/>
        <v>0</v>
      </c>
      <c r="FK489" s="4">
        <f t="shared" si="272"/>
        <v>0</v>
      </c>
      <c r="FL489" s="4">
        <f t="shared" si="272"/>
        <v>0</v>
      </c>
      <c r="FM489" s="4">
        <f t="shared" si="272"/>
        <v>0</v>
      </c>
      <c r="FN489" s="4">
        <f t="shared" si="272"/>
        <v>0</v>
      </c>
      <c r="FO489" s="4">
        <f t="shared" si="272"/>
        <v>0</v>
      </c>
      <c r="FP489" s="4">
        <f t="shared" si="272"/>
        <v>0</v>
      </c>
      <c r="FQ489" s="4">
        <f t="shared" si="272"/>
        <v>0</v>
      </c>
      <c r="FR489" s="4">
        <f t="shared" si="272"/>
        <v>0</v>
      </c>
      <c r="FS489" s="4">
        <f t="shared" ref="FS489:GX489" si="273">FS777</f>
        <v>0</v>
      </c>
      <c r="FT489" s="4">
        <f t="shared" si="273"/>
        <v>0</v>
      </c>
      <c r="FU489" s="4">
        <f t="shared" si="273"/>
        <v>0</v>
      </c>
      <c r="FV489" s="4">
        <f t="shared" si="273"/>
        <v>0</v>
      </c>
      <c r="FW489" s="4">
        <f t="shared" si="273"/>
        <v>0</v>
      </c>
      <c r="FX489" s="4">
        <f t="shared" si="273"/>
        <v>0</v>
      </c>
      <c r="FY489" s="4">
        <f t="shared" si="273"/>
        <v>0</v>
      </c>
      <c r="FZ489" s="4">
        <f t="shared" si="273"/>
        <v>0</v>
      </c>
      <c r="GA489" s="4">
        <f t="shared" si="273"/>
        <v>0</v>
      </c>
      <c r="GB489" s="4">
        <f t="shared" si="273"/>
        <v>0</v>
      </c>
      <c r="GC489" s="4">
        <f t="shared" si="273"/>
        <v>0</v>
      </c>
      <c r="GD489" s="4">
        <f t="shared" si="273"/>
        <v>0</v>
      </c>
      <c r="GE489" s="4">
        <f t="shared" si="273"/>
        <v>0</v>
      </c>
      <c r="GF489" s="4">
        <f t="shared" si="273"/>
        <v>0</v>
      </c>
      <c r="GG489" s="4">
        <f t="shared" si="273"/>
        <v>0</v>
      </c>
      <c r="GH489" s="4">
        <f t="shared" si="273"/>
        <v>0</v>
      </c>
      <c r="GI489" s="4">
        <f t="shared" si="273"/>
        <v>0</v>
      </c>
      <c r="GJ489" s="4">
        <f t="shared" si="273"/>
        <v>0</v>
      </c>
      <c r="GK489" s="4">
        <f t="shared" si="273"/>
        <v>0</v>
      </c>
      <c r="GL489" s="4">
        <f t="shared" si="273"/>
        <v>0</v>
      </c>
      <c r="GM489" s="4">
        <f t="shared" si="273"/>
        <v>0</v>
      </c>
      <c r="GN489" s="4">
        <f t="shared" si="273"/>
        <v>0</v>
      </c>
      <c r="GO489" s="4">
        <f t="shared" si="273"/>
        <v>0</v>
      </c>
      <c r="GP489" s="4">
        <f t="shared" si="273"/>
        <v>0</v>
      </c>
      <c r="GQ489" s="4">
        <f t="shared" si="273"/>
        <v>0</v>
      </c>
      <c r="GR489" s="4">
        <f t="shared" si="273"/>
        <v>0</v>
      </c>
      <c r="GS489" s="4">
        <f t="shared" si="273"/>
        <v>0</v>
      </c>
      <c r="GT489" s="4">
        <f t="shared" si="273"/>
        <v>0</v>
      </c>
      <c r="GU489" s="4">
        <f t="shared" si="273"/>
        <v>0</v>
      </c>
      <c r="GV489" s="4">
        <f t="shared" si="273"/>
        <v>0</v>
      </c>
      <c r="GW489" s="4">
        <f t="shared" si="273"/>
        <v>0</v>
      </c>
      <c r="GX489" s="4">
        <f t="shared" si="273"/>
        <v>0</v>
      </c>
    </row>
    <row r="491" spans="1:255" x14ac:dyDescent="0.2">
      <c r="A491" s="1">
        <v>5</v>
      </c>
      <c r="B491" s="1">
        <v>1</v>
      </c>
      <c r="C491" s="1"/>
      <c r="D491" s="1">
        <f>ROW(A500)</f>
        <v>500</v>
      </c>
      <c r="E491" s="1"/>
      <c r="F491" s="1" t="s">
        <v>18</v>
      </c>
      <c r="G491" s="1" t="s">
        <v>19</v>
      </c>
      <c r="H491" s="1" t="s">
        <v>3</v>
      </c>
      <c r="I491" s="1">
        <v>0</v>
      </c>
      <c r="J491" s="1"/>
      <c r="K491" s="1">
        <v>0</v>
      </c>
      <c r="L491" s="1"/>
      <c r="M491" s="1" t="s">
        <v>3</v>
      </c>
      <c r="N491" s="1"/>
      <c r="O491" s="1"/>
      <c r="P491" s="1"/>
      <c r="Q491" s="1"/>
      <c r="R491" s="1"/>
      <c r="S491" s="1">
        <v>0</v>
      </c>
      <c r="T491" s="1"/>
      <c r="U491" s="1" t="s">
        <v>3</v>
      </c>
      <c r="V491" s="1">
        <v>0</v>
      </c>
      <c r="W491" s="1"/>
      <c r="X491" s="1"/>
      <c r="Y491" s="1"/>
      <c r="Z491" s="1"/>
      <c r="AA491" s="1"/>
      <c r="AB491" s="1" t="s">
        <v>3</v>
      </c>
      <c r="AC491" s="1" t="s">
        <v>3</v>
      </c>
      <c r="AD491" s="1" t="s">
        <v>3</v>
      </c>
      <c r="AE491" s="1" t="s">
        <v>3</v>
      </c>
      <c r="AF491" s="1" t="s">
        <v>3</v>
      </c>
      <c r="AG491" s="1" t="s">
        <v>3</v>
      </c>
      <c r="AH491" s="1"/>
      <c r="AI491" s="1"/>
      <c r="AJ491" s="1"/>
      <c r="AK491" s="1"/>
      <c r="AL491" s="1"/>
      <c r="AM491" s="1"/>
      <c r="AN491" s="1"/>
      <c r="AO491" s="1"/>
      <c r="AP491" s="1" t="s">
        <v>3</v>
      </c>
      <c r="AQ491" s="1" t="s">
        <v>3</v>
      </c>
      <c r="AR491" s="1" t="s">
        <v>3</v>
      </c>
      <c r="AS491" s="1"/>
      <c r="AT491" s="1"/>
      <c r="AU491" s="1"/>
      <c r="AV491" s="1"/>
      <c r="AW491" s="1"/>
      <c r="AX491" s="1"/>
      <c r="AY491" s="1"/>
      <c r="AZ491" s="1" t="s">
        <v>3</v>
      </c>
      <c r="BA491" s="1"/>
      <c r="BB491" s="1" t="s">
        <v>3</v>
      </c>
      <c r="BC491" s="1" t="s">
        <v>3</v>
      </c>
      <c r="BD491" s="1" t="s">
        <v>3</v>
      </c>
      <c r="BE491" s="1" t="s">
        <v>3</v>
      </c>
      <c r="BF491" s="1" t="s">
        <v>3</v>
      </c>
      <c r="BG491" s="1" t="s">
        <v>3</v>
      </c>
      <c r="BH491" s="1" t="s">
        <v>3</v>
      </c>
      <c r="BI491" s="1" t="s">
        <v>3</v>
      </c>
      <c r="BJ491" s="1" t="s">
        <v>3</v>
      </c>
      <c r="BK491" s="1" t="s">
        <v>3</v>
      </c>
      <c r="BL491" s="1" t="s">
        <v>3</v>
      </c>
      <c r="BM491" s="1" t="s">
        <v>3</v>
      </c>
      <c r="BN491" s="1" t="s">
        <v>3</v>
      </c>
      <c r="BO491" s="1" t="s">
        <v>3</v>
      </c>
      <c r="BP491" s="1" t="s">
        <v>3</v>
      </c>
      <c r="BQ491" s="1"/>
      <c r="BR491" s="1"/>
      <c r="BS491" s="1"/>
      <c r="BT491" s="1"/>
      <c r="BU491" s="1"/>
      <c r="BV491" s="1"/>
      <c r="BW491" s="1"/>
      <c r="BX491" s="1">
        <v>0</v>
      </c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>
        <v>0</v>
      </c>
    </row>
    <row r="493" spans="1:255" x14ac:dyDescent="0.2">
      <c r="A493" s="3">
        <v>52</v>
      </c>
      <c r="B493" s="3">
        <f t="shared" ref="B493:G493" si="274">B500</f>
        <v>1</v>
      </c>
      <c r="C493" s="3">
        <f t="shared" si="274"/>
        <v>5</v>
      </c>
      <c r="D493" s="3">
        <f t="shared" si="274"/>
        <v>491</v>
      </c>
      <c r="E493" s="3">
        <f t="shared" si="274"/>
        <v>0</v>
      </c>
      <c r="F493" s="3" t="str">
        <f t="shared" si="274"/>
        <v>Новый подраздел</v>
      </c>
      <c r="G493" s="3" t="str">
        <f t="shared" si="274"/>
        <v>Земляные работы</v>
      </c>
      <c r="H493" s="3"/>
      <c r="I493" s="3"/>
      <c r="J493" s="3"/>
      <c r="K493" s="3"/>
      <c r="L493" s="3"/>
      <c r="M493" s="3"/>
      <c r="N493" s="3"/>
      <c r="O493" s="3">
        <f t="shared" ref="O493:AT493" si="275">O500</f>
        <v>5031.2299999999996</v>
      </c>
      <c r="P493" s="3">
        <f t="shared" si="275"/>
        <v>0</v>
      </c>
      <c r="Q493" s="3">
        <f t="shared" si="275"/>
        <v>2285.39</v>
      </c>
      <c r="R493" s="3">
        <f t="shared" si="275"/>
        <v>863.24</v>
      </c>
      <c r="S493" s="3">
        <f t="shared" si="275"/>
        <v>1882.6</v>
      </c>
      <c r="T493" s="3">
        <f t="shared" si="275"/>
        <v>0</v>
      </c>
      <c r="U493" s="3">
        <f t="shared" si="275"/>
        <v>5.9960000000000004</v>
      </c>
      <c r="V493" s="3">
        <f t="shared" si="275"/>
        <v>1.6873800000000001</v>
      </c>
      <c r="W493" s="3">
        <f t="shared" si="275"/>
        <v>0</v>
      </c>
      <c r="X493" s="3">
        <f t="shared" si="275"/>
        <v>2469.6999999999998</v>
      </c>
      <c r="Y493" s="3">
        <f t="shared" si="275"/>
        <v>1150.1300000000001</v>
      </c>
      <c r="Z493" s="3">
        <f t="shared" si="275"/>
        <v>0</v>
      </c>
      <c r="AA493" s="3">
        <f t="shared" si="275"/>
        <v>0</v>
      </c>
      <c r="AB493" s="3">
        <f t="shared" si="275"/>
        <v>5031.2299999999996</v>
      </c>
      <c r="AC493" s="3">
        <f t="shared" si="275"/>
        <v>0</v>
      </c>
      <c r="AD493" s="3">
        <f t="shared" si="275"/>
        <v>2285.39</v>
      </c>
      <c r="AE493" s="3">
        <f t="shared" si="275"/>
        <v>863.24</v>
      </c>
      <c r="AF493" s="3">
        <f t="shared" si="275"/>
        <v>1882.6</v>
      </c>
      <c r="AG493" s="3">
        <f t="shared" si="275"/>
        <v>0</v>
      </c>
      <c r="AH493" s="3">
        <f t="shared" si="275"/>
        <v>5.9960000000000004</v>
      </c>
      <c r="AI493" s="3">
        <f t="shared" si="275"/>
        <v>1.6873800000000001</v>
      </c>
      <c r="AJ493" s="3">
        <f t="shared" si="275"/>
        <v>0</v>
      </c>
      <c r="AK493" s="3">
        <f t="shared" si="275"/>
        <v>2469.6999999999998</v>
      </c>
      <c r="AL493" s="3">
        <f t="shared" si="275"/>
        <v>1150.1300000000001</v>
      </c>
      <c r="AM493" s="3">
        <f t="shared" si="275"/>
        <v>0</v>
      </c>
      <c r="AN493" s="3">
        <f t="shared" si="275"/>
        <v>0</v>
      </c>
      <c r="AO493" s="3">
        <f t="shared" si="275"/>
        <v>0</v>
      </c>
      <c r="AP493" s="3">
        <f t="shared" si="275"/>
        <v>0</v>
      </c>
      <c r="AQ493" s="3">
        <f t="shared" si="275"/>
        <v>0</v>
      </c>
      <c r="AR493" s="3">
        <f t="shared" si="275"/>
        <v>8651.06</v>
      </c>
      <c r="AS493" s="3">
        <f t="shared" si="275"/>
        <v>8651.06</v>
      </c>
      <c r="AT493" s="3">
        <f t="shared" si="275"/>
        <v>0</v>
      </c>
      <c r="AU493" s="3">
        <f t="shared" ref="AU493:BZ493" si="276">AU500</f>
        <v>0</v>
      </c>
      <c r="AV493" s="3">
        <f t="shared" si="276"/>
        <v>0</v>
      </c>
      <c r="AW493" s="3">
        <f t="shared" si="276"/>
        <v>0</v>
      </c>
      <c r="AX493" s="3">
        <f t="shared" si="276"/>
        <v>0</v>
      </c>
      <c r="AY493" s="3">
        <f t="shared" si="276"/>
        <v>0</v>
      </c>
      <c r="AZ493" s="3">
        <f t="shared" si="276"/>
        <v>0</v>
      </c>
      <c r="BA493" s="3">
        <f t="shared" si="276"/>
        <v>0</v>
      </c>
      <c r="BB493" s="3">
        <f t="shared" si="276"/>
        <v>0</v>
      </c>
      <c r="BC493" s="3">
        <f t="shared" si="276"/>
        <v>0</v>
      </c>
      <c r="BD493" s="3">
        <f t="shared" si="276"/>
        <v>0</v>
      </c>
      <c r="BE493" s="3">
        <f t="shared" si="276"/>
        <v>0</v>
      </c>
      <c r="BF493" s="3">
        <f t="shared" si="276"/>
        <v>0</v>
      </c>
      <c r="BG493" s="3">
        <f t="shared" si="276"/>
        <v>0</v>
      </c>
      <c r="BH493" s="3">
        <f t="shared" si="276"/>
        <v>0</v>
      </c>
      <c r="BI493" s="3">
        <f t="shared" si="276"/>
        <v>0</v>
      </c>
      <c r="BJ493" s="3">
        <f t="shared" si="276"/>
        <v>0</v>
      </c>
      <c r="BK493" s="3">
        <f t="shared" si="276"/>
        <v>0</v>
      </c>
      <c r="BL493" s="3">
        <f t="shared" si="276"/>
        <v>0</v>
      </c>
      <c r="BM493" s="3">
        <f t="shared" si="276"/>
        <v>0</v>
      </c>
      <c r="BN493" s="3">
        <f t="shared" si="276"/>
        <v>0</v>
      </c>
      <c r="BO493" s="3">
        <f t="shared" si="276"/>
        <v>0</v>
      </c>
      <c r="BP493" s="3">
        <f t="shared" si="276"/>
        <v>0</v>
      </c>
      <c r="BQ493" s="3">
        <f t="shared" si="276"/>
        <v>0</v>
      </c>
      <c r="BR493" s="3">
        <f t="shared" si="276"/>
        <v>0</v>
      </c>
      <c r="BS493" s="3">
        <f t="shared" si="276"/>
        <v>0</v>
      </c>
      <c r="BT493" s="3">
        <f t="shared" si="276"/>
        <v>0</v>
      </c>
      <c r="BU493" s="3">
        <f t="shared" si="276"/>
        <v>0</v>
      </c>
      <c r="BV493" s="3">
        <f t="shared" si="276"/>
        <v>0</v>
      </c>
      <c r="BW493" s="3">
        <f t="shared" si="276"/>
        <v>0</v>
      </c>
      <c r="BX493" s="3">
        <f t="shared" si="276"/>
        <v>0</v>
      </c>
      <c r="BY493" s="3">
        <f t="shared" si="276"/>
        <v>0</v>
      </c>
      <c r="BZ493" s="3">
        <f t="shared" si="276"/>
        <v>0</v>
      </c>
      <c r="CA493" s="3">
        <f t="shared" ref="CA493:DF493" si="277">CA500</f>
        <v>8651.06</v>
      </c>
      <c r="CB493" s="3">
        <f t="shared" si="277"/>
        <v>8651.06</v>
      </c>
      <c r="CC493" s="3">
        <f t="shared" si="277"/>
        <v>0</v>
      </c>
      <c r="CD493" s="3">
        <f t="shared" si="277"/>
        <v>0</v>
      </c>
      <c r="CE493" s="3">
        <f t="shared" si="277"/>
        <v>0</v>
      </c>
      <c r="CF493" s="3">
        <f t="shared" si="277"/>
        <v>0</v>
      </c>
      <c r="CG493" s="3">
        <f t="shared" si="277"/>
        <v>0</v>
      </c>
      <c r="CH493" s="3">
        <f t="shared" si="277"/>
        <v>0</v>
      </c>
      <c r="CI493" s="3">
        <f t="shared" si="277"/>
        <v>0</v>
      </c>
      <c r="CJ493" s="3">
        <f t="shared" si="277"/>
        <v>0</v>
      </c>
      <c r="CK493" s="3">
        <f t="shared" si="277"/>
        <v>0</v>
      </c>
      <c r="CL493" s="3">
        <f t="shared" si="277"/>
        <v>0</v>
      </c>
      <c r="CM493" s="3">
        <f t="shared" si="277"/>
        <v>0</v>
      </c>
      <c r="CN493" s="3">
        <f t="shared" si="277"/>
        <v>0</v>
      </c>
      <c r="CO493" s="3">
        <f t="shared" si="277"/>
        <v>0</v>
      </c>
      <c r="CP493" s="3">
        <f t="shared" si="277"/>
        <v>0</v>
      </c>
      <c r="CQ493" s="3">
        <f t="shared" si="277"/>
        <v>0</v>
      </c>
      <c r="CR493" s="3">
        <f t="shared" si="277"/>
        <v>0</v>
      </c>
      <c r="CS493" s="3">
        <f t="shared" si="277"/>
        <v>0</v>
      </c>
      <c r="CT493" s="3">
        <f t="shared" si="277"/>
        <v>0</v>
      </c>
      <c r="CU493" s="3">
        <f t="shared" si="277"/>
        <v>0</v>
      </c>
      <c r="CV493" s="3">
        <f t="shared" si="277"/>
        <v>0</v>
      </c>
      <c r="CW493" s="3">
        <f t="shared" si="277"/>
        <v>0</v>
      </c>
      <c r="CX493" s="3">
        <f t="shared" si="277"/>
        <v>0</v>
      </c>
      <c r="CY493" s="3">
        <f t="shared" si="277"/>
        <v>0</v>
      </c>
      <c r="CZ493" s="3">
        <f t="shared" si="277"/>
        <v>0</v>
      </c>
      <c r="DA493" s="3">
        <f t="shared" si="277"/>
        <v>0</v>
      </c>
      <c r="DB493" s="3">
        <f t="shared" si="277"/>
        <v>0</v>
      </c>
      <c r="DC493" s="3">
        <f t="shared" si="277"/>
        <v>0</v>
      </c>
      <c r="DD493" s="3">
        <f t="shared" si="277"/>
        <v>0</v>
      </c>
      <c r="DE493" s="3">
        <f t="shared" si="277"/>
        <v>0</v>
      </c>
      <c r="DF493" s="3">
        <f t="shared" si="277"/>
        <v>0</v>
      </c>
      <c r="DG493" s="4">
        <f t="shared" ref="DG493:EL493" si="278">DG500</f>
        <v>0</v>
      </c>
      <c r="DH493" s="4">
        <f t="shared" si="278"/>
        <v>0</v>
      </c>
      <c r="DI493" s="4">
        <f t="shared" si="278"/>
        <v>0</v>
      </c>
      <c r="DJ493" s="4">
        <f t="shared" si="278"/>
        <v>0</v>
      </c>
      <c r="DK493" s="4">
        <f t="shared" si="278"/>
        <v>0</v>
      </c>
      <c r="DL493" s="4">
        <f t="shared" si="278"/>
        <v>0</v>
      </c>
      <c r="DM493" s="4">
        <f t="shared" si="278"/>
        <v>0</v>
      </c>
      <c r="DN493" s="4">
        <f t="shared" si="278"/>
        <v>0</v>
      </c>
      <c r="DO493" s="4">
        <f t="shared" si="278"/>
        <v>0</v>
      </c>
      <c r="DP493" s="4">
        <f t="shared" si="278"/>
        <v>0</v>
      </c>
      <c r="DQ493" s="4">
        <f t="shared" si="278"/>
        <v>0</v>
      </c>
      <c r="DR493" s="4">
        <f t="shared" si="278"/>
        <v>0</v>
      </c>
      <c r="DS493" s="4">
        <f t="shared" si="278"/>
        <v>0</v>
      </c>
      <c r="DT493" s="4">
        <f t="shared" si="278"/>
        <v>0</v>
      </c>
      <c r="DU493" s="4">
        <f t="shared" si="278"/>
        <v>0</v>
      </c>
      <c r="DV493" s="4">
        <f t="shared" si="278"/>
        <v>0</v>
      </c>
      <c r="DW493" s="4">
        <f t="shared" si="278"/>
        <v>0</v>
      </c>
      <c r="DX493" s="4">
        <f t="shared" si="278"/>
        <v>0</v>
      </c>
      <c r="DY493" s="4">
        <f t="shared" si="278"/>
        <v>0</v>
      </c>
      <c r="DZ493" s="4">
        <f t="shared" si="278"/>
        <v>0</v>
      </c>
      <c r="EA493" s="4">
        <f t="shared" si="278"/>
        <v>0</v>
      </c>
      <c r="EB493" s="4">
        <f t="shared" si="278"/>
        <v>0</v>
      </c>
      <c r="EC493" s="4">
        <f t="shared" si="278"/>
        <v>0</v>
      </c>
      <c r="ED493" s="4">
        <f t="shared" si="278"/>
        <v>0</v>
      </c>
      <c r="EE493" s="4">
        <f t="shared" si="278"/>
        <v>0</v>
      </c>
      <c r="EF493" s="4">
        <f t="shared" si="278"/>
        <v>0</v>
      </c>
      <c r="EG493" s="4">
        <f t="shared" si="278"/>
        <v>0</v>
      </c>
      <c r="EH493" s="4">
        <f t="shared" si="278"/>
        <v>0</v>
      </c>
      <c r="EI493" s="4">
        <f t="shared" si="278"/>
        <v>0</v>
      </c>
      <c r="EJ493" s="4">
        <f t="shared" si="278"/>
        <v>0</v>
      </c>
      <c r="EK493" s="4">
        <f t="shared" si="278"/>
        <v>0</v>
      </c>
      <c r="EL493" s="4">
        <f t="shared" si="278"/>
        <v>0</v>
      </c>
      <c r="EM493" s="4">
        <f t="shared" ref="EM493:FR493" si="279">EM500</f>
        <v>0</v>
      </c>
      <c r="EN493" s="4">
        <f t="shared" si="279"/>
        <v>0</v>
      </c>
      <c r="EO493" s="4">
        <f t="shared" si="279"/>
        <v>0</v>
      </c>
      <c r="EP493" s="4">
        <f t="shared" si="279"/>
        <v>0</v>
      </c>
      <c r="EQ493" s="4">
        <f t="shared" si="279"/>
        <v>0</v>
      </c>
      <c r="ER493" s="4">
        <f t="shared" si="279"/>
        <v>0</v>
      </c>
      <c r="ES493" s="4">
        <f t="shared" si="279"/>
        <v>0</v>
      </c>
      <c r="ET493" s="4">
        <f t="shared" si="279"/>
        <v>0</v>
      </c>
      <c r="EU493" s="4">
        <f t="shared" si="279"/>
        <v>0</v>
      </c>
      <c r="EV493" s="4">
        <f t="shared" si="279"/>
        <v>0</v>
      </c>
      <c r="EW493" s="4">
        <f t="shared" si="279"/>
        <v>0</v>
      </c>
      <c r="EX493" s="4">
        <f t="shared" si="279"/>
        <v>0</v>
      </c>
      <c r="EY493" s="4">
        <f t="shared" si="279"/>
        <v>0</v>
      </c>
      <c r="EZ493" s="4">
        <f t="shared" si="279"/>
        <v>0</v>
      </c>
      <c r="FA493" s="4">
        <f t="shared" si="279"/>
        <v>0</v>
      </c>
      <c r="FB493" s="4">
        <f t="shared" si="279"/>
        <v>0</v>
      </c>
      <c r="FC493" s="4">
        <f t="shared" si="279"/>
        <v>0</v>
      </c>
      <c r="FD493" s="4">
        <f t="shared" si="279"/>
        <v>0</v>
      </c>
      <c r="FE493" s="4">
        <f t="shared" si="279"/>
        <v>0</v>
      </c>
      <c r="FF493" s="4">
        <f t="shared" si="279"/>
        <v>0</v>
      </c>
      <c r="FG493" s="4">
        <f t="shared" si="279"/>
        <v>0</v>
      </c>
      <c r="FH493" s="4">
        <f t="shared" si="279"/>
        <v>0</v>
      </c>
      <c r="FI493" s="4">
        <f t="shared" si="279"/>
        <v>0</v>
      </c>
      <c r="FJ493" s="4">
        <f t="shared" si="279"/>
        <v>0</v>
      </c>
      <c r="FK493" s="4">
        <f t="shared" si="279"/>
        <v>0</v>
      </c>
      <c r="FL493" s="4">
        <f t="shared" si="279"/>
        <v>0</v>
      </c>
      <c r="FM493" s="4">
        <f t="shared" si="279"/>
        <v>0</v>
      </c>
      <c r="FN493" s="4">
        <f t="shared" si="279"/>
        <v>0</v>
      </c>
      <c r="FO493" s="4">
        <f t="shared" si="279"/>
        <v>0</v>
      </c>
      <c r="FP493" s="4">
        <f t="shared" si="279"/>
        <v>0</v>
      </c>
      <c r="FQ493" s="4">
        <f t="shared" si="279"/>
        <v>0</v>
      </c>
      <c r="FR493" s="4">
        <f t="shared" si="279"/>
        <v>0</v>
      </c>
      <c r="FS493" s="4">
        <f t="shared" ref="FS493:GX493" si="280">FS500</f>
        <v>0</v>
      </c>
      <c r="FT493" s="4">
        <f t="shared" si="280"/>
        <v>0</v>
      </c>
      <c r="FU493" s="4">
        <f t="shared" si="280"/>
        <v>0</v>
      </c>
      <c r="FV493" s="4">
        <f t="shared" si="280"/>
        <v>0</v>
      </c>
      <c r="FW493" s="4">
        <f t="shared" si="280"/>
        <v>0</v>
      </c>
      <c r="FX493" s="4">
        <f t="shared" si="280"/>
        <v>0</v>
      </c>
      <c r="FY493" s="4">
        <f t="shared" si="280"/>
        <v>0</v>
      </c>
      <c r="FZ493" s="4">
        <f t="shared" si="280"/>
        <v>0</v>
      </c>
      <c r="GA493" s="4">
        <f t="shared" si="280"/>
        <v>0</v>
      </c>
      <c r="GB493" s="4">
        <f t="shared" si="280"/>
        <v>0</v>
      </c>
      <c r="GC493" s="4">
        <f t="shared" si="280"/>
        <v>0</v>
      </c>
      <c r="GD493" s="4">
        <f t="shared" si="280"/>
        <v>0</v>
      </c>
      <c r="GE493" s="4">
        <f t="shared" si="280"/>
        <v>0</v>
      </c>
      <c r="GF493" s="4">
        <f t="shared" si="280"/>
        <v>0</v>
      </c>
      <c r="GG493" s="4">
        <f t="shared" si="280"/>
        <v>0</v>
      </c>
      <c r="GH493" s="4">
        <f t="shared" si="280"/>
        <v>0</v>
      </c>
      <c r="GI493" s="4">
        <f t="shared" si="280"/>
        <v>0</v>
      </c>
      <c r="GJ493" s="4">
        <f t="shared" si="280"/>
        <v>0</v>
      </c>
      <c r="GK493" s="4">
        <f t="shared" si="280"/>
        <v>0</v>
      </c>
      <c r="GL493" s="4">
        <f t="shared" si="280"/>
        <v>0</v>
      </c>
      <c r="GM493" s="4">
        <f t="shared" si="280"/>
        <v>0</v>
      </c>
      <c r="GN493" s="4">
        <f t="shared" si="280"/>
        <v>0</v>
      </c>
      <c r="GO493" s="4">
        <f t="shared" si="280"/>
        <v>0</v>
      </c>
      <c r="GP493" s="4">
        <f t="shared" si="280"/>
        <v>0</v>
      </c>
      <c r="GQ493" s="4">
        <f t="shared" si="280"/>
        <v>0</v>
      </c>
      <c r="GR493" s="4">
        <f t="shared" si="280"/>
        <v>0</v>
      </c>
      <c r="GS493" s="4">
        <f t="shared" si="280"/>
        <v>0</v>
      </c>
      <c r="GT493" s="4">
        <f t="shared" si="280"/>
        <v>0</v>
      </c>
      <c r="GU493" s="4">
        <f t="shared" si="280"/>
        <v>0</v>
      </c>
      <c r="GV493" s="4">
        <f t="shared" si="280"/>
        <v>0</v>
      </c>
      <c r="GW493" s="4">
        <f t="shared" si="280"/>
        <v>0</v>
      </c>
      <c r="GX493" s="4">
        <f t="shared" si="280"/>
        <v>0</v>
      </c>
    </row>
    <row r="495" spans="1:255" x14ac:dyDescent="0.2">
      <c r="A495" s="2">
        <v>17</v>
      </c>
      <c r="B495" s="2">
        <v>1</v>
      </c>
      <c r="C495" s="2">
        <f>ROW(SmtRes!A383)</f>
        <v>383</v>
      </c>
      <c r="D495" s="2">
        <f>ROW(EtalonRes!A409)</f>
        <v>409</v>
      </c>
      <c r="E495" s="2" t="s">
        <v>572</v>
      </c>
      <c r="F495" s="2" t="s">
        <v>21</v>
      </c>
      <c r="G495" s="2" t="s">
        <v>22</v>
      </c>
      <c r="H495" s="2" t="s">
        <v>23</v>
      </c>
      <c r="I495" s="2">
        <f>ROUND(51/1000,7)</f>
        <v>5.0999999999999997E-2</v>
      </c>
      <c r="J495" s="2">
        <v>0</v>
      </c>
      <c r="K495" s="2">
        <f>ROUND(51/1000,7)</f>
        <v>5.0999999999999997E-2</v>
      </c>
      <c r="L495" s="2"/>
      <c r="M495" s="2"/>
      <c r="N495" s="2"/>
      <c r="O495" s="2">
        <f>ROUND(CP495,2)</f>
        <v>2524.94</v>
      </c>
      <c r="P495" s="2">
        <f>SUMIF(SmtRes!AQ382:'SmtRes'!AQ383,"=1",SmtRes!DF382:'SmtRes'!DF383)</f>
        <v>0</v>
      </c>
      <c r="Q495" s="2">
        <f>SUMIF(SmtRes!AQ382:'SmtRes'!AQ383,"=1",SmtRes!DG382:'SmtRes'!DG383)</f>
        <v>1836.83</v>
      </c>
      <c r="R495" s="2">
        <f>SUMIF(SmtRes!AQ382:'SmtRes'!AQ383,"=1",SmtRes!DH382:'SmtRes'!DH383)</f>
        <v>688.11</v>
      </c>
      <c r="S495" s="2">
        <f>SUMIF(SmtRes!AQ382:'SmtRes'!AQ383,"=1",SmtRes!DI382:'SmtRes'!DI383)</f>
        <v>0</v>
      </c>
      <c r="T495" s="2">
        <f>ROUND(CU495*I495,2)</f>
        <v>0</v>
      </c>
      <c r="U495" s="2">
        <f>SUMIF(SmtRes!AQ382:'SmtRes'!AQ383,"=1",SmtRes!CV382:'SmtRes'!CV383)</f>
        <v>0</v>
      </c>
      <c r="V495" s="2">
        <f>SUMIF(SmtRes!AQ382:'SmtRes'!AQ383,"=1",SmtRes!CW382:'SmtRes'!CW383)</f>
        <v>1.3005</v>
      </c>
      <c r="W495" s="2">
        <f>ROUND(CX495*I495,2)</f>
        <v>0</v>
      </c>
      <c r="X495" s="2">
        <f t="shared" ref="X495:Y498" si="281">ROUND(CY495,2)</f>
        <v>633.05999999999995</v>
      </c>
      <c r="Y495" s="2">
        <f t="shared" si="281"/>
        <v>316.52999999999997</v>
      </c>
      <c r="Z495" s="2"/>
      <c r="AA495" s="2">
        <v>72309884</v>
      </c>
      <c r="AB495" s="2">
        <f>ROUND((AC495+AD495+AF495),6)</f>
        <v>26877.764999999999</v>
      </c>
      <c r="AC495" s="2">
        <f>ROUND((0),6)</f>
        <v>0</v>
      </c>
      <c r="AD495" s="2">
        <f>ROUND((((SUM(SmtRes!BR382:'SmtRes'!BR383))-(SUM(SmtRes!BS382:'SmtRes'!BS383)))+AE495),6)</f>
        <v>26877.764999999999</v>
      </c>
      <c r="AE495" s="2">
        <f>ROUND((SUM(SmtRes!BS382:'SmtRes'!BS383)),6)</f>
        <v>13492.305</v>
      </c>
      <c r="AF495" s="2">
        <f>ROUND((0),6)</f>
        <v>0</v>
      </c>
      <c r="AG495" s="2">
        <f>ROUND((AP495),6)</f>
        <v>0</v>
      </c>
      <c r="AH495" s="2">
        <f>(0)</f>
        <v>0</v>
      </c>
      <c r="AI495" s="2">
        <f>(SUM(SmtRes!BV382:'SmtRes'!BV383))</f>
        <v>25.5</v>
      </c>
      <c r="AJ495" s="2">
        <f>(AS495)</f>
        <v>0</v>
      </c>
      <c r="AK495" s="2">
        <v>40370.07</v>
      </c>
      <c r="AL495" s="2">
        <v>0</v>
      </c>
      <c r="AM495" s="2">
        <v>26877.764999999999</v>
      </c>
      <c r="AN495" s="2">
        <v>13492.305</v>
      </c>
      <c r="AO495" s="2">
        <v>0</v>
      </c>
      <c r="AP495" s="2">
        <v>0</v>
      </c>
      <c r="AQ495" s="2">
        <v>0</v>
      </c>
      <c r="AR495" s="2">
        <v>25.5</v>
      </c>
      <c r="AS495" s="2">
        <v>0</v>
      </c>
      <c r="AT495" s="2">
        <v>92</v>
      </c>
      <c r="AU495" s="2">
        <v>46</v>
      </c>
      <c r="AV495" s="2">
        <v>1</v>
      </c>
      <c r="AW495" s="2">
        <v>1</v>
      </c>
      <c r="AX495" s="2"/>
      <c r="AY495" s="2"/>
      <c r="AZ495" s="2">
        <v>1</v>
      </c>
      <c r="BA495" s="2">
        <v>1</v>
      </c>
      <c r="BB495" s="2">
        <v>1</v>
      </c>
      <c r="BC495" s="2">
        <v>1</v>
      </c>
      <c r="BD495" s="2" t="s">
        <v>3</v>
      </c>
      <c r="BE495" s="2" t="s">
        <v>3</v>
      </c>
      <c r="BF495" s="2" t="s">
        <v>3</v>
      </c>
      <c r="BG495" s="2" t="s">
        <v>3</v>
      </c>
      <c r="BH495" s="2">
        <v>0</v>
      </c>
      <c r="BI495" s="2">
        <v>1</v>
      </c>
      <c r="BJ495" s="2" t="s">
        <v>24</v>
      </c>
      <c r="BK495" s="2"/>
      <c r="BL495" s="2"/>
      <c r="BM495" s="2">
        <v>1001</v>
      </c>
      <c r="BN495" s="2">
        <v>0</v>
      </c>
      <c r="BO495" s="2" t="s">
        <v>3</v>
      </c>
      <c r="BP495" s="2">
        <v>0</v>
      </c>
      <c r="BQ495" s="2">
        <v>2</v>
      </c>
      <c r="BR495" s="2">
        <v>0</v>
      </c>
      <c r="BS495" s="2">
        <v>1</v>
      </c>
      <c r="BT495" s="2">
        <v>1</v>
      </c>
      <c r="BU495" s="2">
        <v>1</v>
      </c>
      <c r="BV495" s="2">
        <v>1</v>
      </c>
      <c r="BW495" s="2">
        <v>1</v>
      </c>
      <c r="BX495" s="2">
        <v>1</v>
      </c>
      <c r="BY495" s="2" t="s">
        <v>3</v>
      </c>
      <c r="BZ495" s="2">
        <v>92</v>
      </c>
      <c r="CA495" s="2">
        <v>46</v>
      </c>
      <c r="CB495" s="2" t="s">
        <v>3</v>
      </c>
      <c r="CC495" s="2"/>
      <c r="CD495" s="2"/>
      <c r="CE495" s="2">
        <v>0</v>
      </c>
      <c r="CF495" s="2">
        <v>0</v>
      </c>
      <c r="CG495" s="2">
        <v>0</v>
      </c>
      <c r="CH495" s="2"/>
      <c r="CI495" s="2"/>
      <c r="CJ495" s="2"/>
      <c r="CK495" s="2"/>
      <c r="CL495" s="2"/>
      <c r="CM495" s="2">
        <v>0</v>
      </c>
      <c r="CN495" s="2" t="s">
        <v>3</v>
      </c>
      <c r="CO495" s="2">
        <v>0</v>
      </c>
      <c r="CP495" s="2">
        <f>(P495+Q495+S495+R495)</f>
        <v>2524.94</v>
      </c>
      <c r="CQ495" s="2">
        <f>SUMIF(SmtRes!AQ382:'SmtRes'!AQ383,"=1",SmtRes!AA382:'SmtRes'!AA383)</f>
        <v>0</v>
      </c>
      <c r="CR495" s="2">
        <f>SUMIF(SmtRes!AQ382:'SmtRes'!AQ383,"=1",SmtRes!AB382:'SmtRes'!AB383)</f>
        <v>1412.4</v>
      </c>
      <c r="CS495" s="2">
        <f>SUMIF(SmtRes!AQ382:'SmtRes'!AQ383,"=1",SmtRes!AC382:'SmtRes'!AC383)</f>
        <v>529.11</v>
      </c>
      <c r="CT495" s="2">
        <f>SUMIF(SmtRes!AQ382:'SmtRes'!AQ383,"=1",SmtRes!AD382:'SmtRes'!AD383)</f>
        <v>0</v>
      </c>
      <c r="CU495" s="2">
        <f>AG495</f>
        <v>0</v>
      </c>
      <c r="CV495" s="2">
        <f>SUMIF(SmtRes!AQ382:'SmtRes'!AQ383,"=1",SmtRes!BU382:'SmtRes'!BU383)</f>
        <v>0</v>
      </c>
      <c r="CW495" s="2">
        <f>SUMIF(SmtRes!AQ382:'SmtRes'!AQ383,"=1",SmtRes!BV382:'SmtRes'!BV383)</f>
        <v>25.5</v>
      </c>
      <c r="CX495" s="2">
        <f>AJ495</f>
        <v>0</v>
      </c>
      <c r="CY495" s="2">
        <f>(((S495+R495)*AT495)/100)</f>
        <v>633.06119999999999</v>
      </c>
      <c r="CZ495" s="2">
        <f>(((S495+R495)*AU495)/100)</f>
        <v>316.53059999999999</v>
      </c>
      <c r="DA495" s="2"/>
      <c r="DB495" s="2"/>
      <c r="DC495" s="2" t="s">
        <v>3</v>
      </c>
      <c r="DD495" s="2" t="s">
        <v>3</v>
      </c>
      <c r="DE495" s="2" t="s">
        <v>3</v>
      </c>
      <c r="DF495" s="2" t="s">
        <v>3</v>
      </c>
      <c r="DG495" s="2" t="s">
        <v>3</v>
      </c>
      <c r="DH495" s="2" t="s">
        <v>3</v>
      </c>
      <c r="DI495" s="2" t="s">
        <v>3</v>
      </c>
      <c r="DJ495" s="2" t="s">
        <v>3</v>
      </c>
      <c r="DK495" s="2" t="s">
        <v>3</v>
      </c>
      <c r="DL495" s="2" t="s">
        <v>3</v>
      </c>
      <c r="DM495" s="2" t="s">
        <v>3</v>
      </c>
      <c r="DN495" s="2">
        <v>0</v>
      </c>
      <c r="DO495" s="2">
        <v>0</v>
      </c>
      <c r="DP495" s="2">
        <v>1</v>
      </c>
      <c r="DQ495" s="2">
        <v>1</v>
      </c>
      <c r="DR495" s="2"/>
      <c r="DS495" s="2"/>
      <c r="DT495" s="2"/>
      <c r="DU495" s="2">
        <v>1007</v>
      </c>
      <c r="DV495" s="2" t="s">
        <v>23</v>
      </c>
      <c r="DW495" s="2" t="s">
        <v>23</v>
      </c>
      <c r="DX495" s="2">
        <v>1000</v>
      </c>
      <c r="DY495" s="2"/>
      <c r="DZ495" s="2" t="s">
        <v>3</v>
      </c>
      <c r="EA495" s="2" t="s">
        <v>3</v>
      </c>
      <c r="EB495" s="2" t="s">
        <v>3</v>
      </c>
      <c r="EC495" s="2" t="s">
        <v>3</v>
      </c>
      <c r="ED495" s="2"/>
      <c r="EE495" s="2">
        <v>70312908</v>
      </c>
      <c r="EF495" s="2">
        <v>2</v>
      </c>
      <c r="EG495" s="2" t="s">
        <v>25</v>
      </c>
      <c r="EH495" s="2">
        <v>1</v>
      </c>
      <c r="EI495" s="2" t="s">
        <v>19</v>
      </c>
      <c r="EJ495" s="2">
        <v>1</v>
      </c>
      <c r="EK495" s="2">
        <v>1001</v>
      </c>
      <c r="EL495" s="2" t="s">
        <v>26</v>
      </c>
      <c r="EM495" s="2" t="s">
        <v>27</v>
      </c>
      <c r="EN495" s="2"/>
      <c r="EO495" s="2" t="s">
        <v>3</v>
      </c>
      <c r="EP495" s="2"/>
      <c r="EQ495" s="2">
        <v>0</v>
      </c>
      <c r="ER495" s="2">
        <v>0</v>
      </c>
      <c r="ES495" s="2">
        <v>0</v>
      </c>
      <c r="ET495" s="2">
        <v>0</v>
      </c>
      <c r="EU495" s="2">
        <v>0</v>
      </c>
      <c r="EV495" s="2">
        <v>0</v>
      </c>
      <c r="EW495" s="2">
        <v>0</v>
      </c>
      <c r="EX495" s="2">
        <v>25.5</v>
      </c>
      <c r="EY495" s="2">
        <v>0</v>
      </c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>
        <v>0</v>
      </c>
      <c r="FR495" s="2">
        <v>0</v>
      </c>
      <c r="FS495" s="2">
        <v>0</v>
      </c>
      <c r="FT495" s="2"/>
      <c r="FU495" s="2"/>
      <c r="FV495" s="2"/>
      <c r="FW495" s="2"/>
      <c r="FX495" s="2">
        <v>92</v>
      </c>
      <c r="FY495" s="2">
        <v>46</v>
      </c>
      <c r="FZ495" s="2"/>
      <c r="GA495" s="2" t="s">
        <v>3</v>
      </c>
      <c r="GB495" s="2"/>
      <c r="GC495" s="2"/>
      <c r="GD495" s="2">
        <v>1</v>
      </c>
      <c r="GE495" s="2"/>
      <c r="GF495" s="2">
        <v>493304699</v>
      </c>
      <c r="GG495" s="2">
        <v>2</v>
      </c>
      <c r="GH495" s="2">
        <v>1</v>
      </c>
      <c r="GI495" s="2">
        <v>-2</v>
      </c>
      <c r="GJ495" s="2">
        <v>0</v>
      </c>
      <c r="GK495" s="2">
        <v>0</v>
      </c>
      <c r="GL495" s="2">
        <f>ROUND(IF(AND(BH495=3,BI495=3,FS495&lt;&gt;0),P495,0),2)</f>
        <v>0</v>
      </c>
      <c r="GM495" s="2">
        <f>ROUND(O495+X495+Y495,2)+GX495</f>
        <v>3474.53</v>
      </c>
      <c r="GN495" s="2">
        <f>IF(OR(BI495=0,BI495=1),GM495-GX495,0)</f>
        <v>3474.53</v>
      </c>
      <c r="GO495" s="2">
        <f>IF(BI495=2,GM495-GX495,0)</f>
        <v>0</v>
      </c>
      <c r="GP495" s="2">
        <f>IF(BI495=4,GM495-GX495,0)</f>
        <v>0</v>
      </c>
      <c r="GQ495" s="2"/>
      <c r="GR495" s="2">
        <v>0</v>
      </c>
      <c r="GS495" s="2">
        <v>0</v>
      </c>
      <c r="GT495" s="2">
        <v>0</v>
      </c>
      <c r="GU495" s="2" t="s">
        <v>3</v>
      </c>
      <c r="GV495" s="2">
        <f>ROUND((GT495),6)</f>
        <v>0</v>
      </c>
      <c r="GW495" s="2">
        <v>1</v>
      </c>
      <c r="GX495" s="2">
        <f>ROUND(HC495*I495,2)</f>
        <v>0</v>
      </c>
      <c r="GY495" s="2"/>
      <c r="GZ495" s="2"/>
      <c r="HA495" s="2">
        <v>0</v>
      </c>
      <c r="HB495" s="2">
        <v>0</v>
      </c>
      <c r="HC495" s="2">
        <f>GV495*GW495</f>
        <v>0</v>
      </c>
      <c r="HD495" s="2"/>
      <c r="HE495" s="2" t="s">
        <v>3</v>
      </c>
      <c r="HF495" s="2" t="s">
        <v>3</v>
      </c>
      <c r="HG495" s="2"/>
      <c r="HH495" s="2"/>
      <c r="HI495" s="2"/>
      <c r="HJ495" s="2"/>
      <c r="HK495" s="2"/>
      <c r="HL495" s="2"/>
      <c r="HM495" s="2" t="s">
        <v>3</v>
      </c>
      <c r="HN495" s="2" t="s">
        <v>28</v>
      </c>
      <c r="HO495" s="2" t="s">
        <v>29</v>
      </c>
      <c r="HP495" s="2" t="s">
        <v>26</v>
      </c>
      <c r="HQ495" s="2" t="s">
        <v>26</v>
      </c>
      <c r="HR495" s="2"/>
      <c r="HS495" s="2">
        <v>0</v>
      </c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  <c r="II495" s="2"/>
      <c r="IJ495" s="2"/>
      <c r="IK495" s="2">
        <v>0</v>
      </c>
      <c r="IL495" s="2"/>
      <c r="IM495" s="2"/>
      <c r="IN495" s="2"/>
      <c r="IO495" s="2"/>
      <c r="IP495" s="2"/>
      <c r="IQ495" s="2"/>
      <c r="IR495" s="2"/>
      <c r="IS495" s="2"/>
      <c r="IT495" s="2"/>
      <c r="IU495" s="2"/>
    </row>
    <row r="496" spans="1:255" x14ac:dyDescent="0.2">
      <c r="A496" s="2">
        <v>17</v>
      </c>
      <c r="B496" s="2">
        <v>1</v>
      </c>
      <c r="C496" s="2">
        <f>ROW(SmtRes!A384)</f>
        <v>384</v>
      </c>
      <c r="D496" s="2">
        <f>ROW(EtalonRes!A410)</f>
        <v>410</v>
      </c>
      <c r="E496" s="2" t="s">
        <v>573</v>
      </c>
      <c r="F496" s="2" t="s">
        <v>31</v>
      </c>
      <c r="G496" s="2" t="s">
        <v>574</v>
      </c>
      <c r="H496" s="2" t="s">
        <v>33</v>
      </c>
      <c r="I496" s="2">
        <f>ROUND(2/100,7)</f>
        <v>0.02</v>
      </c>
      <c r="J496" s="2">
        <v>0</v>
      </c>
      <c r="K496" s="2">
        <f>ROUND(2/100,7)</f>
        <v>0.02</v>
      </c>
      <c r="L496" s="2"/>
      <c r="M496" s="2"/>
      <c r="N496" s="2"/>
      <c r="O496" s="2">
        <f>ROUND(CP496,2)</f>
        <v>986.86</v>
      </c>
      <c r="P496" s="2">
        <f>SUMIF(SmtRes!AQ384:'SmtRes'!AQ384,"=1",SmtRes!DF384:'SmtRes'!DF384)</f>
        <v>0</v>
      </c>
      <c r="Q496" s="2">
        <f>SUMIF(SmtRes!AQ384:'SmtRes'!AQ384,"=1",SmtRes!DG384:'SmtRes'!DG384)</f>
        <v>0</v>
      </c>
      <c r="R496" s="2">
        <f>SUMIF(SmtRes!AQ384:'SmtRes'!AQ384,"=1",SmtRes!DH384:'SmtRes'!DH384)</f>
        <v>0</v>
      </c>
      <c r="S496" s="2">
        <f>SUMIF(SmtRes!AQ384:'SmtRes'!AQ384,"=1",SmtRes!DI384:'SmtRes'!DI384)</f>
        <v>986.86</v>
      </c>
      <c r="T496" s="2">
        <f>ROUND(CU496*I496,2)</f>
        <v>0</v>
      </c>
      <c r="U496" s="2">
        <f>SUMIF(SmtRes!AQ384:'SmtRes'!AQ384,"=1",SmtRes!CV384:'SmtRes'!CV384)</f>
        <v>3.08</v>
      </c>
      <c r="V496" s="2">
        <f>SUMIF(SmtRes!AQ384:'SmtRes'!AQ384,"=1",SmtRes!CW384:'SmtRes'!CW384)</f>
        <v>0</v>
      </c>
      <c r="W496" s="2">
        <f>ROUND(CX496*I496,2)</f>
        <v>0</v>
      </c>
      <c r="X496" s="2">
        <f t="shared" si="281"/>
        <v>878.31</v>
      </c>
      <c r="Y496" s="2">
        <f t="shared" si="281"/>
        <v>394.74</v>
      </c>
      <c r="Z496" s="2"/>
      <c r="AA496" s="2">
        <v>72309884</v>
      </c>
      <c r="AB496" s="2">
        <f>ROUND((AC496+AD496+AF496),6)</f>
        <v>49343.14</v>
      </c>
      <c r="AC496" s="2">
        <f>ROUND((0),6)</f>
        <v>0</v>
      </c>
      <c r="AD496" s="2">
        <f>ROUND((((0)-(0))+AE496),6)</f>
        <v>0</v>
      </c>
      <c r="AE496" s="2">
        <f>ROUND((0),6)</f>
        <v>0</v>
      </c>
      <c r="AF496" s="2">
        <f>ROUND((SUM(SmtRes!BT384:'SmtRes'!BT384)),6)</f>
        <v>49343.14</v>
      </c>
      <c r="AG496" s="2">
        <f>ROUND((AP496),6)</f>
        <v>0</v>
      </c>
      <c r="AH496" s="2">
        <f>(SUM(SmtRes!BU384:'SmtRes'!BU384))</f>
        <v>154</v>
      </c>
      <c r="AI496" s="2">
        <f>(0)</f>
        <v>0</v>
      </c>
      <c r="AJ496" s="2">
        <f>(AS496)</f>
        <v>0</v>
      </c>
      <c r="AK496" s="2">
        <v>49343.140000000007</v>
      </c>
      <c r="AL496" s="2">
        <v>0</v>
      </c>
      <c r="AM496" s="2">
        <v>0</v>
      </c>
      <c r="AN496" s="2">
        <v>0</v>
      </c>
      <c r="AO496" s="2">
        <v>49343.140000000007</v>
      </c>
      <c r="AP496" s="2">
        <v>0</v>
      </c>
      <c r="AQ496" s="2">
        <v>154</v>
      </c>
      <c r="AR496" s="2">
        <v>0</v>
      </c>
      <c r="AS496" s="2">
        <v>0</v>
      </c>
      <c r="AT496" s="2">
        <v>89</v>
      </c>
      <c r="AU496" s="2">
        <v>40</v>
      </c>
      <c r="AV496" s="2">
        <v>1</v>
      </c>
      <c r="AW496" s="2">
        <v>1</v>
      </c>
      <c r="AX496" s="2"/>
      <c r="AY496" s="2"/>
      <c r="AZ496" s="2">
        <v>1</v>
      </c>
      <c r="BA496" s="2">
        <v>1</v>
      </c>
      <c r="BB496" s="2">
        <v>1</v>
      </c>
      <c r="BC496" s="2">
        <v>1</v>
      </c>
      <c r="BD496" s="2" t="s">
        <v>3</v>
      </c>
      <c r="BE496" s="2" t="s">
        <v>3</v>
      </c>
      <c r="BF496" s="2" t="s">
        <v>3</v>
      </c>
      <c r="BG496" s="2" t="s">
        <v>3</v>
      </c>
      <c r="BH496" s="2">
        <v>0</v>
      </c>
      <c r="BI496" s="2">
        <v>1</v>
      </c>
      <c r="BJ496" s="2" t="s">
        <v>34</v>
      </c>
      <c r="BK496" s="2"/>
      <c r="BL496" s="2"/>
      <c r="BM496" s="2">
        <v>1003</v>
      </c>
      <c r="BN496" s="2">
        <v>0</v>
      </c>
      <c r="BO496" s="2" t="s">
        <v>3</v>
      </c>
      <c r="BP496" s="2">
        <v>0</v>
      </c>
      <c r="BQ496" s="2">
        <v>2</v>
      </c>
      <c r="BR496" s="2">
        <v>0</v>
      </c>
      <c r="BS496" s="2">
        <v>1</v>
      </c>
      <c r="BT496" s="2">
        <v>1</v>
      </c>
      <c r="BU496" s="2">
        <v>1</v>
      </c>
      <c r="BV496" s="2">
        <v>1</v>
      </c>
      <c r="BW496" s="2">
        <v>1</v>
      </c>
      <c r="BX496" s="2">
        <v>1</v>
      </c>
      <c r="BY496" s="2" t="s">
        <v>3</v>
      </c>
      <c r="BZ496" s="2">
        <v>89</v>
      </c>
      <c r="CA496" s="2">
        <v>40</v>
      </c>
      <c r="CB496" s="2" t="s">
        <v>3</v>
      </c>
      <c r="CC496" s="2"/>
      <c r="CD496" s="2"/>
      <c r="CE496" s="2">
        <v>0</v>
      </c>
      <c r="CF496" s="2">
        <v>0</v>
      </c>
      <c r="CG496" s="2">
        <v>0</v>
      </c>
      <c r="CH496" s="2"/>
      <c r="CI496" s="2"/>
      <c r="CJ496" s="2"/>
      <c r="CK496" s="2"/>
      <c r="CL496" s="2"/>
      <c r="CM496" s="2">
        <v>0</v>
      </c>
      <c r="CN496" s="2" t="s">
        <v>3</v>
      </c>
      <c r="CO496" s="2">
        <v>0</v>
      </c>
      <c r="CP496" s="2">
        <f>(P496+Q496+S496+R496)</f>
        <v>986.86</v>
      </c>
      <c r="CQ496" s="2">
        <f>SUMIF(SmtRes!AQ384:'SmtRes'!AQ384,"=1",SmtRes!AA384:'SmtRes'!AA384)</f>
        <v>0</v>
      </c>
      <c r="CR496" s="2">
        <f>SUMIF(SmtRes!AQ384:'SmtRes'!AQ384,"=1",SmtRes!AB384:'SmtRes'!AB384)</f>
        <v>0</v>
      </c>
      <c r="CS496" s="2">
        <f>SUMIF(SmtRes!AQ384:'SmtRes'!AQ384,"=1",SmtRes!AC384:'SmtRes'!AC384)</f>
        <v>0</v>
      </c>
      <c r="CT496" s="2">
        <f>SUMIF(SmtRes!AQ384:'SmtRes'!AQ384,"=1",SmtRes!AD384:'SmtRes'!AD384)</f>
        <v>320.41000000000003</v>
      </c>
      <c r="CU496" s="2">
        <f>AG496</f>
        <v>0</v>
      </c>
      <c r="CV496" s="2">
        <f>SUMIF(SmtRes!AQ384:'SmtRes'!AQ384,"=1",SmtRes!BU384:'SmtRes'!BU384)</f>
        <v>154</v>
      </c>
      <c r="CW496" s="2">
        <f>SUMIF(SmtRes!AQ384:'SmtRes'!AQ384,"=1",SmtRes!BV384:'SmtRes'!BV384)</f>
        <v>0</v>
      </c>
      <c r="CX496" s="2">
        <f>AJ496</f>
        <v>0</v>
      </c>
      <c r="CY496" s="2">
        <f>(((S496+R496)*AT496)/100)</f>
        <v>878.30540000000008</v>
      </c>
      <c r="CZ496" s="2">
        <f>(((S496+R496)*AU496)/100)</f>
        <v>394.74400000000003</v>
      </c>
      <c r="DA496" s="2"/>
      <c r="DB496" s="2"/>
      <c r="DC496" s="2" t="s">
        <v>3</v>
      </c>
      <c r="DD496" s="2" t="s">
        <v>3</v>
      </c>
      <c r="DE496" s="2" t="s">
        <v>3</v>
      </c>
      <c r="DF496" s="2" t="s">
        <v>3</v>
      </c>
      <c r="DG496" s="2" t="s">
        <v>3</v>
      </c>
      <c r="DH496" s="2" t="s">
        <v>3</v>
      </c>
      <c r="DI496" s="2" t="s">
        <v>3</v>
      </c>
      <c r="DJ496" s="2" t="s">
        <v>3</v>
      </c>
      <c r="DK496" s="2" t="s">
        <v>3</v>
      </c>
      <c r="DL496" s="2" t="s">
        <v>3</v>
      </c>
      <c r="DM496" s="2" t="s">
        <v>3</v>
      </c>
      <c r="DN496" s="2">
        <v>0</v>
      </c>
      <c r="DO496" s="2">
        <v>0</v>
      </c>
      <c r="DP496" s="2">
        <v>1</v>
      </c>
      <c r="DQ496" s="2">
        <v>1</v>
      </c>
      <c r="DR496" s="2"/>
      <c r="DS496" s="2"/>
      <c r="DT496" s="2"/>
      <c r="DU496" s="2">
        <v>1007</v>
      </c>
      <c r="DV496" s="2" t="s">
        <v>33</v>
      </c>
      <c r="DW496" s="2" t="s">
        <v>33</v>
      </c>
      <c r="DX496" s="2">
        <v>100</v>
      </c>
      <c r="DY496" s="2"/>
      <c r="DZ496" s="2" t="s">
        <v>3</v>
      </c>
      <c r="EA496" s="2" t="s">
        <v>3</v>
      </c>
      <c r="EB496" s="2" t="s">
        <v>3</v>
      </c>
      <c r="EC496" s="2" t="s">
        <v>3</v>
      </c>
      <c r="ED496" s="2"/>
      <c r="EE496" s="2">
        <v>70312910</v>
      </c>
      <c r="EF496" s="2">
        <v>2</v>
      </c>
      <c r="EG496" s="2" t="s">
        <v>25</v>
      </c>
      <c r="EH496" s="2">
        <v>1</v>
      </c>
      <c r="EI496" s="2" t="s">
        <v>19</v>
      </c>
      <c r="EJ496" s="2">
        <v>1</v>
      </c>
      <c r="EK496" s="2">
        <v>1003</v>
      </c>
      <c r="EL496" s="2" t="s">
        <v>35</v>
      </c>
      <c r="EM496" s="2" t="s">
        <v>27</v>
      </c>
      <c r="EN496" s="2"/>
      <c r="EO496" s="2" t="s">
        <v>3</v>
      </c>
      <c r="EP496" s="2"/>
      <c r="EQ496" s="2">
        <v>0</v>
      </c>
      <c r="ER496" s="2">
        <v>0</v>
      </c>
      <c r="ES496" s="2">
        <v>0</v>
      </c>
      <c r="ET496" s="2">
        <v>0</v>
      </c>
      <c r="EU496" s="2">
        <v>0</v>
      </c>
      <c r="EV496" s="2">
        <v>0</v>
      </c>
      <c r="EW496" s="2">
        <v>154</v>
      </c>
      <c r="EX496" s="2">
        <v>0</v>
      </c>
      <c r="EY496" s="2">
        <v>0</v>
      </c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>
        <v>0</v>
      </c>
      <c r="FR496" s="2">
        <v>0</v>
      </c>
      <c r="FS496" s="2">
        <v>0</v>
      </c>
      <c r="FT496" s="2"/>
      <c r="FU496" s="2"/>
      <c r="FV496" s="2"/>
      <c r="FW496" s="2"/>
      <c r="FX496" s="2">
        <v>89</v>
      </c>
      <c r="FY496" s="2">
        <v>40</v>
      </c>
      <c r="FZ496" s="2"/>
      <c r="GA496" s="2" t="s">
        <v>3</v>
      </c>
      <c r="GB496" s="2"/>
      <c r="GC496" s="2"/>
      <c r="GD496" s="2">
        <v>1</v>
      </c>
      <c r="GE496" s="2"/>
      <c r="GF496" s="2">
        <v>415199463</v>
      </c>
      <c r="GG496" s="2">
        <v>2</v>
      </c>
      <c r="GH496" s="2">
        <v>1</v>
      </c>
      <c r="GI496" s="2">
        <v>-2</v>
      </c>
      <c r="GJ496" s="2">
        <v>0</v>
      </c>
      <c r="GK496" s="2">
        <v>0</v>
      </c>
      <c r="GL496" s="2">
        <f>ROUND(IF(AND(BH496=3,BI496=3,FS496&lt;&gt;0),P496,0),2)</f>
        <v>0</v>
      </c>
      <c r="GM496" s="2">
        <f>ROUND(O496+X496+Y496,2)+GX496</f>
        <v>2259.91</v>
      </c>
      <c r="GN496" s="2">
        <f>IF(OR(BI496=0,BI496=1),GM496-GX496,0)</f>
        <v>2259.91</v>
      </c>
      <c r="GO496" s="2">
        <f>IF(BI496=2,GM496-GX496,0)</f>
        <v>0</v>
      </c>
      <c r="GP496" s="2">
        <f>IF(BI496=4,GM496-GX496,0)</f>
        <v>0</v>
      </c>
      <c r="GQ496" s="2"/>
      <c r="GR496" s="2">
        <v>0</v>
      </c>
      <c r="GS496" s="2">
        <v>3</v>
      </c>
      <c r="GT496" s="2">
        <v>0</v>
      </c>
      <c r="GU496" s="2" t="s">
        <v>3</v>
      </c>
      <c r="GV496" s="2">
        <f>ROUND((GT496),6)</f>
        <v>0</v>
      </c>
      <c r="GW496" s="2">
        <v>1</v>
      </c>
      <c r="GX496" s="2">
        <f>ROUND(HC496*I496,2)</f>
        <v>0</v>
      </c>
      <c r="GY496" s="2"/>
      <c r="GZ496" s="2"/>
      <c r="HA496" s="2">
        <v>0</v>
      </c>
      <c r="HB496" s="2">
        <v>0</v>
      </c>
      <c r="HC496" s="2">
        <f>GV496*GW496</f>
        <v>0</v>
      </c>
      <c r="HD496" s="2"/>
      <c r="HE496" s="2" t="s">
        <v>3</v>
      </c>
      <c r="HF496" s="2" t="s">
        <v>3</v>
      </c>
      <c r="HG496" s="2"/>
      <c r="HH496" s="2"/>
      <c r="HI496" s="2"/>
      <c r="HJ496" s="2"/>
      <c r="HK496" s="2"/>
      <c r="HL496" s="2"/>
      <c r="HM496" s="2" t="s">
        <v>3</v>
      </c>
      <c r="HN496" s="2" t="s">
        <v>36</v>
      </c>
      <c r="HO496" s="2" t="s">
        <v>37</v>
      </c>
      <c r="HP496" s="2" t="s">
        <v>35</v>
      </c>
      <c r="HQ496" s="2" t="s">
        <v>35</v>
      </c>
      <c r="HR496" s="2"/>
      <c r="HS496" s="2">
        <v>0</v>
      </c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  <c r="II496" s="2"/>
      <c r="IJ496" s="2"/>
      <c r="IK496" s="2">
        <v>0</v>
      </c>
      <c r="IL496" s="2"/>
      <c r="IM496" s="2"/>
      <c r="IN496" s="2"/>
      <c r="IO496" s="2"/>
      <c r="IP496" s="2"/>
      <c r="IQ496" s="2"/>
      <c r="IR496" s="2"/>
      <c r="IS496" s="2"/>
      <c r="IT496" s="2"/>
      <c r="IU496" s="2"/>
    </row>
    <row r="497" spans="1:255" x14ac:dyDescent="0.2">
      <c r="A497" s="2">
        <v>17</v>
      </c>
      <c r="B497" s="2">
        <v>1</v>
      </c>
      <c r="C497" s="2">
        <f>ROW(SmtRes!A386)</f>
        <v>386</v>
      </c>
      <c r="D497" s="2">
        <f>ROW(EtalonRes!A412)</f>
        <v>412</v>
      </c>
      <c r="E497" s="2" t="s">
        <v>575</v>
      </c>
      <c r="F497" s="2" t="s">
        <v>39</v>
      </c>
      <c r="G497" s="2" t="s">
        <v>40</v>
      </c>
      <c r="H497" s="2" t="s">
        <v>23</v>
      </c>
      <c r="I497" s="2">
        <f>ROUND(48/1000,7)</f>
        <v>4.8000000000000001E-2</v>
      </c>
      <c r="J497" s="2">
        <v>0</v>
      </c>
      <c r="K497" s="2">
        <f>ROUND(48/1000,7)</f>
        <v>4.8000000000000001E-2</v>
      </c>
      <c r="L497" s="2"/>
      <c r="M497" s="2"/>
      <c r="N497" s="2"/>
      <c r="O497" s="2">
        <f>ROUND(CP497,2)</f>
        <v>623.69000000000005</v>
      </c>
      <c r="P497" s="2">
        <f>SUMIF(SmtRes!AQ385:'SmtRes'!AQ386,"=1",SmtRes!DF385:'SmtRes'!DF386)</f>
        <v>0</v>
      </c>
      <c r="Q497" s="2">
        <f>SUMIF(SmtRes!AQ385:'SmtRes'!AQ386,"=1",SmtRes!DG385:'SmtRes'!DG386)</f>
        <v>448.56</v>
      </c>
      <c r="R497" s="2">
        <f>SUMIF(SmtRes!AQ385:'SmtRes'!AQ386,"=1",SmtRes!DH385:'SmtRes'!DH386)</f>
        <v>175.13</v>
      </c>
      <c r="S497" s="2">
        <f>SUMIF(SmtRes!AQ385:'SmtRes'!AQ386,"=1",SmtRes!DI385:'SmtRes'!DI386)</f>
        <v>0</v>
      </c>
      <c r="T497" s="2">
        <f>ROUND(CU497*I497,2)</f>
        <v>0</v>
      </c>
      <c r="U497" s="2">
        <f>SUMIF(SmtRes!AQ385:'SmtRes'!AQ386,"=1",SmtRes!CV385:'SmtRes'!CV386)</f>
        <v>0</v>
      </c>
      <c r="V497" s="2">
        <f>SUMIF(SmtRes!AQ385:'SmtRes'!AQ386,"=1",SmtRes!CW385:'SmtRes'!CW386)</f>
        <v>0.38688</v>
      </c>
      <c r="W497" s="2">
        <f>ROUND(CX497*I497,2)</f>
        <v>0</v>
      </c>
      <c r="X497" s="2">
        <f t="shared" si="281"/>
        <v>161.12</v>
      </c>
      <c r="Y497" s="2">
        <f t="shared" si="281"/>
        <v>80.56</v>
      </c>
      <c r="Z497" s="2"/>
      <c r="AA497" s="2">
        <v>72309884</v>
      </c>
      <c r="AB497" s="2">
        <f>ROUND((AC497+AD497+AF497),6)</f>
        <v>6674.9696000000004</v>
      </c>
      <c r="AC497" s="2">
        <f>ROUND((0),6)</f>
        <v>0</v>
      </c>
      <c r="AD497" s="2">
        <f>ROUND((((SUM(SmtRes!BR385:'SmtRes'!BR386))-(SUM(SmtRes!BS385:'SmtRes'!BS386)))+AE497),6)</f>
        <v>6674.9696000000004</v>
      </c>
      <c r="AE497" s="2">
        <f>ROUND((SUM(SmtRes!BS385:'SmtRes'!BS386)),6)</f>
        <v>3648.6008000000002</v>
      </c>
      <c r="AF497" s="2">
        <f>ROUND((0),6)</f>
        <v>0</v>
      </c>
      <c r="AG497" s="2">
        <f>ROUND((AP497),6)</f>
        <v>0</v>
      </c>
      <c r="AH497" s="2">
        <f>(0)</f>
        <v>0</v>
      </c>
      <c r="AI497" s="2">
        <f>(SUM(SmtRes!BV385:'SmtRes'!BV386))</f>
        <v>8.06</v>
      </c>
      <c r="AJ497" s="2">
        <f>(AS497)</f>
        <v>0</v>
      </c>
      <c r="AK497" s="2">
        <v>10323.570400000001</v>
      </c>
      <c r="AL497" s="2">
        <v>0</v>
      </c>
      <c r="AM497" s="2">
        <v>6674.9696000000004</v>
      </c>
      <c r="AN497" s="2">
        <v>3648.6008000000002</v>
      </c>
      <c r="AO497" s="2">
        <v>0</v>
      </c>
      <c r="AP497" s="2">
        <v>0</v>
      </c>
      <c r="AQ497" s="2">
        <v>0</v>
      </c>
      <c r="AR497" s="2">
        <v>8.06</v>
      </c>
      <c r="AS497" s="2">
        <v>0</v>
      </c>
      <c r="AT497" s="2">
        <v>92</v>
      </c>
      <c r="AU497" s="2">
        <v>46</v>
      </c>
      <c r="AV497" s="2">
        <v>1</v>
      </c>
      <c r="AW497" s="2">
        <v>1</v>
      </c>
      <c r="AX497" s="2"/>
      <c r="AY497" s="2"/>
      <c r="AZ497" s="2">
        <v>1</v>
      </c>
      <c r="BA497" s="2">
        <v>1</v>
      </c>
      <c r="BB497" s="2">
        <v>1</v>
      </c>
      <c r="BC497" s="2">
        <v>1</v>
      </c>
      <c r="BD497" s="2" t="s">
        <v>3</v>
      </c>
      <c r="BE497" s="2" t="s">
        <v>3</v>
      </c>
      <c r="BF497" s="2" t="s">
        <v>3</v>
      </c>
      <c r="BG497" s="2" t="s">
        <v>3</v>
      </c>
      <c r="BH497" s="2">
        <v>0</v>
      </c>
      <c r="BI497" s="2">
        <v>1</v>
      </c>
      <c r="BJ497" s="2" t="s">
        <v>41</v>
      </c>
      <c r="BK497" s="2"/>
      <c r="BL497" s="2"/>
      <c r="BM497" s="2">
        <v>1001</v>
      </c>
      <c r="BN497" s="2">
        <v>0</v>
      </c>
      <c r="BO497" s="2" t="s">
        <v>3</v>
      </c>
      <c r="BP497" s="2">
        <v>0</v>
      </c>
      <c r="BQ497" s="2">
        <v>2</v>
      </c>
      <c r="BR497" s="2">
        <v>0</v>
      </c>
      <c r="BS497" s="2">
        <v>1</v>
      </c>
      <c r="BT497" s="2">
        <v>1</v>
      </c>
      <c r="BU497" s="2">
        <v>1</v>
      </c>
      <c r="BV497" s="2">
        <v>1</v>
      </c>
      <c r="BW497" s="2">
        <v>1</v>
      </c>
      <c r="BX497" s="2">
        <v>1</v>
      </c>
      <c r="BY497" s="2" t="s">
        <v>3</v>
      </c>
      <c r="BZ497" s="2">
        <v>92</v>
      </c>
      <c r="CA497" s="2">
        <v>46</v>
      </c>
      <c r="CB497" s="2" t="s">
        <v>3</v>
      </c>
      <c r="CC497" s="2"/>
      <c r="CD497" s="2"/>
      <c r="CE497" s="2">
        <v>0</v>
      </c>
      <c r="CF497" s="2">
        <v>0</v>
      </c>
      <c r="CG497" s="2">
        <v>0</v>
      </c>
      <c r="CH497" s="2"/>
      <c r="CI497" s="2"/>
      <c r="CJ497" s="2"/>
      <c r="CK497" s="2"/>
      <c r="CL497" s="2"/>
      <c r="CM497" s="2">
        <v>0</v>
      </c>
      <c r="CN497" s="2" t="s">
        <v>3</v>
      </c>
      <c r="CO497" s="2">
        <v>0</v>
      </c>
      <c r="CP497" s="2">
        <f>(P497+Q497+S497+R497)</f>
        <v>623.69000000000005</v>
      </c>
      <c r="CQ497" s="2">
        <f>SUMIF(SmtRes!AQ385:'SmtRes'!AQ386,"=1",SmtRes!AA385:'SmtRes'!AA386)</f>
        <v>0</v>
      </c>
      <c r="CR497" s="2">
        <f>SUMIF(SmtRes!AQ385:'SmtRes'!AQ386,"=1",SmtRes!AB385:'SmtRes'!AB386)</f>
        <v>1159.42</v>
      </c>
      <c r="CS497" s="2">
        <f>SUMIF(SmtRes!AQ385:'SmtRes'!AQ386,"=1",SmtRes!AC385:'SmtRes'!AC386)</f>
        <v>452.68</v>
      </c>
      <c r="CT497" s="2">
        <f>SUMIF(SmtRes!AQ385:'SmtRes'!AQ386,"=1",SmtRes!AD385:'SmtRes'!AD386)</f>
        <v>0</v>
      </c>
      <c r="CU497" s="2">
        <f>AG497</f>
        <v>0</v>
      </c>
      <c r="CV497" s="2">
        <f>SUMIF(SmtRes!AQ385:'SmtRes'!AQ386,"=1",SmtRes!BU385:'SmtRes'!BU386)</f>
        <v>0</v>
      </c>
      <c r="CW497" s="2">
        <f>SUMIF(SmtRes!AQ385:'SmtRes'!AQ386,"=1",SmtRes!BV385:'SmtRes'!BV386)</f>
        <v>8.06</v>
      </c>
      <c r="CX497" s="2">
        <f>AJ497</f>
        <v>0</v>
      </c>
      <c r="CY497" s="2">
        <f>(((S497+R497)*AT497)/100)</f>
        <v>161.11959999999999</v>
      </c>
      <c r="CZ497" s="2">
        <f>(((S497+R497)*AU497)/100)</f>
        <v>80.559799999999996</v>
      </c>
      <c r="DA497" s="2"/>
      <c r="DB497" s="2"/>
      <c r="DC497" s="2" t="s">
        <v>3</v>
      </c>
      <c r="DD497" s="2" t="s">
        <v>3</v>
      </c>
      <c r="DE497" s="2" t="s">
        <v>3</v>
      </c>
      <c r="DF497" s="2" t="s">
        <v>3</v>
      </c>
      <c r="DG497" s="2" t="s">
        <v>3</v>
      </c>
      <c r="DH497" s="2" t="s">
        <v>3</v>
      </c>
      <c r="DI497" s="2" t="s">
        <v>3</v>
      </c>
      <c r="DJ497" s="2" t="s">
        <v>3</v>
      </c>
      <c r="DK497" s="2" t="s">
        <v>3</v>
      </c>
      <c r="DL497" s="2" t="s">
        <v>3</v>
      </c>
      <c r="DM497" s="2" t="s">
        <v>3</v>
      </c>
      <c r="DN497" s="2">
        <v>0</v>
      </c>
      <c r="DO497" s="2">
        <v>0</v>
      </c>
      <c r="DP497" s="2">
        <v>1</v>
      </c>
      <c r="DQ497" s="2">
        <v>1</v>
      </c>
      <c r="DR497" s="2"/>
      <c r="DS497" s="2"/>
      <c r="DT497" s="2"/>
      <c r="DU497" s="2">
        <v>1007</v>
      </c>
      <c r="DV497" s="2" t="s">
        <v>23</v>
      </c>
      <c r="DW497" s="2" t="s">
        <v>23</v>
      </c>
      <c r="DX497" s="2">
        <v>1000</v>
      </c>
      <c r="DY497" s="2"/>
      <c r="DZ497" s="2" t="s">
        <v>3</v>
      </c>
      <c r="EA497" s="2" t="s">
        <v>3</v>
      </c>
      <c r="EB497" s="2" t="s">
        <v>3</v>
      </c>
      <c r="EC497" s="2" t="s">
        <v>3</v>
      </c>
      <c r="ED497" s="2"/>
      <c r="EE497" s="2">
        <v>70312908</v>
      </c>
      <c r="EF497" s="2">
        <v>2</v>
      </c>
      <c r="EG497" s="2" t="s">
        <v>25</v>
      </c>
      <c r="EH497" s="2">
        <v>1</v>
      </c>
      <c r="EI497" s="2" t="s">
        <v>19</v>
      </c>
      <c r="EJ497" s="2">
        <v>1</v>
      </c>
      <c r="EK497" s="2">
        <v>1001</v>
      </c>
      <c r="EL497" s="2" t="s">
        <v>26</v>
      </c>
      <c r="EM497" s="2" t="s">
        <v>27</v>
      </c>
      <c r="EN497" s="2"/>
      <c r="EO497" s="2" t="s">
        <v>3</v>
      </c>
      <c r="EP497" s="2"/>
      <c r="EQ497" s="2">
        <v>0</v>
      </c>
      <c r="ER497" s="2">
        <v>0</v>
      </c>
      <c r="ES497" s="2">
        <v>0</v>
      </c>
      <c r="ET497" s="2">
        <v>0</v>
      </c>
      <c r="EU497" s="2">
        <v>0</v>
      </c>
      <c r="EV497" s="2">
        <v>0</v>
      </c>
      <c r="EW497" s="2">
        <v>0</v>
      </c>
      <c r="EX497" s="2">
        <v>8.06</v>
      </c>
      <c r="EY497" s="2">
        <v>0</v>
      </c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>
        <v>0</v>
      </c>
      <c r="FR497" s="2">
        <v>0</v>
      </c>
      <c r="FS497" s="2">
        <v>0</v>
      </c>
      <c r="FT497" s="2"/>
      <c r="FU497" s="2"/>
      <c r="FV497" s="2"/>
      <c r="FW497" s="2"/>
      <c r="FX497" s="2">
        <v>92</v>
      </c>
      <c r="FY497" s="2">
        <v>46</v>
      </c>
      <c r="FZ497" s="2"/>
      <c r="GA497" s="2" t="s">
        <v>3</v>
      </c>
      <c r="GB497" s="2"/>
      <c r="GC497" s="2"/>
      <c r="GD497" s="2">
        <v>1</v>
      </c>
      <c r="GE497" s="2"/>
      <c r="GF497" s="2">
        <v>1607513880</v>
      </c>
      <c r="GG497" s="2">
        <v>2</v>
      </c>
      <c r="GH497" s="2">
        <v>1</v>
      </c>
      <c r="GI497" s="2">
        <v>-2</v>
      </c>
      <c r="GJ497" s="2">
        <v>0</v>
      </c>
      <c r="GK497" s="2">
        <v>0</v>
      </c>
      <c r="GL497" s="2">
        <f>ROUND(IF(AND(BH497=3,BI497=3,FS497&lt;&gt;0),P497,0),2)</f>
        <v>0</v>
      </c>
      <c r="GM497" s="2">
        <f>ROUND(O497+X497+Y497,2)+GX497</f>
        <v>865.37</v>
      </c>
      <c r="GN497" s="2">
        <f>IF(OR(BI497=0,BI497=1),GM497-GX497,0)</f>
        <v>865.37</v>
      </c>
      <c r="GO497" s="2">
        <f>IF(BI497=2,GM497-GX497,0)</f>
        <v>0</v>
      </c>
      <c r="GP497" s="2">
        <f>IF(BI497=4,GM497-GX497,0)</f>
        <v>0</v>
      </c>
      <c r="GQ497" s="2"/>
      <c r="GR497" s="2">
        <v>0</v>
      </c>
      <c r="GS497" s="2">
        <v>0</v>
      </c>
      <c r="GT497" s="2">
        <v>0</v>
      </c>
      <c r="GU497" s="2" t="s">
        <v>3</v>
      </c>
      <c r="GV497" s="2">
        <f>ROUND((GT497),6)</f>
        <v>0</v>
      </c>
      <c r="GW497" s="2">
        <v>1</v>
      </c>
      <c r="GX497" s="2">
        <f>ROUND(HC497*I497,2)</f>
        <v>0</v>
      </c>
      <c r="GY497" s="2"/>
      <c r="GZ497" s="2"/>
      <c r="HA497" s="2">
        <v>0</v>
      </c>
      <c r="HB497" s="2">
        <v>0</v>
      </c>
      <c r="HC497" s="2">
        <f>GV497*GW497</f>
        <v>0</v>
      </c>
      <c r="HD497" s="2"/>
      <c r="HE497" s="2" t="s">
        <v>3</v>
      </c>
      <c r="HF497" s="2" t="s">
        <v>3</v>
      </c>
      <c r="HG497" s="2"/>
      <c r="HH497" s="2"/>
      <c r="HI497" s="2"/>
      <c r="HJ497" s="2"/>
      <c r="HK497" s="2"/>
      <c r="HL497" s="2"/>
      <c r="HM497" s="2" t="s">
        <v>3</v>
      </c>
      <c r="HN497" s="2" t="s">
        <v>28</v>
      </c>
      <c r="HO497" s="2" t="s">
        <v>29</v>
      </c>
      <c r="HP497" s="2" t="s">
        <v>26</v>
      </c>
      <c r="HQ497" s="2" t="s">
        <v>26</v>
      </c>
      <c r="HR497" s="2"/>
      <c r="HS497" s="2">
        <v>0</v>
      </c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>
        <v>0</v>
      </c>
      <c r="IL497" s="2"/>
      <c r="IM497" s="2"/>
      <c r="IN497" s="2"/>
      <c r="IO497" s="2"/>
      <c r="IP497" s="2"/>
      <c r="IQ497" s="2"/>
      <c r="IR497" s="2"/>
      <c r="IS497" s="2"/>
      <c r="IT497" s="2"/>
      <c r="IU497" s="2"/>
    </row>
    <row r="498" spans="1:255" x14ac:dyDescent="0.2">
      <c r="A498" s="2">
        <v>17</v>
      </c>
      <c r="B498" s="2">
        <v>1</v>
      </c>
      <c r="C498" s="2">
        <f>ROW(SmtRes!A387)</f>
        <v>387</v>
      </c>
      <c r="D498" s="2">
        <f>ROW(EtalonRes!A413)</f>
        <v>413</v>
      </c>
      <c r="E498" s="2" t="s">
        <v>576</v>
      </c>
      <c r="F498" s="2" t="s">
        <v>43</v>
      </c>
      <c r="G498" s="2" t="s">
        <v>44</v>
      </c>
      <c r="H498" s="2" t="s">
        <v>33</v>
      </c>
      <c r="I498" s="2">
        <f>ROUND(3/100,7)</f>
        <v>0.03</v>
      </c>
      <c r="J498" s="2">
        <v>0</v>
      </c>
      <c r="K498" s="2">
        <f>ROUND(3/100,7)</f>
        <v>0.03</v>
      </c>
      <c r="L498" s="2"/>
      <c r="M498" s="2"/>
      <c r="N498" s="2"/>
      <c r="O498" s="2">
        <f>ROUND(CP498,2)</f>
        <v>895.74</v>
      </c>
      <c r="P498" s="2">
        <f>SUMIF(SmtRes!AQ387:'SmtRes'!AQ387,"=1",SmtRes!DF387:'SmtRes'!DF387)</f>
        <v>0</v>
      </c>
      <c r="Q498" s="2">
        <f>SUMIF(SmtRes!AQ387:'SmtRes'!AQ387,"=1",SmtRes!DG387:'SmtRes'!DG387)</f>
        <v>0</v>
      </c>
      <c r="R498" s="2">
        <f>SUMIF(SmtRes!AQ387:'SmtRes'!AQ387,"=1",SmtRes!DH387:'SmtRes'!DH387)</f>
        <v>0</v>
      </c>
      <c r="S498" s="2">
        <f>SUMIF(SmtRes!AQ387:'SmtRes'!AQ387,"=1",SmtRes!DI387:'SmtRes'!DI387)</f>
        <v>895.74</v>
      </c>
      <c r="T498" s="2">
        <f>ROUND(CU498*I498,2)</f>
        <v>0</v>
      </c>
      <c r="U498" s="2">
        <f>SUMIF(SmtRes!AQ387:'SmtRes'!AQ387,"=1",SmtRes!CV387:'SmtRes'!CV387)</f>
        <v>2.9159999999999999</v>
      </c>
      <c r="V498" s="2">
        <f>SUMIF(SmtRes!AQ387:'SmtRes'!AQ387,"=1",SmtRes!CW387:'SmtRes'!CW387)</f>
        <v>0</v>
      </c>
      <c r="W498" s="2">
        <f>ROUND(CX498*I498,2)</f>
        <v>0</v>
      </c>
      <c r="X498" s="2">
        <f t="shared" si="281"/>
        <v>797.21</v>
      </c>
      <c r="Y498" s="2">
        <f t="shared" si="281"/>
        <v>358.3</v>
      </c>
      <c r="Z498" s="2"/>
      <c r="AA498" s="2">
        <v>72309884</v>
      </c>
      <c r="AB498" s="2">
        <f>ROUND((AC498+AD498+AF498),6)</f>
        <v>29857.896000000001</v>
      </c>
      <c r="AC498" s="2">
        <f>ROUND((0),6)</f>
        <v>0</v>
      </c>
      <c r="AD498" s="2">
        <f>ROUND((((0)-(0))+AE498),6)</f>
        <v>0</v>
      </c>
      <c r="AE498" s="2">
        <f>ROUND((0),6)</f>
        <v>0</v>
      </c>
      <c r="AF498" s="2">
        <f>ROUND((SUM(SmtRes!BT387:'SmtRes'!BT387)),6)</f>
        <v>29857.896000000001</v>
      </c>
      <c r="AG498" s="2">
        <f>ROUND((AP498),6)</f>
        <v>0</v>
      </c>
      <c r="AH498" s="2">
        <f>(SUM(SmtRes!BU387:'SmtRes'!BU387))</f>
        <v>97.2</v>
      </c>
      <c r="AI498" s="2">
        <f>(0)</f>
        <v>0</v>
      </c>
      <c r="AJ498" s="2">
        <f>(AS498)</f>
        <v>0</v>
      </c>
      <c r="AK498" s="2">
        <v>29857.896000000001</v>
      </c>
      <c r="AL498" s="2">
        <v>0</v>
      </c>
      <c r="AM498" s="2">
        <v>0</v>
      </c>
      <c r="AN498" s="2">
        <v>0</v>
      </c>
      <c r="AO498" s="2">
        <v>29857.896000000001</v>
      </c>
      <c r="AP498" s="2">
        <v>0</v>
      </c>
      <c r="AQ498" s="2">
        <v>97.2</v>
      </c>
      <c r="AR498" s="2">
        <v>0</v>
      </c>
      <c r="AS498" s="2">
        <v>0</v>
      </c>
      <c r="AT498" s="2">
        <v>89</v>
      </c>
      <c r="AU498" s="2">
        <v>40</v>
      </c>
      <c r="AV498" s="2">
        <v>1</v>
      </c>
      <c r="AW498" s="2">
        <v>1</v>
      </c>
      <c r="AX498" s="2"/>
      <c r="AY498" s="2"/>
      <c r="AZ498" s="2">
        <v>1</v>
      </c>
      <c r="BA498" s="2">
        <v>1</v>
      </c>
      <c r="BB498" s="2">
        <v>1</v>
      </c>
      <c r="BC498" s="2">
        <v>1</v>
      </c>
      <c r="BD498" s="2" t="s">
        <v>3</v>
      </c>
      <c r="BE498" s="2" t="s">
        <v>3</v>
      </c>
      <c r="BF498" s="2" t="s">
        <v>3</v>
      </c>
      <c r="BG498" s="2" t="s">
        <v>3</v>
      </c>
      <c r="BH498" s="2">
        <v>0</v>
      </c>
      <c r="BI498" s="2">
        <v>1</v>
      </c>
      <c r="BJ498" s="2" t="s">
        <v>45</v>
      </c>
      <c r="BK498" s="2"/>
      <c r="BL498" s="2"/>
      <c r="BM498" s="2">
        <v>1003</v>
      </c>
      <c r="BN498" s="2">
        <v>0</v>
      </c>
      <c r="BO498" s="2" t="s">
        <v>3</v>
      </c>
      <c r="BP498" s="2">
        <v>0</v>
      </c>
      <c r="BQ498" s="2">
        <v>2</v>
      </c>
      <c r="BR498" s="2">
        <v>0</v>
      </c>
      <c r="BS498" s="2">
        <v>1</v>
      </c>
      <c r="BT498" s="2">
        <v>1</v>
      </c>
      <c r="BU498" s="2">
        <v>1</v>
      </c>
      <c r="BV498" s="2">
        <v>1</v>
      </c>
      <c r="BW498" s="2">
        <v>1</v>
      </c>
      <c r="BX498" s="2">
        <v>1</v>
      </c>
      <c r="BY498" s="2" t="s">
        <v>3</v>
      </c>
      <c r="BZ498" s="2">
        <v>89</v>
      </c>
      <c r="CA498" s="2">
        <v>40</v>
      </c>
      <c r="CB498" s="2" t="s">
        <v>3</v>
      </c>
      <c r="CC498" s="2"/>
      <c r="CD498" s="2"/>
      <c r="CE498" s="2">
        <v>0</v>
      </c>
      <c r="CF498" s="2">
        <v>0</v>
      </c>
      <c r="CG498" s="2">
        <v>0</v>
      </c>
      <c r="CH498" s="2"/>
      <c r="CI498" s="2"/>
      <c r="CJ498" s="2"/>
      <c r="CK498" s="2"/>
      <c r="CL498" s="2"/>
      <c r="CM498" s="2">
        <v>0</v>
      </c>
      <c r="CN498" s="2" t="s">
        <v>3</v>
      </c>
      <c r="CO498" s="2">
        <v>0</v>
      </c>
      <c r="CP498" s="2">
        <f>(P498+Q498+S498+R498)</f>
        <v>895.74</v>
      </c>
      <c r="CQ498" s="2">
        <f>SUMIF(SmtRes!AQ387:'SmtRes'!AQ387,"=1",SmtRes!AA387:'SmtRes'!AA387)</f>
        <v>0</v>
      </c>
      <c r="CR498" s="2">
        <f>SUMIF(SmtRes!AQ387:'SmtRes'!AQ387,"=1",SmtRes!AB387:'SmtRes'!AB387)</f>
        <v>0</v>
      </c>
      <c r="CS498" s="2">
        <f>SUMIF(SmtRes!AQ387:'SmtRes'!AQ387,"=1",SmtRes!AC387:'SmtRes'!AC387)</f>
        <v>0</v>
      </c>
      <c r="CT498" s="2">
        <f>SUMIF(SmtRes!AQ387:'SmtRes'!AQ387,"=1",SmtRes!AD387:'SmtRes'!AD387)</f>
        <v>307.18</v>
      </c>
      <c r="CU498" s="2">
        <f>AG498</f>
        <v>0</v>
      </c>
      <c r="CV498" s="2">
        <f>SUMIF(SmtRes!AQ387:'SmtRes'!AQ387,"=1",SmtRes!BU387:'SmtRes'!BU387)</f>
        <v>97.2</v>
      </c>
      <c r="CW498" s="2">
        <f>SUMIF(SmtRes!AQ387:'SmtRes'!AQ387,"=1",SmtRes!BV387:'SmtRes'!BV387)</f>
        <v>0</v>
      </c>
      <c r="CX498" s="2">
        <f>AJ498</f>
        <v>0</v>
      </c>
      <c r="CY498" s="2">
        <f>(((S498+R498)*AT498)/100)</f>
        <v>797.20860000000005</v>
      </c>
      <c r="CZ498" s="2">
        <f>(((S498+R498)*AU498)/100)</f>
        <v>358.29599999999999</v>
      </c>
      <c r="DA498" s="2"/>
      <c r="DB498" s="2"/>
      <c r="DC498" s="2" t="s">
        <v>3</v>
      </c>
      <c r="DD498" s="2" t="s">
        <v>3</v>
      </c>
      <c r="DE498" s="2" t="s">
        <v>3</v>
      </c>
      <c r="DF498" s="2" t="s">
        <v>3</v>
      </c>
      <c r="DG498" s="2" t="s">
        <v>3</v>
      </c>
      <c r="DH498" s="2" t="s">
        <v>3</v>
      </c>
      <c r="DI498" s="2" t="s">
        <v>3</v>
      </c>
      <c r="DJ498" s="2" t="s">
        <v>3</v>
      </c>
      <c r="DK498" s="2" t="s">
        <v>3</v>
      </c>
      <c r="DL498" s="2" t="s">
        <v>3</v>
      </c>
      <c r="DM498" s="2" t="s">
        <v>3</v>
      </c>
      <c r="DN498" s="2">
        <v>0</v>
      </c>
      <c r="DO498" s="2">
        <v>0</v>
      </c>
      <c r="DP498" s="2">
        <v>1</v>
      </c>
      <c r="DQ498" s="2">
        <v>1</v>
      </c>
      <c r="DR498" s="2"/>
      <c r="DS498" s="2"/>
      <c r="DT498" s="2"/>
      <c r="DU498" s="2">
        <v>1007</v>
      </c>
      <c r="DV498" s="2" t="s">
        <v>33</v>
      </c>
      <c r="DW498" s="2" t="s">
        <v>33</v>
      </c>
      <c r="DX498" s="2">
        <v>100</v>
      </c>
      <c r="DY498" s="2"/>
      <c r="DZ498" s="2" t="s">
        <v>3</v>
      </c>
      <c r="EA498" s="2" t="s">
        <v>3</v>
      </c>
      <c r="EB498" s="2" t="s">
        <v>3</v>
      </c>
      <c r="EC498" s="2" t="s">
        <v>3</v>
      </c>
      <c r="ED498" s="2"/>
      <c r="EE498" s="2">
        <v>70312910</v>
      </c>
      <c r="EF498" s="2">
        <v>2</v>
      </c>
      <c r="EG498" s="2" t="s">
        <v>25</v>
      </c>
      <c r="EH498" s="2">
        <v>1</v>
      </c>
      <c r="EI498" s="2" t="s">
        <v>19</v>
      </c>
      <c r="EJ498" s="2">
        <v>1</v>
      </c>
      <c r="EK498" s="2">
        <v>1003</v>
      </c>
      <c r="EL498" s="2" t="s">
        <v>35</v>
      </c>
      <c r="EM498" s="2" t="s">
        <v>27</v>
      </c>
      <c r="EN498" s="2"/>
      <c r="EO498" s="2" t="s">
        <v>3</v>
      </c>
      <c r="EP498" s="2"/>
      <c r="EQ498" s="2">
        <v>0</v>
      </c>
      <c r="ER498" s="2">
        <v>0</v>
      </c>
      <c r="ES498" s="2">
        <v>0</v>
      </c>
      <c r="ET498" s="2">
        <v>0</v>
      </c>
      <c r="EU498" s="2">
        <v>0</v>
      </c>
      <c r="EV498" s="2">
        <v>0</v>
      </c>
      <c r="EW498" s="2">
        <v>97.2</v>
      </c>
      <c r="EX498" s="2">
        <v>0</v>
      </c>
      <c r="EY498" s="2">
        <v>0</v>
      </c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>
        <v>0</v>
      </c>
      <c r="FR498" s="2">
        <v>0</v>
      </c>
      <c r="FS498" s="2">
        <v>0</v>
      </c>
      <c r="FT498" s="2"/>
      <c r="FU498" s="2"/>
      <c r="FV498" s="2"/>
      <c r="FW498" s="2"/>
      <c r="FX498" s="2">
        <v>89</v>
      </c>
      <c r="FY498" s="2">
        <v>40</v>
      </c>
      <c r="FZ498" s="2"/>
      <c r="GA498" s="2" t="s">
        <v>3</v>
      </c>
      <c r="GB498" s="2"/>
      <c r="GC498" s="2"/>
      <c r="GD498" s="2">
        <v>1</v>
      </c>
      <c r="GE498" s="2"/>
      <c r="GF498" s="2">
        <v>-1673785635</v>
      </c>
      <c r="GG498" s="2">
        <v>2</v>
      </c>
      <c r="GH498" s="2">
        <v>1</v>
      </c>
      <c r="GI498" s="2">
        <v>-2</v>
      </c>
      <c r="GJ498" s="2">
        <v>0</v>
      </c>
      <c r="GK498" s="2">
        <v>0</v>
      </c>
      <c r="GL498" s="2">
        <f>ROUND(IF(AND(BH498=3,BI498=3,FS498&lt;&gt;0),P498,0),2)</f>
        <v>0</v>
      </c>
      <c r="GM498" s="2">
        <f>ROUND(O498+X498+Y498,2)+GX498</f>
        <v>2051.25</v>
      </c>
      <c r="GN498" s="2">
        <f>IF(OR(BI498=0,BI498=1),GM498-GX498,0)</f>
        <v>2051.25</v>
      </c>
      <c r="GO498" s="2">
        <f>IF(BI498=2,GM498-GX498,0)</f>
        <v>0</v>
      </c>
      <c r="GP498" s="2">
        <f>IF(BI498=4,GM498-GX498,0)</f>
        <v>0</v>
      </c>
      <c r="GQ498" s="2"/>
      <c r="GR498" s="2">
        <v>0</v>
      </c>
      <c r="GS498" s="2">
        <v>0</v>
      </c>
      <c r="GT498" s="2">
        <v>0</v>
      </c>
      <c r="GU498" s="2" t="s">
        <v>3</v>
      </c>
      <c r="GV498" s="2">
        <f>ROUND((GT498),6)</f>
        <v>0</v>
      </c>
      <c r="GW498" s="2">
        <v>1</v>
      </c>
      <c r="GX498" s="2">
        <f>ROUND(HC498*I498,2)</f>
        <v>0</v>
      </c>
      <c r="GY498" s="2"/>
      <c r="GZ498" s="2"/>
      <c r="HA498" s="2">
        <v>0</v>
      </c>
      <c r="HB498" s="2">
        <v>0</v>
      </c>
      <c r="HC498" s="2">
        <f>GV498*GW498</f>
        <v>0</v>
      </c>
      <c r="HD498" s="2"/>
      <c r="HE498" s="2" t="s">
        <v>3</v>
      </c>
      <c r="HF498" s="2" t="s">
        <v>3</v>
      </c>
      <c r="HG498" s="2"/>
      <c r="HH498" s="2"/>
      <c r="HI498" s="2"/>
      <c r="HJ498" s="2"/>
      <c r="HK498" s="2"/>
      <c r="HL498" s="2"/>
      <c r="HM498" s="2" t="s">
        <v>3</v>
      </c>
      <c r="HN498" s="2" t="s">
        <v>36</v>
      </c>
      <c r="HO498" s="2" t="s">
        <v>37</v>
      </c>
      <c r="HP498" s="2" t="s">
        <v>35</v>
      </c>
      <c r="HQ498" s="2" t="s">
        <v>35</v>
      </c>
      <c r="HR498" s="2"/>
      <c r="HS498" s="2">
        <v>0</v>
      </c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>
        <v>0</v>
      </c>
      <c r="IL498" s="2"/>
      <c r="IM498" s="2"/>
      <c r="IN498" s="2"/>
      <c r="IO498" s="2"/>
      <c r="IP498" s="2"/>
      <c r="IQ498" s="2"/>
      <c r="IR498" s="2"/>
      <c r="IS498" s="2"/>
      <c r="IT498" s="2"/>
      <c r="IU498" s="2"/>
    </row>
    <row r="500" spans="1:255" x14ac:dyDescent="0.2">
      <c r="A500" s="3">
        <v>51</v>
      </c>
      <c r="B500" s="3">
        <f>B491</f>
        <v>1</v>
      </c>
      <c r="C500" s="3">
        <f>A491</f>
        <v>5</v>
      </c>
      <c r="D500" s="3">
        <f>ROW(A491)</f>
        <v>491</v>
      </c>
      <c r="E500" s="3"/>
      <c r="F500" s="3" t="str">
        <f>IF(F491&lt;&gt;"",F491,"")</f>
        <v>Новый подраздел</v>
      </c>
      <c r="G500" s="3" t="str">
        <f>IF(G491&lt;&gt;"",G491,"")</f>
        <v>Земляные работы</v>
      </c>
      <c r="H500" s="3">
        <v>0</v>
      </c>
      <c r="I500" s="3"/>
      <c r="J500" s="3"/>
      <c r="K500" s="3"/>
      <c r="L500" s="3"/>
      <c r="M500" s="3"/>
      <c r="N500" s="3"/>
      <c r="O500" s="3">
        <f t="shared" ref="O500:T500" si="282">ROUND(AB500,2)</f>
        <v>5031.2299999999996</v>
      </c>
      <c r="P500" s="3">
        <f t="shared" si="282"/>
        <v>0</v>
      </c>
      <c r="Q500" s="3">
        <f t="shared" si="282"/>
        <v>2285.39</v>
      </c>
      <c r="R500" s="3">
        <f t="shared" si="282"/>
        <v>863.24</v>
      </c>
      <c r="S500" s="3">
        <f t="shared" si="282"/>
        <v>1882.6</v>
      </c>
      <c r="T500" s="3">
        <f t="shared" si="282"/>
        <v>0</v>
      </c>
      <c r="U500" s="3">
        <f>AH500</f>
        <v>5.9960000000000004</v>
      </c>
      <c r="V500" s="3">
        <f>AI500</f>
        <v>1.6873800000000001</v>
      </c>
      <c r="W500" s="3">
        <f>ROUND(AJ500,2)</f>
        <v>0</v>
      </c>
      <c r="X500" s="3">
        <f>ROUND(AK500,2)</f>
        <v>2469.6999999999998</v>
      </c>
      <c r="Y500" s="3">
        <f>ROUND(AL500,2)</f>
        <v>1150.1300000000001</v>
      </c>
      <c r="Z500" s="3"/>
      <c r="AA500" s="3"/>
      <c r="AB500" s="3">
        <f>ROUND(SUMIF(AA495:AA498,"=72309884",O495:O498),2)</f>
        <v>5031.2299999999996</v>
      </c>
      <c r="AC500" s="3">
        <f>ROUND(SUMIF(AA495:AA498,"=72309884",P495:P498),2)</f>
        <v>0</v>
      </c>
      <c r="AD500" s="3">
        <f>ROUND(SUMIF(AA495:AA498,"=72309884",Q495:Q498),2)</f>
        <v>2285.39</v>
      </c>
      <c r="AE500" s="3">
        <f>ROUND(SUMIF(AA495:AA498,"=72309884",R495:R498),2)</f>
        <v>863.24</v>
      </c>
      <c r="AF500" s="3">
        <f>ROUND(SUMIF(AA495:AA498,"=72309884",S495:S498),2)</f>
        <v>1882.6</v>
      </c>
      <c r="AG500" s="3">
        <f>ROUND(SUMIF(AA495:AA498,"=72309884",T495:T498),2)</f>
        <v>0</v>
      </c>
      <c r="AH500" s="3">
        <f>SUMIF(AA495:AA498,"=72309884",U495:U498)</f>
        <v>5.9960000000000004</v>
      </c>
      <c r="AI500" s="3">
        <f>SUMIF(AA495:AA498,"=72309884",V495:V498)</f>
        <v>1.6873800000000001</v>
      </c>
      <c r="AJ500" s="3">
        <f>ROUND(SUMIF(AA495:AA498,"=72309884",W495:W498),2)</f>
        <v>0</v>
      </c>
      <c r="AK500" s="3">
        <f>ROUND(SUMIF(AA495:AA498,"=72309884",X495:X498),2)</f>
        <v>2469.6999999999998</v>
      </c>
      <c r="AL500" s="3">
        <f>ROUND(SUMIF(AA495:AA498,"=72309884",Y495:Y498),2)</f>
        <v>1150.1300000000001</v>
      </c>
      <c r="AM500" s="3"/>
      <c r="AN500" s="3"/>
      <c r="AO500" s="3">
        <f t="shared" ref="AO500:BD500" si="283">ROUND(BX500,2)</f>
        <v>0</v>
      </c>
      <c r="AP500" s="3">
        <f t="shared" si="283"/>
        <v>0</v>
      </c>
      <c r="AQ500" s="3">
        <f t="shared" si="283"/>
        <v>0</v>
      </c>
      <c r="AR500" s="3">
        <f t="shared" si="283"/>
        <v>8651.06</v>
      </c>
      <c r="AS500" s="3">
        <f t="shared" si="283"/>
        <v>8651.06</v>
      </c>
      <c r="AT500" s="3">
        <f t="shared" si="283"/>
        <v>0</v>
      </c>
      <c r="AU500" s="3">
        <f t="shared" si="283"/>
        <v>0</v>
      </c>
      <c r="AV500" s="3">
        <f t="shared" si="283"/>
        <v>0</v>
      </c>
      <c r="AW500" s="3">
        <f t="shared" si="283"/>
        <v>0</v>
      </c>
      <c r="AX500" s="3">
        <f t="shared" si="283"/>
        <v>0</v>
      </c>
      <c r="AY500" s="3">
        <f t="shared" si="283"/>
        <v>0</v>
      </c>
      <c r="AZ500" s="3">
        <f t="shared" si="283"/>
        <v>0</v>
      </c>
      <c r="BA500" s="3">
        <f t="shared" si="283"/>
        <v>0</v>
      </c>
      <c r="BB500" s="3">
        <f t="shared" si="283"/>
        <v>0</v>
      </c>
      <c r="BC500" s="3">
        <f t="shared" si="283"/>
        <v>0</v>
      </c>
      <c r="BD500" s="3">
        <f t="shared" si="283"/>
        <v>0</v>
      </c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>
        <f>ROUND(SUMIF(AA495:AA498,"=72309884",FQ495:FQ498),2)</f>
        <v>0</v>
      </c>
      <c r="BY500" s="3">
        <f>ROUND(SUMIF(AA495:AA498,"=72309884",FR495:FR498),2)</f>
        <v>0</v>
      </c>
      <c r="BZ500" s="3">
        <f>ROUND(SUMIF(AA495:AA498,"=72309884",GL495:GL498),2)</f>
        <v>0</v>
      </c>
      <c r="CA500" s="3">
        <f>ROUND(SUMIF(AA495:AA498,"=72309884",GM495:GM498),2)</f>
        <v>8651.06</v>
      </c>
      <c r="CB500" s="3">
        <f>ROUND(SUMIF(AA495:AA498,"=72309884",GN495:GN498),2)</f>
        <v>8651.06</v>
      </c>
      <c r="CC500" s="3">
        <f>ROUND(SUMIF(AA495:AA498,"=72309884",GO495:GO498),2)</f>
        <v>0</v>
      </c>
      <c r="CD500" s="3">
        <f>ROUND(SUMIF(AA495:AA498,"=72309884",GP495:GP498),2)</f>
        <v>0</v>
      </c>
      <c r="CE500" s="3">
        <f>AC500-BX500</f>
        <v>0</v>
      </c>
      <c r="CF500" s="3">
        <f>AC500-BY500</f>
        <v>0</v>
      </c>
      <c r="CG500" s="3">
        <f>BX500-BZ500</f>
        <v>0</v>
      </c>
      <c r="CH500" s="3">
        <f>AC500-BX500-BY500+BZ500</f>
        <v>0</v>
      </c>
      <c r="CI500" s="3">
        <f>BY500-BZ500</f>
        <v>0</v>
      </c>
      <c r="CJ500" s="3">
        <f>ROUND(SUMIF(AA495:AA498,"=72309884",GX495:GX498),2)</f>
        <v>0</v>
      </c>
      <c r="CK500" s="3">
        <f>ROUND(SUMIF(AA495:AA498,"=72309884",GY495:GY498),2)</f>
        <v>0</v>
      </c>
      <c r="CL500" s="3">
        <f>ROUND(SUMIF(AA495:AA498,"=72309884",GZ495:GZ498),2)</f>
        <v>0</v>
      </c>
      <c r="CM500" s="3">
        <f>ROUND(SUMIF(AA495:AA498,"=72309884",HD495:HD498),2)</f>
        <v>0</v>
      </c>
      <c r="CN500" s="3"/>
      <c r="CO500" s="3"/>
      <c r="CP500" s="3"/>
      <c r="CQ500" s="3"/>
      <c r="CR500" s="3"/>
      <c r="CS500" s="3"/>
      <c r="CT500" s="3"/>
      <c r="CU500" s="3"/>
      <c r="CV500" s="3"/>
      <c r="CW500" s="3"/>
      <c r="CX500" s="3"/>
      <c r="CY500" s="3"/>
      <c r="CZ500" s="3"/>
      <c r="DA500" s="3"/>
      <c r="DB500" s="3"/>
      <c r="DC500" s="3"/>
      <c r="DD500" s="3"/>
      <c r="DE500" s="3"/>
      <c r="DF500" s="3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>
        <v>0</v>
      </c>
    </row>
    <row r="502" spans="1:255" x14ac:dyDescent="0.2">
      <c r="A502" s="5">
        <v>50</v>
      </c>
      <c r="B502" s="5">
        <v>0</v>
      </c>
      <c r="C502" s="5">
        <v>0</v>
      </c>
      <c r="D502" s="5">
        <v>1</v>
      </c>
      <c r="E502" s="5">
        <v>201</v>
      </c>
      <c r="F502" s="5">
        <f>ROUND(Source!O500,O502)</f>
        <v>5031.2299999999996</v>
      </c>
      <c r="G502" s="5" t="s">
        <v>46</v>
      </c>
      <c r="H502" s="5" t="s">
        <v>47</v>
      </c>
      <c r="I502" s="5"/>
      <c r="J502" s="5"/>
      <c r="K502" s="5">
        <v>201</v>
      </c>
      <c r="L502" s="5">
        <v>1</v>
      </c>
      <c r="M502" s="5">
        <v>3</v>
      </c>
      <c r="N502" s="5" t="s">
        <v>3</v>
      </c>
      <c r="O502" s="5">
        <v>2</v>
      </c>
      <c r="P502" s="5"/>
      <c r="Q502" s="5"/>
      <c r="R502" s="5"/>
      <c r="S502" s="5"/>
      <c r="T502" s="5"/>
      <c r="U502" s="5"/>
      <c r="V502" s="5"/>
      <c r="W502" s="5">
        <v>5031.2299999999996</v>
      </c>
      <c r="X502" s="5">
        <v>1</v>
      </c>
      <c r="Y502" s="5">
        <v>5031.2299999999996</v>
      </c>
      <c r="Z502" s="5"/>
      <c r="AA502" s="5"/>
      <c r="AB502" s="5"/>
    </row>
    <row r="503" spans="1:255" x14ac:dyDescent="0.2">
      <c r="A503" s="5">
        <v>50</v>
      </c>
      <c r="B503" s="5">
        <v>0</v>
      </c>
      <c r="C503" s="5">
        <v>0</v>
      </c>
      <c r="D503" s="5">
        <v>1</v>
      </c>
      <c r="E503" s="5">
        <v>202</v>
      </c>
      <c r="F503" s="5">
        <f>ROUND(Source!P500,O503)</f>
        <v>0</v>
      </c>
      <c r="G503" s="5" t="s">
        <v>48</v>
      </c>
      <c r="H503" s="5" t="s">
        <v>49</v>
      </c>
      <c r="I503" s="5"/>
      <c r="J503" s="5"/>
      <c r="K503" s="5">
        <v>202</v>
      </c>
      <c r="L503" s="5">
        <v>2</v>
      </c>
      <c r="M503" s="5">
        <v>3</v>
      </c>
      <c r="N503" s="5" t="s">
        <v>3</v>
      </c>
      <c r="O503" s="5">
        <v>2</v>
      </c>
      <c r="P503" s="5"/>
      <c r="Q503" s="5"/>
      <c r="R503" s="5"/>
      <c r="S503" s="5"/>
      <c r="T503" s="5"/>
      <c r="U503" s="5"/>
      <c r="V503" s="5"/>
      <c r="W503" s="5">
        <v>0</v>
      </c>
      <c r="X503" s="5">
        <v>1</v>
      </c>
      <c r="Y503" s="5">
        <v>0</v>
      </c>
      <c r="Z503" s="5"/>
      <c r="AA503" s="5"/>
      <c r="AB503" s="5"/>
    </row>
    <row r="504" spans="1:255" x14ac:dyDescent="0.2">
      <c r="A504" s="5">
        <v>50</v>
      </c>
      <c r="B504" s="5">
        <v>0</v>
      </c>
      <c r="C504" s="5">
        <v>0</v>
      </c>
      <c r="D504" s="5">
        <v>1</v>
      </c>
      <c r="E504" s="5">
        <v>222</v>
      </c>
      <c r="F504" s="5">
        <f>ROUND(Source!AO500,O504)</f>
        <v>0</v>
      </c>
      <c r="G504" s="5" t="s">
        <v>50</v>
      </c>
      <c r="H504" s="5" t="s">
        <v>51</v>
      </c>
      <c r="I504" s="5"/>
      <c r="J504" s="5"/>
      <c r="K504" s="5">
        <v>222</v>
      </c>
      <c r="L504" s="5">
        <v>3</v>
      </c>
      <c r="M504" s="5">
        <v>3</v>
      </c>
      <c r="N504" s="5" t="s">
        <v>3</v>
      </c>
      <c r="O504" s="5">
        <v>2</v>
      </c>
      <c r="P504" s="5"/>
      <c r="Q504" s="5"/>
      <c r="R504" s="5"/>
      <c r="S504" s="5"/>
      <c r="T504" s="5"/>
      <c r="U504" s="5"/>
      <c r="V504" s="5"/>
      <c r="W504" s="5">
        <v>0</v>
      </c>
      <c r="X504" s="5">
        <v>1</v>
      </c>
      <c r="Y504" s="5">
        <v>0</v>
      </c>
      <c r="Z504" s="5"/>
      <c r="AA504" s="5"/>
      <c r="AB504" s="5"/>
    </row>
    <row r="505" spans="1:255" x14ac:dyDescent="0.2">
      <c r="A505" s="5">
        <v>50</v>
      </c>
      <c r="B505" s="5">
        <v>0</v>
      </c>
      <c r="C505" s="5">
        <v>0</v>
      </c>
      <c r="D505" s="5">
        <v>1</v>
      </c>
      <c r="E505" s="5">
        <v>225</v>
      </c>
      <c r="F505" s="5">
        <f>ROUND(Source!AV500,O505)</f>
        <v>0</v>
      </c>
      <c r="G505" s="5" t="s">
        <v>52</v>
      </c>
      <c r="H505" s="5" t="s">
        <v>53</v>
      </c>
      <c r="I505" s="5"/>
      <c r="J505" s="5"/>
      <c r="K505" s="5">
        <v>225</v>
      </c>
      <c r="L505" s="5">
        <v>4</v>
      </c>
      <c r="M505" s="5">
        <v>3</v>
      </c>
      <c r="N505" s="5" t="s">
        <v>3</v>
      </c>
      <c r="O505" s="5">
        <v>2</v>
      </c>
      <c r="P505" s="5"/>
      <c r="Q505" s="5"/>
      <c r="R505" s="5"/>
      <c r="S505" s="5"/>
      <c r="T505" s="5"/>
      <c r="U505" s="5"/>
      <c r="V505" s="5"/>
      <c r="W505" s="5">
        <v>0</v>
      </c>
      <c r="X505" s="5">
        <v>1</v>
      </c>
      <c r="Y505" s="5">
        <v>0</v>
      </c>
      <c r="Z505" s="5"/>
      <c r="AA505" s="5"/>
      <c r="AB505" s="5"/>
    </row>
    <row r="506" spans="1:255" x14ac:dyDescent="0.2">
      <c r="A506" s="5">
        <v>50</v>
      </c>
      <c r="B506" s="5">
        <v>0</v>
      </c>
      <c r="C506" s="5">
        <v>0</v>
      </c>
      <c r="D506" s="5">
        <v>1</v>
      </c>
      <c r="E506" s="5">
        <v>226</v>
      </c>
      <c r="F506" s="5">
        <f>ROUND(Source!AW500,O506)</f>
        <v>0</v>
      </c>
      <c r="G506" s="5" t="s">
        <v>54</v>
      </c>
      <c r="H506" s="5" t="s">
        <v>55</v>
      </c>
      <c r="I506" s="5"/>
      <c r="J506" s="5"/>
      <c r="K506" s="5">
        <v>226</v>
      </c>
      <c r="L506" s="5">
        <v>5</v>
      </c>
      <c r="M506" s="5">
        <v>3</v>
      </c>
      <c r="N506" s="5" t="s">
        <v>3</v>
      </c>
      <c r="O506" s="5">
        <v>2</v>
      </c>
      <c r="P506" s="5"/>
      <c r="Q506" s="5"/>
      <c r="R506" s="5"/>
      <c r="S506" s="5"/>
      <c r="T506" s="5"/>
      <c r="U506" s="5"/>
      <c r="V506" s="5"/>
      <c r="W506" s="5">
        <v>0</v>
      </c>
      <c r="X506" s="5">
        <v>1</v>
      </c>
      <c r="Y506" s="5">
        <v>0</v>
      </c>
      <c r="Z506" s="5"/>
      <c r="AA506" s="5"/>
      <c r="AB506" s="5"/>
    </row>
    <row r="507" spans="1:255" x14ac:dyDescent="0.2">
      <c r="A507" s="5">
        <v>50</v>
      </c>
      <c r="B507" s="5">
        <v>0</v>
      </c>
      <c r="C507" s="5">
        <v>0</v>
      </c>
      <c r="D507" s="5">
        <v>1</v>
      </c>
      <c r="E507" s="5">
        <v>227</v>
      </c>
      <c r="F507" s="5">
        <f>ROUND(Source!AX500,O507)</f>
        <v>0</v>
      </c>
      <c r="G507" s="5" t="s">
        <v>56</v>
      </c>
      <c r="H507" s="5" t="s">
        <v>57</v>
      </c>
      <c r="I507" s="5"/>
      <c r="J507" s="5"/>
      <c r="K507" s="5">
        <v>227</v>
      </c>
      <c r="L507" s="5">
        <v>6</v>
      </c>
      <c r="M507" s="5">
        <v>3</v>
      </c>
      <c r="N507" s="5" t="s">
        <v>3</v>
      </c>
      <c r="O507" s="5">
        <v>2</v>
      </c>
      <c r="P507" s="5"/>
      <c r="Q507" s="5"/>
      <c r="R507" s="5"/>
      <c r="S507" s="5"/>
      <c r="T507" s="5"/>
      <c r="U507" s="5"/>
      <c r="V507" s="5"/>
      <c r="W507" s="5">
        <v>0</v>
      </c>
      <c r="X507" s="5">
        <v>1</v>
      </c>
      <c r="Y507" s="5">
        <v>0</v>
      </c>
      <c r="Z507" s="5"/>
      <c r="AA507" s="5"/>
      <c r="AB507" s="5"/>
    </row>
    <row r="508" spans="1:255" x14ac:dyDescent="0.2">
      <c r="A508" s="5">
        <v>50</v>
      </c>
      <c r="B508" s="5">
        <v>0</v>
      </c>
      <c r="C508" s="5">
        <v>0</v>
      </c>
      <c r="D508" s="5">
        <v>1</v>
      </c>
      <c r="E508" s="5">
        <v>228</v>
      </c>
      <c r="F508" s="5">
        <f>ROUND(Source!AY500,O508)</f>
        <v>0</v>
      </c>
      <c r="G508" s="5" t="s">
        <v>58</v>
      </c>
      <c r="H508" s="5" t="s">
        <v>59</v>
      </c>
      <c r="I508" s="5"/>
      <c r="J508" s="5"/>
      <c r="K508" s="5">
        <v>228</v>
      </c>
      <c r="L508" s="5">
        <v>7</v>
      </c>
      <c r="M508" s="5">
        <v>3</v>
      </c>
      <c r="N508" s="5" t="s">
        <v>3</v>
      </c>
      <c r="O508" s="5">
        <v>2</v>
      </c>
      <c r="P508" s="5"/>
      <c r="Q508" s="5"/>
      <c r="R508" s="5"/>
      <c r="S508" s="5"/>
      <c r="T508" s="5"/>
      <c r="U508" s="5"/>
      <c r="V508" s="5"/>
      <c r="W508" s="5">
        <v>0</v>
      </c>
      <c r="X508" s="5">
        <v>1</v>
      </c>
      <c r="Y508" s="5">
        <v>0</v>
      </c>
      <c r="Z508" s="5"/>
      <c r="AA508" s="5"/>
      <c r="AB508" s="5"/>
    </row>
    <row r="509" spans="1:255" x14ac:dyDescent="0.2">
      <c r="A509" s="5">
        <v>50</v>
      </c>
      <c r="B509" s="5">
        <v>0</v>
      </c>
      <c r="C509" s="5">
        <v>0</v>
      </c>
      <c r="D509" s="5">
        <v>1</v>
      </c>
      <c r="E509" s="5">
        <v>216</v>
      </c>
      <c r="F509" s="5">
        <f>ROUND(Source!AP500,O509)</f>
        <v>0</v>
      </c>
      <c r="G509" s="5" t="s">
        <v>60</v>
      </c>
      <c r="H509" s="5" t="s">
        <v>61</v>
      </c>
      <c r="I509" s="5"/>
      <c r="J509" s="5"/>
      <c r="K509" s="5">
        <v>216</v>
      </c>
      <c r="L509" s="5">
        <v>8</v>
      </c>
      <c r="M509" s="5">
        <v>3</v>
      </c>
      <c r="N509" s="5" t="s">
        <v>3</v>
      </c>
      <c r="O509" s="5">
        <v>2</v>
      </c>
      <c r="P509" s="5"/>
      <c r="Q509" s="5"/>
      <c r="R509" s="5"/>
      <c r="S509" s="5"/>
      <c r="T509" s="5"/>
      <c r="U509" s="5"/>
      <c r="V509" s="5"/>
      <c r="W509" s="5">
        <v>0</v>
      </c>
      <c r="X509" s="5">
        <v>1</v>
      </c>
      <c r="Y509" s="5">
        <v>0</v>
      </c>
      <c r="Z509" s="5"/>
      <c r="AA509" s="5"/>
      <c r="AB509" s="5"/>
    </row>
    <row r="510" spans="1:255" x14ac:dyDescent="0.2">
      <c r="A510" s="5">
        <v>50</v>
      </c>
      <c r="B510" s="5">
        <v>0</v>
      </c>
      <c r="C510" s="5">
        <v>0</v>
      </c>
      <c r="D510" s="5">
        <v>1</v>
      </c>
      <c r="E510" s="5">
        <v>223</v>
      </c>
      <c r="F510" s="5">
        <f>ROUND(Source!AQ500,O510)</f>
        <v>0</v>
      </c>
      <c r="G510" s="5" t="s">
        <v>62</v>
      </c>
      <c r="H510" s="5" t="s">
        <v>63</v>
      </c>
      <c r="I510" s="5"/>
      <c r="J510" s="5"/>
      <c r="K510" s="5">
        <v>223</v>
      </c>
      <c r="L510" s="5">
        <v>9</v>
      </c>
      <c r="M510" s="5">
        <v>3</v>
      </c>
      <c r="N510" s="5" t="s">
        <v>3</v>
      </c>
      <c r="O510" s="5">
        <v>2</v>
      </c>
      <c r="P510" s="5"/>
      <c r="Q510" s="5"/>
      <c r="R510" s="5"/>
      <c r="S510" s="5"/>
      <c r="T510" s="5"/>
      <c r="U510" s="5"/>
      <c r="V510" s="5"/>
      <c r="W510" s="5">
        <v>0</v>
      </c>
      <c r="X510" s="5">
        <v>1</v>
      </c>
      <c r="Y510" s="5">
        <v>0</v>
      </c>
      <c r="Z510" s="5"/>
      <c r="AA510" s="5"/>
      <c r="AB510" s="5"/>
    </row>
    <row r="511" spans="1:255" x14ac:dyDescent="0.2">
      <c r="A511" s="5">
        <v>50</v>
      </c>
      <c r="B511" s="5">
        <v>0</v>
      </c>
      <c r="C511" s="5">
        <v>0</v>
      </c>
      <c r="D511" s="5">
        <v>1</v>
      </c>
      <c r="E511" s="5">
        <v>229</v>
      </c>
      <c r="F511" s="5">
        <f>ROUND(Source!AZ500,O511)</f>
        <v>0</v>
      </c>
      <c r="G511" s="5" t="s">
        <v>64</v>
      </c>
      <c r="H511" s="5" t="s">
        <v>65</v>
      </c>
      <c r="I511" s="5"/>
      <c r="J511" s="5"/>
      <c r="K511" s="5">
        <v>229</v>
      </c>
      <c r="L511" s="5">
        <v>10</v>
      </c>
      <c r="M511" s="5">
        <v>3</v>
      </c>
      <c r="N511" s="5" t="s">
        <v>3</v>
      </c>
      <c r="O511" s="5">
        <v>2</v>
      </c>
      <c r="P511" s="5"/>
      <c r="Q511" s="5"/>
      <c r="R511" s="5"/>
      <c r="S511" s="5"/>
      <c r="T511" s="5"/>
      <c r="U511" s="5"/>
      <c r="V511" s="5"/>
      <c r="W511" s="5">
        <v>0</v>
      </c>
      <c r="X511" s="5">
        <v>1</v>
      </c>
      <c r="Y511" s="5">
        <v>0</v>
      </c>
      <c r="Z511" s="5"/>
      <c r="AA511" s="5"/>
      <c r="AB511" s="5"/>
    </row>
    <row r="512" spans="1:255" x14ac:dyDescent="0.2">
      <c r="A512" s="5">
        <v>50</v>
      </c>
      <c r="B512" s="5">
        <v>0</v>
      </c>
      <c r="C512" s="5">
        <v>0</v>
      </c>
      <c r="D512" s="5">
        <v>1</v>
      </c>
      <c r="E512" s="5">
        <v>203</v>
      </c>
      <c r="F512" s="5">
        <f>ROUND(Source!Q500,O512)</f>
        <v>2285.39</v>
      </c>
      <c r="G512" s="5" t="s">
        <v>66</v>
      </c>
      <c r="H512" s="5" t="s">
        <v>67</v>
      </c>
      <c r="I512" s="5"/>
      <c r="J512" s="5"/>
      <c r="K512" s="5">
        <v>203</v>
      </c>
      <c r="L512" s="5">
        <v>11</v>
      </c>
      <c r="M512" s="5">
        <v>3</v>
      </c>
      <c r="N512" s="5" t="s">
        <v>3</v>
      </c>
      <c r="O512" s="5">
        <v>2</v>
      </c>
      <c r="P512" s="5"/>
      <c r="Q512" s="5"/>
      <c r="R512" s="5"/>
      <c r="S512" s="5"/>
      <c r="T512" s="5"/>
      <c r="U512" s="5"/>
      <c r="V512" s="5"/>
      <c r="W512" s="5">
        <v>2285.39</v>
      </c>
      <c r="X512" s="5">
        <v>1</v>
      </c>
      <c r="Y512" s="5">
        <v>2285.39</v>
      </c>
      <c r="Z512" s="5"/>
      <c r="AA512" s="5"/>
      <c r="AB512" s="5"/>
    </row>
    <row r="513" spans="1:28" x14ac:dyDescent="0.2">
      <c r="A513" s="5">
        <v>50</v>
      </c>
      <c r="B513" s="5">
        <v>0</v>
      </c>
      <c r="C513" s="5">
        <v>0</v>
      </c>
      <c r="D513" s="5">
        <v>1</v>
      </c>
      <c r="E513" s="5">
        <v>231</v>
      </c>
      <c r="F513" s="5">
        <f>ROUND(Source!BB500,O513)</f>
        <v>0</v>
      </c>
      <c r="G513" s="5" t="s">
        <v>68</v>
      </c>
      <c r="H513" s="5" t="s">
        <v>69</v>
      </c>
      <c r="I513" s="5"/>
      <c r="J513" s="5"/>
      <c r="K513" s="5">
        <v>231</v>
      </c>
      <c r="L513" s="5">
        <v>12</v>
      </c>
      <c r="M513" s="5">
        <v>3</v>
      </c>
      <c r="N513" s="5" t="s">
        <v>3</v>
      </c>
      <c r="O513" s="5">
        <v>2</v>
      </c>
      <c r="P513" s="5"/>
      <c r="Q513" s="5"/>
      <c r="R513" s="5"/>
      <c r="S513" s="5"/>
      <c r="T513" s="5"/>
      <c r="U513" s="5"/>
      <c r="V513" s="5"/>
      <c r="W513" s="5">
        <v>0</v>
      </c>
      <c r="X513" s="5">
        <v>1</v>
      </c>
      <c r="Y513" s="5">
        <v>0</v>
      </c>
      <c r="Z513" s="5"/>
      <c r="AA513" s="5"/>
      <c r="AB513" s="5"/>
    </row>
    <row r="514" spans="1:28" x14ac:dyDescent="0.2">
      <c r="A514" s="5">
        <v>50</v>
      </c>
      <c r="B514" s="5">
        <v>0</v>
      </c>
      <c r="C514" s="5">
        <v>0</v>
      </c>
      <c r="D514" s="5">
        <v>1</v>
      </c>
      <c r="E514" s="5">
        <v>204</v>
      </c>
      <c r="F514" s="5">
        <f>ROUND(Source!R500,O514)</f>
        <v>863.24</v>
      </c>
      <c r="G514" s="5" t="s">
        <v>70</v>
      </c>
      <c r="H514" s="5" t="s">
        <v>71</v>
      </c>
      <c r="I514" s="5"/>
      <c r="J514" s="5"/>
      <c r="K514" s="5">
        <v>204</v>
      </c>
      <c r="L514" s="5">
        <v>13</v>
      </c>
      <c r="M514" s="5">
        <v>3</v>
      </c>
      <c r="N514" s="5" t="s">
        <v>3</v>
      </c>
      <c r="O514" s="5">
        <v>2</v>
      </c>
      <c r="P514" s="5"/>
      <c r="Q514" s="5"/>
      <c r="R514" s="5"/>
      <c r="S514" s="5"/>
      <c r="T514" s="5"/>
      <c r="U514" s="5"/>
      <c r="V514" s="5"/>
      <c r="W514" s="5">
        <v>863.24</v>
      </c>
      <c r="X514" s="5">
        <v>1</v>
      </c>
      <c r="Y514" s="5">
        <v>863.24</v>
      </c>
      <c r="Z514" s="5"/>
      <c r="AA514" s="5"/>
      <c r="AB514" s="5"/>
    </row>
    <row r="515" spans="1:28" x14ac:dyDescent="0.2">
      <c r="A515" s="5">
        <v>50</v>
      </c>
      <c r="B515" s="5">
        <v>0</v>
      </c>
      <c r="C515" s="5">
        <v>0</v>
      </c>
      <c r="D515" s="5">
        <v>1</v>
      </c>
      <c r="E515" s="5">
        <v>205</v>
      </c>
      <c r="F515" s="5">
        <f>ROUND(Source!S500,O515)</f>
        <v>1882.6</v>
      </c>
      <c r="G515" s="5" t="s">
        <v>72</v>
      </c>
      <c r="H515" s="5" t="s">
        <v>73</v>
      </c>
      <c r="I515" s="5"/>
      <c r="J515" s="5"/>
      <c r="K515" s="5">
        <v>205</v>
      </c>
      <c r="L515" s="5">
        <v>14</v>
      </c>
      <c r="M515" s="5">
        <v>3</v>
      </c>
      <c r="N515" s="5" t="s">
        <v>3</v>
      </c>
      <c r="O515" s="5">
        <v>2</v>
      </c>
      <c r="P515" s="5"/>
      <c r="Q515" s="5"/>
      <c r="R515" s="5"/>
      <c r="S515" s="5"/>
      <c r="T515" s="5"/>
      <c r="U515" s="5"/>
      <c r="V515" s="5"/>
      <c r="W515" s="5">
        <v>1882.6</v>
      </c>
      <c r="X515" s="5">
        <v>1</v>
      </c>
      <c r="Y515" s="5">
        <v>1882.6</v>
      </c>
      <c r="Z515" s="5"/>
      <c r="AA515" s="5"/>
      <c r="AB515" s="5"/>
    </row>
    <row r="516" spans="1:28" x14ac:dyDescent="0.2">
      <c r="A516" s="5">
        <v>50</v>
      </c>
      <c r="B516" s="5">
        <v>0</v>
      </c>
      <c r="C516" s="5">
        <v>0</v>
      </c>
      <c r="D516" s="5">
        <v>1</v>
      </c>
      <c r="E516" s="5">
        <v>232</v>
      </c>
      <c r="F516" s="5">
        <f>ROUND(Source!BC500,O516)</f>
        <v>0</v>
      </c>
      <c r="G516" s="5" t="s">
        <v>74</v>
      </c>
      <c r="H516" s="5" t="s">
        <v>75</v>
      </c>
      <c r="I516" s="5"/>
      <c r="J516" s="5"/>
      <c r="K516" s="5">
        <v>232</v>
      </c>
      <c r="L516" s="5">
        <v>15</v>
      </c>
      <c r="M516" s="5">
        <v>3</v>
      </c>
      <c r="N516" s="5" t="s">
        <v>3</v>
      </c>
      <c r="O516" s="5">
        <v>2</v>
      </c>
      <c r="P516" s="5"/>
      <c r="Q516" s="5"/>
      <c r="R516" s="5"/>
      <c r="S516" s="5"/>
      <c r="T516" s="5"/>
      <c r="U516" s="5"/>
      <c r="V516" s="5"/>
      <c r="W516" s="5">
        <v>0</v>
      </c>
      <c r="X516" s="5">
        <v>1</v>
      </c>
      <c r="Y516" s="5">
        <v>0</v>
      </c>
      <c r="Z516" s="5"/>
      <c r="AA516" s="5"/>
      <c r="AB516" s="5"/>
    </row>
    <row r="517" spans="1:28" x14ac:dyDescent="0.2">
      <c r="A517" s="5">
        <v>50</v>
      </c>
      <c r="B517" s="5">
        <v>0</v>
      </c>
      <c r="C517" s="5">
        <v>0</v>
      </c>
      <c r="D517" s="5">
        <v>1</v>
      </c>
      <c r="E517" s="5">
        <v>214</v>
      </c>
      <c r="F517" s="5">
        <f>ROUND(Source!AS500,O517)</f>
        <v>8651.06</v>
      </c>
      <c r="G517" s="5" t="s">
        <v>76</v>
      </c>
      <c r="H517" s="5" t="s">
        <v>77</v>
      </c>
      <c r="I517" s="5"/>
      <c r="J517" s="5"/>
      <c r="K517" s="5">
        <v>214</v>
      </c>
      <c r="L517" s="5">
        <v>16</v>
      </c>
      <c r="M517" s="5">
        <v>3</v>
      </c>
      <c r="N517" s="5" t="s">
        <v>3</v>
      </c>
      <c r="O517" s="5">
        <v>2</v>
      </c>
      <c r="P517" s="5"/>
      <c r="Q517" s="5"/>
      <c r="R517" s="5"/>
      <c r="S517" s="5"/>
      <c r="T517" s="5"/>
      <c r="U517" s="5"/>
      <c r="V517" s="5"/>
      <c r="W517" s="5">
        <v>8651.06</v>
      </c>
      <c r="X517" s="5">
        <v>1</v>
      </c>
      <c r="Y517" s="5">
        <v>8651.06</v>
      </c>
      <c r="Z517" s="5"/>
      <c r="AA517" s="5"/>
      <c r="AB517" s="5"/>
    </row>
    <row r="518" spans="1:28" x14ac:dyDescent="0.2">
      <c r="A518" s="5">
        <v>50</v>
      </c>
      <c r="B518" s="5">
        <v>0</v>
      </c>
      <c r="C518" s="5">
        <v>0</v>
      </c>
      <c r="D518" s="5">
        <v>1</v>
      </c>
      <c r="E518" s="5">
        <v>215</v>
      </c>
      <c r="F518" s="5">
        <f>ROUND(Source!AT500,O518)</f>
        <v>0</v>
      </c>
      <c r="G518" s="5" t="s">
        <v>78</v>
      </c>
      <c r="H518" s="5" t="s">
        <v>79</v>
      </c>
      <c r="I518" s="5"/>
      <c r="J518" s="5"/>
      <c r="K518" s="5">
        <v>215</v>
      </c>
      <c r="L518" s="5">
        <v>17</v>
      </c>
      <c r="M518" s="5">
        <v>3</v>
      </c>
      <c r="N518" s="5" t="s">
        <v>3</v>
      </c>
      <c r="O518" s="5">
        <v>2</v>
      </c>
      <c r="P518" s="5"/>
      <c r="Q518" s="5"/>
      <c r="R518" s="5"/>
      <c r="S518" s="5"/>
      <c r="T518" s="5"/>
      <c r="U518" s="5"/>
      <c r="V518" s="5"/>
      <c r="W518" s="5">
        <v>0</v>
      </c>
      <c r="X518" s="5">
        <v>1</v>
      </c>
      <c r="Y518" s="5">
        <v>0</v>
      </c>
      <c r="Z518" s="5"/>
      <c r="AA518" s="5"/>
      <c r="AB518" s="5"/>
    </row>
    <row r="519" spans="1:28" x14ac:dyDescent="0.2">
      <c r="A519" s="5">
        <v>50</v>
      </c>
      <c r="B519" s="5">
        <v>0</v>
      </c>
      <c r="C519" s="5">
        <v>0</v>
      </c>
      <c r="D519" s="5">
        <v>1</v>
      </c>
      <c r="E519" s="5">
        <v>217</v>
      </c>
      <c r="F519" s="5">
        <f>ROUND(Source!AU500,O519)</f>
        <v>0</v>
      </c>
      <c r="G519" s="5" t="s">
        <v>80</v>
      </c>
      <c r="H519" s="5" t="s">
        <v>81</v>
      </c>
      <c r="I519" s="5"/>
      <c r="J519" s="5"/>
      <c r="K519" s="5">
        <v>217</v>
      </c>
      <c r="L519" s="5">
        <v>18</v>
      </c>
      <c r="M519" s="5">
        <v>3</v>
      </c>
      <c r="N519" s="5" t="s">
        <v>3</v>
      </c>
      <c r="O519" s="5">
        <v>2</v>
      </c>
      <c r="P519" s="5"/>
      <c r="Q519" s="5"/>
      <c r="R519" s="5"/>
      <c r="S519" s="5"/>
      <c r="T519" s="5"/>
      <c r="U519" s="5"/>
      <c r="V519" s="5"/>
      <c r="W519" s="5">
        <v>0</v>
      </c>
      <c r="X519" s="5">
        <v>1</v>
      </c>
      <c r="Y519" s="5">
        <v>0</v>
      </c>
      <c r="Z519" s="5"/>
      <c r="AA519" s="5"/>
      <c r="AB519" s="5"/>
    </row>
    <row r="520" spans="1:28" x14ac:dyDescent="0.2">
      <c r="A520" s="5">
        <v>50</v>
      </c>
      <c r="B520" s="5">
        <v>0</v>
      </c>
      <c r="C520" s="5">
        <v>0</v>
      </c>
      <c r="D520" s="5">
        <v>1</v>
      </c>
      <c r="E520" s="5">
        <v>230</v>
      </c>
      <c r="F520" s="5">
        <f>ROUND(Source!BA500,O520)</f>
        <v>0</v>
      </c>
      <c r="G520" s="5" t="s">
        <v>82</v>
      </c>
      <c r="H520" s="5" t="s">
        <v>83</v>
      </c>
      <c r="I520" s="5"/>
      <c r="J520" s="5"/>
      <c r="K520" s="5">
        <v>230</v>
      </c>
      <c r="L520" s="5">
        <v>19</v>
      </c>
      <c r="M520" s="5">
        <v>3</v>
      </c>
      <c r="N520" s="5" t="s">
        <v>3</v>
      </c>
      <c r="O520" s="5">
        <v>2</v>
      </c>
      <c r="P520" s="5"/>
      <c r="Q520" s="5"/>
      <c r="R520" s="5"/>
      <c r="S520" s="5"/>
      <c r="T520" s="5"/>
      <c r="U520" s="5"/>
      <c r="V520" s="5"/>
      <c r="W520" s="5">
        <v>0</v>
      </c>
      <c r="X520" s="5">
        <v>1</v>
      </c>
      <c r="Y520" s="5">
        <v>0</v>
      </c>
      <c r="Z520" s="5"/>
      <c r="AA520" s="5"/>
      <c r="AB520" s="5"/>
    </row>
    <row r="521" spans="1:28" x14ac:dyDescent="0.2">
      <c r="A521" s="5">
        <v>50</v>
      </c>
      <c r="B521" s="5">
        <v>0</v>
      </c>
      <c r="C521" s="5">
        <v>0</v>
      </c>
      <c r="D521" s="5">
        <v>1</v>
      </c>
      <c r="E521" s="5">
        <v>206</v>
      </c>
      <c r="F521" s="5">
        <f>ROUND(Source!T500,O521)</f>
        <v>0</v>
      </c>
      <c r="G521" s="5" t="s">
        <v>84</v>
      </c>
      <c r="H521" s="5" t="s">
        <v>85</v>
      </c>
      <c r="I521" s="5"/>
      <c r="J521" s="5"/>
      <c r="K521" s="5">
        <v>206</v>
      </c>
      <c r="L521" s="5">
        <v>20</v>
      </c>
      <c r="M521" s="5">
        <v>3</v>
      </c>
      <c r="N521" s="5" t="s">
        <v>3</v>
      </c>
      <c r="O521" s="5">
        <v>2</v>
      </c>
      <c r="P521" s="5"/>
      <c r="Q521" s="5"/>
      <c r="R521" s="5"/>
      <c r="S521" s="5"/>
      <c r="T521" s="5"/>
      <c r="U521" s="5"/>
      <c r="V521" s="5"/>
      <c r="W521" s="5">
        <v>0</v>
      </c>
      <c r="X521" s="5">
        <v>1</v>
      </c>
      <c r="Y521" s="5">
        <v>0</v>
      </c>
      <c r="Z521" s="5"/>
      <c r="AA521" s="5"/>
      <c r="AB521" s="5"/>
    </row>
    <row r="522" spans="1:28" x14ac:dyDescent="0.2">
      <c r="A522" s="5">
        <v>50</v>
      </c>
      <c r="B522" s="5">
        <v>0</v>
      </c>
      <c r="C522" s="5">
        <v>0</v>
      </c>
      <c r="D522" s="5">
        <v>1</v>
      </c>
      <c r="E522" s="5">
        <v>207</v>
      </c>
      <c r="F522" s="5">
        <f>ROUND(Source!U500,O522)</f>
        <v>5.9960000000000004</v>
      </c>
      <c r="G522" s="5" t="s">
        <v>86</v>
      </c>
      <c r="H522" s="5" t="s">
        <v>87</v>
      </c>
      <c r="I522" s="5"/>
      <c r="J522" s="5"/>
      <c r="K522" s="5">
        <v>207</v>
      </c>
      <c r="L522" s="5">
        <v>21</v>
      </c>
      <c r="M522" s="5">
        <v>3</v>
      </c>
      <c r="N522" s="5" t="s">
        <v>3</v>
      </c>
      <c r="O522" s="5">
        <v>7</v>
      </c>
      <c r="P522" s="5"/>
      <c r="Q522" s="5"/>
      <c r="R522" s="5"/>
      <c r="S522" s="5"/>
      <c r="T522" s="5"/>
      <c r="U522" s="5"/>
      <c r="V522" s="5"/>
      <c r="W522" s="5">
        <v>5.9960000000000004</v>
      </c>
      <c r="X522" s="5">
        <v>1</v>
      </c>
      <c r="Y522" s="5">
        <v>5.9960000000000004</v>
      </c>
      <c r="Z522" s="5"/>
      <c r="AA522" s="5"/>
      <c r="AB522" s="5"/>
    </row>
    <row r="523" spans="1:28" x14ac:dyDescent="0.2">
      <c r="A523" s="5">
        <v>50</v>
      </c>
      <c r="B523" s="5">
        <v>0</v>
      </c>
      <c r="C523" s="5">
        <v>0</v>
      </c>
      <c r="D523" s="5">
        <v>1</v>
      </c>
      <c r="E523" s="5">
        <v>208</v>
      </c>
      <c r="F523" s="5">
        <f>ROUND(Source!V500,O523)</f>
        <v>1.6873800000000001</v>
      </c>
      <c r="G523" s="5" t="s">
        <v>88</v>
      </c>
      <c r="H523" s="5" t="s">
        <v>89</v>
      </c>
      <c r="I523" s="5"/>
      <c r="J523" s="5"/>
      <c r="K523" s="5">
        <v>208</v>
      </c>
      <c r="L523" s="5">
        <v>22</v>
      </c>
      <c r="M523" s="5">
        <v>3</v>
      </c>
      <c r="N523" s="5" t="s">
        <v>3</v>
      </c>
      <c r="O523" s="5">
        <v>7</v>
      </c>
      <c r="P523" s="5"/>
      <c r="Q523" s="5"/>
      <c r="R523" s="5"/>
      <c r="S523" s="5"/>
      <c r="T523" s="5"/>
      <c r="U523" s="5"/>
      <c r="V523" s="5"/>
      <c r="W523" s="5">
        <v>1.6873800000000001</v>
      </c>
      <c r="X523" s="5">
        <v>1</v>
      </c>
      <c r="Y523" s="5">
        <v>1.6873800000000001</v>
      </c>
      <c r="Z523" s="5"/>
      <c r="AA523" s="5"/>
      <c r="AB523" s="5"/>
    </row>
    <row r="524" spans="1:28" x14ac:dyDescent="0.2">
      <c r="A524" s="5">
        <v>50</v>
      </c>
      <c r="B524" s="5">
        <v>0</v>
      </c>
      <c r="C524" s="5">
        <v>0</v>
      </c>
      <c r="D524" s="5">
        <v>1</v>
      </c>
      <c r="E524" s="5">
        <v>209</v>
      </c>
      <c r="F524" s="5">
        <f>ROUND(Source!W500,O524)</f>
        <v>0</v>
      </c>
      <c r="G524" s="5" t="s">
        <v>90</v>
      </c>
      <c r="H524" s="5" t="s">
        <v>91</v>
      </c>
      <c r="I524" s="5"/>
      <c r="J524" s="5"/>
      <c r="K524" s="5">
        <v>209</v>
      </c>
      <c r="L524" s="5">
        <v>23</v>
      </c>
      <c r="M524" s="5">
        <v>3</v>
      </c>
      <c r="N524" s="5" t="s">
        <v>3</v>
      </c>
      <c r="O524" s="5">
        <v>2</v>
      </c>
      <c r="P524" s="5"/>
      <c r="Q524" s="5"/>
      <c r="R524" s="5"/>
      <c r="S524" s="5"/>
      <c r="T524" s="5"/>
      <c r="U524" s="5"/>
      <c r="V524" s="5"/>
      <c r="W524" s="5">
        <v>0</v>
      </c>
      <c r="X524" s="5">
        <v>1</v>
      </c>
      <c r="Y524" s="5">
        <v>0</v>
      </c>
      <c r="Z524" s="5"/>
      <c r="AA524" s="5"/>
      <c r="AB524" s="5"/>
    </row>
    <row r="525" spans="1:28" x14ac:dyDescent="0.2">
      <c r="A525" s="5">
        <v>50</v>
      </c>
      <c r="B525" s="5">
        <v>0</v>
      </c>
      <c r="C525" s="5">
        <v>0</v>
      </c>
      <c r="D525" s="5">
        <v>1</v>
      </c>
      <c r="E525" s="5">
        <v>233</v>
      </c>
      <c r="F525" s="5">
        <f>ROUND(Source!BD500,O525)</f>
        <v>0</v>
      </c>
      <c r="G525" s="5" t="s">
        <v>92</v>
      </c>
      <c r="H525" s="5" t="s">
        <v>93</v>
      </c>
      <c r="I525" s="5"/>
      <c r="J525" s="5"/>
      <c r="K525" s="5">
        <v>233</v>
      </c>
      <c r="L525" s="5">
        <v>24</v>
      </c>
      <c r="M525" s="5">
        <v>3</v>
      </c>
      <c r="N525" s="5" t="s">
        <v>3</v>
      </c>
      <c r="O525" s="5">
        <v>2</v>
      </c>
      <c r="P525" s="5"/>
      <c r="Q525" s="5"/>
      <c r="R525" s="5"/>
      <c r="S525" s="5"/>
      <c r="T525" s="5"/>
      <c r="U525" s="5"/>
      <c r="V525" s="5"/>
      <c r="W525" s="5">
        <v>0</v>
      </c>
      <c r="X525" s="5">
        <v>1</v>
      </c>
      <c r="Y525" s="5">
        <v>0</v>
      </c>
      <c r="Z525" s="5"/>
      <c r="AA525" s="5"/>
      <c r="AB525" s="5"/>
    </row>
    <row r="526" spans="1:28" x14ac:dyDescent="0.2">
      <c r="A526" s="5">
        <v>50</v>
      </c>
      <c r="B526" s="5">
        <v>0</v>
      </c>
      <c r="C526" s="5">
        <v>0</v>
      </c>
      <c r="D526" s="5">
        <v>1</v>
      </c>
      <c r="E526" s="5">
        <v>210</v>
      </c>
      <c r="F526" s="5">
        <f>ROUND(Source!X500,O526)</f>
        <v>2469.6999999999998</v>
      </c>
      <c r="G526" s="5" t="s">
        <v>94</v>
      </c>
      <c r="H526" s="5" t="s">
        <v>95</v>
      </c>
      <c r="I526" s="5"/>
      <c r="J526" s="5"/>
      <c r="K526" s="5">
        <v>210</v>
      </c>
      <c r="L526" s="5">
        <v>25</v>
      </c>
      <c r="M526" s="5">
        <v>3</v>
      </c>
      <c r="N526" s="5" t="s">
        <v>3</v>
      </c>
      <c r="O526" s="5">
        <v>2</v>
      </c>
      <c r="P526" s="5"/>
      <c r="Q526" s="5"/>
      <c r="R526" s="5"/>
      <c r="S526" s="5"/>
      <c r="T526" s="5"/>
      <c r="U526" s="5"/>
      <c r="V526" s="5"/>
      <c r="W526" s="5">
        <v>2469.6999999999998</v>
      </c>
      <c r="X526" s="5">
        <v>1</v>
      </c>
      <c r="Y526" s="5">
        <v>2469.6999999999998</v>
      </c>
      <c r="Z526" s="5"/>
      <c r="AA526" s="5"/>
      <c r="AB526" s="5"/>
    </row>
    <row r="527" spans="1:28" x14ac:dyDescent="0.2">
      <c r="A527" s="5">
        <v>50</v>
      </c>
      <c r="B527" s="5">
        <v>0</v>
      </c>
      <c r="C527" s="5">
        <v>0</v>
      </c>
      <c r="D527" s="5">
        <v>1</v>
      </c>
      <c r="E527" s="5">
        <v>211</v>
      </c>
      <c r="F527" s="5">
        <f>ROUND(Source!Y500,O527)</f>
        <v>1150.1300000000001</v>
      </c>
      <c r="G527" s="5" t="s">
        <v>96</v>
      </c>
      <c r="H527" s="5" t="s">
        <v>97</v>
      </c>
      <c r="I527" s="5"/>
      <c r="J527" s="5"/>
      <c r="K527" s="5">
        <v>211</v>
      </c>
      <c r="L527" s="5">
        <v>26</v>
      </c>
      <c r="M527" s="5">
        <v>3</v>
      </c>
      <c r="N527" s="5" t="s">
        <v>3</v>
      </c>
      <c r="O527" s="5">
        <v>2</v>
      </c>
      <c r="P527" s="5"/>
      <c r="Q527" s="5"/>
      <c r="R527" s="5"/>
      <c r="S527" s="5"/>
      <c r="T527" s="5"/>
      <c r="U527" s="5"/>
      <c r="V527" s="5"/>
      <c r="W527" s="5">
        <v>1150.1300000000001</v>
      </c>
      <c r="X527" s="5">
        <v>1</v>
      </c>
      <c r="Y527" s="5">
        <v>1150.1300000000001</v>
      </c>
      <c r="Z527" s="5"/>
      <c r="AA527" s="5"/>
      <c r="AB527" s="5"/>
    </row>
    <row r="528" spans="1:28" x14ac:dyDescent="0.2">
      <c r="A528" s="5">
        <v>50</v>
      </c>
      <c r="B528" s="5">
        <v>0</v>
      </c>
      <c r="C528" s="5">
        <v>0</v>
      </c>
      <c r="D528" s="5">
        <v>1</v>
      </c>
      <c r="E528" s="5">
        <v>224</v>
      </c>
      <c r="F528" s="5">
        <f>ROUND(Source!AR500,O528)</f>
        <v>8651.06</v>
      </c>
      <c r="G528" s="5" t="s">
        <v>98</v>
      </c>
      <c r="H528" s="5" t="s">
        <v>99</v>
      </c>
      <c r="I528" s="5"/>
      <c r="J528" s="5"/>
      <c r="K528" s="5">
        <v>224</v>
      </c>
      <c r="L528" s="5">
        <v>27</v>
      </c>
      <c r="M528" s="5">
        <v>3</v>
      </c>
      <c r="N528" s="5" t="s">
        <v>3</v>
      </c>
      <c r="O528" s="5">
        <v>2</v>
      </c>
      <c r="P528" s="5"/>
      <c r="Q528" s="5"/>
      <c r="R528" s="5"/>
      <c r="S528" s="5"/>
      <c r="T528" s="5"/>
      <c r="U528" s="5"/>
      <c r="V528" s="5"/>
      <c r="W528" s="5">
        <v>8651.06</v>
      </c>
      <c r="X528" s="5">
        <v>1</v>
      </c>
      <c r="Y528" s="5">
        <v>8651.06</v>
      </c>
      <c r="Z528" s="5"/>
      <c r="AA528" s="5"/>
      <c r="AB528" s="5"/>
    </row>
    <row r="530" spans="1:255" x14ac:dyDescent="0.2">
      <c r="A530" s="1">
        <v>5</v>
      </c>
      <c r="B530" s="1">
        <v>1</v>
      </c>
      <c r="C530" s="1"/>
      <c r="D530" s="1">
        <f>ROW(A591)</f>
        <v>591</v>
      </c>
      <c r="E530" s="1"/>
      <c r="F530" s="1" t="s">
        <v>18</v>
      </c>
      <c r="G530" s="1" t="s">
        <v>100</v>
      </c>
      <c r="H530" s="1" t="s">
        <v>3</v>
      </c>
      <c r="I530" s="1">
        <v>0</v>
      </c>
      <c r="J530" s="1"/>
      <c r="K530" s="1">
        <v>0</v>
      </c>
      <c r="L530" s="1"/>
      <c r="M530" s="1" t="s">
        <v>3</v>
      </c>
      <c r="N530" s="1"/>
      <c r="O530" s="1"/>
      <c r="P530" s="1"/>
      <c r="Q530" s="1"/>
      <c r="R530" s="1"/>
      <c r="S530" s="1">
        <v>0</v>
      </c>
      <c r="T530" s="1"/>
      <c r="U530" s="1" t="s">
        <v>3</v>
      </c>
      <c r="V530" s="1">
        <v>0</v>
      </c>
      <c r="W530" s="1"/>
      <c r="X530" s="1"/>
      <c r="Y530" s="1"/>
      <c r="Z530" s="1"/>
      <c r="AA530" s="1"/>
      <c r="AB530" s="1" t="s">
        <v>3</v>
      </c>
      <c r="AC530" s="1" t="s">
        <v>3</v>
      </c>
      <c r="AD530" s="1" t="s">
        <v>3</v>
      </c>
      <c r="AE530" s="1" t="s">
        <v>3</v>
      </c>
      <c r="AF530" s="1" t="s">
        <v>3</v>
      </c>
      <c r="AG530" s="1" t="s">
        <v>3</v>
      </c>
      <c r="AH530" s="1"/>
      <c r="AI530" s="1"/>
      <c r="AJ530" s="1"/>
      <c r="AK530" s="1"/>
      <c r="AL530" s="1"/>
      <c r="AM530" s="1"/>
      <c r="AN530" s="1"/>
      <c r="AO530" s="1"/>
      <c r="AP530" s="1" t="s">
        <v>3</v>
      </c>
      <c r="AQ530" s="1" t="s">
        <v>3</v>
      </c>
      <c r="AR530" s="1" t="s">
        <v>3</v>
      </c>
      <c r="AS530" s="1"/>
      <c r="AT530" s="1"/>
      <c r="AU530" s="1"/>
      <c r="AV530" s="1"/>
      <c r="AW530" s="1"/>
      <c r="AX530" s="1"/>
      <c r="AY530" s="1"/>
      <c r="AZ530" s="1" t="s">
        <v>3</v>
      </c>
      <c r="BA530" s="1"/>
      <c r="BB530" s="1" t="s">
        <v>3</v>
      </c>
      <c r="BC530" s="1" t="s">
        <v>3</v>
      </c>
      <c r="BD530" s="1" t="s">
        <v>3</v>
      </c>
      <c r="BE530" s="1" t="s">
        <v>3</v>
      </c>
      <c r="BF530" s="1" t="s">
        <v>3</v>
      </c>
      <c r="BG530" s="1" t="s">
        <v>3</v>
      </c>
      <c r="BH530" s="1" t="s">
        <v>3</v>
      </c>
      <c r="BI530" s="1" t="s">
        <v>3</v>
      </c>
      <c r="BJ530" s="1" t="s">
        <v>3</v>
      </c>
      <c r="BK530" s="1" t="s">
        <v>3</v>
      </c>
      <c r="BL530" s="1" t="s">
        <v>3</v>
      </c>
      <c r="BM530" s="1" t="s">
        <v>3</v>
      </c>
      <c r="BN530" s="1" t="s">
        <v>3</v>
      </c>
      <c r="BO530" s="1" t="s">
        <v>3</v>
      </c>
      <c r="BP530" s="1" t="s">
        <v>3</v>
      </c>
      <c r="BQ530" s="1"/>
      <c r="BR530" s="1"/>
      <c r="BS530" s="1"/>
      <c r="BT530" s="1"/>
      <c r="BU530" s="1"/>
      <c r="BV530" s="1"/>
      <c r="BW530" s="1"/>
      <c r="BX530" s="1">
        <v>0</v>
      </c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>
        <v>0</v>
      </c>
    </row>
    <row r="532" spans="1:255" x14ac:dyDescent="0.2">
      <c r="A532" s="3">
        <v>52</v>
      </c>
      <c r="B532" s="3">
        <f t="shared" ref="B532:G532" si="284">B591</f>
        <v>1</v>
      </c>
      <c r="C532" s="3">
        <f t="shared" si="284"/>
        <v>5</v>
      </c>
      <c r="D532" s="3">
        <f t="shared" si="284"/>
        <v>530</v>
      </c>
      <c r="E532" s="3">
        <f t="shared" si="284"/>
        <v>0</v>
      </c>
      <c r="F532" s="3" t="str">
        <f t="shared" si="284"/>
        <v>Новый подраздел</v>
      </c>
      <c r="G532" s="3" t="str">
        <f t="shared" si="284"/>
        <v>Укладка трубы</v>
      </c>
      <c r="H532" s="3"/>
      <c r="I532" s="3"/>
      <c r="J532" s="3"/>
      <c r="K532" s="3"/>
      <c r="L532" s="3"/>
      <c r="M532" s="3"/>
      <c r="N532" s="3"/>
      <c r="O532" s="3">
        <f t="shared" ref="O532:AT532" si="285">O591</f>
        <v>392698.56</v>
      </c>
      <c r="P532" s="3">
        <f t="shared" si="285"/>
        <v>323865.43</v>
      </c>
      <c r="Q532" s="3">
        <f t="shared" si="285"/>
        <v>28978.04</v>
      </c>
      <c r="R532" s="3">
        <f t="shared" si="285"/>
        <v>8824.41</v>
      </c>
      <c r="S532" s="3">
        <f t="shared" si="285"/>
        <v>31030.68</v>
      </c>
      <c r="T532" s="3">
        <f t="shared" si="285"/>
        <v>0</v>
      </c>
      <c r="U532" s="3">
        <f t="shared" si="285"/>
        <v>75.44025000000002</v>
      </c>
      <c r="V532" s="3">
        <f t="shared" si="285"/>
        <v>17.238580199999998</v>
      </c>
      <c r="W532" s="3">
        <f t="shared" si="285"/>
        <v>0</v>
      </c>
      <c r="X532" s="3">
        <f t="shared" si="285"/>
        <v>46681.81</v>
      </c>
      <c r="Y532" s="3">
        <f t="shared" si="285"/>
        <v>29604.98</v>
      </c>
      <c r="Z532" s="3">
        <f t="shared" si="285"/>
        <v>0</v>
      </c>
      <c r="AA532" s="3">
        <f t="shared" si="285"/>
        <v>0</v>
      </c>
      <c r="AB532" s="3">
        <f t="shared" si="285"/>
        <v>392698.56</v>
      </c>
      <c r="AC532" s="3">
        <f t="shared" si="285"/>
        <v>323865.43</v>
      </c>
      <c r="AD532" s="3">
        <f t="shared" si="285"/>
        <v>28978.04</v>
      </c>
      <c r="AE532" s="3">
        <f t="shared" si="285"/>
        <v>8824.41</v>
      </c>
      <c r="AF532" s="3">
        <f t="shared" si="285"/>
        <v>31030.68</v>
      </c>
      <c r="AG532" s="3">
        <f t="shared" si="285"/>
        <v>0</v>
      </c>
      <c r="AH532" s="3">
        <f t="shared" si="285"/>
        <v>75.44025000000002</v>
      </c>
      <c r="AI532" s="3">
        <f t="shared" si="285"/>
        <v>17.238580199999998</v>
      </c>
      <c r="AJ532" s="3">
        <f t="shared" si="285"/>
        <v>0</v>
      </c>
      <c r="AK532" s="3">
        <f t="shared" si="285"/>
        <v>46681.81</v>
      </c>
      <c r="AL532" s="3">
        <f t="shared" si="285"/>
        <v>29604.98</v>
      </c>
      <c r="AM532" s="3">
        <f t="shared" si="285"/>
        <v>0</v>
      </c>
      <c r="AN532" s="3">
        <f t="shared" si="285"/>
        <v>0</v>
      </c>
      <c r="AO532" s="3">
        <f t="shared" si="285"/>
        <v>0</v>
      </c>
      <c r="AP532" s="3">
        <f t="shared" si="285"/>
        <v>0</v>
      </c>
      <c r="AQ532" s="3">
        <f t="shared" si="285"/>
        <v>0</v>
      </c>
      <c r="AR532" s="3">
        <f t="shared" si="285"/>
        <v>468985.35</v>
      </c>
      <c r="AS532" s="3">
        <f t="shared" si="285"/>
        <v>441148.78</v>
      </c>
      <c r="AT532" s="3">
        <f t="shared" si="285"/>
        <v>27836.57</v>
      </c>
      <c r="AU532" s="3">
        <f t="shared" ref="AU532:BZ532" si="286">AU591</f>
        <v>0</v>
      </c>
      <c r="AV532" s="3">
        <f t="shared" si="286"/>
        <v>323865.43</v>
      </c>
      <c r="AW532" s="3">
        <f t="shared" si="286"/>
        <v>323865.43</v>
      </c>
      <c r="AX532" s="3">
        <f t="shared" si="286"/>
        <v>0</v>
      </c>
      <c r="AY532" s="3">
        <f t="shared" si="286"/>
        <v>323865.43</v>
      </c>
      <c r="AZ532" s="3">
        <f t="shared" si="286"/>
        <v>0</v>
      </c>
      <c r="BA532" s="3">
        <f t="shared" si="286"/>
        <v>0</v>
      </c>
      <c r="BB532" s="3">
        <f t="shared" si="286"/>
        <v>0</v>
      </c>
      <c r="BC532" s="3">
        <f t="shared" si="286"/>
        <v>0</v>
      </c>
      <c r="BD532" s="3">
        <f t="shared" si="286"/>
        <v>0</v>
      </c>
      <c r="BE532" s="3">
        <f t="shared" si="286"/>
        <v>0</v>
      </c>
      <c r="BF532" s="3">
        <f t="shared" si="286"/>
        <v>0</v>
      </c>
      <c r="BG532" s="3">
        <f t="shared" si="286"/>
        <v>0</v>
      </c>
      <c r="BH532" s="3">
        <f t="shared" si="286"/>
        <v>0</v>
      </c>
      <c r="BI532" s="3">
        <f t="shared" si="286"/>
        <v>0</v>
      </c>
      <c r="BJ532" s="3">
        <f t="shared" si="286"/>
        <v>0</v>
      </c>
      <c r="BK532" s="3">
        <f t="shared" si="286"/>
        <v>0</v>
      </c>
      <c r="BL532" s="3">
        <f t="shared" si="286"/>
        <v>0</v>
      </c>
      <c r="BM532" s="3">
        <f t="shared" si="286"/>
        <v>0</v>
      </c>
      <c r="BN532" s="3">
        <f t="shared" si="286"/>
        <v>0</v>
      </c>
      <c r="BO532" s="3">
        <f t="shared" si="286"/>
        <v>0</v>
      </c>
      <c r="BP532" s="3">
        <f t="shared" si="286"/>
        <v>0</v>
      </c>
      <c r="BQ532" s="3">
        <f t="shared" si="286"/>
        <v>0</v>
      </c>
      <c r="BR532" s="3">
        <f t="shared" si="286"/>
        <v>0</v>
      </c>
      <c r="BS532" s="3">
        <f t="shared" si="286"/>
        <v>0</v>
      </c>
      <c r="BT532" s="3">
        <f t="shared" si="286"/>
        <v>0</v>
      </c>
      <c r="BU532" s="3">
        <f t="shared" si="286"/>
        <v>0</v>
      </c>
      <c r="BV532" s="3">
        <f t="shared" si="286"/>
        <v>0</v>
      </c>
      <c r="BW532" s="3">
        <f t="shared" si="286"/>
        <v>0</v>
      </c>
      <c r="BX532" s="3">
        <f t="shared" si="286"/>
        <v>0</v>
      </c>
      <c r="BY532" s="3">
        <f t="shared" si="286"/>
        <v>0</v>
      </c>
      <c r="BZ532" s="3">
        <f t="shared" si="286"/>
        <v>0</v>
      </c>
      <c r="CA532" s="3">
        <f t="shared" ref="CA532:DF532" si="287">CA591</f>
        <v>468985.35</v>
      </c>
      <c r="CB532" s="3">
        <f t="shared" si="287"/>
        <v>441148.78</v>
      </c>
      <c r="CC532" s="3">
        <f t="shared" si="287"/>
        <v>27836.57</v>
      </c>
      <c r="CD532" s="3">
        <f t="shared" si="287"/>
        <v>0</v>
      </c>
      <c r="CE532" s="3">
        <f t="shared" si="287"/>
        <v>323865.43</v>
      </c>
      <c r="CF532" s="3">
        <f t="shared" si="287"/>
        <v>323865.43</v>
      </c>
      <c r="CG532" s="3">
        <f t="shared" si="287"/>
        <v>0</v>
      </c>
      <c r="CH532" s="3">
        <f t="shared" si="287"/>
        <v>323865.43</v>
      </c>
      <c r="CI532" s="3">
        <f t="shared" si="287"/>
        <v>0</v>
      </c>
      <c r="CJ532" s="3">
        <f t="shared" si="287"/>
        <v>0</v>
      </c>
      <c r="CK532" s="3">
        <f t="shared" si="287"/>
        <v>0</v>
      </c>
      <c r="CL532" s="3">
        <f t="shared" si="287"/>
        <v>0</v>
      </c>
      <c r="CM532" s="3">
        <f t="shared" si="287"/>
        <v>0</v>
      </c>
      <c r="CN532" s="3">
        <f t="shared" si="287"/>
        <v>0</v>
      </c>
      <c r="CO532" s="3">
        <f t="shared" si="287"/>
        <v>0</v>
      </c>
      <c r="CP532" s="3">
        <f t="shared" si="287"/>
        <v>0</v>
      </c>
      <c r="CQ532" s="3">
        <f t="shared" si="287"/>
        <v>0</v>
      </c>
      <c r="CR532" s="3">
        <f t="shared" si="287"/>
        <v>0</v>
      </c>
      <c r="CS532" s="3">
        <f t="shared" si="287"/>
        <v>0</v>
      </c>
      <c r="CT532" s="3">
        <f t="shared" si="287"/>
        <v>0</v>
      </c>
      <c r="CU532" s="3">
        <f t="shared" si="287"/>
        <v>0</v>
      </c>
      <c r="CV532" s="3">
        <f t="shared" si="287"/>
        <v>0</v>
      </c>
      <c r="CW532" s="3">
        <f t="shared" si="287"/>
        <v>0</v>
      </c>
      <c r="CX532" s="3">
        <f t="shared" si="287"/>
        <v>0</v>
      </c>
      <c r="CY532" s="3">
        <f t="shared" si="287"/>
        <v>0</v>
      </c>
      <c r="CZ532" s="3">
        <f t="shared" si="287"/>
        <v>0</v>
      </c>
      <c r="DA532" s="3">
        <f t="shared" si="287"/>
        <v>0</v>
      </c>
      <c r="DB532" s="3">
        <f t="shared" si="287"/>
        <v>0</v>
      </c>
      <c r="DC532" s="3">
        <f t="shared" si="287"/>
        <v>0</v>
      </c>
      <c r="DD532" s="3">
        <f t="shared" si="287"/>
        <v>0</v>
      </c>
      <c r="DE532" s="3">
        <f t="shared" si="287"/>
        <v>0</v>
      </c>
      <c r="DF532" s="3">
        <f t="shared" si="287"/>
        <v>0</v>
      </c>
      <c r="DG532" s="4">
        <f t="shared" ref="DG532:EL532" si="288">DG591</f>
        <v>0</v>
      </c>
      <c r="DH532" s="4">
        <f t="shared" si="288"/>
        <v>0</v>
      </c>
      <c r="DI532" s="4">
        <f t="shared" si="288"/>
        <v>0</v>
      </c>
      <c r="DJ532" s="4">
        <f t="shared" si="288"/>
        <v>0</v>
      </c>
      <c r="DK532" s="4">
        <f t="shared" si="288"/>
        <v>0</v>
      </c>
      <c r="DL532" s="4">
        <f t="shared" si="288"/>
        <v>0</v>
      </c>
      <c r="DM532" s="4">
        <f t="shared" si="288"/>
        <v>0</v>
      </c>
      <c r="DN532" s="4">
        <f t="shared" si="288"/>
        <v>0</v>
      </c>
      <c r="DO532" s="4">
        <f t="shared" si="288"/>
        <v>0</v>
      </c>
      <c r="DP532" s="4">
        <f t="shared" si="288"/>
        <v>0</v>
      </c>
      <c r="DQ532" s="4">
        <f t="shared" si="288"/>
        <v>0</v>
      </c>
      <c r="DR532" s="4">
        <f t="shared" si="288"/>
        <v>0</v>
      </c>
      <c r="DS532" s="4">
        <f t="shared" si="288"/>
        <v>0</v>
      </c>
      <c r="DT532" s="4">
        <f t="shared" si="288"/>
        <v>0</v>
      </c>
      <c r="DU532" s="4">
        <f t="shared" si="288"/>
        <v>0</v>
      </c>
      <c r="DV532" s="4">
        <f t="shared" si="288"/>
        <v>0</v>
      </c>
      <c r="DW532" s="4">
        <f t="shared" si="288"/>
        <v>0</v>
      </c>
      <c r="DX532" s="4">
        <f t="shared" si="288"/>
        <v>0</v>
      </c>
      <c r="DY532" s="4">
        <f t="shared" si="288"/>
        <v>0</v>
      </c>
      <c r="DZ532" s="4">
        <f t="shared" si="288"/>
        <v>0</v>
      </c>
      <c r="EA532" s="4">
        <f t="shared" si="288"/>
        <v>0</v>
      </c>
      <c r="EB532" s="4">
        <f t="shared" si="288"/>
        <v>0</v>
      </c>
      <c r="EC532" s="4">
        <f t="shared" si="288"/>
        <v>0</v>
      </c>
      <c r="ED532" s="4">
        <f t="shared" si="288"/>
        <v>0</v>
      </c>
      <c r="EE532" s="4">
        <f t="shared" si="288"/>
        <v>0</v>
      </c>
      <c r="EF532" s="4">
        <f t="shared" si="288"/>
        <v>0</v>
      </c>
      <c r="EG532" s="4">
        <f t="shared" si="288"/>
        <v>0</v>
      </c>
      <c r="EH532" s="4">
        <f t="shared" si="288"/>
        <v>0</v>
      </c>
      <c r="EI532" s="4">
        <f t="shared" si="288"/>
        <v>0</v>
      </c>
      <c r="EJ532" s="4">
        <f t="shared" si="288"/>
        <v>0</v>
      </c>
      <c r="EK532" s="4">
        <f t="shared" si="288"/>
        <v>0</v>
      </c>
      <c r="EL532" s="4">
        <f t="shared" si="288"/>
        <v>0</v>
      </c>
      <c r="EM532" s="4">
        <f t="shared" ref="EM532:FR532" si="289">EM591</f>
        <v>0</v>
      </c>
      <c r="EN532" s="4">
        <f t="shared" si="289"/>
        <v>0</v>
      </c>
      <c r="EO532" s="4">
        <f t="shared" si="289"/>
        <v>0</v>
      </c>
      <c r="EP532" s="4">
        <f t="shared" si="289"/>
        <v>0</v>
      </c>
      <c r="EQ532" s="4">
        <f t="shared" si="289"/>
        <v>0</v>
      </c>
      <c r="ER532" s="4">
        <f t="shared" si="289"/>
        <v>0</v>
      </c>
      <c r="ES532" s="4">
        <f t="shared" si="289"/>
        <v>0</v>
      </c>
      <c r="ET532" s="4">
        <f t="shared" si="289"/>
        <v>0</v>
      </c>
      <c r="EU532" s="4">
        <f t="shared" si="289"/>
        <v>0</v>
      </c>
      <c r="EV532" s="4">
        <f t="shared" si="289"/>
        <v>0</v>
      </c>
      <c r="EW532" s="4">
        <f t="shared" si="289"/>
        <v>0</v>
      </c>
      <c r="EX532" s="4">
        <f t="shared" si="289"/>
        <v>0</v>
      </c>
      <c r="EY532" s="4">
        <f t="shared" si="289"/>
        <v>0</v>
      </c>
      <c r="EZ532" s="4">
        <f t="shared" si="289"/>
        <v>0</v>
      </c>
      <c r="FA532" s="4">
        <f t="shared" si="289"/>
        <v>0</v>
      </c>
      <c r="FB532" s="4">
        <f t="shared" si="289"/>
        <v>0</v>
      </c>
      <c r="FC532" s="4">
        <f t="shared" si="289"/>
        <v>0</v>
      </c>
      <c r="FD532" s="4">
        <f t="shared" si="289"/>
        <v>0</v>
      </c>
      <c r="FE532" s="4">
        <f t="shared" si="289"/>
        <v>0</v>
      </c>
      <c r="FF532" s="4">
        <f t="shared" si="289"/>
        <v>0</v>
      </c>
      <c r="FG532" s="4">
        <f t="shared" si="289"/>
        <v>0</v>
      </c>
      <c r="FH532" s="4">
        <f t="shared" si="289"/>
        <v>0</v>
      </c>
      <c r="FI532" s="4">
        <f t="shared" si="289"/>
        <v>0</v>
      </c>
      <c r="FJ532" s="4">
        <f t="shared" si="289"/>
        <v>0</v>
      </c>
      <c r="FK532" s="4">
        <f t="shared" si="289"/>
        <v>0</v>
      </c>
      <c r="FL532" s="4">
        <f t="shared" si="289"/>
        <v>0</v>
      </c>
      <c r="FM532" s="4">
        <f t="shared" si="289"/>
        <v>0</v>
      </c>
      <c r="FN532" s="4">
        <f t="shared" si="289"/>
        <v>0</v>
      </c>
      <c r="FO532" s="4">
        <f t="shared" si="289"/>
        <v>0</v>
      </c>
      <c r="FP532" s="4">
        <f t="shared" si="289"/>
        <v>0</v>
      </c>
      <c r="FQ532" s="4">
        <f t="shared" si="289"/>
        <v>0</v>
      </c>
      <c r="FR532" s="4">
        <f t="shared" si="289"/>
        <v>0</v>
      </c>
      <c r="FS532" s="4">
        <f t="shared" ref="FS532:GX532" si="290">FS591</f>
        <v>0</v>
      </c>
      <c r="FT532" s="4">
        <f t="shared" si="290"/>
        <v>0</v>
      </c>
      <c r="FU532" s="4">
        <f t="shared" si="290"/>
        <v>0</v>
      </c>
      <c r="FV532" s="4">
        <f t="shared" si="290"/>
        <v>0</v>
      </c>
      <c r="FW532" s="4">
        <f t="shared" si="290"/>
        <v>0</v>
      </c>
      <c r="FX532" s="4">
        <f t="shared" si="290"/>
        <v>0</v>
      </c>
      <c r="FY532" s="4">
        <f t="shared" si="290"/>
        <v>0</v>
      </c>
      <c r="FZ532" s="4">
        <f t="shared" si="290"/>
        <v>0</v>
      </c>
      <c r="GA532" s="4">
        <f t="shared" si="290"/>
        <v>0</v>
      </c>
      <c r="GB532" s="4">
        <f t="shared" si="290"/>
        <v>0</v>
      </c>
      <c r="GC532" s="4">
        <f t="shared" si="290"/>
        <v>0</v>
      </c>
      <c r="GD532" s="4">
        <f t="shared" si="290"/>
        <v>0</v>
      </c>
      <c r="GE532" s="4">
        <f t="shared" si="290"/>
        <v>0</v>
      </c>
      <c r="GF532" s="4">
        <f t="shared" si="290"/>
        <v>0</v>
      </c>
      <c r="GG532" s="4">
        <f t="shared" si="290"/>
        <v>0</v>
      </c>
      <c r="GH532" s="4">
        <f t="shared" si="290"/>
        <v>0</v>
      </c>
      <c r="GI532" s="4">
        <f t="shared" si="290"/>
        <v>0</v>
      </c>
      <c r="GJ532" s="4">
        <f t="shared" si="290"/>
        <v>0</v>
      </c>
      <c r="GK532" s="4">
        <f t="shared" si="290"/>
        <v>0</v>
      </c>
      <c r="GL532" s="4">
        <f t="shared" si="290"/>
        <v>0</v>
      </c>
      <c r="GM532" s="4">
        <f t="shared" si="290"/>
        <v>0</v>
      </c>
      <c r="GN532" s="4">
        <f t="shared" si="290"/>
        <v>0</v>
      </c>
      <c r="GO532" s="4">
        <f t="shared" si="290"/>
        <v>0</v>
      </c>
      <c r="GP532" s="4">
        <f t="shared" si="290"/>
        <v>0</v>
      </c>
      <c r="GQ532" s="4">
        <f t="shared" si="290"/>
        <v>0</v>
      </c>
      <c r="GR532" s="4">
        <f t="shared" si="290"/>
        <v>0</v>
      </c>
      <c r="GS532" s="4">
        <f t="shared" si="290"/>
        <v>0</v>
      </c>
      <c r="GT532" s="4">
        <f t="shared" si="290"/>
        <v>0</v>
      </c>
      <c r="GU532" s="4">
        <f t="shared" si="290"/>
        <v>0</v>
      </c>
      <c r="GV532" s="4">
        <f t="shared" si="290"/>
        <v>0</v>
      </c>
      <c r="GW532" s="4">
        <f t="shared" si="290"/>
        <v>0</v>
      </c>
      <c r="GX532" s="4">
        <f t="shared" si="290"/>
        <v>0</v>
      </c>
    </row>
    <row r="534" spans="1:255" x14ac:dyDescent="0.2">
      <c r="A534" s="2">
        <v>17</v>
      </c>
      <c r="B534" s="2">
        <v>1</v>
      </c>
      <c r="C534" s="2">
        <f>ROW(SmtRes!A402)</f>
        <v>402</v>
      </c>
      <c r="D534" s="2">
        <f>ROW(EtalonRes!A428)</f>
        <v>428</v>
      </c>
      <c r="E534" s="2" t="s">
        <v>577</v>
      </c>
      <c r="F534" s="2" t="s">
        <v>578</v>
      </c>
      <c r="G534" s="2" t="s">
        <v>579</v>
      </c>
      <c r="H534" s="2" t="s">
        <v>104</v>
      </c>
      <c r="I534" s="2">
        <f>ROUND(2/100,7)</f>
        <v>0.02</v>
      </c>
      <c r="J534" s="2">
        <v>0</v>
      </c>
      <c r="K534" s="2">
        <f>ROUND(2/100,7)</f>
        <v>0.02</v>
      </c>
      <c r="L534" s="2"/>
      <c r="M534" s="2"/>
      <c r="N534" s="2"/>
      <c r="O534" s="2">
        <f t="shared" ref="O534:O569" si="291">ROUND(CP534,2)</f>
        <v>1343.62</v>
      </c>
      <c r="P534" s="2">
        <f>SUMIF(SmtRes!AQ388:'SmtRes'!AQ402,"=1",SmtRes!DF388:'SmtRes'!DF402)</f>
        <v>151.16999999999999</v>
      </c>
      <c r="Q534" s="2">
        <f>SUMIF(SmtRes!AQ388:'SmtRes'!AQ402,"=1",SmtRes!DG388:'SmtRes'!DG402)</f>
        <v>567</v>
      </c>
      <c r="R534" s="2">
        <f>SUMIF(SmtRes!AQ388:'SmtRes'!AQ402,"=1",SmtRes!DH388:'SmtRes'!DH402)</f>
        <v>226.51999999999998</v>
      </c>
      <c r="S534" s="2">
        <f>SUMIF(SmtRes!AQ388:'SmtRes'!AQ402,"=1",SmtRes!DI388:'SmtRes'!DI402)</f>
        <v>398.93</v>
      </c>
      <c r="T534" s="2">
        <f t="shared" ref="T534:T565" si="292">ROUND(CU534*I534,2)</f>
        <v>0</v>
      </c>
      <c r="U534" s="2">
        <f>SUMIF(SmtRes!AQ388:'SmtRes'!AQ402,"=1",SmtRes!CV388:'SmtRes'!CV402)</f>
        <v>1.036</v>
      </c>
      <c r="V534" s="2">
        <f>SUMIF(SmtRes!AQ388:'SmtRes'!AQ402,"=1",SmtRes!CW388:'SmtRes'!CW402)</f>
        <v>0.50580000000000003</v>
      </c>
      <c r="W534" s="2">
        <f t="shared" ref="W534:W565" si="293">ROUND(CX534*I534,2)</f>
        <v>0</v>
      </c>
      <c r="X534" s="2">
        <f t="shared" ref="X534:X565" si="294">ROUND(CY534,2)</f>
        <v>731.78</v>
      </c>
      <c r="Y534" s="2">
        <f t="shared" ref="Y534:Y565" si="295">ROUND(CZ534,2)</f>
        <v>462.83</v>
      </c>
      <c r="Z534" s="2"/>
      <c r="AA534" s="2">
        <v>72309884</v>
      </c>
      <c r="AB534" s="2">
        <f t="shared" ref="AB534:AB565" si="296">ROUND((AC534+AD534+AF534),6)</f>
        <v>50085.032146999998</v>
      </c>
      <c r="AC534" s="2">
        <f>ROUND((SUM(SmtRes!BQ388:'SmtRes'!BQ402)),6)</f>
        <v>5715.0868469999996</v>
      </c>
      <c r="AD534" s="2">
        <f>ROUND((((SUM(SmtRes!BR388:'SmtRes'!BR402))-(SUM(SmtRes!BS388:'SmtRes'!BS402)))+AE534),6)</f>
        <v>24423.319299999999</v>
      </c>
      <c r="AE534" s="2">
        <f>ROUND((SUM(SmtRes!BS388:'SmtRes'!BS402)),6)</f>
        <v>11325.994000000001</v>
      </c>
      <c r="AF534" s="2">
        <f>ROUND((SUM(SmtRes!BT388:'SmtRes'!BT402)),6)</f>
        <v>19946.626</v>
      </c>
      <c r="AG534" s="2">
        <f t="shared" ref="AG534:AG565" si="297">ROUND((AP534),6)</f>
        <v>0</v>
      </c>
      <c r="AH534" s="2">
        <f>(SUM(SmtRes!BU388:'SmtRes'!BU402))</f>
        <v>51.8</v>
      </c>
      <c r="AI534" s="2">
        <f>(SUM(SmtRes!BV388:'SmtRes'!BV402))</f>
        <v>25.29</v>
      </c>
      <c r="AJ534" s="2">
        <f t="shared" ref="AJ534:AJ565" si="298">(AS534)</f>
        <v>0</v>
      </c>
      <c r="AK534" s="2">
        <v>61411.026147000004</v>
      </c>
      <c r="AL534" s="2">
        <v>5715.0868470000005</v>
      </c>
      <c r="AM534" s="2">
        <v>24423.319299999999</v>
      </c>
      <c r="AN534" s="2">
        <v>11325.994000000001</v>
      </c>
      <c r="AO534" s="2">
        <v>19946.626</v>
      </c>
      <c r="AP534" s="2">
        <v>0</v>
      </c>
      <c r="AQ534" s="2">
        <v>51.8</v>
      </c>
      <c r="AR534" s="2">
        <v>25.29</v>
      </c>
      <c r="AS534" s="2">
        <v>0</v>
      </c>
      <c r="AT534" s="2">
        <v>117</v>
      </c>
      <c r="AU534" s="2">
        <v>74</v>
      </c>
      <c r="AV534" s="2">
        <v>1</v>
      </c>
      <c r="AW534" s="2">
        <v>1</v>
      </c>
      <c r="AX534" s="2"/>
      <c r="AY534" s="2"/>
      <c r="AZ534" s="2">
        <v>1</v>
      </c>
      <c r="BA534" s="2">
        <v>1</v>
      </c>
      <c r="BB534" s="2">
        <v>1</v>
      </c>
      <c r="BC534" s="2">
        <v>1</v>
      </c>
      <c r="BD534" s="2" t="s">
        <v>3</v>
      </c>
      <c r="BE534" s="2" t="s">
        <v>3</v>
      </c>
      <c r="BF534" s="2" t="s">
        <v>3</v>
      </c>
      <c r="BG534" s="2" t="s">
        <v>3</v>
      </c>
      <c r="BH534" s="2">
        <v>0</v>
      </c>
      <c r="BI534" s="2">
        <v>1</v>
      </c>
      <c r="BJ534" s="2" t="s">
        <v>580</v>
      </c>
      <c r="BK534" s="2"/>
      <c r="BL534" s="2"/>
      <c r="BM534" s="2">
        <v>24001</v>
      </c>
      <c r="BN534" s="2">
        <v>0</v>
      </c>
      <c r="BO534" s="2" t="s">
        <v>3</v>
      </c>
      <c r="BP534" s="2">
        <v>0</v>
      </c>
      <c r="BQ534" s="2">
        <v>2</v>
      </c>
      <c r="BR534" s="2">
        <v>0</v>
      </c>
      <c r="BS534" s="2">
        <v>1</v>
      </c>
      <c r="BT534" s="2">
        <v>1</v>
      </c>
      <c r="BU534" s="2">
        <v>1</v>
      </c>
      <c r="BV534" s="2">
        <v>1</v>
      </c>
      <c r="BW534" s="2">
        <v>1</v>
      </c>
      <c r="BX534" s="2">
        <v>1</v>
      </c>
      <c r="BY534" s="2" t="s">
        <v>3</v>
      </c>
      <c r="BZ534" s="2">
        <v>117</v>
      </c>
      <c r="CA534" s="2">
        <v>74</v>
      </c>
      <c r="CB534" s="2" t="s">
        <v>3</v>
      </c>
      <c r="CC534" s="2"/>
      <c r="CD534" s="2"/>
      <c r="CE534" s="2">
        <v>0</v>
      </c>
      <c r="CF534" s="2">
        <v>0</v>
      </c>
      <c r="CG534" s="2">
        <v>0</v>
      </c>
      <c r="CH534" s="2"/>
      <c r="CI534" s="2"/>
      <c r="CJ534" s="2"/>
      <c r="CK534" s="2"/>
      <c r="CL534" s="2"/>
      <c r="CM534" s="2">
        <v>0</v>
      </c>
      <c r="CN534" s="2" t="s">
        <v>3</v>
      </c>
      <c r="CO534" s="2">
        <v>0</v>
      </c>
      <c r="CP534" s="2">
        <f t="shared" ref="CP534:CP569" si="299">(P534+Q534+S534+R534)</f>
        <v>1343.62</v>
      </c>
      <c r="CQ534" s="2">
        <f>SUMIF(SmtRes!AQ388:'SmtRes'!AQ402,"=1",SmtRes!AA388:'SmtRes'!AA402)</f>
        <v>866901.96</v>
      </c>
      <c r="CR534" s="2">
        <f>SUMIF(SmtRes!AQ388:'SmtRes'!AQ402,"=1",SmtRes!AB388:'SmtRes'!AB402)</f>
        <v>1617.0000000000002</v>
      </c>
      <c r="CS534" s="2">
        <f>SUMIF(SmtRes!AQ388:'SmtRes'!AQ402,"=1",SmtRes!AC388:'SmtRes'!AC402)</f>
        <v>846.56999999999994</v>
      </c>
      <c r="CT534" s="2">
        <f>SUMIF(SmtRes!AQ388:'SmtRes'!AQ402,"=1",SmtRes!AD388:'SmtRes'!AD402)</f>
        <v>385.07</v>
      </c>
      <c r="CU534" s="2">
        <f t="shared" ref="CU534:CU569" si="300">AG534</f>
        <v>0</v>
      </c>
      <c r="CV534" s="2">
        <f>SUMIF(SmtRes!AQ388:'SmtRes'!AQ402,"=1",SmtRes!BU388:'SmtRes'!BU402)</f>
        <v>51.8</v>
      </c>
      <c r="CW534" s="2">
        <f>SUMIF(SmtRes!AQ388:'SmtRes'!AQ402,"=1",SmtRes!BV388:'SmtRes'!BV402)</f>
        <v>25.29</v>
      </c>
      <c r="CX534" s="2">
        <f t="shared" ref="CX534:CX569" si="301">AJ534</f>
        <v>0</v>
      </c>
      <c r="CY534" s="2">
        <f>(((S534+R534)*AT534)/100)</f>
        <v>731.77650000000006</v>
      </c>
      <c r="CZ534" s="2">
        <f>(((S534+R534)*AU534)/100)</f>
        <v>462.83300000000003</v>
      </c>
      <c r="DA534" s="2"/>
      <c r="DB534" s="2"/>
      <c r="DC534" s="2" t="s">
        <v>3</v>
      </c>
      <c r="DD534" s="2" t="s">
        <v>3</v>
      </c>
      <c r="DE534" s="2" t="s">
        <v>3</v>
      </c>
      <c r="DF534" s="2" t="s">
        <v>3</v>
      </c>
      <c r="DG534" s="2" t="s">
        <v>3</v>
      </c>
      <c r="DH534" s="2" t="s">
        <v>3</v>
      </c>
      <c r="DI534" s="2" t="s">
        <v>3</v>
      </c>
      <c r="DJ534" s="2" t="s">
        <v>3</v>
      </c>
      <c r="DK534" s="2" t="s">
        <v>3</v>
      </c>
      <c r="DL534" s="2" t="s">
        <v>3</v>
      </c>
      <c r="DM534" s="2" t="s">
        <v>3</v>
      </c>
      <c r="DN534" s="2">
        <v>0</v>
      </c>
      <c r="DO534" s="2">
        <v>0</v>
      </c>
      <c r="DP534" s="2">
        <v>1</v>
      </c>
      <c r="DQ534" s="2">
        <v>1</v>
      </c>
      <c r="DR534" s="2"/>
      <c r="DS534" s="2"/>
      <c r="DT534" s="2"/>
      <c r="DU534" s="2">
        <v>1003</v>
      </c>
      <c r="DV534" s="2" t="s">
        <v>104</v>
      </c>
      <c r="DW534" s="2" t="s">
        <v>104</v>
      </c>
      <c r="DX534" s="2">
        <v>100</v>
      </c>
      <c r="DY534" s="2"/>
      <c r="DZ534" s="2" t="s">
        <v>3</v>
      </c>
      <c r="EA534" s="2" t="s">
        <v>3</v>
      </c>
      <c r="EB534" s="2" t="s">
        <v>3</v>
      </c>
      <c r="EC534" s="2" t="s">
        <v>3</v>
      </c>
      <c r="ED534" s="2"/>
      <c r="EE534" s="2">
        <v>70312969</v>
      </c>
      <c r="EF534" s="2">
        <v>2</v>
      </c>
      <c r="EG534" s="2" t="s">
        <v>25</v>
      </c>
      <c r="EH534" s="2">
        <v>18</v>
      </c>
      <c r="EI534" s="2" t="s">
        <v>106</v>
      </c>
      <c r="EJ534" s="2">
        <v>1</v>
      </c>
      <c r="EK534" s="2">
        <v>24001</v>
      </c>
      <c r="EL534" s="2" t="s">
        <v>106</v>
      </c>
      <c r="EM534" s="2" t="s">
        <v>107</v>
      </c>
      <c r="EN534" s="2"/>
      <c r="EO534" s="2" t="s">
        <v>3</v>
      </c>
      <c r="EP534" s="2"/>
      <c r="EQ534" s="2">
        <v>0</v>
      </c>
      <c r="ER534" s="2">
        <v>0</v>
      </c>
      <c r="ES534" s="2">
        <v>0</v>
      </c>
      <c r="ET534" s="2">
        <v>0</v>
      </c>
      <c r="EU534" s="2">
        <v>0</v>
      </c>
      <c r="EV534" s="2">
        <v>0</v>
      </c>
      <c r="EW534" s="2">
        <v>51.8</v>
      </c>
      <c r="EX534" s="2">
        <v>25.29</v>
      </c>
      <c r="EY534" s="2">
        <v>0</v>
      </c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>
        <v>0</v>
      </c>
      <c r="FR534" s="2">
        <v>0</v>
      </c>
      <c r="FS534" s="2">
        <v>0</v>
      </c>
      <c r="FT534" s="2"/>
      <c r="FU534" s="2"/>
      <c r="FV534" s="2"/>
      <c r="FW534" s="2"/>
      <c r="FX534" s="2">
        <v>117</v>
      </c>
      <c r="FY534" s="2">
        <v>74</v>
      </c>
      <c r="FZ534" s="2"/>
      <c r="GA534" s="2" t="s">
        <v>3</v>
      </c>
      <c r="GB534" s="2"/>
      <c r="GC534" s="2"/>
      <c r="GD534" s="2">
        <v>1</v>
      </c>
      <c r="GE534" s="2"/>
      <c r="GF534" s="2">
        <v>-514093567</v>
      </c>
      <c r="GG534" s="2">
        <v>2</v>
      </c>
      <c r="GH534" s="2">
        <v>1</v>
      </c>
      <c r="GI534" s="2">
        <v>-2</v>
      </c>
      <c r="GJ534" s="2">
        <v>0</v>
      </c>
      <c r="GK534" s="2">
        <v>0</v>
      </c>
      <c r="GL534" s="2">
        <f t="shared" ref="GL534:GL565" si="302">ROUND(IF(AND(BH534=3,BI534=3,FS534&lt;&gt;0),P534,0),2)</f>
        <v>0</v>
      </c>
      <c r="GM534" s="2">
        <f t="shared" ref="GM534:GM565" si="303">ROUND(O534+X534+Y534,2)+GX534</f>
        <v>2538.23</v>
      </c>
      <c r="GN534" s="2">
        <f t="shared" ref="GN534:GN565" si="304">IF(OR(BI534=0,BI534=1),GM534-GX534,0)</f>
        <v>2538.23</v>
      </c>
      <c r="GO534" s="2">
        <f t="shared" ref="GO534:GO565" si="305">IF(BI534=2,GM534-GX534,0)</f>
        <v>0</v>
      </c>
      <c r="GP534" s="2">
        <f t="shared" ref="GP534:GP565" si="306">IF(BI534=4,GM534-GX534,0)</f>
        <v>0</v>
      </c>
      <c r="GQ534" s="2"/>
      <c r="GR534" s="2">
        <v>0</v>
      </c>
      <c r="GS534" s="2">
        <v>3</v>
      </c>
      <c r="GT534" s="2">
        <v>0</v>
      </c>
      <c r="GU534" s="2" t="s">
        <v>3</v>
      </c>
      <c r="GV534" s="2">
        <f t="shared" ref="GV534:GV565" si="307">ROUND((GT534),6)</f>
        <v>0</v>
      </c>
      <c r="GW534" s="2">
        <v>1</v>
      </c>
      <c r="GX534" s="2">
        <f t="shared" ref="GX534:GX565" si="308">ROUND(HC534*I534,2)</f>
        <v>0</v>
      </c>
      <c r="GY534" s="2"/>
      <c r="GZ534" s="2"/>
      <c r="HA534" s="2">
        <v>0</v>
      </c>
      <c r="HB534" s="2">
        <v>0</v>
      </c>
      <c r="HC534" s="2">
        <f t="shared" ref="HC534:HC569" si="309">GV534*GW534</f>
        <v>0</v>
      </c>
      <c r="HD534" s="2"/>
      <c r="HE534" s="2" t="s">
        <v>3</v>
      </c>
      <c r="HF534" s="2" t="s">
        <v>3</v>
      </c>
      <c r="HG534" s="2"/>
      <c r="HH534" s="2"/>
      <c r="HI534" s="2"/>
      <c r="HJ534" s="2"/>
      <c r="HK534" s="2"/>
      <c r="HL534" s="2"/>
      <c r="HM534" s="2" t="s">
        <v>3</v>
      </c>
      <c r="HN534" s="2" t="s">
        <v>108</v>
      </c>
      <c r="HO534" s="2" t="s">
        <v>109</v>
      </c>
      <c r="HP534" s="2" t="s">
        <v>106</v>
      </c>
      <c r="HQ534" s="2" t="s">
        <v>106</v>
      </c>
      <c r="HR534" s="2"/>
      <c r="HS534" s="2">
        <v>0</v>
      </c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>
        <v>0</v>
      </c>
      <c r="IL534" s="2"/>
      <c r="IM534" s="2"/>
      <c r="IN534" s="2"/>
      <c r="IO534" s="2"/>
      <c r="IP534" s="2"/>
      <c r="IQ534" s="2"/>
      <c r="IR534" s="2"/>
      <c r="IS534" s="2"/>
      <c r="IT534" s="2"/>
      <c r="IU534" s="2"/>
    </row>
    <row r="535" spans="1:255" x14ac:dyDescent="0.2">
      <c r="A535" s="2">
        <v>18</v>
      </c>
      <c r="B535" s="2">
        <v>1</v>
      </c>
      <c r="C535" s="2">
        <v>402</v>
      </c>
      <c r="D535" s="2"/>
      <c r="E535" s="2" t="s">
        <v>581</v>
      </c>
      <c r="F535" s="2" t="s">
        <v>582</v>
      </c>
      <c r="G535" s="2" t="s">
        <v>583</v>
      </c>
      <c r="H535" s="2" t="s">
        <v>113</v>
      </c>
      <c r="I535" s="2">
        <f>I534*J535</f>
        <v>2</v>
      </c>
      <c r="J535" s="2">
        <v>100</v>
      </c>
      <c r="K535" s="2">
        <v>100</v>
      </c>
      <c r="L535" s="2"/>
      <c r="M535" s="2"/>
      <c r="N535" s="2"/>
      <c r="O535" s="2">
        <f t="shared" si="291"/>
        <v>2679.9</v>
      </c>
      <c r="P535" s="2">
        <f>ROUND(CQ535*I535,2)</f>
        <v>2679.9</v>
      </c>
      <c r="Q535" s="2">
        <f>ROUND(CR535*I535,2)</f>
        <v>0</v>
      </c>
      <c r="R535" s="2">
        <f>ROUND(CS535*I535,2)</f>
        <v>0</v>
      </c>
      <c r="S535" s="2">
        <f>ROUND(CT535*I535,2)</f>
        <v>0</v>
      </c>
      <c r="T535" s="2">
        <f t="shared" si="292"/>
        <v>0</v>
      </c>
      <c r="U535" s="2">
        <f>ROUND(CV535*I535,7)</f>
        <v>0</v>
      </c>
      <c r="V535" s="2">
        <f>ROUND(CW535*I535,7)</f>
        <v>0</v>
      </c>
      <c r="W535" s="2">
        <f t="shared" si="293"/>
        <v>0</v>
      </c>
      <c r="X535" s="2">
        <f t="shared" si="294"/>
        <v>0</v>
      </c>
      <c r="Y535" s="2">
        <f t="shared" si="295"/>
        <v>0</v>
      </c>
      <c r="Z535" s="2"/>
      <c r="AA535" s="2">
        <v>72309884</v>
      </c>
      <c r="AB535" s="2">
        <f t="shared" si="296"/>
        <v>1576.41</v>
      </c>
      <c r="AC535" s="2">
        <f>ROUND((ES535),6)</f>
        <v>1576.41</v>
      </c>
      <c r="AD535" s="2">
        <f>ROUND((((ET535)-(EU535))+AE535),6)</f>
        <v>0</v>
      </c>
      <c r="AE535" s="2">
        <f>ROUND((EU535),6)</f>
        <v>0</v>
      </c>
      <c r="AF535" s="2">
        <f>ROUND((EV535),6)</f>
        <v>0</v>
      </c>
      <c r="AG535" s="2">
        <f t="shared" si="297"/>
        <v>0</v>
      </c>
      <c r="AH535" s="2">
        <f>(EW535)</f>
        <v>0</v>
      </c>
      <c r="AI535" s="2">
        <f>(EX535)</f>
        <v>0</v>
      </c>
      <c r="AJ535" s="2">
        <f t="shared" si="298"/>
        <v>0</v>
      </c>
      <c r="AK535" s="2">
        <v>1576.41</v>
      </c>
      <c r="AL535" s="2">
        <v>1576.41</v>
      </c>
      <c r="AM535" s="2">
        <v>0</v>
      </c>
      <c r="AN535" s="2">
        <v>0</v>
      </c>
      <c r="AO535" s="2">
        <v>0</v>
      </c>
      <c r="AP535" s="2">
        <v>0</v>
      </c>
      <c r="AQ535" s="2">
        <v>0</v>
      </c>
      <c r="AR535" s="2">
        <v>0</v>
      </c>
      <c r="AS535" s="2">
        <v>0</v>
      </c>
      <c r="AT535" s="2">
        <v>117</v>
      </c>
      <c r="AU535" s="2">
        <v>74</v>
      </c>
      <c r="AV535" s="2">
        <v>1</v>
      </c>
      <c r="AW535" s="2">
        <v>1</v>
      </c>
      <c r="AX535" s="2"/>
      <c r="AY535" s="2"/>
      <c r="AZ535" s="2">
        <v>1</v>
      </c>
      <c r="BA535" s="2">
        <v>1</v>
      </c>
      <c r="BB535" s="2">
        <v>1</v>
      </c>
      <c r="BC535" s="2">
        <v>0.85</v>
      </c>
      <c r="BD535" s="2" t="s">
        <v>3</v>
      </c>
      <c r="BE535" s="2" t="s">
        <v>3</v>
      </c>
      <c r="BF535" s="2" t="s">
        <v>3</v>
      </c>
      <c r="BG535" s="2" t="s">
        <v>3</v>
      </c>
      <c r="BH535" s="2">
        <v>3</v>
      </c>
      <c r="BI535" s="2">
        <v>1</v>
      </c>
      <c r="BJ535" s="2" t="s">
        <v>584</v>
      </c>
      <c r="BK535" s="2"/>
      <c r="BL535" s="2"/>
      <c r="BM535" s="2">
        <v>24001</v>
      </c>
      <c r="BN535" s="2">
        <v>0</v>
      </c>
      <c r="BO535" s="2" t="s">
        <v>582</v>
      </c>
      <c r="BP535" s="2">
        <v>1</v>
      </c>
      <c r="BQ535" s="2">
        <v>2</v>
      </c>
      <c r="BR535" s="2">
        <v>0</v>
      </c>
      <c r="BS535" s="2">
        <v>1</v>
      </c>
      <c r="BT535" s="2">
        <v>1</v>
      </c>
      <c r="BU535" s="2">
        <v>1</v>
      </c>
      <c r="BV535" s="2">
        <v>1</v>
      </c>
      <c r="BW535" s="2">
        <v>1</v>
      </c>
      <c r="BX535" s="2">
        <v>1</v>
      </c>
      <c r="BY535" s="2" t="s">
        <v>3</v>
      </c>
      <c r="BZ535" s="2">
        <v>117</v>
      </c>
      <c r="CA535" s="2">
        <v>74</v>
      </c>
      <c r="CB535" s="2" t="s">
        <v>3</v>
      </c>
      <c r="CC535" s="2"/>
      <c r="CD535" s="2"/>
      <c r="CE535" s="2">
        <v>0</v>
      </c>
      <c r="CF535" s="2">
        <v>0</v>
      </c>
      <c r="CG535" s="2">
        <v>0</v>
      </c>
      <c r="CH535" s="2"/>
      <c r="CI535" s="2"/>
      <c r="CJ535" s="2"/>
      <c r="CK535" s="2"/>
      <c r="CL535" s="2"/>
      <c r="CM535" s="2">
        <v>0</v>
      </c>
      <c r="CN535" s="2" t="s">
        <v>3</v>
      </c>
      <c r="CO535" s="2">
        <v>0</v>
      </c>
      <c r="CP535" s="2">
        <f t="shared" si="299"/>
        <v>2679.9</v>
      </c>
      <c r="CQ535" s="2">
        <f>ROUND(AL535*BC535,2)</f>
        <v>1339.95</v>
      </c>
      <c r="CR535" s="2">
        <f>ROUND(AM535*BB535,2)</f>
        <v>0</v>
      </c>
      <c r="CS535" s="2">
        <f>ROUND(AN535*BS535,2)</f>
        <v>0</v>
      </c>
      <c r="CT535" s="2">
        <f>ROUND(AO535*BA535,2)</f>
        <v>0</v>
      </c>
      <c r="CU535" s="2">
        <f t="shared" si="300"/>
        <v>0</v>
      </c>
      <c r="CV535" s="2">
        <f>AH535</f>
        <v>0</v>
      </c>
      <c r="CW535" s="2">
        <f>AI535</f>
        <v>0</v>
      </c>
      <c r="CX535" s="2">
        <f t="shared" si="301"/>
        <v>0</v>
      </c>
      <c r="CY535" s="2">
        <f>(((S535+R535)*AT535)/100)</f>
        <v>0</v>
      </c>
      <c r="CZ535" s="2">
        <f>(((S535+R535)*AU535)/100)</f>
        <v>0</v>
      </c>
      <c r="DA535" s="2"/>
      <c r="DB535" s="2"/>
      <c r="DC535" s="2" t="s">
        <v>3</v>
      </c>
      <c r="DD535" s="2" t="s">
        <v>3</v>
      </c>
      <c r="DE535" s="2" t="s">
        <v>3</v>
      </c>
      <c r="DF535" s="2" t="s">
        <v>3</v>
      </c>
      <c r="DG535" s="2" t="s">
        <v>3</v>
      </c>
      <c r="DH535" s="2" t="s">
        <v>3</v>
      </c>
      <c r="DI535" s="2" t="s">
        <v>3</v>
      </c>
      <c r="DJ535" s="2" t="s">
        <v>3</v>
      </c>
      <c r="DK535" s="2" t="s">
        <v>3</v>
      </c>
      <c r="DL535" s="2" t="s">
        <v>3</v>
      </c>
      <c r="DM535" s="2" t="s">
        <v>3</v>
      </c>
      <c r="DN535" s="2">
        <v>0</v>
      </c>
      <c r="DO535" s="2">
        <v>0</v>
      </c>
      <c r="DP535" s="2">
        <v>1</v>
      </c>
      <c r="DQ535" s="2">
        <v>1</v>
      </c>
      <c r="DR535" s="2"/>
      <c r="DS535" s="2"/>
      <c r="DT535" s="2"/>
      <c r="DU535" s="2">
        <v>1003</v>
      </c>
      <c r="DV535" s="2" t="s">
        <v>113</v>
      </c>
      <c r="DW535" s="2" t="s">
        <v>113</v>
      </c>
      <c r="DX535" s="2">
        <v>1</v>
      </c>
      <c r="DY535" s="2"/>
      <c r="DZ535" s="2" t="s">
        <v>3</v>
      </c>
      <c r="EA535" s="2" t="s">
        <v>3</v>
      </c>
      <c r="EB535" s="2" t="s">
        <v>3</v>
      </c>
      <c r="EC535" s="2" t="s">
        <v>3</v>
      </c>
      <c r="ED535" s="2"/>
      <c r="EE535" s="2">
        <v>70312969</v>
      </c>
      <c r="EF535" s="2">
        <v>2</v>
      </c>
      <c r="EG535" s="2" t="s">
        <v>25</v>
      </c>
      <c r="EH535" s="2">
        <v>18</v>
      </c>
      <c r="EI535" s="2" t="s">
        <v>106</v>
      </c>
      <c r="EJ535" s="2">
        <v>1</v>
      </c>
      <c r="EK535" s="2">
        <v>24001</v>
      </c>
      <c r="EL535" s="2" t="s">
        <v>106</v>
      </c>
      <c r="EM535" s="2" t="s">
        <v>107</v>
      </c>
      <c r="EN535" s="2"/>
      <c r="EO535" s="2" t="s">
        <v>3</v>
      </c>
      <c r="EP535" s="2"/>
      <c r="EQ535" s="2">
        <v>0</v>
      </c>
      <c r="ER535" s="2">
        <v>1576.41</v>
      </c>
      <c r="ES535" s="2">
        <v>1576.41</v>
      </c>
      <c r="ET535" s="2">
        <v>0</v>
      </c>
      <c r="EU535" s="2">
        <v>0</v>
      </c>
      <c r="EV535" s="2">
        <v>0</v>
      </c>
      <c r="EW535" s="2">
        <v>0</v>
      </c>
      <c r="EX535" s="2">
        <v>0</v>
      </c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>
        <v>0</v>
      </c>
      <c r="FR535" s="2">
        <v>0</v>
      </c>
      <c r="FS535" s="2">
        <v>0</v>
      </c>
      <c r="FT535" s="2"/>
      <c r="FU535" s="2"/>
      <c r="FV535" s="2"/>
      <c r="FW535" s="2"/>
      <c r="FX535" s="2">
        <v>117</v>
      </c>
      <c r="FY535" s="2">
        <v>74</v>
      </c>
      <c r="FZ535" s="2"/>
      <c r="GA535" s="2" t="s">
        <v>3</v>
      </c>
      <c r="GB535" s="2"/>
      <c r="GC535" s="2"/>
      <c r="GD535" s="2">
        <v>1</v>
      </c>
      <c r="GE535" s="2"/>
      <c r="GF535" s="2">
        <v>-1269173060</v>
      </c>
      <c r="GG535" s="2">
        <v>2</v>
      </c>
      <c r="GH535" s="2">
        <v>1</v>
      </c>
      <c r="GI535" s="2">
        <v>2</v>
      </c>
      <c r="GJ535" s="2">
        <v>0</v>
      </c>
      <c r="GK535" s="2">
        <v>0</v>
      </c>
      <c r="GL535" s="2">
        <f t="shared" si="302"/>
        <v>0</v>
      </c>
      <c r="GM535" s="2">
        <f t="shared" si="303"/>
        <v>2679.9</v>
      </c>
      <c r="GN535" s="2">
        <f t="shared" si="304"/>
        <v>2679.9</v>
      </c>
      <c r="GO535" s="2">
        <f t="shared" si="305"/>
        <v>0</v>
      </c>
      <c r="GP535" s="2">
        <f t="shared" si="306"/>
        <v>0</v>
      </c>
      <c r="GQ535" s="2"/>
      <c r="GR535" s="2">
        <v>0</v>
      </c>
      <c r="GS535" s="2">
        <v>3</v>
      </c>
      <c r="GT535" s="2">
        <v>0</v>
      </c>
      <c r="GU535" s="2" t="s">
        <v>3</v>
      </c>
      <c r="GV535" s="2">
        <f t="shared" si="307"/>
        <v>0</v>
      </c>
      <c r="GW535" s="2">
        <v>1</v>
      </c>
      <c r="GX535" s="2">
        <f t="shared" si="308"/>
        <v>0</v>
      </c>
      <c r="GY535" s="2"/>
      <c r="GZ535" s="2"/>
      <c r="HA535" s="2">
        <v>0</v>
      </c>
      <c r="HB535" s="2">
        <v>0</v>
      </c>
      <c r="HC535" s="2">
        <f t="shared" si="309"/>
        <v>0</v>
      </c>
      <c r="HD535" s="2"/>
      <c r="HE535" s="2" t="s">
        <v>3</v>
      </c>
      <c r="HF535" s="2" t="s">
        <v>3</v>
      </c>
      <c r="HG535" s="2"/>
      <c r="HH535" s="2"/>
      <c r="HI535" s="2"/>
      <c r="HJ535" s="2"/>
      <c r="HK535" s="2"/>
      <c r="HL535" s="2"/>
      <c r="HM535" s="2" t="s">
        <v>3</v>
      </c>
      <c r="HN535" s="2" t="s">
        <v>108</v>
      </c>
      <c r="HO535" s="2" t="s">
        <v>109</v>
      </c>
      <c r="HP535" s="2" t="s">
        <v>106</v>
      </c>
      <c r="HQ535" s="2" t="s">
        <v>106</v>
      </c>
      <c r="HR535" s="2"/>
      <c r="HS535" s="2">
        <v>0</v>
      </c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  <c r="II535" s="2"/>
      <c r="IJ535" s="2"/>
      <c r="IK535" s="2">
        <v>0</v>
      </c>
      <c r="IL535" s="2"/>
      <c r="IM535" s="2"/>
      <c r="IN535" s="2"/>
      <c r="IO535" s="2"/>
      <c r="IP535" s="2"/>
      <c r="IQ535" s="2"/>
      <c r="IR535" s="2"/>
      <c r="IS535" s="2"/>
      <c r="IT535" s="2"/>
      <c r="IU535" s="2"/>
    </row>
    <row r="536" spans="1:255" x14ac:dyDescent="0.2">
      <c r="A536" s="2">
        <v>17</v>
      </c>
      <c r="B536" s="2">
        <v>1</v>
      </c>
      <c r="C536" s="2"/>
      <c r="D536" s="2"/>
      <c r="E536" s="2" t="s">
        <v>585</v>
      </c>
      <c r="F536" s="2" t="s">
        <v>586</v>
      </c>
      <c r="G536" s="2" t="s">
        <v>587</v>
      </c>
      <c r="H536" s="2" t="s">
        <v>118</v>
      </c>
      <c r="I536" s="2">
        <v>1</v>
      </c>
      <c r="J536" s="2">
        <v>0</v>
      </c>
      <c r="K536" s="2">
        <v>1</v>
      </c>
      <c r="L536" s="2"/>
      <c r="M536" s="2"/>
      <c r="N536" s="2"/>
      <c r="O536" s="2">
        <f t="shared" si="291"/>
        <v>618.12</v>
      </c>
      <c r="P536" s="2">
        <f>ROUND(CQ536*I536,2)</f>
        <v>618.12</v>
      </c>
      <c r="Q536" s="2">
        <f>ROUND(CR536*I536,2)</f>
        <v>0</v>
      </c>
      <c r="R536" s="2">
        <f>ROUND(CS536*I536,2)</f>
        <v>0</v>
      </c>
      <c r="S536" s="2">
        <f>ROUND(CT536*I536,2)</f>
        <v>0</v>
      </c>
      <c r="T536" s="2">
        <f t="shared" si="292"/>
        <v>0</v>
      </c>
      <c r="U536" s="2">
        <f>ROUND(CV536*I536,7)</f>
        <v>0</v>
      </c>
      <c r="V536" s="2">
        <f>ROUND(CW536*I536,7)</f>
        <v>0</v>
      </c>
      <c r="W536" s="2">
        <f t="shared" si="293"/>
        <v>0</v>
      </c>
      <c r="X536" s="2">
        <f t="shared" si="294"/>
        <v>0</v>
      </c>
      <c r="Y536" s="2">
        <f t="shared" si="295"/>
        <v>0</v>
      </c>
      <c r="Z536" s="2"/>
      <c r="AA536" s="2">
        <v>72309884</v>
      </c>
      <c r="AB536" s="2">
        <f t="shared" si="296"/>
        <v>464.75</v>
      </c>
      <c r="AC536" s="2">
        <f>ROUND((ES536),6)</f>
        <v>464.75</v>
      </c>
      <c r="AD536" s="2">
        <f>ROUND((((ET536)-(EU536))+AE536),6)</f>
        <v>0</v>
      </c>
      <c r="AE536" s="2">
        <f>ROUND((EU536),6)</f>
        <v>0</v>
      </c>
      <c r="AF536" s="2">
        <f>ROUND((EV536),6)</f>
        <v>0</v>
      </c>
      <c r="AG536" s="2">
        <f t="shared" si="297"/>
        <v>0</v>
      </c>
      <c r="AH536" s="2">
        <f>(EW536)</f>
        <v>0</v>
      </c>
      <c r="AI536" s="2">
        <f>(EX536)</f>
        <v>0</v>
      </c>
      <c r="AJ536" s="2">
        <f t="shared" si="298"/>
        <v>0</v>
      </c>
      <c r="AK536" s="2">
        <v>464.75</v>
      </c>
      <c r="AL536" s="2">
        <v>464.75</v>
      </c>
      <c r="AM536" s="2">
        <v>0</v>
      </c>
      <c r="AN536" s="2">
        <v>0</v>
      </c>
      <c r="AO536" s="2">
        <v>0</v>
      </c>
      <c r="AP536" s="2">
        <v>0</v>
      </c>
      <c r="AQ536" s="2">
        <v>0</v>
      </c>
      <c r="AR536" s="2">
        <v>0</v>
      </c>
      <c r="AS536" s="2">
        <v>0</v>
      </c>
      <c r="AT536" s="2">
        <v>0</v>
      </c>
      <c r="AU536" s="2">
        <v>0</v>
      </c>
      <c r="AV536" s="2">
        <v>1</v>
      </c>
      <c r="AW536" s="2">
        <v>1</v>
      </c>
      <c r="AX536" s="2"/>
      <c r="AY536" s="2"/>
      <c r="AZ536" s="2">
        <v>1</v>
      </c>
      <c r="BA536" s="2">
        <v>1</v>
      </c>
      <c r="BB536" s="2">
        <v>1</v>
      </c>
      <c r="BC536" s="2">
        <v>1.33</v>
      </c>
      <c r="BD536" s="2" t="s">
        <v>3</v>
      </c>
      <c r="BE536" s="2" t="s">
        <v>3</v>
      </c>
      <c r="BF536" s="2" t="s">
        <v>3</v>
      </c>
      <c r="BG536" s="2" t="s">
        <v>3</v>
      </c>
      <c r="BH536" s="2">
        <v>3</v>
      </c>
      <c r="BI536" s="2">
        <v>1</v>
      </c>
      <c r="BJ536" s="2" t="s">
        <v>588</v>
      </c>
      <c r="BK536" s="2"/>
      <c r="BL536" s="2"/>
      <c r="BM536" s="2">
        <v>500001</v>
      </c>
      <c r="BN536" s="2">
        <v>0</v>
      </c>
      <c r="BO536" s="2" t="s">
        <v>586</v>
      </c>
      <c r="BP536" s="2">
        <v>1</v>
      </c>
      <c r="BQ536" s="2">
        <v>8</v>
      </c>
      <c r="BR536" s="2">
        <v>0</v>
      </c>
      <c r="BS536" s="2">
        <v>1</v>
      </c>
      <c r="BT536" s="2">
        <v>1</v>
      </c>
      <c r="BU536" s="2">
        <v>1</v>
      </c>
      <c r="BV536" s="2">
        <v>1</v>
      </c>
      <c r="BW536" s="2">
        <v>1</v>
      </c>
      <c r="BX536" s="2">
        <v>1</v>
      </c>
      <c r="BY536" s="2" t="s">
        <v>3</v>
      </c>
      <c r="BZ536" s="2">
        <v>0</v>
      </c>
      <c r="CA536" s="2">
        <v>0</v>
      </c>
      <c r="CB536" s="2" t="s">
        <v>3</v>
      </c>
      <c r="CC536" s="2"/>
      <c r="CD536" s="2"/>
      <c r="CE536" s="2">
        <v>0</v>
      </c>
      <c r="CF536" s="2">
        <v>0</v>
      </c>
      <c r="CG536" s="2">
        <v>0</v>
      </c>
      <c r="CH536" s="2"/>
      <c r="CI536" s="2"/>
      <c r="CJ536" s="2"/>
      <c r="CK536" s="2"/>
      <c r="CL536" s="2"/>
      <c r="CM536" s="2">
        <v>0</v>
      </c>
      <c r="CN536" s="2" t="s">
        <v>3</v>
      </c>
      <c r="CO536" s="2">
        <v>0</v>
      </c>
      <c r="CP536" s="2">
        <f t="shared" si="299"/>
        <v>618.12</v>
      </c>
      <c r="CQ536" s="2">
        <f>ROUND(AL536*BC536,2)</f>
        <v>618.12</v>
      </c>
      <c r="CR536" s="2">
        <f>ROUND(AM536*BB536,2)</f>
        <v>0</v>
      </c>
      <c r="CS536" s="2">
        <f>ROUND(AN536*BS536,2)</f>
        <v>0</v>
      </c>
      <c r="CT536" s="2">
        <f>ROUND(AO536*BA536,2)</f>
        <v>0</v>
      </c>
      <c r="CU536" s="2">
        <f t="shared" si="300"/>
        <v>0</v>
      </c>
      <c r="CV536" s="2">
        <f>AH536</f>
        <v>0</v>
      </c>
      <c r="CW536" s="2">
        <f>AI536</f>
        <v>0</v>
      </c>
      <c r="CX536" s="2">
        <f t="shared" si="301"/>
        <v>0</v>
      </c>
      <c r="CY536" s="2">
        <f>0</f>
        <v>0</v>
      </c>
      <c r="CZ536" s="2">
        <f>0</f>
        <v>0</v>
      </c>
      <c r="DA536" s="2"/>
      <c r="DB536" s="2"/>
      <c r="DC536" s="2" t="s">
        <v>3</v>
      </c>
      <c r="DD536" s="2" t="s">
        <v>3</v>
      </c>
      <c r="DE536" s="2" t="s">
        <v>3</v>
      </c>
      <c r="DF536" s="2" t="s">
        <v>3</v>
      </c>
      <c r="DG536" s="2" t="s">
        <v>3</v>
      </c>
      <c r="DH536" s="2" t="s">
        <v>3</v>
      </c>
      <c r="DI536" s="2" t="s">
        <v>3</v>
      </c>
      <c r="DJ536" s="2" t="s">
        <v>3</v>
      </c>
      <c r="DK536" s="2" t="s">
        <v>3</v>
      </c>
      <c r="DL536" s="2" t="s">
        <v>3</v>
      </c>
      <c r="DM536" s="2" t="s">
        <v>3</v>
      </c>
      <c r="DN536" s="2">
        <v>0</v>
      </c>
      <c r="DO536" s="2">
        <v>0</v>
      </c>
      <c r="DP536" s="2">
        <v>1</v>
      </c>
      <c r="DQ536" s="2">
        <v>1</v>
      </c>
      <c r="DR536" s="2"/>
      <c r="DS536" s="2"/>
      <c r="DT536" s="2"/>
      <c r="DU536" s="2">
        <v>1013</v>
      </c>
      <c r="DV536" s="2" t="s">
        <v>118</v>
      </c>
      <c r="DW536" s="2" t="s">
        <v>118</v>
      </c>
      <c r="DX536" s="2">
        <v>1</v>
      </c>
      <c r="DY536" s="2"/>
      <c r="DZ536" s="2" t="s">
        <v>3</v>
      </c>
      <c r="EA536" s="2" t="s">
        <v>3</v>
      </c>
      <c r="EB536" s="2" t="s">
        <v>3</v>
      </c>
      <c r="EC536" s="2" t="s">
        <v>3</v>
      </c>
      <c r="ED536" s="2"/>
      <c r="EE536" s="2">
        <v>70312867</v>
      </c>
      <c r="EF536" s="2">
        <v>8</v>
      </c>
      <c r="EG536" s="2" t="s">
        <v>124</v>
      </c>
      <c r="EH536" s="2">
        <v>0</v>
      </c>
      <c r="EI536" s="2" t="s">
        <v>3</v>
      </c>
      <c r="EJ536" s="2">
        <v>1</v>
      </c>
      <c r="EK536" s="2">
        <v>500001</v>
      </c>
      <c r="EL536" s="2" t="s">
        <v>125</v>
      </c>
      <c r="EM536" s="2" t="s">
        <v>126</v>
      </c>
      <c r="EN536" s="2"/>
      <c r="EO536" s="2" t="s">
        <v>3</v>
      </c>
      <c r="EP536" s="2"/>
      <c r="EQ536" s="2">
        <v>0</v>
      </c>
      <c r="ER536" s="2">
        <v>464.75</v>
      </c>
      <c r="ES536" s="2">
        <v>464.75</v>
      </c>
      <c r="ET536" s="2">
        <v>0</v>
      </c>
      <c r="EU536" s="2">
        <v>0</v>
      </c>
      <c r="EV536" s="2">
        <v>0</v>
      </c>
      <c r="EW536" s="2">
        <v>0</v>
      </c>
      <c r="EX536" s="2">
        <v>0</v>
      </c>
      <c r="EY536" s="2">
        <v>0</v>
      </c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>
        <v>0</v>
      </c>
      <c r="FR536" s="2">
        <v>0</v>
      </c>
      <c r="FS536" s="2">
        <v>0</v>
      </c>
      <c r="FT536" s="2"/>
      <c r="FU536" s="2"/>
      <c r="FV536" s="2"/>
      <c r="FW536" s="2"/>
      <c r="FX536" s="2">
        <v>0</v>
      </c>
      <c r="FY536" s="2">
        <v>0</v>
      </c>
      <c r="FZ536" s="2"/>
      <c r="GA536" s="2" t="s">
        <v>3</v>
      </c>
      <c r="GB536" s="2"/>
      <c r="GC536" s="2"/>
      <c r="GD536" s="2">
        <v>1</v>
      </c>
      <c r="GE536" s="2"/>
      <c r="GF536" s="2">
        <v>1543045182</v>
      </c>
      <c r="GG536" s="2">
        <v>2</v>
      </c>
      <c r="GH536" s="2">
        <v>1</v>
      </c>
      <c r="GI536" s="2">
        <v>2</v>
      </c>
      <c r="GJ536" s="2">
        <v>0</v>
      </c>
      <c r="GK536" s="2">
        <v>0</v>
      </c>
      <c r="GL536" s="2">
        <f t="shared" si="302"/>
        <v>0</v>
      </c>
      <c r="GM536" s="2">
        <f t="shared" si="303"/>
        <v>618.12</v>
      </c>
      <c r="GN536" s="2">
        <f t="shared" si="304"/>
        <v>618.12</v>
      </c>
      <c r="GO536" s="2">
        <f t="shared" si="305"/>
        <v>0</v>
      </c>
      <c r="GP536" s="2">
        <f t="shared" si="306"/>
        <v>0</v>
      </c>
      <c r="GQ536" s="2"/>
      <c r="GR536" s="2">
        <v>0</v>
      </c>
      <c r="GS536" s="2">
        <v>3</v>
      </c>
      <c r="GT536" s="2">
        <v>0</v>
      </c>
      <c r="GU536" s="2" t="s">
        <v>3</v>
      </c>
      <c r="GV536" s="2">
        <f t="shared" si="307"/>
        <v>0</v>
      </c>
      <c r="GW536" s="2">
        <v>1</v>
      </c>
      <c r="GX536" s="2">
        <f t="shared" si="308"/>
        <v>0</v>
      </c>
      <c r="GY536" s="2"/>
      <c r="GZ536" s="2"/>
      <c r="HA536" s="2">
        <v>0</v>
      </c>
      <c r="HB536" s="2">
        <v>0</v>
      </c>
      <c r="HC536" s="2">
        <f t="shared" si="309"/>
        <v>0</v>
      </c>
      <c r="HD536" s="2"/>
      <c r="HE536" s="2" t="s">
        <v>3</v>
      </c>
      <c r="HF536" s="2" t="s">
        <v>3</v>
      </c>
      <c r="HG536" s="2"/>
      <c r="HH536" s="2"/>
      <c r="HI536" s="2"/>
      <c r="HJ536" s="2"/>
      <c r="HK536" s="2"/>
      <c r="HL536" s="2"/>
      <c r="HM536" s="2" t="s">
        <v>3</v>
      </c>
      <c r="HN536" s="2" t="s">
        <v>3</v>
      </c>
      <c r="HO536" s="2" t="s">
        <v>3</v>
      </c>
      <c r="HP536" s="2" t="s">
        <v>3</v>
      </c>
      <c r="HQ536" s="2" t="s">
        <v>3</v>
      </c>
      <c r="HR536" s="2"/>
      <c r="HS536" s="2">
        <v>0</v>
      </c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  <c r="II536" s="2"/>
      <c r="IJ536" s="2"/>
      <c r="IK536" s="2">
        <v>0</v>
      </c>
      <c r="IL536" s="2"/>
      <c r="IM536" s="2"/>
      <c r="IN536" s="2"/>
      <c r="IO536" s="2"/>
      <c r="IP536" s="2"/>
      <c r="IQ536" s="2"/>
      <c r="IR536" s="2"/>
      <c r="IS536" s="2"/>
      <c r="IT536" s="2"/>
      <c r="IU536" s="2"/>
    </row>
    <row r="537" spans="1:255" x14ac:dyDescent="0.2">
      <c r="A537" s="2">
        <v>17</v>
      </c>
      <c r="B537" s="2">
        <v>1</v>
      </c>
      <c r="C537" s="2">
        <f>ROW(SmtRes!A420)</f>
        <v>420</v>
      </c>
      <c r="D537" s="2">
        <f>ROW(EtalonRes!A446)</f>
        <v>446</v>
      </c>
      <c r="E537" s="2" t="s">
        <v>589</v>
      </c>
      <c r="F537" s="2" t="s">
        <v>590</v>
      </c>
      <c r="G537" s="2" t="s">
        <v>591</v>
      </c>
      <c r="H537" s="2" t="s">
        <v>104</v>
      </c>
      <c r="I537" s="2">
        <f>ROUND(2/100,7)</f>
        <v>0.02</v>
      </c>
      <c r="J537" s="2">
        <v>0</v>
      </c>
      <c r="K537" s="2">
        <f>ROUND(2/100,7)</f>
        <v>0.02</v>
      </c>
      <c r="L537" s="2"/>
      <c r="M537" s="2"/>
      <c r="N537" s="2"/>
      <c r="O537" s="2">
        <f t="shared" si="291"/>
        <v>334.69</v>
      </c>
      <c r="P537" s="2">
        <f>SUMIF(SmtRes!AQ403:'SmtRes'!AQ420,"=1",SmtRes!DF403:'SmtRes'!DF420)</f>
        <v>49.35</v>
      </c>
      <c r="Q537" s="2">
        <f>SUMIF(SmtRes!AQ403:'SmtRes'!AQ420,"=1",SmtRes!DG403:'SmtRes'!DG420)</f>
        <v>122.98999999999998</v>
      </c>
      <c r="R537" s="2">
        <f>SUMIF(SmtRes!AQ403:'SmtRes'!AQ420,"=1",SmtRes!DH403:'SmtRes'!DH420)</f>
        <v>30.78</v>
      </c>
      <c r="S537" s="2">
        <f>SUMIF(SmtRes!AQ403:'SmtRes'!AQ420,"=1",SmtRes!DI403:'SmtRes'!DI420)</f>
        <v>131.57</v>
      </c>
      <c r="T537" s="2">
        <f t="shared" si="292"/>
        <v>0</v>
      </c>
      <c r="U537" s="2">
        <f>SUMIF(SmtRes!AQ403:'SmtRes'!AQ420,"=1",SmtRes!CV403:'SmtRes'!CV420)</f>
        <v>0.33779999999999999</v>
      </c>
      <c r="V537" s="2">
        <f>SUMIF(SmtRes!AQ403:'SmtRes'!AQ420,"=1",SmtRes!CW403:'SmtRes'!CW420)</f>
        <v>6.2199999999999998E-2</v>
      </c>
      <c r="W537" s="2">
        <f t="shared" si="293"/>
        <v>0</v>
      </c>
      <c r="X537" s="2">
        <f t="shared" si="294"/>
        <v>189.95</v>
      </c>
      <c r="Y537" s="2">
        <f t="shared" si="295"/>
        <v>120.14</v>
      </c>
      <c r="Z537" s="2"/>
      <c r="AA537" s="2">
        <v>72309884</v>
      </c>
      <c r="AB537" s="2">
        <f t="shared" si="296"/>
        <v>15061.50799</v>
      </c>
      <c r="AC537" s="2">
        <f>ROUND((SUM(SmtRes!BQ403:'SmtRes'!BQ420)),6)</f>
        <v>3002.2692900000002</v>
      </c>
      <c r="AD537" s="2">
        <f>ROUND((((SUM(SmtRes!BR403:'SmtRes'!BR420))-(SUM(SmtRes!BS403:'SmtRes'!BS420)))+AE537),6)</f>
        <v>5480.9215000000004</v>
      </c>
      <c r="AE537" s="2">
        <f>ROUND((SUM(SmtRes!BS403:'SmtRes'!BS420)),6)</f>
        <v>1538.8834999999999</v>
      </c>
      <c r="AF537" s="2">
        <f>ROUND((SUM(SmtRes!BT403:'SmtRes'!BT420)),6)</f>
        <v>6578.3172000000004</v>
      </c>
      <c r="AG537" s="2">
        <f t="shared" si="297"/>
        <v>0</v>
      </c>
      <c r="AH537" s="2">
        <f>(SUM(SmtRes!BU403:'SmtRes'!BU420))</f>
        <v>16.89</v>
      </c>
      <c r="AI537" s="2">
        <f>(SUM(SmtRes!BV403:'SmtRes'!BV420))</f>
        <v>3.1100000000000003</v>
      </c>
      <c r="AJ537" s="2">
        <f t="shared" si="298"/>
        <v>0</v>
      </c>
      <c r="AK537" s="2">
        <v>16600.391490000002</v>
      </c>
      <c r="AL537" s="2">
        <v>3002.2692900000002</v>
      </c>
      <c r="AM537" s="2">
        <v>5480.9215000000022</v>
      </c>
      <c r="AN537" s="2">
        <v>1538.8834999999999</v>
      </c>
      <c r="AO537" s="2">
        <v>6578.3172000000004</v>
      </c>
      <c r="AP537" s="2">
        <v>0</v>
      </c>
      <c r="AQ537" s="2">
        <v>16.89</v>
      </c>
      <c r="AR537" s="2">
        <v>3.1100000000000003</v>
      </c>
      <c r="AS537" s="2">
        <v>0</v>
      </c>
      <c r="AT537" s="2">
        <v>117</v>
      </c>
      <c r="AU537" s="2">
        <v>74</v>
      </c>
      <c r="AV537" s="2">
        <v>1</v>
      </c>
      <c r="AW537" s="2">
        <v>1</v>
      </c>
      <c r="AX537" s="2"/>
      <c r="AY537" s="2"/>
      <c r="AZ537" s="2">
        <v>1</v>
      </c>
      <c r="BA537" s="2">
        <v>1</v>
      </c>
      <c r="BB537" s="2">
        <v>1</v>
      </c>
      <c r="BC537" s="2">
        <v>1</v>
      </c>
      <c r="BD537" s="2" t="s">
        <v>3</v>
      </c>
      <c r="BE537" s="2" t="s">
        <v>3</v>
      </c>
      <c r="BF537" s="2" t="s">
        <v>3</v>
      </c>
      <c r="BG537" s="2" t="s">
        <v>3</v>
      </c>
      <c r="BH537" s="2">
        <v>0</v>
      </c>
      <c r="BI537" s="2">
        <v>1</v>
      </c>
      <c r="BJ537" s="2" t="s">
        <v>592</v>
      </c>
      <c r="BK537" s="2"/>
      <c r="BL537" s="2"/>
      <c r="BM537" s="2">
        <v>24001</v>
      </c>
      <c r="BN537" s="2">
        <v>0</v>
      </c>
      <c r="BO537" s="2" t="s">
        <v>3</v>
      </c>
      <c r="BP537" s="2">
        <v>0</v>
      </c>
      <c r="BQ537" s="2">
        <v>2</v>
      </c>
      <c r="BR537" s="2">
        <v>0</v>
      </c>
      <c r="BS537" s="2">
        <v>1</v>
      </c>
      <c r="BT537" s="2">
        <v>1</v>
      </c>
      <c r="BU537" s="2">
        <v>1</v>
      </c>
      <c r="BV537" s="2">
        <v>1</v>
      </c>
      <c r="BW537" s="2">
        <v>1</v>
      </c>
      <c r="BX537" s="2">
        <v>1</v>
      </c>
      <c r="BY537" s="2" t="s">
        <v>3</v>
      </c>
      <c r="BZ537" s="2">
        <v>117</v>
      </c>
      <c r="CA537" s="2">
        <v>74</v>
      </c>
      <c r="CB537" s="2" t="s">
        <v>3</v>
      </c>
      <c r="CC537" s="2"/>
      <c r="CD537" s="2"/>
      <c r="CE537" s="2">
        <v>0</v>
      </c>
      <c r="CF537" s="2">
        <v>0</v>
      </c>
      <c r="CG537" s="2">
        <v>0</v>
      </c>
      <c r="CH537" s="2"/>
      <c r="CI537" s="2"/>
      <c r="CJ537" s="2"/>
      <c r="CK537" s="2"/>
      <c r="CL537" s="2"/>
      <c r="CM537" s="2">
        <v>0</v>
      </c>
      <c r="CN537" s="2" t="s">
        <v>3</v>
      </c>
      <c r="CO537" s="2">
        <v>0</v>
      </c>
      <c r="CP537" s="2">
        <f t="shared" si="299"/>
        <v>334.68999999999994</v>
      </c>
      <c r="CQ537" s="2">
        <f>SUMIF(SmtRes!AQ403:'SmtRes'!AQ420,"=1",SmtRes!AA403:'SmtRes'!AA420)</f>
        <v>59447.530000000006</v>
      </c>
      <c r="CR537" s="2">
        <f>SUMIF(SmtRes!AQ403:'SmtRes'!AQ420,"=1",SmtRes!AB403:'SmtRes'!AB420)</f>
        <v>5374.1100000000006</v>
      </c>
      <c r="CS537" s="2">
        <f>SUMIF(SmtRes!AQ403:'SmtRes'!AQ420,"=1",SmtRes!AC403:'SmtRes'!AC420)</f>
        <v>1375.6799999999998</v>
      </c>
      <c r="CT537" s="2">
        <f>SUMIF(SmtRes!AQ403:'SmtRes'!AQ420,"=1",SmtRes!AD403:'SmtRes'!AD420)</f>
        <v>389.48</v>
      </c>
      <c r="CU537" s="2">
        <f t="shared" si="300"/>
        <v>0</v>
      </c>
      <c r="CV537" s="2">
        <f>SUMIF(SmtRes!AQ403:'SmtRes'!AQ420,"=1",SmtRes!BU403:'SmtRes'!BU420)</f>
        <v>16.89</v>
      </c>
      <c r="CW537" s="2">
        <f>SUMIF(SmtRes!AQ403:'SmtRes'!AQ420,"=1",SmtRes!BV403:'SmtRes'!BV420)</f>
        <v>3.1100000000000003</v>
      </c>
      <c r="CX537" s="2">
        <f t="shared" si="301"/>
        <v>0</v>
      </c>
      <c r="CY537" s="2">
        <f>(((S537+R537)*AT537)/100)</f>
        <v>189.9495</v>
      </c>
      <c r="CZ537" s="2">
        <f>(((S537+R537)*AU537)/100)</f>
        <v>120.139</v>
      </c>
      <c r="DA537" s="2"/>
      <c r="DB537" s="2"/>
      <c r="DC537" s="2" t="s">
        <v>3</v>
      </c>
      <c r="DD537" s="2" t="s">
        <v>3</v>
      </c>
      <c r="DE537" s="2" t="s">
        <v>3</v>
      </c>
      <c r="DF537" s="2" t="s">
        <v>3</v>
      </c>
      <c r="DG537" s="2" t="s">
        <v>3</v>
      </c>
      <c r="DH537" s="2" t="s">
        <v>3</v>
      </c>
      <c r="DI537" s="2" t="s">
        <v>3</v>
      </c>
      <c r="DJ537" s="2" t="s">
        <v>3</v>
      </c>
      <c r="DK537" s="2" t="s">
        <v>3</v>
      </c>
      <c r="DL537" s="2" t="s">
        <v>3</v>
      </c>
      <c r="DM537" s="2" t="s">
        <v>3</v>
      </c>
      <c r="DN537" s="2">
        <v>0</v>
      </c>
      <c r="DO537" s="2">
        <v>0</v>
      </c>
      <c r="DP537" s="2">
        <v>1</v>
      </c>
      <c r="DQ537" s="2">
        <v>1</v>
      </c>
      <c r="DR537" s="2"/>
      <c r="DS537" s="2"/>
      <c r="DT537" s="2"/>
      <c r="DU537" s="2">
        <v>1003</v>
      </c>
      <c r="DV537" s="2" t="s">
        <v>104</v>
      </c>
      <c r="DW537" s="2" t="s">
        <v>104</v>
      </c>
      <c r="DX537" s="2">
        <v>100</v>
      </c>
      <c r="DY537" s="2"/>
      <c r="DZ537" s="2" t="s">
        <v>3</v>
      </c>
      <c r="EA537" s="2" t="s">
        <v>3</v>
      </c>
      <c r="EB537" s="2" t="s">
        <v>3</v>
      </c>
      <c r="EC537" s="2" t="s">
        <v>3</v>
      </c>
      <c r="ED537" s="2"/>
      <c r="EE537" s="2">
        <v>70312969</v>
      </c>
      <c r="EF537" s="2">
        <v>2</v>
      </c>
      <c r="EG537" s="2" t="s">
        <v>25</v>
      </c>
      <c r="EH537" s="2">
        <v>18</v>
      </c>
      <c r="EI537" s="2" t="s">
        <v>106</v>
      </c>
      <c r="EJ537" s="2">
        <v>1</v>
      </c>
      <c r="EK537" s="2">
        <v>24001</v>
      </c>
      <c r="EL537" s="2" t="s">
        <v>106</v>
      </c>
      <c r="EM537" s="2" t="s">
        <v>107</v>
      </c>
      <c r="EN537" s="2"/>
      <c r="EO537" s="2" t="s">
        <v>3</v>
      </c>
      <c r="EP537" s="2"/>
      <c r="EQ537" s="2">
        <v>0</v>
      </c>
      <c r="ER537" s="2">
        <v>0</v>
      </c>
      <c r="ES537" s="2">
        <v>0</v>
      </c>
      <c r="ET537" s="2">
        <v>0</v>
      </c>
      <c r="EU537" s="2">
        <v>0</v>
      </c>
      <c r="EV537" s="2">
        <v>0</v>
      </c>
      <c r="EW537" s="2">
        <v>16.89</v>
      </c>
      <c r="EX537" s="2">
        <v>3.11</v>
      </c>
      <c r="EY537" s="2">
        <v>0</v>
      </c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>
        <v>0</v>
      </c>
      <c r="FR537" s="2">
        <v>0</v>
      </c>
      <c r="FS537" s="2">
        <v>0</v>
      </c>
      <c r="FT537" s="2"/>
      <c r="FU537" s="2"/>
      <c r="FV537" s="2"/>
      <c r="FW537" s="2"/>
      <c r="FX537" s="2">
        <v>117</v>
      </c>
      <c r="FY537" s="2">
        <v>74</v>
      </c>
      <c r="FZ537" s="2"/>
      <c r="GA537" s="2" t="s">
        <v>3</v>
      </c>
      <c r="GB537" s="2"/>
      <c r="GC537" s="2"/>
      <c r="GD537" s="2">
        <v>1</v>
      </c>
      <c r="GE537" s="2"/>
      <c r="GF537" s="2">
        <v>-197306237</v>
      </c>
      <c r="GG537" s="2">
        <v>2</v>
      </c>
      <c r="GH537" s="2">
        <v>1</v>
      </c>
      <c r="GI537" s="2">
        <v>-2</v>
      </c>
      <c r="GJ537" s="2">
        <v>0</v>
      </c>
      <c r="GK537" s="2">
        <v>0</v>
      </c>
      <c r="GL537" s="2">
        <f t="shared" si="302"/>
        <v>0</v>
      </c>
      <c r="GM537" s="2">
        <f t="shared" si="303"/>
        <v>644.78</v>
      </c>
      <c r="GN537" s="2">
        <f t="shared" si="304"/>
        <v>644.78</v>
      </c>
      <c r="GO537" s="2">
        <f t="shared" si="305"/>
        <v>0</v>
      </c>
      <c r="GP537" s="2">
        <f t="shared" si="306"/>
        <v>0</v>
      </c>
      <c r="GQ537" s="2"/>
      <c r="GR537" s="2">
        <v>0</v>
      </c>
      <c r="GS537" s="2">
        <v>3</v>
      </c>
      <c r="GT537" s="2">
        <v>0</v>
      </c>
      <c r="GU537" s="2" t="s">
        <v>3</v>
      </c>
      <c r="GV537" s="2">
        <f t="shared" si="307"/>
        <v>0</v>
      </c>
      <c r="GW537" s="2">
        <v>1</v>
      </c>
      <c r="GX537" s="2">
        <f t="shared" si="308"/>
        <v>0</v>
      </c>
      <c r="GY537" s="2"/>
      <c r="GZ537" s="2"/>
      <c r="HA537" s="2">
        <v>0</v>
      </c>
      <c r="HB537" s="2">
        <v>0</v>
      </c>
      <c r="HC537" s="2">
        <f t="shared" si="309"/>
        <v>0</v>
      </c>
      <c r="HD537" s="2"/>
      <c r="HE537" s="2" t="s">
        <v>3</v>
      </c>
      <c r="HF537" s="2" t="s">
        <v>3</v>
      </c>
      <c r="HG537" s="2"/>
      <c r="HH537" s="2"/>
      <c r="HI537" s="2"/>
      <c r="HJ537" s="2"/>
      <c r="HK537" s="2"/>
      <c r="HL537" s="2"/>
      <c r="HM537" s="2" t="s">
        <v>3</v>
      </c>
      <c r="HN537" s="2" t="s">
        <v>108</v>
      </c>
      <c r="HO537" s="2" t="s">
        <v>109</v>
      </c>
      <c r="HP537" s="2" t="s">
        <v>106</v>
      </c>
      <c r="HQ537" s="2" t="s">
        <v>106</v>
      </c>
      <c r="HR537" s="2"/>
      <c r="HS537" s="2">
        <v>0</v>
      </c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  <c r="II537" s="2"/>
      <c r="IJ537" s="2"/>
      <c r="IK537" s="2">
        <v>0</v>
      </c>
      <c r="IL537" s="2"/>
      <c r="IM537" s="2"/>
      <c r="IN537" s="2"/>
      <c r="IO537" s="2"/>
      <c r="IP537" s="2"/>
      <c r="IQ537" s="2"/>
      <c r="IR537" s="2"/>
      <c r="IS537" s="2"/>
      <c r="IT537" s="2"/>
      <c r="IU537" s="2"/>
    </row>
    <row r="538" spans="1:255" x14ac:dyDescent="0.2">
      <c r="A538" s="2">
        <v>18</v>
      </c>
      <c r="B538" s="2">
        <v>1</v>
      </c>
      <c r="C538" s="2">
        <v>417</v>
      </c>
      <c r="D538" s="2"/>
      <c r="E538" s="2" t="s">
        <v>593</v>
      </c>
      <c r="F538" s="2" t="s">
        <v>594</v>
      </c>
      <c r="G538" s="2" t="s">
        <v>595</v>
      </c>
      <c r="H538" s="2" t="s">
        <v>231</v>
      </c>
      <c r="I538" s="2">
        <f>I537*J538</f>
        <v>2.2200000000000001E-2</v>
      </c>
      <c r="J538" s="2">
        <v>1.1100000000000001</v>
      </c>
      <c r="K538" s="2">
        <v>1.1100000000000001</v>
      </c>
      <c r="L538" s="2"/>
      <c r="M538" s="2"/>
      <c r="N538" s="2"/>
      <c r="O538" s="2">
        <f t="shared" si="291"/>
        <v>129.30000000000001</v>
      </c>
      <c r="P538" s="2">
        <f>ROUND(CQ538*I538,2)</f>
        <v>129.30000000000001</v>
      </c>
      <c r="Q538" s="2">
        <f>ROUND(CR538*I538,2)</f>
        <v>0</v>
      </c>
      <c r="R538" s="2">
        <f>ROUND(CS538*I538,2)</f>
        <v>0</v>
      </c>
      <c r="S538" s="2">
        <f>ROUND(CT538*I538,2)</f>
        <v>0</v>
      </c>
      <c r="T538" s="2">
        <f t="shared" si="292"/>
        <v>0</v>
      </c>
      <c r="U538" s="2">
        <f>ROUND(CV538*I538,7)</f>
        <v>0</v>
      </c>
      <c r="V538" s="2">
        <f>ROUND(CW538*I538,7)</f>
        <v>0</v>
      </c>
      <c r="W538" s="2">
        <f t="shared" si="293"/>
        <v>0</v>
      </c>
      <c r="X538" s="2">
        <f t="shared" si="294"/>
        <v>0</v>
      </c>
      <c r="Y538" s="2">
        <f t="shared" si="295"/>
        <v>0</v>
      </c>
      <c r="Z538" s="2"/>
      <c r="AA538" s="2">
        <v>72309884</v>
      </c>
      <c r="AB538" s="2">
        <f t="shared" si="296"/>
        <v>4044.61</v>
      </c>
      <c r="AC538" s="2">
        <f>ROUND((ES538),6)</f>
        <v>4044.61</v>
      </c>
      <c r="AD538" s="2">
        <f>ROUND((((ET538)-(EU538))+AE538),6)</f>
        <v>0</v>
      </c>
      <c r="AE538" s="2">
        <f>ROUND((EU538),6)</f>
        <v>0</v>
      </c>
      <c r="AF538" s="2">
        <f>ROUND((EV538),6)</f>
        <v>0</v>
      </c>
      <c r="AG538" s="2">
        <f t="shared" si="297"/>
        <v>0</v>
      </c>
      <c r="AH538" s="2">
        <f>(EW538)</f>
        <v>0</v>
      </c>
      <c r="AI538" s="2">
        <f>(EX538)</f>
        <v>0</v>
      </c>
      <c r="AJ538" s="2">
        <f t="shared" si="298"/>
        <v>0</v>
      </c>
      <c r="AK538" s="2">
        <v>4044.61</v>
      </c>
      <c r="AL538" s="2">
        <v>4044.61</v>
      </c>
      <c r="AM538" s="2">
        <v>0</v>
      </c>
      <c r="AN538" s="2">
        <v>0</v>
      </c>
      <c r="AO538" s="2">
        <v>0</v>
      </c>
      <c r="AP538" s="2">
        <v>0</v>
      </c>
      <c r="AQ538" s="2">
        <v>0</v>
      </c>
      <c r="AR538" s="2">
        <v>0</v>
      </c>
      <c r="AS538" s="2">
        <v>0</v>
      </c>
      <c r="AT538" s="2">
        <v>117</v>
      </c>
      <c r="AU538" s="2">
        <v>74</v>
      </c>
      <c r="AV538" s="2">
        <v>1</v>
      </c>
      <c r="AW538" s="2">
        <v>1</v>
      </c>
      <c r="AX538" s="2"/>
      <c r="AY538" s="2"/>
      <c r="AZ538" s="2">
        <v>1</v>
      </c>
      <c r="BA538" s="2">
        <v>1</v>
      </c>
      <c r="BB538" s="2">
        <v>1</v>
      </c>
      <c r="BC538" s="2">
        <v>1.44</v>
      </c>
      <c r="BD538" s="2" t="s">
        <v>3</v>
      </c>
      <c r="BE538" s="2" t="s">
        <v>3</v>
      </c>
      <c r="BF538" s="2" t="s">
        <v>3</v>
      </c>
      <c r="BG538" s="2" t="s">
        <v>3</v>
      </c>
      <c r="BH538" s="2">
        <v>3</v>
      </c>
      <c r="BI538" s="2">
        <v>1</v>
      </c>
      <c r="BJ538" s="2" t="s">
        <v>596</v>
      </c>
      <c r="BK538" s="2"/>
      <c r="BL538" s="2"/>
      <c r="BM538" s="2">
        <v>24001</v>
      </c>
      <c r="BN538" s="2">
        <v>0</v>
      </c>
      <c r="BO538" s="2" t="s">
        <v>594</v>
      </c>
      <c r="BP538" s="2">
        <v>1</v>
      </c>
      <c r="BQ538" s="2">
        <v>2</v>
      </c>
      <c r="BR538" s="2">
        <v>0</v>
      </c>
      <c r="BS538" s="2">
        <v>1</v>
      </c>
      <c r="BT538" s="2">
        <v>1</v>
      </c>
      <c r="BU538" s="2">
        <v>1</v>
      </c>
      <c r="BV538" s="2">
        <v>1</v>
      </c>
      <c r="BW538" s="2">
        <v>1</v>
      </c>
      <c r="BX538" s="2">
        <v>1</v>
      </c>
      <c r="BY538" s="2" t="s">
        <v>3</v>
      </c>
      <c r="BZ538" s="2">
        <v>117</v>
      </c>
      <c r="CA538" s="2">
        <v>74</v>
      </c>
      <c r="CB538" s="2" t="s">
        <v>3</v>
      </c>
      <c r="CC538" s="2"/>
      <c r="CD538" s="2"/>
      <c r="CE538" s="2">
        <v>0</v>
      </c>
      <c r="CF538" s="2">
        <v>0</v>
      </c>
      <c r="CG538" s="2">
        <v>0</v>
      </c>
      <c r="CH538" s="2"/>
      <c r="CI538" s="2"/>
      <c r="CJ538" s="2"/>
      <c r="CK538" s="2"/>
      <c r="CL538" s="2"/>
      <c r="CM538" s="2">
        <v>0</v>
      </c>
      <c r="CN538" s="2" t="s">
        <v>3</v>
      </c>
      <c r="CO538" s="2">
        <v>0</v>
      </c>
      <c r="CP538" s="2">
        <f t="shared" si="299"/>
        <v>129.30000000000001</v>
      </c>
      <c r="CQ538" s="2">
        <f>ROUND(AL538*BC538,2)</f>
        <v>5824.24</v>
      </c>
      <c r="CR538" s="2">
        <f>ROUND(AM538*BB538,2)</f>
        <v>0</v>
      </c>
      <c r="CS538" s="2">
        <f>ROUND(AN538*BS538,2)</f>
        <v>0</v>
      </c>
      <c r="CT538" s="2">
        <f>ROUND(AO538*BA538,2)</f>
        <v>0</v>
      </c>
      <c r="CU538" s="2">
        <f t="shared" si="300"/>
        <v>0</v>
      </c>
      <c r="CV538" s="2">
        <f>AH538</f>
        <v>0</v>
      </c>
      <c r="CW538" s="2">
        <f>AI538</f>
        <v>0</v>
      </c>
      <c r="CX538" s="2">
        <f t="shared" si="301"/>
        <v>0</v>
      </c>
      <c r="CY538" s="2">
        <f>(((S538+R538)*AT538)/100)</f>
        <v>0</v>
      </c>
      <c r="CZ538" s="2">
        <f>(((S538+R538)*AU538)/100)</f>
        <v>0</v>
      </c>
      <c r="DA538" s="2"/>
      <c r="DB538" s="2"/>
      <c r="DC538" s="2" t="s">
        <v>3</v>
      </c>
      <c r="DD538" s="2" t="s">
        <v>3</v>
      </c>
      <c r="DE538" s="2" t="s">
        <v>3</v>
      </c>
      <c r="DF538" s="2" t="s">
        <v>3</v>
      </c>
      <c r="DG538" s="2" t="s">
        <v>3</v>
      </c>
      <c r="DH538" s="2" t="s">
        <v>3</v>
      </c>
      <c r="DI538" s="2" t="s">
        <v>3</v>
      </c>
      <c r="DJ538" s="2" t="s">
        <v>3</v>
      </c>
      <c r="DK538" s="2" t="s">
        <v>3</v>
      </c>
      <c r="DL538" s="2" t="s">
        <v>3</v>
      </c>
      <c r="DM538" s="2" t="s">
        <v>3</v>
      </c>
      <c r="DN538" s="2">
        <v>0</v>
      </c>
      <c r="DO538" s="2">
        <v>0</v>
      </c>
      <c r="DP538" s="2">
        <v>1</v>
      </c>
      <c r="DQ538" s="2">
        <v>1</v>
      </c>
      <c r="DR538" s="2"/>
      <c r="DS538" s="2"/>
      <c r="DT538" s="2"/>
      <c r="DU538" s="2">
        <v>1007</v>
      </c>
      <c r="DV538" s="2" t="s">
        <v>231</v>
      </c>
      <c r="DW538" s="2" t="s">
        <v>231</v>
      </c>
      <c r="DX538" s="2">
        <v>1</v>
      </c>
      <c r="DY538" s="2"/>
      <c r="DZ538" s="2" t="s">
        <v>3</v>
      </c>
      <c r="EA538" s="2" t="s">
        <v>3</v>
      </c>
      <c r="EB538" s="2" t="s">
        <v>3</v>
      </c>
      <c r="EC538" s="2" t="s">
        <v>3</v>
      </c>
      <c r="ED538" s="2"/>
      <c r="EE538" s="2">
        <v>70312969</v>
      </c>
      <c r="EF538" s="2">
        <v>2</v>
      </c>
      <c r="EG538" s="2" t="s">
        <v>25</v>
      </c>
      <c r="EH538" s="2">
        <v>18</v>
      </c>
      <c r="EI538" s="2" t="s">
        <v>106</v>
      </c>
      <c r="EJ538" s="2">
        <v>1</v>
      </c>
      <c r="EK538" s="2">
        <v>24001</v>
      </c>
      <c r="EL538" s="2" t="s">
        <v>106</v>
      </c>
      <c r="EM538" s="2" t="s">
        <v>107</v>
      </c>
      <c r="EN538" s="2"/>
      <c r="EO538" s="2" t="s">
        <v>3</v>
      </c>
      <c r="EP538" s="2"/>
      <c r="EQ538" s="2">
        <v>0</v>
      </c>
      <c r="ER538" s="2">
        <v>4044.61</v>
      </c>
      <c r="ES538" s="2">
        <v>4044.61</v>
      </c>
      <c r="ET538" s="2">
        <v>0</v>
      </c>
      <c r="EU538" s="2">
        <v>0</v>
      </c>
      <c r="EV538" s="2">
        <v>0</v>
      </c>
      <c r="EW538" s="2">
        <v>0</v>
      </c>
      <c r="EX538" s="2">
        <v>0</v>
      </c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>
        <v>0</v>
      </c>
      <c r="FR538" s="2">
        <v>0</v>
      </c>
      <c r="FS538" s="2">
        <v>0</v>
      </c>
      <c r="FT538" s="2"/>
      <c r="FU538" s="2"/>
      <c r="FV538" s="2"/>
      <c r="FW538" s="2"/>
      <c r="FX538" s="2">
        <v>117</v>
      </c>
      <c r="FY538" s="2">
        <v>74</v>
      </c>
      <c r="FZ538" s="2"/>
      <c r="GA538" s="2" t="s">
        <v>3</v>
      </c>
      <c r="GB538" s="2"/>
      <c r="GC538" s="2"/>
      <c r="GD538" s="2">
        <v>1</v>
      </c>
      <c r="GE538" s="2"/>
      <c r="GF538" s="2">
        <v>-619736820</v>
      </c>
      <c r="GG538" s="2">
        <v>2</v>
      </c>
      <c r="GH538" s="2">
        <v>1</v>
      </c>
      <c r="GI538" s="2">
        <v>2</v>
      </c>
      <c r="GJ538" s="2">
        <v>0</v>
      </c>
      <c r="GK538" s="2">
        <v>0</v>
      </c>
      <c r="GL538" s="2">
        <f t="shared" si="302"/>
        <v>0</v>
      </c>
      <c r="GM538" s="2">
        <f t="shared" si="303"/>
        <v>129.30000000000001</v>
      </c>
      <c r="GN538" s="2">
        <f t="shared" si="304"/>
        <v>129.30000000000001</v>
      </c>
      <c r="GO538" s="2">
        <f t="shared" si="305"/>
        <v>0</v>
      </c>
      <c r="GP538" s="2">
        <f t="shared" si="306"/>
        <v>0</v>
      </c>
      <c r="GQ538" s="2"/>
      <c r="GR538" s="2">
        <v>0</v>
      </c>
      <c r="GS538" s="2">
        <v>3</v>
      </c>
      <c r="GT538" s="2">
        <v>0</v>
      </c>
      <c r="GU538" s="2" t="s">
        <v>3</v>
      </c>
      <c r="GV538" s="2">
        <f t="shared" si="307"/>
        <v>0</v>
      </c>
      <c r="GW538" s="2">
        <v>1</v>
      </c>
      <c r="GX538" s="2">
        <f t="shared" si="308"/>
        <v>0</v>
      </c>
      <c r="GY538" s="2"/>
      <c r="GZ538" s="2"/>
      <c r="HA538" s="2">
        <v>0</v>
      </c>
      <c r="HB538" s="2">
        <v>0</v>
      </c>
      <c r="HC538" s="2">
        <f t="shared" si="309"/>
        <v>0</v>
      </c>
      <c r="HD538" s="2"/>
      <c r="HE538" s="2" t="s">
        <v>3</v>
      </c>
      <c r="HF538" s="2" t="s">
        <v>3</v>
      </c>
      <c r="HG538" s="2"/>
      <c r="HH538" s="2"/>
      <c r="HI538" s="2"/>
      <c r="HJ538" s="2"/>
      <c r="HK538" s="2"/>
      <c r="HL538" s="2"/>
      <c r="HM538" s="2" t="s">
        <v>3</v>
      </c>
      <c r="HN538" s="2" t="s">
        <v>108</v>
      </c>
      <c r="HO538" s="2" t="s">
        <v>109</v>
      </c>
      <c r="HP538" s="2" t="s">
        <v>106</v>
      </c>
      <c r="HQ538" s="2" t="s">
        <v>106</v>
      </c>
      <c r="HR538" s="2"/>
      <c r="HS538" s="2">
        <v>0</v>
      </c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  <c r="II538" s="2"/>
      <c r="IJ538" s="2"/>
      <c r="IK538" s="2">
        <v>0</v>
      </c>
      <c r="IL538" s="2"/>
      <c r="IM538" s="2"/>
      <c r="IN538" s="2"/>
      <c r="IO538" s="2"/>
      <c r="IP538" s="2"/>
      <c r="IQ538" s="2"/>
      <c r="IR538" s="2"/>
      <c r="IS538" s="2"/>
      <c r="IT538" s="2"/>
      <c r="IU538" s="2"/>
    </row>
    <row r="539" spans="1:255" x14ac:dyDescent="0.2">
      <c r="A539" s="2">
        <v>18</v>
      </c>
      <c r="B539" s="2">
        <v>1</v>
      </c>
      <c r="C539" s="2">
        <v>420</v>
      </c>
      <c r="D539" s="2"/>
      <c r="E539" s="2" t="s">
        <v>597</v>
      </c>
      <c r="F539" s="2" t="s">
        <v>598</v>
      </c>
      <c r="G539" s="2" t="s">
        <v>599</v>
      </c>
      <c r="H539" s="2" t="s">
        <v>113</v>
      </c>
      <c r="I539" s="2">
        <f>I537*J539</f>
        <v>0.9</v>
      </c>
      <c r="J539" s="2">
        <v>45</v>
      </c>
      <c r="K539" s="2">
        <v>45</v>
      </c>
      <c r="L539" s="2"/>
      <c r="M539" s="2"/>
      <c r="N539" s="2"/>
      <c r="O539" s="2">
        <f t="shared" si="291"/>
        <v>847.57</v>
      </c>
      <c r="P539" s="2">
        <f>ROUND(CQ539*I539,2)</f>
        <v>847.57</v>
      </c>
      <c r="Q539" s="2">
        <f>ROUND(CR539*I539,2)</f>
        <v>0</v>
      </c>
      <c r="R539" s="2">
        <f>ROUND(CS539*I539,2)</f>
        <v>0</v>
      </c>
      <c r="S539" s="2">
        <f>ROUND(CT539*I539,2)</f>
        <v>0</v>
      </c>
      <c r="T539" s="2">
        <f t="shared" si="292"/>
        <v>0</v>
      </c>
      <c r="U539" s="2">
        <f>ROUND(CV539*I539,7)</f>
        <v>0</v>
      </c>
      <c r="V539" s="2">
        <f>ROUND(CW539*I539,7)</f>
        <v>0</v>
      </c>
      <c r="W539" s="2">
        <f t="shared" si="293"/>
        <v>0</v>
      </c>
      <c r="X539" s="2">
        <f t="shared" si="294"/>
        <v>0</v>
      </c>
      <c r="Y539" s="2">
        <f t="shared" si="295"/>
        <v>0</v>
      </c>
      <c r="Z539" s="2"/>
      <c r="AA539" s="2">
        <v>72309884</v>
      </c>
      <c r="AB539" s="2">
        <f t="shared" si="296"/>
        <v>1107.93</v>
      </c>
      <c r="AC539" s="2">
        <f>ROUND((ES539),6)</f>
        <v>1107.93</v>
      </c>
      <c r="AD539" s="2">
        <f>ROUND((((ET539)-(EU539))+AE539),6)</f>
        <v>0</v>
      </c>
      <c r="AE539" s="2">
        <f>ROUND((EU539),6)</f>
        <v>0</v>
      </c>
      <c r="AF539" s="2">
        <f>ROUND((EV539),6)</f>
        <v>0</v>
      </c>
      <c r="AG539" s="2">
        <f t="shared" si="297"/>
        <v>0</v>
      </c>
      <c r="AH539" s="2">
        <f>(EW539)</f>
        <v>0</v>
      </c>
      <c r="AI539" s="2">
        <f>(EX539)</f>
        <v>0</v>
      </c>
      <c r="AJ539" s="2">
        <f t="shared" si="298"/>
        <v>0</v>
      </c>
      <c r="AK539" s="2">
        <v>1107.93</v>
      </c>
      <c r="AL539" s="2">
        <v>1107.93</v>
      </c>
      <c r="AM539" s="2">
        <v>0</v>
      </c>
      <c r="AN539" s="2">
        <v>0</v>
      </c>
      <c r="AO539" s="2">
        <v>0</v>
      </c>
      <c r="AP539" s="2">
        <v>0</v>
      </c>
      <c r="AQ539" s="2">
        <v>0</v>
      </c>
      <c r="AR539" s="2">
        <v>0</v>
      </c>
      <c r="AS539" s="2">
        <v>0</v>
      </c>
      <c r="AT539" s="2">
        <v>117</v>
      </c>
      <c r="AU539" s="2">
        <v>74</v>
      </c>
      <c r="AV539" s="2">
        <v>1</v>
      </c>
      <c r="AW539" s="2">
        <v>1</v>
      </c>
      <c r="AX539" s="2"/>
      <c r="AY539" s="2"/>
      <c r="AZ539" s="2">
        <v>1</v>
      </c>
      <c r="BA539" s="2">
        <v>1</v>
      </c>
      <c r="BB539" s="2">
        <v>1</v>
      </c>
      <c r="BC539" s="2">
        <v>0.85</v>
      </c>
      <c r="BD539" s="2" t="s">
        <v>3</v>
      </c>
      <c r="BE539" s="2" t="s">
        <v>3</v>
      </c>
      <c r="BF539" s="2" t="s">
        <v>3</v>
      </c>
      <c r="BG539" s="2" t="s">
        <v>3</v>
      </c>
      <c r="BH539" s="2">
        <v>3</v>
      </c>
      <c r="BI539" s="2">
        <v>1</v>
      </c>
      <c r="BJ539" s="2" t="s">
        <v>600</v>
      </c>
      <c r="BK539" s="2"/>
      <c r="BL539" s="2"/>
      <c r="BM539" s="2">
        <v>24001</v>
      </c>
      <c r="BN539" s="2">
        <v>0</v>
      </c>
      <c r="BO539" s="2" t="s">
        <v>598</v>
      </c>
      <c r="BP539" s="2">
        <v>1</v>
      </c>
      <c r="BQ539" s="2">
        <v>2</v>
      </c>
      <c r="BR539" s="2">
        <v>0</v>
      </c>
      <c r="BS539" s="2">
        <v>1</v>
      </c>
      <c r="BT539" s="2">
        <v>1</v>
      </c>
      <c r="BU539" s="2">
        <v>1</v>
      </c>
      <c r="BV539" s="2">
        <v>1</v>
      </c>
      <c r="BW539" s="2">
        <v>1</v>
      </c>
      <c r="BX539" s="2">
        <v>1</v>
      </c>
      <c r="BY539" s="2" t="s">
        <v>3</v>
      </c>
      <c r="BZ539" s="2">
        <v>117</v>
      </c>
      <c r="CA539" s="2">
        <v>74</v>
      </c>
      <c r="CB539" s="2" t="s">
        <v>3</v>
      </c>
      <c r="CC539" s="2"/>
      <c r="CD539" s="2"/>
      <c r="CE539" s="2">
        <v>0</v>
      </c>
      <c r="CF539" s="2">
        <v>0</v>
      </c>
      <c r="CG539" s="2">
        <v>0</v>
      </c>
      <c r="CH539" s="2"/>
      <c r="CI539" s="2"/>
      <c r="CJ539" s="2"/>
      <c r="CK539" s="2"/>
      <c r="CL539" s="2"/>
      <c r="CM539" s="2">
        <v>0</v>
      </c>
      <c r="CN539" s="2" t="s">
        <v>3</v>
      </c>
      <c r="CO539" s="2">
        <v>0</v>
      </c>
      <c r="CP539" s="2">
        <f t="shared" si="299"/>
        <v>847.57</v>
      </c>
      <c r="CQ539" s="2">
        <f>ROUND(AL539*BC539,2)</f>
        <v>941.74</v>
      </c>
      <c r="CR539" s="2">
        <f>ROUND(AM539*BB539,2)</f>
        <v>0</v>
      </c>
      <c r="CS539" s="2">
        <f>ROUND(AN539*BS539,2)</f>
        <v>0</v>
      </c>
      <c r="CT539" s="2">
        <f>ROUND(AO539*BA539,2)</f>
        <v>0</v>
      </c>
      <c r="CU539" s="2">
        <f t="shared" si="300"/>
        <v>0</v>
      </c>
      <c r="CV539" s="2">
        <f>AH539</f>
        <v>0</v>
      </c>
      <c r="CW539" s="2">
        <f>AI539</f>
        <v>0</v>
      </c>
      <c r="CX539" s="2">
        <f t="shared" si="301"/>
        <v>0</v>
      </c>
      <c r="CY539" s="2">
        <f>(((S539+R539)*AT539)/100)</f>
        <v>0</v>
      </c>
      <c r="CZ539" s="2">
        <f>(((S539+R539)*AU539)/100)</f>
        <v>0</v>
      </c>
      <c r="DA539" s="2"/>
      <c r="DB539" s="2"/>
      <c r="DC539" s="2" t="s">
        <v>3</v>
      </c>
      <c r="DD539" s="2" t="s">
        <v>3</v>
      </c>
      <c r="DE539" s="2" t="s">
        <v>3</v>
      </c>
      <c r="DF539" s="2" t="s">
        <v>3</v>
      </c>
      <c r="DG539" s="2" t="s">
        <v>3</v>
      </c>
      <c r="DH539" s="2" t="s">
        <v>3</v>
      </c>
      <c r="DI539" s="2" t="s">
        <v>3</v>
      </c>
      <c r="DJ539" s="2" t="s">
        <v>3</v>
      </c>
      <c r="DK539" s="2" t="s">
        <v>3</v>
      </c>
      <c r="DL539" s="2" t="s">
        <v>3</v>
      </c>
      <c r="DM539" s="2" t="s">
        <v>3</v>
      </c>
      <c r="DN539" s="2">
        <v>0</v>
      </c>
      <c r="DO539" s="2">
        <v>0</v>
      </c>
      <c r="DP539" s="2">
        <v>1</v>
      </c>
      <c r="DQ539" s="2">
        <v>1</v>
      </c>
      <c r="DR539" s="2"/>
      <c r="DS539" s="2"/>
      <c r="DT539" s="2"/>
      <c r="DU539" s="2">
        <v>1003</v>
      </c>
      <c r="DV539" s="2" t="s">
        <v>113</v>
      </c>
      <c r="DW539" s="2" t="s">
        <v>113</v>
      </c>
      <c r="DX539" s="2">
        <v>1</v>
      </c>
      <c r="DY539" s="2"/>
      <c r="DZ539" s="2" t="s">
        <v>3</v>
      </c>
      <c r="EA539" s="2" t="s">
        <v>3</v>
      </c>
      <c r="EB539" s="2" t="s">
        <v>3</v>
      </c>
      <c r="EC539" s="2" t="s">
        <v>3</v>
      </c>
      <c r="ED539" s="2"/>
      <c r="EE539" s="2">
        <v>70312969</v>
      </c>
      <c r="EF539" s="2">
        <v>2</v>
      </c>
      <c r="EG539" s="2" t="s">
        <v>25</v>
      </c>
      <c r="EH539" s="2">
        <v>18</v>
      </c>
      <c r="EI539" s="2" t="s">
        <v>106</v>
      </c>
      <c r="EJ539" s="2">
        <v>1</v>
      </c>
      <c r="EK539" s="2">
        <v>24001</v>
      </c>
      <c r="EL539" s="2" t="s">
        <v>106</v>
      </c>
      <c r="EM539" s="2" t="s">
        <v>107</v>
      </c>
      <c r="EN539" s="2"/>
      <c r="EO539" s="2" t="s">
        <v>3</v>
      </c>
      <c r="EP539" s="2"/>
      <c r="EQ539" s="2">
        <v>0</v>
      </c>
      <c r="ER539" s="2">
        <v>1107.93</v>
      </c>
      <c r="ES539" s="2">
        <v>1107.93</v>
      </c>
      <c r="ET539" s="2">
        <v>0</v>
      </c>
      <c r="EU539" s="2">
        <v>0</v>
      </c>
      <c r="EV539" s="2">
        <v>0</v>
      </c>
      <c r="EW539" s="2">
        <v>0</v>
      </c>
      <c r="EX539" s="2">
        <v>0</v>
      </c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>
        <v>0</v>
      </c>
      <c r="FR539" s="2">
        <v>0</v>
      </c>
      <c r="FS539" s="2">
        <v>0</v>
      </c>
      <c r="FT539" s="2"/>
      <c r="FU539" s="2"/>
      <c r="FV539" s="2"/>
      <c r="FW539" s="2"/>
      <c r="FX539" s="2">
        <v>117</v>
      </c>
      <c r="FY539" s="2">
        <v>74</v>
      </c>
      <c r="FZ539" s="2"/>
      <c r="GA539" s="2" t="s">
        <v>3</v>
      </c>
      <c r="GB539" s="2"/>
      <c r="GC539" s="2"/>
      <c r="GD539" s="2">
        <v>1</v>
      </c>
      <c r="GE539" s="2"/>
      <c r="GF539" s="2">
        <v>-1846686631</v>
      </c>
      <c r="GG539" s="2">
        <v>2</v>
      </c>
      <c r="GH539" s="2">
        <v>1</v>
      </c>
      <c r="GI539" s="2">
        <v>2</v>
      </c>
      <c r="GJ539" s="2">
        <v>0</v>
      </c>
      <c r="GK539" s="2">
        <v>0</v>
      </c>
      <c r="GL539" s="2">
        <f t="shared" si="302"/>
        <v>0</v>
      </c>
      <c r="GM539" s="2">
        <f t="shared" si="303"/>
        <v>847.57</v>
      </c>
      <c r="GN539" s="2">
        <f t="shared" si="304"/>
        <v>847.57</v>
      </c>
      <c r="GO539" s="2">
        <f t="shared" si="305"/>
        <v>0</v>
      </c>
      <c r="GP539" s="2">
        <f t="shared" si="306"/>
        <v>0</v>
      </c>
      <c r="GQ539" s="2"/>
      <c r="GR539" s="2">
        <v>0</v>
      </c>
      <c r="GS539" s="2">
        <v>3</v>
      </c>
      <c r="GT539" s="2">
        <v>0</v>
      </c>
      <c r="GU539" s="2" t="s">
        <v>3</v>
      </c>
      <c r="GV539" s="2">
        <f t="shared" si="307"/>
        <v>0</v>
      </c>
      <c r="GW539" s="2">
        <v>1</v>
      </c>
      <c r="GX539" s="2">
        <f t="shared" si="308"/>
        <v>0</v>
      </c>
      <c r="GY539" s="2"/>
      <c r="GZ539" s="2"/>
      <c r="HA539" s="2">
        <v>0</v>
      </c>
      <c r="HB539" s="2">
        <v>0</v>
      </c>
      <c r="HC539" s="2">
        <f t="shared" si="309"/>
        <v>0</v>
      </c>
      <c r="HD539" s="2"/>
      <c r="HE539" s="2" t="s">
        <v>3</v>
      </c>
      <c r="HF539" s="2" t="s">
        <v>3</v>
      </c>
      <c r="HG539" s="2"/>
      <c r="HH539" s="2"/>
      <c r="HI539" s="2"/>
      <c r="HJ539" s="2"/>
      <c r="HK539" s="2"/>
      <c r="HL539" s="2"/>
      <c r="HM539" s="2" t="s">
        <v>3</v>
      </c>
      <c r="HN539" s="2" t="s">
        <v>108</v>
      </c>
      <c r="HO539" s="2" t="s">
        <v>109</v>
      </c>
      <c r="HP539" s="2" t="s">
        <v>106</v>
      </c>
      <c r="HQ539" s="2" t="s">
        <v>106</v>
      </c>
      <c r="HR539" s="2"/>
      <c r="HS539" s="2">
        <v>0</v>
      </c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  <c r="II539" s="2"/>
      <c r="IJ539" s="2"/>
      <c r="IK539" s="2">
        <v>0</v>
      </c>
      <c r="IL539" s="2"/>
      <c r="IM539" s="2"/>
      <c r="IN539" s="2"/>
      <c r="IO539" s="2"/>
      <c r="IP539" s="2"/>
      <c r="IQ539" s="2"/>
      <c r="IR539" s="2"/>
      <c r="IS539" s="2"/>
      <c r="IT539" s="2"/>
      <c r="IU539" s="2"/>
    </row>
    <row r="540" spans="1:255" x14ac:dyDescent="0.2">
      <c r="A540" s="2">
        <v>17</v>
      </c>
      <c r="B540" s="2">
        <v>1</v>
      </c>
      <c r="C540" s="2">
        <f>ROW(SmtRes!A437)</f>
        <v>437</v>
      </c>
      <c r="D540" s="2">
        <f>ROW(EtalonRes!A464)</f>
        <v>464</v>
      </c>
      <c r="E540" s="2" t="s">
        <v>601</v>
      </c>
      <c r="F540" s="2" t="s">
        <v>602</v>
      </c>
      <c r="G540" s="2" t="s">
        <v>603</v>
      </c>
      <c r="H540" s="2" t="s">
        <v>118</v>
      </c>
      <c r="I540" s="2">
        <v>1</v>
      </c>
      <c r="J540" s="2">
        <v>0</v>
      </c>
      <c r="K540" s="2">
        <v>1</v>
      </c>
      <c r="L540" s="2"/>
      <c r="M540" s="2"/>
      <c r="N540" s="2"/>
      <c r="O540" s="2">
        <f t="shared" si="291"/>
        <v>54570.99</v>
      </c>
      <c r="P540" s="2">
        <f>SUMIF(SmtRes!AQ421:'SmtRes'!AQ437,"=1",SmtRes!DF421:'SmtRes'!DF437)</f>
        <v>12028.9</v>
      </c>
      <c r="Q540" s="2">
        <f>SUMIF(SmtRes!AQ421:'SmtRes'!AQ437,"=1",SmtRes!DG421:'SmtRes'!DG437)</f>
        <v>24271.48</v>
      </c>
      <c r="R540" s="2">
        <f>SUMIF(SmtRes!AQ421:'SmtRes'!AQ437,"=1",SmtRes!DH421:'SmtRes'!DH437)</f>
        <v>7533.58</v>
      </c>
      <c r="S540" s="2">
        <f>SUMIF(SmtRes!AQ421:'SmtRes'!AQ437,"=1",SmtRes!DI421:'SmtRes'!DI437)</f>
        <v>10737.03</v>
      </c>
      <c r="T540" s="2">
        <f t="shared" si="292"/>
        <v>0</v>
      </c>
      <c r="U540" s="2">
        <f>SUMIF(SmtRes!AQ421:'SmtRes'!AQ437,"=1",SmtRes!CV421:'SmtRes'!CV437)</f>
        <v>24.68</v>
      </c>
      <c r="V540" s="2">
        <f>SUMIF(SmtRes!AQ421:'SmtRes'!AQ437,"=1",SmtRes!CW421:'SmtRes'!CW437)</f>
        <v>14.32</v>
      </c>
      <c r="W540" s="2">
        <f t="shared" si="293"/>
        <v>0</v>
      </c>
      <c r="X540" s="2">
        <f t="shared" si="294"/>
        <v>21376.61</v>
      </c>
      <c r="Y540" s="2">
        <f t="shared" si="295"/>
        <v>13520.25</v>
      </c>
      <c r="Z540" s="2"/>
      <c r="AA540" s="2">
        <v>72309884</v>
      </c>
      <c r="AB540" s="2">
        <f t="shared" si="296"/>
        <v>47953.291029</v>
      </c>
      <c r="AC540" s="2">
        <f>ROUND((SUM(SmtRes!BQ421:'SmtRes'!BQ437)),6)</f>
        <v>12946.677529000001</v>
      </c>
      <c r="AD540" s="2">
        <f>ROUND((((SUM(SmtRes!BR421:'SmtRes'!BR437))-(SUM(SmtRes!BS421:'SmtRes'!BS437)))+AE540),6)</f>
        <v>24269.5795</v>
      </c>
      <c r="AE540" s="2">
        <f>ROUND((SUM(SmtRes!BS421:'SmtRes'!BS437)),6)</f>
        <v>7533.5847999999996</v>
      </c>
      <c r="AF540" s="2">
        <f>ROUND((SUM(SmtRes!BT421:'SmtRes'!BT437)),6)</f>
        <v>10737.034</v>
      </c>
      <c r="AG540" s="2">
        <f t="shared" si="297"/>
        <v>0</v>
      </c>
      <c r="AH540" s="2">
        <f>(SUM(SmtRes!BU421:'SmtRes'!BU437))</f>
        <v>24.68</v>
      </c>
      <c r="AI540" s="2">
        <f>(SUM(SmtRes!BV421:'SmtRes'!BV437))</f>
        <v>14.32</v>
      </c>
      <c r="AJ540" s="2">
        <f t="shared" si="298"/>
        <v>0</v>
      </c>
      <c r="AK540" s="2">
        <v>55486.875829399993</v>
      </c>
      <c r="AL540" s="2">
        <v>12946.6775294</v>
      </c>
      <c r="AM540" s="2">
        <v>24269.579499999996</v>
      </c>
      <c r="AN540" s="2">
        <v>7533.5847999999996</v>
      </c>
      <c r="AO540" s="2">
        <v>10737.034</v>
      </c>
      <c r="AP540" s="2">
        <v>0</v>
      </c>
      <c r="AQ540" s="2">
        <v>24.68</v>
      </c>
      <c r="AR540" s="2">
        <v>14.32</v>
      </c>
      <c r="AS540" s="2">
        <v>0</v>
      </c>
      <c r="AT540" s="2">
        <v>117</v>
      </c>
      <c r="AU540" s="2">
        <v>74</v>
      </c>
      <c r="AV540" s="2">
        <v>1</v>
      </c>
      <c r="AW540" s="2">
        <v>1</v>
      </c>
      <c r="AX540" s="2"/>
      <c r="AY540" s="2"/>
      <c r="AZ540" s="2">
        <v>1</v>
      </c>
      <c r="BA540" s="2">
        <v>1</v>
      </c>
      <c r="BB540" s="2">
        <v>1</v>
      </c>
      <c r="BC540" s="2">
        <v>1</v>
      </c>
      <c r="BD540" s="2" t="s">
        <v>3</v>
      </c>
      <c r="BE540" s="2" t="s">
        <v>3</v>
      </c>
      <c r="BF540" s="2" t="s">
        <v>3</v>
      </c>
      <c r="BG540" s="2" t="s">
        <v>3</v>
      </c>
      <c r="BH540" s="2">
        <v>0</v>
      </c>
      <c r="BI540" s="2">
        <v>1</v>
      </c>
      <c r="BJ540" s="2" t="s">
        <v>604</v>
      </c>
      <c r="BK540" s="2"/>
      <c r="BL540" s="2"/>
      <c r="BM540" s="2">
        <v>24001</v>
      </c>
      <c r="BN540" s="2">
        <v>0</v>
      </c>
      <c r="BO540" s="2" t="s">
        <v>3</v>
      </c>
      <c r="BP540" s="2">
        <v>0</v>
      </c>
      <c r="BQ540" s="2">
        <v>2</v>
      </c>
      <c r="BR540" s="2">
        <v>0</v>
      </c>
      <c r="BS540" s="2">
        <v>1</v>
      </c>
      <c r="BT540" s="2">
        <v>1</v>
      </c>
      <c r="BU540" s="2">
        <v>1</v>
      </c>
      <c r="BV540" s="2">
        <v>1</v>
      </c>
      <c r="BW540" s="2">
        <v>1</v>
      </c>
      <c r="BX540" s="2">
        <v>1</v>
      </c>
      <c r="BY540" s="2" t="s">
        <v>3</v>
      </c>
      <c r="BZ540" s="2">
        <v>117</v>
      </c>
      <c r="CA540" s="2">
        <v>74</v>
      </c>
      <c r="CB540" s="2" t="s">
        <v>3</v>
      </c>
      <c r="CC540" s="2"/>
      <c r="CD540" s="2"/>
      <c r="CE540" s="2">
        <v>0</v>
      </c>
      <c r="CF540" s="2">
        <v>0</v>
      </c>
      <c r="CG540" s="2">
        <v>0</v>
      </c>
      <c r="CH540" s="2"/>
      <c r="CI540" s="2"/>
      <c r="CJ540" s="2"/>
      <c r="CK540" s="2"/>
      <c r="CL540" s="2"/>
      <c r="CM540" s="2">
        <v>0</v>
      </c>
      <c r="CN540" s="2" t="s">
        <v>3</v>
      </c>
      <c r="CO540" s="2">
        <v>0</v>
      </c>
      <c r="CP540" s="2">
        <f t="shared" si="299"/>
        <v>54570.99</v>
      </c>
      <c r="CQ540" s="2">
        <f>SUMIF(SmtRes!AQ421:'SmtRes'!AQ437,"=1",SmtRes!AA421:'SmtRes'!AA437)</f>
        <v>749695.62</v>
      </c>
      <c r="CR540" s="2">
        <f>SUMIF(SmtRes!AQ421:'SmtRes'!AQ437,"=1",SmtRes!AB421:'SmtRes'!AB437)</f>
        <v>2310.2199999999998</v>
      </c>
      <c r="CS540" s="2">
        <f>SUMIF(SmtRes!AQ421:'SmtRes'!AQ437,"=1",SmtRes!AC421:'SmtRes'!AC437)</f>
        <v>923</v>
      </c>
      <c r="CT540" s="2">
        <f>SUMIF(SmtRes!AQ421:'SmtRes'!AQ437,"=1",SmtRes!AD421:'SmtRes'!AD437)</f>
        <v>435.05</v>
      </c>
      <c r="CU540" s="2">
        <f t="shared" si="300"/>
        <v>0</v>
      </c>
      <c r="CV540" s="2">
        <f>SUMIF(SmtRes!AQ421:'SmtRes'!AQ437,"=1",SmtRes!BU421:'SmtRes'!BU437)</f>
        <v>24.68</v>
      </c>
      <c r="CW540" s="2">
        <f>SUMIF(SmtRes!AQ421:'SmtRes'!AQ437,"=1",SmtRes!BV421:'SmtRes'!BV437)</f>
        <v>14.32</v>
      </c>
      <c r="CX540" s="2">
        <f t="shared" si="301"/>
        <v>0</v>
      </c>
      <c r="CY540" s="2">
        <f>(((S540+R540)*AT540)/100)</f>
        <v>21376.613700000002</v>
      </c>
      <c r="CZ540" s="2">
        <f>(((S540+R540)*AU540)/100)</f>
        <v>13520.251400000001</v>
      </c>
      <c r="DA540" s="2"/>
      <c r="DB540" s="2"/>
      <c r="DC540" s="2" t="s">
        <v>3</v>
      </c>
      <c r="DD540" s="2" t="s">
        <v>3</v>
      </c>
      <c r="DE540" s="2" t="s">
        <v>3</v>
      </c>
      <c r="DF540" s="2" t="s">
        <v>3</v>
      </c>
      <c r="DG540" s="2" t="s">
        <v>3</v>
      </c>
      <c r="DH540" s="2" t="s">
        <v>3</v>
      </c>
      <c r="DI540" s="2" t="s">
        <v>3</v>
      </c>
      <c r="DJ540" s="2" t="s">
        <v>3</v>
      </c>
      <c r="DK540" s="2" t="s">
        <v>3</v>
      </c>
      <c r="DL540" s="2" t="s">
        <v>3</v>
      </c>
      <c r="DM540" s="2" t="s">
        <v>3</v>
      </c>
      <c r="DN540" s="2">
        <v>0</v>
      </c>
      <c r="DO540" s="2">
        <v>0</v>
      </c>
      <c r="DP540" s="2">
        <v>1</v>
      </c>
      <c r="DQ540" s="2">
        <v>1</v>
      </c>
      <c r="DR540" s="2"/>
      <c r="DS540" s="2"/>
      <c r="DT540" s="2"/>
      <c r="DU540" s="2">
        <v>1013</v>
      </c>
      <c r="DV540" s="2" t="s">
        <v>118</v>
      </c>
      <c r="DW540" s="2" t="s">
        <v>118</v>
      </c>
      <c r="DX540" s="2">
        <v>1</v>
      </c>
      <c r="DY540" s="2"/>
      <c r="DZ540" s="2" t="s">
        <v>3</v>
      </c>
      <c r="EA540" s="2" t="s">
        <v>3</v>
      </c>
      <c r="EB540" s="2" t="s">
        <v>3</v>
      </c>
      <c r="EC540" s="2" t="s">
        <v>3</v>
      </c>
      <c r="ED540" s="2"/>
      <c r="EE540" s="2">
        <v>70312969</v>
      </c>
      <c r="EF540" s="2">
        <v>2</v>
      </c>
      <c r="EG540" s="2" t="s">
        <v>25</v>
      </c>
      <c r="EH540" s="2">
        <v>18</v>
      </c>
      <c r="EI540" s="2" t="s">
        <v>106</v>
      </c>
      <c r="EJ540" s="2">
        <v>1</v>
      </c>
      <c r="EK540" s="2">
        <v>24001</v>
      </c>
      <c r="EL540" s="2" t="s">
        <v>106</v>
      </c>
      <c r="EM540" s="2" t="s">
        <v>107</v>
      </c>
      <c r="EN540" s="2"/>
      <c r="EO540" s="2" t="s">
        <v>3</v>
      </c>
      <c r="EP540" s="2"/>
      <c r="EQ540" s="2">
        <v>0</v>
      </c>
      <c r="ER540" s="2">
        <v>0</v>
      </c>
      <c r="ES540" s="2">
        <v>0</v>
      </c>
      <c r="ET540" s="2">
        <v>0</v>
      </c>
      <c r="EU540" s="2">
        <v>0</v>
      </c>
      <c r="EV540" s="2">
        <v>0</v>
      </c>
      <c r="EW540" s="2">
        <v>24.68</v>
      </c>
      <c r="EX540" s="2">
        <v>14.32</v>
      </c>
      <c r="EY540" s="2">
        <v>0</v>
      </c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>
        <v>0</v>
      </c>
      <c r="FR540" s="2">
        <v>0</v>
      </c>
      <c r="FS540" s="2">
        <v>0</v>
      </c>
      <c r="FT540" s="2"/>
      <c r="FU540" s="2"/>
      <c r="FV540" s="2"/>
      <c r="FW540" s="2"/>
      <c r="FX540" s="2">
        <v>117</v>
      </c>
      <c r="FY540" s="2">
        <v>74</v>
      </c>
      <c r="FZ540" s="2"/>
      <c r="GA540" s="2" t="s">
        <v>3</v>
      </c>
      <c r="GB540" s="2"/>
      <c r="GC540" s="2"/>
      <c r="GD540" s="2">
        <v>1</v>
      </c>
      <c r="GE540" s="2"/>
      <c r="GF540" s="2">
        <v>-1187518246</v>
      </c>
      <c r="GG540" s="2">
        <v>2</v>
      </c>
      <c r="GH540" s="2">
        <v>1</v>
      </c>
      <c r="GI540" s="2">
        <v>-2</v>
      </c>
      <c r="GJ540" s="2">
        <v>0</v>
      </c>
      <c r="GK540" s="2">
        <v>0</v>
      </c>
      <c r="GL540" s="2">
        <f t="shared" si="302"/>
        <v>0</v>
      </c>
      <c r="GM540" s="2">
        <f t="shared" si="303"/>
        <v>89467.85</v>
      </c>
      <c r="GN540" s="2">
        <f t="shared" si="304"/>
        <v>89467.85</v>
      </c>
      <c r="GO540" s="2">
        <f t="shared" si="305"/>
        <v>0</v>
      </c>
      <c r="GP540" s="2">
        <f t="shared" si="306"/>
        <v>0</v>
      </c>
      <c r="GQ540" s="2"/>
      <c r="GR540" s="2">
        <v>0</v>
      </c>
      <c r="GS540" s="2">
        <v>3</v>
      </c>
      <c r="GT540" s="2">
        <v>0</v>
      </c>
      <c r="GU540" s="2" t="s">
        <v>3</v>
      </c>
      <c r="GV540" s="2">
        <f t="shared" si="307"/>
        <v>0</v>
      </c>
      <c r="GW540" s="2">
        <v>1</v>
      </c>
      <c r="GX540" s="2">
        <f t="shared" si="308"/>
        <v>0</v>
      </c>
      <c r="GY540" s="2"/>
      <c r="GZ540" s="2"/>
      <c r="HA540" s="2">
        <v>0</v>
      </c>
      <c r="HB540" s="2">
        <v>0</v>
      </c>
      <c r="HC540" s="2">
        <f t="shared" si="309"/>
        <v>0</v>
      </c>
      <c r="HD540" s="2"/>
      <c r="HE540" s="2" t="s">
        <v>3</v>
      </c>
      <c r="HF540" s="2" t="s">
        <v>3</v>
      </c>
      <c r="HG540" s="2"/>
      <c r="HH540" s="2"/>
      <c r="HI540" s="2"/>
      <c r="HJ540" s="2"/>
      <c r="HK540" s="2"/>
      <c r="HL540" s="2"/>
      <c r="HM540" s="2" t="s">
        <v>3</v>
      </c>
      <c r="HN540" s="2" t="s">
        <v>108</v>
      </c>
      <c r="HO540" s="2" t="s">
        <v>109</v>
      </c>
      <c r="HP540" s="2" t="s">
        <v>106</v>
      </c>
      <c r="HQ540" s="2" t="s">
        <v>106</v>
      </c>
      <c r="HR540" s="2"/>
      <c r="HS540" s="2">
        <v>0</v>
      </c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  <c r="II540" s="2"/>
      <c r="IJ540" s="2"/>
      <c r="IK540" s="2">
        <v>0</v>
      </c>
      <c r="IL540" s="2"/>
      <c r="IM540" s="2"/>
      <c r="IN540" s="2"/>
      <c r="IO540" s="2"/>
      <c r="IP540" s="2"/>
      <c r="IQ540" s="2"/>
      <c r="IR540" s="2"/>
      <c r="IS540" s="2"/>
      <c r="IT540" s="2"/>
      <c r="IU540" s="2"/>
    </row>
    <row r="541" spans="1:255" x14ac:dyDescent="0.2">
      <c r="A541" s="2">
        <v>17</v>
      </c>
      <c r="B541" s="2">
        <v>1</v>
      </c>
      <c r="C541" s="2"/>
      <c r="D541" s="2"/>
      <c r="E541" s="2" t="s">
        <v>605</v>
      </c>
      <c r="F541" s="2" t="s">
        <v>606</v>
      </c>
      <c r="G541" s="2" t="s">
        <v>607</v>
      </c>
      <c r="H541" s="2" t="s">
        <v>118</v>
      </c>
      <c r="I541" s="2">
        <v>1</v>
      </c>
      <c r="J541" s="2">
        <v>0</v>
      </c>
      <c r="K541" s="2">
        <v>1</v>
      </c>
      <c r="L541" s="2"/>
      <c r="M541" s="2"/>
      <c r="N541" s="2"/>
      <c r="O541" s="2">
        <f t="shared" si="291"/>
        <v>97317.85</v>
      </c>
      <c r="P541" s="2">
        <f>ROUND(CQ541*I541,2)</f>
        <v>97317.85</v>
      </c>
      <c r="Q541" s="2">
        <f>ROUND(CR541*I541,2)</f>
        <v>0</v>
      </c>
      <c r="R541" s="2">
        <f>ROUND(CS541*I541,2)</f>
        <v>0</v>
      </c>
      <c r="S541" s="2">
        <f>ROUND(CT541*I541,2)</f>
        <v>0</v>
      </c>
      <c r="T541" s="2">
        <f t="shared" si="292"/>
        <v>0</v>
      </c>
      <c r="U541" s="2">
        <f>ROUND(CV541*I541,7)</f>
        <v>0</v>
      </c>
      <c r="V541" s="2">
        <f>ROUND(CW541*I541,7)</f>
        <v>0</v>
      </c>
      <c r="W541" s="2">
        <f t="shared" si="293"/>
        <v>0</v>
      </c>
      <c r="X541" s="2">
        <f t="shared" si="294"/>
        <v>0</v>
      </c>
      <c r="Y541" s="2">
        <f t="shared" si="295"/>
        <v>0</v>
      </c>
      <c r="Z541" s="2"/>
      <c r="AA541" s="2">
        <v>72309884</v>
      </c>
      <c r="AB541" s="2">
        <f t="shared" si="296"/>
        <v>79768.73</v>
      </c>
      <c r="AC541" s="2">
        <f>ROUND((ES541),6)</f>
        <v>79768.73</v>
      </c>
      <c r="AD541" s="2">
        <f>ROUND((((ET541)-(EU541))+AE541),6)</f>
        <v>0</v>
      </c>
      <c r="AE541" s="2">
        <f>ROUND((EU541),6)</f>
        <v>0</v>
      </c>
      <c r="AF541" s="2">
        <f>ROUND((EV541),6)</f>
        <v>0</v>
      </c>
      <c r="AG541" s="2">
        <f t="shared" si="297"/>
        <v>0</v>
      </c>
      <c r="AH541" s="2">
        <f>(EW541)</f>
        <v>0</v>
      </c>
      <c r="AI541" s="2">
        <f>(EX541)</f>
        <v>0</v>
      </c>
      <c r="AJ541" s="2">
        <f t="shared" si="298"/>
        <v>0</v>
      </c>
      <c r="AK541" s="2">
        <v>79768.73</v>
      </c>
      <c r="AL541" s="2">
        <v>79768.73</v>
      </c>
      <c r="AM541" s="2">
        <v>0</v>
      </c>
      <c r="AN541" s="2">
        <v>0</v>
      </c>
      <c r="AO541" s="2">
        <v>0</v>
      </c>
      <c r="AP541" s="2">
        <v>0</v>
      </c>
      <c r="AQ541" s="2">
        <v>0</v>
      </c>
      <c r="AR541" s="2">
        <v>0</v>
      </c>
      <c r="AS541" s="2">
        <v>0</v>
      </c>
      <c r="AT541" s="2">
        <v>0</v>
      </c>
      <c r="AU541" s="2">
        <v>0</v>
      </c>
      <c r="AV541" s="2">
        <v>1</v>
      </c>
      <c r="AW541" s="2">
        <v>1</v>
      </c>
      <c r="AX541" s="2"/>
      <c r="AY541" s="2"/>
      <c r="AZ541" s="2">
        <v>1</v>
      </c>
      <c r="BA541" s="2">
        <v>1</v>
      </c>
      <c r="BB541" s="2">
        <v>1</v>
      </c>
      <c r="BC541" s="2">
        <v>1.22</v>
      </c>
      <c r="BD541" s="2" t="s">
        <v>3</v>
      </c>
      <c r="BE541" s="2" t="s">
        <v>3</v>
      </c>
      <c r="BF541" s="2" t="s">
        <v>3</v>
      </c>
      <c r="BG541" s="2" t="s">
        <v>3</v>
      </c>
      <c r="BH541" s="2">
        <v>3</v>
      </c>
      <c r="BI541" s="2">
        <v>1</v>
      </c>
      <c r="BJ541" s="2" t="s">
        <v>608</v>
      </c>
      <c r="BK541" s="2"/>
      <c r="BL541" s="2"/>
      <c r="BM541" s="2">
        <v>500001</v>
      </c>
      <c r="BN541" s="2">
        <v>0</v>
      </c>
      <c r="BO541" s="2" t="s">
        <v>606</v>
      </c>
      <c r="BP541" s="2">
        <v>1</v>
      </c>
      <c r="BQ541" s="2">
        <v>8</v>
      </c>
      <c r="BR541" s="2">
        <v>0</v>
      </c>
      <c r="BS541" s="2">
        <v>1</v>
      </c>
      <c r="BT541" s="2">
        <v>1</v>
      </c>
      <c r="BU541" s="2">
        <v>1</v>
      </c>
      <c r="BV541" s="2">
        <v>1</v>
      </c>
      <c r="BW541" s="2">
        <v>1</v>
      </c>
      <c r="BX541" s="2">
        <v>1</v>
      </c>
      <c r="BY541" s="2" t="s">
        <v>3</v>
      </c>
      <c r="BZ541" s="2">
        <v>0</v>
      </c>
      <c r="CA541" s="2">
        <v>0</v>
      </c>
      <c r="CB541" s="2" t="s">
        <v>3</v>
      </c>
      <c r="CC541" s="2"/>
      <c r="CD541" s="2"/>
      <c r="CE541" s="2">
        <v>0</v>
      </c>
      <c r="CF541" s="2">
        <v>0</v>
      </c>
      <c r="CG541" s="2">
        <v>0</v>
      </c>
      <c r="CH541" s="2"/>
      <c r="CI541" s="2"/>
      <c r="CJ541" s="2"/>
      <c r="CK541" s="2"/>
      <c r="CL541" s="2"/>
      <c r="CM541" s="2">
        <v>0</v>
      </c>
      <c r="CN541" s="2" t="s">
        <v>3</v>
      </c>
      <c r="CO541" s="2">
        <v>0</v>
      </c>
      <c r="CP541" s="2">
        <f t="shared" si="299"/>
        <v>97317.85</v>
      </c>
      <c r="CQ541" s="2">
        <f>ROUND(AL541*BC541,2)</f>
        <v>97317.85</v>
      </c>
      <c r="CR541" s="2">
        <f>ROUND(AM541*BB541,2)</f>
        <v>0</v>
      </c>
      <c r="CS541" s="2">
        <f>ROUND(AN541*BS541,2)</f>
        <v>0</v>
      </c>
      <c r="CT541" s="2">
        <f>ROUND(AO541*BA541,2)</f>
        <v>0</v>
      </c>
      <c r="CU541" s="2">
        <f t="shared" si="300"/>
        <v>0</v>
      </c>
      <c r="CV541" s="2">
        <f>AH541</f>
        <v>0</v>
      </c>
      <c r="CW541" s="2">
        <f>AI541</f>
        <v>0</v>
      </c>
      <c r="CX541" s="2">
        <f t="shared" si="301"/>
        <v>0</v>
      </c>
      <c r="CY541" s="2">
        <f>0</f>
        <v>0</v>
      </c>
      <c r="CZ541" s="2">
        <f>0</f>
        <v>0</v>
      </c>
      <c r="DA541" s="2"/>
      <c r="DB541" s="2"/>
      <c r="DC541" s="2" t="s">
        <v>3</v>
      </c>
      <c r="DD541" s="2" t="s">
        <v>3</v>
      </c>
      <c r="DE541" s="2" t="s">
        <v>3</v>
      </c>
      <c r="DF541" s="2" t="s">
        <v>3</v>
      </c>
      <c r="DG541" s="2" t="s">
        <v>3</v>
      </c>
      <c r="DH541" s="2" t="s">
        <v>3</v>
      </c>
      <c r="DI541" s="2" t="s">
        <v>3</v>
      </c>
      <c r="DJ541" s="2" t="s">
        <v>3</v>
      </c>
      <c r="DK541" s="2" t="s">
        <v>3</v>
      </c>
      <c r="DL541" s="2" t="s">
        <v>3</v>
      </c>
      <c r="DM541" s="2" t="s">
        <v>3</v>
      </c>
      <c r="DN541" s="2">
        <v>0</v>
      </c>
      <c r="DO541" s="2">
        <v>0</v>
      </c>
      <c r="DP541" s="2">
        <v>1</v>
      </c>
      <c r="DQ541" s="2">
        <v>1</v>
      </c>
      <c r="DR541" s="2"/>
      <c r="DS541" s="2"/>
      <c r="DT541" s="2"/>
      <c r="DU541" s="2">
        <v>1013</v>
      </c>
      <c r="DV541" s="2" t="s">
        <v>118</v>
      </c>
      <c r="DW541" s="2" t="s">
        <v>118</v>
      </c>
      <c r="DX541" s="2">
        <v>1</v>
      </c>
      <c r="DY541" s="2"/>
      <c r="DZ541" s="2" t="s">
        <v>3</v>
      </c>
      <c r="EA541" s="2" t="s">
        <v>3</v>
      </c>
      <c r="EB541" s="2" t="s">
        <v>3</v>
      </c>
      <c r="EC541" s="2" t="s">
        <v>3</v>
      </c>
      <c r="ED541" s="2"/>
      <c r="EE541" s="2">
        <v>70312867</v>
      </c>
      <c r="EF541" s="2">
        <v>8</v>
      </c>
      <c r="EG541" s="2" t="s">
        <v>124</v>
      </c>
      <c r="EH541" s="2">
        <v>0</v>
      </c>
      <c r="EI541" s="2" t="s">
        <v>3</v>
      </c>
      <c r="EJ541" s="2">
        <v>1</v>
      </c>
      <c r="EK541" s="2">
        <v>500001</v>
      </c>
      <c r="EL541" s="2" t="s">
        <v>125</v>
      </c>
      <c r="EM541" s="2" t="s">
        <v>126</v>
      </c>
      <c r="EN541" s="2"/>
      <c r="EO541" s="2" t="s">
        <v>3</v>
      </c>
      <c r="EP541" s="2"/>
      <c r="EQ541" s="2">
        <v>0</v>
      </c>
      <c r="ER541" s="2">
        <v>79768.73</v>
      </c>
      <c r="ES541" s="2">
        <v>79768.73</v>
      </c>
      <c r="ET541" s="2">
        <v>0</v>
      </c>
      <c r="EU541" s="2">
        <v>0</v>
      </c>
      <c r="EV541" s="2">
        <v>0</v>
      </c>
      <c r="EW541" s="2">
        <v>0</v>
      </c>
      <c r="EX541" s="2">
        <v>0</v>
      </c>
      <c r="EY541" s="2">
        <v>0</v>
      </c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>
        <v>0</v>
      </c>
      <c r="FR541" s="2">
        <v>0</v>
      </c>
      <c r="FS541" s="2">
        <v>0</v>
      </c>
      <c r="FT541" s="2"/>
      <c r="FU541" s="2"/>
      <c r="FV541" s="2"/>
      <c r="FW541" s="2"/>
      <c r="FX541" s="2">
        <v>0</v>
      </c>
      <c r="FY541" s="2">
        <v>0</v>
      </c>
      <c r="FZ541" s="2"/>
      <c r="GA541" s="2" t="s">
        <v>3</v>
      </c>
      <c r="GB541" s="2"/>
      <c r="GC541" s="2"/>
      <c r="GD541" s="2">
        <v>1</v>
      </c>
      <c r="GE541" s="2"/>
      <c r="GF541" s="2">
        <v>1618919052</v>
      </c>
      <c r="GG541" s="2">
        <v>2</v>
      </c>
      <c r="GH541" s="2">
        <v>1</v>
      </c>
      <c r="GI541" s="2">
        <v>2</v>
      </c>
      <c r="GJ541" s="2">
        <v>0</v>
      </c>
      <c r="GK541" s="2">
        <v>0</v>
      </c>
      <c r="GL541" s="2">
        <f t="shared" si="302"/>
        <v>0</v>
      </c>
      <c r="GM541" s="2">
        <f t="shared" si="303"/>
        <v>97317.85</v>
      </c>
      <c r="GN541" s="2">
        <f t="shared" si="304"/>
        <v>97317.85</v>
      </c>
      <c r="GO541" s="2">
        <f t="shared" si="305"/>
        <v>0</v>
      </c>
      <c r="GP541" s="2">
        <f t="shared" si="306"/>
        <v>0</v>
      </c>
      <c r="GQ541" s="2"/>
      <c r="GR541" s="2">
        <v>0</v>
      </c>
      <c r="GS541" s="2">
        <v>3</v>
      </c>
      <c r="GT541" s="2">
        <v>0</v>
      </c>
      <c r="GU541" s="2" t="s">
        <v>3</v>
      </c>
      <c r="GV541" s="2">
        <f t="shared" si="307"/>
        <v>0</v>
      </c>
      <c r="GW541" s="2">
        <v>1</v>
      </c>
      <c r="GX541" s="2">
        <f t="shared" si="308"/>
        <v>0</v>
      </c>
      <c r="GY541" s="2"/>
      <c r="GZ541" s="2"/>
      <c r="HA541" s="2">
        <v>0</v>
      </c>
      <c r="HB541" s="2">
        <v>0</v>
      </c>
      <c r="HC541" s="2">
        <f t="shared" si="309"/>
        <v>0</v>
      </c>
      <c r="HD541" s="2"/>
      <c r="HE541" s="2" t="s">
        <v>3</v>
      </c>
      <c r="HF541" s="2" t="s">
        <v>3</v>
      </c>
      <c r="HG541" s="2"/>
      <c r="HH541" s="2"/>
      <c r="HI541" s="2"/>
      <c r="HJ541" s="2"/>
      <c r="HK541" s="2"/>
      <c r="HL541" s="2"/>
      <c r="HM541" s="2" t="s">
        <v>3</v>
      </c>
      <c r="HN541" s="2" t="s">
        <v>3</v>
      </c>
      <c r="HO541" s="2" t="s">
        <v>3</v>
      </c>
      <c r="HP541" s="2" t="s">
        <v>3</v>
      </c>
      <c r="HQ541" s="2" t="s">
        <v>3</v>
      </c>
      <c r="HR541" s="2"/>
      <c r="HS541" s="2">
        <v>0</v>
      </c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  <c r="II541" s="2"/>
      <c r="IJ541" s="2"/>
      <c r="IK541" s="2">
        <v>0</v>
      </c>
      <c r="IL541" s="2"/>
      <c r="IM541" s="2"/>
      <c r="IN541" s="2"/>
      <c r="IO541" s="2"/>
      <c r="IP541" s="2"/>
      <c r="IQ541" s="2"/>
      <c r="IR541" s="2"/>
      <c r="IS541" s="2"/>
      <c r="IT541" s="2"/>
      <c r="IU541" s="2"/>
    </row>
    <row r="542" spans="1:255" x14ac:dyDescent="0.2">
      <c r="A542" s="2">
        <v>17</v>
      </c>
      <c r="B542" s="2">
        <v>1</v>
      </c>
      <c r="C542" s="2">
        <f>ROW(SmtRes!A442)</f>
        <v>442</v>
      </c>
      <c r="D542" s="2">
        <f>ROW(EtalonRes!A470)</f>
        <v>470</v>
      </c>
      <c r="E542" s="2" t="s">
        <v>609</v>
      </c>
      <c r="F542" s="2" t="s">
        <v>610</v>
      </c>
      <c r="G542" s="2" t="s">
        <v>611</v>
      </c>
      <c r="H542" s="2" t="s">
        <v>118</v>
      </c>
      <c r="I542" s="2">
        <v>1</v>
      </c>
      <c r="J542" s="2">
        <v>0</v>
      </c>
      <c r="K542" s="2">
        <v>1</v>
      </c>
      <c r="L542" s="2"/>
      <c r="M542" s="2"/>
      <c r="N542" s="2"/>
      <c r="O542" s="2">
        <f t="shared" si="291"/>
        <v>2533.2399999999998</v>
      </c>
      <c r="P542" s="2">
        <f>SUMIF(SmtRes!AQ438:'SmtRes'!AQ442,"=1",SmtRes!DF438:'SmtRes'!DF442)</f>
        <v>83.95</v>
      </c>
      <c r="Q542" s="2">
        <f>SUMIF(SmtRes!AQ438:'SmtRes'!AQ442,"=1",SmtRes!DG438:'SmtRes'!DG442)</f>
        <v>1372.5</v>
      </c>
      <c r="R542" s="2">
        <f>SUMIF(SmtRes!AQ438:'SmtRes'!AQ442,"=1",SmtRes!DH438:'SmtRes'!DH442)</f>
        <v>429.46</v>
      </c>
      <c r="S542" s="2">
        <f>SUMIF(SmtRes!AQ438:'SmtRes'!AQ442,"=1",SmtRes!DI438:'SmtRes'!DI442)</f>
        <v>647.33000000000004</v>
      </c>
      <c r="T542" s="2">
        <f t="shared" si="292"/>
        <v>0</v>
      </c>
      <c r="U542" s="2">
        <f>SUMIF(SmtRes!AQ438:'SmtRes'!AQ442,"=1",SmtRes!CV438:'SmtRes'!CV442)</f>
        <v>1.43</v>
      </c>
      <c r="V542" s="2">
        <f>SUMIF(SmtRes!AQ438:'SmtRes'!AQ442,"=1",SmtRes!CW438:'SmtRes'!CW442)</f>
        <v>0.95</v>
      </c>
      <c r="W542" s="2">
        <f t="shared" si="293"/>
        <v>0</v>
      </c>
      <c r="X542" s="2">
        <f t="shared" si="294"/>
        <v>1259.8399999999999</v>
      </c>
      <c r="Y542" s="2">
        <f t="shared" si="295"/>
        <v>796.82</v>
      </c>
      <c r="Z542" s="2"/>
      <c r="AA542" s="2">
        <v>72309884</v>
      </c>
      <c r="AB542" s="2">
        <f t="shared" si="296"/>
        <v>1748.3239000000001</v>
      </c>
      <c r="AC542" s="2">
        <f>ROUND((SUM(SmtRes!BQ438:'SmtRes'!BQ442)),6)</f>
        <v>90.2654</v>
      </c>
      <c r="AD542" s="2">
        <f>ROUND((((SUM(SmtRes!BR438:'SmtRes'!BR442))-(SUM(SmtRes!BS438:'SmtRes'!BS442)))+AE542),6)</f>
        <v>1010.7261</v>
      </c>
      <c r="AE542" s="2">
        <f>ROUND((SUM(SmtRes!BS438:'SmtRes'!BS442)),6)</f>
        <v>429.4581</v>
      </c>
      <c r="AF542" s="2">
        <f>ROUND((SUM(SmtRes!BT438:'SmtRes'!BT442)),6)</f>
        <v>647.33240000000001</v>
      </c>
      <c r="AG542" s="2">
        <f t="shared" si="297"/>
        <v>0</v>
      </c>
      <c r="AH542" s="2">
        <f>(SUM(SmtRes!BU438:'SmtRes'!BU442))</f>
        <v>1.43</v>
      </c>
      <c r="AI542" s="2">
        <f>(SUM(SmtRes!BV438:'SmtRes'!BV442))</f>
        <v>0.95</v>
      </c>
      <c r="AJ542" s="2">
        <f t="shared" si="298"/>
        <v>0</v>
      </c>
      <c r="AK542" s="2">
        <v>2177.7819999999997</v>
      </c>
      <c r="AL542" s="2">
        <v>90.265399999999985</v>
      </c>
      <c r="AM542" s="2">
        <v>1010.7260999999999</v>
      </c>
      <c r="AN542" s="2">
        <v>429.45809999999994</v>
      </c>
      <c r="AO542" s="2">
        <v>647.33240000000001</v>
      </c>
      <c r="AP542" s="2">
        <v>0</v>
      </c>
      <c r="AQ542" s="2">
        <v>1.43</v>
      </c>
      <c r="AR542" s="2">
        <v>0.95</v>
      </c>
      <c r="AS542" s="2">
        <v>0</v>
      </c>
      <c r="AT542" s="2">
        <v>117</v>
      </c>
      <c r="AU542" s="2">
        <v>74</v>
      </c>
      <c r="AV542" s="2">
        <v>1</v>
      </c>
      <c r="AW542" s="2">
        <v>1</v>
      </c>
      <c r="AX542" s="2"/>
      <c r="AY542" s="2"/>
      <c r="AZ542" s="2">
        <v>1</v>
      </c>
      <c r="BA542" s="2">
        <v>1</v>
      </c>
      <c r="BB542" s="2">
        <v>1</v>
      </c>
      <c r="BC542" s="2">
        <v>1</v>
      </c>
      <c r="BD542" s="2" t="s">
        <v>3</v>
      </c>
      <c r="BE542" s="2" t="s">
        <v>3</v>
      </c>
      <c r="BF542" s="2" t="s">
        <v>3</v>
      </c>
      <c r="BG542" s="2" t="s">
        <v>3</v>
      </c>
      <c r="BH542" s="2">
        <v>0</v>
      </c>
      <c r="BI542" s="2">
        <v>1</v>
      </c>
      <c r="BJ542" s="2" t="s">
        <v>612</v>
      </c>
      <c r="BK542" s="2"/>
      <c r="BL542" s="2"/>
      <c r="BM542" s="2">
        <v>22001</v>
      </c>
      <c r="BN542" s="2">
        <v>0</v>
      </c>
      <c r="BO542" s="2" t="s">
        <v>3</v>
      </c>
      <c r="BP542" s="2">
        <v>0</v>
      </c>
      <c r="BQ542" s="2">
        <v>2</v>
      </c>
      <c r="BR542" s="2">
        <v>0</v>
      </c>
      <c r="BS542" s="2">
        <v>1</v>
      </c>
      <c r="BT542" s="2">
        <v>1</v>
      </c>
      <c r="BU542" s="2">
        <v>1</v>
      </c>
      <c r="BV542" s="2">
        <v>1</v>
      </c>
      <c r="BW542" s="2">
        <v>1</v>
      </c>
      <c r="BX542" s="2">
        <v>1</v>
      </c>
      <c r="BY542" s="2" t="s">
        <v>3</v>
      </c>
      <c r="BZ542" s="2">
        <v>117</v>
      </c>
      <c r="CA542" s="2">
        <v>74</v>
      </c>
      <c r="CB542" s="2" t="s">
        <v>3</v>
      </c>
      <c r="CC542" s="2"/>
      <c r="CD542" s="2"/>
      <c r="CE542" s="2">
        <v>0</v>
      </c>
      <c r="CF542" s="2">
        <v>0</v>
      </c>
      <c r="CG542" s="2">
        <v>0</v>
      </c>
      <c r="CH542" s="2"/>
      <c r="CI542" s="2"/>
      <c r="CJ542" s="2"/>
      <c r="CK542" s="2"/>
      <c r="CL542" s="2"/>
      <c r="CM542" s="2">
        <v>0</v>
      </c>
      <c r="CN542" s="2" t="s">
        <v>3</v>
      </c>
      <c r="CO542" s="2">
        <v>0</v>
      </c>
      <c r="CP542" s="2">
        <f t="shared" si="299"/>
        <v>2533.2400000000002</v>
      </c>
      <c r="CQ542" s="2">
        <f>SUMIF(SmtRes!AQ438:'SmtRes'!AQ442,"=1",SmtRes!AA438:'SmtRes'!AA442)</f>
        <v>144.74</v>
      </c>
      <c r="CR542" s="2">
        <f>SUMIF(SmtRes!AQ438:'SmtRes'!AQ442,"=1",SmtRes!AB438:'SmtRes'!AB442)</f>
        <v>2033.04</v>
      </c>
      <c r="CS542" s="2">
        <f>SUMIF(SmtRes!AQ438:'SmtRes'!AQ442,"=1",SmtRes!AC438:'SmtRes'!AC442)</f>
        <v>846.56999999999994</v>
      </c>
      <c r="CT542" s="2">
        <f>SUMIF(SmtRes!AQ438:'SmtRes'!AQ442,"=1",SmtRes!AD438:'SmtRes'!AD442)</f>
        <v>452.68</v>
      </c>
      <c r="CU542" s="2">
        <f t="shared" si="300"/>
        <v>0</v>
      </c>
      <c r="CV542" s="2">
        <f>SUMIF(SmtRes!AQ438:'SmtRes'!AQ442,"=1",SmtRes!BU438:'SmtRes'!BU442)</f>
        <v>1.43</v>
      </c>
      <c r="CW542" s="2">
        <f>SUMIF(SmtRes!AQ438:'SmtRes'!AQ442,"=1",SmtRes!BV438:'SmtRes'!BV442)</f>
        <v>0.95</v>
      </c>
      <c r="CX542" s="2">
        <f t="shared" si="301"/>
        <v>0</v>
      </c>
      <c r="CY542" s="2">
        <f>(((S542+R542)*AT542)/100)</f>
        <v>1259.8443</v>
      </c>
      <c r="CZ542" s="2">
        <f>(((S542+R542)*AU542)/100)</f>
        <v>796.82459999999992</v>
      </c>
      <c r="DA542" s="2"/>
      <c r="DB542" s="2"/>
      <c r="DC542" s="2" t="s">
        <v>3</v>
      </c>
      <c r="DD542" s="2" t="s">
        <v>3</v>
      </c>
      <c r="DE542" s="2" t="s">
        <v>3</v>
      </c>
      <c r="DF542" s="2" t="s">
        <v>3</v>
      </c>
      <c r="DG542" s="2" t="s">
        <v>3</v>
      </c>
      <c r="DH542" s="2" t="s">
        <v>3</v>
      </c>
      <c r="DI542" s="2" t="s">
        <v>3</v>
      </c>
      <c r="DJ542" s="2" t="s">
        <v>3</v>
      </c>
      <c r="DK542" s="2" t="s">
        <v>3</v>
      </c>
      <c r="DL542" s="2" t="s">
        <v>3</v>
      </c>
      <c r="DM542" s="2" t="s">
        <v>3</v>
      </c>
      <c r="DN542" s="2">
        <v>0</v>
      </c>
      <c r="DO542" s="2">
        <v>0</v>
      </c>
      <c r="DP542" s="2">
        <v>1</v>
      </c>
      <c r="DQ542" s="2">
        <v>1</v>
      </c>
      <c r="DR542" s="2"/>
      <c r="DS542" s="2"/>
      <c r="DT542" s="2"/>
      <c r="DU542" s="2">
        <v>1013</v>
      </c>
      <c r="DV542" s="2" t="s">
        <v>118</v>
      </c>
      <c r="DW542" s="2" t="s">
        <v>118</v>
      </c>
      <c r="DX542" s="2">
        <v>1</v>
      </c>
      <c r="DY542" s="2"/>
      <c r="DZ542" s="2" t="s">
        <v>3</v>
      </c>
      <c r="EA542" s="2" t="s">
        <v>3</v>
      </c>
      <c r="EB542" s="2" t="s">
        <v>3</v>
      </c>
      <c r="EC542" s="2" t="s">
        <v>3</v>
      </c>
      <c r="ED542" s="2"/>
      <c r="EE542" s="2">
        <v>70312967</v>
      </c>
      <c r="EF542" s="2">
        <v>2</v>
      </c>
      <c r="EG542" s="2" t="s">
        <v>25</v>
      </c>
      <c r="EH542" s="2">
        <v>18</v>
      </c>
      <c r="EI542" s="2" t="s">
        <v>106</v>
      </c>
      <c r="EJ542" s="2">
        <v>1</v>
      </c>
      <c r="EK542" s="2">
        <v>22001</v>
      </c>
      <c r="EL542" s="2" t="s">
        <v>106</v>
      </c>
      <c r="EM542" s="2" t="s">
        <v>131</v>
      </c>
      <c r="EN542" s="2"/>
      <c r="EO542" s="2" t="s">
        <v>3</v>
      </c>
      <c r="EP542" s="2"/>
      <c r="EQ542" s="2">
        <v>0</v>
      </c>
      <c r="ER542" s="2">
        <v>0</v>
      </c>
      <c r="ES542" s="2">
        <v>0</v>
      </c>
      <c r="ET542" s="2">
        <v>0</v>
      </c>
      <c r="EU542" s="2">
        <v>0</v>
      </c>
      <c r="EV542" s="2">
        <v>0</v>
      </c>
      <c r="EW542" s="2">
        <v>1.43</v>
      </c>
      <c r="EX542" s="2">
        <v>0.95</v>
      </c>
      <c r="EY542" s="2">
        <v>0</v>
      </c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>
        <v>0</v>
      </c>
      <c r="FR542" s="2">
        <v>0</v>
      </c>
      <c r="FS542" s="2">
        <v>0</v>
      </c>
      <c r="FT542" s="2"/>
      <c r="FU542" s="2"/>
      <c r="FV542" s="2"/>
      <c r="FW542" s="2"/>
      <c r="FX542" s="2">
        <v>117</v>
      </c>
      <c r="FY542" s="2">
        <v>74</v>
      </c>
      <c r="FZ542" s="2"/>
      <c r="GA542" s="2" t="s">
        <v>3</v>
      </c>
      <c r="GB542" s="2"/>
      <c r="GC542" s="2"/>
      <c r="GD542" s="2">
        <v>1</v>
      </c>
      <c r="GE542" s="2"/>
      <c r="GF542" s="2">
        <v>-1046122185</v>
      </c>
      <c r="GG542" s="2">
        <v>2</v>
      </c>
      <c r="GH542" s="2">
        <v>1</v>
      </c>
      <c r="GI542" s="2">
        <v>-2</v>
      </c>
      <c r="GJ542" s="2">
        <v>0</v>
      </c>
      <c r="GK542" s="2">
        <v>0</v>
      </c>
      <c r="GL542" s="2">
        <f t="shared" si="302"/>
        <v>0</v>
      </c>
      <c r="GM542" s="2">
        <f t="shared" si="303"/>
        <v>4589.8999999999996</v>
      </c>
      <c r="GN542" s="2">
        <f t="shared" si="304"/>
        <v>4589.8999999999996</v>
      </c>
      <c r="GO542" s="2">
        <f t="shared" si="305"/>
        <v>0</v>
      </c>
      <c r="GP542" s="2">
        <f t="shared" si="306"/>
        <v>0</v>
      </c>
      <c r="GQ542" s="2"/>
      <c r="GR542" s="2">
        <v>0</v>
      </c>
      <c r="GS542" s="2">
        <v>3</v>
      </c>
      <c r="GT542" s="2">
        <v>0</v>
      </c>
      <c r="GU542" s="2" t="s">
        <v>3</v>
      </c>
      <c r="GV542" s="2">
        <f t="shared" si="307"/>
        <v>0</v>
      </c>
      <c r="GW542" s="2">
        <v>1</v>
      </c>
      <c r="GX542" s="2">
        <f t="shared" si="308"/>
        <v>0</v>
      </c>
      <c r="GY542" s="2"/>
      <c r="GZ542" s="2"/>
      <c r="HA542" s="2">
        <v>0</v>
      </c>
      <c r="HB542" s="2">
        <v>0</v>
      </c>
      <c r="HC542" s="2">
        <f t="shared" si="309"/>
        <v>0</v>
      </c>
      <c r="HD542" s="2"/>
      <c r="HE542" s="2" t="s">
        <v>3</v>
      </c>
      <c r="HF542" s="2" t="s">
        <v>3</v>
      </c>
      <c r="HG542" s="2"/>
      <c r="HH542" s="2"/>
      <c r="HI542" s="2"/>
      <c r="HJ542" s="2"/>
      <c r="HK542" s="2"/>
      <c r="HL542" s="2"/>
      <c r="HM542" s="2" t="s">
        <v>3</v>
      </c>
      <c r="HN542" s="2" t="s">
        <v>108</v>
      </c>
      <c r="HO542" s="2" t="s">
        <v>109</v>
      </c>
      <c r="HP542" s="2" t="s">
        <v>106</v>
      </c>
      <c r="HQ542" s="2" t="s">
        <v>106</v>
      </c>
      <c r="HR542" s="2"/>
      <c r="HS542" s="2">
        <v>0</v>
      </c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  <c r="II542" s="2"/>
      <c r="IJ542" s="2"/>
      <c r="IK542" s="2">
        <v>0</v>
      </c>
      <c r="IL542" s="2"/>
      <c r="IM542" s="2"/>
      <c r="IN542" s="2"/>
      <c r="IO542" s="2"/>
      <c r="IP542" s="2"/>
      <c r="IQ542" s="2"/>
      <c r="IR542" s="2"/>
      <c r="IS542" s="2"/>
      <c r="IT542" s="2"/>
      <c r="IU542" s="2"/>
    </row>
    <row r="543" spans="1:255" x14ac:dyDescent="0.2">
      <c r="A543" s="2">
        <v>17</v>
      </c>
      <c r="B543" s="2">
        <v>1</v>
      </c>
      <c r="C543" s="2"/>
      <c r="D543" s="2"/>
      <c r="E543" s="2" t="s">
        <v>613</v>
      </c>
      <c r="F543" s="2" t="s">
        <v>614</v>
      </c>
      <c r="G543" s="2" t="s">
        <v>615</v>
      </c>
      <c r="H543" s="2" t="s">
        <v>118</v>
      </c>
      <c r="I543" s="2">
        <v>1</v>
      </c>
      <c r="J543" s="2">
        <v>0</v>
      </c>
      <c r="K543" s="2">
        <v>1</v>
      </c>
      <c r="L543" s="2"/>
      <c r="M543" s="2"/>
      <c r="N543" s="2"/>
      <c r="O543" s="2">
        <f t="shared" si="291"/>
        <v>6783.93</v>
      </c>
      <c r="P543" s="2">
        <f>ROUND(CQ543*I543,2)</f>
        <v>6783.93</v>
      </c>
      <c r="Q543" s="2">
        <f>ROUND(CR543*I543,2)</f>
        <v>0</v>
      </c>
      <c r="R543" s="2">
        <f>ROUND(CS543*I543,2)</f>
        <v>0</v>
      </c>
      <c r="S543" s="2">
        <f>ROUND(CT543*I543,2)</f>
        <v>0</v>
      </c>
      <c r="T543" s="2">
        <f t="shared" si="292"/>
        <v>0</v>
      </c>
      <c r="U543" s="2">
        <f>ROUND(CV543*I543,7)</f>
        <v>0</v>
      </c>
      <c r="V543" s="2">
        <f>ROUND(CW543*I543,7)</f>
        <v>0</v>
      </c>
      <c r="W543" s="2">
        <f t="shared" si="293"/>
        <v>0</v>
      </c>
      <c r="X543" s="2">
        <f t="shared" si="294"/>
        <v>0</v>
      </c>
      <c r="Y543" s="2">
        <f t="shared" si="295"/>
        <v>0</v>
      </c>
      <c r="Z543" s="2"/>
      <c r="AA543" s="2">
        <v>72309884</v>
      </c>
      <c r="AB543" s="2">
        <f t="shared" si="296"/>
        <v>6783.93</v>
      </c>
      <c r="AC543" s="2">
        <f>ROUND((ES543),6)</f>
        <v>6783.93</v>
      </c>
      <c r="AD543" s="2">
        <f>ROUND((ET543),6)</f>
        <v>0</v>
      </c>
      <c r="AE543" s="2">
        <f>ROUND((EU543),6)</f>
        <v>0</v>
      </c>
      <c r="AF543" s="2">
        <f>ROUND((EV543),6)</f>
        <v>0</v>
      </c>
      <c r="AG543" s="2">
        <f t="shared" si="297"/>
        <v>0</v>
      </c>
      <c r="AH543" s="2">
        <f>(EW543)</f>
        <v>0</v>
      </c>
      <c r="AI543" s="2">
        <f>(EX543)</f>
        <v>0</v>
      </c>
      <c r="AJ543" s="2">
        <f t="shared" si="298"/>
        <v>0</v>
      </c>
      <c r="AK543" s="2">
        <v>6783.93</v>
      </c>
      <c r="AL543" s="2">
        <v>6783.93</v>
      </c>
      <c r="AM543" s="2">
        <v>0</v>
      </c>
      <c r="AN543" s="2">
        <v>0</v>
      </c>
      <c r="AO543" s="2">
        <v>0</v>
      </c>
      <c r="AP543" s="2">
        <v>0</v>
      </c>
      <c r="AQ543" s="2">
        <v>0</v>
      </c>
      <c r="AR543" s="2">
        <v>0</v>
      </c>
      <c r="AS543" s="2">
        <v>0</v>
      </c>
      <c r="AT543" s="2">
        <v>0</v>
      </c>
      <c r="AU543" s="2">
        <v>0</v>
      </c>
      <c r="AV543" s="2">
        <v>1</v>
      </c>
      <c r="AW543" s="2">
        <v>1</v>
      </c>
      <c r="AX543" s="2"/>
      <c r="AY543" s="2"/>
      <c r="AZ543" s="2">
        <v>1</v>
      </c>
      <c r="BA543" s="2">
        <v>1</v>
      </c>
      <c r="BB543" s="2">
        <v>1</v>
      </c>
      <c r="BC543" s="2">
        <v>1</v>
      </c>
      <c r="BD543" s="2" t="s">
        <v>3</v>
      </c>
      <c r="BE543" s="2" t="s">
        <v>3</v>
      </c>
      <c r="BF543" s="2" t="s">
        <v>3</v>
      </c>
      <c r="BG543" s="2" t="s">
        <v>3</v>
      </c>
      <c r="BH543" s="2">
        <v>3</v>
      </c>
      <c r="BI543" s="2">
        <v>1</v>
      </c>
      <c r="BJ543" s="2" t="s">
        <v>614</v>
      </c>
      <c r="BK543" s="2"/>
      <c r="BL543" s="2"/>
      <c r="BM543" s="2">
        <v>900</v>
      </c>
      <c r="BN543" s="2">
        <v>0</v>
      </c>
      <c r="BO543" s="2" t="s">
        <v>3</v>
      </c>
      <c r="BP543" s="2">
        <v>0</v>
      </c>
      <c r="BQ543" s="2">
        <v>90</v>
      </c>
      <c r="BR543" s="2">
        <v>0</v>
      </c>
      <c r="BS543" s="2">
        <v>1</v>
      </c>
      <c r="BT543" s="2">
        <v>1</v>
      </c>
      <c r="BU543" s="2">
        <v>1</v>
      </c>
      <c r="BV543" s="2">
        <v>1</v>
      </c>
      <c r="BW543" s="2">
        <v>1</v>
      </c>
      <c r="BX543" s="2">
        <v>1</v>
      </c>
      <c r="BY543" s="2" t="s">
        <v>3</v>
      </c>
      <c r="BZ543" s="2">
        <v>0</v>
      </c>
      <c r="CA543" s="2">
        <v>0</v>
      </c>
      <c r="CB543" s="2" t="s">
        <v>3</v>
      </c>
      <c r="CC543" s="2"/>
      <c r="CD543" s="2"/>
      <c r="CE543" s="2">
        <v>0</v>
      </c>
      <c r="CF543" s="2">
        <v>0</v>
      </c>
      <c r="CG543" s="2">
        <v>0</v>
      </c>
      <c r="CH543" s="2"/>
      <c r="CI543" s="2"/>
      <c r="CJ543" s="2"/>
      <c r="CK543" s="2"/>
      <c r="CL543" s="2"/>
      <c r="CM543" s="2">
        <v>0</v>
      </c>
      <c r="CN543" s="2" t="s">
        <v>3</v>
      </c>
      <c r="CO543" s="2">
        <v>0</v>
      </c>
      <c r="CP543" s="2">
        <f t="shared" si="299"/>
        <v>6783.93</v>
      </c>
      <c r="CQ543" s="2">
        <f>ROUND(AL543,2)</f>
        <v>6783.93</v>
      </c>
      <c r="CR543" s="2">
        <f>ROUND(AM543,2)</f>
        <v>0</v>
      </c>
      <c r="CS543" s="2">
        <f>ROUND(AN543*BS543,2)</f>
        <v>0</v>
      </c>
      <c r="CT543" s="2">
        <f>ROUND(AO543*BA543,2)</f>
        <v>0</v>
      </c>
      <c r="CU543" s="2">
        <f t="shared" si="300"/>
        <v>0</v>
      </c>
      <c r="CV543" s="2">
        <f>AH543</f>
        <v>0</v>
      </c>
      <c r="CW543" s="2">
        <f>AI543</f>
        <v>0</v>
      </c>
      <c r="CX543" s="2">
        <f t="shared" si="301"/>
        <v>0</v>
      </c>
      <c r="CY543" s="2">
        <f>0</f>
        <v>0</v>
      </c>
      <c r="CZ543" s="2">
        <f>0</f>
        <v>0</v>
      </c>
      <c r="DA543" s="2"/>
      <c r="DB543" s="2"/>
      <c r="DC543" s="2" t="s">
        <v>3</v>
      </c>
      <c r="DD543" s="2" t="s">
        <v>3</v>
      </c>
      <c r="DE543" s="2" t="s">
        <v>3</v>
      </c>
      <c r="DF543" s="2" t="s">
        <v>3</v>
      </c>
      <c r="DG543" s="2" t="s">
        <v>3</v>
      </c>
      <c r="DH543" s="2" t="s">
        <v>3</v>
      </c>
      <c r="DI543" s="2" t="s">
        <v>3</v>
      </c>
      <c r="DJ543" s="2" t="s">
        <v>3</v>
      </c>
      <c r="DK543" s="2" t="s">
        <v>3</v>
      </c>
      <c r="DL543" s="2" t="s">
        <v>3</v>
      </c>
      <c r="DM543" s="2" t="s">
        <v>3</v>
      </c>
      <c r="DN543" s="2">
        <v>0</v>
      </c>
      <c r="DO543" s="2">
        <v>0</v>
      </c>
      <c r="DP543" s="2">
        <v>1</v>
      </c>
      <c r="DQ543" s="2">
        <v>1</v>
      </c>
      <c r="DR543" s="2"/>
      <c r="DS543" s="2"/>
      <c r="DT543" s="2"/>
      <c r="DU543" s="2">
        <v>1013</v>
      </c>
      <c r="DV543" s="2" t="s">
        <v>118</v>
      </c>
      <c r="DW543" s="2" t="s">
        <v>118</v>
      </c>
      <c r="DX543" s="2">
        <v>1</v>
      </c>
      <c r="DY543" s="2"/>
      <c r="DZ543" s="2" t="s">
        <v>3</v>
      </c>
      <c r="EA543" s="2" t="s">
        <v>3</v>
      </c>
      <c r="EB543" s="2" t="s">
        <v>3</v>
      </c>
      <c r="EC543" s="2" t="s">
        <v>3</v>
      </c>
      <c r="ED543" s="2"/>
      <c r="EE543" s="2">
        <v>70313394</v>
      </c>
      <c r="EF543" s="2">
        <v>90</v>
      </c>
      <c r="EG543" s="2" t="s">
        <v>616</v>
      </c>
      <c r="EH543" s="2">
        <v>0</v>
      </c>
      <c r="EI543" s="2" t="s">
        <v>3</v>
      </c>
      <c r="EJ543" s="2">
        <v>1</v>
      </c>
      <c r="EK543" s="2">
        <v>900</v>
      </c>
      <c r="EL543" s="2" t="s">
        <v>616</v>
      </c>
      <c r="EM543" s="2" t="s">
        <v>617</v>
      </c>
      <c r="EN543" s="2"/>
      <c r="EO543" s="2" t="s">
        <v>3</v>
      </c>
      <c r="EP543" s="2"/>
      <c r="EQ543" s="2">
        <v>16</v>
      </c>
      <c r="ER543" s="2">
        <v>0</v>
      </c>
      <c r="ES543" s="2">
        <v>6783.93</v>
      </c>
      <c r="ET543" s="2">
        <v>0</v>
      </c>
      <c r="EU543" s="2">
        <v>0</v>
      </c>
      <c r="EV543" s="2">
        <v>0</v>
      </c>
      <c r="EW543" s="2">
        <v>0</v>
      </c>
      <c r="EX543" s="2">
        <v>0</v>
      </c>
      <c r="EY543" s="2">
        <v>0</v>
      </c>
      <c r="EZ543" s="2">
        <v>5</v>
      </c>
      <c r="FA543" s="2"/>
      <c r="FB543" s="2"/>
      <c r="FC543" s="2">
        <v>0</v>
      </c>
      <c r="FD543" s="2">
        <v>18</v>
      </c>
      <c r="FE543" s="2"/>
      <c r="FF543" s="2">
        <v>6783.93</v>
      </c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>
        <v>0</v>
      </c>
      <c r="FR543" s="2">
        <v>0</v>
      </c>
      <c r="FS543" s="2">
        <v>0</v>
      </c>
      <c r="FT543" s="2"/>
      <c r="FU543" s="2"/>
      <c r="FV543" s="2"/>
      <c r="FW543" s="2"/>
      <c r="FX543" s="2">
        <v>0</v>
      </c>
      <c r="FY543" s="2">
        <v>0</v>
      </c>
      <c r="FZ543" s="2"/>
      <c r="GA543" s="2" t="s">
        <v>3</v>
      </c>
      <c r="GB543" s="2"/>
      <c r="GC543" s="2"/>
      <c r="GD543" s="2">
        <v>1</v>
      </c>
      <c r="GE543" s="2"/>
      <c r="GF543" s="2">
        <v>-1379238473</v>
      </c>
      <c r="GG543" s="2">
        <v>2</v>
      </c>
      <c r="GH543" s="2">
        <v>3</v>
      </c>
      <c r="GI543" s="2">
        <v>-2</v>
      </c>
      <c r="GJ543" s="2">
        <v>0</v>
      </c>
      <c r="GK543" s="2">
        <v>0</v>
      </c>
      <c r="GL543" s="2">
        <f t="shared" si="302"/>
        <v>0</v>
      </c>
      <c r="GM543" s="2">
        <f t="shared" si="303"/>
        <v>6783.93</v>
      </c>
      <c r="GN543" s="2">
        <f t="shared" si="304"/>
        <v>6783.93</v>
      </c>
      <c r="GO543" s="2">
        <f t="shared" si="305"/>
        <v>0</v>
      </c>
      <c r="GP543" s="2">
        <f t="shared" si="306"/>
        <v>0</v>
      </c>
      <c r="GQ543" s="2"/>
      <c r="GR543" s="2">
        <v>1</v>
      </c>
      <c r="GS543" s="2">
        <v>1</v>
      </c>
      <c r="GT543" s="2">
        <v>0</v>
      </c>
      <c r="GU543" s="2" t="s">
        <v>3</v>
      </c>
      <c r="GV543" s="2">
        <f t="shared" si="307"/>
        <v>0</v>
      </c>
      <c r="GW543" s="2">
        <v>1</v>
      </c>
      <c r="GX543" s="2">
        <f t="shared" si="308"/>
        <v>0</v>
      </c>
      <c r="GY543" s="2"/>
      <c r="GZ543" s="2"/>
      <c r="HA543" s="2">
        <v>0</v>
      </c>
      <c r="HB543" s="2">
        <v>0</v>
      </c>
      <c r="HC543" s="2">
        <f t="shared" si="309"/>
        <v>0</v>
      </c>
      <c r="HD543" s="2"/>
      <c r="HE543" s="2" t="s">
        <v>3</v>
      </c>
      <c r="HF543" s="2" t="s">
        <v>3</v>
      </c>
      <c r="HG543" s="2">
        <f>ROUND(ROUND(AL543,2)*I543,2)</f>
        <v>6783.93</v>
      </c>
      <c r="HH543" s="2"/>
      <c r="HI543" s="2"/>
      <c r="HJ543" s="2"/>
      <c r="HK543" s="2"/>
      <c r="HL543" s="2"/>
      <c r="HM543" s="2" t="s">
        <v>3</v>
      </c>
      <c r="HN543" s="2" t="s">
        <v>3</v>
      </c>
      <c r="HO543" s="2" t="s">
        <v>3</v>
      </c>
      <c r="HP543" s="2" t="s">
        <v>3</v>
      </c>
      <c r="HQ543" s="2" t="s">
        <v>3</v>
      </c>
      <c r="HR543" s="2"/>
      <c r="HS543" s="2">
        <v>0</v>
      </c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  <c r="II543" s="2"/>
      <c r="IJ543" s="2"/>
      <c r="IK543" s="2">
        <v>0</v>
      </c>
      <c r="IL543" s="2"/>
      <c r="IM543" s="2"/>
      <c r="IN543" s="2"/>
      <c r="IO543" s="2"/>
      <c r="IP543" s="2"/>
      <c r="IQ543" s="2"/>
      <c r="IR543" s="2"/>
      <c r="IS543" s="2"/>
      <c r="IT543" s="2"/>
      <c r="IU543" s="2"/>
    </row>
    <row r="544" spans="1:255" x14ac:dyDescent="0.2">
      <c r="A544" s="2">
        <v>17</v>
      </c>
      <c r="B544" s="2">
        <v>1</v>
      </c>
      <c r="C544" s="2">
        <f>ROW(SmtRes!A446)</f>
        <v>446</v>
      </c>
      <c r="D544" s="2">
        <f>ROW(EtalonRes!A475)</f>
        <v>475</v>
      </c>
      <c r="E544" s="2" t="s">
        <v>618</v>
      </c>
      <c r="F544" s="2" t="s">
        <v>619</v>
      </c>
      <c r="G544" s="2" t="s">
        <v>620</v>
      </c>
      <c r="H544" s="2" t="s">
        <v>104</v>
      </c>
      <c r="I544" s="2">
        <f>ROUND(67.5/100,7)</f>
        <v>0.67500000000000004</v>
      </c>
      <c r="J544" s="2">
        <v>0</v>
      </c>
      <c r="K544" s="2">
        <f>ROUND(67.5/100,7)</f>
        <v>0.67500000000000004</v>
      </c>
      <c r="L544" s="2"/>
      <c r="M544" s="2"/>
      <c r="N544" s="2"/>
      <c r="O544" s="2">
        <f t="shared" si="291"/>
        <v>2080.8000000000002</v>
      </c>
      <c r="P544" s="2">
        <f>SUMIF(SmtRes!AQ443:'SmtRes'!AQ446,"=1",SmtRes!DF443:'SmtRes'!DF446)</f>
        <v>0</v>
      </c>
      <c r="Q544" s="2">
        <f>SUMIF(SmtRes!AQ443:'SmtRes'!AQ446,"=1",SmtRes!DG443:'SmtRes'!DG446)</f>
        <v>318.85000000000002</v>
      </c>
      <c r="R544" s="2">
        <f>SUMIF(SmtRes!AQ443:'SmtRes'!AQ446,"=1",SmtRes!DH443:'SmtRes'!DH446)</f>
        <v>0</v>
      </c>
      <c r="S544" s="2">
        <f>SUMIF(SmtRes!AQ443:'SmtRes'!AQ446,"=1",SmtRes!DI443:'SmtRes'!DI446)</f>
        <v>1761.95</v>
      </c>
      <c r="T544" s="2">
        <f t="shared" si="292"/>
        <v>0</v>
      </c>
      <c r="U544" s="2">
        <f>SUMIF(SmtRes!AQ443:'SmtRes'!AQ446,"=1",SmtRes!CV443:'SmtRes'!CV446)</f>
        <v>4.05</v>
      </c>
      <c r="V544" s="2">
        <f>SUMIF(SmtRes!AQ443:'SmtRes'!AQ446,"=1",SmtRes!CW443:'SmtRes'!CW446)</f>
        <v>0</v>
      </c>
      <c r="W544" s="2">
        <f t="shared" si="293"/>
        <v>0</v>
      </c>
      <c r="X544" s="2">
        <f t="shared" si="294"/>
        <v>2061.48</v>
      </c>
      <c r="Y544" s="2">
        <f t="shared" si="295"/>
        <v>1303.8399999999999</v>
      </c>
      <c r="Z544" s="2"/>
      <c r="AA544" s="2">
        <v>72309884</v>
      </c>
      <c r="AB544" s="2">
        <f t="shared" si="296"/>
        <v>2960.7444999999998</v>
      </c>
      <c r="AC544" s="2">
        <f>ROUND((0),6)</f>
        <v>0</v>
      </c>
      <c r="AD544" s="2">
        <f>ROUND((((SUM(SmtRes!BR443:'SmtRes'!BR446))-(0))+AE544),6)</f>
        <v>350.44450000000001</v>
      </c>
      <c r="AE544" s="2">
        <f>ROUND((0),6)</f>
        <v>0</v>
      </c>
      <c r="AF544" s="2">
        <f>ROUND((SUM(SmtRes!BT443:'SmtRes'!BT446)),6)</f>
        <v>2610.3000000000002</v>
      </c>
      <c r="AG544" s="2">
        <f t="shared" si="297"/>
        <v>0</v>
      </c>
      <c r="AH544" s="2">
        <f>(SUM(SmtRes!BU443:'SmtRes'!BU446))</f>
        <v>6</v>
      </c>
      <c r="AI544" s="2">
        <f>(0)</f>
        <v>0</v>
      </c>
      <c r="AJ544" s="2">
        <f t="shared" si="298"/>
        <v>0</v>
      </c>
      <c r="AK544" s="2">
        <v>2960.7445000000002</v>
      </c>
      <c r="AL544" s="2">
        <v>0</v>
      </c>
      <c r="AM544" s="2">
        <v>350.44449999999995</v>
      </c>
      <c r="AN544" s="2">
        <v>0</v>
      </c>
      <c r="AO544" s="2">
        <v>2610.3000000000002</v>
      </c>
      <c r="AP544" s="2">
        <v>0</v>
      </c>
      <c r="AQ544" s="2">
        <v>6</v>
      </c>
      <c r="AR544" s="2">
        <v>0</v>
      </c>
      <c r="AS544" s="2">
        <v>0</v>
      </c>
      <c r="AT544" s="2">
        <v>117</v>
      </c>
      <c r="AU544" s="2">
        <v>74</v>
      </c>
      <c r="AV544" s="2">
        <v>1</v>
      </c>
      <c r="AW544" s="2">
        <v>1</v>
      </c>
      <c r="AX544" s="2"/>
      <c r="AY544" s="2"/>
      <c r="AZ544" s="2">
        <v>1</v>
      </c>
      <c r="BA544" s="2">
        <v>1</v>
      </c>
      <c r="BB544" s="2">
        <v>1</v>
      </c>
      <c r="BC544" s="2">
        <v>1</v>
      </c>
      <c r="BD544" s="2" t="s">
        <v>3</v>
      </c>
      <c r="BE544" s="2" t="s">
        <v>3</v>
      </c>
      <c r="BF544" s="2" t="s">
        <v>3</v>
      </c>
      <c r="BG544" s="2" t="s">
        <v>3</v>
      </c>
      <c r="BH544" s="2">
        <v>0</v>
      </c>
      <c r="BI544" s="2">
        <v>1</v>
      </c>
      <c r="BJ544" s="2" t="s">
        <v>621</v>
      </c>
      <c r="BK544" s="2"/>
      <c r="BL544" s="2"/>
      <c r="BM544" s="2">
        <v>24001</v>
      </c>
      <c r="BN544" s="2">
        <v>0</v>
      </c>
      <c r="BO544" s="2" t="s">
        <v>3</v>
      </c>
      <c r="BP544" s="2">
        <v>0</v>
      </c>
      <c r="BQ544" s="2">
        <v>2</v>
      </c>
      <c r="BR544" s="2">
        <v>0</v>
      </c>
      <c r="BS544" s="2">
        <v>1</v>
      </c>
      <c r="BT544" s="2">
        <v>1</v>
      </c>
      <c r="BU544" s="2">
        <v>1</v>
      </c>
      <c r="BV544" s="2">
        <v>1</v>
      </c>
      <c r="BW544" s="2">
        <v>1</v>
      </c>
      <c r="BX544" s="2">
        <v>1</v>
      </c>
      <c r="BY544" s="2" t="s">
        <v>3</v>
      </c>
      <c r="BZ544" s="2">
        <v>117</v>
      </c>
      <c r="CA544" s="2">
        <v>74</v>
      </c>
      <c r="CB544" s="2" t="s">
        <v>3</v>
      </c>
      <c r="CC544" s="2"/>
      <c r="CD544" s="2"/>
      <c r="CE544" s="2">
        <v>0</v>
      </c>
      <c r="CF544" s="2">
        <v>0</v>
      </c>
      <c r="CG544" s="2">
        <v>0</v>
      </c>
      <c r="CH544" s="2"/>
      <c r="CI544" s="2"/>
      <c r="CJ544" s="2"/>
      <c r="CK544" s="2"/>
      <c r="CL544" s="2"/>
      <c r="CM544" s="2">
        <v>0</v>
      </c>
      <c r="CN544" s="2" t="s">
        <v>3</v>
      </c>
      <c r="CO544" s="2">
        <v>0</v>
      </c>
      <c r="CP544" s="2">
        <f t="shared" si="299"/>
        <v>2080.8000000000002</v>
      </c>
      <c r="CQ544" s="2">
        <f>SUMIF(SmtRes!AQ443:'SmtRes'!AQ446,"=1",SmtRes!AA443:'SmtRes'!AA446)</f>
        <v>0</v>
      </c>
      <c r="CR544" s="2">
        <f>SUMIF(SmtRes!AQ443:'SmtRes'!AQ446,"=1",SmtRes!AB443:'SmtRes'!AB446)</f>
        <v>507.53000000000003</v>
      </c>
      <c r="CS544" s="2">
        <f>SUMIF(SmtRes!AQ443:'SmtRes'!AQ446,"=1",SmtRes!AC443:'SmtRes'!AC446)</f>
        <v>0</v>
      </c>
      <c r="CT544" s="2">
        <f>SUMIF(SmtRes!AQ443:'SmtRes'!AQ446,"=1",SmtRes!AD443:'SmtRes'!AD446)</f>
        <v>435.05</v>
      </c>
      <c r="CU544" s="2">
        <f t="shared" si="300"/>
        <v>0</v>
      </c>
      <c r="CV544" s="2">
        <f>SUMIF(SmtRes!AQ443:'SmtRes'!AQ446,"=1",SmtRes!BU443:'SmtRes'!BU446)</f>
        <v>6</v>
      </c>
      <c r="CW544" s="2">
        <f>SUMIF(SmtRes!AQ443:'SmtRes'!AQ446,"=1",SmtRes!BV443:'SmtRes'!BV446)</f>
        <v>0</v>
      </c>
      <c r="CX544" s="2">
        <f t="shared" si="301"/>
        <v>0</v>
      </c>
      <c r="CY544" s="2">
        <f>(((S544+R544)*AT544)/100)</f>
        <v>2061.4814999999999</v>
      </c>
      <c r="CZ544" s="2">
        <f>(((S544+R544)*AU544)/100)</f>
        <v>1303.8430000000001</v>
      </c>
      <c r="DA544" s="2"/>
      <c r="DB544" s="2"/>
      <c r="DC544" s="2" t="s">
        <v>3</v>
      </c>
      <c r="DD544" s="2" t="s">
        <v>3</v>
      </c>
      <c r="DE544" s="2" t="s">
        <v>3</v>
      </c>
      <c r="DF544" s="2" t="s">
        <v>3</v>
      </c>
      <c r="DG544" s="2" t="s">
        <v>3</v>
      </c>
      <c r="DH544" s="2" t="s">
        <v>3</v>
      </c>
      <c r="DI544" s="2" t="s">
        <v>3</v>
      </c>
      <c r="DJ544" s="2" t="s">
        <v>3</v>
      </c>
      <c r="DK544" s="2" t="s">
        <v>3</v>
      </c>
      <c r="DL544" s="2" t="s">
        <v>3</v>
      </c>
      <c r="DM544" s="2" t="s">
        <v>3</v>
      </c>
      <c r="DN544" s="2">
        <v>0</v>
      </c>
      <c r="DO544" s="2">
        <v>0</v>
      </c>
      <c r="DP544" s="2">
        <v>1</v>
      </c>
      <c r="DQ544" s="2">
        <v>1</v>
      </c>
      <c r="DR544" s="2"/>
      <c r="DS544" s="2"/>
      <c r="DT544" s="2"/>
      <c r="DU544" s="2">
        <v>1003</v>
      </c>
      <c r="DV544" s="2" t="s">
        <v>104</v>
      </c>
      <c r="DW544" s="2" t="s">
        <v>104</v>
      </c>
      <c r="DX544" s="2">
        <v>100</v>
      </c>
      <c r="DY544" s="2"/>
      <c r="DZ544" s="2" t="s">
        <v>3</v>
      </c>
      <c r="EA544" s="2" t="s">
        <v>3</v>
      </c>
      <c r="EB544" s="2" t="s">
        <v>3</v>
      </c>
      <c r="EC544" s="2" t="s">
        <v>3</v>
      </c>
      <c r="ED544" s="2"/>
      <c r="EE544" s="2">
        <v>70312969</v>
      </c>
      <c r="EF544" s="2">
        <v>2</v>
      </c>
      <c r="EG544" s="2" t="s">
        <v>25</v>
      </c>
      <c r="EH544" s="2">
        <v>18</v>
      </c>
      <c r="EI544" s="2" t="s">
        <v>106</v>
      </c>
      <c r="EJ544" s="2">
        <v>1</v>
      </c>
      <c r="EK544" s="2">
        <v>24001</v>
      </c>
      <c r="EL544" s="2" t="s">
        <v>106</v>
      </c>
      <c r="EM544" s="2" t="s">
        <v>107</v>
      </c>
      <c r="EN544" s="2"/>
      <c r="EO544" s="2" t="s">
        <v>3</v>
      </c>
      <c r="EP544" s="2"/>
      <c r="EQ544" s="2">
        <v>0</v>
      </c>
      <c r="ER544" s="2">
        <v>0</v>
      </c>
      <c r="ES544" s="2">
        <v>0</v>
      </c>
      <c r="ET544" s="2">
        <v>0</v>
      </c>
      <c r="EU544" s="2">
        <v>0</v>
      </c>
      <c r="EV544" s="2">
        <v>0</v>
      </c>
      <c r="EW544" s="2">
        <v>6</v>
      </c>
      <c r="EX544" s="2">
        <v>0</v>
      </c>
      <c r="EY544" s="2">
        <v>0</v>
      </c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>
        <v>0</v>
      </c>
      <c r="FR544" s="2">
        <v>0</v>
      </c>
      <c r="FS544" s="2">
        <v>0</v>
      </c>
      <c r="FT544" s="2"/>
      <c r="FU544" s="2"/>
      <c r="FV544" s="2"/>
      <c r="FW544" s="2"/>
      <c r="FX544" s="2">
        <v>117</v>
      </c>
      <c r="FY544" s="2">
        <v>74</v>
      </c>
      <c r="FZ544" s="2"/>
      <c r="GA544" s="2" t="s">
        <v>3</v>
      </c>
      <c r="GB544" s="2"/>
      <c r="GC544" s="2"/>
      <c r="GD544" s="2">
        <v>1</v>
      </c>
      <c r="GE544" s="2"/>
      <c r="GF544" s="2">
        <v>-1165311262</v>
      </c>
      <c r="GG544" s="2">
        <v>2</v>
      </c>
      <c r="GH544" s="2">
        <v>1</v>
      </c>
      <c r="GI544" s="2">
        <v>-2</v>
      </c>
      <c r="GJ544" s="2">
        <v>0</v>
      </c>
      <c r="GK544" s="2">
        <v>0</v>
      </c>
      <c r="GL544" s="2">
        <f t="shared" si="302"/>
        <v>0</v>
      </c>
      <c r="GM544" s="2">
        <f t="shared" si="303"/>
        <v>5446.12</v>
      </c>
      <c r="GN544" s="2">
        <f t="shared" si="304"/>
        <v>5446.12</v>
      </c>
      <c r="GO544" s="2">
        <f t="shared" si="305"/>
        <v>0</v>
      </c>
      <c r="GP544" s="2">
        <f t="shared" si="306"/>
        <v>0</v>
      </c>
      <c r="GQ544" s="2"/>
      <c r="GR544" s="2">
        <v>0</v>
      </c>
      <c r="GS544" s="2">
        <v>3</v>
      </c>
      <c r="GT544" s="2">
        <v>0</v>
      </c>
      <c r="GU544" s="2" t="s">
        <v>3</v>
      </c>
      <c r="GV544" s="2">
        <f t="shared" si="307"/>
        <v>0</v>
      </c>
      <c r="GW544" s="2">
        <v>1</v>
      </c>
      <c r="GX544" s="2">
        <f t="shared" si="308"/>
        <v>0</v>
      </c>
      <c r="GY544" s="2"/>
      <c r="GZ544" s="2"/>
      <c r="HA544" s="2">
        <v>0</v>
      </c>
      <c r="HB544" s="2">
        <v>0</v>
      </c>
      <c r="HC544" s="2">
        <f t="shared" si="309"/>
        <v>0</v>
      </c>
      <c r="HD544" s="2"/>
      <c r="HE544" s="2" t="s">
        <v>3</v>
      </c>
      <c r="HF544" s="2" t="s">
        <v>3</v>
      </c>
      <c r="HG544" s="2"/>
      <c r="HH544" s="2"/>
      <c r="HI544" s="2"/>
      <c r="HJ544" s="2"/>
      <c r="HK544" s="2"/>
      <c r="HL544" s="2"/>
      <c r="HM544" s="2" t="s">
        <v>3</v>
      </c>
      <c r="HN544" s="2" t="s">
        <v>108</v>
      </c>
      <c r="HO544" s="2" t="s">
        <v>109</v>
      </c>
      <c r="HP544" s="2" t="s">
        <v>106</v>
      </c>
      <c r="HQ544" s="2" t="s">
        <v>106</v>
      </c>
      <c r="HR544" s="2"/>
      <c r="HS544" s="2">
        <v>0</v>
      </c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  <c r="II544" s="2"/>
      <c r="IJ544" s="2"/>
      <c r="IK544" s="2">
        <v>0</v>
      </c>
      <c r="IL544" s="2"/>
      <c r="IM544" s="2"/>
      <c r="IN544" s="2"/>
      <c r="IO544" s="2"/>
      <c r="IP544" s="2"/>
      <c r="IQ544" s="2"/>
      <c r="IR544" s="2"/>
      <c r="IS544" s="2"/>
      <c r="IT544" s="2"/>
      <c r="IU544" s="2"/>
    </row>
    <row r="545" spans="1:255" x14ac:dyDescent="0.2">
      <c r="A545" s="2">
        <v>17</v>
      </c>
      <c r="B545" s="2">
        <v>1</v>
      </c>
      <c r="C545" s="2"/>
      <c r="D545" s="2"/>
      <c r="E545" s="2" t="s">
        <v>622</v>
      </c>
      <c r="F545" s="2" t="s">
        <v>623</v>
      </c>
      <c r="G545" s="2" t="s">
        <v>624</v>
      </c>
      <c r="H545" s="2" t="s">
        <v>113</v>
      </c>
      <c r="I545" s="2">
        <v>18.5</v>
      </c>
      <c r="J545" s="2">
        <v>0</v>
      </c>
      <c r="K545" s="2">
        <v>18.5</v>
      </c>
      <c r="L545" s="2"/>
      <c r="M545" s="2"/>
      <c r="N545" s="2"/>
      <c r="O545" s="2">
        <f t="shared" si="291"/>
        <v>7741.88</v>
      </c>
      <c r="P545" s="2">
        <f>ROUND(CQ545*I545,2)</f>
        <v>7741.88</v>
      </c>
      <c r="Q545" s="2">
        <f>ROUND(CR545*I545,2)</f>
        <v>0</v>
      </c>
      <c r="R545" s="2">
        <f>ROUND(CS545*I545,2)</f>
        <v>0</v>
      </c>
      <c r="S545" s="2">
        <f>ROUND(CT545*I545,2)</f>
        <v>0</v>
      </c>
      <c r="T545" s="2">
        <f t="shared" si="292"/>
        <v>0</v>
      </c>
      <c r="U545" s="2">
        <f>ROUND(CV545*I545,7)</f>
        <v>0</v>
      </c>
      <c r="V545" s="2">
        <f>ROUND(CW545*I545,7)</f>
        <v>0</v>
      </c>
      <c r="W545" s="2">
        <f t="shared" si="293"/>
        <v>0</v>
      </c>
      <c r="X545" s="2">
        <f t="shared" si="294"/>
        <v>0</v>
      </c>
      <c r="Y545" s="2">
        <f t="shared" si="295"/>
        <v>0</v>
      </c>
      <c r="Z545" s="2"/>
      <c r="AA545" s="2">
        <v>72309884</v>
      </c>
      <c r="AB545" s="2">
        <f t="shared" si="296"/>
        <v>406.29</v>
      </c>
      <c r="AC545" s="2">
        <f>ROUND((ES545),6)</f>
        <v>406.29</v>
      </c>
      <c r="AD545" s="2">
        <f>ROUND((((ET545)-(EU545))+AE545),6)</f>
        <v>0</v>
      </c>
      <c r="AE545" s="2">
        <f t="shared" ref="AE545:AF548" si="310">ROUND((EU545),6)</f>
        <v>0</v>
      </c>
      <c r="AF545" s="2">
        <f t="shared" si="310"/>
        <v>0</v>
      </c>
      <c r="AG545" s="2">
        <f t="shared" si="297"/>
        <v>0</v>
      </c>
      <c r="AH545" s="2">
        <f t="shared" ref="AH545:AI548" si="311">(EW545)</f>
        <v>0</v>
      </c>
      <c r="AI545" s="2">
        <f t="shared" si="311"/>
        <v>0</v>
      </c>
      <c r="AJ545" s="2">
        <f t="shared" si="298"/>
        <v>0</v>
      </c>
      <c r="AK545" s="2">
        <v>406.29</v>
      </c>
      <c r="AL545" s="2">
        <v>406.29</v>
      </c>
      <c r="AM545" s="2">
        <v>0</v>
      </c>
      <c r="AN545" s="2">
        <v>0</v>
      </c>
      <c r="AO545" s="2">
        <v>0</v>
      </c>
      <c r="AP545" s="2">
        <v>0</v>
      </c>
      <c r="AQ545" s="2">
        <v>0</v>
      </c>
      <c r="AR545" s="2">
        <v>0</v>
      </c>
      <c r="AS545" s="2">
        <v>0</v>
      </c>
      <c r="AT545" s="2">
        <v>0</v>
      </c>
      <c r="AU545" s="2">
        <v>0</v>
      </c>
      <c r="AV545" s="2">
        <v>1</v>
      </c>
      <c r="AW545" s="2">
        <v>1</v>
      </c>
      <c r="AX545" s="2"/>
      <c r="AY545" s="2"/>
      <c r="AZ545" s="2">
        <v>1</v>
      </c>
      <c r="BA545" s="2">
        <v>1</v>
      </c>
      <c r="BB545" s="2">
        <v>1</v>
      </c>
      <c r="BC545" s="2">
        <v>1.03</v>
      </c>
      <c r="BD545" s="2" t="s">
        <v>3</v>
      </c>
      <c r="BE545" s="2" t="s">
        <v>3</v>
      </c>
      <c r="BF545" s="2" t="s">
        <v>3</v>
      </c>
      <c r="BG545" s="2" t="s">
        <v>3</v>
      </c>
      <c r="BH545" s="2">
        <v>3</v>
      </c>
      <c r="BI545" s="2">
        <v>1</v>
      </c>
      <c r="BJ545" s="2" t="s">
        <v>625</v>
      </c>
      <c r="BK545" s="2"/>
      <c r="BL545" s="2"/>
      <c r="BM545" s="2">
        <v>500001</v>
      </c>
      <c r="BN545" s="2">
        <v>0</v>
      </c>
      <c r="BO545" s="2" t="s">
        <v>623</v>
      </c>
      <c r="BP545" s="2">
        <v>1</v>
      </c>
      <c r="BQ545" s="2">
        <v>8</v>
      </c>
      <c r="BR545" s="2">
        <v>0</v>
      </c>
      <c r="BS545" s="2">
        <v>1</v>
      </c>
      <c r="BT545" s="2">
        <v>1</v>
      </c>
      <c r="BU545" s="2">
        <v>1</v>
      </c>
      <c r="BV545" s="2">
        <v>1</v>
      </c>
      <c r="BW545" s="2">
        <v>1</v>
      </c>
      <c r="BX545" s="2">
        <v>1</v>
      </c>
      <c r="BY545" s="2" t="s">
        <v>3</v>
      </c>
      <c r="BZ545" s="2">
        <v>0</v>
      </c>
      <c r="CA545" s="2">
        <v>0</v>
      </c>
      <c r="CB545" s="2" t="s">
        <v>3</v>
      </c>
      <c r="CC545" s="2"/>
      <c r="CD545" s="2"/>
      <c r="CE545" s="2">
        <v>0</v>
      </c>
      <c r="CF545" s="2">
        <v>0</v>
      </c>
      <c r="CG545" s="2">
        <v>0</v>
      </c>
      <c r="CH545" s="2"/>
      <c r="CI545" s="2"/>
      <c r="CJ545" s="2"/>
      <c r="CK545" s="2"/>
      <c r="CL545" s="2"/>
      <c r="CM545" s="2">
        <v>0</v>
      </c>
      <c r="CN545" s="2" t="s">
        <v>3</v>
      </c>
      <c r="CO545" s="2">
        <v>0</v>
      </c>
      <c r="CP545" s="2">
        <f t="shared" si="299"/>
        <v>7741.88</v>
      </c>
      <c r="CQ545" s="2">
        <f>ROUND(AL545*BC545,2)</f>
        <v>418.48</v>
      </c>
      <c r="CR545" s="2">
        <f>ROUND(AM545*BB545,2)</f>
        <v>0</v>
      </c>
      <c r="CS545" s="2">
        <f>ROUND(AN545*BS545,2)</f>
        <v>0</v>
      </c>
      <c r="CT545" s="2">
        <f>ROUND(AO545*BA545,2)</f>
        <v>0</v>
      </c>
      <c r="CU545" s="2">
        <f t="shared" si="300"/>
        <v>0</v>
      </c>
      <c r="CV545" s="2">
        <f t="shared" ref="CV545:CW548" si="312">AH545</f>
        <v>0</v>
      </c>
      <c r="CW545" s="2">
        <f t="shared" si="312"/>
        <v>0</v>
      </c>
      <c r="CX545" s="2">
        <f t="shared" si="301"/>
        <v>0</v>
      </c>
      <c r="CY545" s="2">
        <f>0</f>
        <v>0</v>
      </c>
      <c r="CZ545" s="2">
        <f>0</f>
        <v>0</v>
      </c>
      <c r="DA545" s="2"/>
      <c r="DB545" s="2"/>
      <c r="DC545" s="2" t="s">
        <v>3</v>
      </c>
      <c r="DD545" s="2" t="s">
        <v>3</v>
      </c>
      <c r="DE545" s="2" t="s">
        <v>3</v>
      </c>
      <c r="DF545" s="2" t="s">
        <v>3</v>
      </c>
      <c r="DG545" s="2" t="s">
        <v>3</v>
      </c>
      <c r="DH545" s="2" t="s">
        <v>3</v>
      </c>
      <c r="DI545" s="2" t="s">
        <v>3</v>
      </c>
      <c r="DJ545" s="2" t="s">
        <v>3</v>
      </c>
      <c r="DK545" s="2" t="s">
        <v>3</v>
      </c>
      <c r="DL545" s="2" t="s">
        <v>3</v>
      </c>
      <c r="DM545" s="2" t="s">
        <v>3</v>
      </c>
      <c r="DN545" s="2">
        <v>0</v>
      </c>
      <c r="DO545" s="2">
        <v>0</v>
      </c>
      <c r="DP545" s="2">
        <v>1</v>
      </c>
      <c r="DQ545" s="2">
        <v>1</v>
      </c>
      <c r="DR545" s="2"/>
      <c r="DS545" s="2"/>
      <c r="DT545" s="2"/>
      <c r="DU545" s="2">
        <v>1003</v>
      </c>
      <c r="DV545" s="2" t="s">
        <v>113</v>
      </c>
      <c r="DW545" s="2" t="s">
        <v>113</v>
      </c>
      <c r="DX545" s="2">
        <v>1</v>
      </c>
      <c r="DY545" s="2"/>
      <c r="DZ545" s="2" t="s">
        <v>3</v>
      </c>
      <c r="EA545" s="2" t="s">
        <v>3</v>
      </c>
      <c r="EB545" s="2" t="s">
        <v>3</v>
      </c>
      <c r="EC545" s="2" t="s">
        <v>3</v>
      </c>
      <c r="ED545" s="2"/>
      <c r="EE545" s="2">
        <v>70312867</v>
      </c>
      <c r="EF545" s="2">
        <v>8</v>
      </c>
      <c r="EG545" s="2" t="s">
        <v>124</v>
      </c>
      <c r="EH545" s="2">
        <v>0</v>
      </c>
      <c r="EI545" s="2" t="s">
        <v>3</v>
      </c>
      <c r="EJ545" s="2">
        <v>1</v>
      </c>
      <c r="EK545" s="2">
        <v>500001</v>
      </c>
      <c r="EL545" s="2" t="s">
        <v>125</v>
      </c>
      <c r="EM545" s="2" t="s">
        <v>126</v>
      </c>
      <c r="EN545" s="2"/>
      <c r="EO545" s="2" t="s">
        <v>3</v>
      </c>
      <c r="EP545" s="2"/>
      <c r="EQ545" s="2">
        <v>0</v>
      </c>
      <c r="ER545" s="2">
        <v>406.29</v>
      </c>
      <c r="ES545" s="2">
        <v>406.29</v>
      </c>
      <c r="ET545" s="2">
        <v>0</v>
      </c>
      <c r="EU545" s="2">
        <v>0</v>
      </c>
      <c r="EV545" s="2">
        <v>0</v>
      </c>
      <c r="EW545" s="2">
        <v>0</v>
      </c>
      <c r="EX545" s="2">
        <v>0</v>
      </c>
      <c r="EY545" s="2">
        <v>0</v>
      </c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>
        <v>0</v>
      </c>
      <c r="FR545" s="2">
        <v>0</v>
      </c>
      <c r="FS545" s="2">
        <v>0</v>
      </c>
      <c r="FT545" s="2"/>
      <c r="FU545" s="2"/>
      <c r="FV545" s="2"/>
      <c r="FW545" s="2"/>
      <c r="FX545" s="2">
        <v>0</v>
      </c>
      <c r="FY545" s="2">
        <v>0</v>
      </c>
      <c r="FZ545" s="2"/>
      <c r="GA545" s="2" t="s">
        <v>3</v>
      </c>
      <c r="GB545" s="2"/>
      <c r="GC545" s="2"/>
      <c r="GD545" s="2">
        <v>1</v>
      </c>
      <c r="GE545" s="2"/>
      <c r="GF545" s="2">
        <v>-862520586</v>
      </c>
      <c r="GG545" s="2">
        <v>2</v>
      </c>
      <c r="GH545" s="2">
        <v>1</v>
      </c>
      <c r="GI545" s="2">
        <v>2</v>
      </c>
      <c r="GJ545" s="2">
        <v>0</v>
      </c>
      <c r="GK545" s="2">
        <v>0</v>
      </c>
      <c r="GL545" s="2">
        <f t="shared" si="302"/>
        <v>0</v>
      </c>
      <c r="GM545" s="2">
        <f t="shared" si="303"/>
        <v>7741.88</v>
      </c>
      <c r="GN545" s="2">
        <f t="shared" si="304"/>
        <v>7741.88</v>
      </c>
      <c r="GO545" s="2">
        <f t="shared" si="305"/>
        <v>0</v>
      </c>
      <c r="GP545" s="2">
        <f t="shared" si="306"/>
        <v>0</v>
      </c>
      <c r="GQ545" s="2"/>
      <c r="GR545" s="2">
        <v>0</v>
      </c>
      <c r="GS545" s="2">
        <v>3</v>
      </c>
      <c r="GT545" s="2">
        <v>0</v>
      </c>
      <c r="GU545" s="2" t="s">
        <v>3</v>
      </c>
      <c r="GV545" s="2">
        <f t="shared" si="307"/>
        <v>0</v>
      </c>
      <c r="GW545" s="2">
        <v>1</v>
      </c>
      <c r="GX545" s="2">
        <f t="shared" si="308"/>
        <v>0</v>
      </c>
      <c r="GY545" s="2"/>
      <c r="GZ545" s="2"/>
      <c r="HA545" s="2">
        <v>0</v>
      </c>
      <c r="HB545" s="2">
        <v>0</v>
      </c>
      <c r="HC545" s="2">
        <f t="shared" si="309"/>
        <v>0</v>
      </c>
      <c r="HD545" s="2"/>
      <c r="HE545" s="2" t="s">
        <v>3</v>
      </c>
      <c r="HF545" s="2" t="s">
        <v>3</v>
      </c>
      <c r="HG545" s="2"/>
      <c r="HH545" s="2"/>
      <c r="HI545" s="2"/>
      <c r="HJ545" s="2"/>
      <c r="HK545" s="2"/>
      <c r="HL545" s="2"/>
      <c r="HM545" s="2" t="s">
        <v>3</v>
      </c>
      <c r="HN545" s="2" t="s">
        <v>3</v>
      </c>
      <c r="HO545" s="2" t="s">
        <v>3</v>
      </c>
      <c r="HP545" s="2" t="s">
        <v>3</v>
      </c>
      <c r="HQ545" s="2" t="s">
        <v>3</v>
      </c>
      <c r="HR545" s="2"/>
      <c r="HS545" s="2">
        <v>0</v>
      </c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  <c r="II545" s="2"/>
      <c r="IJ545" s="2"/>
      <c r="IK545" s="2">
        <v>0</v>
      </c>
      <c r="IL545" s="2"/>
      <c r="IM545" s="2"/>
      <c r="IN545" s="2"/>
      <c r="IO545" s="2"/>
      <c r="IP545" s="2"/>
      <c r="IQ545" s="2"/>
      <c r="IR545" s="2"/>
      <c r="IS545" s="2"/>
      <c r="IT545" s="2"/>
      <c r="IU545" s="2"/>
    </row>
    <row r="546" spans="1:255" x14ac:dyDescent="0.2">
      <c r="A546" s="2">
        <v>17</v>
      </c>
      <c r="B546" s="2">
        <v>1</v>
      </c>
      <c r="C546" s="2"/>
      <c r="D546" s="2"/>
      <c r="E546" s="2" t="s">
        <v>626</v>
      </c>
      <c r="F546" s="2" t="s">
        <v>266</v>
      </c>
      <c r="G546" s="2" t="s">
        <v>267</v>
      </c>
      <c r="H546" s="2" t="s">
        <v>113</v>
      </c>
      <c r="I546" s="2">
        <v>49</v>
      </c>
      <c r="J546" s="2">
        <v>0</v>
      </c>
      <c r="K546" s="2">
        <v>49</v>
      </c>
      <c r="L546" s="2"/>
      <c r="M546" s="2"/>
      <c r="N546" s="2"/>
      <c r="O546" s="2">
        <f t="shared" si="291"/>
        <v>29696.94</v>
      </c>
      <c r="P546" s="2">
        <f>ROUND(CQ546*I546,2)</f>
        <v>29696.94</v>
      </c>
      <c r="Q546" s="2">
        <f>ROUND(CR546*I546,2)</f>
        <v>0</v>
      </c>
      <c r="R546" s="2">
        <f>ROUND(CS546*I546,2)</f>
        <v>0</v>
      </c>
      <c r="S546" s="2">
        <f>ROUND(CT546*I546,2)</f>
        <v>0</v>
      </c>
      <c r="T546" s="2">
        <f t="shared" si="292"/>
        <v>0</v>
      </c>
      <c r="U546" s="2">
        <f>ROUND(CV546*I546,7)</f>
        <v>0</v>
      </c>
      <c r="V546" s="2">
        <f>ROUND(CW546*I546,7)</f>
        <v>0</v>
      </c>
      <c r="W546" s="2">
        <f t="shared" si="293"/>
        <v>0</v>
      </c>
      <c r="X546" s="2">
        <f t="shared" si="294"/>
        <v>0</v>
      </c>
      <c r="Y546" s="2">
        <f t="shared" si="295"/>
        <v>0</v>
      </c>
      <c r="Z546" s="2"/>
      <c r="AA546" s="2">
        <v>72309884</v>
      </c>
      <c r="AB546" s="2">
        <f t="shared" si="296"/>
        <v>588.41</v>
      </c>
      <c r="AC546" s="2">
        <f>ROUND((ES546),6)</f>
        <v>588.41</v>
      </c>
      <c r="AD546" s="2">
        <f>ROUND((((ET546)-(EU546))+AE546),6)</f>
        <v>0</v>
      </c>
      <c r="AE546" s="2">
        <f t="shared" si="310"/>
        <v>0</v>
      </c>
      <c r="AF546" s="2">
        <f t="shared" si="310"/>
        <v>0</v>
      </c>
      <c r="AG546" s="2">
        <f t="shared" si="297"/>
        <v>0</v>
      </c>
      <c r="AH546" s="2">
        <f t="shared" si="311"/>
        <v>0</v>
      </c>
      <c r="AI546" s="2">
        <f t="shared" si="311"/>
        <v>0</v>
      </c>
      <c r="AJ546" s="2">
        <f t="shared" si="298"/>
        <v>0</v>
      </c>
      <c r="AK546" s="2">
        <v>588.41</v>
      </c>
      <c r="AL546" s="2">
        <v>588.41</v>
      </c>
      <c r="AM546" s="2">
        <v>0</v>
      </c>
      <c r="AN546" s="2">
        <v>0</v>
      </c>
      <c r="AO546" s="2">
        <v>0</v>
      </c>
      <c r="AP546" s="2">
        <v>0</v>
      </c>
      <c r="AQ546" s="2">
        <v>0</v>
      </c>
      <c r="AR546" s="2">
        <v>0</v>
      </c>
      <c r="AS546" s="2">
        <v>0</v>
      </c>
      <c r="AT546" s="2">
        <v>0</v>
      </c>
      <c r="AU546" s="2">
        <v>0</v>
      </c>
      <c r="AV546" s="2">
        <v>1</v>
      </c>
      <c r="AW546" s="2">
        <v>1</v>
      </c>
      <c r="AX546" s="2"/>
      <c r="AY546" s="2"/>
      <c r="AZ546" s="2">
        <v>1</v>
      </c>
      <c r="BA546" s="2">
        <v>1</v>
      </c>
      <c r="BB546" s="2">
        <v>1</v>
      </c>
      <c r="BC546" s="2">
        <v>1.03</v>
      </c>
      <c r="BD546" s="2" t="s">
        <v>3</v>
      </c>
      <c r="BE546" s="2" t="s">
        <v>3</v>
      </c>
      <c r="BF546" s="2" t="s">
        <v>3</v>
      </c>
      <c r="BG546" s="2" t="s">
        <v>3</v>
      </c>
      <c r="BH546" s="2">
        <v>3</v>
      </c>
      <c r="BI546" s="2">
        <v>1</v>
      </c>
      <c r="BJ546" s="2" t="s">
        <v>268</v>
      </c>
      <c r="BK546" s="2"/>
      <c r="BL546" s="2"/>
      <c r="BM546" s="2">
        <v>500001</v>
      </c>
      <c r="BN546" s="2">
        <v>0</v>
      </c>
      <c r="BO546" s="2" t="s">
        <v>266</v>
      </c>
      <c r="BP546" s="2">
        <v>1</v>
      </c>
      <c r="BQ546" s="2">
        <v>8</v>
      </c>
      <c r="BR546" s="2">
        <v>0</v>
      </c>
      <c r="BS546" s="2">
        <v>1</v>
      </c>
      <c r="BT546" s="2">
        <v>1</v>
      </c>
      <c r="BU546" s="2">
        <v>1</v>
      </c>
      <c r="BV546" s="2">
        <v>1</v>
      </c>
      <c r="BW546" s="2">
        <v>1</v>
      </c>
      <c r="BX546" s="2">
        <v>1</v>
      </c>
      <c r="BY546" s="2" t="s">
        <v>3</v>
      </c>
      <c r="BZ546" s="2">
        <v>0</v>
      </c>
      <c r="CA546" s="2">
        <v>0</v>
      </c>
      <c r="CB546" s="2" t="s">
        <v>3</v>
      </c>
      <c r="CC546" s="2"/>
      <c r="CD546" s="2"/>
      <c r="CE546" s="2">
        <v>0</v>
      </c>
      <c r="CF546" s="2">
        <v>0</v>
      </c>
      <c r="CG546" s="2">
        <v>0</v>
      </c>
      <c r="CH546" s="2"/>
      <c r="CI546" s="2"/>
      <c r="CJ546" s="2"/>
      <c r="CK546" s="2"/>
      <c r="CL546" s="2"/>
      <c r="CM546" s="2">
        <v>0</v>
      </c>
      <c r="CN546" s="2" t="s">
        <v>3</v>
      </c>
      <c r="CO546" s="2">
        <v>0</v>
      </c>
      <c r="CP546" s="2">
        <f t="shared" si="299"/>
        <v>29696.94</v>
      </c>
      <c r="CQ546" s="2">
        <f>ROUND(AL546*BC546,2)</f>
        <v>606.05999999999995</v>
      </c>
      <c r="CR546" s="2">
        <f>ROUND(AM546*BB546,2)</f>
        <v>0</v>
      </c>
      <c r="CS546" s="2">
        <f>ROUND(AN546*BS546,2)</f>
        <v>0</v>
      </c>
      <c r="CT546" s="2">
        <f>ROUND(AO546*BA546,2)</f>
        <v>0</v>
      </c>
      <c r="CU546" s="2">
        <f t="shared" si="300"/>
        <v>0</v>
      </c>
      <c r="CV546" s="2">
        <f t="shared" si="312"/>
        <v>0</v>
      </c>
      <c r="CW546" s="2">
        <f t="shared" si="312"/>
        <v>0</v>
      </c>
      <c r="CX546" s="2">
        <f t="shared" si="301"/>
        <v>0</v>
      </c>
      <c r="CY546" s="2">
        <f>0</f>
        <v>0</v>
      </c>
      <c r="CZ546" s="2">
        <f>0</f>
        <v>0</v>
      </c>
      <c r="DA546" s="2"/>
      <c r="DB546" s="2"/>
      <c r="DC546" s="2" t="s">
        <v>3</v>
      </c>
      <c r="DD546" s="2" t="s">
        <v>3</v>
      </c>
      <c r="DE546" s="2" t="s">
        <v>3</v>
      </c>
      <c r="DF546" s="2" t="s">
        <v>3</v>
      </c>
      <c r="DG546" s="2" t="s">
        <v>3</v>
      </c>
      <c r="DH546" s="2" t="s">
        <v>3</v>
      </c>
      <c r="DI546" s="2" t="s">
        <v>3</v>
      </c>
      <c r="DJ546" s="2" t="s">
        <v>3</v>
      </c>
      <c r="DK546" s="2" t="s">
        <v>3</v>
      </c>
      <c r="DL546" s="2" t="s">
        <v>3</v>
      </c>
      <c r="DM546" s="2" t="s">
        <v>3</v>
      </c>
      <c r="DN546" s="2">
        <v>0</v>
      </c>
      <c r="DO546" s="2">
        <v>0</v>
      </c>
      <c r="DP546" s="2">
        <v>1</v>
      </c>
      <c r="DQ546" s="2">
        <v>1</v>
      </c>
      <c r="DR546" s="2"/>
      <c r="DS546" s="2"/>
      <c r="DT546" s="2"/>
      <c r="DU546" s="2">
        <v>1003</v>
      </c>
      <c r="DV546" s="2" t="s">
        <v>113</v>
      </c>
      <c r="DW546" s="2" t="s">
        <v>113</v>
      </c>
      <c r="DX546" s="2">
        <v>1</v>
      </c>
      <c r="DY546" s="2"/>
      <c r="DZ546" s="2" t="s">
        <v>3</v>
      </c>
      <c r="EA546" s="2" t="s">
        <v>3</v>
      </c>
      <c r="EB546" s="2" t="s">
        <v>3</v>
      </c>
      <c r="EC546" s="2" t="s">
        <v>3</v>
      </c>
      <c r="ED546" s="2"/>
      <c r="EE546" s="2">
        <v>70312867</v>
      </c>
      <c r="EF546" s="2">
        <v>8</v>
      </c>
      <c r="EG546" s="2" t="s">
        <v>124</v>
      </c>
      <c r="EH546" s="2">
        <v>0</v>
      </c>
      <c r="EI546" s="2" t="s">
        <v>3</v>
      </c>
      <c r="EJ546" s="2">
        <v>1</v>
      </c>
      <c r="EK546" s="2">
        <v>500001</v>
      </c>
      <c r="EL546" s="2" t="s">
        <v>125</v>
      </c>
      <c r="EM546" s="2" t="s">
        <v>126</v>
      </c>
      <c r="EN546" s="2"/>
      <c r="EO546" s="2" t="s">
        <v>3</v>
      </c>
      <c r="EP546" s="2"/>
      <c r="EQ546" s="2">
        <v>0</v>
      </c>
      <c r="ER546" s="2">
        <v>588.41</v>
      </c>
      <c r="ES546" s="2">
        <v>588.41</v>
      </c>
      <c r="ET546" s="2">
        <v>0</v>
      </c>
      <c r="EU546" s="2">
        <v>0</v>
      </c>
      <c r="EV546" s="2">
        <v>0</v>
      </c>
      <c r="EW546" s="2">
        <v>0</v>
      </c>
      <c r="EX546" s="2">
        <v>0</v>
      </c>
      <c r="EY546" s="2">
        <v>0</v>
      </c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>
        <v>0</v>
      </c>
      <c r="FR546" s="2">
        <v>0</v>
      </c>
      <c r="FS546" s="2">
        <v>0</v>
      </c>
      <c r="FT546" s="2"/>
      <c r="FU546" s="2"/>
      <c r="FV546" s="2"/>
      <c r="FW546" s="2"/>
      <c r="FX546" s="2">
        <v>0</v>
      </c>
      <c r="FY546" s="2">
        <v>0</v>
      </c>
      <c r="FZ546" s="2"/>
      <c r="GA546" s="2" t="s">
        <v>3</v>
      </c>
      <c r="GB546" s="2"/>
      <c r="GC546" s="2"/>
      <c r="GD546" s="2">
        <v>1</v>
      </c>
      <c r="GE546" s="2"/>
      <c r="GF546" s="2">
        <v>393378742</v>
      </c>
      <c r="GG546" s="2">
        <v>2</v>
      </c>
      <c r="GH546" s="2">
        <v>1</v>
      </c>
      <c r="GI546" s="2">
        <v>2</v>
      </c>
      <c r="GJ546" s="2">
        <v>0</v>
      </c>
      <c r="GK546" s="2">
        <v>0</v>
      </c>
      <c r="GL546" s="2">
        <f t="shared" si="302"/>
        <v>0</v>
      </c>
      <c r="GM546" s="2">
        <f t="shared" si="303"/>
        <v>29696.94</v>
      </c>
      <c r="GN546" s="2">
        <f t="shared" si="304"/>
        <v>29696.94</v>
      </c>
      <c r="GO546" s="2">
        <f t="shared" si="305"/>
        <v>0</v>
      </c>
      <c r="GP546" s="2">
        <f t="shared" si="306"/>
        <v>0</v>
      </c>
      <c r="GQ546" s="2"/>
      <c r="GR546" s="2">
        <v>0</v>
      </c>
      <c r="GS546" s="2">
        <v>3</v>
      </c>
      <c r="GT546" s="2">
        <v>0</v>
      </c>
      <c r="GU546" s="2" t="s">
        <v>3</v>
      </c>
      <c r="GV546" s="2">
        <f t="shared" si="307"/>
        <v>0</v>
      </c>
      <c r="GW546" s="2">
        <v>1</v>
      </c>
      <c r="GX546" s="2">
        <f t="shared" si="308"/>
        <v>0</v>
      </c>
      <c r="GY546" s="2"/>
      <c r="GZ546" s="2"/>
      <c r="HA546" s="2">
        <v>0</v>
      </c>
      <c r="HB546" s="2">
        <v>0</v>
      </c>
      <c r="HC546" s="2">
        <f t="shared" si="309"/>
        <v>0</v>
      </c>
      <c r="HD546" s="2"/>
      <c r="HE546" s="2" t="s">
        <v>3</v>
      </c>
      <c r="HF546" s="2" t="s">
        <v>3</v>
      </c>
      <c r="HG546" s="2"/>
      <c r="HH546" s="2"/>
      <c r="HI546" s="2"/>
      <c r="HJ546" s="2"/>
      <c r="HK546" s="2"/>
      <c r="HL546" s="2"/>
      <c r="HM546" s="2" t="s">
        <v>3</v>
      </c>
      <c r="HN546" s="2" t="s">
        <v>3</v>
      </c>
      <c r="HO546" s="2" t="s">
        <v>3</v>
      </c>
      <c r="HP546" s="2" t="s">
        <v>3</v>
      </c>
      <c r="HQ546" s="2" t="s">
        <v>3</v>
      </c>
      <c r="HR546" s="2"/>
      <c r="HS546" s="2">
        <v>0</v>
      </c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  <c r="II546" s="2"/>
      <c r="IJ546" s="2"/>
      <c r="IK546" s="2">
        <v>0</v>
      </c>
      <c r="IL546" s="2"/>
      <c r="IM546" s="2"/>
      <c r="IN546" s="2"/>
      <c r="IO546" s="2"/>
      <c r="IP546" s="2"/>
      <c r="IQ546" s="2"/>
      <c r="IR546" s="2"/>
      <c r="IS546" s="2"/>
      <c r="IT546" s="2"/>
      <c r="IU546" s="2"/>
    </row>
    <row r="547" spans="1:255" x14ac:dyDescent="0.2">
      <c r="A547" s="2">
        <v>17</v>
      </c>
      <c r="B547" s="2">
        <v>1</v>
      </c>
      <c r="C547" s="2"/>
      <c r="D547" s="2"/>
      <c r="E547" s="2" t="s">
        <v>627</v>
      </c>
      <c r="F547" s="2" t="s">
        <v>628</v>
      </c>
      <c r="G547" s="2" t="s">
        <v>629</v>
      </c>
      <c r="H547" s="2" t="s">
        <v>118</v>
      </c>
      <c r="I547" s="2">
        <v>1</v>
      </c>
      <c r="J547" s="2">
        <v>0</v>
      </c>
      <c r="K547" s="2">
        <v>1</v>
      </c>
      <c r="L547" s="2"/>
      <c r="M547" s="2"/>
      <c r="N547" s="2"/>
      <c r="O547" s="2">
        <f t="shared" si="291"/>
        <v>2953.12</v>
      </c>
      <c r="P547" s="2">
        <f>ROUND(CQ547*I547,2)</f>
        <v>2953.12</v>
      </c>
      <c r="Q547" s="2">
        <f>ROUND(CR547*I547,2)</f>
        <v>0</v>
      </c>
      <c r="R547" s="2">
        <f>ROUND(CS547*I547,2)</f>
        <v>0</v>
      </c>
      <c r="S547" s="2">
        <f>ROUND(CT547*I547,2)</f>
        <v>0</v>
      </c>
      <c r="T547" s="2">
        <f t="shared" si="292"/>
        <v>0</v>
      </c>
      <c r="U547" s="2">
        <f>ROUND(CV547*I547,7)</f>
        <v>0</v>
      </c>
      <c r="V547" s="2">
        <f>ROUND(CW547*I547,7)</f>
        <v>0</v>
      </c>
      <c r="W547" s="2">
        <f t="shared" si="293"/>
        <v>0</v>
      </c>
      <c r="X547" s="2">
        <f t="shared" si="294"/>
        <v>0</v>
      </c>
      <c r="Y547" s="2">
        <f t="shared" si="295"/>
        <v>0</v>
      </c>
      <c r="Z547" s="2"/>
      <c r="AA547" s="2">
        <v>72309884</v>
      </c>
      <c r="AB547" s="2">
        <f t="shared" si="296"/>
        <v>2867.11</v>
      </c>
      <c r="AC547" s="2">
        <f>ROUND((ES547),6)</f>
        <v>2867.11</v>
      </c>
      <c r="AD547" s="2">
        <f>ROUND((((ET547)-(EU547))+AE547),6)</f>
        <v>0</v>
      </c>
      <c r="AE547" s="2">
        <f t="shared" si="310"/>
        <v>0</v>
      </c>
      <c r="AF547" s="2">
        <f t="shared" si="310"/>
        <v>0</v>
      </c>
      <c r="AG547" s="2">
        <f t="shared" si="297"/>
        <v>0</v>
      </c>
      <c r="AH547" s="2">
        <f t="shared" si="311"/>
        <v>0</v>
      </c>
      <c r="AI547" s="2">
        <f t="shared" si="311"/>
        <v>0</v>
      </c>
      <c r="AJ547" s="2">
        <f t="shared" si="298"/>
        <v>0</v>
      </c>
      <c r="AK547" s="2">
        <v>2867.11</v>
      </c>
      <c r="AL547" s="2">
        <v>2867.11</v>
      </c>
      <c r="AM547" s="2">
        <v>0</v>
      </c>
      <c r="AN547" s="2">
        <v>0</v>
      </c>
      <c r="AO547" s="2">
        <v>0</v>
      </c>
      <c r="AP547" s="2">
        <v>0</v>
      </c>
      <c r="AQ547" s="2">
        <v>0</v>
      </c>
      <c r="AR547" s="2">
        <v>0</v>
      </c>
      <c r="AS547" s="2">
        <v>0</v>
      </c>
      <c r="AT547" s="2">
        <v>0</v>
      </c>
      <c r="AU547" s="2">
        <v>0</v>
      </c>
      <c r="AV547" s="2">
        <v>1</v>
      </c>
      <c r="AW547" s="2">
        <v>1</v>
      </c>
      <c r="AX547" s="2"/>
      <c r="AY547" s="2"/>
      <c r="AZ547" s="2">
        <v>1</v>
      </c>
      <c r="BA547" s="2">
        <v>1</v>
      </c>
      <c r="BB547" s="2">
        <v>1</v>
      </c>
      <c r="BC547" s="2">
        <v>1.03</v>
      </c>
      <c r="BD547" s="2" t="s">
        <v>3</v>
      </c>
      <c r="BE547" s="2" t="s">
        <v>3</v>
      </c>
      <c r="BF547" s="2" t="s">
        <v>3</v>
      </c>
      <c r="BG547" s="2" t="s">
        <v>3</v>
      </c>
      <c r="BH547" s="2">
        <v>3</v>
      </c>
      <c r="BI547" s="2">
        <v>1</v>
      </c>
      <c r="BJ547" s="2" t="s">
        <v>630</v>
      </c>
      <c r="BK547" s="2"/>
      <c r="BL547" s="2"/>
      <c r="BM547" s="2">
        <v>500001</v>
      </c>
      <c r="BN547" s="2">
        <v>0</v>
      </c>
      <c r="BO547" s="2" t="s">
        <v>628</v>
      </c>
      <c r="BP547" s="2">
        <v>1</v>
      </c>
      <c r="BQ547" s="2">
        <v>8</v>
      </c>
      <c r="BR547" s="2">
        <v>0</v>
      </c>
      <c r="BS547" s="2">
        <v>1</v>
      </c>
      <c r="BT547" s="2">
        <v>1</v>
      </c>
      <c r="BU547" s="2">
        <v>1</v>
      </c>
      <c r="BV547" s="2">
        <v>1</v>
      </c>
      <c r="BW547" s="2">
        <v>1</v>
      </c>
      <c r="BX547" s="2">
        <v>1</v>
      </c>
      <c r="BY547" s="2" t="s">
        <v>3</v>
      </c>
      <c r="BZ547" s="2">
        <v>0</v>
      </c>
      <c r="CA547" s="2">
        <v>0</v>
      </c>
      <c r="CB547" s="2" t="s">
        <v>3</v>
      </c>
      <c r="CC547" s="2"/>
      <c r="CD547" s="2"/>
      <c r="CE547" s="2">
        <v>0</v>
      </c>
      <c r="CF547" s="2">
        <v>0</v>
      </c>
      <c r="CG547" s="2">
        <v>0</v>
      </c>
      <c r="CH547" s="2"/>
      <c r="CI547" s="2"/>
      <c r="CJ547" s="2"/>
      <c r="CK547" s="2"/>
      <c r="CL547" s="2"/>
      <c r="CM547" s="2">
        <v>0</v>
      </c>
      <c r="CN547" s="2" t="s">
        <v>3</v>
      </c>
      <c r="CO547" s="2">
        <v>0</v>
      </c>
      <c r="CP547" s="2">
        <f t="shared" si="299"/>
        <v>2953.12</v>
      </c>
      <c r="CQ547" s="2">
        <f>ROUND(AL547*BC547,2)</f>
        <v>2953.12</v>
      </c>
      <c r="CR547" s="2">
        <f>ROUND(AM547*BB547,2)</f>
        <v>0</v>
      </c>
      <c r="CS547" s="2">
        <f>ROUND(AN547*BS547,2)</f>
        <v>0</v>
      </c>
      <c r="CT547" s="2">
        <f>ROUND(AO547*BA547,2)</f>
        <v>0</v>
      </c>
      <c r="CU547" s="2">
        <f t="shared" si="300"/>
        <v>0</v>
      </c>
      <c r="CV547" s="2">
        <f t="shared" si="312"/>
        <v>0</v>
      </c>
      <c r="CW547" s="2">
        <f t="shared" si="312"/>
        <v>0</v>
      </c>
      <c r="CX547" s="2">
        <f t="shared" si="301"/>
        <v>0</v>
      </c>
      <c r="CY547" s="2">
        <f>0</f>
        <v>0</v>
      </c>
      <c r="CZ547" s="2">
        <f>0</f>
        <v>0</v>
      </c>
      <c r="DA547" s="2"/>
      <c r="DB547" s="2"/>
      <c r="DC547" s="2" t="s">
        <v>3</v>
      </c>
      <c r="DD547" s="2" t="s">
        <v>3</v>
      </c>
      <c r="DE547" s="2" t="s">
        <v>3</v>
      </c>
      <c r="DF547" s="2" t="s">
        <v>3</v>
      </c>
      <c r="DG547" s="2" t="s">
        <v>3</v>
      </c>
      <c r="DH547" s="2" t="s">
        <v>3</v>
      </c>
      <c r="DI547" s="2" t="s">
        <v>3</v>
      </c>
      <c r="DJ547" s="2" t="s">
        <v>3</v>
      </c>
      <c r="DK547" s="2" t="s">
        <v>3</v>
      </c>
      <c r="DL547" s="2" t="s">
        <v>3</v>
      </c>
      <c r="DM547" s="2" t="s">
        <v>3</v>
      </c>
      <c r="DN547" s="2">
        <v>0</v>
      </c>
      <c r="DO547" s="2">
        <v>0</v>
      </c>
      <c r="DP547" s="2">
        <v>1</v>
      </c>
      <c r="DQ547" s="2">
        <v>1</v>
      </c>
      <c r="DR547" s="2"/>
      <c r="DS547" s="2"/>
      <c r="DT547" s="2"/>
      <c r="DU547" s="2">
        <v>1013</v>
      </c>
      <c r="DV547" s="2" t="s">
        <v>118</v>
      </c>
      <c r="DW547" s="2" t="s">
        <v>118</v>
      </c>
      <c r="DX547" s="2">
        <v>1</v>
      </c>
      <c r="DY547" s="2"/>
      <c r="DZ547" s="2" t="s">
        <v>3</v>
      </c>
      <c r="EA547" s="2" t="s">
        <v>3</v>
      </c>
      <c r="EB547" s="2" t="s">
        <v>3</v>
      </c>
      <c r="EC547" s="2" t="s">
        <v>3</v>
      </c>
      <c r="ED547" s="2"/>
      <c r="EE547" s="2">
        <v>70312867</v>
      </c>
      <c r="EF547" s="2">
        <v>8</v>
      </c>
      <c r="EG547" s="2" t="s">
        <v>124</v>
      </c>
      <c r="EH547" s="2">
        <v>0</v>
      </c>
      <c r="EI547" s="2" t="s">
        <v>3</v>
      </c>
      <c r="EJ547" s="2">
        <v>1</v>
      </c>
      <c r="EK547" s="2">
        <v>500001</v>
      </c>
      <c r="EL547" s="2" t="s">
        <v>125</v>
      </c>
      <c r="EM547" s="2" t="s">
        <v>126</v>
      </c>
      <c r="EN547" s="2"/>
      <c r="EO547" s="2" t="s">
        <v>3</v>
      </c>
      <c r="EP547" s="2"/>
      <c r="EQ547" s="2">
        <v>0</v>
      </c>
      <c r="ER547" s="2">
        <v>2867.11</v>
      </c>
      <c r="ES547" s="2">
        <v>2867.11</v>
      </c>
      <c r="ET547" s="2">
        <v>0</v>
      </c>
      <c r="EU547" s="2">
        <v>0</v>
      </c>
      <c r="EV547" s="2">
        <v>0</v>
      </c>
      <c r="EW547" s="2">
        <v>0</v>
      </c>
      <c r="EX547" s="2">
        <v>0</v>
      </c>
      <c r="EY547" s="2">
        <v>0</v>
      </c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>
        <v>0</v>
      </c>
      <c r="FR547" s="2">
        <v>0</v>
      </c>
      <c r="FS547" s="2">
        <v>0</v>
      </c>
      <c r="FT547" s="2"/>
      <c r="FU547" s="2"/>
      <c r="FV547" s="2"/>
      <c r="FW547" s="2"/>
      <c r="FX547" s="2">
        <v>0</v>
      </c>
      <c r="FY547" s="2">
        <v>0</v>
      </c>
      <c r="FZ547" s="2"/>
      <c r="GA547" s="2" t="s">
        <v>3</v>
      </c>
      <c r="GB547" s="2"/>
      <c r="GC547" s="2"/>
      <c r="GD547" s="2">
        <v>1</v>
      </c>
      <c r="GE547" s="2"/>
      <c r="GF547" s="2">
        <v>2104056123</v>
      </c>
      <c r="GG547" s="2">
        <v>2</v>
      </c>
      <c r="GH547" s="2">
        <v>1</v>
      </c>
      <c r="GI547" s="2">
        <v>2</v>
      </c>
      <c r="GJ547" s="2">
        <v>0</v>
      </c>
      <c r="GK547" s="2">
        <v>0</v>
      </c>
      <c r="GL547" s="2">
        <f t="shared" si="302"/>
        <v>0</v>
      </c>
      <c r="GM547" s="2">
        <f t="shared" si="303"/>
        <v>2953.12</v>
      </c>
      <c r="GN547" s="2">
        <f t="shared" si="304"/>
        <v>2953.12</v>
      </c>
      <c r="GO547" s="2">
        <f t="shared" si="305"/>
        <v>0</v>
      </c>
      <c r="GP547" s="2">
        <f t="shared" si="306"/>
        <v>0</v>
      </c>
      <c r="GQ547" s="2"/>
      <c r="GR547" s="2">
        <v>0</v>
      </c>
      <c r="GS547" s="2">
        <v>3</v>
      </c>
      <c r="GT547" s="2">
        <v>0</v>
      </c>
      <c r="GU547" s="2" t="s">
        <v>3</v>
      </c>
      <c r="GV547" s="2">
        <f t="shared" si="307"/>
        <v>0</v>
      </c>
      <c r="GW547" s="2">
        <v>1</v>
      </c>
      <c r="GX547" s="2">
        <f t="shared" si="308"/>
        <v>0</v>
      </c>
      <c r="GY547" s="2"/>
      <c r="GZ547" s="2"/>
      <c r="HA547" s="2">
        <v>0</v>
      </c>
      <c r="HB547" s="2">
        <v>0</v>
      </c>
      <c r="HC547" s="2">
        <f t="shared" si="309"/>
        <v>0</v>
      </c>
      <c r="HD547" s="2"/>
      <c r="HE547" s="2" t="s">
        <v>3</v>
      </c>
      <c r="HF547" s="2" t="s">
        <v>3</v>
      </c>
      <c r="HG547" s="2"/>
      <c r="HH547" s="2"/>
      <c r="HI547" s="2"/>
      <c r="HJ547" s="2"/>
      <c r="HK547" s="2"/>
      <c r="HL547" s="2"/>
      <c r="HM547" s="2" t="s">
        <v>3</v>
      </c>
      <c r="HN547" s="2" t="s">
        <v>3</v>
      </c>
      <c r="HO547" s="2" t="s">
        <v>3</v>
      </c>
      <c r="HP547" s="2" t="s">
        <v>3</v>
      </c>
      <c r="HQ547" s="2" t="s">
        <v>3</v>
      </c>
      <c r="HR547" s="2"/>
      <c r="HS547" s="2">
        <v>0</v>
      </c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  <c r="II547" s="2"/>
      <c r="IJ547" s="2"/>
      <c r="IK547" s="2">
        <v>0</v>
      </c>
      <c r="IL547" s="2"/>
      <c r="IM547" s="2"/>
      <c r="IN547" s="2"/>
      <c r="IO547" s="2"/>
      <c r="IP547" s="2"/>
      <c r="IQ547" s="2"/>
      <c r="IR547" s="2"/>
      <c r="IS547" s="2"/>
      <c r="IT547" s="2"/>
      <c r="IU547" s="2"/>
    </row>
    <row r="548" spans="1:255" x14ac:dyDescent="0.2">
      <c r="A548" s="2">
        <v>17</v>
      </c>
      <c r="B548" s="2">
        <v>1</v>
      </c>
      <c r="C548" s="2"/>
      <c r="D548" s="2"/>
      <c r="E548" s="2" t="s">
        <v>631</v>
      </c>
      <c r="F548" s="2" t="s">
        <v>632</v>
      </c>
      <c r="G548" s="2" t="s">
        <v>633</v>
      </c>
      <c r="H548" s="2" t="s">
        <v>118</v>
      </c>
      <c r="I548" s="2">
        <v>1</v>
      </c>
      <c r="J548" s="2">
        <v>0</v>
      </c>
      <c r="K548" s="2">
        <v>1</v>
      </c>
      <c r="L548" s="2"/>
      <c r="M548" s="2"/>
      <c r="N548" s="2"/>
      <c r="O548" s="2">
        <f t="shared" si="291"/>
        <v>2600.38</v>
      </c>
      <c r="P548" s="2">
        <f>ROUND(CQ548*I548,2)</f>
        <v>2600.38</v>
      </c>
      <c r="Q548" s="2">
        <f>ROUND(CR548*I548,2)</f>
        <v>0</v>
      </c>
      <c r="R548" s="2">
        <f>ROUND(CS548*I548,2)</f>
        <v>0</v>
      </c>
      <c r="S548" s="2">
        <f>ROUND(CT548*I548,2)</f>
        <v>0</v>
      </c>
      <c r="T548" s="2">
        <f t="shared" si="292"/>
        <v>0</v>
      </c>
      <c r="U548" s="2">
        <f>ROUND(CV548*I548,7)</f>
        <v>0</v>
      </c>
      <c r="V548" s="2">
        <f>ROUND(CW548*I548,7)</f>
        <v>0</v>
      </c>
      <c r="W548" s="2">
        <f t="shared" si="293"/>
        <v>0</v>
      </c>
      <c r="X548" s="2">
        <f t="shared" si="294"/>
        <v>0</v>
      </c>
      <c r="Y548" s="2">
        <f t="shared" si="295"/>
        <v>0</v>
      </c>
      <c r="Z548" s="2"/>
      <c r="AA548" s="2">
        <v>72309884</v>
      </c>
      <c r="AB548" s="2">
        <f t="shared" si="296"/>
        <v>2524.64</v>
      </c>
      <c r="AC548" s="2">
        <f>ROUND((ES548),6)</f>
        <v>2524.64</v>
      </c>
      <c r="AD548" s="2">
        <f>ROUND((((ET548)-(EU548))+AE548),6)</f>
        <v>0</v>
      </c>
      <c r="AE548" s="2">
        <f t="shared" si="310"/>
        <v>0</v>
      </c>
      <c r="AF548" s="2">
        <f t="shared" si="310"/>
        <v>0</v>
      </c>
      <c r="AG548" s="2">
        <f t="shared" si="297"/>
        <v>0</v>
      </c>
      <c r="AH548" s="2">
        <f t="shared" si="311"/>
        <v>0</v>
      </c>
      <c r="AI548" s="2">
        <f t="shared" si="311"/>
        <v>0</v>
      </c>
      <c r="AJ548" s="2">
        <f t="shared" si="298"/>
        <v>0</v>
      </c>
      <c r="AK548" s="2">
        <v>2524.64</v>
      </c>
      <c r="AL548" s="2">
        <v>2524.64</v>
      </c>
      <c r="AM548" s="2">
        <v>0</v>
      </c>
      <c r="AN548" s="2">
        <v>0</v>
      </c>
      <c r="AO548" s="2">
        <v>0</v>
      </c>
      <c r="AP548" s="2">
        <v>0</v>
      </c>
      <c r="AQ548" s="2">
        <v>0</v>
      </c>
      <c r="AR548" s="2">
        <v>0</v>
      </c>
      <c r="AS548" s="2">
        <v>0</v>
      </c>
      <c r="AT548" s="2">
        <v>0</v>
      </c>
      <c r="AU548" s="2">
        <v>0</v>
      </c>
      <c r="AV548" s="2">
        <v>1</v>
      </c>
      <c r="AW548" s="2">
        <v>1</v>
      </c>
      <c r="AX548" s="2"/>
      <c r="AY548" s="2"/>
      <c r="AZ548" s="2">
        <v>1</v>
      </c>
      <c r="BA548" s="2">
        <v>1</v>
      </c>
      <c r="BB548" s="2">
        <v>1</v>
      </c>
      <c r="BC548" s="2">
        <v>1.03</v>
      </c>
      <c r="BD548" s="2" t="s">
        <v>3</v>
      </c>
      <c r="BE548" s="2" t="s">
        <v>3</v>
      </c>
      <c r="BF548" s="2" t="s">
        <v>3</v>
      </c>
      <c r="BG548" s="2" t="s">
        <v>3</v>
      </c>
      <c r="BH548" s="2">
        <v>3</v>
      </c>
      <c r="BI548" s="2">
        <v>1</v>
      </c>
      <c r="BJ548" s="2" t="s">
        <v>634</v>
      </c>
      <c r="BK548" s="2"/>
      <c r="BL548" s="2"/>
      <c r="BM548" s="2">
        <v>500001</v>
      </c>
      <c r="BN548" s="2">
        <v>0</v>
      </c>
      <c r="BO548" s="2" t="s">
        <v>632</v>
      </c>
      <c r="BP548" s="2">
        <v>1</v>
      </c>
      <c r="BQ548" s="2">
        <v>8</v>
      </c>
      <c r="BR548" s="2">
        <v>0</v>
      </c>
      <c r="BS548" s="2">
        <v>1</v>
      </c>
      <c r="BT548" s="2">
        <v>1</v>
      </c>
      <c r="BU548" s="2">
        <v>1</v>
      </c>
      <c r="BV548" s="2">
        <v>1</v>
      </c>
      <c r="BW548" s="2">
        <v>1</v>
      </c>
      <c r="BX548" s="2">
        <v>1</v>
      </c>
      <c r="BY548" s="2" t="s">
        <v>3</v>
      </c>
      <c r="BZ548" s="2">
        <v>0</v>
      </c>
      <c r="CA548" s="2">
        <v>0</v>
      </c>
      <c r="CB548" s="2" t="s">
        <v>3</v>
      </c>
      <c r="CC548" s="2"/>
      <c r="CD548" s="2"/>
      <c r="CE548" s="2">
        <v>0</v>
      </c>
      <c r="CF548" s="2">
        <v>0</v>
      </c>
      <c r="CG548" s="2">
        <v>0</v>
      </c>
      <c r="CH548" s="2"/>
      <c r="CI548" s="2"/>
      <c r="CJ548" s="2"/>
      <c r="CK548" s="2"/>
      <c r="CL548" s="2"/>
      <c r="CM548" s="2">
        <v>0</v>
      </c>
      <c r="CN548" s="2" t="s">
        <v>3</v>
      </c>
      <c r="CO548" s="2">
        <v>0</v>
      </c>
      <c r="CP548" s="2">
        <f t="shared" si="299"/>
        <v>2600.38</v>
      </c>
      <c r="CQ548" s="2">
        <f>ROUND(AL548*BC548,2)</f>
        <v>2600.38</v>
      </c>
      <c r="CR548" s="2">
        <f>ROUND(AM548*BB548,2)</f>
        <v>0</v>
      </c>
      <c r="CS548" s="2">
        <f>ROUND(AN548*BS548,2)</f>
        <v>0</v>
      </c>
      <c r="CT548" s="2">
        <f>ROUND(AO548*BA548,2)</f>
        <v>0</v>
      </c>
      <c r="CU548" s="2">
        <f t="shared" si="300"/>
        <v>0</v>
      </c>
      <c r="CV548" s="2">
        <f t="shared" si="312"/>
        <v>0</v>
      </c>
      <c r="CW548" s="2">
        <f t="shared" si="312"/>
        <v>0</v>
      </c>
      <c r="CX548" s="2">
        <f t="shared" si="301"/>
        <v>0</v>
      </c>
      <c r="CY548" s="2">
        <f>0</f>
        <v>0</v>
      </c>
      <c r="CZ548" s="2">
        <f>0</f>
        <v>0</v>
      </c>
      <c r="DA548" s="2"/>
      <c r="DB548" s="2"/>
      <c r="DC548" s="2" t="s">
        <v>3</v>
      </c>
      <c r="DD548" s="2" t="s">
        <v>3</v>
      </c>
      <c r="DE548" s="2" t="s">
        <v>3</v>
      </c>
      <c r="DF548" s="2" t="s">
        <v>3</v>
      </c>
      <c r="DG548" s="2" t="s">
        <v>3</v>
      </c>
      <c r="DH548" s="2" t="s">
        <v>3</v>
      </c>
      <c r="DI548" s="2" t="s">
        <v>3</v>
      </c>
      <c r="DJ548" s="2" t="s">
        <v>3</v>
      </c>
      <c r="DK548" s="2" t="s">
        <v>3</v>
      </c>
      <c r="DL548" s="2" t="s">
        <v>3</v>
      </c>
      <c r="DM548" s="2" t="s">
        <v>3</v>
      </c>
      <c r="DN548" s="2">
        <v>0</v>
      </c>
      <c r="DO548" s="2">
        <v>0</v>
      </c>
      <c r="DP548" s="2">
        <v>1</v>
      </c>
      <c r="DQ548" s="2">
        <v>1</v>
      </c>
      <c r="DR548" s="2"/>
      <c r="DS548" s="2"/>
      <c r="DT548" s="2"/>
      <c r="DU548" s="2">
        <v>1013</v>
      </c>
      <c r="DV548" s="2" t="s">
        <v>118</v>
      </c>
      <c r="DW548" s="2" t="s">
        <v>118</v>
      </c>
      <c r="DX548" s="2">
        <v>1</v>
      </c>
      <c r="DY548" s="2"/>
      <c r="DZ548" s="2" t="s">
        <v>3</v>
      </c>
      <c r="EA548" s="2" t="s">
        <v>3</v>
      </c>
      <c r="EB548" s="2" t="s">
        <v>3</v>
      </c>
      <c r="EC548" s="2" t="s">
        <v>3</v>
      </c>
      <c r="ED548" s="2"/>
      <c r="EE548" s="2">
        <v>70312867</v>
      </c>
      <c r="EF548" s="2">
        <v>8</v>
      </c>
      <c r="EG548" s="2" t="s">
        <v>124</v>
      </c>
      <c r="EH548" s="2">
        <v>0</v>
      </c>
      <c r="EI548" s="2" t="s">
        <v>3</v>
      </c>
      <c r="EJ548" s="2">
        <v>1</v>
      </c>
      <c r="EK548" s="2">
        <v>500001</v>
      </c>
      <c r="EL548" s="2" t="s">
        <v>125</v>
      </c>
      <c r="EM548" s="2" t="s">
        <v>126</v>
      </c>
      <c r="EN548" s="2"/>
      <c r="EO548" s="2" t="s">
        <v>3</v>
      </c>
      <c r="EP548" s="2"/>
      <c r="EQ548" s="2">
        <v>0</v>
      </c>
      <c r="ER548" s="2">
        <v>2524.64</v>
      </c>
      <c r="ES548" s="2">
        <v>2524.64</v>
      </c>
      <c r="ET548" s="2">
        <v>0</v>
      </c>
      <c r="EU548" s="2">
        <v>0</v>
      </c>
      <c r="EV548" s="2">
        <v>0</v>
      </c>
      <c r="EW548" s="2">
        <v>0</v>
      </c>
      <c r="EX548" s="2">
        <v>0</v>
      </c>
      <c r="EY548" s="2">
        <v>0</v>
      </c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>
        <v>0</v>
      </c>
      <c r="FR548" s="2">
        <v>0</v>
      </c>
      <c r="FS548" s="2">
        <v>0</v>
      </c>
      <c r="FT548" s="2"/>
      <c r="FU548" s="2"/>
      <c r="FV548" s="2"/>
      <c r="FW548" s="2"/>
      <c r="FX548" s="2">
        <v>0</v>
      </c>
      <c r="FY548" s="2">
        <v>0</v>
      </c>
      <c r="FZ548" s="2"/>
      <c r="GA548" s="2" t="s">
        <v>3</v>
      </c>
      <c r="GB548" s="2"/>
      <c r="GC548" s="2"/>
      <c r="GD548" s="2">
        <v>1</v>
      </c>
      <c r="GE548" s="2"/>
      <c r="GF548" s="2">
        <v>-674592233</v>
      </c>
      <c r="GG548" s="2">
        <v>2</v>
      </c>
      <c r="GH548" s="2">
        <v>1</v>
      </c>
      <c r="GI548" s="2">
        <v>2</v>
      </c>
      <c r="GJ548" s="2">
        <v>0</v>
      </c>
      <c r="GK548" s="2">
        <v>0</v>
      </c>
      <c r="GL548" s="2">
        <f t="shared" si="302"/>
        <v>0</v>
      </c>
      <c r="GM548" s="2">
        <f t="shared" si="303"/>
        <v>2600.38</v>
      </c>
      <c r="GN548" s="2">
        <f t="shared" si="304"/>
        <v>2600.38</v>
      </c>
      <c r="GO548" s="2">
        <f t="shared" si="305"/>
        <v>0</v>
      </c>
      <c r="GP548" s="2">
        <f t="shared" si="306"/>
        <v>0</v>
      </c>
      <c r="GQ548" s="2"/>
      <c r="GR548" s="2">
        <v>0</v>
      </c>
      <c r="GS548" s="2">
        <v>3</v>
      </c>
      <c r="GT548" s="2">
        <v>0</v>
      </c>
      <c r="GU548" s="2" t="s">
        <v>3</v>
      </c>
      <c r="GV548" s="2">
        <f t="shared" si="307"/>
        <v>0</v>
      </c>
      <c r="GW548" s="2">
        <v>1</v>
      </c>
      <c r="GX548" s="2">
        <f t="shared" si="308"/>
        <v>0</v>
      </c>
      <c r="GY548" s="2"/>
      <c r="GZ548" s="2"/>
      <c r="HA548" s="2">
        <v>0</v>
      </c>
      <c r="HB548" s="2">
        <v>0</v>
      </c>
      <c r="HC548" s="2">
        <f t="shared" si="309"/>
        <v>0</v>
      </c>
      <c r="HD548" s="2"/>
      <c r="HE548" s="2" t="s">
        <v>3</v>
      </c>
      <c r="HF548" s="2" t="s">
        <v>3</v>
      </c>
      <c r="HG548" s="2"/>
      <c r="HH548" s="2"/>
      <c r="HI548" s="2"/>
      <c r="HJ548" s="2"/>
      <c r="HK548" s="2"/>
      <c r="HL548" s="2"/>
      <c r="HM548" s="2" t="s">
        <v>3</v>
      </c>
      <c r="HN548" s="2" t="s">
        <v>3</v>
      </c>
      <c r="HO548" s="2" t="s">
        <v>3</v>
      </c>
      <c r="HP548" s="2" t="s">
        <v>3</v>
      </c>
      <c r="HQ548" s="2" t="s">
        <v>3</v>
      </c>
      <c r="HR548" s="2"/>
      <c r="HS548" s="2">
        <v>0</v>
      </c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  <c r="II548" s="2"/>
      <c r="IJ548" s="2"/>
      <c r="IK548" s="2">
        <v>0</v>
      </c>
      <c r="IL548" s="2"/>
      <c r="IM548" s="2"/>
      <c r="IN548" s="2"/>
      <c r="IO548" s="2"/>
      <c r="IP548" s="2"/>
      <c r="IQ548" s="2"/>
      <c r="IR548" s="2"/>
      <c r="IS548" s="2"/>
      <c r="IT548" s="2"/>
      <c r="IU548" s="2"/>
    </row>
    <row r="549" spans="1:255" x14ac:dyDescent="0.2">
      <c r="A549" s="2">
        <v>17</v>
      </c>
      <c r="B549" s="2">
        <v>1</v>
      </c>
      <c r="C549" s="2">
        <f>ROW(SmtRes!A451)</f>
        <v>451</v>
      </c>
      <c r="D549" s="2">
        <f>ROW(EtalonRes!A480)</f>
        <v>480</v>
      </c>
      <c r="E549" s="2" t="s">
        <v>635</v>
      </c>
      <c r="F549" s="2" t="s">
        <v>636</v>
      </c>
      <c r="G549" s="2" t="s">
        <v>637</v>
      </c>
      <c r="H549" s="2" t="s">
        <v>104</v>
      </c>
      <c r="I549" s="2">
        <f>ROUND(25.5/100,7)</f>
        <v>0.255</v>
      </c>
      <c r="J549" s="2">
        <v>0</v>
      </c>
      <c r="K549" s="2">
        <f>ROUND(25.5/100,7)</f>
        <v>0.255</v>
      </c>
      <c r="L549" s="2"/>
      <c r="M549" s="2"/>
      <c r="N549" s="2"/>
      <c r="O549" s="2">
        <f t="shared" si="291"/>
        <v>911.81</v>
      </c>
      <c r="P549" s="2">
        <f>SUMIF(SmtRes!AQ447:'SmtRes'!AQ451,"=1",SmtRes!DF447:'SmtRes'!DF451)</f>
        <v>0</v>
      </c>
      <c r="Q549" s="2">
        <f>SUMIF(SmtRes!AQ447:'SmtRes'!AQ451,"=1",SmtRes!DG447:'SmtRes'!DG451)</f>
        <v>146.34</v>
      </c>
      <c r="R549" s="2">
        <f>SUMIF(SmtRes!AQ447:'SmtRes'!AQ451,"=1",SmtRes!DH447:'SmtRes'!DH451)</f>
        <v>0</v>
      </c>
      <c r="S549" s="2">
        <f>SUMIF(SmtRes!AQ447:'SmtRes'!AQ451,"=1",SmtRes!DI447:'SmtRes'!DI451)</f>
        <v>765.47</v>
      </c>
      <c r="T549" s="2">
        <f t="shared" si="292"/>
        <v>0</v>
      </c>
      <c r="U549" s="2">
        <f>SUMIF(SmtRes!AQ447:'SmtRes'!AQ451,"=1",SmtRes!CV447:'SmtRes'!CV451)</f>
        <v>1.7595000000000001</v>
      </c>
      <c r="V549" s="2">
        <f>SUMIF(SmtRes!AQ447:'SmtRes'!AQ451,"=1",SmtRes!CW447:'SmtRes'!CW451)</f>
        <v>0</v>
      </c>
      <c r="W549" s="2">
        <f t="shared" si="293"/>
        <v>0</v>
      </c>
      <c r="X549" s="2">
        <f t="shared" si="294"/>
        <v>895.6</v>
      </c>
      <c r="Y549" s="2">
        <f t="shared" si="295"/>
        <v>566.45000000000005</v>
      </c>
      <c r="Z549" s="2"/>
      <c r="AA549" s="2">
        <v>72309884</v>
      </c>
      <c r="AB549" s="2">
        <f t="shared" si="296"/>
        <v>3426.8955000000001</v>
      </c>
      <c r="AC549" s="2">
        <f>ROUND((0),6)</f>
        <v>0</v>
      </c>
      <c r="AD549" s="2">
        <f>ROUND((((SUM(SmtRes!BR447:'SmtRes'!BR451))-(0))+AE549),6)</f>
        <v>425.0505</v>
      </c>
      <c r="AE549" s="2">
        <f>ROUND((0),6)</f>
        <v>0</v>
      </c>
      <c r="AF549" s="2">
        <f>ROUND((SUM(SmtRes!BT447:'SmtRes'!BT451)),6)</f>
        <v>3001.8449999999998</v>
      </c>
      <c r="AG549" s="2">
        <f t="shared" si="297"/>
        <v>0</v>
      </c>
      <c r="AH549" s="2">
        <f>(SUM(SmtRes!BU447:'SmtRes'!BU451))</f>
        <v>6.9</v>
      </c>
      <c r="AI549" s="2">
        <f>(0)</f>
        <v>0</v>
      </c>
      <c r="AJ549" s="2">
        <f t="shared" si="298"/>
        <v>0</v>
      </c>
      <c r="AK549" s="2">
        <v>3426.8955000000001</v>
      </c>
      <c r="AL549" s="2">
        <v>0</v>
      </c>
      <c r="AM549" s="2">
        <v>425.0505</v>
      </c>
      <c r="AN549" s="2">
        <v>0</v>
      </c>
      <c r="AO549" s="2">
        <v>3001.8450000000003</v>
      </c>
      <c r="AP549" s="2">
        <v>0</v>
      </c>
      <c r="AQ549" s="2">
        <v>6.9</v>
      </c>
      <c r="AR549" s="2">
        <v>0</v>
      </c>
      <c r="AS549" s="2">
        <v>0</v>
      </c>
      <c r="AT549" s="2">
        <v>117</v>
      </c>
      <c r="AU549" s="2">
        <v>74</v>
      </c>
      <c r="AV549" s="2">
        <v>1</v>
      </c>
      <c r="AW549" s="2">
        <v>1</v>
      </c>
      <c r="AX549" s="2"/>
      <c r="AY549" s="2"/>
      <c r="AZ549" s="2">
        <v>1</v>
      </c>
      <c r="BA549" s="2">
        <v>1</v>
      </c>
      <c r="BB549" s="2">
        <v>1</v>
      </c>
      <c r="BC549" s="2">
        <v>1</v>
      </c>
      <c r="BD549" s="2" t="s">
        <v>3</v>
      </c>
      <c r="BE549" s="2" t="s">
        <v>3</v>
      </c>
      <c r="BF549" s="2" t="s">
        <v>3</v>
      </c>
      <c r="BG549" s="2" t="s">
        <v>3</v>
      </c>
      <c r="BH549" s="2">
        <v>0</v>
      </c>
      <c r="BI549" s="2">
        <v>1</v>
      </c>
      <c r="BJ549" s="2" t="s">
        <v>638</v>
      </c>
      <c r="BK549" s="2"/>
      <c r="BL549" s="2"/>
      <c r="BM549" s="2">
        <v>24001</v>
      </c>
      <c r="BN549" s="2">
        <v>0</v>
      </c>
      <c r="BO549" s="2" t="s">
        <v>3</v>
      </c>
      <c r="BP549" s="2">
        <v>0</v>
      </c>
      <c r="BQ549" s="2">
        <v>2</v>
      </c>
      <c r="BR549" s="2">
        <v>0</v>
      </c>
      <c r="BS549" s="2">
        <v>1</v>
      </c>
      <c r="BT549" s="2">
        <v>1</v>
      </c>
      <c r="BU549" s="2">
        <v>1</v>
      </c>
      <c r="BV549" s="2">
        <v>1</v>
      </c>
      <c r="BW549" s="2">
        <v>1</v>
      </c>
      <c r="BX549" s="2">
        <v>1</v>
      </c>
      <c r="BY549" s="2" t="s">
        <v>3</v>
      </c>
      <c r="BZ549" s="2">
        <v>117</v>
      </c>
      <c r="CA549" s="2">
        <v>74</v>
      </c>
      <c r="CB549" s="2" t="s">
        <v>3</v>
      </c>
      <c r="CC549" s="2"/>
      <c r="CD549" s="2"/>
      <c r="CE549" s="2">
        <v>0</v>
      </c>
      <c r="CF549" s="2">
        <v>0</v>
      </c>
      <c r="CG549" s="2">
        <v>0</v>
      </c>
      <c r="CH549" s="2"/>
      <c r="CI549" s="2"/>
      <c r="CJ549" s="2"/>
      <c r="CK549" s="2"/>
      <c r="CL549" s="2"/>
      <c r="CM549" s="2">
        <v>0</v>
      </c>
      <c r="CN549" s="2" t="s">
        <v>3</v>
      </c>
      <c r="CO549" s="2">
        <v>0</v>
      </c>
      <c r="CP549" s="2">
        <f t="shared" si="299"/>
        <v>911.81000000000006</v>
      </c>
      <c r="CQ549" s="2">
        <f>SUMIF(SmtRes!AQ447:'SmtRes'!AQ451,"=1",SmtRes!AA447:'SmtRes'!AA451)</f>
        <v>0</v>
      </c>
      <c r="CR549" s="2">
        <f>SUMIF(SmtRes!AQ447:'SmtRes'!AQ451,"=1",SmtRes!AB447:'SmtRes'!AB451)</f>
        <v>507.53000000000003</v>
      </c>
      <c r="CS549" s="2">
        <f>SUMIF(SmtRes!AQ447:'SmtRes'!AQ451,"=1",SmtRes!AC447:'SmtRes'!AC451)</f>
        <v>0</v>
      </c>
      <c r="CT549" s="2">
        <f>SUMIF(SmtRes!AQ447:'SmtRes'!AQ451,"=1",SmtRes!AD447:'SmtRes'!AD451)</f>
        <v>435.05</v>
      </c>
      <c r="CU549" s="2">
        <f t="shared" si="300"/>
        <v>0</v>
      </c>
      <c r="CV549" s="2">
        <f>SUMIF(SmtRes!AQ447:'SmtRes'!AQ451,"=1",SmtRes!BU447:'SmtRes'!BU451)</f>
        <v>6.9</v>
      </c>
      <c r="CW549" s="2">
        <f>SUMIF(SmtRes!AQ447:'SmtRes'!AQ451,"=1",SmtRes!BV447:'SmtRes'!BV451)</f>
        <v>0</v>
      </c>
      <c r="CX549" s="2">
        <f t="shared" si="301"/>
        <v>0</v>
      </c>
      <c r="CY549" s="2">
        <f>(((S549+R549)*AT549)/100)</f>
        <v>895.59990000000005</v>
      </c>
      <c r="CZ549" s="2">
        <f>(((S549+R549)*AU549)/100)</f>
        <v>566.44780000000003</v>
      </c>
      <c r="DA549" s="2"/>
      <c r="DB549" s="2"/>
      <c r="DC549" s="2" t="s">
        <v>3</v>
      </c>
      <c r="DD549" s="2" t="s">
        <v>3</v>
      </c>
      <c r="DE549" s="2" t="s">
        <v>3</v>
      </c>
      <c r="DF549" s="2" t="s">
        <v>3</v>
      </c>
      <c r="DG549" s="2" t="s">
        <v>3</v>
      </c>
      <c r="DH549" s="2" t="s">
        <v>3</v>
      </c>
      <c r="DI549" s="2" t="s">
        <v>3</v>
      </c>
      <c r="DJ549" s="2" t="s">
        <v>3</v>
      </c>
      <c r="DK549" s="2" t="s">
        <v>3</v>
      </c>
      <c r="DL549" s="2" t="s">
        <v>3</v>
      </c>
      <c r="DM549" s="2" t="s">
        <v>3</v>
      </c>
      <c r="DN549" s="2">
        <v>0</v>
      </c>
      <c r="DO549" s="2">
        <v>0</v>
      </c>
      <c r="DP549" s="2">
        <v>1</v>
      </c>
      <c r="DQ549" s="2">
        <v>1</v>
      </c>
      <c r="DR549" s="2"/>
      <c r="DS549" s="2"/>
      <c r="DT549" s="2"/>
      <c r="DU549" s="2">
        <v>1003</v>
      </c>
      <c r="DV549" s="2" t="s">
        <v>104</v>
      </c>
      <c r="DW549" s="2" t="s">
        <v>104</v>
      </c>
      <c r="DX549" s="2">
        <v>100</v>
      </c>
      <c r="DY549" s="2"/>
      <c r="DZ549" s="2" t="s">
        <v>3</v>
      </c>
      <c r="EA549" s="2" t="s">
        <v>3</v>
      </c>
      <c r="EB549" s="2" t="s">
        <v>3</v>
      </c>
      <c r="EC549" s="2" t="s">
        <v>3</v>
      </c>
      <c r="ED549" s="2"/>
      <c r="EE549" s="2">
        <v>70312969</v>
      </c>
      <c r="EF549" s="2">
        <v>2</v>
      </c>
      <c r="EG549" s="2" t="s">
        <v>25</v>
      </c>
      <c r="EH549" s="2">
        <v>18</v>
      </c>
      <c r="EI549" s="2" t="s">
        <v>106</v>
      </c>
      <c r="EJ549" s="2">
        <v>1</v>
      </c>
      <c r="EK549" s="2">
        <v>24001</v>
      </c>
      <c r="EL549" s="2" t="s">
        <v>106</v>
      </c>
      <c r="EM549" s="2" t="s">
        <v>107</v>
      </c>
      <c r="EN549" s="2"/>
      <c r="EO549" s="2" t="s">
        <v>3</v>
      </c>
      <c r="EP549" s="2"/>
      <c r="EQ549" s="2">
        <v>0</v>
      </c>
      <c r="ER549" s="2">
        <v>0</v>
      </c>
      <c r="ES549" s="2">
        <v>0</v>
      </c>
      <c r="ET549" s="2">
        <v>0</v>
      </c>
      <c r="EU549" s="2">
        <v>0</v>
      </c>
      <c r="EV549" s="2">
        <v>0</v>
      </c>
      <c r="EW549" s="2">
        <v>6.9</v>
      </c>
      <c r="EX549" s="2">
        <v>0</v>
      </c>
      <c r="EY549" s="2">
        <v>0</v>
      </c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>
        <v>0</v>
      </c>
      <c r="FR549" s="2">
        <v>0</v>
      </c>
      <c r="FS549" s="2">
        <v>0</v>
      </c>
      <c r="FT549" s="2"/>
      <c r="FU549" s="2"/>
      <c r="FV549" s="2"/>
      <c r="FW549" s="2"/>
      <c r="FX549" s="2">
        <v>117</v>
      </c>
      <c r="FY549" s="2">
        <v>74</v>
      </c>
      <c r="FZ549" s="2"/>
      <c r="GA549" s="2" t="s">
        <v>3</v>
      </c>
      <c r="GB549" s="2"/>
      <c r="GC549" s="2"/>
      <c r="GD549" s="2">
        <v>1</v>
      </c>
      <c r="GE549" s="2"/>
      <c r="GF549" s="2">
        <v>1603263319</v>
      </c>
      <c r="GG549" s="2">
        <v>2</v>
      </c>
      <c r="GH549" s="2">
        <v>1</v>
      </c>
      <c r="GI549" s="2">
        <v>-2</v>
      </c>
      <c r="GJ549" s="2">
        <v>0</v>
      </c>
      <c r="GK549" s="2">
        <v>0</v>
      </c>
      <c r="GL549" s="2">
        <f t="shared" si="302"/>
        <v>0</v>
      </c>
      <c r="GM549" s="2">
        <f t="shared" si="303"/>
        <v>2373.86</v>
      </c>
      <c r="GN549" s="2">
        <f t="shared" si="304"/>
        <v>2373.86</v>
      </c>
      <c r="GO549" s="2">
        <f t="shared" si="305"/>
        <v>0</v>
      </c>
      <c r="GP549" s="2">
        <f t="shared" si="306"/>
        <v>0</v>
      </c>
      <c r="GQ549" s="2"/>
      <c r="GR549" s="2">
        <v>0</v>
      </c>
      <c r="GS549" s="2">
        <v>3</v>
      </c>
      <c r="GT549" s="2">
        <v>0</v>
      </c>
      <c r="GU549" s="2" t="s">
        <v>3</v>
      </c>
      <c r="GV549" s="2">
        <f t="shared" si="307"/>
        <v>0</v>
      </c>
      <c r="GW549" s="2">
        <v>1</v>
      </c>
      <c r="GX549" s="2">
        <f t="shared" si="308"/>
        <v>0</v>
      </c>
      <c r="GY549" s="2"/>
      <c r="GZ549" s="2"/>
      <c r="HA549" s="2">
        <v>0</v>
      </c>
      <c r="HB549" s="2">
        <v>0</v>
      </c>
      <c r="HC549" s="2">
        <f t="shared" si="309"/>
        <v>0</v>
      </c>
      <c r="HD549" s="2"/>
      <c r="HE549" s="2" t="s">
        <v>3</v>
      </c>
      <c r="HF549" s="2" t="s">
        <v>3</v>
      </c>
      <c r="HG549" s="2"/>
      <c r="HH549" s="2"/>
      <c r="HI549" s="2"/>
      <c r="HJ549" s="2"/>
      <c r="HK549" s="2"/>
      <c r="HL549" s="2"/>
      <c r="HM549" s="2" t="s">
        <v>3</v>
      </c>
      <c r="HN549" s="2" t="s">
        <v>108</v>
      </c>
      <c r="HO549" s="2" t="s">
        <v>109</v>
      </c>
      <c r="HP549" s="2" t="s">
        <v>106</v>
      </c>
      <c r="HQ549" s="2" t="s">
        <v>106</v>
      </c>
      <c r="HR549" s="2"/>
      <c r="HS549" s="2">
        <v>0</v>
      </c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  <c r="II549" s="2"/>
      <c r="IJ549" s="2"/>
      <c r="IK549" s="2">
        <v>0</v>
      </c>
      <c r="IL549" s="2"/>
      <c r="IM549" s="2"/>
      <c r="IN549" s="2"/>
      <c r="IO549" s="2"/>
      <c r="IP549" s="2"/>
      <c r="IQ549" s="2"/>
      <c r="IR549" s="2"/>
      <c r="IS549" s="2"/>
      <c r="IT549" s="2"/>
      <c r="IU549" s="2"/>
    </row>
    <row r="550" spans="1:255" x14ac:dyDescent="0.2">
      <c r="A550" s="2">
        <v>18</v>
      </c>
      <c r="B550" s="2">
        <v>1</v>
      </c>
      <c r="C550" s="2">
        <v>450</v>
      </c>
      <c r="D550" s="2"/>
      <c r="E550" s="2" t="s">
        <v>639</v>
      </c>
      <c r="F550" s="2" t="s">
        <v>640</v>
      </c>
      <c r="G550" s="2" t="s">
        <v>641</v>
      </c>
      <c r="H550" s="2" t="s">
        <v>113</v>
      </c>
      <c r="I550" s="2">
        <f>I549*J550</f>
        <v>25.5</v>
      </c>
      <c r="J550" s="2">
        <v>100</v>
      </c>
      <c r="K550" s="2">
        <v>100</v>
      </c>
      <c r="L550" s="2"/>
      <c r="M550" s="2"/>
      <c r="N550" s="2"/>
      <c r="O550" s="2">
        <f t="shared" si="291"/>
        <v>32829.21</v>
      </c>
      <c r="P550" s="2">
        <f>ROUND(CQ550*I550,2)</f>
        <v>32829.21</v>
      </c>
      <c r="Q550" s="2">
        <f>ROUND(CR550*I550,2)</f>
        <v>0</v>
      </c>
      <c r="R550" s="2">
        <f>ROUND(CS550*I550,2)</f>
        <v>0</v>
      </c>
      <c r="S550" s="2">
        <f>ROUND(CT550*I550,2)</f>
        <v>0</v>
      </c>
      <c r="T550" s="2">
        <f t="shared" si="292"/>
        <v>0</v>
      </c>
      <c r="U550" s="2">
        <f>ROUND(CV550*I550,7)</f>
        <v>0</v>
      </c>
      <c r="V550" s="2">
        <f>ROUND(CW550*I550,7)</f>
        <v>0</v>
      </c>
      <c r="W550" s="2">
        <f t="shared" si="293"/>
        <v>0</v>
      </c>
      <c r="X550" s="2">
        <f t="shared" si="294"/>
        <v>0</v>
      </c>
      <c r="Y550" s="2">
        <f t="shared" si="295"/>
        <v>0</v>
      </c>
      <c r="Z550" s="2"/>
      <c r="AA550" s="2">
        <v>72309884</v>
      </c>
      <c r="AB550" s="2">
        <f t="shared" si="296"/>
        <v>1249.92</v>
      </c>
      <c r="AC550" s="2">
        <f>ROUND((ES550),6)</f>
        <v>1249.92</v>
      </c>
      <c r="AD550" s="2">
        <f>ROUND((((ET550)-(EU550))+AE550),6)</f>
        <v>0</v>
      </c>
      <c r="AE550" s="2">
        <f>ROUND((EU550),6)</f>
        <v>0</v>
      </c>
      <c r="AF550" s="2">
        <f>ROUND((EV550),6)</f>
        <v>0</v>
      </c>
      <c r="AG550" s="2">
        <f t="shared" si="297"/>
        <v>0</v>
      </c>
      <c r="AH550" s="2">
        <f>(EW550)</f>
        <v>0</v>
      </c>
      <c r="AI550" s="2">
        <f>(EX550)</f>
        <v>0</v>
      </c>
      <c r="AJ550" s="2">
        <f t="shared" si="298"/>
        <v>0</v>
      </c>
      <c r="AK550" s="2">
        <v>1249.92</v>
      </c>
      <c r="AL550" s="2">
        <v>1249.92</v>
      </c>
      <c r="AM550" s="2">
        <v>0</v>
      </c>
      <c r="AN550" s="2">
        <v>0</v>
      </c>
      <c r="AO550" s="2">
        <v>0</v>
      </c>
      <c r="AP550" s="2">
        <v>0</v>
      </c>
      <c r="AQ550" s="2">
        <v>0</v>
      </c>
      <c r="AR550" s="2">
        <v>0</v>
      </c>
      <c r="AS550" s="2">
        <v>0</v>
      </c>
      <c r="AT550" s="2">
        <v>117</v>
      </c>
      <c r="AU550" s="2">
        <v>74</v>
      </c>
      <c r="AV550" s="2">
        <v>1</v>
      </c>
      <c r="AW550" s="2">
        <v>1</v>
      </c>
      <c r="AX550" s="2"/>
      <c r="AY550" s="2"/>
      <c r="AZ550" s="2">
        <v>1</v>
      </c>
      <c r="BA550" s="2">
        <v>1</v>
      </c>
      <c r="BB550" s="2">
        <v>1</v>
      </c>
      <c r="BC550" s="2">
        <v>1.03</v>
      </c>
      <c r="BD550" s="2" t="s">
        <v>3</v>
      </c>
      <c r="BE550" s="2" t="s">
        <v>3</v>
      </c>
      <c r="BF550" s="2" t="s">
        <v>3</v>
      </c>
      <c r="BG550" s="2" t="s">
        <v>3</v>
      </c>
      <c r="BH550" s="2">
        <v>3</v>
      </c>
      <c r="BI550" s="2">
        <v>1</v>
      </c>
      <c r="BJ550" s="2" t="s">
        <v>642</v>
      </c>
      <c r="BK550" s="2"/>
      <c r="BL550" s="2"/>
      <c r="BM550" s="2">
        <v>24001</v>
      </c>
      <c r="BN550" s="2">
        <v>0</v>
      </c>
      <c r="BO550" s="2" t="s">
        <v>640</v>
      </c>
      <c r="BP550" s="2">
        <v>1</v>
      </c>
      <c r="BQ550" s="2">
        <v>2</v>
      </c>
      <c r="BR550" s="2">
        <v>0</v>
      </c>
      <c r="BS550" s="2">
        <v>1</v>
      </c>
      <c r="BT550" s="2">
        <v>1</v>
      </c>
      <c r="BU550" s="2">
        <v>1</v>
      </c>
      <c r="BV550" s="2">
        <v>1</v>
      </c>
      <c r="BW550" s="2">
        <v>1</v>
      </c>
      <c r="BX550" s="2">
        <v>1</v>
      </c>
      <c r="BY550" s="2" t="s">
        <v>3</v>
      </c>
      <c r="BZ550" s="2">
        <v>117</v>
      </c>
      <c r="CA550" s="2">
        <v>74</v>
      </c>
      <c r="CB550" s="2" t="s">
        <v>3</v>
      </c>
      <c r="CC550" s="2"/>
      <c r="CD550" s="2"/>
      <c r="CE550" s="2">
        <v>0</v>
      </c>
      <c r="CF550" s="2">
        <v>0</v>
      </c>
      <c r="CG550" s="2">
        <v>0</v>
      </c>
      <c r="CH550" s="2"/>
      <c r="CI550" s="2"/>
      <c r="CJ550" s="2"/>
      <c r="CK550" s="2"/>
      <c r="CL550" s="2"/>
      <c r="CM550" s="2">
        <v>0</v>
      </c>
      <c r="CN550" s="2" t="s">
        <v>3</v>
      </c>
      <c r="CO550" s="2">
        <v>0</v>
      </c>
      <c r="CP550" s="2">
        <f t="shared" si="299"/>
        <v>32829.21</v>
      </c>
      <c r="CQ550" s="2">
        <f>ROUND(AL550*BC550,2)</f>
        <v>1287.42</v>
      </c>
      <c r="CR550" s="2">
        <f>ROUND(AM550*BB550,2)</f>
        <v>0</v>
      </c>
      <c r="CS550" s="2">
        <f>ROUND(AN550*BS550,2)</f>
        <v>0</v>
      </c>
      <c r="CT550" s="2">
        <f>ROUND(AO550*BA550,2)</f>
        <v>0</v>
      </c>
      <c r="CU550" s="2">
        <f t="shared" si="300"/>
        <v>0</v>
      </c>
      <c r="CV550" s="2">
        <f>AH550</f>
        <v>0</v>
      </c>
      <c r="CW550" s="2">
        <f>AI550</f>
        <v>0</v>
      </c>
      <c r="CX550" s="2">
        <f t="shared" si="301"/>
        <v>0</v>
      </c>
      <c r="CY550" s="2">
        <f>(((S550+R550)*AT550)/100)</f>
        <v>0</v>
      </c>
      <c r="CZ550" s="2">
        <f>(((S550+R550)*AU550)/100)</f>
        <v>0</v>
      </c>
      <c r="DA550" s="2"/>
      <c r="DB550" s="2"/>
      <c r="DC550" s="2" t="s">
        <v>3</v>
      </c>
      <c r="DD550" s="2" t="s">
        <v>3</v>
      </c>
      <c r="DE550" s="2" t="s">
        <v>3</v>
      </c>
      <c r="DF550" s="2" t="s">
        <v>3</v>
      </c>
      <c r="DG550" s="2" t="s">
        <v>3</v>
      </c>
      <c r="DH550" s="2" t="s">
        <v>3</v>
      </c>
      <c r="DI550" s="2" t="s">
        <v>3</v>
      </c>
      <c r="DJ550" s="2" t="s">
        <v>3</v>
      </c>
      <c r="DK550" s="2" t="s">
        <v>3</v>
      </c>
      <c r="DL550" s="2" t="s">
        <v>3</v>
      </c>
      <c r="DM550" s="2" t="s">
        <v>3</v>
      </c>
      <c r="DN550" s="2">
        <v>0</v>
      </c>
      <c r="DO550" s="2">
        <v>0</v>
      </c>
      <c r="DP550" s="2">
        <v>1</v>
      </c>
      <c r="DQ550" s="2">
        <v>1</v>
      </c>
      <c r="DR550" s="2"/>
      <c r="DS550" s="2"/>
      <c r="DT550" s="2"/>
      <c r="DU550" s="2">
        <v>1003</v>
      </c>
      <c r="DV550" s="2" t="s">
        <v>113</v>
      </c>
      <c r="DW550" s="2" t="s">
        <v>113</v>
      </c>
      <c r="DX550" s="2">
        <v>1</v>
      </c>
      <c r="DY550" s="2"/>
      <c r="DZ550" s="2" t="s">
        <v>3</v>
      </c>
      <c r="EA550" s="2" t="s">
        <v>3</v>
      </c>
      <c r="EB550" s="2" t="s">
        <v>3</v>
      </c>
      <c r="EC550" s="2" t="s">
        <v>3</v>
      </c>
      <c r="ED550" s="2"/>
      <c r="EE550" s="2">
        <v>70312969</v>
      </c>
      <c r="EF550" s="2">
        <v>2</v>
      </c>
      <c r="EG550" s="2" t="s">
        <v>25</v>
      </c>
      <c r="EH550" s="2">
        <v>18</v>
      </c>
      <c r="EI550" s="2" t="s">
        <v>106</v>
      </c>
      <c r="EJ550" s="2">
        <v>1</v>
      </c>
      <c r="EK550" s="2">
        <v>24001</v>
      </c>
      <c r="EL550" s="2" t="s">
        <v>106</v>
      </c>
      <c r="EM550" s="2" t="s">
        <v>107</v>
      </c>
      <c r="EN550" s="2"/>
      <c r="EO550" s="2" t="s">
        <v>3</v>
      </c>
      <c r="EP550" s="2"/>
      <c r="EQ550" s="2">
        <v>0</v>
      </c>
      <c r="ER550" s="2">
        <v>1249.92</v>
      </c>
      <c r="ES550" s="2">
        <v>1249.92</v>
      </c>
      <c r="ET550" s="2">
        <v>0</v>
      </c>
      <c r="EU550" s="2">
        <v>0</v>
      </c>
      <c r="EV550" s="2">
        <v>0</v>
      </c>
      <c r="EW550" s="2">
        <v>0</v>
      </c>
      <c r="EX550" s="2">
        <v>0</v>
      </c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>
        <v>0</v>
      </c>
      <c r="FR550" s="2">
        <v>0</v>
      </c>
      <c r="FS550" s="2">
        <v>0</v>
      </c>
      <c r="FT550" s="2"/>
      <c r="FU550" s="2"/>
      <c r="FV550" s="2"/>
      <c r="FW550" s="2"/>
      <c r="FX550" s="2">
        <v>117</v>
      </c>
      <c r="FY550" s="2">
        <v>74</v>
      </c>
      <c r="FZ550" s="2"/>
      <c r="GA550" s="2" t="s">
        <v>3</v>
      </c>
      <c r="GB550" s="2"/>
      <c r="GC550" s="2"/>
      <c r="GD550" s="2">
        <v>1</v>
      </c>
      <c r="GE550" s="2"/>
      <c r="GF550" s="2">
        <v>1051338265</v>
      </c>
      <c r="GG550" s="2">
        <v>2</v>
      </c>
      <c r="GH550" s="2">
        <v>1</v>
      </c>
      <c r="GI550" s="2">
        <v>2</v>
      </c>
      <c r="GJ550" s="2">
        <v>0</v>
      </c>
      <c r="GK550" s="2">
        <v>0</v>
      </c>
      <c r="GL550" s="2">
        <f t="shared" si="302"/>
        <v>0</v>
      </c>
      <c r="GM550" s="2">
        <f t="shared" si="303"/>
        <v>32829.21</v>
      </c>
      <c r="GN550" s="2">
        <f t="shared" si="304"/>
        <v>32829.21</v>
      </c>
      <c r="GO550" s="2">
        <f t="shared" si="305"/>
        <v>0</v>
      </c>
      <c r="GP550" s="2">
        <f t="shared" si="306"/>
        <v>0</v>
      </c>
      <c r="GQ550" s="2"/>
      <c r="GR550" s="2">
        <v>0</v>
      </c>
      <c r="GS550" s="2">
        <v>3</v>
      </c>
      <c r="GT550" s="2">
        <v>0</v>
      </c>
      <c r="GU550" s="2" t="s">
        <v>3</v>
      </c>
      <c r="GV550" s="2">
        <f t="shared" si="307"/>
        <v>0</v>
      </c>
      <c r="GW550" s="2">
        <v>1</v>
      </c>
      <c r="GX550" s="2">
        <f t="shared" si="308"/>
        <v>0</v>
      </c>
      <c r="GY550" s="2"/>
      <c r="GZ550" s="2"/>
      <c r="HA550" s="2">
        <v>0</v>
      </c>
      <c r="HB550" s="2">
        <v>0</v>
      </c>
      <c r="HC550" s="2">
        <f t="shared" si="309"/>
        <v>0</v>
      </c>
      <c r="HD550" s="2"/>
      <c r="HE550" s="2" t="s">
        <v>3</v>
      </c>
      <c r="HF550" s="2" t="s">
        <v>3</v>
      </c>
      <c r="HG550" s="2"/>
      <c r="HH550" s="2"/>
      <c r="HI550" s="2"/>
      <c r="HJ550" s="2"/>
      <c r="HK550" s="2"/>
      <c r="HL550" s="2"/>
      <c r="HM550" s="2" t="s">
        <v>3</v>
      </c>
      <c r="HN550" s="2" t="s">
        <v>108</v>
      </c>
      <c r="HO550" s="2" t="s">
        <v>109</v>
      </c>
      <c r="HP550" s="2" t="s">
        <v>106</v>
      </c>
      <c r="HQ550" s="2" t="s">
        <v>106</v>
      </c>
      <c r="HR550" s="2"/>
      <c r="HS550" s="2">
        <v>0</v>
      </c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  <c r="II550" s="2"/>
      <c r="IJ550" s="2"/>
      <c r="IK550" s="2">
        <v>0</v>
      </c>
      <c r="IL550" s="2"/>
      <c r="IM550" s="2"/>
      <c r="IN550" s="2"/>
      <c r="IO550" s="2"/>
      <c r="IP550" s="2"/>
      <c r="IQ550" s="2"/>
      <c r="IR550" s="2"/>
      <c r="IS550" s="2"/>
      <c r="IT550" s="2"/>
      <c r="IU550" s="2"/>
    </row>
    <row r="551" spans="1:255" x14ac:dyDescent="0.2">
      <c r="A551" s="2">
        <v>17</v>
      </c>
      <c r="B551" s="2">
        <v>1</v>
      </c>
      <c r="C551" s="2">
        <f>ROW(SmtRes!A456)</f>
        <v>456</v>
      </c>
      <c r="D551" s="2">
        <f>ROW(EtalonRes!A485)</f>
        <v>485</v>
      </c>
      <c r="E551" s="2" t="s">
        <v>643</v>
      </c>
      <c r="F551" s="2" t="s">
        <v>636</v>
      </c>
      <c r="G551" s="2" t="s">
        <v>644</v>
      </c>
      <c r="H551" s="2" t="s">
        <v>104</v>
      </c>
      <c r="I551" s="2">
        <f>ROUND(3/100,7)</f>
        <v>0.03</v>
      </c>
      <c r="J551" s="2">
        <v>0</v>
      </c>
      <c r="K551" s="2">
        <f>ROUND(3/100,7)</f>
        <v>0.03</v>
      </c>
      <c r="L551" s="2"/>
      <c r="M551" s="2"/>
      <c r="N551" s="2"/>
      <c r="O551" s="2">
        <f t="shared" si="291"/>
        <v>107.28</v>
      </c>
      <c r="P551" s="2">
        <f>SUMIF(SmtRes!AQ452:'SmtRes'!AQ456,"=1",SmtRes!DF452:'SmtRes'!DF456)</f>
        <v>0</v>
      </c>
      <c r="Q551" s="2">
        <f>SUMIF(SmtRes!AQ452:'SmtRes'!AQ456,"=1",SmtRes!DG452:'SmtRes'!DG456)</f>
        <v>17.22</v>
      </c>
      <c r="R551" s="2">
        <f>SUMIF(SmtRes!AQ452:'SmtRes'!AQ456,"=1",SmtRes!DH452:'SmtRes'!DH456)</f>
        <v>0</v>
      </c>
      <c r="S551" s="2">
        <f>SUMIF(SmtRes!AQ452:'SmtRes'!AQ456,"=1",SmtRes!DI452:'SmtRes'!DI456)</f>
        <v>90.06</v>
      </c>
      <c r="T551" s="2">
        <f t="shared" si="292"/>
        <v>0</v>
      </c>
      <c r="U551" s="2">
        <f>SUMIF(SmtRes!AQ452:'SmtRes'!AQ456,"=1",SmtRes!CV452:'SmtRes'!CV456)</f>
        <v>0.20699999999999999</v>
      </c>
      <c r="V551" s="2">
        <f>SUMIF(SmtRes!AQ452:'SmtRes'!AQ456,"=1",SmtRes!CW452:'SmtRes'!CW456)</f>
        <v>0</v>
      </c>
      <c r="W551" s="2">
        <f t="shared" si="293"/>
        <v>0</v>
      </c>
      <c r="X551" s="2">
        <f t="shared" si="294"/>
        <v>105.37</v>
      </c>
      <c r="Y551" s="2">
        <f t="shared" si="295"/>
        <v>66.64</v>
      </c>
      <c r="Z551" s="2"/>
      <c r="AA551" s="2">
        <v>72309884</v>
      </c>
      <c r="AB551" s="2">
        <f t="shared" si="296"/>
        <v>3426.8955000000001</v>
      </c>
      <c r="AC551" s="2">
        <f>ROUND((0),6)</f>
        <v>0</v>
      </c>
      <c r="AD551" s="2">
        <f>ROUND((((SUM(SmtRes!BR452:'SmtRes'!BR456))-(0))+AE551),6)</f>
        <v>425.0505</v>
      </c>
      <c r="AE551" s="2">
        <f>ROUND((0),6)</f>
        <v>0</v>
      </c>
      <c r="AF551" s="2">
        <f>ROUND((SUM(SmtRes!BT452:'SmtRes'!BT456)),6)</f>
        <v>3001.8449999999998</v>
      </c>
      <c r="AG551" s="2">
        <f t="shared" si="297"/>
        <v>0</v>
      </c>
      <c r="AH551" s="2">
        <f>(SUM(SmtRes!BU452:'SmtRes'!BU456))</f>
        <v>6.9</v>
      </c>
      <c r="AI551" s="2">
        <f>(0)</f>
        <v>0</v>
      </c>
      <c r="AJ551" s="2">
        <f t="shared" si="298"/>
        <v>0</v>
      </c>
      <c r="AK551" s="2">
        <v>3426.8955000000001</v>
      </c>
      <c r="AL551" s="2">
        <v>0</v>
      </c>
      <c r="AM551" s="2">
        <v>425.0505</v>
      </c>
      <c r="AN551" s="2">
        <v>0</v>
      </c>
      <c r="AO551" s="2">
        <v>3001.8450000000003</v>
      </c>
      <c r="AP551" s="2">
        <v>0</v>
      </c>
      <c r="AQ551" s="2">
        <v>6.9</v>
      </c>
      <c r="AR551" s="2">
        <v>0</v>
      </c>
      <c r="AS551" s="2">
        <v>0</v>
      </c>
      <c r="AT551" s="2">
        <v>117</v>
      </c>
      <c r="AU551" s="2">
        <v>74</v>
      </c>
      <c r="AV551" s="2">
        <v>1</v>
      </c>
      <c r="AW551" s="2">
        <v>1</v>
      </c>
      <c r="AX551" s="2"/>
      <c r="AY551" s="2"/>
      <c r="AZ551" s="2">
        <v>1</v>
      </c>
      <c r="BA551" s="2">
        <v>1</v>
      </c>
      <c r="BB551" s="2">
        <v>1</v>
      </c>
      <c r="BC551" s="2">
        <v>1</v>
      </c>
      <c r="BD551" s="2" t="s">
        <v>3</v>
      </c>
      <c r="BE551" s="2" t="s">
        <v>3</v>
      </c>
      <c r="BF551" s="2" t="s">
        <v>3</v>
      </c>
      <c r="BG551" s="2" t="s">
        <v>3</v>
      </c>
      <c r="BH551" s="2">
        <v>0</v>
      </c>
      <c r="BI551" s="2">
        <v>1</v>
      </c>
      <c r="BJ551" s="2" t="s">
        <v>638</v>
      </c>
      <c r="BK551" s="2"/>
      <c r="BL551" s="2"/>
      <c r="BM551" s="2">
        <v>24001</v>
      </c>
      <c r="BN551" s="2">
        <v>0</v>
      </c>
      <c r="BO551" s="2" t="s">
        <v>3</v>
      </c>
      <c r="BP551" s="2">
        <v>0</v>
      </c>
      <c r="BQ551" s="2">
        <v>2</v>
      </c>
      <c r="BR551" s="2">
        <v>0</v>
      </c>
      <c r="BS551" s="2">
        <v>1</v>
      </c>
      <c r="BT551" s="2">
        <v>1</v>
      </c>
      <c r="BU551" s="2">
        <v>1</v>
      </c>
      <c r="BV551" s="2">
        <v>1</v>
      </c>
      <c r="BW551" s="2">
        <v>1</v>
      </c>
      <c r="BX551" s="2">
        <v>1</v>
      </c>
      <c r="BY551" s="2" t="s">
        <v>3</v>
      </c>
      <c r="BZ551" s="2">
        <v>117</v>
      </c>
      <c r="CA551" s="2">
        <v>74</v>
      </c>
      <c r="CB551" s="2" t="s">
        <v>3</v>
      </c>
      <c r="CC551" s="2"/>
      <c r="CD551" s="2"/>
      <c r="CE551" s="2">
        <v>0</v>
      </c>
      <c r="CF551" s="2">
        <v>0</v>
      </c>
      <c r="CG551" s="2">
        <v>0</v>
      </c>
      <c r="CH551" s="2"/>
      <c r="CI551" s="2"/>
      <c r="CJ551" s="2"/>
      <c r="CK551" s="2"/>
      <c r="CL551" s="2"/>
      <c r="CM551" s="2">
        <v>0</v>
      </c>
      <c r="CN551" s="2" t="s">
        <v>3</v>
      </c>
      <c r="CO551" s="2">
        <v>0</v>
      </c>
      <c r="CP551" s="2">
        <f t="shared" si="299"/>
        <v>107.28</v>
      </c>
      <c r="CQ551" s="2">
        <f>SUMIF(SmtRes!AQ452:'SmtRes'!AQ456,"=1",SmtRes!AA452:'SmtRes'!AA456)</f>
        <v>0</v>
      </c>
      <c r="CR551" s="2">
        <f>SUMIF(SmtRes!AQ452:'SmtRes'!AQ456,"=1",SmtRes!AB452:'SmtRes'!AB456)</f>
        <v>507.53000000000003</v>
      </c>
      <c r="CS551" s="2">
        <f>SUMIF(SmtRes!AQ452:'SmtRes'!AQ456,"=1",SmtRes!AC452:'SmtRes'!AC456)</f>
        <v>0</v>
      </c>
      <c r="CT551" s="2">
        <f>SUMIF(SmtRes!AQ452:'SmtRes'!AQ456,"=1",SmtRes!AD452:'SmtRes'!AD456)</f>
        <v>435.05</v>
      </c>
      <c r="CU551" s="2">
        <f t="shared" si="300"/>
        <v>0</v>
      </c>
      <c r="CV551" s="2">
        <f>SUMIF(SmtRes!AQ452:'SmtRes'!AQ456,"=1",SmtRes!BU452:'SmtRes'!BU456)</f>
        <v>6.9</v>
      </c>
      <c r="CW551" s="2">
        <f>SUMIF(SmtRes!AQ452:'SmtRes'!AQ456,"=1",SmtRes!BV452:'SmtRes'!BV456)</f>
        <v>0</v>
      </c>
      <c r="CX551" s="2">
        <f t="shared" si="301"/>
        <v>0</v>
      </c>
      <c r="CY551" s="2">
        <f>(((S551+R551)*AT551)/100)</f>
        <v>105.37020000000001</v>
      </c>
      <c r="CZ551" s="2">
        <f>(((S551+R551)*AU551)/100)</f>
        <v>66.644400000000005</v>
      </c>
      <c r="DA551" s="2"/>
      <c r="DB551" s="2"/>
      <c r="DC551" s="2" t="s">
        <v>3</v>
      </c>
      <c r="DD551" s="2" t="s">
        <v>3</v>
      </c>
      <c r="DE551" s="2" t="s">
        <v>3</v>
      </c>
      <c r="DF551" s="2" t="s">
        <v>3</v>
      </c>
      <c r="DG551" s="2" t="s">
        <v>3</v>
      </c>
      <c r="DH551" s="2" t="s">
        <v>3</v>
      </c>
      <c r="DI551" s="2" t="s">
        <v>3</v>
      </c>
      <c r="DJ551" s="2" t="s">
        <v>3</v>
      </c>
      <c r="DK551" s="2" t="s">
        <v>3</v>
      </c>
      <c r="DL551" s="2" t="s">
        <v>3</v>
      </c>
      <c r="DM551" s="2" t="s">
        <v>3</v>
      </c>
      <c r="DN551" s="2">
        <v>0</v>
      </c>
      <c r="DO551" s="2">
        <v>0</v>
      </c>
      <c r="DP551" s="2">
        <v>1</v>
      </c>
      <c r="DQ551" s="2">
        <v>1</v>
      </c>
      <c r="DR551" s="2"/>
      <c r="DS551" s="2"/>
      <c r="DT551" s="2"/>
      <c r="DU551" s="2">
        <v>1003</v>
      </c>
      <c r="DV551" s="2" t="s">
        <v>104</v>
      </c>
      <c r="DW551" s="2" t="s">
        <v>104</v>
      </c>
      <c r="DX551" s="2">
        <v>100</v>
      </c>
      <c r="DY551" s="2"/>
      <c r="DZ551" s="2" t="s">
        <v>3</v>
      </c>
      <c r="EA551" s="2" t="s">
        <v>3</v>
      </c>
      <c r="EB551" s="2" t="s">
        <v>3</v>
      </c>
      <c r="EC551" s="2" t="s">
        <v>3</v>
      </c>
      <c r="ED551" s="2"/>
      <c r="EE551" s="2">
        <v>70312969</v>
      </c>
      <c r="EF551" s="2">
        <v>2</v>
      </c>
      <c r="EG551" s="2" t="s">
        <v>25</v>
      </c>
      <c r="EH551" s="2">
        <v>18</v>
      </c>
      <c r="EI551" s="2" t="s">
        <v>106</v>
      </c>
      <c r="EJ551" s="2">
        <v>1</v>
      </c>
      <c r="EK551" s="2">
        <v>24001</v>
      </c>
      <c r="EL551" s="2" t="s">
        <v>106</v>
      </c>
      <c r="EM551" s="2" t="s">
        <v>107</v>
      </c>
      <c r="EN551" s="2"/>
      <c r="EO551" s="2" t="s">
        <v>3</v>
      </c>
      <c r="EP551" s="2"/>
      <c r="EQ551" s="2">
        <v>0</v>
      </c>
      <c r="ER551" s="2">
        <v>0</v>
      </c>
      <c r="ES551" s="2">
        <v>0</v>
      </c>
      <c r="ET551" s="2">
        <v>0</v>
      </c>
      <c r="EU551" s="2">
        <v>0</v>
      </c>
      <c r="EV551" s="2">
        <v>0</v>
      </c>
      <c r="EW551" s="2">
        <v>6.9</v>
      </c>
      <c r="EX551" s="2">
        <v>0</v>
      </c>
      <c r="EY551" s="2">
        <v>0</v>
      </c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>
        <v>0</v>
      </c>
      <c r="FR551" s="2">
        <v>0</v>
      </c>
      <c r="FS551" s="2">
        <v>0</v>
      </c>
      <c r="FT551" s="2"/>
      <c r="FU551" s="2"/>
      <c r="FV551" s="2"/>
      <c r="FW551" s="2"/>
      <c r="FX551" s="2">
        <v>117</v>
      </c>
      <c r="FY551" s="2">
        <v>74</v>
      </c>
      <c r="FZ551" s="2"/>
      <c r="GA551" s="2" t="s">
        <v>3</v>
      </c>
      <c r="GB551" s="2"/>
      <c r="GC551" s="2"/>
      <c r="GD551" s="2">
        <v>1</v>
      </c>
      <c r="GE551" s="2"/>
      <c r="GF551" s="2">
        <v>-310013259</v>
      </c>
      <c r="GG551" s="2">
        <v>2</v>
      </c>
      <c r="GH551" s="2">
        <v>1</v>
      </c>
      <c r="GI551" s="2">
        <v>-2</v>
      </c>
      <c r="GJ551" s="2">
        <v>0</v>
      </c>
      <c r="GK551" s="2">
        <v>0</v>
      </c>
      <c r="GL551" s="2">
        <f t="shared" si="302"/>
        <v>0</v>
      </c>
      <c r="GM551" s="2">
        <f t="shared" si="303"/>
        <v>279.29000000000002</v>
      </c>
      <c r="GN551" s="2">
        <f t="shared" si="304"/>
        <v>279.29000000000002</v>
      </c>
      <c r="GO551" s="2">
        <f t="shared" si="305"/>
        <v>0</v>
      </c>
      <c r="GP551" s="2">
        <f t="shared" si="306"/>
        <v>0</v>
      </c>
      <c r="GQ551" s="2"/>
      <c r="GR551" s="2">
        <v>0</v>
      </c>
      <c r="GS551" s="2">
        <v>3</v>
      </c>
      <c r="GT551" s="2">
        <v>0</v>
      </c>
      <c r="GU551" s="2" t="s">
        <v>3</v>
      </c>
      <c r="GV551" s="2">
        <f t="shared" si="307"/>
        <v>0</v>
      </c>
      <c r="GW551" s="2">
        <v>1</v>
      </c>
      <c r="GX551" s="2">
        <f t="shared" si="308"/>
        <v>0</v>
      </c>
      <c r="GY551" s="2"/>
      <c r="GZ551" s="2"/>
      <c r="HA551" s="2">
        <v>0</v>
      </c>
      <c r="HB551" s="2">
        <v>0</v>
      </c>
      <c r="HC551" s="2">
        <f t="shared" si="309"/>
        <v>0</v>
      </c>
      <c r="HD551" s="2"/>
      <c r="HE551" s="2" t="s">
        <v>3</v>
      </c>
      <c r="HF551" s="2" t="s">
        <v>3</v>
      </c>
      <c r="HG551" s="2"/>
      <c r="HH551" s="2"/>
      <c r="HI551" s="2"/>
      <c r="HJ551" s="2"/>
      <c r="HK551" s="2"/>
      <c r="HL551" s="2"/>
      <c r="HM551" s="2" t="s">
        <v>3</v>
      </c>
      <c r="HN551" s="2" t="s">
        <v>108</v>
      </c>
      <c r="HO551" s="2" t="s">
        <v>109</v>
      </c>
      <c r="HP551" s="2" t="s">
        <v>106</v>
      </c>
      <c r="HQ551" s="2" t="s">
        <v>106</v>
      </c>
      <c r="HR551" s="2"/>
      <c r="HS551" s="2">
        <v>0</v>
      </c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  <c r="II551" s="2"/>
      <c r="IJ551" s="2"/>
      <c r="IK551" s="2">
        <v>0</v>
      </c>
      <c r="IL551" s="2"/>
      <c r="IM551" s="2"/>
      <c r="IN551" s="2"/>
      <c r="IO551" s="2"/>
      <c r="IP551" s="2"/>
      <c r="IQ551" s="2"/>
      <c r="IR551" s="2"/>
      <c r="IS551" s="2"/>
      <c r="IT551" s="2"/>
      <c r="IU551" s="2"/>
    </row>
    <row r="552" spans="1:255" x14ac:dyDescent="0.2">
      <c r="A552" s="2">
        <v>18</v>
      </c>
      <c r="B552" s="2">
        <v>1</v>
      </c>
      <c r="C552" s="2">
        <v>455</v>
      </c>
      <c r="D552" s="2"/>
      <c r="E552" s="2" t="s">
        <v>645</v>
      </c>
      <c r="F552" s="2" t="s">
        <v>646</v>
      </c>
      <c r="G552" s="2" t="s">
        <v>647</v>
      </c>
      <c r="H552" s="2" t="s">
        <v>113</v>
      </c>
      <c r="I552" s="2">
        <f>I551*J552</f>
        <v>3</v>
      </c>
      <c r="J552" s="2">
        <v>100</v>
      </c>
      <c r="K552" s="2">
        <v>100</v>
      </c>
      <c r="L552" s="2"/>
      <c r="M552" s="2"/>
      <c r="N552" s="2"/>
      <c r="O552" s="2">
        <f t="shared" si="291"/>
        <v>7643.43</v>
      </c>
      <c r="P552" s="2">
        <f>ROUND(CQ552*I552,2)</f>
        <v>7643.43</v>
      </c>
      <c r="Q552" s="2">
        <f>ROUND(CR552*I552,2)</f>
        <v>0</v>
      </c>
      <c r="R552" s="2">
        <f>ROUND(CS552*I552,2)</f>
        <v>0</v>
      </c>
      <c r="S552" s="2">
        <f>ROUND(CT552*I552,2)</f>
        <v>0</v>
      </c>
      <c r="T552" s="2">
        <f t="shared" si="292"/>
        <v>0</v>
      </c>
      <c r="U552" s="2">
        <f>ROUND(CV552*I552,7)</f>
        <v>0</v>
      </c>
      <c r="V552" s="2">
        <f>ROUND(CW552*I552,7)</f>
        <v>0</v>
      </c>
      <c r="W552" s="2">
        <f t="shared" si="293"/>
        <v>0</v>
      </c>
      <c r="X552" s="2">
        <f t="shared" si="294"/>
        <v>0</v>
      </c>
      <c r="Y552" s="2">
        <f t="shared" si="295"/>
        <v>0</v>
      </c>
      <c r="Z552" s="2"/>
      <c r="AA552" s="2">
        <v>72309884</v>
      </c>
      <c r="AB552" s="2">
        <f t="shared" si="296"/>
        <v>2473.6</v>
      </c>
      <c r="AC552" s="2">
        <f>ROUND((ES552),6)</f>
        <v>2473.6</v>
      </c>
      <c r="AD552" s="2">
        <f>ROUND((((ET552)-(EU552))+AE552),6)</f>
        <v>0</v>
      </c>
      <c r="AE552" s="2">
        <f>ROUND((EU552),6)</f>
        <v>0</v>
      </c>
      <c r="AF552" s="2">
        <f>ROUND((EV552),6)</f>
        <v>0</v>
      </c>
      <c r="AG552" s="2">
        <f t="shared" si="297"/>
        <v>0</v>
      </c>
      <c r="AH552" s="2">
        <f>(EW552)</f>
        <v>0</v>
      </c>
      <c r="AI552" s="2">
        <f>(EX552)</f>
        <v>0</v>
      </c>
      <c r="AJ552" s="2">
        <f t="shared" si="298"/>
        <v>0</v>
      </c>
      <c r="AK552" s="2">
        <v>2473.6</v>
      </c>
      <c r="AL552" s="2">
        <v>2473.6</v>
      </c>
      <c r="AM552" s="2">
        <v>0</v>
      </c>
      <c r="AN552" s="2">
        <v>0</v>
      </c>
      <c r="AO552" s="2">
        <v>0</v>
      </c>
      <c r="AP552" s="2">
        <v>0</v>
      </c>
      <c r="AQ552" s="2">
        <v>0</v>
      </c>
      <c r="AR552" s="2">
        <v>0</v>
      </c>
      <c r="AS552" s="2">
        <v>0</v>
      </c>
      <c r="AT552" s="2">
        <v>117</v>
      </c>
      <c r="AU552" s="2">
        <v>74</v>
      </c>
      <c r="AV552" s="2">
        <v>1</v>
      </c>
      <c r="AW552" s="2">
        <v>1</v>
      </c>
      <c r="AX552" s="2"/>
      <c r="AY552" s="2"/>
      <c r="AZ552" s="2">
        <v>1</v>
      </c>
      <c r="BA552" s="2">
        <v>1</v>
      </c>
      <c r="BB552" s="2">
        <v>1</v>
      </c>
      <c r="BC552" s="2">
        <v>1.03</v>
      </c>
      <c r="BD552" s="2" t="s">
        <v>3</v>
      </c>
      <c r="BE552" s="2" t="s">
        <v>3</v>
      </c>
      <c r="BF552" s="2" t="s">
        <v>3</v>
      </c>
      <c r="BG552" s="2" t="s">
        <v>3</v>
      </c>
      <c r="BH552" s="2">
        <v>3</v>
      </c>
      <c r="BI552" s="2">
        <v>1</v>
      </c>
      <c r="BJ552" s="2" t="s">
        <v>648</v>
      </c>
      <c r="BK552" s="2"/>
      <c r="BL552" s="2"/>
      <c r="BM552" s="2">
        <v>24001</v>
      </c>
      <c r="BN552" s="2">
        <v>0</v>
      </c>
      <c r="BO552" s="2" t="s">
        <v>646</v>
      </c>
      <c r="BP552" s="2">
        <v>1</v>
      </c>
      <c r="BQ552" s="2">
        <v>2</v>
      </c>
      <c r="BR552" s="2">
        <v>0</v>
      </c>
      <c r="BS552" s="2">
        <v>1</v>
      </c>
      <c r="BT552" s="2">
        <v>1</v>
      </c>
      <c r="BU552" s="2">
        <v>1</v>
      </c>
      <c r="BV552" s="2">
        <v>1</v>
      </c>
      <c r="BW552" s="2">
        <v>1</v>
      </c>
      <c r="BX552" s="2">
        <v>1</v>
      </c>
      <c r="BY552" s="2" t="s">
        <v>3</v>
      </c>
      <c r="BZ552" s="2">
        <v>117</v>
      </c>
      <c r="CA552" s="2">
        <v>74</v>
      </c>
      <c r="CB552" s="2" t="s">
        <v>3</v>
      </c>
      <c r="CC552" s="2"/>
      <c r="CD552" s="2"/>
      <c r="CE552" s="2">
        <v>0</v>
      </c>
      <c r="CF552" s="2">
        <v>0</v>
      </c>
      <c r="CG552" s="2">
        <v>0</v>
      </c>
      <c r="CH552" s="2"/>
      <c r="CI552" s="2"/>
      <c r="CJ552" s="2"/>
      <c r="CK552" s="2"/>
      <c r="CL552" s="2"/>
      <c r="CM552" s="2">
        <v>0</v>
      </c>
      <c r="CN552" s="2" t="s">
        <v>3</v>
      </c>
      <c r="CO552" s="2">
        <v>0</v>
      </c>
      <c r="CP552" s="2">
        <f t="shared" si="299"/>
        <v>7643.43</v>
      </c>
      <c r="CQ552" s="2">
        <f>ROUND(AL552*BC552,2)</f>
        <v>2547.81</v>
      </c>
      <c r="CR552" s="2">
        <f>ROUND(AM552*BB552,2)</f>
        <v>0</v>
      </c>
      <c r="CS552" s="2">
        <f>ROUND(AN552*BS552,2)</f>
        <v>0</v>
      </c>
      <c r="CT552" s="2">
        <f>ROUND(AO552*BA552,2)</f>
        <v>0</v>
      </c>
      <c r="CU552" s="2">
        <f t="shared" si="300"/>
        <v>0</v>
      </c>
      <c r="CV552" s="2">
        <f>AH552</f>
        <v>0</v>
      </c>
      <c r="CW552" s="2">
        <f>AI552</f>
        <v>0</v>
      </c>
      <c r="CX552" s="2">
        <f t="shared" si="301"/>
        <v>0</v>
      </c>
      <c r="CY552" s="2">
        <f>(((S552+R552)*AT552)/100)</f>
        <v>0</v>
      </c>
      <c r="CZ552" s="2">
        <f>(((S552+R552)*AU552)/100)</f>
        <v>0</v>
      </c>
      <c r="DA552" s="2"/>
      <c r="DB552" s="2"/>
      <c r="DC552" s="2" t="s">
        <v>3</v>
      </c>
      <c r="DD552" s="2" t="s">
        <v>3</v>
      </c>
      <c r="DE552" s="2" t="s">
        <v>3</v>
      </c>
      <c r="DF552" s="2" t="s">
        <v>3</v>
      </c>
      <c r="DG552" s="2" t="s">
        <v>3</v>
      </c>
      <c r="DH552" s="2" t="s">
        <v>3</v>
      </c>
      <c r="DI552" s="2" t="s">
        <v>3</v>
      </c>
      <c r="DJ552" s="2" t="s">
        <v>3</v>
      </c>
      <c r="DK552" s="2" t="s">
        <v>3</v>
      </c>
      <c r="DL552" s="2" t="s">
        <v>3</v>
      </c>
      <c r="DM552" s="2" t="s">
        <v>3</v>
      </c>
      <c r="DN552" s="2">
        <v>0</v>
      </c>
      <c r="DO552" s="2">
        <v>0</v>
      </c>
      <c r="DP552" s="2">
        <v>1</v>
      </c>
      <c r="DQ552" s="2">
        <v>1</v>
      </c>
      <c r="DR552" s="2"/>
      <c r="DS552" s="2"/>
      <c r="DT552" s="2"/>
      <c r="DU552" s="2">
        <v>1003</v>
      </c>
      <c r="DV552" s="2" t="s">
        <v>113</v>
      </c>
      <c r="DW552" s="2" t="s">
        <v>113</v>
      </c>
      <c r="DX552" s="2">
        <v>1</v>
      </c>
      <c r="DY552" s="2"/>
      <c r="DZ552" s="2" t="s">
        <v>3</v>
      </c>
      <c r="EA552" s="2" t="s">
        <v>3</v>
      </c>
      <c r="EB552" s="2" t="s">
        <v>3</v>
      </c>
      <c r="EC552" s="2" t="s">
        <v>3</v>
      </c>
      <c r="ED552" s="2"/>
      <c r="EE552" s="2">
        <v>70312969</v>
      </c>
      <c r="EF552" s="2">
        <v>2</v>
      </c>
      <c r="EG552" s="2" t="s">
        <v>25</v>
      </c>
      <c r="EH552" s="2">
        <v>18</v>
      </c>
      <c r="EI552" s="2" t="s">
        <v>106</v>
      </c>
      <c r="EJ552" s="2">
        <v>1</v>
      </c>
      <c r="EK552" s="2">
        <v>24001</v>
      </c>
      <c r="EL552" s="2" t="s">
        <v>106</v>
      </c>
      <c r="EM552" s="2" t="s">
        <v>107</v>
      </c>
      <c r="EN552" s="2"/>
      <c r="EO552" s="2" t="s">
        <v>3</v>
      </c>
      <c r="EP552" s="2"/>
      <c r="EQ552" s="2">
        <v>0</v>
      </c>
      <c r="ER552" s="2">
        <v>2473.6</v>
      </c>
      <c r="ES552" s="2">
        <v>2473.6</v>
      </c>
      <c r="ET552" s="2">
        <v>0</v>
      </c>
      <c r="EU552" s="2">
        <v>0</v>
      </c>
      <c r="EV552" s="2">
        <v>0</v>
      </c>
      <c r="EW552" s="2">
        <v>0</v>
      </c>
      <c r="EX552" s="2">
        <v>0</v>
      </c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>
        <v>0</v>
      </c>
      <c r="FR552" s="2">
        <v>0</v>
      </c>
      <c r="FS552" s="2">
        <v>0</v>
      </c>
      <c r="FT552" s="2"/>
      <c r="FU552" s="2"/>
      <c r="FV552" s="2"/>
      <c r="FW552" s="2"/>
      <c r="FX552" s="2">
        <v>117</v>
      </c>
      <c r="FY552" s="2">
        <v>74</v>
      </c>
      <c r="FZ552" s="2"/>
      <c r="GA552" s="2" t="s">
        <v>3</v>
      </c>
      <c r="GB552" s="2"/>
      <c r="GC552" s="2"/>
      <c r="GD552" s="2">
        <v>1</v>
      </c>
      <c r="GE552" s="2"/>
      <c r="GF552" s="2">
        <v>1535342822</v>
      </c>
      <c r="GG552" s="2">
        <v>2</v>
      </c>
      <c r="GH552" s="2">
        <v>1</v>
      </c>
      <c r="GI552" s="2">
        <v>2</v>
      </c>
      <c r="GJ552" s="2">
        <v>0</v>
      </c>
      <c r="GK552" s="2">
        <v>0</v>
      </c>
      <c r="GL552" s="2">
        <f t="shared" si="302"/>
        <v>0</v>
      </c>
      <c r="GM552" s="2">
        <f t="shared" si="303"/>
        <v>7643.43</v>
      </c>
      <c r="GN552" s="2">
        <f t="shared" si="304"/>
        <v>7643.43</v>
      </c>
      <c r="GO552" s="2">
        <f t="shared" si="305"/>
        <v>0</v>
      </c>
      <c r="GP552" s="2">
        <f t="shared" si="306"/>
        <v>0</v>
      </c>
      <c r="GQ552" s="2"/>
      <c r="GR552" s="2">
        <v>0</v>
      </c>
      <c r="GS552" s="2">
        <v>3</v>
      </c>
      <c r="GT552" s="2">
        <v>0</v>
      </c>
      <c r="GU552" s="2" t="s">
        <v>3</v>
      </c>
      <c r="GV552" s="2">
        <f t="shared" si="307"/>
        <v>0</v>
      </c>
      <c r="GW552" s="2">
        <v>1</v>
      </c>
      <c r="GX552" s="2">
        <f t="shared" si="308"/>
        <v>0</v>
      </c>
      <c r="GY552" s="2"/>
      <c r="GZ552" s="2"/>
      <c r="HA552" s="2">
        <v>0</v>
      </c>
      <c r="HB552" s="2">
        <v>0</v>
      </c>
      <c r="HC552" s="2">
        <f t="shared" si="309"/>
        <v>0</v>
      </c>
      <c r="HD552" s="2"/>
      <c r="HE552" s="2" t="s">
        <v>3</v>
      </c>
      <c r="HF552" s="2" t="s">
        <v>3</v>
      </c>
      <c r="HG552" s="2"/>
      <c r="HH552" s="2"/>
      <c r="HI552" s="2"/>
      <c r="HJ552" s="2"/>
      <c r="HK552" s="2"/>
      <c r="HL552" s="2"/>
      <c r="HM552" s="2" t="s">
        <v>3</v>
      </c>
      <c r="HN552" s="2" t="s">
        <v>108</v>
      </c>
      <c r="HO552" s="2" t="s">
        <v>109</v>
      </c>
      <c r="HP552" s="2" t="s">
        <v>106</v>
      </c>
      <c r="HQ552" s="2" t="s">
        <v>106</v>
      </c>
      <c r="HR552" s="2"/>
      <c r="HS552" s="2">
        <v>0</v>
      </c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  <c r="II552" s="2"/>
      <c r="IJ552" s="2"/>
      <c r="IK552" s="2">
        <v>0</v>
      </c>
      <c r="IL552" s="2"/>
      <c r="IM552" s="2"/>
      <c r="IN552" s="2"/>
      <c r="IO552" s="2"/>
      <c r="IP552" s="2"/>
      <c r="IQ552" s="2"/>
      <c r="IR552" s="2"/>
      <c r="IS552" s="2"/>
      <c r="IT552" s="2"/>
      <c r="IU552" s="2"/>
    </row>
    <row r="553" spans="1:255" x14ac:dyDescent="0.2">
      <c r="A553" s="2">
        <v>17</v>
      </c>
      <c r="B553" s="2">
        <v>1</v>
      </c>
      <c r="C553" s="2">
        <f>ROW(SmtRes!A467)</f>
        <v>467</v>
      </c>
      <c r="D553" s="2">
        <f>ROW(EtalonRes!A502)</f>
        <v>502</v>
      </c>
      <c r="E553" s="2" t="s">
        <v>649</v>
      </c>
      <c r="F553" s="2" t="s">
        <v>650</v>
      </c>
      <c r="G553" s="2" t="s">
        <v>651</v>
      </c>
      <c r="H553" s="2" t="s">
        <v>156</v>
      </c>
      <c r="I553" s="2">
        <f>ROUND(1/10,7)</f>
        <v>0.1</v>
      </c>
      <c r="J553" s="2">
        <v>0</v>
      </c>
      <c r="K553" s="2">
        <f>ROUND(1/10,7)</f>
        <v>0.1</v>
      </c>
      <c r="L553" s="2"/>
      <c r="M553" s="2"/>
      <c r="N553" s="2"/>
      <c r="O553" s="2">
        <f t="shared" si="291"/>
        <v>3781.5</v>
      </c>
      <c r="P553" s="2">
        <f>SUMIF(SmtRes!AQ457:'SmtRes'!AQ467,"=1",SmtRes!DF457:'SmtRes'!DF467)</f>
        <v>23.380000000000003</v>
      </c>
      <c r="Q553" s="2">
        <f>SUMIF(SmtRes!AQ457:'SmtRes'!AQ467,"=1",SmtRes!DG457:'SmtRes'!DG467)</f>
        <v>89.419999999999987</v>
      </c>
      <c r="R553" s="2">
        <f>SUMIF(SmtRes!AQ457:'SmtRes'!AQ467,"=1",SmtRes!DH457:'SmtRes'!DH467)</f>
        <v>16.149999999999999</v>
      </c>
      <c r="S553" s="2">
        <f>SUMIF(SmtRes!AQ457:'SmtRes'!AQ467,"=1",SmtRes!DI457:'SmtRes'!DI467)</f>
        <v>3652.55</v>
      </c>
      <c r="T553" s="2">
        <f t="shared" si="292"/>
        <v>0</v>
      </c>
      <c r="U553" s="2">
        <f>SUMIF(SmtRes!AQ457:'SmtRes'!AQ467,"=1",SmtRes!CV457:'SmtRes'!CV467)</f>
        <v>8.847999999999999</v>
      </c>
      <c r="V553" s="2">
        <f>SUMIF(SmtRes!AQ457:'SmtRes'!AQ467,"=1",SmtRes!CW457:'SmtRes'!CW467)</f>
        <v>4.1000000000000002E-2</v>
      </c>
      <c r="W553" s="2">
        <f t="shared" si="293"/>
        <v>0</v>
      </c>
      <c r="X553" s="2">
        <f t="shared" si="294"/>
        <v>4292.38</v>
      </c>
      <c r="Y553" s="2">
        <f t="shared" si="295"/>
        <v>2714.84</v>
      </c>
      <c r="Z553" s="2"/>
      <c r="AA553" s="2">
        <v>72309884</v>
      </c>
      <c r="AB553" s="2">
        <f t="shared" si="296"/>
        <v>37565.832300000002</v>
      </c>
      <c r="AC553" s="2">
        <f>ROUND((SUM(SmtRes!BQ457:'SmtRes'!BQ467)),6)</f>
        <v>226.42330000000001</v>
      </c>
      <c r="AD553" s="2">
        <f>ROUND((((SUM(SmtRes!BR457:'SmtRes'!BR467))-(SUM(SmtRes!BS457:'SmtRes'!BS467)))+AE553),6)</f>
        <v>813.97190000000001</v>
      </c>
      <c r="AE553" s="2">
        <f>ROUND((SUM(SmtRes!BS457:'SmtRes'!BS467)),6)</f>
        <v>161.4949</v>
      </c>
      <c r="AF553" s="2">
        <f>ROUND((SUM(SmtRes!BT457:'SmtRes'!BT467)),6)</f>
        <v>36525.437100000003</v>
      </c>
      <c r="AG553" s="2">
        <f t="shared" si="297"/>
        <v>0</v>
      </c>
      <c r="AH553" s="2">
        <f>(SUM(SmtRes!BU457:'SmtRes'!BU467))</f>
        <v>88.47999999999999</v>
      </c>
      <c r="AI553" s="2">
        <f>(SUM(SmtRes!BV457:'SmtRes'!BV467))</f>
        <v>0.41</v>
      </c>
      <c r="AJ553" s="2">
        <f t="shared" si="298"/>
        <v>0</v>
      </c>
      <c r="AK553" s="2">
        <v>37727.327199999992</v>
      </c>
      <c r="AL553" s="2">
        <v>226.42330000000001</v>
      </c>
      <c r="AM553" s="2">
        <v>813.97190000000001</v>
      </c>
      <c r="AN553" s="2">
        <v>161.49489999999997</v>
      </c>
      <c r="AO553" s="2">
        <v>36525.437099999996</v>
      </c>
      <c r="AP553" s="2">
        <v>0</v>
      </c>
      <c r="AQ553" s="2">
        <v>88.47999999999999</v>
      </c>
      <c r="AR553" s="2">
        <v>0.41</v>
      </c>
      <c r="AS553" s="2">
        <v>0</v>
      </c>
      <c r="AT553" s="2">
        <v>117</v>
      </c>
      <c r="AU553" s="2">
        <v>74</v>
      </c>
      <c r="AV553" s="2">
        <v>1</v>
      </c>
      <c r="AW553" s="2">
        <v>1</v>
      </c>
      <c r="AX553" s="2"/>
      <c r="AY553" s="2"/>
      <c r="AZ553" s="2">
        <v>1</v>
      </c>
      <c r="BA553" s="2">
        <v>1</v>
      </c>
      <c r="BB553" s="2">
        <v>1</v>
      </c>
      <c r="BC553" s="2">
        <v>1</v>
      </c>
      <c r="BD553" s="2" t="s">
        <v>3</v>
      </c>
      <c r="BE553" s="2" t="s">
        <v>3</v>
      </c>
      <c r="BF553" s="2" t="s">
        <v>3</v>
      </c>
      <c r="BG553" s="2" t="s">
        <v>3</v>
      </c>
      <c r="BH553" s="2">
        <v>0</v>
      </c>
      <c r="BI553" s="2">
        <v>1</v>
      </c>
      <c r="BJ553" s="2" t="s">
        <v>652</v>
      </c>
      <c r="BK553" s="2"/>
      <c r="BL553" s="2"/>
      <c r="BM553" s="2">
        <v>24001</v>
      </c>
      <c r="BN553" s="2">
        <v>0</v>
      </c>
      <c r="BO553" s="2" t="s">
        <v>3</v>
      </c>
      <c r="BP553" s="2">
        <v>0</v>
      </c>
      <c r="BQ553" s="2">
        <v>2</v>
      </c>
      <c r="BR553" s="2">
        <v>0</v>
      </c>
      <c r="BS553" s="2">
        <v>1</v>
      </c>
      <c r="BT553" s="2">
        <v>1</v>
      </c>
      <c r="BU553" s="2">
        <v>1</v>
      </c>
      <c r="BV553" s="2">
        <v>1</v>
      </c>
      <c r="BW553" s="2">
        <v>1</v>
      </c>
      <c r="BX553" s="2">
        <v>1</v>
      </c>
      <c r="BY553" s="2" t="s">
        <v>3</v>
      </c>
      <c r="BZ553" s="2">
        <v>117</v>
      </c>
      <c r="CA553" s="2">
        <v>74</v>
      </c>
      <c r="CB553" s="2" t="s">
        <v>3</v>
      </c>
      <c r="CC553" s="2"/>
      <c r="CD553" s="2"/>
      <c r="CE553" s="2">
        <v>0</v>
      </c>
      <c r="CF553" s="2">
        <v>0</v>
      </c>
      <c r="CG553" s="2">
        <v>0</v>
      </c>
      <c r="CH553" s="2"/>
      <c r="CI553" s="2"/>
      <c r="CJ553" s="2"/>
      <c r="CK553" s="2"/>
      <c r="CL553" s="2"/>
      <c r="CM553" s="2">
        <v>0</v>
      </c>
      <c r="CN553" s="2" t="s">
        <v>3</v>
      </c>
      <c r="CO553" s="2">
        <v>0</v>
      </c>
      <c r="CP553" s="2">
        <f t="shared" si="299"/>
        <v>3781.5000000000005</v>
      </c>
      <c r="CQ553" s="2">
        <f>SUMIF(SmtRes!AQ457:'SmtRes'!AQ467,"=1",SmtRes!AA457:'SmtRes'!AA467)</f>
        <v>334.93</v>
      </c>
      <c r="CR553" s="2">
        <f>SUMIF(SmtRes!AQ457:'SmtRes'!AQ467,"=1",SmtRes!AB457:'SmtRes'!AB467)</f>
        <v>645.60000000000014</v>
      </c>
      <c r="CS553" s="2">
        <f>SUMIF(SmtRes!AQ457:'SmtRes'!AQ467,"=1",SmtRes!AC457:'SmtRes'!AC467)</f>
        <v>393.89</v>
      </c>
      <c r="CT553" s="2">
        <f>SUMIF(SmtRes!AQ457:'SmtRes'!AQ467,"=1",SmtRes!AD457:'SmtRes'!AD467)</f>
        <v>1166.98</v>
      </c>
      <c r="CU553" s="2">
        <f t="shared" si="300"/>
        <v>0</v>
      </c>
      <c r="CV553" s="2">
        <f>SUMIF(SmtRes!AQ457:'SmtRes'!AQ467,"=1",SmtRes!BU457:'SmtRes'!BU467)</f>
        <v>88.47999999999999</v>
      </c>
      <c r="CW553" s="2">
        <f>SUMIF(SmtRes!AQ457:'SmtRes'!AQ467,"=1",SmtRes!BV457:'SmtRes'!BV467)</f>
        <v>0.41</v>
      </c>
      <c r="CX553" s="2">
        <f t="shared" si="301"/>
        <v>0</v>
      </c>
      <c r="CY553" s="2">
        <f>(((S553+R553)*AT553)/100)</f>
        <v>4292.3789999999999</v>
      </c>
      <c r="CZ553" s="2">
        <f>(((S553+R553)*AU553)/100)</f>
        <v>2714.8380000000006</v>
      </c>
      <c r="DA553" s="2"/>
      <c r="DB553" s="2"/>
      <c r="DC553" s="2" t="s">
        <v>3</v>
      </c>
      <c r="DD553" s="2" t="s">
        <v>3</v>
      </c>
      <c r="DE553" s="2" t="s">
        <v>3</v>
      </c>
      <c r="DF553" s="2" t="s">
        <v>3</v>
      </c>
      <c r="DG553" s="2" t="s">
        <v>3</v>
      </c>
      <c r="DH553" s="2" t="s">
        <v>3</v>
      </c>
      <c r="DI553" s="2" t="s">
        <v>3</v>
      </c>
      <c r="DJ553" s="2" t="s">
        <v>3</v>
      </c>
      <c r="DK553" s="2" t="s">
        <v>3</v>
      </c>
      <c r="DL553" s="2" t="s">
        <v>3</v>
      </c>
      <c r="DM553" s="2" t="s">
        <v>3</v>
      </c>
      <c r="DN553" s="2">
        <v>0</v>
      </c>
      <c r="DO553" s="2">
        <v>0</v>
      </c>
      <c r="DP553" s="2">
        <v>1</v>
      </c>
      <c r="DQ553" s="2">
        <v>1</v>
      </c>
      <c r="DR553" s="2"/>
      <c r="DS553" s="2"/>
      <c r="DT553" s="2"/>
      <c r="DU553" s="2">
        <v>1013</v>
      </c>
      <c r="DV553" s="2" t="s">
        <v>156</v>
      </c>
      <c r="DW553" s="2" t="s">
        <v>156</v>
      </c>
      <c r="DX553" s="2">
        <v>1</v>
      </c>
      <c r="DY553" s="2"/>
      <c r="DZ553" s="2" t="s">
        <v>3</v>
      </c>
      <c r="EA553" s="2" t="s">
        <v>3</v>
      </c>
      <c r="EB553" s="2" t="s">
        <v>3</v>
      </c>
      <c r="EC553" s="2" t="s">
        <v>3</v>
      </c>
      <c r="ED553" s="2"/>
      <c r="EE553" s="2">
        <v>70312969</v>
      </c>
      <c r="EF553" s="2">
        <v>2</v>
      </c>
      <c r="EG553" s="2" t="s">
        <v>25</v>
      </c>
      <c r="EH553" s="2">
        <v>18</v>
      </c>
      <c r="EI553" s="2" t="s">
        <v>106</v>
      </c>
      <c r="EJ553" s="2">
        <v>1</v>
      </c>
      <c r="EK553" s="2">
        <v>24001</v>
      </c>
      <c r="EL553" s="2" t="s">
        <v>106</v>
      </c>
      <c r="EM553" s="2" t="s">
        <v>107</v>
      </c>
      <c r="EN553" s="2"/>
      <c r="EO553" s="2" t="s">
        <v>3</v>
      </c>
      <c r="EP553" s="2"/>
      <c r="EQ553" s="2">
        <v>0</v>
      </c>
      <c r="ER553" s="2">
        <v>0</v>
      </c>
      <c r="ES553" s="2">
        <v>0</v>
      </c>
      <c r="ET553" s="2">
        <v>0</v>
      </c>
      <c r="EU553" s="2">
        <v>0</v>
      </c>
      <c r="EV553" s="2">
        <v>0</v>
      </c>
      <c r="EW553" s="2">
        <v>88.48</v>
      </c>
      <c r="EX553" s="2">
        <v>0.41</v>
      </c>
      <c r="EY553" s="2">
        <v>0</v>
      </c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>
        <v>0</v>
      </c>
      <c r="FR553" s="2">
        <v>0</v>
      </c>
      <c r="FS553" s="2">
        <v>0</v>
      </c>
      <c r="FT553" s="2"/>
      <c r="FU553" s="2"/>
      <c r="FV553" s="2"/>
      <c r="FW553" s="2"/>
      <c r="FX553" s="2">
        <v>117</v>
      </c>
      <c r="FY553" s="2">
        <v>74</v>
      </c>
      <c r="FZ553" s="2"/>
      <c r="GA553" s="2" t="s">
        <v>3</v>
      </c>
      <c r="GB553" s="2"/>
      <c r="GC553" s="2"/>
      <c r="GD553" s="2">
        <v>1</v>
      </c>
      <c r="GE553" s="2"/>
      <c r="GF553" s="2">
        <v>157365645</v>
      </c>
      <c r="GG553" s="2">
        <v>2</v>
      </c>
      <c r="GH553" s="2">
        <v>1</v>
      </c>
      <c r="GI553" s="2">
        <v>-2</v>
      </c>
      <c r="GJ553" s="2">
        <v>0</v>
      </c>
      <c r="GK553" s="2">
        <v>0</v>
      </c>
      <c r="GL553" s="2">
        <f t="shared" si="302"/>
        <v>0</v>
      </c>
      <c r="GM553" s="2">
        <f t="shared" si="303"/>
        <v>10788.72</v>
      </c>
      <c r="GN553" s="2">
        <f t="shared" si="304"/>
        <v>10788.72</v>
      </c>
      <c r="GO553" s="2">
        <f t="shared" si="305"/>
        <v>0</v>
      </c>
      <c r="GP553" s="2">
        <f t="shared" si="306"/>
        <v>0</v>
      </c>
      <c r="GQ553" s="2"/>
      <c r="GR553" s="2">
        <v>0</v>
      </c>
      <c r="GS553" s="2">
        <v>3</v>
      </c>
      <c r="GT553" s="2">
        <v>0</v>
      </c>
      <c r="GU553" s="2" t="s">
        <v>3</v>
      </c>
      <c r="GV553" s="2">
        <f t="shared" si="307"/>
        <v>0</v>
      </c>
      <c r="GW553" s="2">
        <v>1</v>
      </c>
      <c r="GX553" s="2">
        <f t="shared" si="308"/>
        <v>0</v>
      </c>
      <c r="GY553" s="2"/>
      <c r="GZ553" s="2"/>
      <c r="HA553" s="2">
        <v>0</v>
      </c>
      <c r="HB553" s="2">
        <v>0</v>
      </c>
      <c r="HC553" s="2">
        <f t="shared" si="309"/>
        <v>0</v>
      </c>
      <c r="HD553" s="2"/>
      <c r="HE553" s="2" t="s">
        <v>3</v>
      </c>
      <c r="HF553" s="2" t="s">
        <v>3</v>
      </c>
      <c r="HG553" s="2"/>
      <c r="HH553" s="2"/>
      <c r="HI553" s="2"/>
      <c r="HJ553" s="2"/>
      <c r="HK553" s="2"/>
      <c r="HL553" s="2"/>
      <c r="HM553" s="2" t="s">
        <v>3</v>
      </c>
      <c r="HN553" s="2" t="s">
        <v>108</v>
      </c>
      <c r="HO553" s="2" t="s">
        <v>109</v>
      </c>
      <c r="HP553" s="2" t="s">
        <v>106</v>
      </c>
      <c r="HQ553" s="2" t="s">
        <v>106</v>
      </c>
      <c r="HR553" s="2"/>
      <c r="HS553" s="2">
        <v>0</v>
      </c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  <c r="II553" s="2"/>
      <c r="IJ553" s="2"/>
      <c r="IK553" s="2">
        <v>0</v>
      </c>
      <c r="IL553" s="2"/>
      <c r="IM553" s="2"/>
      <c r="IN553" s="2"/>
      <c r="IO553" s="2"/>
      <c r="IP553" s="2"/>
      <c r="IQ553" s="2"/>
      <c r="IR553" s="2"/>
      <c r="IS553" s="2"/>
      <c r="IT553" s="2"/>
      <c r="IU553" s="2"/>
    </row>
    <row r="554" spans="1:255" x14ac:dyDescent="0.2">
      <c r="A554" s="2">
        <v>17</v>
      </c>
      <c r="B554" s="2">
        <v>1</v>
      </c>
      <c r="C554" s="2"/>
      <c r="D554" s="2"/>
      <c r="E554" s="2" t="s">
        <v>653</v>
      </c>
      <c r="F554" s="2" t="s">
        <v>654</v>
      </c>
      <c r="G554" s="2" t="s">
        <v>1515</v>
      </c>
      <c r="H554" s="2" t="s">
        <v>118</v>
      </c>
      <c r="I554" s="2">
        <v>1</v>
      </c>
      <c r="J554" s="2">
        <v>0</v>
      </c>
      <c r="K554" s="2">
        <v>1</v>
      </c>
      <c r="L554" s="2"/>
      <c r="M554" s="2"/>
      <c r="N554" s="2"/>
      <c r="O554" s="2">
        <f t="shared" si="291"/>
        <v>64862.82</v>
      </c>
      <c r="P554" s="2">
        <f>ROUND(CQ554*I554,2)</f>
        <v>64862.82</v>
      </c>
      <c r="Q554" s="2">
        <f>ROUND(CR554*I554,2)</f>
        <v>0</v>
      </c>
      <c r="R554" s="2">
        <f>ROUND(CS554*I554,2)</f>
        <v>0</v>
      </c>
      <c r="S554" s="2">
        <f>ROUND(CT554*I554,2)</f>
        <v>0</v>
      </c>
      <c r="T554" s="2">
        <f t="shared" si="292"/>
        <v>0</v>
      </c>
      <c r="U554" s="2">
        <f>ROUND(CV554*I554,7)</f>
        <v>0</v>
      </c>
      <c r="V554" s="2">
        <f>ROUND(CW554*I554,7)</f>
        <v>0</v>
      </c>
      <c r="W554" s="2">
        <f t="shared" si="293"/>
        <v>0</v>
      </c>
      <c r="X554" s="2">
        <f t="shared" si="294"/>
        <v>0</v>
      </c>
      <c r="Y554" s="2">
        <f t="shared" si="295"/>
        <v>0</v>
      </c>
      <c r="Z554" s="2"/>
      <c r="AA554" s="2">
        <v>72309884</v>
      </c>
      <c r="AB554" s="2">
        <f t="shared" si="296"/>
        <v>62973.61</v>
      </c>
      <c r="AC554" s="2">
        <f>ROUND((ES554),6)</f>
        <v>62973.61</v>
      </c>
      <c r="AD554" s="2">
        <f>ROUND((((ET554)-(EU554))+AE554),6)</f>
        <v>0</v>
      </c>
      <c r="AE554" s="2">
        <f>ROUND((EU554),6)</f>
        <v>0</v>
      </c>
      <c r="AF554" s="2">
        <f>ROUND((EV554),6)</f>
        <v>0</v>
      </c>
      <c r="AG554" s="2">
        <f t="shared" si="297"/>
        <v>0</v>
      </c>
      <c r="AH554" s="2">
        <f>(EW554)</f>
        <v>0</v>
      </c>
      <c r="AI554" s="2">
        <f>(EX554)</f>
        <v>0</v>
      </c>
      <c r="AJ554" s="2">
        <f t="shared" si="298"/>
        <v>0</v>
      </c>
      <c r="AK554" s="2">
        <v>62973.61</v>
      </c>
      <c r="AL554" s="2">
        <v>62973.61</v>
      </c>
      <c r="AM554" s="2">
        <v>0</v>
      </c>
      <c r="AN554" s="2">
        <v>0</v>
      </c>
      <c r="AO554" s="2">
        <v>0</v>
      </c>
      <c r="AP554" s="2">
        <v>0</v>
      </c>
      <c r="AQ554" s="2">
        <v>0</v>
      </c>
      <c r="AR554" s="2">
        <v>0</v>
      </c>
      <c r="AS554" s="2">
        <v>0</v>
      </c>
      <c r="AT554" s="2">
        <v>0</v>
      </c>
      <c r="AU554" s="2">
        <v>0</v>
      </c>
      <c r="AV554" s="2">
        <v>1</v>
      </c>
      <c r="AW554" s="2">
        <v>1</v>
      </c>
      <c r="AX554" s="2"/>
      <c r="AY554" s="2"/>
      <c r="AZ554" s="2">
        <v>1</v>
      </c>
      <c r="BA554" s="2">
        <v>1</v>
      </c>
      <c r="BB554" s="2">
        <v>1</v>
      </c>
      <c r="BC554" s="2">
        <v>1.03</v>
      </c>
      <c r="BD554" s="2" t="s">
        <v>3</v>
      </c>
      <c r="BE554" s="2" t="s">
        <v>3</v>
      </c>
      <c r="BF554" s="2" t="s">
        <v>3</v>
      </c>
      <c r="BG554" s="2" t="s">
        <v>3</v>
      </c>
      <c r="BH554" s="2">
        <v>3</v>
      </c>
      <c r="BI554" s="2">
        <v>1</v>
      </c>
      <c r="BJ554" s="2" t="s">
        <v>655</v>
      </c>
      <c r="BK554" s="2"/>
      <c r="BL554" s="2"/>
      <c r="BM554" s="2">
        <v>500001</v>
      </c>
      <c r="BN554" s="2">
        <v>0</v>
      </c>
      <c r="BO554" s="2" t="s">
        <v>654</v>
      </c>
      <c r="BP554" s="2">
        <v>1</v>
      </c>
      <c r="BQ554" s="2">
        <v>8</v>
      </c>
      <c r="BR554" s="2">
        <v>0</v>
      </c>
      <c r="BS554" s="2">
        <v>1</v>
      </c>
      <c r="BT554" s="2">
        <v>1</v>
      </c>
      <c r="BU554" s="2">
        <v>1</v>
      </c>
      <c r="BV554" s="2">
        <v>1</v>
      </c>
      <c r="BW554" s="2">
        <v>1</v>
      </c>
      <c r="BX554" s="2">
        <v>1</v>
      </c>
      <c r="BY554" s="2" t="s">
        <v>3</v>
      </c>
      <c r="BZ554" s="2">
        <v>0</v>
      </c>
      <c r="CA554" s="2">
        <v>0</v>
      </c>
      <c r="CB554" s="2" t="s">
        <v>3</v>
      </c>
      <c r="CC554" s="2"/>
      <c r="CD554" s="2"/>
      <c r="CE554" s="2">
        <v>0</v>
      </c>
      <c r="CF554" s="2">
        <v>0</v>
      </c>
      <c r="CG554" s="2">
        <v>0</v>
      </c>
      <c r="CH554" s="2"/>
      <c r="CI554" s="2"/>
      <c r="CJ554" s="2"/>
      <c r="CK554" s="2"/>
      <c r="CL554" s="2"/>
      <c r="CM554" s="2">
        <v>0</v>
      </c>
      <c r="CN554" s="2" t="s">
        <v>3</v>
      </c>
      <c r="CO554" s="2">
        <v>0</v>
      </c>
      <c r="CP554" s="2">
        <f t="shared" si="299"/>
        <v>64862.82</v>
      </c>
      <c r="CQ554" s="2">
        <f>ROUND(AL554*BC554,2)</f>
        <v>64862.82</v>
      </c>
      <c r="CR554" s="2">
        <f>ROUND(AM554*BB554,2)</f>
        <v>0</v>
      </c>
      <c r="CS554" s="2">
        <f>ROUND(AN554*BS554,2)</f>
        <v>0</v>
      </c>
      <c r="CT554" s="2">
        <f>ROUND(AO554*BA554,2)</f>
        <v>0</v>
      </c>
      <c r="CU554" s="2">
        <f t="shared" si="300"/>
        <v>0</v>
      </c>
      <c r="CV554" s="2">
        <f>AH554</f>
        <v>0</v>
      </c>
      <c r="CW554" s="2">
        <f>AI554</f>
        <v>0</v>
      </c>
      <c r="CX554" s="2">
        <f t="shared" si="301"/>
        <v>0</v>
      </c>
      <c r="CY554" s="2">
        <f>0</f>
        <v>0</v>
      </c>
      <c r="CZ554" s="2">
        <f>0</f>
        <v>0</v>
      </c>
      <c r="DA554" s="2"/>
      <c r="DB554" s="2"/>
      <c r="DC554" s="2" t="s">
        <v>3</v>
      </c>
      <c r="DD554" s="2" t="s">
        <v>3</v>
      </c>
      <c r="DE554" s="2" t="s">
        <v>3</v>
      </c>
      <c r="DF554" s="2" t="s">
        <v>3</v>
      </c>
      <c r="DG554" s="2" t="s">
        <v>3</v>
      </c>
      <c r="DH554" s="2" t="s">
        <v>3</v>
      </c>
      <c r="DI554" s="2" t="s">
        <v>3</v>
      </c>
      <c r="DJ554" s="2" t="s">
        <v>3</v>
      </c>
      <c r="DK554" s="2" t="s">
        <v>3</v>
      </c>
      <c r="DL554" s="2" t="s">
        <v>3</v>
      </c>
      <c r="DM554" s="2" t="s">
        <v>3</v>
      </c>
      <c r="DN554" s="2">
        <v>0</v>
      </c>
      <c r="DO554" s="2">
        <v>0</v>
      </c>
      <c r="DP554" s="2">
        <v>1</v>
      </c>
      <c r="DQ554" s="2">
        <v>1</v>
      </c>
      <c r="DR554" s="2"/>
      <c r="DS554" s="2"/>
      <c r="DT554" s="2"/>
      <c r="DU554" s="2">
        <v>1013</v>
      </c>
      <c r="DV554" s="2" t="s">
        <v>118</v>
      </c>
      <c r="DW554" s="2" t="s">
        <v>118</v>
      </c>
      <c r="DX554" s="2">
        <v>1</v>
      </c>
      <c r="DY554" s="2"/>
      <c r="DZ554" s="2" t="s">
        <v>3</v>
      </c>
      <c r="EA554" s="2" t="s">
        <v>3</v>
      </c>
      <c r="EB554" s="2" t="s">
        <v>3</v>
      </c>
      <c r="EC554" s="2" t="s">
        <v>3</v>
      </c>
      <c r="ED554" s="2"/>
      <c r="EE554" s="2">
        <v>70312867</v>
      </c>
      <c r="EF554" s="2">
        <v>8</v>
      </c>
      <c r="EG554" s="2" t="s">
        <v>124</v>
      </c>
      <c r="EH554" s="2">
        <v>0</v>
      </c>
      <c r="EI554" s="2" t="s">
        <v>3</v>
      </c>
      <c r="EJ554" s="2">
        <v>1</v>
      </c>
      <c r="EK554" s="2">
        <v>500001</v>
      </c>
      <c r="EL554" s="2" t="s">
        <v>125</v>
      </c>
      <c r="EM554" s="2" t="s">
        <v>126</v>
      </c>
      <c r="EN554" s="2"/>
      <c r="EO554" s="2" t="s">
        <v>3</v>
      </c>
      <c r="EP554" s="2"/>
      <c r="EQ554" s="2">
        <v>0</v>
      </c>
      <c r="ER554" s="2">
        <v>62973.61</v>
      </c>
      <c r="ES554" s="2">
        <v>62973.61</v>
      </c>
      <c r="ET554" s="2">
        <v>0</v>
      </c>
      <c r="EU554" s="2">
        <v>0</v>
      </c>
      <c r="EV554" s="2">
        <v>0</v>
      </c>
      <c r="EW554" s="2">
        <v>0</v>
      </c>
      <c r="EX554" s="2">
        <v>0</v>
      </c>
      <c r="EY554" s="2">
        <v>0</v>
      </c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>
        <v>0</v>
      </c>
      <c r="FR554" s="2">
        <v>0</v>
      </c>
      <c r="FS554" s="2">
        <v>0</v>
      </c>
      <c r="FT554" s="2"/>
      <c r="FU554" s="2"/>
      <c r="FV554" s="2"/>
      <c r="FW554" s="2"/>
      <c r="FX554" s="2">
        <v>0</v>
      </c>
      <c r="FY554" s="2">
        <v>0</v>
      </c>
      <c r="FZ554" s="2"/>
      <c r="GA554" s="2" t="s">
        <v>3</v>
      </c>
      <c r="GB554" s="2"/>
      <c r="GC554" s="2"/>
      <c r="GD554" s="2">
        <v>1</v>
      </c>
      <c r="GE554" s="2"/>
      <c r="GF554" s="2">
        <v>-51547877</v>
      </c>
      <c r="GG554" s="2">
        <v>2</v>
      </c>
      <c r="GH554" s="2">
        <v>1</v>
      </c>
      <c r="GI554" s="2">
        <v>2</v>
      </c>
      <c r="GJ554" s="2">
        <v>0</v>
      </c>
      <c r="GK554" s="2">
        <v>0</v>
      </c>
      <c r="GL554" s="2">
        <f t="shared" si="302"/>
        <v>0</v>
      </c>
      <c r="GM554" s="2">
        <f t="shared" si="303"/>
        <v>64862.82</v>
      </c>
      <c r="GN554" s="2">
        <f t="shared" si="304"/>
        <v>64862.82</v>
      </c>
      <c r="GO554" s="2">
        <f t="shared" si="305"/>
        <v>0</v>
      </c>
      <c r="GP554" s="2">
        <f t="shared" si="306"/>
        <v>0</v>
      </c>
      <c r="GQ554" s="2"/>
      <c r="GR554" s="2">
        <v>0</v>
      </c>
      <c r="GS554" s="2">
        <v>3</v>
      </c>
      <c r="GT554" s="2">
        <v>0</v>
      </c>
      <c r="GU554" s="2" t="s">
        <v>3</v>
      </c>
      <c r="GV554" s="2">
        <f t="shared" si="307"/>
        <v>0</v>
      </c>
      <c r="GW554" s="2">
        <v>1</v>
      </c>
      <c r="GX554" s="2">
        <f t="shared" si="308"/>
        <v>0</v>
      </c>
      <c r="GY554" s="2"/>
      <c r="GZ554" s="2"/>
      <c r="HA554" s="2">
        <v>0</v>
      </c>
      <c r="HB554" s="2">
        <v>0</v>
      </c>
      <c r="HC554" s="2">
        <f t="shared" si="309"/>
        <v>0</v>
      </c>
      <c r="HD554" s="2"/>
      <c r="HE554" s="2" t="s">
        <v>3</v>
      </c>
      <c r="HF554" s="2" t="s">
        <v>3</v>
      </c>
      <c r="HG554" s="2"/>
      <c r="HH554" s="2"/>
      <c r="HI554" s="2"/>
      <c r="HJ554" s="2"/>
      <c r="HK554" s="2"/>
      <c r="HL554" s="2"/>
      <c r="HM554" s="2" t="s">
        <v>3</v>
      </c>
      <c r="HN554" s="2" t="s">
        <v>3</v>
      </c>
      <c r="HO554" s="2" t="s">
        <v>3</v>
      </c>
      <c r="HP554" s="2" t="s">
        <v>3</v>
      </c>
      <c r="HQ554" s="2" t="s">
        <v>3</v>
      </c>
      <c r="HR554" s="2"/>
      <c r="HS554" s="2">
        <v>0</v>
      </c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  <c r="II554" s="2"/>
      <c r="IJ554" s="2"/>
      <c r="IK554" s="2">
        <v>0</v>
      </c>
      <c r="IL554" s="2"/>
      <c r="IM554" s="2"/>
      <c r="IN554" s="2"/>
      <c r="IO554" s="2"/>
      <c r="IP554" s="2"/>
      <c r="IQ554" s="2"/>
      <c r="IR554" s="2"/>
      <c r="IS554" s="2"/>
      <c r="IT554" s="2"/>
      <c r="IU554" s="2"/>
    </row>
    <row r="555" spans="1:255" x14ac:dyDescent="0.2">
      <c r="A555" s="2">
        <v>17</v>
      </c>
      <c r="B555" s="2">
        <v>1</v>
      </c>
      <c r="C555" s="2">
        <f>ROW(SmtRes!A473)</f>
        <v>473</v>
      </c>
      <c r="D555" s="2">
        <f>ROW(EtalonRes!A508)</f>
        <v>508</v>
      </c>
      <c r="E555" s="2" t="s">
        <v>656</v>
      </c>
      <c r="F555" s="2" t="s">
        <v>657</v>
      </c>
      <c r="G555" s="2" t="s">
        <v>658</v>
      </c>
      <c r="H555" s="2" t="s">
        <v>147</v>
      </c>
      <c r="I555" s="2">
        <v>1</v>
      </c>
      <c r="J555" s="2">
        <v>0</v>
      </c>
      <c r="K555" s="2">
        <v>1</v>
      </c>
      <c r="L555" s="2"/>
      <c r="M555" s="2"/>
      <c r="N555" s="2"/>
      <c r="O555" s="2">
        <f t="shared" si="291"/>
        <v>543.63</v>
      </c>
      <c r="P555" s="2">
        <f>SUMIF(SmtRes!AQ468:'SmtRes'!AQ473,"=1",SmtRes!DF468:'SmtRes'!DF473)</f>
        <v>98.15</v>
      </c>
      <c r="Q555" s="2">
        <f>SUMIF(SmtRes!AQ468:'SmtRes'!AQ473,"=1",SmtRes!DG468:'SmtRes'!DG473)</f>
        <v>49.58</v>
      </c>
      <c r="R555" s="2">
        <f>SUMIF(SmtRes!AQ468:'SmtRes'!AQ473,"=1",SmtRes!DH468:'SmtRes'!DH473)</f>
        <v>0</v>
      </c>
      <c r="S555" s="2">
        <f>SUMIF(SmtRes!AQ468:'SmtRes'!AQ473,"=1",SmtRes!DI468:'SmtRes'!DI473)</f>
        <v>395.9</v>
      </c>
      <c r="T555" s="2">
        <f t="shared" si="292"/>
        <v>0</v>
      </c>
      <c r="U555" s="2">
        <f>SUMIF(SmtRes!AQ468:'SmtRes'!AQ473,"=1",SmtRes!CV468:'SmtRes'!CV473)</f>
        <v>1.04</v>
      </c>
      <c r="V555" s="2">
        <f>SUMIF(SmtRes!AQ468:'SmtRes'!AQ473,"=1",SmtRes!CW468:'SmtRes'!CW473)</f>
        <v>0</v>
      </c>
      <c r="W555" s="2">
        <f t="shared" si="293"/>
        <v>0</v>
      </c>
      <c r="X555" s="2">
        <f t="shared" si="294"/>
        <v>463.2</v>
      </c>
      <c r="Y555" s="2">
        <f t="shared" si="295"/>
        <v>292.97000000000003</v>
      </c>
      <c r="Z555" s="2"/>
      <c r="AA555" s="2">
        <v>72309884</v>
      </c>
      <c r="AB555" s="2">
        <f t="shared" si="296"/>
        <v>491.08535999999998</v>
      </c>
      <c r="AC555" s="2">
        <f>ROUND((SUM(SmtRes!BQ468:'SmtRes'!BQ473)),6)</f>
        <v>60.578760000000003</v>
      </c>
      <c r="AD555" s="2">
        <f>ROUND((((SUM(SmtRes!BR468:'SmtRes'!BR473))-(0))+AE555),6)</f>
        <v>34.6098</v>
      </c>
      <c r="AE555" s="2">
        <f>ROUND((0),6)</f>
        <v>0</v>
      </c>
      <c r="AF555" s="2">
        <f>ROUND((SUM(SmtRes!BT468:'SmtRes'!BT473)),6)</f>
        <v>395.89679999999998</v>
      </c>
      <c r="AG555" s="2">
        <f t="shared" si="297"/>
        <v>0</v>
      </c>
      <c r="AH555" s="2">
        <f>(SUM(SmtRes!BU468:'SmtRes'!BU473))</f>
        <v>1.04</v>
      </c>
      <c r="AI555" s="2">
        <f>(0)</f>
        <v>0</v>
      </c>
      <c r="AJ555" s="2">
        <f t="shared" si="298"/>
        <v>0</v>
      </c>
      <c r="AK555" s="2">
        <v>491.08536000000004</v>
      </c>
      <c r="AL555" s="2">
        <v>60.578759999999996</v>
      </c>
      <c r="AM555" s="2">
        <v>34.6098</v>
      </c>
      <c r="AN555" s="2">
        <v>0</v>
      </c>
      <c r="AO555" s="2">
        <v>395.89680000000004</v>
      </c>
      <c r="AP555" s="2">
        <v>0</v>
      </c>
      <c r="AQ555" s="2">
        <v>1.04</v>
      </c>
      <c r="AR555" s="2">
        <v>0</v>
      </c>
      <c r="AS555" s="2">
        <v>0</v>
      </c>
      <c r="AT555" s="2">
        <v>117</v>
      </c>
      <c r="AU555" s="2">
        <v>74</v>
      </c>
      <c r="AV555" s="2">
        <v>1</v>
      </c>
      <c r="AW555" s="2">
        <v>1</v>
      </c>
      <c r="AX555" s="2"/>
      <c r="AY555" s="2"/>
      <c r="AZ555" s="2">
        <v>1</v>
      </c>
      <c r="BA555" s="2">
        <v>1</v>
      </c>
      <c r="BB555" s="2">
        <v>1</v>
      </c>
      <c r="BC555" s="2">
        <v>1</v>
      </c>
      <c r="BD555" s="2" t="s">
        <v>3</v>
      </c>
      <c r="BE555" s="2" t="s">
        <v>3</v>
      </c>
      <c r="BF555" s="2" t="s">
        <v>3</v>
      </c>
      <c r="BG555" s="2" t="s">
        <v>3</v>
      </c>
      <c r="BH555" s="2">
        <v>0</v>
      </c>
      <c r="BI555" s="2">
        <v>1</v>
      </c>
      <c r="BJ555" s="2" t="s">
        <v>659</v>
      </c>
      <c r="BK555" s="2"/>
      <c r="BL555" s="2"/>
      <c r="BM555" s="2">
        <v>24001</v>
      </c>
      <c r="BN555" s="2">
        <v>0</v>
      </c>
      <c r="BO555" s="2" t="s">
        <v>3</v>
      </c>
      <c r="BP555" s="2">
        <v>0</v>
      </c>
      <c r="BQ555" s="2">
        <v>2</v>
      </c>
      <c r="BR555" s="2">
        <v>0</v>
      </c>
      <c r="BS555" s="2">
        <v>1</v>
      </c>
      <c r="BT555" s="2">
        <v>1</v>
      </c>
      <c r="BU555" s="2">
        <v>1</v>
      </c>
      <c r="BV555" s="2">
        <v>1</v>
      </c>
      <c r="BW555" s="2">
        <v>1</v>
      </c>
      <c r="BX555" s="2">
        <v>1</v>
      </c>
      <c r="BY555" s="2" t="s">
        <v>3</v>
      </c>
      <c r="BZ555" s="2">
        <v>117</v>
      </c>
      <c r="CA555" s="2">
        <v>74</v>
      </c>
      <c r="CB555" s="2" t="s">
        <v>3</v>
      </c>
      <c r="CC555" s="2"/>
      <c r="CD555" s="2"/>
      <c r="CE555" s="2">
        <v>0</v>
      </c>
      <c r="CF555" s="2">
        <v>0</v>
      </c>
      <c r="CG555" s="2">
        <v>0</v>
      </c>
      <c r="CH555" s="2"/>
      <c r="CI555" s="2"/>
      <c r="CJ555" s="2"/>
      <c r="CK555" s="2"/>
      <c r="CL555" s="2"/>
      <c r="CM555" s="2">
        <v>0</v>
      </c>
      <c r="CN555" s="2" t="s">
        <v>3</v>
      </c>
      <c r="CO555" s="2">
        <v>0</v>
      </c>
      <c r="CP555" s="2">
        <f t="shared" si="299"/>
        <v>543.63</v>
      </c>
      <c r="CQ555" s="2">
        <f>SUMIF(SmtRes!AQ468:'SmtRes'!AQ473,"=1",SmtRes!AA468:'SmtRes'!AA473)</f>
        <v>1058.8500000000001</v>
      </c>
      <c r="CR555" s="2">
        <f>SUMIF(SmtRes!AQ468:'SmtRes'!AQ473,"=1",SmtRes!AB468:'SmtRes'!AB473)</f>
        <v>57.32</v>
      </c>
      <c r="CS555" s="2">
        <f>SUMIF(SmtRes!AQ468:'SmtRes'!AQ473,"=1",SmtRes!AC468:'SmtRes'!AC473)</f>
        <v>0</v>
      </c>
      <c r="CT555" s="2">
        <f>SUMIF(SmtRes!AQ468:'SmtRes'!AQ473,"=1",SmtRes!AD468:'SmtRes'!AD473)</f>
        <v>380.67</v>
      </c>
      <c r="CU555" s="2">
        <f t="shared" si="300"/>
        <v>0</v>
      </c>
      <c r="CV555" s="2">
        <f>SUMIF(SmtRes!AQ468:'SmtRes'!AQ473,"=1",SmtRes!BU468:'SmtRes'!BU473)</f>
        <v>1.04</v>
      </c>
      <c r="CW555" s="2">
        <f>SUMIF(SmtRes!AQ468:'SmtRes'!AQ473,"=1",SmtRes!BV468:'SmtRes'!BV473)</f>
        <v>0</v>
      </c>
      <c r="CX555" s="2">
        <f t="shared" si="301"/>
        <v>0</v>
      </c>
      <c r="CY555" s="2">
        <f>(((S555+R555)*AT555)/100)</f>
        <v>463.20299999999997</v>
      </c>
      <c r="CZ555" s="2">
        <f>(((S555+R555)*AU555)/100)</f>
        <v>292.96600000000001</v>
      </c>
      <c r="DA555" s="2"/>
      <c r="DB555" s="2"/>
      <c r="DC555" s="2" t="s">
        <v>3</v>
      </c>
      <c r="DD555" s="2" t="s">
        <v>3</v>
      </c>
      <c r="DE555" s="2" t="s">
        <v>3</v>
      </c>
      <c r="DF555" s="2" t="s">
        <v>3</v>
      </c>
      <c r="DG555" s="2" t="s">
        <v>3</v>
      </c>
      <c r="DH555" s="2" t="s">
        <v>3</v>
      </c>
      <c r="DI555" s="2" t="s">
        <v>3</v>
      </c>
      <c r="DJ555" s="2" t="s">
        <v>3</v>
      </c>
      <c r="DK555" s="2" t="s">
        <v>3</v>
      </c>
      <c r="DL555" s="2" t="s">
        <v>3</v>
      </c>
      <c r="DM555" s="2" t="s">
        <v>3</v>
      </c>
      <c r="DN555" s="2">
        <v>0</v>
      </c>
      <c r="DO555" s="2">
        <v>0</v>
      </c>
      <c r="DP555" s="2">
        <v>1</v>
      </c>
      <c r="DQ555" s="2">
        <v>1</v>
      </c>
      <c r="DR555" s="2"/>
      <c r="DS555" s="2"/>
      <c r="DT555" s="2"/>
      <c r="DU555" s="2">
        <v>1013</v>
      </c>
      <c r="DV555" s="2" t="s">
        <v>147</v>
      </c>
      <c r="DW555" s="2" t="s">
        <v>147</v>
      </c>
      <c r="DX555" s="2">
        <v>1</v>
      </c>
      <c r="DY555" s="2"/>
      <c r="DZ555" s="2" t="s">
        <v>3</v>
      </c>
      <c r="EA555" s="2" t="s">
        <v>3</v>
      </c>
      <c r="EB555" s="2" t="s">
        <v>3</v>
      </c>
      <c r="EC555" s="2" t="s">
        <v>3</v>
      </c>
      <c r="ED555" s="2"/>
      <c r="EE555" s="2">
        <v>70312969</v>
      </c>
      <c r="EF555" s="2">
        <v>2</v>
      </c>
      <c r="EG555" s="2" t="s">
        <v>25</v>
      </c>
      <c r="EH555" s="2">
        <v>18</v>
      </c>
      <c r="EI555" s="2" t="s">
        <v>106</v>
      </c>
      <c r="EJ555" s="2">
        <v>1</v>
      </c>
      <c r="EK555" s="2">
        <v>24001</v>
      </c>
      <c r="EL555" s="2" t="s">
        <v>106</v>
      </c>
      <c r="EM555" s="2" t="s">
        <v>107</v>
      </c>
      <c r="EN555" s="2"/>
      <c r="EO555" s="2" t="s">
        <v>3</v>
      </c>
      <c r="EP555" s="2"/>
      <c r="EQ555" s="2">
        <v>0</v>
      </c>
      <c r="ER555" s="2">
        <v>0</v>
      </c>
      <c r="ES555" s="2">
        <v>0</v>
      </c>
      <c r="ET555" s="2">
        <v>0</v>
      </c>
      <c r="EU555" s="2">
        <v>0</v>
      </c>
      <c r="EV555" s="2">
        <v>0</v>
      </c>
      <c r="EW555" s="2">
        <v>1.04</v>
      </c>
      <c r="EX555" s="2">
        <v>0</v>
      </c>
      <c r="EY555" s="2">
        <v>0</v>
      </c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>
        <v>0</v>
      </c>
      <c r="FR555" s="2">
        <v>0</v>
      </c>
      <c r="FS555" s="2">
        <v>0</v>
      </c>
      <c r="FT555" s="2"/>
      <c r="FU555" s="2"/>
      <c r="FV555" s="2"/>
      <c r="FW555" s="2"/>
      <c r="FX555" s="2">
        <v>117</v>
      </c>
      <c r="FY555" s="2">
        <v>74</v>
      </c>
      <c r="FZ555" s="2"/>
      <c r="GA555" s="2" t="s">
        <v>3</v>
      </c>
      <c r="GB555" s="2"/>
      <c r="GC555" s="2"/>
      <c r="GD555" s="2">
        <v>1</v>
      </c>
      <c r="GE555" s="2"/>
      <c r="GF555" s="2">
        <v>-710179087</v>
      </c>
      <c r="GG555" s="2">
        <v>2</v>
      </c>
      <c r="GH555" s="2">
        <v>1</v>
      </c>
      <c r="GI555" s="2">
        <v>-2</v>
      </c>
      <c r="GJ555" s="2">
        <v>0</v>
      </c>
      <c r="GK555" s="2">
        <v>0</v>
      </c>
      <c r="GL555" s="2">
        <f t="shared" si="302"/>
        <v>0</v>
      </c>
      <c r="GM555" s="2">
        <f t="shared" si="303"/>
        <v>1299.8</v>
      </c>
      <c r="GN555" s="2">
        <f t="shared" si="304"/>
        <v>1299.8</v>
      </c>
      <c r="GO555" s="2">
        <f t="shared" si="305"/>
        <v>0</v>
      </c>
      <c r="GP555" s="2">
        <f t="shared" si="306"/>
        <v>0</v>
      </c>
      <c r="GQ555" s="2"/>
      <c r="GR555" s="2">
        <v>0</v>
      </c>
      <c r="GS555" s="2">
        <v>3</v>
      </c>
      <c r="GT555" s="2">
        <v>0</v>
      </c>
      <c r="GU555" s="2" t="s">
        <v>3</v>
      </c>
      <c r="GV555" s="2">
        <f t="shared" si="307"/>
        <v>0</v>
      </c>
      <c r="GW555" s="2">
        <v>1</v>
      </c>
      <c r="GX555" s="2">
        <f t="shared" si="308"/>
        <v>0</v>
      </c>
      <c r="GY555" s="2"/>
      <c r="GZ555" s="2"/>
      <c r="HA555" s="2">
        <v>0</v>
      </c>
      <c r="HB555" s="2">
        <v>0</v>
      </c>
      <c r="HC555" s="2">
        <f t="shared" si="309"/>
        <v>0</v>
      </c>
      <c r="HD555" s="2"/>
      <c r="HE555" s="2" t="s">
        <v>3</v>
      </c>
      <c r="HF555" s="2" t="s">
        <v>3</v>
      </c>
      <c r="HG555" s="2"/>
      <c r="HH555" s="2"/>
      <c r="HI555" s="2"/>
      <c r="HJ555" s="2"/>
      <c r="HK555" s="2"/>
      <c r="HL555" s="2"/>
      <c r="HM555" s="2" t="s">
        <v>3</v>
      </c>
      <c r="HN555" s="2" t="s">
        <v>108</v>
      </c>
      <c r="HO555" s="2" t="s">
        <v>109</v>
      </c>
      <c r="HP555" s="2" t="s">
        <v>106</v>
      </c>
      <c r="HQ555" s="2" t="s">
        <v>106</v>
      </c>
      <c r="HR555" s="2"/>
      <c r="HS555" s="2">
        <v>0</v>
      </c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  <c r="II555" s="2"/>
      <c r="IJ555" s="2"/>
      <c r="IK555" s="2">
        <v>0</v>
      </c>
      <c r="IL555" s="2"/>
      <c r="IM555" s="2"/>
      <c r="IN555" s="2"/>
      <c r="IO555" s="2"/>
      <c r="IP555" s="2"/>
      <c r="IQ555" s="2"/>
      <c r="IR555" s="2"/>
      <c r="IS555" s="2"/>
      <c r="IT555" s="2"/>
      <c r="IU555" s="2"/>
    </row>
    <row r="556" spans="1:255" x14ac:dyDescent="0.2">
      <c r="A556" s="2">
        <v>18</v>
      </c>
      <c r="B556" s="2">
        <v>1</v>
      </c>
      <c r="C556" s="2">
        <v>473</v>
      </c>
      <c r="D556" s="2"/>
      <c r="E556" s="2" t="s">
        <v>660</v>
      </c>
      <c r="F556" s="2" t="s">
        <v>661</v>
      </c>
      <c r="G556" s="2" t="s">
        <v>662</v>
      </c>
      <c r="H556" s="2" t="s">
        <v>118</v>
      </c>
      <c r="I556" s="2">
        <f>I555*J556</f>
        <v>1</v>
      </c>
      <c r="J556" s="2">
        <v>1</v>
      </c>
      <c r="K556" s="2">
        <v>1</v>
      </c>
      <c r="L556" s="2"/>
      <c r="M556" s="2"/>
      <c r="N556" s="2"/>
      <c r="O556" s="2">
        <f t="shared" si="291"/>
        <v>2393.8000000000002</v>
      </c>
      <c r="P556" s="2">
        <f>ROUND(CQ556*I556,2)</f>
        <v>2393.8000000000002</v>
      </c>
      <c r="Q556" s="2">
        <f>ROUND(CR556*I556,2)</f>
        <v>0</v>
      </c>
      <c r="R556" s="2">
        <f>ROUND(CS556*I556,2)</f>
        <v>0</v>
      </c>
      <c r="S556" s="2">
        <f>ROUND(CT556*I556,2)</f>
        <v>0</v>
      </c>
      <c r="T556" s="2">
        <f t="shared" si="292"/>
        <v>0</v>
      </c>
      <c r="U556" s="2">
        <f>ROUND(CV556*I556,7)</f>
        <v>0</v>
      </c>
      <c r="V556" s="2">
        <f>ROUND(CW556*I556,7)</f>
        <v>0</v>
      </c>
      <c r="W556" s="2">
        <f t="shared" si="293"/>
        <v>0</v>
      </c>
      <c r="X556" s="2">
        <f t="shared" si="294"/>
        <v>0</v>
      </c>
      <c r="Y556" s="2">
        <f t="shared" si="295"/>
        <v>0</v>
      </c>
      <c r="Z556" s="2"/>
      <c r="AA556" s="2">
        <v>72309884</v>
      </c>
      <c r="AB556" s="2">
        <f t="shared" si="296"/>
        <v>1884.88</v>
      </c>
      <c r="AC556" s="2">
        <f>ROUND((ES556),6)</f>
        <v>1884.88</v>
      </c>
      <c r="AD556" s="2">
        <f>ROUND((((ET556)-(EU556))+AE556),6)</f>
        <v>0</v>
      </c>
      <c r="AE556" s="2">
        <f>ROUND((EU556),6)</f>
        <v>0</v>
      </c>
      <c r="AF556" s="2">
        <f>ROUND((EV556),6)</f>
        <v>0</v>
      </c>
      <c r="AG556" s="2">
        <f t="shared" si="297"/>
        <v>0</v>
      </c>
      <c r="AH556" s="2">
        <f>(EW556)</f>
        <v>0</v>
      </c>
      <c r="AI556" s="2">
        <f>(EX556)</f>
        <v>0</v>
      </c>
      <c r="AJ556" s="2">
        <f t="shared" si="298"/>
        <v>0</v>
      </c>
      <c r="AK556" s="2">
        <v>1884.88</v>
      </c>
      <c r="AL556" s="2">
        <v>1884.88</v>
      </c>
      <c r="AM556" s="2">
        <v>0</v>
      </c>
      <c r="AN556" s="2">
        <v>0</v>
      </c>
      <c r="AO556" s="2">
        <v>0</v>
      </c>
      <c r="AP556" s="2">
        <v>0</v>
      </c>
      <c r="AQ556" s="2">
        <v>0</v>
      </c>
      <c r="AR556" s="2">
        <v>0</v>
      </c>
      <c r="AS556" s="2">
        <v>0</v>
      </c>
      <c r="AT556" s="2">
        <v>117</v>
      </c>
      <c r="AU556" s="2">
        <v>74</v>
      </c>
      <c r="AV556" s="2">
        <v>1</v>
      </c>
      <c r="AW556" s="2">
        <v>1</v>
      </c>
      <c r="AX556" s="2"/>
      <c r="AY556" s="2"/>
      <c r="AZ556" s="2">
        <v>1</v>
      </c>
      <c r="BA556" s="2">
        <v>1</v>
      </c>
      <c r="BB556" s="2">
        <v>1</v>
      </c>
      <c r="BC556" s="2">
        <v>1.27</v>
      </c>
      <c r="BD556" s="2" t="s">
        <v>3</v>
      </c>
      <c r="BE556" s="2" t="s">
        <v>3</v>
      </c>
      <c r="BF556" s="2" t="s">
        <v>3</v>
      </c>
      <c r="BG556" s="2" t="s">
        <v>3</v>
      </c>
      <c r="BH556" s="2">
        <v>3</v>
      </c>
      <c r="BI556" s="2">
        <v>1</v>
      </c>
      <c r="BJ556" s="2" t="s">
        <v>663</v>
      </c>
      <c r="BK556" s="2"/>
      <c r="BL556" s="2"/>
      <c r="BM556" s="2">
        <v>24001</v>
      </c>
      <c r="BN556" s="2">
        <v>0</v>
      </c>
      <c r="BO556" s="2" t="s">
        <v>661</v>
      </c>
      <c r="BP556" s="2">
        <v>1</v>
      </c>
      <c r="BQ556" s="2">
        <v>2</v>
      </c>
      <c r="BR556" s="2">
        <v>0</v>
      </c>
      <c r="BS556" s="2">
        <v>1</v>
      </c>
      <c r="BT556" s="2">
        <v>1</v>
      </c>
      <c r="BU556" s="2">
        <v>1</v>
      </c>
      <c r="BV556" s="2">
        <v>1</v>
      </c>
      <c r="BW556" s="2">
        <v>1</v>
      </c>
      <c r="BX556" s="2">
        <v>1</v>
      </c>
      <c r="BY556" s="2" t="s">
        <v>3</v>
      </c>
      <c r="BZ556" s="2">
        <v>117</v>
      </c>
      <c r="CA556" s="2">
        <v>74</v>
      </c>
      <c r="CB556" s="2" t="s">
        <v>3</v>
      </c>
      <c r="CC556" s="2"/>
      <c r="CD556" s="2"/>
      <c r="CE556" s="2">
        <v>0</v>
      </c>
      <c r="CF556" s="2">
        <v>0</v>
      </c>
      <c r="CG556" s="2">
        <v>0</v>
      </c>
      <c r="CH556" s="2"/>
      <c r="CI556" s="2"/>
      <c r="CJ556" s="2"/>
      <c r="CK556" s="2"/>
      <c r="CL556" s="2"/>
      <c r="CM556" s="2">
        <v>0</v>
      </c>
      <c r="CN556" s="2" t="s">
        <v>3</v>
      </c>
      <c r="CO556" s="2">
        <v>0</v>
      </c>
      <c r="CP556" s="2">
        <f t="shared" si="299"/>
        <v>2393.8000000000002</v>
      </c>
      <c r="CQ556" s="2">
        <f>ROUND(AL556*BC556,2)</f>
        <v>2393.8000000000002</v>
      </c>
      <c r="CR556" s="2">
        <f>ROUND(AM556*BB556,2)</f>
        <v>0</v>
      </c>
      <c r="CS556" s="2">
        <f>ROUND(AN556*BS556,2)</f>
        <v>0</v>
      </c>
      <c r="CT556" s="2">
        <f>ROUND(AO556*BA556,2)</f>
        <v>0</v>
      </c>
      <c r="CU556" s="2">
        <f t="shared" si="300"/>
        <v>0</v>
      </c>
      <c r="CV556" s="2">
        <f>AH556</f>
        <v>0</v>
      </c>
      <c r="CW556" s="2">
        <f>AI556</f>
        <v>0</v>
      </c>
      <c r="CX556" s="2">
        <f t="shared" si="301"/>
        <v>0</v>
      </c>
      <c r="CY556" s="2">
        <f>(((S556+R556)*AT556)/100)</f>
        <v>0</v>
      </c>
      <c r="CZ556" s="2">
        <f>(((S556+R556)*AU556)/100)</f>
        <v>0</v>
      </c>
      <c r="DA556" s="2"/>
      <c r="DB556" s="2"/>
      <c r="DC556" s="2" t="s">
        <v>3</v>
      </c>
      <c r="DD556" s="2" t="s">
        <v>3</v>
      </c>
      <c r="DE556" s="2" t="s">
        <v>3</v>
      </c>
      <c r="DF556" s="2" t="s">
        <v>3</v>
      </c>
      <c r="DG556" s="2" t="s">
        <v>3</v>
      </c>
      <c r="DH556" s="2" t="s">
        <v>3</v>
      </c>
      <c r="DI556" s="2" t="s">
        <v>3</v>
      </c>
      <c r="DJ556" s="2" t="s">
        <v>3</v>
      </c>
      <c r="DK556" s="2" t="s">
        <v>3</v>
      </c>
      <c r="DL556" s="2" t="s">
        <v>3</v>
      </c>
      <c r="DM556" s="2" t="s">
        <v>3</v>
      </c>
      <c r="DN556" s="2">
        <v>0</v>
      </c>
      <c r="DO556" s="2">
        <v>0</v>
      </c>
      <c r="DP556" s="2">
        <v>1</v>
      </c>
      <c r="DQ556" s="2">
        <v>1</v>
      </c>
      <c r="DR556" s="2"/>
      <c r="DS556" s="2"/>
      <c r="DT556" s="2"/>
      <c r="DU556" s="2">
        <v>1013</v>
      </c>
      <c r="DV556" s="2" t="s">
        <v>118</v>
      </c>
      <c r="DW556" s="2" t="s">
        <v>118</v>
      </c>
      <c r="DX556" s="2">
        <v>1</v>
      </c>
      <c r="DY556" s="2"/>
      <c r="DZ556" s="2" t="s">
        <v>3</v>
      </c>
      <c r="EA556" s="2" t="s">
        <v>3</v>
      </c>
      <c r="EB556" s="2" t="s">
        <v>3</v>
      </c>
      <c r="EC556" s="2" t="s">
        <v>3</v>
      </c>
      <c r="ED556" s="2"/>
      <c r="EE556" s="2">
        <v>70312969</v>
      </c>
      <c r="EF556" s="2">
        <v>2</v>
      </c>
      <c r="EG556" s="2" t="s">
        <v>25</v>
      </c>
      <c r="EH556" s="2">
        <v>18</v>
      </c>
      <c r="EI556" s="2" t="s">
        <v>106</v>
      </c>
      <c r="EJ556" s="2">
        <v>1</v>
      </c>
      <c r="EK556" s="2">
        <v>24001</v>
      </c>
      <c r="EL556" s="2" t="s">
        <v>106</v>
      </c>
      <c r="EM556" s="2" t="s">
        <v>107</v>
      </c>
      <c r="EN556" s="2"/>
      <c r="EO556" s="2" t="s">
        <v>3</v>
      </c>
      <c r="EP556" s="2"/>
      <c r="EQ556" s="2">
        <v>0</v>
      </c>
      <c r="ER556" s="2">
        <v>1884.88</v>
      </c>
      <c r="ES556" s="2">
        <v>1884.88</v>
      </c>
      <c r="ET556" s="2">
        <v>0</v>
      </c>
      <c r="EU556" s="2">
        <v>0</v>
      </c>
      <c r="EV556" s="2">
        <v>0</v>
      </c>
      <c r="EW556" s="2">
        <v>0</v>
      </c>
      <c r="EX556" s="2">
        <v>0</v>
      </c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>
        <v>0</v>
      </c>
      <c r="FR556" s="2">
        <v>0</v>
      </c>
      <c r="FS556" s="2">
        <v>0</v>
      </c>
      <c r="FT556" s="2"/>
      <c r="FU556" s="2"/>
      <c r="FV556" s="2"/>
      <c r="FW556" s="2"/>
      <c r="FX556" s="2">
        <v>117</v>
      </c>
      <c r="FY556" s="2">
        <v>74</v>
      </c>
      <c r="FZ556" s="2"/>
      <c r="GA556" s="2" t="s">
        <v>3</v>
      </c>
      <c r="GB556" s="2"/>
      <c r="GC556" s="2"/>
      <c r="GD556" s="2">
        <v>1</v>
      </c>
      <c r="GE556" s="2"/>
      <c r="GF556" s="2">
        <v>-2104131127</v>
      </c>
      <c r="GG556" s="2">
        <v>2</v>
      </c>
      <c r="GH556" s="2">
        <v>1</v>
      </c>
      <c r="GI556" s="2">
        <v>2</v>
      </c>
      <c r="GJ556" s="2">
        <v>0</v>
      </c>
      <c r="GK556" s="2">
        <v>0</v>
      </c>
      <c r="GL556" s="2">
        <f t="shared" si="302"/>
        <v>0</v>
      </c>
      <c r="GM556" s="2">
        <f t="shared" si="303"/>
        <v>2393.8000000000002</v>
      </c>
      <c r="GN556" s="2">
        <f t="shared" si="304"/>
        <v>2393.8000000000002</v>
      </c>
      <c r="GO556" s="2">
        <f t="shared" si="305"/>
        <v>0</v>
      </c>
      <c r="GP556" s="2">
        <f t="shared" si="306"/>
        <v>0</v>
      </c>
      <c r="GQ556" s="2"/>
      <c r="GR556" s="2">
        <v>0</v>
      </c>
      <c r="GS556" s="2">
        <v>3</v>
      </c>
      <c r="GT556" s="2">
        <v>0</v>
      </c>
      <c r="GU556" s="2" t="s">
        <v>3</v>
      </c>
      <c r="GV556" s="2">
        <f t="shared" si="307"/>
        <v>0</v>
      </c>
      <c r="GW556" s="2">
        <v>1</v>
      </c>
      <c r="GX556" s="2">
        <f t="shared" si="308"/>
        <v>0</v>
      </c>
      <c r="GY556" s="2"/>
      <c r="GZ556" s="2"/>
      <c r="HA556" s="2">
        <v>0</v>
      </c>
      <c r="HB556" s="2">
        <v>0</v>
      </c>
      <c r="HC556" s="2">
        <f t="shared" si="309"/>
        <v>0</v>
      </c>
      <c r="HD556" s="2"/>
      <c r="HE556" s="2" t="s">
        <v>3</v>
      </c>
      <c r="HF556" s="2" t="s">
        <v>3</v>
      </c>
      <c r="HG556" s="2"/>
      <c r="HH556" s="2"/>
      <c r="HI556" s="2"/>
      <c r="HJ556" s="2"/>
      <c r="HK556" s="2"/>
      <c r="HL556" s="2"/>
      <c r="HM556" s="2" t="s">
        <v>3</v>
      </c>
      <c r="HN556" s="2" t="s">
        <v>108</v>
      </c>
      <c r="HO556" s="2" t="s">
        <v>109</v>
      </c>
      <c r="HP556" s="2" t="s">
        <v>106</v>
      </c>
      <c r="HQ556" s="2" t="s">
        <v>106</v>
      </c>
      <c r="HR556" s="2"/>
      <c r="HS556" s="2">
        <v>0</v>
      </c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  <c r="II556" s="2"/>
      <c r="IJ556" s="2"/>
      <c r="IK556" s="2">
        <v>0</v>
      </c>
      <c r="IL556" s="2"/>
      <c r="IM556" s="2"/>
      <c r="IN556" s="2"/>
      <c r="IO556" s="2"/>
      <c r="IP556" s="2"/>
      <c r="IQ556" s="2"/>
      <c r="IR556" s="2"/>
      <c r="IS556" s="2"/>
      <c r="IT556" s="2"/>
      <c r="IU556" s="2"/>
    </row>
    <row r="557" spans="1:255" x14ac:dyDescent="0.2">
      <c r="A557" s="2">
        <v>17</v>
      </c>
      <c r="B557" s="2">
        <v>1</v>
      </c>
      <c r="C557" s="2">
        <f>ROW(SmtRes!A478)</f>
        <v>478</v>
      </c>
      <c r="D557" s="2">
        <f>ROW(EtalonRes!A515)</f>
        <v>515</v>
      </c>
      <c r="E557" s="2" t="s">
        <v>664</v>
      </c>
      <c r="F557" s="2" t="s">
        <v>665</v>
      </c>
      <c r="G557" s="2" t="s">
        <v>666</v>
      </c>
      <c r="H557" s="2" t="s">
        <v>118</v>
      </c>
      <c r="I557" s="2">
        <v>2</v>
      </c>
      <c r="J557" s="2">
        <v>0</v>
      </c>
      <c r="K557" s="2">
        <v>2</v>
      </c>
      <c r="L557" s="2"/>
      <c r="M557" s="2"/>
      <c r="N557" s="2"/>
      <c r="O557" s="2">
        <f t="shared" si="291"/>
        <v>2019.02</v>
      </c>
      <c r="P557" s="2">
        <f>SUMIF(SmtRes!AQ474:'SmtRes'!AQ478,"=1",SmtRes!DF474:'SmtRes'!DF478)</f>
        <v>351.74</v>
      </c>
      <c r="Q557" s="2">
        <f>SUMIF(SmtRes!AQ474:'SmtRes'!AQ478,"=1",SmtRes!DG474:'SmtRes'!DG478)</f>
        <v>190.28</v>
      </c>
      <c r="R557" s="2">
        <f>SUMIF(SmtRes!AQ474:'SmtRes'!AQ478,"=1",SmtRes!DH474:'SmtRes'!DH478)</f>
        <v>0</v>
      </c>
      <c r="S557" s="2">
        <f>SUMIF(SmtRes!AQ474:'SmtRes'!AQ478,"=1",SmtRes!DI474:'SmtRes'!DI478)</f>
        <v>1477</v>
      </c>
      <c r="T557" s="2">
        <f t="shared" si="292"/>
        <v>0</v>
      </c>
      <c r="U557" s="2">
        <f>SUMIF(SmtRes!AQ474:'SmtRes'!AQ478,"=1",SmtRes!CV474:'SmtRes'!CV478)</f>
        <v>3.88</v>
      </c>
      <c r="V557" s="2">
        <f>SUMIF(SmtRes!AQ474:'SmtRes'!AQ478,"=1",SmtRes!CW474:'SmtRes'!CW478)</f>
        <v>0</v>
      </c>
      <c r="W557" s="2">
        <f t="shared" si="293"/>
        <v>0</v>
      </c>
      <c r="X557" s="2">
        <f t="shared" si="294"/>
        <v>1728.09</v>
      </c>
      <c r="Y557" s="2">
        <f t="shared" si="295"/>
        <v>1092.98</v>
      </c>
      <c r="Z557" s="2"/>
      <c r="AA557" s="2">
        <v>72309884</v>
      </c>
      <c r="AB557" s="2">
        <f t="shared" si="296"/>
        <v>913.18460000000005</v>
      </c>
      <c r="AC557" s="2">
        <f>ROUND((SUM(SmtRes!BQ474:'SmtRes'!BQ478)),6)</f>
        <v>108.548</v>
      </c>
      <c r="AD557" s="2">
        <f>ROUND((((SUM(SmtRes!BR474:'SmtRes'!BR478))-(0))+AE557),6)</f>
        <v>66.136799999999994</v>
      </c>
      <c r="AE557" s="2">
        <f>ROUND((0),6)</f>
        <v>0</v>
      </c>
      <c r="AF557" s="2">
        <f>ROUND((SUM(SmtRes!BT474:'SmtRes'!BT478)),6)</f>
        <v>738.49980000000005</v>
      </c>
      <c r="AG557" s="2">
        <f t="shared" si="297"/>
        <v>0</v>
      </c>
      <c r="AH557" s="2">
        <f>(SUM(SmtRes!BU474:'SmtRes'!BU478))</f>
        <v>1.94</v>
      </c>
      <c r="AI557" s="2">
        <f>(0)</f>
        <v>0</v>
      </c>
      <c r="AJ557" s="2">
        <f t="shared" si="298"/>
        <v>0</v>
      </c>
      <c r="AK557" s="2">
        <v>913.18460000000005</v>
      </c>
      <c r="AL557" s="2">
        <v>108.54799999999999</v>
      </c>
      <c r="AM557" s="2">
        <v>66.136799999999994</v>
      </c>
      <c r="AN557" s="2">
        <v>0</v>
      </c>
      <c r="AO557" s="2">
        <v>738.49980000000005</v>
      </c>
      <c r="AP557" s="2">
        <v>0</v>
      </c>
      <c r="AQ557" s="2">
        <v>1.94</v>
      </c>
      <c r="AR557" s="2">
        <v>0</v>
      </c>
      <c r="AS557" s="2">
        <v>0</v>
      </c>
      <c r="AT557" s="2">
        <v>117</v>
      </c>
      <c r="AU557" s="2">
        <v>74</v>
      </c>
      <c r="AV557" s="2">
        <v>1</v>
      </c>
      <c r="AW557" s="2">
        <v>1</v>
      </c>
      <c r="AX557" s="2"/>
      <c r="AY557" s="2"/>
      <c r="AZ557" s="2">
        <v>1</v>
      </c>
      <c r="BA557" s="2">
        <v>1</v>
      </c>
      <c r="BB557" s="2">
        <v>1</v>
      </c>
      <c r="BC557" s="2">
        <v>1</v>
      </c>
      <c r="BD557" s="2" t="s">
        <v>3</v>
      </c>
      <c r="BE557" s="2" t="s">
        <v>3</v>
      </c>
      <c r="BF557" s="2" t="s">
        <v>3</v>
      </c>
      <c r="BG557" s="2" t="s">
        <v>3</v>
      </c>
      <c r="BH557" s="2">
        <v>0</v>
      </c>
      <c r="BI557" s="2">
        <v>1</v>
      </c>
      <c r="BJ557" s="2" t="s">
        <v>667</v>
      </c>
      <c r="BK557" s="2"/>
      <c r="BL557" s="2"/>
      <c r="BM557" s="2">
        <v>24001</v>
      </c>
      <c r="BN557" s="2">
        <v>0</v>
      </c>
      <c r="BO557" s="2" t="s">
        <v>3</v>
      </c>
      <c r="BP557" s="2">
        <v>0</v>
      </c>
      <c r="BQ557" s="2">
        <v>2</v>
      </c>
      <c r="BR557" s="2">
        <v>0</v>
      </c>
      <c r="BS557" s="2">
        <v>1</v>
      </c>
      <c r="BT557" s="2">
        <v>1</v>
      </c>
      <c r="BU557" s="2">
        <v>1</v>
      </c>
      <c r="BV557" s="2">
        <v>1</v>
      </c>
      <c r="BW557" s="2">
        <v>1</v>
      </c>
      <c r="BX557" s="2">
        <v>1</v>
      </c>
      <c r="BY557" s="2" t="s">
        <v>3</v>
      </c>
      <c r="BZ557" s="2">
        <v>117</v>
      </c>
      <c r="CA557" s="2">
        <v>74</v>
      </c>
      <c r="CB557" s="2" t="s">
        <v>3</v>
      </c>
      <c r="CC557" s="2"/>
      <c r="CD557" s="2"/>
      <c r="CE557" s="2">
        <v>0</v>
      </c>
      <c r="CF557" s="2">
        <v>0</v>
      </c>
      <c r="CG557" s="2">
        <v>0</v>
      </c>
      <c r="CH557" s="2"/>
      <c r="CI557" s="2"/>
      <c r="CJ557" s="2"/>
      <c r="CK557" s="2"/>
      <c r="CL557" s="2"/>
      <c r="CM557" s="2">
        <v>0</v>
      </c>
      <c r="CN557" s="2" t="s">
        <v>3</v>
      </c>
      <c r="CO557" s="2">
        <v>0</v>
      </c>
      <c r="CP557" s="2">
        <f t="shared" si="299"/>
        <v>2019.02</v>
      </c>
      <c r="CQ557" s="2">
        <f>SUMIF(SmtRes!AQ474:'SmtRes'!AQ478,"=1",SmtRes!AA474:'SmtRes'!AA478)</f>
        <v>1058.8500000000001</v>
      </c>
      <c r="CR557" s="2">
        <f>SUMIF(SmtRes!AQ474:'SmtRes'!AQ478,"=1",SmtRes!AB474:'SmtRes'!AB478)</f>
        <v>57.32</v>
      </c>
      <c r="CS557" s="2">
        <f>SUMIF(SmtRes!AQ474:'SmtRes'!AQ478,"=1",SmtRes!AC474:'SmtRes'!AC478)</f>
        <v>0</v>
      </c>
      <c r="CT557" s="2">
        <f>SUMIF(SmtRes!AQ474:'SmtRes'!AQ478,"=1",SmtRes!AD474:'SmtRes'!AD478)</f>
        <v>380.67</v>
      </c>
      <c r="CU557" s="2">
        <f t="shared" si="300"/>
        <v>0</v>
      </c>
      <c r="CV557" s="2">
        <f>SUMIF(SmtRes!AQ474:'SmtRes'!AQ478,"=1",SmtRes!BU474:'SmtRes'!BU478)</f>
        <v>1.94</v>
      </c>
      <c r="CW557" s="2">
        <f>SUMIF(SmtRes!AQ474:'SmtRes'!AQ478,"=1",SmtRes!BV474:'SmtRes'!BV478)</f>
        <v>0</v>
      </c>
      <c r="CX557" s="2">
        <f t="shared" si="301"/>
        <v>0</v>
      </c>
      <c r="CY557" s="2">
        <f>(((S557+R557)*AT557)/100)</f>
        <v>1728.09</v>
      </c>
      <c r="CZ557" s="2">
        <f>(((S557+R557)*AU557)/100)</f>
        <v>1092.98</v>
      </c>
      <c r="DA557" s="2"/>
      <c r="DB557" s="2"/>
      <c r="DC557" s="2" t="s">
        <v>3</v>
      </c>
      <c r="DD557" s="2" t="s">
        <v>3</v>
      </c>
      <c r="DE557" s="2" t="s">
        <v>3</v>
      </c>
      <c r="DF557" s="2" t="s">
        <v>3</v>
      </c>
      <c r="DG557" s="2" t="s">
        <v>3</v>
      </c>
      <c r="DH557" s="2" t="s">
        <v>3</v>
      </c>
      <c r="DI557" s="2" t="s">
        <v>3</v>
      </c>
      <c r="DJ557" s="2" t="s">
        <v>3</v>
      </c>
      <c r="DK557" s="2" t="s">
        <v>3</v>
      </c>
      <c r="DL557" s="2" t="s">
        <v>3</v>
      </c>
      <c r="DM557" s="2" t="s">
        <v>3</v>
      </c>
      <c r="DN557" s="2">
        <v>0</v>
      </c>
      <c r="DO557" s="2">
        <v>0</v>
      </c>
      <c r="DP557" s="2">
        <v>1</v>
      </c>
      <c r="DQ557" s="2">
        <v>1</v>
      </c>
      <c r="DR557" s="2"/>
      <c r="DS557" s="2"/>
      <c r="DT557" s="2"/>
      <c r="DU557" s="2">
        <v>1013</v>
      </c>
      <c r="DV557" s="2" t="s">
        <v>118</v>
      </c>
      <c r="DW557" s="2" t="s">
        <v>118</v>
      </c>
      <c r="DX557" s="2">
        <v>1</v>
      </c>
      <c r="DY557" s="2"/>
      <c r="DZ557" s="2" t="s">
        <v>3</v>
      </c>
      <c r="EA557" s="2" t="s">
        <v>3</v>
      </c>
      <c r="EB557" s="2" t="s">
        <v>3</v>
      </c>
      <c r="EC557" s="2" t="s">
        <v>3</v>
      </c>
      <c r="ED557" s="2"/>
      <c r="EE557" s="2">
        <v>70312969</v>
      </c>
      <c r="EF557" s="2">
        <v>2</v>
      </c>
      <c r="EG557" s="2" t="s">
        <v>25</v>
      </c>
      <c r="EH557" s="2">
        <v>18</v>
      </c>
      <c r="EI557" s="2" t="s">
        <v>106</v>
      </c>
      <c r="EJ557" s="2">
        <v>1</v>
      </c>
      <c r="EK557" s="2">
        <v>24001</v>
      </c>
      <c r="EL557" s="2" t="s">
        <v>106</v>
      </c>
      <c r="EM557" s="2" t="s">
        <v>107</v>
      </c>
      <c r="EN557" s="2"/>
      <c r="EO557" s="2" t="s">
        <v>3</v>
      </c>
      <c r="EP557" s="2"/>
      <c r="EQ557" s="2">
        <v>0</v>
      </c>
      <c r="ER557" s="2">
        <v>0</v>
      </c>
      <c r="ES557" s="2">
        <v>0</v>
      </c>
      <c r="ET557" s="2">
        <v>0</v>
      </c>
      <c r="EU557" s="2">
        <v>0</v>
      </c>
      <c r="EV557" s="2">
        <v>0</v>
      </c>
      <c r="EW557" s="2">
        <v>1.94</v>
      </c>
      <c r="EX557" s="2">
        <v>0</v>
      </c>
      <c r="EY557" s="2">
        <v>0</v>
      </c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>
        <v>0</v>
      </c>
      <c r="FR557" s="2">
        <v>0</v>
      </c>
      <c r="FS557" s="2">
        <v>0</v>
      </c>
      <c r="FT557" s="2"/>
      <c r="FU557" s="2"/>
      <c r="FV557" s="2"/>
      <c r="FW557" s="2"/>
      <c r="FX557" s="2">
        <v>117</v>
      </c>
      <c r="FY557" s="2">
        <v>74</v>
      </c>
      <c r="FZ557" s="2"/>
      <c r="GA557" s="2" t="s">
        <v>3</v>
      </c>
      <c r="GB557" s="2"/>
      <c r="GC557" s="2"/>
      <c r="GD557" s="2">
        <v>1</v>
      </c>
      <c r="GE557" s="2"/>
      <c r="GF557" s="2">
        <v>-845216418</v>
      </c>
      <c r="GG557" s="2">
        <v>2</v>
      </c>
      <c r="GH557" s="2">
        <v>1</v>
      </c>
      <c r="GI557" s="2">
        <v>-2</v>
      </c>
      <c r="GJ557" s="2">
        <v>0</v>
      </c>
      <c r="GK557" s="2">
        <v>0</v>
      </c>
      <c r="GL557" s="2">
        <f t="shared" si="302"/>
        <v>0</v>
      </c>
      <c r="GM557" s="2">
        <f t="shared" si="303"/>
        <v>4840.09</v>
      </c>
      <c r="GN557" s="2">
        <f t="shared" si="304"/>
        <v>4840.09</v>
      </c>
      <c r="GO557" s="2">
        <f t="shared" si="305"/>
        <v>0</v>
      </c>
      <c r="GP557" s="2">
        <f t="shared" si="306"/>
        <v>0</v>
      </c>
      <c r="GQ557" s="2"/>
      <c r="GR557" s="2">
        <v>0</v>
      </c>
      <c r="GS557" s="2">
        <v>3</v>
      </c>
      <c r="GT557" s="2">
        <v>0</v>
      </c>
      <c r="GU557" s="2" t="s">
        <v>3</v>
      </c>
      <c r="GV557" s="2">
        <f t="shared" si="307"/>
        <v>0</v>
      </c>
      <c r="GW557" s="2">
        <v>1</v>
      </c>
      <c r="GX557" s="2">
        <f t="shared" si="308"/>
        <v>0</v>
      </c>
      <c r="GY557" s="2"/>
      <c r="GZ557" s="2"/>
      <c r="HA557" s="2">
        <v>0</v>
      </c>
      <c r="HB557" s="2">
        <v>0</v>
      </c>
      <c r="HC557" s="2">
        <f t="shared" si="309"/>
        <v>0</v>
      </c>
      <c r="HD557" s="2"/>
      <c r="HE557" s="2" t="s">
        <v>3</v>
      </c>
      <c r="HF557" s="2" t="s">
        <v>3</v>
      </c>
      <c r="HG557" s="2"/>
      <c r="HH557" s="2"/>
      <c r="HI557" s="2"/>
      <c r="HJ557" s="2"/>
      <c r="HK557" s="2"/>
      <c r="HL557" s="2"/>
      <c r="HM557" s="2" t="s">
        <v>3</v>
      </c>
      <c r="HN557" s="2" t="s">
        <v>108</v>
      </c>
      <c r="HO557" s="2" t="s">
        <v>109</v>
      </c>
      <c r="HP557" s="2" t="s">
        <v>106</v>
      </c>
      <c r="HQ557" s="2" t="s">
        <v>106</v>
      </c>
      <c r="HR557" s="2"/>
      <c r="HS557" s="2">
        <v>0</v>
      </c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>
        <v>0</v>
      </c>
      <c r="IL557" s="2"/>
      <c r="IM557" s="2"/>
      <c r="IN557" s="2"/>
      <c r="IO557" s="2"/>
      <c r="IP557" s="2"/>
      <c r="IQ557" s="2"/>
      <c r="IR557" s="2"/>
      <c r="IS557" s="2"/>
      <c r="IT557" s="2"/>
      <c r="IU557" s="2"/>
    </row>
    <row r="558" spans="1:255" x14ac:dyDescent="0.2">
      <c r="A558" s="2">
        <v>17</v>
      </c>
      <c r="B558" s="2">
        <v>1</v>
      </c>
      <c r="C558" s="2"/>
      <c r="D558" s="2"/>
      <c r="E558" s="2" t="s">
        <v>668</v>
      </c>
      <c r="F558" s="2" t="s">
        <v>669</v>
      </c>
      <c r="G558" s="2" t="s">
        <v>670</v>
      </c>
      <c r="H558" s="2" t="s">
        <v>118</v>
      </c>
      <c r="I558" s="2">
        <v>1</v>
      </c>
      <c r="J558" s="2">
        <v>0</v>
      </c>
      <c r="K558" s="2">
        <v>1</v>
      </c>
      <c r="L558" s="2"/>
      <c r="M558" s="2"/>
      <c r="N558" s="2"/>
      <c r="O558" s="2">
        <f t="shared" si="291"/>
        <v>12881.54</v>
      </c>
      <c r="P558" s="2">
        <f>ROUND(CQ558*I558,2)</f>
        <v>12881.54</v>
      </c>
      <c r="Q558" s="2">
        <f>ROUND(CR558*I558,2)</f>
        <v>0</v>
      </c>
      <c r="R558" s="2">
        <f>ROUND(CS558*I558,2)</f>
        <v>0</v>
      </c>
      <c r="S558" s="2">
        <f>ROUND(CT558*I558,2)</f>
        <v>0</v>
      </c>
      <c r="T558" s="2">
        <f t="shared" si="292"/>
        <v>0</v>
      </c>
      <c r="U558" s="2">
        <f>ROUND(CV558*I558,7)</f>
        <v>0</v>
      </c>
      <c r="V558" s="2">
        <f>ROUND(CW558*I558,7)</f>
        <v>0</v>
      </c>
      <c r="W558" s="2">
        <f t="shared" si="293"/>
        <v>0</v>
      </c>
      <c r="X558" s="2">
        <f t="shared" si="294"/>
        <v>0</v>
      </c>
      <c r="Y558" s="2">
        <f t="shared" si="295"/>
        <v>0</v>
      </c>
      <c r="Z558" s="2"/>
      <c r="AA558" s="2">
        <v>72309884</v>
      </c>
      <c r="AB558" s="2">
        <f t="shared" si="296"/>
        <v>12754</v>
      </c>
      <c r="AC558" s="2">
        <f>ROUND((ES558),6)</f>
        <v>12754</v>
      </c>
      <c r="AD558" s="2">
        <f>ROUND((((ET558)-(EU558))+AE558),6)</f>
        <v>0</v>
      </c>
      <c r="AE558" s="2">
        <f>ROUND((EU558),6)</f>
        <v>0</v>
      </c>
      <c r="AF558" s="2">
        <f>ROUND((EV558),6)</f>
        <v>0</v>
      </c>
      <c r="AG558" s="2">
        <f t="shared" si="297"/>
        <v>0</v>
      </c>
      <c r="AH558" s="2">
        <f>(EW558)</f>
        <v>0</v>
      </c>
      <c r="AI558" s="2">
        <f>(EX558)</f>
        <v>0</v>
      </c>
      <c r="AJ558" s="2">
        <f t="shared" si="298"/>
        <v>0</v>
      </c>
      <c r="AK558" s="2">
        <v>12754</v>
      </c>
      <c r="AL558" s="2">
        <v>12754</v>
      </c>
      <c r="AM558" s="2">
        <v>0</v>
      </c>
      <c r="AN558" s="2">
        <v>0</v>
      </c>
      <c r="AO558" s="2">
        <v>0</v>
      </c>
      <c r="AP558" s="2">
        <v>0</v>
      </c>
      <c r="AQ558" s="2">
        <v>0</v>
      </c>
      <c r="AR558" s="2">
        <v>0</v>
      </c>
      <c r="AS558" s="2">
        <v>0</v>
      </c>
      <c r="AT558" s="2">
        <v>0</v>
      </c>
      <c r="AU558" s="2">
        <v>0</v>
      </c>
      <c r="AV558" s="2">
        <v>1</v>
      </c>
      <c r="AW558" s="2">
        <v>1</v>
      </c>
      <c r="AX558" s="2"/>
      <c r="AY558" s="2"/>
      <c r="AZ558" s="2">
        <v>1</v>
      </c>
      <c r="BA558" s="2">
        <v>1</v>
      </c>
      <c r="BB558" s="2">
        <v>1</v>
      </c>
      <c r="BC558" s="2">
        <v>1.01</v>
      </c>
      <c r="BD558" s="2" t="s">
        <v>3</v>
      </c>
      <c r="BE558" s="2" t="s">
        <v>3</v>
      </c>
      <c r="BF558" s="2" t="s">
        <v>3</v>
      </c>
      <c r="BG558" s="2" t="s">
        <v>3</v>
      </c>
      <c r="BH558" s="2">
        <v>3</v>
      </c>
      <c r="BI558" s="2">
        <v>1</v>
      </c>
      <c r="BJ558" s="2" t="s">
        <v>671</v>
      </c>
      <c r="BK558" s="2"/>
      <c r="BL558" s="2"/>
      <c r="BM558" s="2">
        <v>500001</v>
      </c>
      <c r="BN558" s="2">
        <v>0</v>
      </c>
      <c r="BO558" s="2" t="s">
        <v>669</v>
      </c>
      <c r="BP558" s="2">
        <v>1</v>
      </c>
      <c r="BQ558" s="2">
        <v>8</v>
      </c>
      <c r="BR558" s="2">
        <v>0</v>
      </c>
      <c r="BS558" s="2">
        <v>1</v>
      </c>
      <c r="BT558" s="2">
        <v>1</v>
      </c>
      <c r="BU558" s="2">
        <v>1</v>
      </c>
      <c r="BV558" s="2">
        <v>1</v>
      </c>
      <c r="BW558" s="2">
        <v>1</v>
      </c>
      <c r="BX558" s="2">
        <v>1</v>
      </c>
      <c r="BY558" s="2" t="s">
        <v>3</v>
      </c>
      <c r="BZ558" s="2">
        <v>0</v>
      </c>
      <c r="CA558" s="2">
        <v>0</v>
      </c>
      <c r="CB558" s="2" t="s">
        <v>3</v>
      </c>
      <c r="CC558" s="2"/>
      <c r="CD558" s="2"/>
      <c r="CE558" s="2">
        <v>0</v>
      </c>
      <c r="CF558" s="2">
        <v>0</v>
      </c>
      <c r="CG558" s="2">
        <v>0</v>
      </c>
      <c r="CH558" s="2"/>
      <c r="CI558" s="2"/>
      <c r="CJ558" s="2"/>
      <c r="CK558" s="2"/>
      <c r="CL558" s="2"/>
      <c r="CM558" s="2">
        <v>0</v>
      </c>
      <c r="CN558" s="2" t="s">
        <v>3</v>
      </c>
      <c r="CO558" s="2">
        <v>0</v>
      </c>
      <c r="CP558" s="2">
        <f t="shared" si="299"/>
        <v>12881.54</v>
      </c>
      <c r="CQ558" s="2">
        <f>ROUND(AL558*BC558,2)</f>
        <v>12881.54</v>
      </c>
      <c r="CR558" s="2">
        <f>ROUND(AM558*BB558,2)</f>
        <v>0</v>
      </c>
      <c r="CS558" s="2">
        <f>ROUND(AN558*BS558,2)</f>
        <v>0</v>
      </c>
      <c r="CT558" s="2">
        <f>ROUND(AO558*BA558,2)</f>
        <v>0</v>
      </c>
      <c r="CU558" s="2">
        <f t="shared" si="300"/>
        <v>0</v>
      </c>
      <c r="CV558" s="2">
        <f>AH558</f>
        <v>0</v>
      </c>
      <c r="CW558" s="2">
        <f>AI558</f>
        <v>0</v>
      </c>
      <c r="CX558" s="2">
        <f t="shared" si="301"/>
        <v>0</v>
      </c>
      <c r="CY558" s="2">
        <f>0</f>
        <v>0</v>
      </c>
      <c r="CZ558" s="2">
        <f>0</f>
        <v>0</v>
      </c>
      <c r="DA558" s="2"/>
      <c r="DB558" s="2"/>
      <c r="DC558" s="2" t="s">
        <v>3</v>
      </c>
      <c r="DD558" s="2" t="s">
        <v>3</v>
      </c>
      <c r="DE558" s="2" t="s">
        <v>3</v>
      </c>
      <c r="DF558" s="2" t="s">
        <v>3</v>
      </c>
      <c r="DG558" s="2" t="s">
        <v>3</v>
      </c>
      <c r="DH558" s="2" t="s">
        <v>3</v>
      </c>
      <c r="DI558" s="2" t="s">
        <v>3</v>
      </c>
      <c r="DJ558" s="2" t="s">
        <v>3</v>
      </c>
      <c r="DK558" s="2" t="s">
        <v>3</v>
      </c>
      <c r="DL558" s="2" t="s">
        <v>3</v>
      </c>
      <c r="DM558" s="2" t="s">
        <v>3</v>
      </c>
      <c r="DN558" s="2">
        <v>0</v>
      </c>
      <c r="DO558" s="2">
        <v>0</v>
      </c>
      <c r="DP558" s="2">
        <v>1</v>
      </c>
      <c r="DQ558" s="2">
        <v>1</v>
      </c>
      <c r="DR558" s="2"/>
      <c r="DS558" s="2"/>
      <c r="DT558" s="2"/>
      <c r="DU558" s="2">
        <v>1013</v>
      </c>
      <c r="DV558" s="2" t="s">
        <v>118</v>
      </c>
      <c r="DW558" s="2" t="s">
        <v>118</v>
      </c>
      <c r="DX558" s="2">
        <v>1</v>
      </c>
      <c r="DY558" s="2"/>
      <c r="DZ558" s="2" t="s">
        <v>3</v>
      </c>
      <c r="EA558" s="2" t="s">
        <v>3</v>
      </c>
      <c r="EB558" s="2" t="s">
        <v>3</v>
      </c>
      <c r="EC558" s="2" t="s">
        <v>3</v>
      </c>
      <c r="ED558" s="2"/>
      <c r="EE558" s="2">
        <v>70312867</v>
      </c>
      <c r="EF558" s="2">
        <v>8</v>
      </c>
      <c r="EG558" s="2" t="s">
        <v>124</v>
      </c>
      <c r="EH558" s="2">
        <v>0</v>
      </c>
      <c r="EI558" s="2" t="s">
        <v>3</v>
      </c>
      <c r="EJ558" s="2">
        <v>1</v>
      </c>
      <c r="EK558" s="2">
        <v>500001</v>
      </c>
      <c r="EL558" s="2" t="s">
        <v>125</v>
      </c>
      <c r="EM558" s="2" t="s">
        <v>126</v>
      </c>
      <c r="EN558" s="2"/>
      <c r="EO558" s="2" t="s">
        <v>3</v>
      </c>
      <c r="EP558" s="2"/>
      <c r="EQ558" s="2">
        <v>0</v>
      </c>
      <c r="ER558" s="2">
        <v>12754</v>
      </c>
      <c r="ES558" s="2">
        <v>12754</v>
      </c>
      <c r="ET558" s="2">
        <v>0</v>
      </c>
      <c r="EU558" s="2">
        <v>0</v>
      </c>
      <c r="EV558" s="2">
        <v>0</v>
      </c>
      <c r="EW558" s="2">
        <v>0</v>
      </c>
      <c r="EX558" s="2">
        <v>0</v>
      </c>
      <c r="EY558" s="2">
        <v>0</v>
      </c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>
        <v>0</v>
      </c>
      <c r="FR558" s="2">
        <v>0</v>
      </c>
      <c r="FS558" s="2">
        <v>0</v>
      </c>
      <c r="FT558" s="2"/>
      <c r="FU558" s="2"/>
      <c r="FV558" s="2"/>
      <c r="FW558" s="2"/>
      <c r="FX558" s="2">
        <v>0</v>
      </c>
      <c r="FY558" s="2">
        <v>0</v>
      </c>
      <c r="FZ558" s="2"/>
      <c r="GA558" s="2" t="s">
        <v>3</v>
      </c>
      <c r="GB558" s="2"/>
      <c r="GC558" s="2"/>
      <c r="GD558" s="2">
        <v>1</v>
      </c>
      <c r="GE558" s="2"/>
      <c r="GF558" s="2">
        <v>-1462873472</v>
      </c>
      <c r="GG558" s="2">
        <v>2</v>
      </c>
      <c r="GH558" s="2">
        <v>1</v>
      </c>
      <c r="GI558" s="2">
        <v>2</v>
      </c>
      <c r="GJ558" s="2">
        <v>0</v>
      </c>
      <c r="GK558" s="2">
        <v>0</v>
      </c>
      <c r="GL558" s="2">
        <f t="shared" si="302"/>
        <v>0</v>
      </c>
      <c r="GM558" s="2">
        <f t="shared" si="303"/>
        <v>12881.54</v>
      </c>
      <c r="GN558" s="2">
        <f t="shared" si="304"/>
        <v>12881.54</v>
      </c>
      <c r="GO558" s="2">
        <f t="shared" si="305"/>
        <v>0</v>
      </c>
      <c r="GP558" s="2">
        <f t="shared" si="306"/>
        <v>0</v>
      </c>
      <c r="GQ558" s="2"/>
      <c r="GR558" s="2">
        <v>0</v>
      </c>
      <c r="GS558" s="2">
        <v>3</v>
      </c>
      <c r="GT558" s="2">
        <v>0</v>
      </c>
      <c r="GU558" s="2" t="s">
        <v>3</v>
      </c>
      <c r="GV558" s="2">
        <f t="shared" si="307"/>
        <v>0</v>
      </c>
      <c r="GW558" s="2">
        <v>1</v>
      </c>
      <c r="GX558" s="2">
        <f t="shared" si="308"/>
        <v>0</v>
      </c>
      <c r="GY558" s="2"/>
      <c r="GZ558" s="2"/>
      <c r="HA558" s="2">
        <v>0</v>
      </c>
      <c r="HB558" s="2">
        <v>0</v>
      </c>
      <c r="HC558" s="2">
        <f t="shared" si="309"/>
        <v>0</v>
      </c>
      <c r="HD558" s="2"/>
      <c r="HE558" s="2" t="s">
        <v>3</v>
      </c>
      <c r="HF558" s="2" t="s">
        <v>3</v>
      </c>
      <c r="HG558" s="2"/>
      <c r="HH558" s="2"/>
      <c r="HI558" s="2"/>
      <c r="HJ558" s="2"/>
      <c r="HK558" s="2"/>
      <c r="HL558" s="2"/>
      <c r="HM558" s="2" t="s">
        <v>3</v>
      </c>
      <c r="HN558" s="2" t="s">
        <v>3</v>
      </c>
      <c r="HO558" s="2" t="s">
        <v>3</v>
      </c>
      <c r="HP558" s="2" t="s">
        <v>3</v>
      </c>
      <c r="HQ558" s="2" t="s">
        <v>3</v>
      </c>
      <c r="HR558" s="2"/>
      <c r="HS558" s="2">
        <v>0</v>
      </c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  <c r="II558" s="2"/>
      <c r="IJ558" s="2"/>
      <c r="IK558" s="2">
        <v>0</v>
      </c>
      <c r="IL558" s="2"/>
      <c r="IM558" s="2"/>
      <c r="IN558" s="2"/>
      <c r="IO558" s="2"/>
      <c r="IP558" s="2"/>
      <c r="IQ558" s="2"/>
      <c r="IR558" s="2"/>
      <c r="IS558" s="2"/>
      <c r="IT558" s="2"/>
      <c r="IU558" s="2"/>
    </row>
    <row r="559" spans="1:255" x14ac:dyDescent="0.2">
      <c r="A559" s="2">
        <v>17</v>
      </c>
      <c r="B559" s="2">
        <v>1</v>
      </c>
      <c r="C559" s="2">
        <f>ROW(SmtRes!A483)</f>
        <v>483</v>
      </c>
      <c r="D559" s="2">
        <f>ROW(EtalonRes!A522)</f>
        <v>522</v>
      </c>
      <c r="E559" s="2" t="s">
        <v>672</v>
      </c>
      <c r="F559" s="2" t="s">
        <v>673</v>
      </c>
      <c r="G559" s="2" t="s">
        <v>674</v>
      </c>
      <c r="H559" s="2" t="s">
        <v>118</v>
      </c>
      <c r="I559" s="2">
        <v>1</v>
      </c>
      <c r="J559" s="2">
        <v>0</v>
      </c>
      <c r="K559" s="2">
        <v>1</v>
      </c>
      <c r="L559" s="2"/>
      <c r="M559" s="2"/>
      <c r="N559" s="2"/>
      <c r="O559" s="2">
        <f t="shared" si="291"/>
        <v>462.3</v>
      </c>
      <c r="P559" s="2">
        <f>SUMIF(SmtRes!AQ479:'SmtRes'!AQ483,"=1",SmtRes!DF479:'SmtRes'!DF483)</f>
        <v>58.93</v>
      </c>
      <c r="Q559" s="2">
        <f>SUMIF(SmtRes!AQ479:'SmtRes'!AQ483,"=1",SmtRes!DG479:'SmtRes'!DG483)</f>
        <v>18.89</v>
      </c>
      <c r="R559" s="2">
        <f>SUMIF(SmtRes!AQ479:'SmtRes'!AQ483,"=1",SmtRes!DH479:'SmtRes'!DH483)</f>
        <v>0</v>
      </c>
      <c r="S559" s="2">
        <f>SUMIF(SmtRes!AQ479:'SmtRes'!AQ483,"=1",SmtRes!DI479:'SmtRes'!DI483)</f>
        <v>384.48</v>
      </c>
      <c r="T559" s="2">
        <f t="shared" si="292"/>
        <v>0</v>
      </c>
      <c r="U559" s="2">
        <f>SUMIF(SmtRes!AQ479:'SmtRes'!AQ483,"=1",SmtRes!CV479:'SmtRes'!CV483)</f>
        <v>1.01</v>
      </c>
      <c r="V559" s="2">
        <f>SUMIF(SmtRes!AQ479:'SmtRes'!AQ483,"=1",SmtRes!CW479:'SmtRes'!CW483)</f>
        <v>0</v>
      </c>
      <c r="W559" s="2">
        <f t="shared" si="293"/>
        <v>0</v>
      </c>
      <c r="X559" s="2">
        <f t="shared" si="294"/>
        <v>449.84</v>
      </c>
      <c r="Y559" s="2">
        <f t="shared" si="295"/>
        <v>284.52</v>
      </c>
      <c r="Z559" s="2"/>
      <c r="AA559" s="2">
        <v>72309884</v>
      </c>
      <c r="AB559" s="2">
        <f t="shared" si="296"/>
        <v>434.10219999999998</v>
      </c>
      <c r="AC559" s="2">
        <f>ROUND((SUM(SmtRes!BQ479:'SmtRes'!BQ483)),6)</f>
        <v>36.369700000000002</v>
      </c>
      <c r="AD559" s="2">
        <f>ROUND((((SUM(SmtRes!BR479:'SmtRes'!BR483))-(0))+AE559),6)</f>
        <v>13.255800000000001</v>
      </c>
      <c r="AE559" s="2">
        <f>ROUND((0),6)</f>
        <v>0</v>
      </c>
      <c r="AF559" s="2">
        <f>ROUND((SUM(SmtRes!BT479:'SmtRes'!BT483)),6)</f>
        <v>384.47669999999999</v>
      </c>
      <c r="AG559" s="2">
        <f t="shared" si="297"/>
        <v>0</v>
      </c>
      <c r="AH559" s="2">
        <f>(SUM(SmtRes!BU479:'SmtRes'!BU483))</f>
        <v>1.01</v>
      </c>
      <c r="AI559" s="2">
        <f>(0)</f>
        <v>0</v>
      </c>
      <c r="AJ559" s="2">
        <f t="shared" si="298"/>
        <v>0</v>
      </c>
      <c r="AK559" s="2">
        <v>434.10219999999998</v>
      </c>
      <c r="AL559" s="2">
        <v>36.369700000000002</v>
      </c>
      <c r="AM559" s="2">
        <v>13.255800000000001</v>
      </c>
      <c r="AN559" s="2">
        <v>0</v>
      </c>
      <c r="AO559" s="2">
        <v>384.47669999999999</v>
      </c>
      <c r="AP559" s="2">
        <v>0</v>
      </c>
      <c r="AQ559" s="2">
        <v>1.01</v>
      </c>
      <c r="AR559" s="2">
        <v>0</v>
      </c>
      <c r="AS559" s="2">
        <v>0</v>
      </c>
      <c r="AT559" s="2">
        <v>117</v>
      </c>
      <c r="AU559" s="2">
        <v>74</v>
      </c>
      <c r="AV559" s="2">
        <v>1</v>
      </c>
      <c r="AW559" s="2">
        <v>1</v>
      </c>
      <c r="AX559" s="2"/>
      <c r="AY559" s="2"/>
      <c r="AZ559" s="2">
        <v>1</v>
      </c>
      <c r="BA559" s="2">
        <v>1</v>
      </c>
      <c r="BB559" s="2">
        <v>1</v>
      </c>
      <c r="BC559" s="2">
        <v>1</v>
      </c>
      <c r="BD559" s="2" t="s">
        <v>3</v>
      </c>
      <c r="BE559" s="2" t="s">
        <v>3</v>
      </c>
      <c r="BF559" s="2" t="s">
        <v>3</v>
      </c>
      <c r="BG559" s="2" t="s">
        <v>3</v>
      </c>
      <c r="BH559" s="2">
        <v>0</v>
      </c>
      <c r="BI559" s="2">
        <v>1</v>
      </c>
      <c r="BJ559" s="2" t="s">
        <v>675</v>
      </c>
      <c r="BK559" s="2"/>
      <c r="BL559" s="2"/>
      <c r="BM559" s="2">
        <v>24001</v>
      </c>
      <c r="BN559" s="2">
        <v>0</v>
      </c>
      <c r="BO559" s="2" t="s">
        <v>3</v>
      </c>
      <c r="BP559" s="2">
        <v>0</v>
      </c>
      <c r="BQ559" s="2">
        <v>2</v>
      </c>
      <c r="BR559" s="2">
        <v>0</v>
      </c>
      <c r="BS559" s="2">
        <v>1</v>
      </c>
      <c r="BT559" s="2">
        <v>1</v>
      </c>
      <c r="BU559" s="2">
        <v>1</v>
      </c>
      <c r="BV559" s="2">
        <v>1</v>
      </c>
      <c r="BW559" s="2">
        <v>1</v>
      </c>
      <c r="BX559" s="2">
        <v>1</v>
      </c>
      <c r="BY559" s="2" t="s">
        <v>3</v>
      </c>
      <c r="BZ559" s="2">
        <v>117</v>
      </c>
      <c r="CA559" s="2">
        <v>74</v>
      </c>
      <c r="CB559" s="2" t="s">
        <v>3</v>
      </c>
      <c r="CC559" s="2"/>
      <c r="CD559" s="2"/>
      <c r="CE559" s="2">
        <v>0</v>
      </c>
      <c r="CF559" s="2">
        <v>0</v>
      </c>
      <c r="CG559" s="2">
        <v>0</v>
      </c>
      <c r="CH559" s="2"/>
      <c r="CI559" s="2"/>
      <c r="CJ559" s="2"/>
      <c r="CK559" s="2"/>
      <c r="CL559" s="2"/>
      <c r="CM559" s="2">
        <v>0</v>
      </c>
      <c r="CN559" s="2" t="s">
        <v>3</v>
      </c>
      <c r="CO559" s="2">
        <v>0</v>
      </c>
      <c r="CP559" s="2">
        <f t="shared" si="299"/>
        <v>462.3</v>
      </c>
      <c r="CQ559" s="2">
        <f>SUMIF(SmtRes!AQ479:'SmtRes'!AQ483,"=1",SmtRes!AA479:'SmtRes'!AA483)</f>
        <v>1058.8500000000001</v>
      </c>
      <c r="CR559" s="2">
        <f>SUMIF(SmtRes!AQ479:'SmtRes'!AQ483,"=1",SmtRes!AB479:'SmtRes'!AB483)</f>
        <v>23.55</v>
      </c>
      <c r="CS559" s="2">
        <f>SUMIF(SmtRes!AQ479:'SmtRes'!AQ483,"=1",SmtRes!AC479:'SmtRes'!AC483)</f>
        <v>0</v>
      </c>
      <c r="CT559" s="2">
        <f>SUMIF(SmtRes!AQ479:'SmtRes'!AQ483,"=1",SmtRes!AD479:'SmtRes'!AD483)</f>
        <v>380.67</v>
      </c>
      <c r="CU559" s="2">
        <f t="shared" si="300"/>
        <v>0</v>
      </c>
      <c r="CV559" s="2">
        <f>SUMIF(SmtRes!AQ479:'SmtRes'!AQ483,"=1",SmtRes!BU479:'SmtRes'!BU483)</f>
        <v>1.01</v>
      </c>
      <c r="CW559" s="2">
        <f>SUMIF(SmtRes!AQ479:'SmtRes'!AQ483,"=1",SmtRes!BV479:'SmtRes'!BV483)</f>
        <v>0</v>
      </c>
      <c r="CX559" s="2">
        <f t="shared" si="301"/>
        <v>0</v>
      </c>
      <c r="CY559" s="2">
        <f>(((S559+R559)*AT559)/100)</f>
        <v>449.84160000000003</v>
      </c>
      <c r="CZ559" s="2">
        <f>(((S559+R559)*AU559)/100)</f>
        <v>284.51519999999999</v>
      </c>
      <c r="DA559" s="2"/>
      <c r="DB559" s="2"/>
      <c r="DC559" s="2" t="s">
        <v>3</v>
      </c>
      <c r="DD559" s="2" t="s">
        <v>3</v>
      </c>
      <c r="DE559" s="2" t="s">
        <v>3</v>
      </c>
      <c r="DF559" s="2" t="s">
        <v>3</v>
      </c>
      <c r="DG559" s="2" t="s">
        <v>3</v>
      </c>
      <c r="DH559" s="2" t="s">
        <v>3</v>
      </c>
      <c r="DI559" s="2" t="s">
        <v>3</v>
      </c>
      <c r="DJ559" s="2" t="s">
        <v>3</v>
      </c>
      <c r="DK559" s="2" t="s">
        <v>3</v>
      </c>
      <c r="DL559" s="2" t="s">
        <v>3</v>
      </c>
      <c r="DM559" s="2" t="s">
        <v>3</v>
      </c>
      <c r="DN559" s="2">
        <v>0</v>
      </c>
      <c r="DO559" s="2">
        <v>0</v>
      </c>
      <c r="DP559" s="2">
        <v>1</v>
      </c>
      <c r="DQ559" s="2">
        <v>1</v>
      </c>
      <c r="DR559" s="2"/>
      <c r="DS559" s="2"/>
      <c r="DT559" s="2"/>
      <c r="DU559" s="2">
        <v>1013</v>
      </c>
      <c r="DV559" s="2" t="s">
        <v>118</v>
      </c>
      <c r="DW559" s="2" t="s">
        <v>118</v>
      </c>
      <c r="DX559" s="2">
        <v>1</v>
      </c>
      <c r="DY559" s="2"/>
      <c r="DZ559" s="2" t="s">
        <v>3</v>
      </c>
      <c r="EA559" s="2" t="s">
        <v>3</v>
      </c>
      <c r="EB559" s="2" t="s">
        <v>3</v>
      </c>
      <c r="EC559" s="2" t="s">
        <v>3</v>
      </c>
      <c r="ED559" s="2"/>
      <c r="EE559" s="2">
        <v>70312969</v>
      </c>
      <c r="EF559" s="2">
        <v>2</v>
      </c>
      <c r="EG559" s="2" t="s">
        <v>25</v>
      </c>
      <c r="EH559" s="2">
        <v>18</v>
      </c>
      <c r="EI559" s="2" t="s">
        <v>106</v>
      </c>
      <c r="EJ559" s="2">
        <v>1</v>
      </c>
      <c r="EK559" s="2">
        <v>24001</v>
      </c>
      <c r="EL559" s="2" t="s">
        <v>106</v>
      </c>
      <c r="EM559" s="2" t="s">
        <v>107</v>
      </c>
      <c r="EN559" s="2"/>
      <c r="EO559" s="2" t="s">
        <v>3</v>
      </c>
      <c r="EP559" s="2"/>
      <c r="EQ559" s="2">
        <v>0</v>
      </c>
      <c r="ER559" s="2">
        <v>0</v>
      </c>
      <c r="ES559" s="2">
        <v>0</v>
      </c>
      <c r="ET559" s="2">
        <v>0</v>
      </c>
      <c r="EU559" s="2">
        <v>0</v>
      </c>
      <c r="EV559" s="2">
        <v>0</v>
      </c>
      <c r="EW559" s="2">
        <v>1.01</v>
      </c>
      <c r="EX559" s="2">
        <v>0</v>
      </c>
      <c r="EY559" s="2">
        <v>0</v>
      </c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>
        <v>0</v>
      </c>
      <c r="FR559" s="2">
        <v>0</v>
      </c>
      <c r="FS559" s="2">
        <v>0</v>
      </c>
      <c r="FT559" s="2"/>
      <c r="FU559" s="2"/>
      <c r="FV559" s="2"/>
      <c r="FW559" s="2"/>
      <c r="FX559" s="2">
        <v>117</v>
      </c>
      <c r="FY559" s="2">
        <v>74</v>
      </c>
      <c r="FZ559" s="2"/>
      <c r="GA559" s="2" t="s">
        <v>3</v>
      </c>
      <c r="GB559" s="2"/>
      <c r="GC559" s="2"/>
      <c r="GD559" s="2">
        <v>1</v>
      </c>
      <c r="GE559" s="2"/>
      <c r="GF559" s="2">
        <v>1282355865</v>
      </c>
      <c r="GG559" s="2">
        <v>2</v>
      </c>
      <c r="GH559" s="2">
        <v>1</v>
      </c>
      <c r="GI559" s="2">
        <v>-2</v>
      </c>
      <c r="GJ559" s="2">
        <v>0</v>
      </c>
      <c r="GK559" s="2">
        <v>0</v>
      </c>
      <c r="GL559" s="2">
        <f t="shared" si="302"/>
        <v>0</v>
      </c>
      <c r="GM559" s="2">
        <f t="shared" si="303"/>
        <v>1196.6600000000001</v>
      </c>
      <c r="GN559" s="2">
        <f t="shared" si="304"/>
        <v>1196.6600000000001</v>
      </c>
      <c r="GO559" s="2">
        <f t="shared" si="305"/>
        <v>0</v>
      </c>
      <c r="GP559" s="2">
        <f t="shared" si="306"/>
        <v>0</v>
      </c>
      <c r="GQ559" s="2"/>
      <c r="GR559" s="2">
        <v>0</v>
      </c>
      <c r="GS559" s="2">
        <v>3</v>
      </c>
      <c r="GT559" s="2">
        <v>0</v>
      </c>
      <c r="GU559" s="2" t="s">
        <v>3</v>
      </c>
      <c r="GV559" s="2">
        <f t="shared" si="307"/>
        <v>0</v>
      </c>
      <c r="GW559" s="2">
        <v>1</v>
      </c>
      <c r="GX559" s="2">
        <f t="shared" si="308"/>
        <v>0</v>
      </c>
      <c r="GY559" s="2"/>
      <c r="GZ559" s="2"/>
      <c r="HA559" s="2">
        <v>0</v>
      </c>
      <c r="HB559" s="2">
        <v>0</v>
      </c>
      <c r="HC559" s="2">
        <f t="shared" si="309"/>
        <v>0</v>
      </c>
      <c r="HD559" s="2"/>
      <c r="HE559" s="2" t="s">
        <v>3</v>
      </c>
      <c r="HF559" s="2" t="s">
        <v>3</v>
      </c>
      <c r="HG559" s="2"/>
      <c r="HH559" s="2"/>
      <c r="HI559" s="2"/>
      <c r="HJ559" s="2"/>
      <c r="HK559" s="2"/>
      <c r="HL559" s="2"/>
      <c r="HM559" s="2" t="s">
        <v>3</v>
      </c>
      <c r="HN559" s="2" t="s">
        <v>108</v>
      </c>
      <c r="HO559" s="2" t="s">
        <v>109</v>
      </c>
      <c r="HP559" s="2" t="s">
        <v>106</v>
      </c>
      <c r="HQ559" s="2" t="s">
        <v>106</v>
      </c>
      <c r="HR559" s="2"/>
      <c r="HS559" s="2">
        <v>0</v>
      </c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>
        <v>0</v>
      </c>
      <c r="IL559" s="2"/>
      <c r="IM559" s="2"/>
      <c r="IN559" s="2"/>
      <c r="IO559" s="2"/>
      <c r="IP559" s="2"/>
      <c r="IQ559" s="2"/>
      <c r="IR559" s="2"/>
      <c r="IS559" s="2"/>
      <c r="IT559" s="2"/>
      <c r="IU559" s="2"/>
    </row>
    <row r="560" spans="1:255" x14ac:dyDescent="0.2">
      <c r="A560" s="2">
        <v>17</v>
      </c>
      <c r="B560" s="2">
        <v>1</v>
      </c>
      <c r="C560" s="2"/>
      <c r="D560" s="2"/>
      <c r="E560" s="2" t="s">
        <v>676</v>
      </c>
      <c r="F560" s="2" t="s">
        <v>677</v>
      </c>
      <c r="G560" s="2" t="s">
        <v>678</v>
      </c>
      <c r="H560" s="2" t="s">
        <v>118</v>
      </c>
      <c r="I560" s="2">
        <v>1</v>
      </c>
      <c r="J560" s="2">
        <v>0</v>
      </c>
      <c r="K560" s="2">
        <v>1</v>
      </c>
      <c r="L560" s="2"/>
      <c r="M560" s="2"/>
      <c r="N560" s="2"/>
      <c r="O560" s="2">
        <f t="shared" si="291"/>
        <v>1803.13</v>
      </c>
      <c r="P560" s="2">
        <f>ROUND(CQ560*I560,2)</f>
        <v>1803.13</v>
      </c>
      <c r="Q560" s="2">
        <f>ROUND(CR560*I560,2)</f>
        <v>0</v>
      </c>
      <c r="R560" s="2">
        <f>ROUND(CS560*I560,2)</f>
        <v>0</v>
      </c>
      <c r="S560" s="2">
        <f>ROUND(CT560*I560,2)</f>
        <v>0</v>
      </c>
      <c r="T560" s="2">
        <f t="shared" si="292"/>
        <v>0</v>
      </c>
      <c r="U560" s="2">
        <f>ROUND(CV560*I560,7)</f>
        <v>0</v>
      </c>
      <c r="V560" s="2">
        <f>ROUND(CW560*I560,7)</f>
        <v>0</v>
      </c>
      <c r="W560" s="2">
        <f t="shared" si="293"/>
        <v>0</v>
      </c>
      <c r="X560" s="2">
        <f t="shared" si="294"/>
        <v>0</v>
      </c>
      <c r="Y560" s="2">
        <f t="shared" si="295"/>
        <v>0</v>
      </c>
      <c r="Z560" s="2"/>
      <c r="AA560" s="2">
        <v>72309884</v>
      </c>
      <c r="AB560" s="2">
        <f t="shared" si="296"/>
        <v>1785.28</v>
      </c>
      <c r="AC560" s="2">
        <f>ROUND((ES560),6)</f>
        <v>1785.28</v>
      </c>
      <c r="AD560" s="2">
        <f>ROUND((((ET560)-(EU560))+AE560),6)</f>
        <v>0</v>
      </c>
      <c r="AE560" s="2">
        <f>ROUND((EU560),6)</f>
        <v>0</v>
      </c>
      <c r="AF560" s="2">
        <f>ROUND((EV560),6)</f>
        <v>0</v>
      </c>
      <c r="AG560" s="2">
        <f t="shared" si="297"/>
        <v>0</v>
      </c>
      <c r="AH560" s="2">
        <f>(EW560)</f>
        <v>0</v>
      </c>
      <c r="AI560" s="2">
        <f>(EX560)</f>
        <v>0</v>
      </c>
      <c r="AJ560" s="2">
        <f t="shared" si="298"/>
        <v>0</v>
      </c>
      <c r="AK560" s="2">
        <v>1785.28</v>
      </c>
      <c r="AL560" s="2">
        <v>1785.28</v>
      </c>
      <c r="AM560" s="2">
        <v>0</v>
      </c>
      <c r="AN560" s="2">
        <v>0</v>
      </c>
      <c r="AO560" s="2">
        <v>0</v>
      </c>
      <c r="AP560" s="2">
        <v>0</v>
      </c>
      <c r="AQ560" s="2">
        <v>0</v>
      </c>
      <c r="AR560" s="2">
        <v>0</v>
      </c>
      <c r="AS560" s="2">
        <v>0</v>
      </c>
      <c r="AT560" s="2">
        <v>0</v>
      </c>
      <c r="AU560" s="2">
        <v>0</v>
      </c>
      <c r="AV560" s="2">
        <v>1</v>
      </c>
      <c r="AW560" s="2">
        <v>1</v>
      </c>
      <c r="AX560" s="2"/>
      <c r="AY560" s="2"/>
      <c r="AZ560" s="2">
        <v>1</v>
      </c>
      <c r="BA560" s="2">
        <v>1</v>
      </c>
      <c r="BB560" s="2">
        <v>1</v>
      </c>
      <c r="BC560" s="2">
        <v>1.01</v>
      </c>
      <c r="BD560" s="2" t="s">
        <v>3</v>
      </c>
      <c r="BE560" s="2" t="s">
        <v>3</v>
      </c>
      <c r="BF560" s="2" t="s">
        <v>3</v>
      </c>
      <c r="BG560" s="2" t="s">
        <v>3</v>
      </c>
      <c r="BH560" s="2">
        <v>3</v>
      </c>
      <c r="BI560" s="2">
        <v>1</v>
      </c>
      <c r="BJ560" s="2" t="s">
        <v>679</v>
      </c>
      <c r="BK560" s="2"/>
      <c r="BL560" s="2"/>
      <c r="BM560" s="2">
        <v>500001</v>
      </c>
      <c r="BN560" s="2">
        <v>0</v>
      </c>
      <c r="BO560" s="2" t="s">
        <v>677</v>
      </c>
      <c r="BP560" s="2">
        <v>1</v>
      </c>
      <c r="BQ560" s="2">
        <v>8</v>
      </c>
      <c r="BR560" s="2">
        <v>0</v>
      </c>
      <c r="BS560" s="2">
        <v>1</v>
      </c>
      <c r="BT560" s="2">
        <v>1</v>
      </c>
      <c r="BU560" s="2">
        <v>1</v>
      </c>
      <c r="BV560" s="2">
        <v>1</v>
      </c>
      <c r="BW560" s="2">
        <v>1</v>
      </c>
      <c r="BX560" s="2">
        <v>1</v>
      </c>
      <c r="BY560" s="2" t="s">
        <v>3</v>
      </c>
      <c r="BZ560" s="2">
        <v>0</v>
      </c>
      <c r="CA560" s="2">
        <v>0</v>
      </c>
      <c r="CB560" s="2" t="s">
        <v>3</v>
      </c>
      <c r="CC560" s="2"/>
      <c r="CD560" s="2"/>
      <c r="CE560" s="2">
        <v>0</v>
      </c>
      <c r="CF560" s="2">
        <v>0</v>
      </c>
      <c r="CG560" s="2">
        <v>0</v>
      </c>
      <c r="CH560" s="2"/>
      <c r="CI560" s="2"/>
      <c r="CJ560" s="2"/>
      <c r="CK560" s="2"/>
      <c r="CL560" s="2"/>
      <c r="CM560" s="2">
        <v>0</v>
      </c>
      <c r="CN560" s="2" t="s">
        <v>3</v>
      </c>
      <c r="CO560" s="2">
        <v>0</v>
      </c>
      <c r="CP560" s="2">
        <f t="shared" si="299"/>
        <v>1803.13</v>
      </c>
      <c r="CQ560" s="2">
        <f>ROUND(AL560*BC560,2)</f>
        <v>1803.13</v>
      </c>
      <c r="CR560" s="2">
        <f>ROUND(AM560*BB560,2)</f>
        <v>0</v>
      </c>
      <c r="CS560" s="2">
        <f>ROUND(AN560*BS560,2)</f>
        <v>0</v>
      </c>
      <c r="CT560" s="2">
        <f>ROUND(AO560*BA560,2)</f>
        <v>0</v>
      </c>
      <c r="CU560" s="2">
        <f t="shared" si="300"/>
        <v>0</v>
      </c>
      <c r="CV560" s="2">
        <f>AH560</f>
        <v>0</v>
      </c>
      <c r="CW560" s="2">
        <f>AI560</f>
        <v>0</v>
      </c>
      <c r="CX560" s="2">
        <f t="shared" si="301"/>
        <v>0</v>
      </c>
      <c r="CY560" s="2">
        <f>0</f>
        <v>0</v>
      </c>
      <c r="CZ560" s="2">
        <f>0</f>
        <v>0</v>
      </c>
      <c r="DA560" s="2"/>
      <c r="DB560" s="2"/>
      <c r="DC560" s="2" t="s">
        <v>3</v>
      </c>
      <c r="DD560" s="2" t="s">
        <v>3</v>
      </c>
      <c r="DE560" s="2" t="s">
        <v>3</v>
      </c>
      <c r="DF560" s="2" t="s">
        <v>3</v>
      </c>
      <c r="DG560" s="2" t="s">
        <v>3</v>
      </c>
      <c r="DH560" s="2" t="s">
        <v>3</v>
      </c>
      <c r="DI560" s="2" t="s">
        <v>3</v>
      </c>
      <c r="DJ560" s="2" t="s">
        <v>3</v>
      </c>
      <c r="DK560" s="2" t="s">
        <v>3</v>
      </c>
      <c r="DL560" s="2" t="s">
        <v>3</v>
      </c>
      <c r="DM560" s="2" t="s">
        <v>3</v>
      </c>
      <c r="DN560" s="2">
        <v>0</v>
      </c>
      <c r="DO560" s="2">
        <v>0</v>
      </c>
      <c r="DP560" s="2">
        <v>1</v>
      </c>
      <c r="DQ560" s="2">
        <v>1</v>
      </c>
      <c r="DR560" s="2"/>
      <c r="DS560" s="2"/>
      <c r="DT560" s="2"/>
      <c r="DU560" s="2">
        <v>1013</v>
      </c>
      <c r="DV560" s="2" t="s">
        <v>118</v>
      </c>
      <c r="DW560" s="2" t="s">
        <v>118</v>
      </c>
      <c r="DX560" s="2">
        <v>1</v>
      </c>
      <c r="DY560" s="2"/>
      <c r="DZ560" s="2" t="s">
        <v>3</v>
      </c>
      <c r="EA560" s="2" t="s">
        <v>3</v>
      </c>
      <c r="EB560" s="2" t="s">
        <v>3</v>
      </c>
      <c r="EC560" s="2" t="s">
        <v>3</v>
      </c>
      <c r="ED560" s="2"/>
      <c r="EE560" s="2">
        <v>70312867</v>
      </c>
      <c r="EF560" s="2">
        <v>8</v>
      </c>
      <c r="EG560" s="2" t="s">
        <v>124</v>
      </c>
      <c r="EH560" s="2">
        <v>0</v>
      </c>
      <c r="EI560" s="2" t="s">
        <v>3</v>
      </c>
      <c r="EJ560" s="2">
        <v>1</v>
      </c>
      <c r="EK560" s="2">
        <v>500001</v>
      </c>
      <c r="EL560" s="2" t="s">
        <v>125</v>
      </c>
      <c r="EM560" s="2" t="s">
        <v>126</v>
      </c>
      <c r="EN560" s="2"/>
      <c r="EO560" s="2" t="s">
        <v>3</v>
      </c>
      <c r="EP560" s="2"/>
      <c r="EQ560" s="2">
        <v>0</v>
      </c>
      <c r="ER560" s="2">
        <v>1785.28</v>
      </c>
      <c r="ES560" s="2">
        <v>1785.28</v>
      </c>
      <c r="ET560" s="2">
        <v>0</v>
      </c>
      <c r="EU560" s="2">
        <v>0</v>
      </c>
      <c r="EV560" s="2">
        <v>0</v>
      </c>
      <c r="EW560" s="2">
        <v>0</v>
      </c>
      <c r="EX560" s="2">
        <v>0</v>
      </c>
      <c r="EY560" s="2">
        <v>0</v>
      </c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>
        <v>0</v>
      </c>
      <c r="FR560" s="2">
        <v>0</v>
      </c>
      <c r="FS560" s="2">
        <v>0</v>
      </c>
      <c r="FT560" s="2"/>
      <c r="FU560" s="2"/>
      <c r="FV560" s="2"/>
      <c r="FW560" s="2"/>
      <c r="FX560" s="2">
        <v>0</v>
      </c>
      <c r="FY560" s="2">
        <v>0</v>
      </c>
      <c r="FZ560" s="2"/>
      <c r="GA560" s="2" t="s">
        <v>3</v>
      </c>
      <c r="GB560" s="2"/>
      <c r="GC560" s="2"/>
      <c r="GD560" s="2">
        <v>1</v>
      </c>
      <c r="GE560" s="2"/>
      <c r="GF560" s="2">
        <v>1418504843</v>
      </c>
      <c r="GG560" s="2">
        <v>2</v>
      </c>
      <c r="GH560" s="2">
        <v>1</v>
      </c>
      <c r="GI560" s="2">
        <v>2</v>
      </c>
      <c r="GJ560" s="2">
        <v>0</v>
      </c>
      <c r="GK560" s="2">
        <v>0</v>
      </c>
      <c r="GL560" s="2">
        <f t="shared" si="302"/>
        <v>0</v>
      </c>
      <c r="GM560" s="2">
        <f t="shared" si="303"/>
        <v>1803.13</v>
      </c>
      <c r="GN560" s="2">
        <f t="shared" si="304"/>
        <v>1803.13</v>
      </c>
      <c r="GO560" s="2">
        <f t="shared" si="305"/>
        <v>0</v>
      </c>
      <c r="GP560" s="2">
        <f t="shared" si="306"/>
        <v>0</v>
      </c>
      <c r="GQ560" s="2"/>
      <c r="GR560" s="2">
        <v>0</v>
      </c>
      <c r="GS560" s="2">
        <v>3</v>
      </c>
      <c r="GT560" s="2">
        <v>0</v>
      </c>
      <c r="GU560" s="2" t="s">
        <v>3</v>
      </c>
      <c r="GV560" s="2">
        <f t="shared" si="307"/>
        <v>0</v>
      </c>
      <c r="GW560" s="2">
        <v>1</v>
      </c>
      <c r="GX560" s="2">
        <f t="shared" si="308"/>
        <v>0</v>
      </c>
      <c r="GY560" s="2"/>
      <c r="GZ560" s="2"/>
      <c r="HA560" s="2">
        <v>0</v>
      </c>
      <c r="HB560" s="2">
        <v>0</v>
      </c>
      <c r="HC560" s="2">
        <f t="shared" si="309"/>
        <v>0</v>
      </c>
      <c r="HD560" s="2"/>
      <c r="HE560" s="2" t="s">
        <v>3</v>
      </c>
      <c r="HF560" s="2" t="s">
        <v>3</v>
      </c>
      <c r="HG560" s="2"/>
      <c r="HH560" s="2"/>
      <c r="HI560" s="2"/>
      <c r="HJ560" s="2"/>
      <c r="HK560" s="2"/>
      <c r="HL560" s="2"/>
      <c r="HM560" s="2" t="s">
        <v>3</v>
      </c>
      <c r="HN560" s="2" t="s">
        <v>3</v>
      </c>
      <c r="HO560" s="2" t="s">
        <v>3</v>
      </c>
      <c r="HP560" s="2" t="s">
        <v>3</v>
      </c>
      <c r="HQ560" s="2" t="s">
        <v>3</v>
      </c>
      <c r="HR560" s="2"/>
      <c r="HS560" s="2">
        <v>0</v>
      </c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  <c r="II560" s="2"/>
      <c r="IJ560" s="2"/>
      <c r="IK560" s="2">
        <v>0</v>
      </c>
      <c r="IL560" s="2"/>
      <c r="IM560" s="2"/>
      <c r="IN560" s="2"/>
      <c r="IO560" s="2"/>
      <c r="IP560" s="2"/>
      <c r="IQ560" s="2"/>
      <c r="IR560" s="2"/>
      <c r="IS560" s="2"/>
      <c r="IT560" s="2"/>
      <c r="IU560" s="2"/>
    </row>
    <row r="561" spans="1:255" x14ac:dyDescent="0.2">
      <c r="A561" s="2">
        <v>17</v>
      </c>
      <c r="B561" s="2">
        <v>1</v>
      </c>
      <c r="C561" s="2">
        <f>ROW(SmtRes!A487)</f>
        <v>487</v>
      </c>
      <c r="D561" s="2">
        <f>ROW(EtalonRes!A527)</f>
        <v>527</v>
      </c>
      <c r="E561" s="2" t="s">
        <v>680</v>
      </c>
      <c r="F561" s="2" t="s">
        <v>681</v>
      </c>
      <c r="G561" s="2" t="s">
        <v>682</v>
      </c>
      <c r="H561" s="2" t="s">
        <v>118</v>
      </c>
      <c r="I561" s="2">
        <v>1</v>
      </c>
      <c r="J561" s="2">
        <v>0</v>
      </c>
      <c r="K561" s="2">
        <v>1</v>
      </c>
      <c r="L561" s="2"/>
      <c r="M561" s="2"/>
      <c r="N561" s="2"/>
      <c r="O561" s="2">
        <f t="shared" si="291"/>
        <v>1751.81</v>
      </c>
      <c r="P561" s="2">
        <f>SUMIF(SmtRes!AQ484:'SmtRes'!AQ487,"=1",SmtRes!DF484:'SmtRes'!DF487)</f>
        <v>26.470000000000002</v>
      </c>
      <c r="Q561" s="2">
        <f>SUMIF(SmtRes!AQ484:'SmtRes'!AQ487,"=1",SmtRes!DG484:'SmtRes'!DG487)</f>
        <v>231.59</v>
      </c>
      <c r="R561" s="2">
        <f>SUMIF(SmtRes!AQ484:'SmtRes'!AQ487,"=1",SmtRes!DH484:'SmtRes'!DH487)</f>
        <v>0</v>
      </c>
      <c r="S561" s="2">
        <f>SUMIF(SmtRes!AQ484:'SmtRes'!AQ487,"=1",SmtRes!DI484:'SmtRes'!DI487)</f>
        <v>1493.75</v>
      </c>
      <c r="T561" s="2">
        <f t="shared" si="292"/>
        <v>0</v>
      </c>
      <c r="U561" s="2">
        <f>SUMIF(SmtRes!AQ484:'SmtRes'!AQ487,"=1",SmtRes!CV484:'SmtRes'!CV487)</f>
        <v>3.97</v>
      </c>
      <c r="V561" s="2">
        <f>SUMIF(SmtRes!AQ484:'SmtRes'!AQ487,"=1",SmtRes!CW484:'SmtRes'!CW487)</f>
        <v>0</v>
      </c>
      <c r="W561" s="2">
        <f t="shared" si="293"/>
        <v>0</v>
      </c>
      <c r="X561" s="2">
        <f t="shared" si="294"/>
        <v>1747.69</v>
      </c>
      <c r="Y561" s="2">
        <f t="shared" si="295"/>
        <v>1105.3800000000001</v>
      </c>
      <c r="Z561" s="2"/>
      <c r="AA561" s="2">
        <v>72309884</v>
      </c>
      <c r="AB561" s="2">
        <f t="shared" si="296"/>
        <v>1684.2184099999999</v>
      </c>
      <c r="AC561" s="2">
        <f>ROUND((SUM(SmtRes!BQ484:'SmtRes'!BQ487)),6)</f>
        <v>16.33831</v>
      </c>
      <c r="AD561" s="2">
        <f>ROUND((((SUM(SmtRes!BR484:'SmtRes'!BR487))-(0))+AE561),6)</f>
        <v>174.12790000000001</v>
      </c>
      <c r="AE561" s="2">
        <f>ROUND((0),6)</f>
        <v>0</v>
      </c>
      <c r="AF561" s="2">
        <f>ROUND((SUM(SmtRes!BT484:'SmtRes'!BT487)),6)</f>
        <v>1493.7521999999999</v>
      </c>
      <c r="AG561" s="2">
        <f t="shared" si="297"/>
        <v>0</v>
      </c>
      <c r="AH561" s="2">
        <f>(SUM(SmtRes!BU484:'SmtRes'!BU487))</f>
        <v>3.97</v>
      </c>
      <c r="AI561" s="2">
        <f>(0)</f>
        <v>0</v>
      </c>
      <c r="AJ561" s="2">
        <f t="shared" si="298"/>
        <v>0</v>
      </c>
      <c r="AK561" s="2">
        <v>1684.2184100000002</v>
      </c>
      <c r="AL561" s="2">
        <v>16.33831</v>
      </c>
      <c r="AM561" s="2">
        <v>174.12790000000001</v>
      </c>
      <c r="AN561" s="2">
        <v>0</v>
      </c>
      <c r="AO561" s="2">
        <v>1493.7522000000001</v>
      </c>
      <c r="AP561" s="2">
        <v>0</v>
      </c>
      <c r="AQ561" s="2">
        <v>3.97</v>
      </c>
      <c r="AR561" s="2">
        <v>0</v>
      </c>
      <c r="AS561" s="2">
        <v>0</v>
      </c>
      <c r="AT561" s="2">
        <v>117</v>
      </c>
      <c r="AU561" s="2">
        <v>74</v>
      </c>
      <c r="AV561" s="2">
        <v>1</v>
      </c>
      <c r="AW561" s="2">
        <v>1</v>
      </c>
      <c r="AX561" s="2"/>
      <c r="AY561" s="2"/>
      <c r="AZ561" s="2">
        <v>1</v>
      </c>
      <c r="BA561" s="2">
        <v>1</v>
      </c>
      <c r="BB561" s="2">
        <v>1</v>
      </c>
      <c r="BC561" s="2">
        <v>1</v>
      </c>
      <c r="BD561" s="2" t="s">
        <v>3</v>
      </c>
      <c r="BE561" s="2" t="s">
        <v>3</v>
      </c>
      <c r="BF561" s="2" t="s">
        <v>3</v>
      </c>
      <c r="BG561" s="2" t="s">
        <v>3</v>
      </c>
      <c r="BH561" s="2">
        <v>0</v>
      </c>
      <c r="BI561" s="2">
        <v>1</v>
      </c>
      <c r="BJ561" s="2" t="s">
        <v>683</v>
      </c>
      <c r="BK561" s="2"/>
      <c r="BL561" s="2"/>
      <c r="BM561" s="2">
        <v>24001</v>
      </c>
      <c r="BN561" s="2">
        <v>0</v>
      </c>
      <c r="BO561" s="2" t="s">
        <v>3</v>
      </c>
      <c r="BP561" s="2">
        <v>0</v>
      </c>
      <c r="BQ561" s="2">
        <v>2</v>
      </c>
      <c r="BR561" s="2">
        <v>0</v>
      </c>
      <c r="BS561" s="2">
        <v>1</v>
      </c>
      <c r="BT561" s="2">
        <v>1</v>
      </c>
      <c r="BU561" s="2">
        <v>1</v>
      </c>
      <c r="BV561" s="2">
        <v>1</v>
      </c>
      <c r="BW561" s="2">
        <v>1</v>
      </c>
      <c r="BX561" s="2">
        <v>1</v>
      </c>
      <c r="BY561" s="2" t="s">
        <v>3</v>
      </c>
      <c r="BZ561" s="2">
        <v>117</v>
      </c>
      <c r="CA561" s="2">
        <v>74</v>
      </c>
      <c r="CB561" s="2" t="s">
        <v>3</v>
      </c>
      <c r="CC561" s="2"/>
      <c r="CD561" s="2"/>
      <c r="CE561" s="2">
        <v>0</v>
      </c>
      <c r="CF561" s="2">
        <v>0</v>
      </c>
      <c r="CG561" s="2">
        <v>0</v>
      </c>
      <c r="CH561" s="2"/>
      <c r="CI561" s="2"/>
      <c r="CJ561" s="2"/>
      <c r="CK561" s="2"/>
      <c r="CL561" s="2"/>
      <c r="CM561" s="2">
        <v>0</v>
      </c>
      <c r="CN561" s="2" t="s">
        <v>3</v>
      </c>
      <c r="CO561" s="2">
        <v>0</v>
      </c>
      <c r="CP561" s="2">
        <f t="shared" si="299"/>
        <v>1751.81</v>
      </c>
      <c r="CQ561" s="2">
        <f>SUMIF(SmtRes!AQ484:'SmtRes'!AQ487,"=1",SmtRes!AA484:'SmtRes'!AA487)</f>
        <v>1058.8500000000001</v>
      </c>
      <c r="CR561" s="2">
        <f>SUMIF(SmtRes!AQ484:'SmtRes'!AQ487,"=1",SmtRes!AB484:'SmtRes'!AB487)</f>
        <v>68.72</v>
      </c>
      <c r="CS561" s="2">
        <f>SUMIF(SmtRes!AQ484:'SmtRes'!AQ487,"=1",SmtRes!AC484:'SmtRes'!AC487)</f>
        <v>0</v>
      </c>
      <c r="CT561" s="2">
        <f>SUMIF(SmtRes!AQ484:'SmtRes'!AQ487,"=1",SmtRes!AD484:'SmtRes'!AD487)</f>
        <v>376.26</v>
      </c>
      <c r="CU561" s="2">
        <f t="shared" si="300"/>
        <v>0</v>
      </c>
      <c r="CV561" s="2">
        <f>SUMIF(SmtRes!AQ484:'SmtRes'!AQ487,"=1",SmtRes!BU484:'SmtRes'!BU487)</f>
        <v>3.97</v>
      </c>
      <c r="CW561" s="2">
        <f>SUMIF(SmtRes!AQ484:'SmtRes'!AQ487,"=1",SmtRes!BV484:'SmtRes'!BV487)</f>
        <v>0</v>
      </c>
      <c r="CX561" s="2">
        <f t="shared" si="301"/>
        <v>0</v>
      </c>
      <c r="CY561" s="2">
        <f>(((S561+R561)*AT561)/100)</f>
        <v>1747.6875</v>
      </c>
      <c r="CZ561" s="2">
        <f>(((S561+R561)*AU561)/100)</f>
        <v>1105.375</v>
      </c>
      <c r="DA561" s="2"/>
      <c r="DB561" s="2"/>
      <c r="DC561" s="2" t="s">
        <v>3</v>
      </c>
      <c r="DD561" s="2" t="s">
        <v>3</v>
      </c>
      <c r="DE561" s="2" t="s">
        <v>3</v>
      </c>
      <c r="DF561" s="2" t="s">
        <v>3</v>
      </c>
      <c r="DG561" s="2" t="s">
        <v>3</v>
      </c>
      <c r="DH561" s="2" t="s">
        <v>3</v>
      </c>
      <c r="DI561" s="2" t="s">
        <v>3</v>
      </c>
      <c r="DJ561" s="2" t="s">
        <v>3</v>
      </c>
      <c r="DK561" s="2" t="s">
        <v>3</v>
      </c>
      <c r="DL561" s="2" t="s">
        <v>3</v>
      </c>
      <c r="DM561" s="2" t="s">
        <v>3</v>
      </c>
      <c r="DN561" s="2">
        <v>0</v>
      </c>
      <c r="DO561" s="2">
        <v>0</v>
      </c>
      <c r="DP561" s="2">
        <v>1</v>
      </c>
      <c r="DQ561" s="2">
        <v>1</v>
      </c>
      <c r="DR561" s="2"/>
      <c r="DS561" s="2"/>
      <c r="DT561" s="2"/>
      <c r="DU561" s="2">
        <v>1013</v>
      </c>
      <c r="DV561" s="2" t="s">
        <v>118</v>
      </c>
      <c r="DW561" s="2" t="s">
        <v>118</v>
      </c>
      <c r="DX561" s="2">
        <v>1</v>
      </c>
      <c r="DY561" s="2"/>
      <c r="DZ561" s="2" t="s">
        <v>3</v>
      </c>
      <c r="EA561" s="2" t="s">
        <v>3</v>
      </c>
      <c r="EB561" s="2" t="s">
        <v>3</v>
      </c>
      <c r="EC561" s="2" t="s">
        <v>3</v>
      </c>
      <c r="ED561" s="2"/>
      <c r="EE561" s="2">
        <v>70312969</v>
      </c>
      <c r="EF561" s="2">
        <v>2</v>
      </c>
      <c r="EG561" s="2" t="s">
        <v>25</v>
      </c>
      <c r="EH561" s="2">
        <v>18</v>
      </c>
      <c r="EI561" s="2" t="s">
        <v>106</v>
      </c>
      <c r="EJ561" s="2">
        <v>1</v>
      </c>
      <c r="EK561" s="2">
        <v>24001</v>
      </c>
      <c r="EL561" s="2" t="s">
        <v>106</v>
      </c>
      <c r="EM561" s="2" t="s">
        <v>107</v>
      </c>
      <c r="EN561" s="2"/>
      <c r="EO561" s="2" t="s">
        <v>3</v>
      </c>
      <c r="EP561" s="2"/>
      <c r="EQ561" s="2">
        <v>0</v>
      </c>
      <c r="ER561" s="2">
        <v>0</v>
      </c>
      <c r="ES561" s="2">
        <v>0</v>
      </c>
      <c r="ET561" s="2">
        <v>0</v>
      </c>
      <c r="EU561" s="2">
        <v>0</v>
      </c>
      <c r="EV561" s="2">
        <v>0</v>
      </c>
      <c r="EW561" s="2">
        <v>3.97</v>
      </c>
      <c r="EX561" s="2">
        <v>0</v>
      </c>
      <c r="EY561" s="2">
        <v>0</v>
      </c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>
        <v>0</v>
      </c>
      <c r="FR561" s="2">
        <v>0</v>
      </c>
      <c r="FS561" s="2">
        <v>0</v>
      </c>
      <c r="FT561" s="2"/>
      <c r="FU561" s="2"/>
      <c r="FV561" s="2"/>
      <c r="FW561" s="2"/>
      <c r="FX561" s="2">
        <v>117</v>
      </c>
      <c r="FY561" s="2">
        <v>74</v>
      </c>
      <c r="FZ561" s="2"/>
      <c r="GA561" s="2" t="s">
        <v>3</v>
      </c>
      <c r="GB561" s="2"/>
      <c r="GC561" s="2"/>
      <c r="GD561" s="2">
        <v>1</v>
      </c>
      <c r="GE561" s="2"/>
      <c r="GF561" s="2">
        <v>-571134117</v>
      </c>
      <c r="GG561" s="2">
        <v>2</v>
      </c>
      <c r="GH561" s="2">
        <v>1</v>
      </c>
      <c r="GI561" s="2">
        <v>-2</v>
      </c>
      <c r="GJ561" s="2">
        <v>0</v>
      </c>
      <c r="GK561" s="2">
        <v>0</v>
      </c>
      <c r="GL561" s="2">
        <f t="shared" si="302"/>
        <v>0</v>
      </c>
      <c r="GM561" s="2">
        <f t="shared" si="303"/>
        <v>4604.88</v>
      </c>
      <c r="GN561" s="2">
        <f t="shared" si="304"/>
        <v>4604.88</v>
      </c>
      <c r="GO561" s="2">
        <f t="shared" si="305"/>
        <v>0</v>
      </c>
      <c r="GP561" s="2">
        <f t="shared" si="306"/>
        <v>0</v>
      </c>
      <c r="GQ561" s="2"/>
      <c r="GR561" s="2">
        <v>0</v>
      </c>
      <c r="GS561" s="2">
        <v>3</v>
      </c>
      <c r="GT561" s="2">
        <v>0</v>
      </c>
      <c r="GU561" s="2" t="s">
        <v>3</v>
      </c>
      <c r="GV561" s="2">
        <f t="shared" si="307"/>
        <v>0</v>
      </c>
      <c r="GW561" s="2">
        <v>1</v>
      </c>
      <c r="GX561" s="2">
        <f t="shared" si="308"/>
        <v>0</v>
      </c>
      <c r="GY561" s="2"/>
      <c r="GZ561" s="2"/>
      <c r="HA561" s="2">
        <v>0</v>
      </c>
      <c r="HB561" s="2">
        <v>0</v>
      </c>
      <c r="HC561" s="2">
        <f t="shared" si="309"/>
        <v>0</v>
      </c>
      <c r="HD561" s="2"/>
      <c r="HE561" s="2" t="s">
        <v>3</v>
      </c>
      <c r="HF561" s="2" t="s">
        <v>3</v>
      </c>
      <c r="HG561" s="2"/>
      <c r="HH561" s="2"/>
      <c r="HI561" s="2"/>
      <c r="HJ561" s="2"/>
      <c r="HK561" s="2"/>
      <c r="HL561" s="2"/>
      <c r="HM561" s="2" t="s">
        <v>3</v>
      </c>
      <c r="HN561" s="2" t="s">
        <v>108</v>
      </c>
      <c r="HO561" s="2" t="s">
        <v>109</v>
      </c>
      <c r="HP561" s="2" t="s">
        <v>106</v>
      </c>
      <c r="HQ561" s="2" t="s">
        <v>106</v>
      </c>
      <c r="HR561" s="2"/>
      <c r="HS561" s="2">
        <v>0</v>
      </c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  <c r="II561" s="2"/>
      <c r="IJ561" s="2"/>
      <c r="IK561" s="2">
        <v>0</v>
      </c>
      <c r="IL561" s="2"/>
      <c r="IM561" s="2"/>
      <c r="IN561" s="2"/>
      <c r="IO561" s="2"/>
      <c r="IP561" s="2"/>
      <c r="IQ561" s="2"/>
      <c r="IR561" s="2"/>
      <c r="IS561" s="2"/>
      <c r="IT561" s="2"/>
      <c r="IU561" s="2"/>
    </row>
    <row r="562" spans="1:255" x14ac:dyDescent="0.2">
      <c r="A562" s="2">
        <v>17</v>
      </c>
      <c r="B562" s="2">
        <v>1</v>
      </c>
      <c r="C562" s="2"/>
      <c r="D562" s="2"/>
      <c r="E562" s="2" t="s">
        <v>684</v>
      </c>
      <c r="F562" s="2" t="s">
        <v>685</v>
      </c>
      <c r="G562" s="2" t="s">
        <v>686</v>
      </c>
      <c r="H562" s="2" t="s">
        <v>118</v>
      </c>
      <c r="I562" s="2">
        <v>1</v>
      </c>
      <c r="J562" s="2">
        <v>0</v>
      </c>
      <c r="K562" s="2">
        <v>1</v>
      </c>
      <c r="L562" s="2"/>
      <c r="M562" s="2"/>
      <c r="N562" s="2"/>
      <c r="O562" s="2">
        <f t="shared" si="291"/>
        <v>3073.83</v>
      </c>
      <c r="P562" s="2">
        <f>ROUND(CQ562*I562,2)</f>
        <v>3073.83</v>
      </c>
      <c r="Q562" s="2">
        <f>ROUND(CR562*I562,2)</f>
        <v>0</v>
      </c>
      <c r="R562" s="2">
        <f>ROUND(CS562*I562,2)</f>
        <v>0</v>
      </c>
      <c r="S562" s="2">
        <f>ROUND(CT562*I562,2)</f>
        <v>0</v>
      </c>
      <c r="T562" s="2">
        <f t="shared" si="292"/>
        <v>0</v>
      </c>
      <c r="U562" s="2">
        <f>ROUND(CV562*I562,7)</f>
        <v>0</v>
      </c>
      <c r="V562" s="2">
        <f>ROUND(CW562*I562,7)</f>
        <v>0</v>
      </c>
      <c r="W562" s="2">
        <f t="shared" si="293"/>
        <v>0</v>
      </c>
      <c r="X562" s="2">
        <f t="shared" si="294"/>
        <v>0</v>
      </c>
      <c r="Y562" s="2">
        <f t="shared" si="295"/>
        <v>0</v>
      </c>
      <c r="Z562" s="2"/>
      <c r="AA562" s="2">
        <v>72309884</v>
      </c>
      <c r="AB562" s="2">
        <f t="shared" si="296"/>
        <v>3043.4</v>
      </c>
      <c r="AC562" s="2">
        <f>ROUND((ES562),6)</f>
        <v>3043.4</v>
      </c>
      <c r="AD562" s="2">
        <f>ROUND((((ET562)-(EU562))+AE562),6)</f>
        <v>0</v>
      </c>
      <c r="AE562" s="2">
        <f>ROUND((EU562),6)</f>
        <v>0</v>
      </c>
      <c r="AF562" s="2">
        <f>ROUND((EV562),6)</f>
        <v>0</v>
      </c>
      <c r="AG562" s="2">
        <f t="shared" si="297"/>
        <v>0</v>
      </c>
      <c r="AH562" s="2">
        <f>(EW562)</f>
        <v>0</v>
      </c>
      <c r="AI562" s="2">
        <f>(EX562)</f>
        <v>0</v>
      </c>
      <c r="AJ562" s="2">
        <f t="shared" si="298"/>
        <v>0</v>
      </c>
      <c r="AK562" s="2">
        <v>3043.4</v>
      </c>
      <c r="AL562" s="2">
        <v>3043.4</v>
      </c>
      <c r="AM562" s="2">
        <v>0</v>
      </c>
      <c r="AN562" s="2">
        <v>0</v>
      </c>
      <c r="AO562" s="2">
        <v>0</v>
      </c>
      <c r="AP562" s="2">
        <v>0</v>
      </c>
      <c r="AQ562" s="2">
        <v>0</v>
      </c>
      <c r="AR562" s="2">
        <v>0</v>
      </c>
      <c r="AS562" s="2">
        <v>0</v>
      </c>
      <c r="AT562" s="2">
        <v>0</v>
      </c>
      <c r="AU562" s="2">
        <v>0</v>
      </c>
      <c r="AV562" s="2">
        <v>1</v>
      </c>
      <c r="AW562" s="2">
        <v>1</v>
      </c>
      <c r="AX562" s="2"/>
      <c r="AY562" s="2"/>
      <c r="AZ562" s="2">
        <v>1</v>
      </c>
      <c r="BA562" s="2">
        <v>1</v>
      </c>
      <c r="BB562" s="2">
        <v>1</v>
      </c>
      <c r="BC562" s="2">
        <v>1.01</v>
      </c>
      <c r="BD562" s="2" t="s">
        <v>3</v>
      </c>
      <c r="BE562" s="2" t="s">
        <v>3</v>
      </c>
      <c r="BF562" s="2" t="s">
        <v>3</v>
      </c>
      <c r="BG562" s="2" t="s">
        <v>3</v>
      </c>
      <c r="BH562" s="2">
        <v>3</v>
      </c>
      <c r="BI562" s="2">
        <v>1</v>
      </c>
      <c r="BJ562" s="2" t="s">
        <v>687</v>
      </c>
      <c r="BK562" s="2"/>
      <c r="BL562" s="2"/>
      <c r="BM562" s="2">
        <v>500001</v>
      </c>
      <c r="BN562" s="2">
        <v>0</v>
      </c>
      <c r="BO562" s="2" t="s">
        <v>685</v>
      </c>
      <c r="BP562" s="2">
        <v>1</v>
      </c>
      <c r="BQ562" s="2">
        <v>8</v>
      </c>
      <c r="BR562" s="2">
        <v>0</v>
      </c>
      <c r="BS562" s="2">
        <v>1</v>
      </c>
      <c r="BT562" s="2">
        <v>1</v>
      </c>
      <c r="BU562" s="2">
        <v>1</v>
      </c>
      <c r="BV562" s="2">
        <v>1</v>
      </c>
      <c r="BW562" s="2">
        <v>1</v>
      </c>
      <c r="BX562" s="2">
        <v>1</v>
      </c>
      <c r="BY562" s="2" t="s">
        <v>3</v>
      </c>
      <c r="BZ562" s="2">
        <v>0</v>
      </c>
      <c r="CA562" s="2">
        <v>0</v>
      </c>
      <c r="CB562" s="2" t="s">
        <v>3</v>
      </c>
      <c r="CC562" s="2"/>
      <c r="CD562" s="2"/>
      <c r="CE562" s="2">
        <v>0</v>
      </c>
      <c r="CF562" s="2">
        <v>0</v>
      </c>
      <c r="CG562" s="2">
        <v>0</v>
      </c>
      <c r="CH562" s="2"/>
      <c r="CI562" s="2"/>
      <c r="CJ562" s="2"/>
      <c r="CK562" s="2"/>
      <c r="CL562" s="2"/>
      <c r="CM562" s="2">
        <v>0</v>
      </c>
      <c r="CN562" s="2" t="s">
        <v>3</v>
      </c>
      <c r="CO562" s="2">
        <v>0</v>
      </c>
      <c r="CP562" s="2">
        <f t="shared" si="299"/>
        <v>3073.83</v>
      </c>
      <c r="CQ562" s="2">
        <f>ROUND(AL562*BC562,2)</f>
        <v>3073.83</v>
      </c>
      <c r="CR562" s="2">
        <f>ROUND(AM562*BB562,2)</f>
        <v>0</v>
      </c>
      <c r="CS562" s="2">
        <f>ROUND(AN562*BS562,2)</f>
        <v>0</v>
      </c>
      <c r="CT562" s="2">
        <f>ROUND(AO562*BA562,2)</f>
        <v>0</v>
      </c>
      <c r="CU562" s="2">
        <f t="shared" si="300"/>
        <v>0</v>
      </c>
      <c r="CV562" s="2">
        <f>AH562</f>
        <v>0</v>
      </c>
      <c r="CW562" s="2">
        <f>AI562</f>
        <v>0</v>
      </c>
      <c r="CX562" s="2">
        <f t="shared" si="301"/>
        <v>0</v>
      </c>
      <c r="CY562" s="2">
        <f>0</f>
        <v>0</v>
      </c>
      <c r="CZ562" s="2">
        <f>0</f>
        <v>0</v>
      </c>
      <c r="DA562" s="2"/>
      <c r="DB562" s="2"/>
      <c r="DC562" s="2" t="s">
        <v>3</v>
      </c>
      <c r="DD562" s="2" t="s">
        <v>3</v>
      </c>
      <c r="DE562" s="2" t="s">
        <v>3</v>
      </c>
      <c r="DF562" s="2" t="s">
        <v>3</v>
      </c>
      <c r="DG562" s="2" t="s">
        <v>3</v>
      </c>
      <c r="DH562" s="2" t="s">
        <v>3</v>
      </c>
      <c r="DI562" s="2" t="s">
        <v>3</v>
      </c>
      <c r="DJ562" s="2" t="s">
        <v>3</v>
      </c>
      <c r="DK562" s="2" t="s">
        <v>3</v>
      </c>
      <c r="DL562" s="2" t="s">
        <v>3</v>
      </c>
      <c r="DM562" s="2" t="s">
        <v>3</v>
      </c>
      <c r="DN562" s="2">
        <v>0</v>
      </c>
      <c r="DO562" s="2">
        <v>0</v>
      </c>
      <c r="DP562" s="2">
        <v>1</v>
      </c>
      <c r="DQ562" s="2">
        <v>1</v>
      </c>
      <c r="DR562" s="2"/>
      <c r="DS562" s="2"/>
      <c r="DT562" s="2"/>
      <c r="DU562" s="2">
        <v>1013</v>
      </c>
      <c r="DV562" s="2" t="s">
        <v>118</v>
      </c>
      <c r="DW562" s="2" t="s">
        <v>118</v>
      </c>
      <c r="DX562" s="2">
        <v>1</v>
      </c>
      <c r="DY562" s="2"/>
      <c r="DZ562" s="2" t="s">
        <v>3</v>
      </c>
      <c r="EA562" s="2" t="s">
        <v>3</v>
      </c>
      <c r="EB562" s="2" t="s">
        <v>3</v>
      </c>
      <c r="EC562" s="2" t="s">
        <v>3</v>
      </c>
      <c r="ED562" s="2"/>
      <c r="EE562" s="2">
        <v>70312867</v>
      </c>
      <c r="EF562" s="2">
        <v>8</v>
      </c>
      <c r="EG562" s="2" t="s">
        <v>124</v>
      </c>
      <c r="EH562" s="2">
        <v>0</v>
      </c>
      <c r="EI562" s="2" t="s">
        <v>3</v>
      </c>
      <c r="EJ562" s="2">
        <v>1</v>
      </c>
      <c r="EK562" s="2">
        <v>500001</v>
      </c>
      <c r="EL562" s="2" t="s">
        <v>125</v>
      </c>
      <c r="EM562" s="2" t="s">
        <v>126</v>
      </c>
      <c r="EN562" s="2"/>
      <c r="EO562" s="2" t="s">
        <v>3</v>
      </c>
      <c r="EP562" s="2"/>
      <c r="EQ562" s="2">
        <v>0</v>
      </c>
      <c r="ER562" s="2">
        <v>3043.4</v>
      </c>
      <c r="ES562" s="2">
        <v>3043.4</v>
      </c>
      <c r="ET562" s="2">
        <v>0</v>
      </c>
      <c r="EU562" s="2">
        <v>0</v>
      </c>
      <c r="EV562" s="2">
        <v>0</v>
      </c>
      <c r="EW562" s="2">
        <v>0</v>
      </c>
      <c r="EX562" s="2">
        <v>0</v>
      </c>
      <c r="EY562" s="2">
        <v>0</v>
      </c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>
        <v>0</v>
      </c>
      <c r="FR562" s="2">
        <v>0</v>
      </c>
      <c r="FS562" s="2">
        <v>0</v>
      </c>
      <c r="FT562" s="2"/>
      <c r="FU562" s="2"/>
      <c r="FV562" s="2"/>
      <c r="FW562" s="2"/>
      <c r="FX562" s="2">
        <v>0</v>
      </c>
      <c r="FY562" s="2">
        <v>0</v>
      </c>
      <c r="FZ562" s="2"/>
      <c r="GA562" s="2" t="s">
        <v>3</v>
      </c>
      <c r="GB562" s="2"/>
      <c r="GC562" s="2"/>
      <c r="GD562" s="2">
        <v>1</v>
      </c>
      <c r="GE562" s="2"/>
      <c r="GF562" s="2">
        <v>-1537673970</v>
      </c>
      <c r="GG562" s="2">
        <v>2</v>
      </c>
      <c r="GH562" s="2">
        <v>1</v>
      </c>
      <c r="GI562" s="2">
        <v>2</v>
      </c>
      <c r="GJ562" s="2">
        <v>0</v>
      </c>
      <c r="GK562" s="2">
        <v>0</v>
      </c>
      <c r="GL562" s="2">
        <f t="shared" si="302"/>
        <v>0</v>
      </c>
      <c r="GM562" s="2">
        <f t="shared" si="303"/>
        <v>3073.83</v>
      </c>
      <c r="GN562" s="2">
        <f t="shared" si="304"/>
        <v>3073.83</v>
      </c>
      <c r="GO562" s="2">
        <f t="shared" si="305"/>
        <v>0</v>
      </c>
      <c r="GP562" s="2">
        <f t="shared" si="306"/>
        <v>0</v>
      </c>
      <c r="GQ562" s="2"/>
      <c r="GR562" s="2">
        <v>0</v>
      </c>
      <c r="GS562" s="2">
        <v>3</v>
      </c>
      <c r="GT562" s="2">
        <v>0</v>
      </c>
      <c r="GU562" s="2" t="s">
        <v>3</v>
      </c>
      <c r="GV562" s="2">
        <f t="shared" si="307"/>
        <v>0</v>
      </c>
      <c r="GW562" s="2">
        <v>1</v>
      </c>
      <c r="GX562" s="2">
        <f t="shared" si="308"/>
        <v>0</v>
      </c>
      <c r="GY562" s="2"/>
      <c r="GZ562" s="2"/>
      <c r="HA562" s="2">
        <v>0</v>
      </c>
      <c r="HB562" s="2">
        <v>0</v>
      </c>
      <c r="HC562" s="2">
        <f t="shared" si="309"/>
        <v>0</v>
      </c>
      <c r="HD562" s="2"/>
      <c r="HE562" s="2" t="s">
        <v>3</v>
      </c>
      <c r="HF562" s="2" t="s">
        <v>3</v>
      </c>
      <c r="HG562" s="2"/>
      <c r="HH562" s="2"/>
      <c r="HI562" s="2"/>
      <c r="HJ562" s="2"/>
      <c r="HK562" s="2"/>
      <c r="HL562" s="2"/>
      <c r="HM562" s="2" t="s">
        <v>3</v>
      </c>
      <c r="HN562" s="2" t="s">
        <v>3</v>
      </c>
      <c r="HO562" s="2" t="s">
        <v>3</v>
      </c>
      <c r="HP562" s="2" t="s">
        <v>3</v>
      </c>
      <c r="HQ562" s="2" t="s">
        <v>3</v>
      </c>
      <c r="HR562" s="2"/>
      <c r="HS562" s="2">
        <v>0</v>
      </c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  <c r="II562" s="2"/>
      <c r="IJ562" s="2"/>
      <c r="IK562" s="2">
        <v>0</v>
      </c>
      <c r="IL562" s="2"/>
      <c r="IM562" s="2"/>
      <c r="IN562" s="2"/>
      <c r="IO562" s="2"/>
      <c r="IP562" s="2"/>
      <c r="IQ562" s="2"/>
      <c r="IR562" s="2"/>
      <c r="IS562" s="2"/>
      <c r="IT562" s="2"/>
      <c r="IU562" s="2"/>
    </row>
    <row r="563" spans="1:255" x14ac:dyDescent="0.2">
      <c r="A563" s="2">
        <v>17</v>
      </c>
      <c r="B563" s="2">
        <v>1</v>
      </c>
      <c r="C563" s="2">
        <f>ROW(SmtRes!A496)</f>
        <v>496</v>
      </c>
      <c r="D563" s="2">
        <f>ROW(EtalonRes!A539)</f>
        <v>539</v>
      </c>
      <c r="E563" s="2" t="s">
        <v>688</v>
      </c>
      <c r="F563" s="2" t="s">
        <v>689</v>
      </c>
      <c r="G563" s="2" t="s">
        <v>690</v>
      </c>
      <c r="H563" s="2" t="s">
        <v>206</v>
      </c>
      <c r="I563" s="2">
        <f>ROUND(1/100,7)</f>
        <v>0.01</v>
      </c>
      <c r="J563" s="2">
        <v>0</v>
      </c>
      <c r="K563" s="2">
        <f>ROUND(1/100,7)</f>
        <v>0.01</v>
      </c>
      <c r="L563" s="2"/>
      <c r="M563" s="2"/>
      <c r="N563" s="2"/>
      <c r="O563" s="2">
        <f t="shared" si="291"/>
        <v>2038.66</v>
      </c>
      <c r="P563" s="2">
        <f>SUMIF(SmtRes!AQ488:'SmtRes'!AQ496,"=1",SmtRes!DF488:'SmtRes'!DF496)</f>
        <v>4.8500000000000005</v>
      </c>
      <c r="Q563" s="2">
        <f>SUMIF(SmtRes!AQ488:'SmtRes'!AQ496,"=1",SmtRes!DG488:'SmtRes'!DG496)</f>
        <v>106.66</v>
      </c>
      <c r="R563" s="2">
        <f>SUMIF(SmtRes!AQ488:'SmtRes'!AQ496,"=1",SmtRes!DH488:'SmtRes'!DH496)</f>
        <v>39.78</v>
      </c>
      <c r="S563" s="2">
        <f>SUMIF(SmtRes!AQ488:'SmtRes'!AQ496,"=1",SmtRes!DI488:'SmtRes'!DI496)</f>
        <v>1887.37</v>
      </c>
      <c r="T563" s="2">
        <f t="shared" si="292"/>
        <v>0</v>
      </c>
      <c r="U563" s="2">
        <f>SUMIF(SmtRes!AQ488:'SmtRes'!AQ496,"=1",SmtRes!CV488:'SmtRes'!CV496)</f>
        <v>4.5979000000000001</v>
      </c>
      <c r="V563" s="2">
        <f>SUMIF(SmtRes!AQ488:'SmtRes'!AQ496,"=1",SmtRes!CW488:'SmtRes'!CW496)</f>
        <v>0.10100000000000001</v>
      </c>
      <c r="W563" s="2">
        <f t="shared" si="293"/>
        <v>0</v>
      </c>
      <c r="X563" s="2">
        <f t="shared" si="294"/>
        <v>2254.77</v>
      </c>
      <c r="Y563" s="2">
        <f t="shared" si="295"/>
        <v>1426.09</v>
      </c>
      <c r="Z563" s="2"/>
      <c r="AA563" s="2">
        <v>72309884</v>
      </c>
      <c r="AB563" s="2">
        <f t="shared" si="296"/>
        <v>198470.66250000001</v>
      </c>
      <c r="AC563" s="2">
        <f>ROUND((SUM(SmtRes!BQ488:'SmtRes'!BQ496)),6)</f>
        <v>298.51</v>
      </c>
      <c r="AD563" s="2">
        <f>ROUND((((SUM(SmtRes!BR488:'SmtRes'!BR496))-(SUM(SmtRes!BS488:'SmtRes'!BS496)))+AE563),6)</f>
        <v>9435.4449999999997</v>
      </c>
      <c r="AE563" s="2">
        <f>ROUND((SUM(SmtRes!BS488:'SmtRes'!BS496)),6)</f>
        <v>3978.2890000000002</v>
      </c>
      <c r="AF563" s="2">
        <f>ROUND((SUM(SmtRes!BT488:'SmtRes'!BT496)),6)</f>
        <v>188736.70749999999</v>
      </c>
      <c r="AG563" s="2">
        <f t="shared" si="297"/>
        <v>0</v>
      </c>
      <c r="AH563" s="2">
        <f>(SUM(SmtRes!BU488:'SmtRes'!BU496))</f>
        <v>459.78999999999996</v>
      </c>
      <c r="AI563" s="2">
        <f>(SUM(SmtRes!BV488:'SmtRes'!BV496))</f>
        <v>10.1</v>
      </c>
      <c r="AJ563" s="2">
        <f t="shared" si="298"/>
        <v>0</v>
      </c>
      <c r="AK563" s="2">
        <v>202448.95149999997</v>
      </c>
      <c r="AL563" s="2">
        <v>298.51</v>
      </c>
      <c r="AM563" s="2">
        <v>9435.4449999999997</v>
      </c>
      <c r="AN563" s="2">
        <v>3978.2889999999998</v>
      </c>
      <c r="AO563" s="2">
        <v>188736.70749999999</v>
      </c>
      <c r="AP563" s="2">
        <v>0</v>
      </c>
      <c r="AQ563" s="2">
        <v>459.78999999999996</v>
      </c>
      <c r="AR563" s="2">
        <v>10.1</v>
      </c>
      <c r="AS563" s="2">
        <v>0</v>
      </c>
      <c r="AT563" s="2">
        <v>117</v>
      </c>
      <c r="AU563" s="2">
        <v>74</v>
      </c>
      <c r="AV563" s="2">
        <v>1</v>
      </c>
      <c r="AW563" s="2">
        <v>1</v>
      </c>
      <c r="AX563" s="2"/>
      <c r="AY563" s="2"/>
      <c r="AZ563" s="2">
        <v>1</v>
      </c>
      <c r="BA563" s="2">
        <v>1</v>
      </c>
      <c r="BB563" s="2">
        <v>1</v>
      </c>
      <c r="BC563" s="2">
        <v>1</v>
      </c>
      <c r="BD563" s="2" t="s">
        <v>3</v>
      </c>
      <c r="BE563" s="2" t="s">
        <v>3</v>
      </c>
      <c r="BF563" s="2" t="s">
        <v>3</v>
      </c>
      <c r="BG563" s="2" t="s">
        <v>3</v>
      </c>
      <c r="BH563" s="2">
        <v>0</v>
      </c>
      <c r="BI563" s="2">
        <v>1</v>
      </c>
      <c r="BJ563" s="2" t="s">
        <v>691</v>
      </c>
      <c r="BK563" s="2"/>
      <c r="BL563" s="2"/>
      <c r="BM563" s="2">
        <v>24001</v>
      </c>
      <c r="BN563" s="2">
        <v>0</v>
      </c>
      <c r="BO563" s="2" t="s">
        <v>3</v>
      </c>
      <c r="BP563" s="2">
        <v>0</v>
      </c>
      <c r="BQ563" s="2">
        <v>2</v>
      </c>
      <c r="BR563" s="2">
        <v>0</v>
      </c>
      <c r="BS563" s="2">
        <v>1</v>
      </c>
      <c r="BT563" s="2">
        <v>1</v>
      </c>
      <c r="BU563" s="2">
        <v>1</v>
      </c>
      <c r="BV563" s="2">
        <v>1</v>
      </c>
      <c r="BW563" s="2">
        <v>1</v>
      </c>
      <c r="BX563" s="2">
        <v>1</v>
      </c>
      <c r="BY563" s="2" t="s">
        <v>3</v>
      </c>
      <c r="BZ563" s="2">
        <v>117</v>
      </c>
      <c r="CA563" s="2">
        <v>74</v>
      </c>
      <c r="CB563" s="2" t="s">
        <v>3</v>
      </c>
      <c r="CC563" s="2"/>
      <c r="CD563" s="2"/>
      <c r="CE563" s="2">
        <v>0</v>
      </c>
      <c r="CF563" s="2">
        <v>0</v>
      </c>
      <c r="CG563" s="2">
        <v>0</v>
      </c>
      <c r="CH563" s="2"/>
      <c r="CI563" s="2"/>
      <c r="CJ563" s="2"/>
      <c r="CK563" s="2"/>
      <c r="CL563" s="2"/>
      <c r="CM563" s="2">
        <v>0</v>
      </c>
      <c r="CN563" s="2" t="s">
        <v>3</v>
      </c>
      <c r="CO563" s="2">
        <v>0</v>
      </c>
      <c r="CP563" s="2">
        <f t="shared" si="299"/>
        <v>2038.6599999999999</v>
      </c>
      <c r="CQ563" s="2">
        <f>SUMIF(SmtRes!AQ488:'SmtRes'!AQ496,"=1",SmtRes!AA488:'SmtRes'!AA496)</f>
        <v>190.19</v>
      </c>
      <c r="CR563" s="2">
        <f>SUMIF(SmtRes!AQ488:'SmtRes'!AQ496,"=1",SmtRes!AB488:'SmtRes'!AB496)</f>
        <v>636.41000000000008</v>
      </c>
      <c r="CS563" s="2">
        <f>SUMIF(SmtRes!AQ488:'SmtRes'!AQ496,"=1",SmtRes!AC488:'SmtRes'!AC496)</f>
        <v>393.89</v>
      </c>
      <c r="CT563" s="2">
        <f>SUMIF(SmtRes!AQ488:'SmtRes'!AQ496,"=1",SmtRes!AD488:'SmtRes'!AD496)</f>
        <v>1166.98</v>
      </c>
      <c r="CU563" s="2">
        <f t="shared" si="300"/>
        <v>0</v>
      </c>
      <c r="CV563" s="2">
        <f>SUMIF(SmtRes!AQ488:'SmtRes'!AQ496,"=1",SmtRes!BU488:'SmtRes'!BU496)</f>
        <v>459.78999999999996</v>
      </c>
      <c r="CW563" s="2">
        <f>SUMIF(SmtRes!AQ488:'SmtRes'!AQ496,"=1",SmtRes!BV488:'SmtRes'!BV496)</f>
        <v>10.1</v>
      </c>
      <c r="CX563" s="2">
        <f t="shared" si="301"/>
        <v>0</v>
      </c>
      <c r="CY563" s="2">
        <f>(((S563+R563)*AT563)/100)</f>
        <v>2254.7655</v>
      </c>
      <c r="CZ563" s="2">
        <f>(((S563+R563)*AU563)/100)</f>
        <v>1426.0909999999997</v>
      </c>
      <c r="DA563" s="2"/>
      <c r="DB563" s="2"/>
      <c r="DC563" s="2" t="s">
        <v>3</v>
      </c>
      <c r="DD563" s="2" t="s">
        <v>3</v>
      </c>
      <c r="DE563" s="2" t="s">
        <v>3</v>
      </c>
      <c r="DF563" s="2" t="s">
        <v>3</v>
      </c>
      <c r="DG563" s="2" t="s">
        <v>3</v>
      </c>
      <c r="DH563" s="2" t="s">
        <v>3</v>
      </c>
      <c r="DI563" s="2" t="s">
        <v>3</v>
      </c>
      <c r="DJ563" s="2" t="s">
        <v>3</v>
      </c>
      <c r="DK563" s="2" t="s">
        <v>3</v>
      </c>
      <c r="DL563" s="2" t="s">
        <v>3</v>
      </c>
      <c r="DM563" s="2" t="s">
        <v>3</v>
      </c>
      <c r="DN563" s="2">
        <v>0</v>
      </c>
      <c r="DO563" s="2">
        <v>0</v>
      </c>
      <c r="DP563" s="2">
        <v>1</v>
      </c>
      <c r="DQ563" s="2">
        <v>1</v>
      </c>
      <c r="DR563" s="2"/>
      <c r="DS563" s="2"/>
      <c r="DT563" s="2"/>
      <c r="DU563" s="2">
        <v>1013</v>
      </c>
      <c r="DV563" s="2" t="s">
        <v>206</v>
      </c>
      <c r="DW563" s="2" t="s">
        <v>206</v>
      </c>
      <c r="DX563" s="2">
        <v>1</v>
      </c>
      <c r="DY563" s="2"/>
      <c r="DZ563" s="2" t="s">
        <v>3</v>
      </c>
      <c r="EA563" s="2" t="s">
        <v>3</v>
      </c>
      <c r="EB563" s="2" t="s">
        <v>3</v>
      </c>
      <c r="EC563" s="2" t="s">
        <v>3</v>
      </c>
      <c r="ED563" s="2"/>
      <c r="EE563" s="2">
        <v>70312969</v>
      </c>
      <c r="EF563" s="2">
        <v>2</v>
      </c>
      <c r="EG563" s="2" t="s">
        <v>25</v>
      </c>
      <c r="EH563" s="2">
        <v>18</v>
      </c>
      <c r="EI563" s="2" t="s">
        <v>106</v>
      </c>
      <c r="EJ563" s="2">
        <v>1</v>
      </c>
      <c r="EK563" s="2">
        <v>24001</v>
      </c>
      <c r="EL563" s="2" t="s">
        <v>106</v>
      </c>
      <c r="EM563" s="2" t="s">
        <v>107</v>
      </c>
      <c r="EN563" s="2"/>
      <c r="EO563" s="2" t="s">
        <v>3</v>
      </c>
      <c r="EP563" s="2"/>
      <c r="EQ563" s="2">
        <v>0</v>
      </c>
      <c r="ER563" s="2">
        <v>0</v>
      </c>
      <c r="ES563" s="2">
        <v>0</v>
      </c>
      <c r="ET563" s="2">
        <v>0</v>
      </c>
      <c r="EU563" s="2">
        <v>0</v>
      </c>
      <c r="EV563" s="2">
        <v>0</v>
      </c>
      <c r="EW563" s="2">
        <v>459.79</v>
      </c>
      <c r="EX563" s="2">
        <v>10.1</v>
      </c>
      <c r="EY563" s="2">
        <v>0</v>
      </c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>
        <v>0</v>
      </c>
      <c r="FR563" s="2">
        <v>0</v>
      </c>
      <c r="FS563" s="2">
        <v>0</v>
      </c>
      <c r="FT563" s="2"/>
      <c r="FU563" s="2"/>
      <c r="FV563" s="2"/>
      <c r="FW563" s="2"/>
      <c r="FX563" s="2">
        <v>117</v>
      </c>
      <c r="FY563" s="2">
        <v>74</v>
      </c>
      <c r="FZ563" s="2"/>
      <c r="GA563" s="2" t="s">
        <v>3</v>
      </c>
      <c r="GB563" s="2"/>
      <c r="GC563" s="2"/>
      <c r="GD563" s="2">
        <v>1</v>
      </c>
      <c r="GE563" s="2"/>
      <c r="GF563" s="2">
        <v>-541400884</v>
      </c>
      <c r="GG563" s="2">
        <v>2</v>
      </c>
      <c r="GH563" s="2">
        <v>1</v>
      </c>
      <c r="GI563" s="2">
        <v>-2</v>
      </c>
      <c r="GJ563" s="2">
        <v>0</v>
      </c>
      <c r="GK563" s="2">
        <v>0</v>
      </c>
      <c r="GL563" s="2">
        <f t="shared" si="302"/>
        <v>0</v>
      </c>
      <c r="GM563" s="2">
        <f t="shared" si="303"/>
        <v>5719.52</v>
      </c>
      <c r="GN563" s="2">
        <f t="shared" si="304"/>
        <v>5719.52</v>
      </c>
      <c r="GO563" s="2">
        <f t="shared" si="305"/>
        <v>0</v>
      </c>
      <c r="GP563" s="2">
        <f t="shared" si="306"/>
        <v>0</v>
      </c>
      <c r="GQ563" s="2"/>
      <c r="GR563" s="2">
        <v>0</v>
      </c>
      <c r="GS563" s="2">
        <v>3</v>
      </c>
      <c r="GT563" s="2">
        <v>0</v>
      </c>
      <c r="GU563" s="2" t="s">
        <v>3</v>
      </c>
      <c r="GV563" s="2">
        <f t="shared" si="307"/>
        <v>0</v>
      </c>
      <c r="GW563" s="2">
        <v>1</v>
      </c>
      <c r="GX563" s="2">
        <f t="shared" si="308"/>
        <v>0</v>
      </c>
      <c r="GY563" s="2"/>
      <c r="GZ563" s="2"/>
      <c r="HA563" s="2">
        <v>0</v>
      </c>
      <c r="HB563" s="2">
        <v>0</v>
      </c>
      <c r="HC563" s="2">
        <f t="shared" si="309"/>
        <v>0</v>
      </c>
      <c r="HD563" s="2"/>
      <c r="HE563" s="2" t="s">
        <v>3</v>
      </c>
      <c r="HF563" s="2" t="s">
        <v>3</v>
      </c>
      <c r="HG563" s="2"/>
      <c r="HH563" s="2"/>
      <c r="HI563" s="2"/>
      <c r="HJ563" s="2"/>
      <c r="HK563" s="2"/>
      <c r="HL563" s="2"/>
      <c r="HM563" s="2" t="s">
        <v>3</v>
      </c>
      <c r="HN563" s="2" t="s">
        <v>108</v>
      </c>
      <c r="HO563" s="2" t="s">
        <v>109</v>
      </c>
      <c r="HP563" s="2" t="s">
        <v>106</v>
      </c>
      <c r="HQ563" s="2" t="s">
        <v>106</v>
      </c>
      <c r="HR563" s="2"/>
      <c r="HS563" s="2">
        <v>0</v>
      </c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  <c r="II563" s="2"/>
      <c r="IJ563" s="2"/>
      <c r="IK563" s="2">
        <v>0</v>
      </c>
      <c r="IL563" s="2"/>
      <c r="IM563" s="2"/>
      <c r="IN563" s="2"/>
      <c r="IO563" s="2"/>
      <c r="IP563" s="2"/>
      <c r="IQ563" s="2"/>
      <c r="IR563" s="2"/>
      <c r="IS563" s="2"/>
      <c r="IT563" s="2"/>
      <c r="IU563" s="2"/>
    </row>
    <row r="564" spans="1:255" x14ac:dyDescent="0.2">
      <c r="A564" s="2">
        <v>17</v>
      </c>
      <c r="B564" s="2">
        <v>1</v>
      </c>
      <c r="C564" s="2"/>
      <c r="D564" s="2"/>
      <c r="E564" s="2" t="s">
        <v>692</v>
      </c>
      <c r="F564" s="2" t="s">
        <v>693</v>
      </c>
      <c r="G564" s="2" t="s">
        <v>694</v>
      </c>
      <c r="H564" s="2" t="s">
        <v>118</v>
      </c>
      <c r="I564" s="2">
        <v>1</v>
      </c>
      <c r="J564" s="2">
        <v>0</v>
      </c>
      <c r="K564" s="2">
        <v>1</v>
      </c>
      <c r="L564" s="2"/>
      <c r="M564" s="2"/>
      <c r="N564" s="2"/>
      <c r="O564" s="2">
        <f t="shared" si="291"/>
        <v>1676.35</v>
      </c>
      <c r="P564" s="2">
        <f>ROUND(CQ564*I564,2)</f>
        <v>1676.35</v>
      </c>
      <c r="Q564" s="2">
        <f>ROUND(CR564*I564,2)</f>
        <v>0</v>
      </c>
      <c r="R564" s="2">
        <f>ROUND(CS564*I564,2)</f>
        <v>0</v>
      </c>
      <c r="S564" s="2">
        <f>ROUND(CT564*I564,2)</f>
        <v>0</v>
      </c>
      <c r="T564" s="2">
        <f t="shared" si="292"/>
        <v>0</v>
      </c>
      <c r="U564" s="2">
        <f>ROUND(CV564*I564,7)</f>
        <v>0</v>
      </c>
      <c r="V564" s="2">
        <f>ROUND(CW564*I564,7)</f>
        <v>0</v>
      </c>
      <c r="W564" s="2">
        <f t="shared" si="293"/>
        <v>0</v>
      </c>
      <c r="X564" s="2">
        <f t="shared" si="294"/>
        <v>0</v>
      </c>
      <c r="Y564" s="2">
        <f t="shared" si="295"/>
        <v>0</v>
      </c>
      <c r="Z564" s="2"/>
      <c r="AA564" s="2">
        <v>72309884</v>
      </c>
      <c r="AB564" s="2">
        <f t="shared" si="296"/>
        <v>1659.75</v>
      </c>
      <c r="AC564" s="2">
        <f>ROUND((ES564),6)</f>
        <v>1659.75</v>
      </c>
      <c r="AD564" s="2">
        <f>ROUND((((ET564)-(EU564))+AE564),6)</f>
        <v>0</v>
      </c>
      <c r="AE564" s="2">
        <f>ROUND((EU564),6)</f>
        <v>0</v>
      </c>
      <c r="AF564" s="2">
        <f>ROUND((EV564),6)</f>
        <v>0</v>
      </c>
      <c r="AG564" s="2">
        <f t="shared" si="297"/>
        <v>0</v>
      </c>
      <c r="AH564" s="2">
        <f>(EW564)</f>
        <v>0</v>
      </c>
      <c r="AI564" s="2">
        <f>(EX564)</f>
        <v>0</v>
      </c>
      <c r="AJ564" s="2">
        <f t="shared" si="298"/>
        <v>0</v>
      </c>
      <c r="AK564" s="2">
        <v>1659.75</v>
      </c>
      <c r="AL564" s="2">
        <v>1659.75</v>
      </c>
      <c r="AM564" s="2">
        <v>0</v>
      </c>
      <c r="AN564" s="2">
        <v>0</v>
      </c>
      <c r="AO564" s="2">
        <v>0</v>
      </c>
      <c r="AP564" s="2">
        <v>0</v>
      </c>
      <c r="AQ564" s="2">
        <v>0</v>
      </c>
      <c r="AR564" s="2">
        <v>0</v>
      </c>
      <c r="AS564" s="2">
        <v>0</v>
      </c>
      <c r="AT564" s="2">
        <v>0</v>
      </c>
      <c r="AU564" s="2">
        <v>0</v>
      </c>
      <c r="AV564" s="2">
        <v>1</v>
      </c>
      <c r="AW564" s="2">
        <v>1</v>
      </c>
      <c r="AX564" s="2"/>
      <c r="AY564" s="2"/>
      <c r="AZ564" s="2">
        <v>1</v>
      </c>
      <c r="BA564" s="2">
        <v>1</v>
      </c>
      <c r="BB564" s="2">
        <v>1</v>
      </c>
      <c r="BC564" s="2">
        <v>1.01</v>
      </c>
      <c r="BD564" s="2" t="s">
        <v>3</v>
      </c>
      <c r="BE564" s="2" t="s">
        <v>3</v>
      </c>
      <c r="BF564" s="2" t="s">
        <v>3</v>
      </c>
      <c r="BG564" s="2" t="s">
        <v>3</v>
      </c>
      <c r="BH564" s="2">
        <v>3</v>
      </c>
      <c r="BI564" s="2">
        <v>1</v>
      </c>
      <c r="BJ564" s="2" t="s">
        <v>695</v>
      </c>
      <c r="BK564" s="2"/>
      <c r="BL564" s="2"/>
      <c r="BM564" s="2">
        <v>500001</v>
      </c>
      <c r="BN564" s="2">
        <v>0</v>
      </c>
      <c r="BO564" s="2" t="s">
        <v>693</v>
      </c>
      <c r="BP564" s="2">
        <v>1</v>
      </c>
      <c r="BQ564" s="2">
        <v>8</v>
      </c>
      <c r="BR564" s="2">
        <v>0</v>
      </c>
      <c r="BS564" s="2">
        <v>1</v>
      </c>
      <c r="BT564" s="2">
        <v>1</v>
      </c>
      <c r="BU564" s="2">
        <v>1</v>
      </c>
      <c r="BV564" s="2">
        <v>1</v>
      </c>
      <c r="BW564" s="2">
        <v>1</v>
      </c>
      <c r="BX564" s="2">
        <v>1</v>
      </c>
      <c r="BY564" s="2" t="s">
        <v>3</v>
      </c>
      <c r="BZ564" s="2">
        <v>0</v>
      </c>
      <c r="CA564" s="2">
        <v>0</v>
      </c>
      <c r="CB564" s="2" t="s">
        <v>3</v>
      </c>
      <c r="CC564" s="2"/>
      <c r="CD564" s="2"/>
      <c r="CE564" s="2">
        <v>0</v>
      </c>
      <c r="CF564" s="2">
        <v>0</v>
      </c>
      <c r="CG564" s="2">
        <v>0</v>
      </c>
      <c r="CH564" s="2"/>
      <c r="CI564" s="2"/>
      <c r="CJ564" s="2"/>
      <c r="CK564" s="2"/>
      <c r="CL564" s="2"/>
      <c r="CM564" s="2">
        <v>0</v>
      </c>
      <c r="CN564" s="2" t="s">
        <v>3</v>
      </c>
      <c r="CO564" s="2">
        <v>0</v>
      </c>
      <c r="CP564" s="2">
        <f t="shared" si="299"/>
        <v>1676.35</v>
      </c>
      <c r="CQ564" s="2">
        <f>ROUND(AL564*BC564,2)</f>
        <v>1676.35</v>
      </c>
      <c r="CR564" s="2">
        <f>ROUND(AM564*BB564,2)</f>
        <v>0</v>
      </c>
      <c r="CS564" s="2">
        <f>ROUND(AN564*BS564,2)</f>
        <v>0</v>
      </c>
      <c r="CT564" s="2">
        <f>ROUND(AO564*BA564,2)</f>
        <v>0</v>
      </c>
      <c r="CU564" s="2">
        <f t="shared" si="300"/>
        <v>0</v>
      </c>
      <c r="CV564" s="2">
        <f>AH564</f>
        <v>0</v>
      </c>
      <c r="CW564" s="2">
        <f>AI564</f>
        <v>0</v>
      </c>
      <c r="CX564" s="2">
        <f t="shared" si="301"/>
        <v>0</v>
      </c>
      <c r="CY564" s="2">
        <f>0</f>
        <v>0</v>
      </c>
      <c r="CZ564" s="2">
        <f>0</f>
        <v>0</v>
      </c>
      <c r="DA564" s="2"/>
      <c r="DB564" s="2"/>
      <c r="DC564" s="2" t="s">
        <v>3</v>
      </c>
      <c r="DD564" s="2" t="s">
        <v>3</v>
      </c>
      <c r="DE564" s="2" t="s">
        <v>3</v>
      </c>
      <c r="DF564" s="2" t="s">
        <v>3</v>
      </c>
      <c r="DG564" s="2" t="s">
        <v>3</v>
      </c>
      <c r="DH564" s="2" t="s">
        <v>3</v>
      </c>
      <c r="DI564" s="2" t="s">
        <v>3</v>
      </c>
      <c r="DJ564" s="2" t="s">
        <v>3</v>
      </c>
      <c r="DK564" s="2" t="s">
        <v>3</v>
      </c>
      <c r="DL564" s="2" t="s">
        <v>3</v>
      </c>
      <c r="DM564" s="2" t="s">
        <v>3</v>
      </c>
      <c r="DN564" s="2">
        <v>0</v>
      </c>
      <c r="DO564" s="2">
        <v>0</v>
      </c>
      <c r="DP564" s="2">
        <v>1</v>
      </c>
      <c r="DQ564" s="2">
        <v>1</v>
      </c>
      <c r="DR564" s="2"/>
      <c r="DS564" s="2"/>
      <c r="DT564" s="2"/>
      <c r="DU564" s="2">
        <v>1013</v>
      </c>
      <c r="DV564" s="2" t="s">
        <v>118</v>
      </c>
      <c r="DW564" s="2" t="s">
        <v>118</v>
      </c>
      <c r="DX564" s="2">
        <v>1</v>
      </c>
      <c r="DY564" s="2"/>
      <c r="DZ564" s="2" t="s">
        <v>3</v>
      </c>
      <c r="EA564" s="2" t="s">
        <v>3</v>
      </c>
      <c r="EB564" s="2" t="s">
        <v>3</v>
      </c>
      <c r="EC564" s="2" t="s">
        <v>3</v>
      </c>
      <c r="ED564" s="2"/>
      <c r="EE564" s="2">
        <v>70312867</v>
      </c>
      <c r="EF564" s="2">
        <v>8</v>
      </c>
      <c r="EG564" s="2" t="s">
        <v>124</v>
      </c>
      <c r="EH564" s="2">
        <v>0</v>
      </c>
      <c r="EI564" s="2" t="s">
        <v>3</v>
      </c>
      <c r="EJ564" s="2">
        <v>1</v>
      </c>
      <c r="EK564" s="2">
        <v>500001</v>
      </c>
      <c r="EL564" s="2" t="s">
        <v>125</v>
      </c>
      <c r="EM564" s="2" t="s">
        <v>126</v>
      </c>
      <c r="EN564" s="2"/>
      <c r="EO564" s="2" t="s">
        <v>3</v>
      </c>
      <c r="EP564" s="2"/>
      <c r="EQ564" s="2">
        <v>0</v>
      </c>
      <c r="ER564" s="2">
        <v>1659.75</v>
      </c>
      <c r="ES564" s="2">
        <v>1659.75</v>
      </c>
      <c r="ET564" s="2">
        <v>0</v>
      </c>
      <c r="EU564" s="2">
        <v>0</v>
      </c>
      <c r="EV564" s="2">
        <v>0</v>
      </c>
      <c r="EW564" s="2">
        <v>0</v>
      </c>
      <c r="EX564" s="2">
        <v>0</v>
      </c>
      <c r="EY564" s="2">
        <v>0</v>
      </c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>
        <v>0</v>
      </c>
      <c r="FR564" s="2">
        <v>0</v>
      </c>
      <c r="FS564" s="2">
        <v>0</v>
      </c>
      <c r="FT564" s="2"/>
      <c r="FU564" s="2"/>
      <c r="FV564" s="2"/>
      <c r="FW564" s="2"/>
      <c r="FX564" s="2">
        <v>0</v>
      </c>
      <c r="FY564" s="2">
        <v>0</v>
      </c>
      <c r="FZ564" s="2"/>
      <c r="GA564" s="2" t="s">
        <v>3</v>
      </c>
      <c r="GB564" s="2"/>
      <c r="GC564" s="2"/>
      <c r="GD564" s="2">
        <v>1</v>
      </c>
      <c r="GE564" s="2"/>
      <c r="GF564" s="2">
        <v>789440016</v>
      </c>
      <c r="GG564" s="2">
        <v>2</v>
      </c>
      <c r="GH564" s="2">
        <v>1</v>
      </c>
      <c r="GI564" s="2">
        <v>2</v>
      </c>
      <c r="GJ564" s="2">
        <v>0</v>
      </c>
      <c r="GK564" s="2">
        <v>0</v>
      </c>
      <c r="GL564" s="2">
        <f t="shared" si="302"/>
        <v>0</v>
      </c>
      <c r="GM564" s="2">
        <f t="shared" si="303"/>
        <v>1676.35</v>
      </c>
      <c r="GN564" s="2">
        <f t="shared" si="304"/>
        <v>1676.35</v>
      </c>
      <c r="GO564" s="2">
        <f t="shared" si="305"/>
        <v>0</v>
      </c>
      <c r="GP564" s="2">
        <f t="shared" si="306"/>
        <v>0</v>
      </c>
      <c r="GQ564" s="2"/>
      <c r="GR564" s="2">
        <v>0</v>
      </c>
      <c r="GS564" s="2">
        <v>3</v>
      </c>
      <c r="GT564" s="2">
        <v>0</v>
      </c>
      <c r="GU564" s="2" t="s">
        <v>3</v>
      </c>
      <c r="GV564" s="2">
        <f t="shared" si="307"/>
        <v>0</v>
      </c>
      <c r="GW564" s="2">
        <v>1</v>
      </c>
      <c r="GX564" s="2">
        <f t="shared" si="308"/>
        <v>0</v>
      </c>
      <c r="GY564" s="2"/>
      <c r="GZ564" s="2"/>
      <c r="HA564" s="2">
        <v>0</v>
      </c>
      <c r="HB564" s="2">
        <v>0</v>
      </c>
      <c r="HC564" s="2">
        <f t="shared" si="309"/>
        <v>0</v>
      </c>
      <c r="HD564" s="2"/>
      <c r="HE564" s="2" t="s">
        <v>3</v>
      </c>
      <c r="HF564" s="2" t="s">
        <v>3</v>
      </c>
      <c r="HG564" s="2"/>
      <c r="HH564" s="2"/>
      <c r="HI564" s="2"/>
      <c r="HJ564" s="2"/>
      <c r="HK564" s="2"/>
      <c r="HL564" s="2"/>
      <c r="HM564" s="2" t="s">
        <v>3</v>
      </c>
      <c r="HN564" s="2" t="s">
        <v>3</v>
      </c>
      <c r="HO564" s="2" t="s">
        <v>3</v>
      </c>
      <c r="HP564" s="2" t="s">
        <v>3</v>
      </c>
      <c r="HQ564" s="2" t="s">
        <v>3</v>
      </c>
      <c r="HR564" s="2"/>
      <c r="HS564" s="2">
        <v>0</v>
      </c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>
        <v>0</v>
      </c>
      <c r="IL564" s="2"/>
      <c r="IM564" s="2"/>
      <c r="IN564" s="2"/>
      <c r="IO564" s="2"/>
      <c r="IP564" s="2"/>
      <c r="IQ564" s="2"/>
      <c r="IR564" s="2"/>
      <c r="IS564" s="2"/>
      <c r="IT564" s="2"/>
      <c r="IU564" s="2"/>
    </row>
    <row r="565" spans="1:255" x14ac:dyDescent="0.2">
      <c r="A565" s="2">
        <v>17</v>
      </c>
      <c r="B565" s="2">
        <v>1</v>
      </c>
      <c r="C565" s="2">
        <f>ROW(SmtRes!A505)</f>
        <v>505</v>
      </c>
      <c r="D565" s="2">
        <f>ROW(EtalonRes!A551)</f>
        <v>551</v>
      </c>
      <c r="E565" s="2" t="s">
        <v>696</v>
      </c>
      <c r="F565" s="2" t="s">
        <v>697</v>
      </c>
      <c r="G565" s="2" t="s">
        <v>698</v>
      </c>
      <c r="H565" s="2" t="s">
        <v>206</v>
      </c>
      <c r="I565" s="2">
        <f>ROUND(1/100,7)</f>
        <v>0.01</v>
      </c>
      <c r="J565" s="2">
        <v>0</v>
      </c>
      <c r="K565" s="2">
        <f>ROUND(1/100,7)</f>
        <v>0.01</v>
      </c>
      <c r="L565" s="2"/>
      <c r="M565" s="2"/>
      <c r="N565" s="2"/>
      <c r="O565" s="2">
        <f t="shared" si="291"/>
        <v>1547.6</v>
      </c>
      <c r="P565" s="2">
        <f>SUMIF(SmtRes!AQ497:'SmtRes'!AQ505,"=1",SmtRes!DF497:'SmtRes'!DF505)</f>
        <v>2.91</v>
      </c>
      <c r="Q565" s="2">
        <f>SUMIF(SmtRes!AQ497:'SmtRes'!AQ505,"=1",SmtRes!DG497:'SmtRes'!DG505)</f>
        <v>38.340000000000003</v>
      </c>
      <c r="R565" s="2">
        <f>SUMIF(SmtRes!AQ497:'SmtRes'!AQ505,"=1",SmtRes!DH497:'SmtRes'!DH505)</f>
        <v>16.899999999999999</v>
      </c>
      <c r="S565" s="2">
        <f>SUMIF(SmtRes!AQ497:'SmtRes'!AQ505,"=1",SmtRes!DI497:'SmtRes'!DI505)</f>
        <v>1489.45</v>
      </c>
      <c r="T565" s="2">
        <f t="shared" si="292"/>
        <v>0</v>
      </c>
      <c r="U565" s="2">
        <f>SUMIF(SmtRes!AQ497:'SmtRes'!AQ505,"=1",SmtRes!CV497:'SmtRes'!CV505)</f>
        <v>3.6163000000000007</v>
      </c>
      <c r="V565" s="2">
        <f>SUMIF(SmtRes!AQ497:'SmtRes'!AQ505,"=1",SmtRes!CW497:'SmtRes'!CW505)</f>
        <v>4.2900000000000001E-2</v>
      </c>
      <c r="W565" s="2">
        <f t="shared" si="293"/>
        <v>0</v>
      </c>
      <c r="X565" s="2">
        <f t="shared" si="294"/>
        <v>1762.43</v>
      </c>
      <c r="Y565" s="2">
        <f t="shared" si="295"/>
        <v>1114.7</v>
      </c>
      <c r="Z565" s="2"/>
      <c r="AA565" s="2">
        <v>72309884</v>
      </c>
      <c r="AB565" s="2">
        <f t="shared" si="296"/>
        <v>152615.54389999999</v>
      </c>
      <c r="AC565" s="2">
        <f>ROUND((SUM(SmtRes!BQ497:'SmtRes'!BQ505)),6)</f>
        <v>179.10599999999999</v>
      </c>
      <c r="AD565" s="2">
        <f>ROUND((((SUM(SmtRes!BR497:'SmtRes'!BR505))-(SUM(SmtRes!BS497:'SmtRes'!BS505)))+AE565),6)</f>
        <v>3491.7761</v>
      </c>
      <c r="AE565" s="2">
        <f>ROUND((SUM(SmtRes!BS497:'SmtRes'!BS505)),6)</f>
        <v>1689.7881</v>
      </c>
      <c r="AF565" s="2">
        <f>ROUND((SUM(SmtRes!BT497:'SmtRes'!BT505)),6)</f>
        <v>148944.6618</v>
      </c>
      <c r="AG565" s="2">
        <f t="shared" si="297"/>
        <v>0</v>
      </c>
      <c r="AH565" s="2">
        <f>(SUM(SmtRes!BU497:'SmtRes'!BU505))</f>
        <v>361.63</v>
      </c>
      <c r="AI565" s="2">
        <f>(SUM(SmtRes!BV497:'SmtRes'!BV505))</f>
        <v>4.29</v>
      </c>
      <c r="AJ565" s="2">
        <f t="shared" si="298"/>
        <v>0</v>
      </c>
      <c r="AK565" s="2">
        <v>154305.33199999999</v>
      </c>
      <c r="AL565" s="2">
        <v>179.10599999999999</v>
      </c>
      <c r="AM565" s="2">
        <v>3491.7761</v>
      </c>
      <c r="AN565" s="2">
        <v>1689.7881</v>
      </c>
      <c r="AO565" s="2">
        <v>148944.6618</v>
      </c>
      <c r="AP565" s="2">
        <v>0</v>
      </c>
      <c r="AQ565" s="2">
        <v>361.63</v>
      </c>
      <c r="AR565" s="2">
        <v>4.29</v>
      </c>
      <c r="AS565" s="2">
        <v>0</v>
      </c>
      <c r="AT565" s="2">
        <v>117</v>
      </c>
      <c r="AU565" s="2">
        <v>74</v>
      </c>
      <c r="AV565" s="2">
        <v>1</v>
      </c>
      <c r="AW565" s="2">
        <v>1</v>
      </c>
      <c r="AX565" s="2"/>
      <c r="AY565" s="2"/>
      <c r="AZ565" s="2">
        <v>1</v>
      </c>
      <c r="BA565" s="2">
        <v>1</v>
      </c>
      <c r="BB565" s="2">
        <v>1</v>
      </c>
      <c r="BC565" s="2">
        <v>1</v>
      </c>
      <c r="BD565" s="2" t="s">
        <v>3</v>
      </c>
      <c r="BE565" s="2" t="s">
        <v>3</v>
      </c>
      <c r="BF565" s="2" t="s">
        <v>3</v>
      </c>
      <c r="BG565" s="2" t="s">
        <v>3</v>
      </c>
      <c r="BH565" s="2">
        <v>0</v>
      </c>
      <c r="BI565" s="2">
        <v>1</v>
      </c>
      <c r="BJ565" s="2" t="s">
        <v>699</v>
      </c>
      <c r="BK565" s="2"/>
      <c r="BL565" s="2"/>
      <c r="BM565" s="2">
        <v>24001</v>
      </c>
      <c r="BN565" s="2">
        <v>0</v>
      </c>
      <c r="BO565" s="2" t="s">
        <v>3</v>
      </c>
      <c r="BP565" s="2">
        <v>0</v>
      </c>
      <c r="BQ565" s="2">
        <v>2</v>
      </c>
      <c r="BR565" s="2">
        <v>0</v>
      </c>
      <c r="BS565" s="2">
        <v>1</v>
      </c>
      <c r="BT565" s="2">
        <v>1</v>
      </c>
      <c r="BU565" s="2">
        <v>1</v>
      </c>
      <c r="BV565" s="2">
        <v>1</v>
      </c>
      <c r="BW565" s="2">
        <v>1</v>
      </c>
      <c r="BX565" s="2">
        <v>1</v>
      </c>
      <c r="BY565" s="2" t="s">
        <v>3</v>
      </c>
      <c r="BZ565" s="2">
        <v>117</v>
      </c>
      <c r="CA565" s="2">
        <v>74</v>
      </c>
      <c r="CB565" s="2" t="s">
        <v>3</v>
      </c>
      <c r="CC565" s="2"/>
      <c r="CD565" s="2"/>
      <c r="CE565" s="2">
        <v>0</v>
      </c>
      <c r="CF565" s="2">
        <v>0</v>
      </c>
      <c r="CG565" s="2">
        <v>0</v>
      </c>
      <c r="CH565" s="2"/>
      <c r="CI565" s="2"/>
      <c r="CJ565" s="2"/>
      <c r="CK565" s="2"/>
      <c r="CL565" s="2"/>
      <c r="CM565" s="2">
        <v>0</v>
      </c>
      <c r="CN565" s="2" t="s">
        <v>3</v>
      </c>
      <c r="CO565" s="2">
        <v>0</v>
      </c>
      <c r="CP565" s="2">
        <f t="shared" si="299"/>
        <v>1547.6000000000001</v>
      </c>
      <c r="CQ565" s="2">
        <f>SUMIF(SmtRes!AQ497:'SmtRes'!AQ505,"=1",SmtRes!AA497:'SmtRes'!AA505)</f>
        <v>190.19</v>
      </c>
      <c r="CR565" s="2">
        <f>SUMIF(SmtRes!AQ497:'SmtRes'!AQ505,"=1",SmtRes!AB497:'SmtRes'!AB505)</f>
        <v>602.6400000000001</v>
      </c>
      <c r="CS565" s="2">
        <f>SUMIF(SmtRes!AQ497:'SmtRes'!AQ505,"=1",SmtRes!AC497:'SmtRes'!AC505)</f>
        <v>393.89</v>
      </c>
      <c r="CT565" s="2">
        <f>SUMIF(SmtRes!AQ497:'SmtRes'!AQ505,"=1",SmtRes!AD497:'SmtRes'!AD505)</f>
        <v>1166.98</v>
      </c>
      <c r="CU565" s="2">
        <f t="shared" si="300"/>
        <v>0</v>
      </c>
      <c r="CV565" s="2">
        <f>SUMIF(SmtRes!AQ497:'SmtRes'!AQ505,"=1",SmtRes!BU497:'SmtRes'!BU505)</f>
        <v>361.63</v>
      </c>
      <c r="CW565" s="2">
        <f>SUMIF(SmtRes!AQ497:'SmtRes'!AQ505,"=1",SmtRes!BV497:'SmtRes'!BV505)</f>
        <v>4.29</v>
      </c>
      <c r="CX565" s="2">
        <f t="shared" si="301"/>
        <v>0</v>
      </c>
      <c r="CY565" s="2">
        <f>(((S565+R565)*AT565)/100)</f>
        <v>1762.4295000000002</v>
      </c>
      <c r="CZ565" s="2">
        <f>(((S565+R565)*AU565)/100)</f>
        <v>1114.6990000000001</v>
      </c>
      <c r="DA565" s="2"/>
      <c r="DB565" s="2"/>
      <c r="DC565" s="2" t="s">
        <v>3</v>
      </c>
      <c r="DD565" s="2" t="s">
        <v>3</v>
      </c>
      <c r="DE565" s="2" t="s">
        <v>3</v>
      </c>
      <c r="DF565" s="2" t="s">
        <v>3</v>
      </c>
      <c r="DG565" s="2" t="s">
        <v>3</v>
      </c>
      <c r="DH565" s="2" t="s">
        <v>3</v>
      </c>
      <c r="DI565" s="2" t="s">
        <v>3</v>
      </c>
      <c r="DJ565" s="2" t="s">
        <v>3</v>
      </c>
      <c r="DK565" s="2" t="s">
        <v>3</v>
      </c>
      <c r="DL565" s="2" t="s">
        <v>3</v>
      </c>
      <c r="DM565" s="2" t="s">
        <v>3</v>
      </c>
      <c r="DN565" s="2">
        <v>0</v>
      </c>
      <c r="DO565" s="2">
        <v>0</v>
      </c>
      <c r="DP565" s="2">
        <v>1</v>
      </c>
      <c r="DQ565" s="2">
        <v>1</v>
      </c>
      <c r="DR565" s="2"/>
      <c r="DS565" s="2"/>
      <c r="DT565" s="2"/>
      <c r="DU565" s="2">
        <v>1013</v>
      </c>
      <c r="DV565" s="2" t="s">
        <v>206</v>
      </c>
      <c r="DW565" s="2" t="s">
        <v>206</v>
      </c>
      <c r="DX565" s="2">
        <v>1</v>
      </c>
      <c r="DY565" s="2"/>
      <c r="DZ565" s="2" t="s">
        <v>3</v>
      </c>
      <c r="EA565" s="2" t="s">
        <v>3</v>
      </c>
      <c r="EB565" s="2" t="s">
        <v>3</v>
      </c>
      <c r="EC565" s="2" t="s">
        <v>3</v>
      </c>
      <c r="ED565" s="2"/>
      <c r="EE565" s="2">
        <v>70312969</v>
      </c>
      <c r="EF565" s="2">
        <v>2</v>
      </c>
      <c r="EG565" s="2" t="s">
        <v>25</v>
      </c>
      <c r="EH565" s="2">
        <v>18</v>
      </c>
      <c r="EI565" s="2" t="s">
        <v>106</v>
      </c>
      <c r="EJ565" s="2">
        <v>1</v>
      </c>
      <c r="EK565" s="2">
        <v>24001</v>
      </c>
      <c r="EL565" s="2" t="s">
        <v>106</v>
      </c>
      <c r="EM565" s="2" t="s">
        <v>107</v>
      </c>
      <c r="EN565" s="2"/>
      <c r="EO565" s="2" t="s">
        <v>3</v>
      </c>
      <c r="EP565" s="2"/>
      <c r="EQ565" s="2">
        <v>0</v>
      </c>
      <c r="ER565" s="2">
        <v>0</v>
      </c>
      <c r="ES565" s="2">
        <v>0</v>
      </c>
      <c r="ET565" s="2">
        <v>0</v>
      </c>
      <c r="EU565" s="2">
        <v>0</v>
      </c>
      <c r="EV565" s="2">
        <v>0</v>
      </c>
      <c r="EW565" s="2">
        <v>361.63</v>
      </c>
      <c r="EX565" s="2">
        <v>4.29</v>
      </c>
      <c r="EY565" s="2">
        <v>0</v>
      </c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>
        <v>0</v>
      </c>
      <c r="FR565" s="2">
        <v>0</v>
      </c>
      <c r="FS565" s="2">
        <v>0</v>
      </c>
      <c r="FT565" s="2"/>
      <c r="FU565" s="2"/>
      <c r="FV565" s="2"/>
      <c r="FW565" s="2"/>
      <c r="FX565" s="2">
        <v>117</v>
      </c>
      <c r="FY565" s="2">
        <v>74</v>
      </c>
      <c r="FZ565" s="2"/>
      <c r="GA565" s="2" t="s">
        <v>3</v>
      </c>
      <c r="GB565" s="2"/>
      <c r="GC565" s="2"/>
      <c r="GD565" s="2">
        <v>1</v>
      </c>
      <c r="GE565" s="2"/>
      <c r="GF565" s="2">
        <v>599770271</v>
      </c>
      <c r="GG565" s="2">
        <v>2</v>
      </c>
      <c r="GH565" s="2">
        <v>1</v>
      </c>
      <c r="GI565" s="2">
        <v>-2</v>
      </c>
      <c r="GJ565" s="2">
        <v>0</v>
      </c>
      <c r="GK565" s="2">
        <v>0</v>
      </c>
      <c r="GL565" s="2">
        <f t="shared" si="302"/>
        <v>0</v>
      </c>
      <c r="GM565" s="2">
        <f t="shared" si="303"/>
        <v>4424.7299999999996</v>
      </c>
      <c r="GN565" s="2">
        <f t="shared" si="304"/>
        <v>4424.7299999999996</v>
      </c>
      <c r="GO565" s="2">
        <f t="shared" si="305"/>
        <v>0</v>
      </c>
      <c r="GP565" s="2">
        <f t="shared" si="306"/>
        <v>0</v>
      </c>
      <c r="GQ565" s="2"/>
      <c r="GR565" s="2">
        <v>0</v>
      </c>
      <c r="GS565" s="2">
        <v>3</v>
      </c>
      <c r="GT565" s="2">
        <v>0</v>
      </c>
      <c r="GU565" s="2" t="s">
        <v>3</v>
      </c>
      <c r="GV565" s="2">
        <f t="shared" si="307"/>
        <v>0</v>
      </c>
      <c r="GW565" s="2">
        <v>1</v>
      </c>
      <c r="GX565" s="2">
        <f t="shared" si="308"/>
        <v>0</v>
      </c>
      <c r="GY565" s="2"/>
      <c r="GZ565" s="2"/>
      <c r="HA565" s="2">
        <v>0</v>
      </c>
      <c r="HB565" s="2">
        <v>0</v>
      </c>
      <c r="HC565" s="2">
        <f t="shared" si="309"/>
        <v>0</v>
      </c>
      <c r="HD565" s="2"/>
      <c r="HE565" s="2" t="s">
        <v>3</v>
      </c>
      <c r="HF565" s="2" t="s">
        <v>3</v>
      </c>
      <c r="HG565" s="2"/>
      <c r="HH565" s="2"/>
      <c r="HI565" s="2"/>
      <c r="HJ565" s="2"/>
      <c r="HK565" s="2"/>
      <c r="HL565" s="2"/>
      <c r="HM565" s="2" t="s">
        <v>3</v>
      </c>
      <c r="HN565" s="2" t="s">
        <v>108</v>
      </c>
      <c r="HO565" s="2" t="s">
        <v>109</v>
      </c>
      <c r="HP565" s="2" t="s">
        <v>106</v>
      </c>
      <c r="HQ565" s="2" t="s">
        <v>106</v>
      </c>
      <c r="HR565" s="2"/>
      <c r="HS565" s="2">
        <v>0</v>
      </c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>
        <v>0</v>
      </c>
      <c r="IL565" s="2"/>
      <c r="IM565" s="2"/>
      <c r="IN565" s="2"/>
      <c r="IO565" s="2"/>
      <c r="IP565" s="2"/>
      <c r="IQ565" s="2"/>
      <c r="IR565" s="2"/>
      <c r="IS565" s="2"/>
      <c r="IT565" s="2"/>
      <c r="IU565" s="2"/>
    </row>
    <row r="566" spans="1:255" x14ac:dyDescent="0.2">
      <c r="A566" s="2">
        <v>17</v>
      </c>
      <c r="B566" s="2">
        <v>1</v>
      </c>
      <c r="C566" s="2"/>
      <c r="D566" s="2"/>
      <c r="E566" s="2" t="s">
        <v>700</v>
      </c>
      <c r="F566" s="2" t="s">
        <v>701</v>
      </c>
      <c r="G566" s="2" t="s">
        <v>702</v>
      </c>
      <c r="H566" s="2" t="s">
        <v>118</v>
      </c>
      <c r="I566" s="2">
        <v>1</v>
      </c>
      <c r="J566" s="2">
        <v>0</v>
      </c>
      <c r="K566" s="2">
        <v>1</v>
      </c>
      <c r="L566" s="2"/>
      <c r="M566" s="2"/>
      <c r="N566" s="2"/>
      <c r="O566" s="2">
        <f t="shared" si="291"/>
        <v>3411.43</v>
      </c>
      <c r="P566" s="2">
        <f>ROUND(CQ566*I566,2)</f>
        <v>3411.43</v>
      </c>
      <c r="Q566" s="2">
        <f>ROUND(CR566*I566,2)</f>
        <v>0</v>
      </c>
      <c r="R566" s="2">
        <f>ROUND(CS566*I566,2)</f>
        <v>0</v>
      </c>
      <c r="S566" s="2">
        <f>ROUND(CT566*I566,2)</f>
        <v>0</v>
      </c>
      <c r="T566" s="2">
        <f t="shared" ref="T566:T589" si="313">ROUND(CU566*I566,2)</f>
        <v>0</v>
      </c>
      <c r="U566" s="2">
        <f>ROUND(CV566*I566,7)</f>
        <v>0</v>
      </c>
      <c r="V566" s="2">
        <f>ROUND(CW566*I566,7)</f>
        <v>0</v>
      </c>
      <c r="W566" s="2">
        <f t="shared" ref="W566:W589" si="314">ROUND(CX566*I566,2)</f>
        <v>0</v>
      </c>
      <c r="X566" s="2">
        <f t="shared" ref="X566:X589" si="315">ROUND(CY566,2)</f>
        <v>0</v>
      </c>
      <c r="Y566" s="2">
        <f t="shared" ref="Y566:Y589" si="316">ROUND(CZ566,2)</f>
        <v>0</v>
      </c>
      <c r="Z566" s="2"/>
      <c r="AA566" s="2">
        <v>72309884</v>
      </c>
      <c r="AB566" s="2">
        <f t="shared" ref="AB566:AB589" si="317">ROUND((AC566+AD566+AF566),6)</f>
        <v>3411.43</v>
      </c>
      <c r="AC566" s="2">
        <f>ROUND((ES566),6)</f>
        <v>3411.43</v>
      </c>
      <c r="AD566" s="2">
        <f>ROUND((ET566),6)</f>
        <v>0</v>
      </c>
      <c r="AE566" s="2">
        <f>ROUND((EU566),6)</f>
        <v>0</v>
      </c>
      <c r="AF566" s="2">
        <f>ROUND((EV566),6)</f>
        <v>0</v>
      </c>
      <c r="AG566" s="2">
        <f t="shared" ref="AG566:AG589" si="318">ROUND((AP566),6)</f>
        <v>0</v>
      </c>
      <c r="AH566" s="2">
        <f>(EW566)</f>
        <v>0</v>
      </c>
      <c r="AI566" s="2">
        <f>(EX566)</f>
        <v>0</v>
      </c>
      <c r="AJ566" s="2">
        <f t="shared" ref="AJ566:AJ589" si="319">(AS566)</f>
        <v>0</v>
      </c>
      <c r="AK566" s="2">
        <v>3411.43</v>
      </c>
      <c r="AL566" s="2">
        <v>3411.43</v>
      </c>
      <c r="AM566" s="2">
        <v>0</v>
      </c>
      <c r="AN566" s="2">
        <v>0</v>
      </c>
      <c r="AO566" s="2">
        <v>0</v>
      </c>
      <c r="AP566" s="2">
        <v>0</v>
      </c>
      <c r="AQ566" s="2">
        <v>0</v>
      </c>
      <c r="AR566" s="2">
        <v>0</v>
      </c>
      <c r="AS566" s="2">
        <v>0</v>
      </c>
      <c r="AT566" s="2">
        <v>0</v>
      </c>
      <c r="AU566" s="2">
        <v>0</v>
      </c>
      <c r="AV566" s="2">
        <v>1</v>
      </c>
      <c r="AW566" s="2">
        <v>1</v>
      </c>
      <c r="AX566" s="2"/>
      <c r="AY566" s="2"/>
      <c r="AZ566" s="2">
        <v>1</v>
      </c>
      <c r="BA566" s="2">
        <v>1</v>
      </c>
      <c r="BB566" s="2">
        <v>1</v>
      </c>
      <c r="BC566" s="2">
        <v>1</v>
      </c>
      <c r="BD566" s="2" t="s">
        <v>3</v>
      </c>
      <c r="BE566" s="2" t="s">
        <v>3</v>
      </c>
      <c r="BF566" s="2" t="s">
        <v>3</v>
      </c>
      <c r="BG566" s="2" t="s">
        <v>3</v>
      </c>
      <c r="BH566" s="2">
        <v>3</v>
      </c>
      <c r="BI566" s="2">
        <v>1</v>
      </c>
      <c r="BJ566" s="2" t="s">
        <v>701</v>
      </c>
      <c r="BK566" s="2"/>
      <c r="BL566" s="2"/>
      <c r="BM566" s="2">
        <v>900</v>
      </c>
      <c r="BN566" s="2">
        <v>0</v>
      </c>
      <c r="BO566" s="2" t="s">
        <v>3</v>
      </c>
      <c r="BP566" s="2">
        <v>0</v>
      </c>
      <c r="BQ566" s="2">
        <v>90</v>
      </c>
      <c r="BR566" s="2">
        <v>0</v>
      </c>
      <c r="BS566" s="2">
        <v>1</v>
      </c>
      <c r="BT566" s="2">
        <v>1</v>
      </c>
      <c r="BU566" s="2">
        <v>1</v>
      </c>
      <c r="BV566" s="2">
        <v>1</v>
      </c>
      <c r="BW566" s="2">
        <v>1</v>
      </c>
      <c r="BX566" s="2">
        <v>1</v>
      </c>
      <c r="BY566" s="2" t="s">
        <v>3</v>
      </c>
      <c r="BZ566" s="2">
        <v>0</v>
      </c>
      <c r="CA566" s="2">
        <v>0</v>
      </c>
      <c r="CB566" s="2" t="s">
        <v>3</v>
      </c>
      <c r="CC566" s="2"/>
      <c r="CD566" s="2"/>
      <c r="CE566" s="2">
        <v>0</v>
      </c>
      <c r="CF566" s="2">
        <v>0</v>
      </c>
      <c r="CG566" s="2">
        <v>0</v>
      </c>
      <c r="CH566" s="2"/>
      <c r="CI566" s="2"/>
      <c r="CJ566" s="2"/>
      <c r="CK566" s="2"/>
      <c r="CL566" s="2"/>
      <c r="CM566" s="2">
        <v>0</v>
      </c>
      <c r="CN566" s="2" t="s">
        <v>3</v>
      </c>
      <c r="CO566" s="2">
        <v>0</v>
      </c>
      <c r="CP566" s="2">
        <f t="shared" si="299"/>
        <v>3411.43</v>
      </c>
      <c r="CQ566" s="2">
        <f>ROUND(AL566,2)</f>
        <v>3411.43</v>
      </c>
      <c r="CR566" s="2">
        <f>ROUND(AM566,2)</f>
        <v>0</v>
      </c>
      <c r="CS566" s="2">
        <f>ROUND(AN566*BS566,2)</f>
        <v>0</v>
      </c>
      <c r="CT566" s="2">
        <f>ROUND(AO566*BA566,2)</f>
        <v>0</v>
      </c>
      <c r="CU566" s="2">
        <f t="shared" si="300"/>
        <v>0</v>
      </c>
      <c r="CV566" s="2">
        <f>AH566</f>
        <v>0</v>
      </c>
      <c r="CW566" s="2">
        <f>AI566</f>
        <v>0</v>
      </c>
      <c r="CX566" s="2">
        <f t="shared" si="301"/>
        <v>0</v>
      </c>
      <c r="CY566" s="2">
        <f>0</f>
        <v>0</v>
      </c>
      <c r="CZ566" s="2">
        <f>0</f>
        <v>0</v>
      </c>
      <c r="DA566" s="2"/>
      <c r="DB566" s="2"/>
      <c r="DC566" s="2" t="s">
        <v>3</v>
      </c>
      <c r="DD566" s="2" t="s">
        <v>3</v>
      </c>
      <c r="DE566" s="2" t="s">
        <v>3</v>
      </c>
      <c r="DF566" s="2" t="s">
        <v>3</v>
      </c>
      <c r="DG566" s="2" t="s">
        <v>3</v>
      </c>
      <c r="DH566" s="2" t="s">
        <v>3</v>
      </c>
      <c r="DI566" s="2" t="s">
        <v>3</v>
      </c>
      <c r="DJ566" s="2" t="s">
        <v>3</v>
      </c>
      <c r="DK566" s="2" t="s">
        <v>3</v>
      </c>
      <c r="DL566" s="2" t="s">
        <v>3</v>
      </c>
      <c r="DM566" s="2" t="s">
        <v>3</v>
      </c>
      <c r="DN566" s="2">
        <v>0</v>
      </c>
      <c r="DO566" s="2">
        <v>0</v>
      </c>
      <c r="DP566" s="2">
        <v>1</v>
      </c>
      <c r="DQ566" s="2">
        <v>1</v>
      </c>
      <c r="DR566" s="2"/>
      <c r="DS566" s="2"/>
      <c r="DT566" s="2"/>
      <c r="DU566" s="2">
        <v>1013</v>
      </c>
      <c r="DV566" s="2" t="s">
        <v>118</v>
      </c>
      <c r="DW566" s="2" t="s">
        <v>118</v>
      </c>
      <c r="DX566" s="2">
        <v>1</v>
      </c>
      <c r="DY566" s="2"/>
      <c r="DZ566" s="2" t="s">
        <v>3</v>
      </c>
      <c r="EA566" s="2" t="s">
        <v>3</v>
      </c>
      <c r="EB566" s="2" t="s">
        <v>3</v>
      </c>
      <c r="EC566" s="2" t="s">
        <v>3</v>
      </c>
      <c r="ED566" s="2"/>
      <c r="EE566" s="2">
        <v>70313394</v>
      </c>
      <c r="EF566" s="2">
        <v>90</v>
      </c>
      <c r="EG566" s="2" t="s">
        <v>616</v>
      </c>
      <c r="EH566" s="2">
        <v>0</v>
      </c>
      <c r="EI566" s="2" t="s">
        <v>3</v>
      </c>
      <c r="EJ566" s="2">
        <v>1</v>
      </c>
      <c r="EK566" s="2">
        <v>900</v>
      </c>
      <c r="EL566" s="2" t="s">
        <v>616</v>
      </c>
      <c r="EM566" s="2" t="s">
        <v>617</v>
      </c>
      <c r="EN566" s="2"/>
      <c r="EO566" s="2" t="s">
        <v>3</v>
      </c>
      <c r="EP566" s="2"/>
      <c r="EQ566" s="2">
        <v>16</v>
      </c>
      <c r="ER566" s="2">
        <v>0</v>
      </c>
      <c r="ES566" s="2">
        <v>3411.43</v>
      </c>
      <c r="ET566" s="2">
        <v>0</v>
      </c>
      <c r="EU566" s="2">
        <v>0</v>
      </c>
      <c r="EV566" s="2">
        <v>0</v>
      </c>
      <c r="EW566" s="2">
        <v>0</v>
      </c>
      <c r="EX566" s="2">
        <v>0</v>
      </c>
      <c r="EY566" s="2">
        <v>0</v>
      </c>
      <c r="EZ566" s="2">
        <v>5</v>
      </c>
      <c r="FA566" s="2"/>
      <c r="FB566" s="2"/>
      <c r="FC566" s="2">
        <v>0</v>
      </c>
      <c r="FD566" s="2">
        <v>18</v>
      </c>
      <c r="FE566" s="2"/>
      <c r="FF566" s="2">
        <v>3411.43</v>
      </c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>
        <v>0</v>
      </c>
      <c r="FR566" s="2">
        <v>0</v>
      </c>
      <c r="FS566" s="2">
        <v>0</v>
      </c>
      <c r="FT566" s="2"/>
      <c r="FU566" s="2"/>
      <c r="FV566" s="2"/>
      <c r="FW566" s="2"/>
      <c r="FX566" s="2">
        <v>0</v>
      </c>
      <c r="FY566" s="2">
        <v>0</v>
      </c>
      <c r="FZ566" s="2"/>
      <c r="GA566" s="2" t="s">
        <v>3</v>
      </c>
      <c r="GB566" s="2"/>
      <c r="GC566" s="2"/>
      <c r="GD566" s="2">
        <v>1</v>
      </c>
      <c r="GE566" s="2"/>
      <c r="GF566" s="2">
        <v>-2024106402</v>
      </c>
      <c r="GG566" s="2">
        <v>2</v>
      </c>
      <c r="GH566" s="2">
        <v>3</v>
      </c>
      <c r="GI566" s="2">
        <v>-2</v>
      </c>
      <c r="GJ566" s="2">
        <v>0</v>
      </c>
      <c r="GK566" s="2">
        <v>0</v>
      </c>
      <c r="GL566" s="2">
        <f t="shared" ref="GL566:GL589" si="320">ROUND(IF(AND(BH566=3,BI566=3,FS566&lt;&gt;0),P566,0),2)</f>
        <v>0</v>
      </c>
      <c r="GM566" s="2">
        <f t="shared" ref="GM566:GM589" si="321">ROUND(O566+X566+Y566,2)+GX566</f>
        <v>3411.43</v>
      </c>
      <c r="GN566" s="2">
        <f t="shared" ref="GN566:GN589" si="322">IF(OR(BI566=0,BI566=1),GM566-GX566,0)</f>
        <v>3411.43</v>
      </c>
      <c r="GO566" s="2">
        <f t="shared" ref="GO566:GO589" si="323">IF(BI566=2,GM566-GX566,0)</f>
        <v>0</v>
      </c>
      <c r="GP566" s="2">
        <f t="shared" ref="GP566:GP589" si="324">IF(BI566=4,GM566-GX566,0)</f>
        <v>0</v>
      </c>
      <c r="GQ566" s="2"/>
      <c r="GR566" s="2">
        <v>1</v>
      </c>
      <c r="GS566" s="2">
        <v>1</v>
      </c>
      <c r="GT566" s="2">
        <v>0</v>
      </c>
      <c r="GU566" s="2" t="s">
        <v>3</v>
      </c>
      <c r="GV566" s="2">
        <f t="shared" ref="GV566:GV589" si="325">ROUND((GT566),6)</f>
        <v>0</v>
      </c>
      <c r="GW566" s="2">
        <v>1</v>
      </c>
      <c r="GX566" s="2">
        <f t="shared" ref="GX566:GX589" si="326">ROUND(HC566*I566,2)</f>
        <v>0</v>
      </c>
      <c r="GY566" s="2"/>
      <c r="GZ566" s="2"/>
      <c r="HA566" s="2">
        <v>0</v>
      </c>
      <c r="HB566" s="2">
        <v>0</v>
      </c>
      <c r="HC566" s="2">
        <f t="shared" si="309"/>
        <v>0</v>
      </c>
      <c r="HD566" s="2"/>
      <c r="HE566" s="2" t="s">
        <v>3</v>
      </c>
      <c r="HF566" s="2" t="s">
        <v>3</v>
      </c>
      <c r="HG566" s="2">
        <f>ROUND(ROUND(AL566,2)*I566,2)</f>
        <v>3411.43</v>
      </c>
      <c r="HH566" s="2"/>
      <c r="HI566" s="2"/>
      <c r="HJ566" s="2"/>
      <c r="HK566" s="2"/>
      <c r="HL566" s="2"/>
      <c r="HM566" s="2" t="s">
        <v>3</v>
      </c>
      <c r="HN566" s="2" t="s">
        <v>3</v>
      </c>
      <c r="HO566" s="2" t="s">
        <v>3</v>
      </c>
      <c r="HP566" s="2" t="s">
        <v>3</v>
      </c>
      <c r="HQ566" s="2" t="s">
        <v>3</v>
      </c>
      <c r="HR566" s="2"/>
      <c r="HS566" s="2">
        <v>0</v>
      </c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  <c r="II566" s="2"/>
      <c r="IJ566" s="2"/>
      <c r="IK566" s="2">
        <v>0</v>
      </c>
      <c r="IL566" s="2"/>
      <c r="IM566" s="2"/>
      <c r="IN566" s="2"/>
      <c r="IO566" s="2"/>
      <c r="IP566" s="2"/>
      <c r="IQ566" s="2"/>
      <c r="IR566" s="2"/>
      <c r="IS566" s="2"/>
      <c r="IT566" s="2"/>
      <c r="IU566" s="2"/>
    </row>
    <row r="567" spans="1:255" x14ac:dyDescent="0.2">
      <c r="A567" s="2">
        <v>17</v>
      </c>
      <c r="B567" s="2">
        <v>1</v>
      </c>
      <c r="C567" s="2">
        <f>ROW(SmtRes!A513)</f>
        <v>513</v>
      </c>
      <c r="D567" s="2">
        <f>ROW(EtalonRes!A562)</f>
        <v>562</v>
      </c>
      <c r="E567" s="2" t="s">
        <v>703</v>
      </c>
      <c r="F567" s="2" t="s">
        <v>704</v>
      </c>
      <c r="G567" s="2" t="s">
        <v>705</v>
      </c>
      <c r="H567" s="2" t="s">
        <v>206</v>
      </c>
      <c r="I567" s="2">
        <f>ROUND(1/100,7)</f>
        <v>0.01</v>
      </c>
      <c r="J567" s="2">
        <v>0</v>
      </c>
      <c r="K567" s="2">
        <f>ROUND(1/100,7)</f>
        <v>0.01</v>
      </c>
      <c r="L567" s="2"/>
      <c r="M567" s="2"/>
      <c r="N567" s="2"/>
      <c r="O567" s="2">
        <f t="shared" si="291"/>
        <v>1002.22</v>
      </c>
      <c r="P567" s="2">
        <f>SUMIF(SmtRes!AQ506:'SmtRes'!AQ513,"=1",SmtRes!DF506:'SmtRes'!DF513)</f>
        <v>1.46</v>
      </c>
      <c r="Q567" s="2">
        <f>SUMIF(SmtRes!AQ506:'SmtRes'!AQ513,"=1",SmtRes!DG506:'SmtRes'!DG513)</f>
        <v>23.4</v>
      </c>
      <c r="R567" s="2">
        <f>SUMIF(SmtRes!AQ506:'SmtRes'!AQ513,"=1",SmtRes!DH506:'SmtRes'!DH513)</f>
        <v>7.25</v>
      </c>
      <c r="S567" s="2">
        <f>SUMIF(SmtRes!AQ506:'SmtRes'!AQ513,"=1",SmtRes!DI506:'SmtRes'!DI513)</f>
        <v>970.11</v>
      </c>
      <c r="T567" s="2">
        <f t="shared" si="313"/>
        <v>0</v>
      </c>
      <c r="U567" s="2">
        <f>SUMIF(SmtRes!AQ506:'SmtRes'!AQ513,"=1",SmtRes!CV506:'SmtRes'!CV513)</f>
        <v>2.4679000000000002</v>
      </c>
      <c r="V567" s="2">
        <f>SUMIF(SmtRes!AQ506:'SmtRes'!AQ513,"=1",SmtRes!CW506:'SmtRes'!CW513)</f>
        <v>1.84E-2</v>
      </c>
      <c r="W567" s="2">
        <f t="shared" si="314"/>
        <v>0</v>
      </c>
      <c r="X567" s="2">
        <f t="shared" si="315"/>
        <v>1143.51</v>
      </c>
      <c r="Y567" s="2">
        <f t="shared" si="316"/>
        <v>723.25</v>
      </c>
      <c r="Z567" s="2"/>
      <c r="AA567" s="2">
        <v>72309884</v>
      </c>
      <c r="AB567" s="2">
        <f t="shared" si="317"/>
        <v>99131.493300000002</v>
      </c>
      <c r="AC567" s="2">
        <f>ROUND((SUM(SmtRes!BQ506:'SmtRes'!BQ513)),6)</f>
        <v>89.552999999999997</v>
      </c>
      <c r="AD567" s="2">
        <f>ROUND((((SUM(SmtRes!BR506:'SmtRes'!BR513))-(SUM(SmtRes!BS506:'SmtRes'!BS513)))+AE567),6)</f>
        <v>2030.7536</v>
      </c>
      <c r="AE567" s="2">
        <f>ROUND((SUM(SmtRes!BS506:'SmtRes'!BS513)),6)</f>
        <v>724.75760000000002</v>
      </c>
      <c r="AF567" s="2">
        <f>ROUND((SUM(SmtRes!BT506:'SmtRes'!BT513)),6)</f>
        <v>97011.186700000006</v>
      </c>
      <c r="AG567" s="2">
        <f t="shared" si="318"/>
        <v>0</v>
      </c>
      <c r="AH567" s="2">
        <f>(SUM(SmtRes!BU506:'SmtRes'!BU513))</f>
        <v>246.79000000000002</v>
      </c>
      <c r="AI567" s="2">
        <f>(SUM(SmtRes!BV506:'SmtRes'!BV513))</f>
        <v>1.84</v>
      </c>
      <c r="AJ567" s="2">
        <f t="shared" si="319"/>
        <v>0</v>
      </c>
      <c r="AK567" s="2">
        <v>99856.250899999999</v>
      </c>
      <c r="AL567" s="2">
        <v>89.552999999999997</v>
      </c>
      <c r="AM567" s="2">
        <v>2030.7536</v>
      </c>
      <c r="AN567" s="2">
        <v>724.75760000000002</v>
      </c>
      <c r="AO567" s="2">
        <v>97011.186700000006</v>
      </c>
      <c r="AP567" s="2">
        <v>0</v>
      </c>
      <c r="AQ567" s="2">
        <v>246.79000000000002</v>
      </c>
      <c r="AR567" s="2">
        <v>1.84</v>
      </c>
      <c r="AS567" s="2">
        <v>0</v>
      </c>
      <c r="AT567" s="2">
        <v>117</v>
      </c>
      <c r="AU567" s="2">
        <v>74</v>
      </c>
      <c r="AV567" s="2">
        <v>1</v>
      </c>
      <c r="AW567" s="2">
        <v>1</v>
      </c>
      <c r="AX567" s="2"/>
      <c r="AY567" s="2"/>
      <c r="AZ567" s="2">
        <v>1</v>
      </c>
      <c r="BA567" s="2">
        <v>1</v>
      </c>
      <c r="BB567" s="2">
        <v>1</v>
      </c>
      <c r="BC567" s="2">
        <v>1</v>
      </c>
      <c r="BD567" s="2" t="s">
        <v>3</v>
      </c>
      <c r="BE567" s="2" t="s">
        <v>3</v>
      </c>
      <c r="BF567" s="2" t="s">
        <v>3</v>
      </c>
      <c r="BG567" s="2" t="s">
        <v>3</v>
      </c>
      <c r="BH567" s="2">
        <v>0</v>
      </c>
      <c r="BI567" s="2">
        <v>1</v>
      </c>
      <c r="BJ567" s="2" t="s">
        <v>706</v>
      </c>
      <c r="BK567" s="2"/>
      <c r="BL567" s="2"/>
      <c r="BM567" s="2">
        <v>24001</v>
      </c>
      <c r="BN567" s="2">
        <v>0</v>
      </c>
      <c r="BO567" s="2" t="s">
        <v>3</v>
      </c>
      <c r="BP567" s="2">
        <v>0</v>
      </c>
      <c r="BQ567" s="2">
        <v>2</v>
      </c>
      <c r="BR567" s="2">
        <v>0</v>
      </c>
      <c r="BS567" s="2">
        <v>1</v>
      </c>
      <c r="BT567" s="2">
        <v>1</v>
      </c>
      <c r="BU567" s="2">
        <v>1</v>
      </c>
      <c r="BV567" s="2">
        <v>1</v>
      </c>
      <c r="BW567" s="2">
        <v>1</v>
      </c>
      <c r="BX567" s="2">
        <v>1</v>
      </c>
      <c r="BY567" s="2" t="s">
        <v>3</v>
      </c>
      <c r="BZ567" s="2">
        <v>117</v>
      </c>
      <c r="CA567" s="2">
        <v>74</v>
      </c>
      <c r="CB567" s="2" t="s">
        <v>3</v>
      </c>
      <c r="CC567" s="2"/>
      <c r="CD567" s="2"/>
      <c r="CE567" s="2">
        <v>0</v>
      </c>
      <c r="CF567" s="2">
        <v>0</v>
      </c>
      <c r="CG567" s="2">
        <v>0</v>
      </c>
      <c r="CH567" s="2"/>
      <c r="CI567" s="2"/>
      <c r="CJ567" s="2"/>
      <c r="CK567" s="2"/>
      <c r="CL567" s="2"/>
      <c r="CM567" s="2">
        <v>0</v>
      </c>
      <c r="CN567" s="2" t="s">
        <v>3</v>
      </c>
      <c r="CO567" s="2">
        <v>0</v>
      </c>
      <c r="CP567" s="2">
        <f t="shared" si="299"/>
        <v>1002.22</v>
      </c>
      <c r="CQ567" s="2">
        <f>SUMIF(SmtRes!AQ506:'SmtRes'!AQ513,"=1",SmtRes!AA506:'SmtRes'!AA513)</f>
        <v>190.19</v>
      </c>
      <c r="CR567" s="2">
        <f>SUMIF(SmtRes!AQ506:'SmtRes'!AQ513,"=1",SmtRes!AB506:'SmtRes'!AB513)</f>
        <v>602.6400000000001</v>
      </c>
      <c r="CS567" s="2">
        <f>SUMIF(SmtRes!AQ506:'SmtRes'!AQ513,"=1",SmtRes!AC506:'SmtRes'!AC513)</f>
        <v>393.89</v>
      </c>
      <c r="CT567" s="2">
        <f>SUMIF(SmtRes!AQ506:'SmtRes'!AQ513,"=1",SmtRes!AD506:'SmtRes'!AD513)</f>
        <v>714.3</v>
      </c>
      <c r="CU567" s="2">
        <f t="shared" si="300"/>
        <v>0</v>
      </c>
      <c r="CV567" s="2">
        <f>SUMIF(SmtRes!AQ506:'SmtRes'!AQ513,"=1",SmtRes!BU506:'SmtRes'!BU513)</f>
        <v>246.79000000000002</v>
      </c>
      <c r="CW567" s="2">
        <f>SUMIF(SmtRes!AQ506:'SmtRes'!AQ513,"=1",SmtRes!BV506:'SmtRes'!BV513)</f>
        <v>1.84</v>
      </c>
      <c r="CX567" s="2">
        <f t="shared" si="301"/>
        <v>0</v>
      </c>
      <c r="CY567" s="2">
        <f>(((S567+R567)*AT567)/100)</f>
        <v>1143.5111999999999</v>
      </c>
      <c r="CZ567" s="2">
        <f>(((S567+R567)*AU567)/100)</f>
        <v>723.24639999999999</v>
      </c>
      <c r="DA567" s="2"/>
      <c r="DB567" s="2"/>
      <c r="DC567" s="2" t="s">
        <v>3</v>
      </c>
      <c r="DD567" s="2" t="s">
        <v>3</v>
      </c>
      <c r="DE567" s="2" t="s">
        <v>3</v>
      </c>
      <c r="DF567" s="2" t="s">
        <v>3</v>
      </c>
      <c r="DG567" s="2" t="s">
        <v>3</v>
      </c>
      <c r="DH567" s="2" t="s">
        <v>3</v>
      </c>
      <c r="DI567" s="2" t="s">
        <v>3</v>
      </c>
      <c r="DJ567" s="2" t="s">
        <v>3</v>
      </c>
      <c r="DK567" s="2" t="s">
        <v>3</v>
      </c>
      <c r="DL567" s="2" t="s">
        <v>3</v>
      </c>
      <c r="DM567" s="2" t="s">
        <v>3</v>
      </c>
      <c r="DN567" s="2">
        <v>0</v>
      </c>
      <c r="DO567" s="2">
        <v>0</v>
      </c>
      <c r="DP567" s="2">
        <v>1</v>
      </c>
      <c r="DQ567" s="2">
        <v>1</v>
      </c>
      <c r="DR567" s="2"/>
      <c r="DS567" s="2"/>
      <c r="DT567" s="2"/>
      <c r="DU567" s="2">
        <v>1013</v>
      </c>
      <c r="DV567" s="2" t="s">
        <v>206</v>
      </c>
      <c r="DW567" s="2" t="s">
        <v>206</v>
      </c>
      <c r="DX567" s="2">
        <v>1</v>
      </c>
      <c r="DY567" s="2"/>
      <c r="DZ567" s="2" t="s">
        <v>3</v>
      </c>
      <c r="EA567" s="2" t="s">
        <v>3</v>
      </c>
      <c r="EB567" s="2" t="s">
        <v>3</v>
      </c>
      <c r="EC567" s="2" t="s">
        <v>3</v>
      </c>
      <c r="ED567" s="2"/>
      <c r="EE567" s="2">
        <v>70312969</v>
      </c>
      <c r="EF567" s="2">
        <v>2</v>
      </c>
      <c r="EG567" s="2" t="s">
        <v>25</v>
      </c>
      <c r="EH567" s="2">
        <v>18</v>
      </c>
      <c r="EI567" s="2" t="s">
        <v>106</v>
      </c>
      <c r="EJ567" s="2">
        <v>1</v>
      </c>
      <c r="EK567" s="2">
        <v>24001</v>
      </c>
      <c r="EL567" s="2" t="s">
        <v>106</v>
      </c>
      <c r="EM567" s="2" t="s">
        <v>107</v>
      </c>
      <c r="EN567" s="2"/>
      <c r="EO567" s="2" t="s">
        <v>3</v>
      </c>
      <c r="EP567" s="2"/>
      <c r="EQ567" s="2">
        <v>0</v>
      </c>
      <c r="ER567" s="2">
        <v>0</v>
      </c>
      <c r="ES567" s="2">
        <v>0</v>
      </c>
      <c r="ET567" s="2">
        <v>0</v>
      </c>
      <c r="EU567" s="2">
        <v>0</v>
      </c>
      <c r="EV567" s="2">
        <v>0</v>
      </c>
      <c r="EW567" s="2">
        <v>246.79</v>
      </c>
      <c r="EX567" s="2">
        <v>1.84</v>
      </c>
      <c r="EY567" s="2">
        <v>0</v>
      </c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>
        <v>0</v>
      </c>
      <c r="FR567" s="2">
        <v>0</v>
      </c>
      <c r="FS567" s="2">
        <v>0</v>
      </c>
      <c r="FT567" s="2"/>
      <c r="FU567" s="2"/>
      <c r="FV567" s="2"/>
      <c r="FW567" s="2"/>
      <c r="FX567" s="2">
        <v>117</v>
      </c>
      <c r="FY567" s="2">
        <v>74</v>
      </c>
      <c r="FZ567" s="2"/>
      <c r="GA567" s="2" t="s">
        <v>3</v>
      </c>
      <c r="GB567" s="2"/>
      <c r="GC567" s="2"/>
      <c r="GD567" s="2">
        <v>1</v>
      </c>
      <c r="GE567" s="2"/>
      <c r="GF567" s="2">
        <v>-588778548</v>
      </c>
      <c r="GG567" s="2">
        <v>2</v>
      </c>
      <c r="GH567" s="2">
        <v>1</v>
      </c>
      <c r="GI567" s="2">
        <v>-2</v>
      </c>
      <c r="GJ567" s="2">
        <v>0</v>
      </c>
      <c r="GK567" s="2">
        <v>0</v>
      </c>
      <c r="GL567" s="2">
        <f t="shared" si="320"/>
        <v>0</v>
      </c>
      <c r="GM567" s="2">
        <f t="shared" si="321"/>
        <v>2868.98</v>
      </c>
      <c r="GN567" s="2">
        <f t="shared" si="322"/>
        <v>2868.98</v>
      </c>
      <c r="GO567" s="2">
        <f t="shared" si="323"/>
        <v>0</v>
      </c>
      <c r="GP567" s="2">
        <f t="shared" si="324"/>
        <v>0</v>
      </c>
      <c r="GQ567" s="2"/>
      <c r="GR567" s="2">
        <v>0</v>
      </c>
      <c r="GS567" s="2">
        <v>3</v>
      </c>
      <c r="GT567" s="2">
        <v>0</v>
      </c>
      <c r="GU567" s="2" t="s">
        <v>3</v>
      </c>
      <c r="GV567" s="2">
        <f t="shared" si="325"/>
        <v>0</v>
      </c>
      <c r="GW567" s="2">
        <v>1</v>
      </c>
      <c r="GX567" s="2">
        <f t="shared" si="326"/>
        <v>0</v>
      </c>
      <c r="GY567" s="2"/>
      <c r="GZ567" s="2"/>
      <c r="HA567" s="2">
        <v>0</v>
      </c>
      <c r="HB567" s="2">
        <v>0</v>
      </c>
      <c r="HC567" s="2">
        <f t="shared" si="309"/>
        <v>0</v>
      </c>
      <c r="HD567" s="2"/>
      <c r="HE567" s="2" t="s">
        <v>3</v>
      </c>
      <c r="HF567" s="2" t="s">
        <v>3</v>
      </c>
      <c r="HG567" s="2"/>
      <c r="HH567" s="2"/>
      <c r="HI567" s="2"/>
      <c r="HJ567" s="2"/>
      <c r="HK567" s="2"/>
      <c r="HL567" s="2"/>
      <c r="HM567" s="2" t="s">
        <v>3</v>
      </c>
      <c r="HN567" s="2" t="s">
        <v>108</v>
      </c>
      <c r="HO567" s="2" t="s">
        <v>109</v>
      </c>
      <c r="HP567" s="2" t="s">
        <v>106</v>
      </c>
      <c r="HQ567" s="2" t="s">
        <v>106</v>
      </c>
      <c r="HR567" s="2"/>
      <c r="HS567" s="2">
        <v>0</v>
      </c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  <c r="II567" s="2"/>
      <c r="IJ567" s="2"/>
      <c r="IK567" s="2">
        <v>0</v>
      </c>
      <c r="IL567" s="2"/>
      <c r="IM567" s="2"/>
      <c r="IN567" s="2"/>
      <c r="IO567" s="2"/>
      <c r="IP567" s="2"/>
      <c r="IQ567" s="2"/>
      <c r="IR567" s="2"/>
      <c r="IS567" s="2"/>
      <c r="IT567" s="2"/>
      <c r="IU567" s="2"/>
    </row>
    <row r="568" spans="1:255" x14ac:dyDescent="0.2">
      <c r="A568" s="2">
        <v>17</v>
      </c>
      <c r="B568" s="2">
        <v>1</v>
      </c>
      <c r="C568" s="2"/>
      <c r="D568" s="2"/>
      <c r="E568" s="2" t="s">
        <v>707</v>
      </c>
      <c r="F568" s="2" t="s">
        <v>708</v>
      </c>
      <c r="G568" s="2" t="s">
        <v>709</v>
      </c>
      <c r="H568" s="2" t="s">
        <v>118</v>
      </c>
      <c r="I568" s="2">
        <v>0</v>
      </c>
      <c r="J568" s="2">
        <v>0</v>
      </c>
      <c r="K568" s="2">
        <v>0</v>
      </c>
      <c r="L568" s="2"/>
      <c r="M568" s="2"/>
      <c r="N568" s="2"/>
      <c r="O568" s="2">
        <f t="shared" si="291"/>
        <v>0</v>
      </c>
      <c r="P568" s="2">
        <f>ROUND(CQ568*I568,2)</f>
        <v>0</v>
      </c>
      <c r="Q568" s="2">
        <f>ROUND(CR568*I568,2)</f>
        <v>0</v>
      </c>
      <c r="R568" s="2">
        <f>ROUND(CS568*I568,2)</f>
        <v>0</v>
      </c>
      <c r="S568" s="2">
        <f>ROUND(CT568*I568,2)</f>
        <v>0</v>
      </c>
      <c r="T568" s="2">
        <f t="shared" si="313"/>
        <v>0</v>
      </c>
      <c r="U568" s="2">
        <f>ROUND(CV568*I568,7)</f>
        <v>0</v>
      </c>
      <c r="V568" s="2">
        <f>ROUND(CW568*I568,7)</f>
        <v>0</v>
      </c>
      <c r="W568" s="2">
        <f t="shared" si="314"/>
        <v>0</v>
      </c>
      <c r="X568" s="2">
        <f t="shared" si="315"/>
        <v>0</v>
      </c>
      <c r="Y568" s="2">
        <f t="shared" si="316"/>
        <v>0</v>
      </c>
      <c r="Z568" s="2"/>
      <c r="AA568" s="2">
        <v>72309884</v>
      </c>
      <c r="AB568" s="2">
        <f t="shared" si="317"/>
        <v>1739.61</v>
      </c>
      <c r="AC568" s="2">
        <f>ROUND((ES568),6)</f>
        <v>1739.61</v>
      </c>
      <c r="AD568" s="2">
        <f>ROUND((ET568),6)</f>
        <v>0</v>
      </c>
      <c r="AE568" s="2">
        <f>ROUND((EU568),6)</f>
        <v>0</v>
      </c>
      <c r="AF568" s="2">
        <f>ROUND((EV568),6)</f>
        <v>0</v>
      </c>
      <c r="AG568" s="2">
        <f t="shared" si="318"/>
        <v>0</v>
      </c>
      <c r="AH568" s="2">
        <f>(EW568)</f>
        <v>0</v>
      </c>
      <c r="AI568" s="2">
        <f>(EX568)</f>
        <v>0</v>
      </c>
      <c r="AJ568" s="2">
        <f t="shared" si="319"/>
        <v>0</v>
      </c>
      <c r="AK568" s="2">
        <v>1739.61</v>
      </c>
      <c r="AL568" s="2">
        <v>1739.61</v>
      </c>
      <c r="AM568" s="2">
        <v>0</v>
      </c>
      <c r="AN568" s="2">
        <v>0</v>
      </c>
      <c r="AO568" s="2">
        <v>0</v>
      </c>
      <c r="AP568" s="2">
        <v>0</v>
      </c>
      <c r="AQ568" s="2">
        <v>0</v>
      </c>
      <c r="AR568" s="2">
        <v>0</v>
      </c>
      <c r="AS568" s="2">
        <v>0</v>
      </c>
      <c r="AT568" s="2">
        <v>0</v>
      </c>
      <c r="AU568" s="2">
        <v>0</v>
      </c>
      <c r="AV568" s="2">
        <v>1</v>
      </c>
      <c r="AW568" s="2">
        <v>1</v>
      </c>
      <c r="AX568" s="2"/>
      <c r="AY568" s="2"/>
      <c r="AZ568" s="2">
        <v>1</v>
      </c>
      <c r="BA568" s="2">
        <v>1</v>
      </c>
      <c r="BB568" s="2">
        <v>1</v>
      </c>
      <c r="BC568" s="2">
        <v>1</v>
      </c>
      <c r="BD568" s="2" t="s">
        <v>3</v>
      </c>
      <c r="BE568" s="2" t="s">
        <v>3</v>
      </c>
      <c r="BF568" s="2" t="s">
        <v>3</v>
      </c>
      <c r="BG568" s="2" t="s">
        <v>3</v>
      </c>
      <c r="BH568" s="2">
        <v>3</v>
      </c>
      <c r="BI568" s="2">
        <v>1</v>
      </c>
      <c r="BJ568" s="2" t="s">
        <v>708</v>
      </c>
      <c r="BK568" s="2"/>
      <c r="BL568" s="2"/>
      <c r="BM568" s="2">
        <v>900</v>
      </c>
      <c r="BN568" s="2">
        <v>0</v>
      </c>
      <c r="BO568" s="2" t="s">
        <v>3</v>
      </c>
      <c r="BP568" s="2">
        <v>0</v>
      </c>
      <c r="BQ568" s="2">
        <v>90</v>
      </c>
      <c r="BR568" s="2">
        <v>0</v>
      </c>
      <c r="BS568" s="2">
        <v>1</v>
      </c>
      <c r="BT568" s="2">
        <v>1</v>
      </c>
      <c r="BU568" s="2">
        <v>1</v>
      </c>
      <c r="BV568" s="2">
        <v>1</v>
      </c>
      <c r="BW568" s="2">
        <v>1</v>
      </c>
      <c r="BX568" s="2">
        <v>1</v>
      </c>
      <c r="BY568" s="2" t="s">
        <v>3</v>
      </c>
      <c r="BZ568" s="2">
        <v>0</v>
      </c>
      <c r="CA568" s="2">
        <v>0</v>
      </c>
      <c r="CB568" s="2" t="s">
        <v>3</v>
      </c>
      <c r="CC568" s="2"/>
      <c r="CD568" s="2"/>
      <c r="CE568" s="2">
        <v>0</v>
      </c>
      <c r="CF568" s="2">
        <v>0</v>
      </c>
      <c r="CG568" s="2">
        <v>0</v>
      </c>
      <c r="CH568" s="2"/>
      <c r="CI568" s="2"/>
      <c r="CJ568" s="2"/>
      <c r="CK568" s="2"/>
      <c r="CL568" s="2"/>
      <c r="CM568" s="2">
        <v>0</v>
      </c>
      <c r="CN568" s="2" t="s">
        <v>3</v>
      </c>
      <c r="CO568" s="2">
        <v>0</v>
      </c>
      <c r="CP568" s="2">
        <f t="shared" si="299"/>
        <v>0</v>
      </c>
      <c r="CQ568" s="2">
        <f>ROUND(AL568,2)</f>
        <v>1739.61</v>
      </c>
      <c r="CR568" s="2">
        <f>ROUND(AM568,2)</f>
        <v>0</v>
      </c>
      <c r="CS568" s="2">
        <f>ROUND(AN568*BS568,2)</f>
        <v>0</v>
      </c>
      <c r="CT568" s="2">
        <f>ROUND(AO568*BA568,2)</f>
        <v>0</v>
      </c>
      <c r="CU568" s="2">
        <f t="shared" si="300"/>
        <v>0</v>
      </c>
      <c r="CV568" s="2">
        <f>AH568</f>
        <v>0</v>
      </c>
      <c r="CW568" s="2">
        <f>AI568</f>
        <v>0</v>
      </c>
      <c r="CX568" s="2">
        <f t="shared" si="301"/>
        <v>0</v>
      </c>
      <c r="CY568" s="2">
        <f>0</f>
        <v>0</v>
      </c>
      <c r="CZ568" s="2">
        <f>0</f>
        <v>0</v>
      </c>
      <c r="DA568" s="2"/>
      <c r="DB568" s="2"/>
      <c r="DC568" s="2" t="s">
        <v>3</v>
      </c>
      <c r="DD568" s="2" t="s">
        <v>3</v>
      </c>
      <c r="DE568" s="2" t="s">
        <v>3</v>
      </c>
      <c r="DF568" s="2" t="s">
        <v>3</v>
      </c>
      <c r="DG568" s="2" t="s">
        <v>3</v>
      </c>
      <c r="DH568" s="2" t="s">
        <v>3</v>
      </c>
      <c r="DI568" s="2" t="s">
        <v>3</v>
      </c>
      <c r="DJ568" s="2" t="s">
        <v>3</v>
      </c>
      <c r="DK568" s="2" t="s">
        <v>3</v>
      </c>
      <c r="DL568" s="2" t="s">
        <v>3</v>
      </c>
      <c r="DM568" s="2" t="s">
        <v>3</v>
      </c>
      <c r="DN568" s="2">
        <v>0</v>
      </c>
      <c r="DO568" s="2">
        <v>0</v>
      </c>
      <c r="DP568" s="2">
        <v>1</v>
      </c>
      <c r="DQ568" s="2">
        <v>1</v>
      </c>
      <c r="DR568" s="2"/>
      <c r="DS568" s="2"/>
      <c r="DT568" s="2"/>
      <c r="DU568" s="2">
        <v>1013</v>
      </c>
      <c r="DV568" s="2" t="s">
        <v>118</v>
      </c>
      <c r="DW568" s="2" t="s">
        <v>118</v>
      </c>
      <c r="DX568" s="2">
        <v>1</v>
      </c>
      <c r="DY568" s="2"/>
      <c r="DZ568" s="2" t="s">
        <v>3</v>
      </c>
      <c r="EA568" s="2" t="s">
        <v>3</v>
      </c>
      <c r="EB568" s="2" t="s">
        <v>3</v>
      </c>
      <c r="EC568" s="2" t="s">
        <v>3</v>
      </c>
      <c r="ED568" s="2"/>
      <c r="EE568" s="2">
        <v>70313394</v>
      </c>
      <c r="EF568" s="2">
        <v>90</v>
      </c>
      <c r="EG568" s="2" t="s">
        <v>616</v>
      </c>
      <c r="EH568" s="2">
        <v>0</v>
      </c>
      <c r="EI568" s="2" t="s">
        <v>3</v>
      </c>
      <c r="EJ568" s="2">
        <v>1</v>
      </c>
      <c r="EK568" s="2">
        <v>900</v>
      </c>
      <c r="EL568" s="2" t="s">
        <v>616</v>
      </c>
      <c r="EM568" s="2" t="s">
        <v>617</v>
      </c>
      <c r="EN568" s="2"/>
      <c r="EO568" s="2" t="s">
        <v>3</v>
      </c>
      <c r="EP568" s="2"/>
      <c r="EQ568" s="2">
        <v>16</v>
      </c>
      <c r="ER568" s="2">
        <v>0</v>
      </c>
      <c r="ES568" s="2">
        <v>1739.61</v>
      </c>
      <c r="ET568" s="2">
        <v>0</v>
      </c>
      <c r="EU568" s="2">
        <v>0</v>
      </c>
      <c r="EV568" s="2">
        <v>0</v>
      </c>
      <c r="EW568" s="2">
        <v>0</v>
      </c>
      <c r="EX568" s="2">
        <v>0</v>
      </c>
      <c r="EY568" s="2">
        <v>0</v>
      </c>
      <c r="EZ568" s="2">
        <v>5</v>
      </c>
      <c r="FA568" s="2"/>
      <c r="FB568" s="2"/>
      <c r="FC568" s="2">
        <v>0</v>
      </c>
      <c r="FD568" s="2">
        <v>18</v>
      </c>
      <c r="FE568" s="2"/>
      <c r="FF568" s="2">
        <v>1739.61</v>
      </c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>
        <v>0</v>
      </c>
      <c r="FR568" s="2">
        <v>0</v>
      </c>
      <c r="FS568" s="2">
        <v>0</v>
      </c>
      <c r="FT568" s="2"/>
      <c r="FU568" s="2"/>
      <c r="FV568" s="2"/>
      <c r="FW568" s="2"/>
      <c r="FX568" s="2">
        <v>0</v>
      </c>
      <c r="FY568" s="2">
        <v>0</v>
      </c>
      <c r="FZ568" s="2"/>
      <c r="GA568" s="2" t="s">
        <v>3</v>
      </c>
      <c r="GB568" s="2"/>
      <c r="GC568" s="2"/>
      <c r="GD568" s="2">
        <v>1</v>
      </c>
      <c r="GE568" s="2"/>
      <c r="GF568" s="2">
        <v>-1259445173</v>
      </c>
      <c r="GG568" s="2">
        <v>2</v>
      </c>
      <c r="GH568" s="2">
        <v>3</v>
      </c>
      <c r="GI568" s="2">
        <v>-2</v>
      </c>
      <c r="GJ568" s="2">
        <v>0</v>
      </c>
      <c r="GK568" s="2">
        <v>0</v>
      </c>
      <c r="GL568" s="2">
        <f t="shared" si="320"/>
        <v>0</v>
      </c>
      <c r="GM568" s="2">
        <f t="shared" si="321"/>
        <v>0</v>
      </c>
      <c r="GN568" s="2">
        <f t="shared" si="322"/>
        <v>0</v>
      </c>
      <c r="GO568" s="2">
        <f t="shared" si="323"/>
        <v>0</v>
      </c>
      <c r="GP568" s="2">
        <f t="shared" si="324"/>
        <v>0</v>
      </c>
      <c r="GQ568" s="2"/>
      <c r="GR568" s="2">
        <v>1</v>
      </c>
      <c r="GS568" s="2">
        <v>1</v>
      </c>
      <c r="GT568" s="2">
        <v>0</v>
      </c>
      <c r="GU568" s="2" t="s">
        <v>3</v>
      </c>
      <c r="GV568" s="2">
        <f t="shared" si="325"/>
        <v>0</v>
      </c>
      <c r="GW568" s="2">
        <v>1</v>
      </c>
      <c r="GX568" s="2">
        <f t="shared" si="326"/>
        <v>0</v>
      </c>
      <c r="GY568" s="2"/>
      <c r="GZ568" s="2"/>
      <c r="HA568" s="2">
        <v>0</v>
      </c>
      <c r="HB568" s="2">
        <v>0</v>
      </c>
      <c r="HC568" s="2">
        <f t="shared" si="309"/>
        <v>0</v>
      </c>
      <c r="HD568" s="2"/>
      <c r="HE568" s="2" t="s">
        <v>3</v>
      </c>
      <c r="HF568" s="2" t="s">
        <v>3</v>
      </c>
      <c r="HG568" s="2">
        <f>ROUND(ROUND(AL568,2)*I568,2)</f>
        <v>0</v>
      </c>
      <c r="HH568" s="2"/>
      <c r="HI568" s="2"/>
      <c r="HJ568" s="2"/>
      <c r="HK568" s="2"/>
      <c r="HL568" s="2"/>
      <c r="HM568" s="2" t="s">
        <v>3</v>
      </c>
      <c r="HN568" s="2" t="s">
        <v>3</v>
      </c>
      <c r="HO568" s="2" t="s">
        <v>3</v>
      </c>
      <c r="HP568" s="2" t="s">
        <v>3</v>
      </c>
      <c r="HQ568" s="2" t="s">
        <v>3</v>
      </c>
      <c r="HR568" s="2"/>
      <c r="HS568" s="2">
        <v>0</v>
      </c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  <c r="II568" s="2"/>
      <c r="IJ568" s="2"/>
      <c r="IK568" s="2">
        <v>0</v>
      </c>
      <c r="IL568" s="2"/>
      <c r="IM568" s="2"/>
      <c r="IN568" s="2"/>
      <c r="IO568" s="2"/>
      <c r="IP568" s="2"/>
      <c r="IQ568" s="2"/>
      <c r="IR568" s="2"/>
      <c r="IS568" s="2"/>
      <c r="IT568" s="2"/>
      <c r="IU568" s="2"/>
    </row>
    <row r="569" spans="1:255" x14ac:dyDescent="0.2">
      <c r="A569" s="2">
        <v>17</v>
      </c>
      <c r="B569" s="2">
        <v>1</v>
      </c>
      <c r="C569" s="2">
        <f>ROW(SmtRes!A518)</f>
        <v>518</v>
      </c>
      <c r="D569" s="2">
        <f>ROW(EtalonRes!A567)</f>
        <v>567</v>
      </c>
      <c r="E569" s="2" t="s">
        <v>710</v>
      </c>
      <c r="F569" s="2" t="s">
        <v>174</v>
      </c>
      <c r="G569" s="2" t="s">
        <v>175</v>
      </c>
      <c r="H569" s="2" t="s">
        <v>176</v>
      </c>
      <c r="I569" s="2">
        <v>2.1000000000000001E-2</v>
      </c>
      <c r="J569" s="2">
        <v>0</v>
      </c>
      <c r="K569" s="2">
        <v>2.1000000000000001E-2</v>
      </c>
      <c r="L569" s="2"/>
      <c r="M569" s="2"/>
      <c r="N569" s="2"/>
      <c r="O569" s="2">
        <f t="shared" si="291"/>
        <v>492.42</v>
      </c>
      <c r="P569" s="2">
        <f>SUMIF(SmtRes!AQ514:'SmtRes'!AQ518,"=1",SmtRes!DF514:'SmtRes'!DF518)</f>
        <v>0</v>
      </c>
      <c r="Q569" s="2">
        <f>SUMIF(SmtRes!AQ514:'SmtRes'!AQ518,"=1",SmtRes!DG514:'SmtRes'!DG518)</f>
        <v>211.04</v>
      </c>
      <c r="R569" s="2">
        <f>SUMIF(SmtRes!AQ514:'SmtRes'!AQ518,"=1",SmtRes!DH514:'SmtRes'!DH518)</f>
        <v>70.540000000000006</v>
      </c>
      <c r="S569" s="2">
        <f>SUMIF(SmtRes!AQ514:'SmtRes'!AQ518,"=1",SmtRes!DI514:'SmtRes'!DI518)</f>
        <v>210.84</v>
      </c>
      <c r="T569" s="2">
        <f t="shared" si="313"/>
        <v>0</v>
      </c>
      <c r="U569" s="2">
        <f>SUMIF(SmtRes!AQ514:'SmtRes'!AQ518,"=1",SmtRes!CV514:'SmtRes'!CV518)</f>
        <v>0.56699999999999995</v>
      </c>
      <c r="V569" s="2">
        <f>SUMIF(SmtRes!AQ514:'SmtRes'!AQ518,"=1",SmtRes!CW514:'SmtRes'!CW518)</f>
        <v>0.15581999999999999</v>
      </c>
      <c r="W569" s="2">
        <f t="shared" si="314"/>
        <v>0</v>
      </c>
      <c r="X569" s="2">
        <f t="shared" si="315"/>
        <v>312.33</v>
      </c>
      <c r="Y569" s="2">
        <f t="shared" si="316"/>
        <v>146.32</v>
      </c>
      <c r="Z569" s="2"/>
      <c r="AA569" s="2">
        <v>72309884</v>
      </c>
      <c r="AB569" s="2">
        <f t="shared" si="317"/>
        <v>17681.956399999999</v>
      </c>
      <c r="AC569" s="2">
        <f>ROUND((0),6)</f>
        <v>0</v>
      </c>
      <c r="AD569" s="2">
        <f>ROUND((((SUM(SmtRes!BR514:'SmtRes'!BR518))-(SUM(SmtRes!BS514:'SmtRes'!BS518)))+AE569),6)</f>
        <v>7642.0064000000002</v>
      </c>
      <c r="AE569" s="2">
        <f>ROUND((SUM(SmtRes!BS514:'SmtRes'!BS518)),6)</f>
        <v>3358.8856000000001</v>
      </c>
      <c r="AF569" s="2">
        <f>ROUND((SUM(SmtRes!BT514:'SmtRes'!BT518)),6)</f>
        <v>10039.950000000001</v>
      </c>
      <c r="AG569" s="2">
        <f t="shared" si="318"/>
        <v>0</v>
      </c>
      <c r="AH569" s="2">
        <f>(SUM(SmtRes!BU514:'SmtRes'!BU518))</f>
        <v>27</v>
      </c>
      <c r="AI569" s="2">
        <f>(SUM(SmtRes!BV514:'SmtRes'!BV518))</f>
        <v>7.42</v>
      </c>
      <c r="AJ569" s="2">
        <f t="shared" si="319"/>
        <v>0</v>
      </c>
      <c r="AK569" s="2">
        <v>21040.842000000001</v>
      </c>
      <c r="AL569" s="2">
        <v>0</v>
      </c>
      <c r="AM569" s="2">
        <v>7642.0063999999993</v>
      </c>
      <c r="AN569" s="2">
        <v>3358.8856000000001</v>
      </c>
      <c r="AO569" s="2">
        <v>10039.950000000001</v>
      </c>
      <c r="AP569" s="2">
        <v>0</v>
      </c>
      <c r="AQ569" s="2">
        <v>27</v>
      </c>
      <c r="AR569" s="2">
        <v>7.42</v>
      </c>
      <c r="AS569" s="2">
        <v>0</v>
      </c>
      <c r="AT569" s="2">
        <v>111</v>
      </c>
      <c r="AU569" s="2">
        <v>52</v>
      </c>
      <c r="AV569" s="2">
        <v>1</v>
      </c>
      <c r="AW569" s="2">
        <v>1</v>
      </c>
      <c r="AX569" s="2"/>
      <c r="AY569" s="2"/>
      <c r="AZ569" s="2">
        <v>1</v>
      </c>
      <c r="BA569" s="2">
        <v>1</v>
      </c>
      <c r="BB569" s="2">
        <v>1</v>
      </c>
      <c r="BC569" s="2">
        <v>1</v>
      </c>
      <c r="BD569" s="2" t="s">
        <v>3</v>
      </c>
      <c r="BE569" s="2" t="s">
        <v>3</v>
      </c>
      <c r="BF569" s="2" t="s">
        <v>3</v>
      </c>
      <c r="BG569" s="2" t="s">
        <v>3</v>
      </c>
      <c r="BH569" s="2">
        <v>0</v>
      </c>
      <c r="BI569" s="2">
        <v>2</v>
      </c>
      <c r="BJ569" s="2" t="s">
        <v>177</v>
      </c>
      <c r="BK569" s="2"/>
      <c r="BL569" s="2"/>
      <c r="BM569" s="2">
        <v>110005</v>
      </c>
      <c r="BN569" s="2">
        <v>0</v>
      </c>
      <c r="BO569" s="2" t="s">
        <v>3</v>
      </c>
      <c r="BP569" s="2">
        <v>0</v>
      </c>
      <c r="BQ569" s="2">
        <v>3</v>
      </c>
      <c r="BR569" s="2">
        <v>0</v>
      </c>
      <c r="BS569" s="2">
        <v>1</v>
      </c>
      <c r="BT569" s="2">
        <v>1</v>
      </c>
      <c r="BU569" s="2">
        <v>1</v>
      </c>
      <c r="BV569" s="2">
        <v>1</v>
      </c>
      <c r="BW569" s="2">
        <v>1</v>
      </c>
      <c r="BX569" s="2">
        <v>1</v>
      </c>
      <c r="BY569" s="2" t="s">
        <v>3</v>
      </c>
      <c r="BZ569" s="2">
        <v>111</v>
      </c>
      <c r="CA569" s="2">
        <v>52</v>
      </c>
      <c r="CB569" s="2" t="s">
        <v>3</v>
      </c>
      <c r="CC569" s="2"/>
      <c r="CD569" s="2"/>
      <c r="CE569" s="2">
        <v>0</v>
      </c>
      <c r="CF569" s="2">
        <v>0</v>
      </c>
      <c r="CG569" s="2">
        <v>0</v>
      </c>
      <c r="CH569" s="2"/>
      <c r="CI569" s="2"/>
      <c r="CJ569" s="2"/>
      <c r="CK569" s="2"/>
      <c r="CL569" s="2"/>
      <c r="CM569" s="2">
        <v>0</v>
      </c>
      <c r="CN569" s="2" t="s">
        <v>3</v>
      </c>
      <c r="CO569" s="2">
        <v>0</v>
      </c>
      <c r="CP569" s="2">
        <f t="shared" si="299"/>
        <v>492.42</v>
      </c>
      <c r="CQ569" s="2">
        <f>SUMIF(SmtRes!AQ514:'SmtRes'!AQ518,"=1",SmtRes!AA514:'SmtRes'!AA518)</f>
        <v>0</v>
      </c>
      <c r="CR569" s="2">
        <f>SUMIF(SmtRes!AQ514:'SmtRes'!AQ518,"=1",SmtRes!AB514:'SmtRes'!AB518)</f>
        <v>1354.38</v>
      </c>
      <c r="CS569" s="2">
        <f>SUMIF(SmtRes!AQ514:'SmtRes'!AQ518,"=1",SmtRes!AC514:'SmtRes'!AC518)</f>
        <v>452.68</v>
      </c>
      <c r="CT569" s="2">
        <f>SUMIF(SmtRes!AQ514:'SmtRes'!AQ518,"=1",SmtRes!AD514:'SmtRes'!AD518)</f>
        <v>371.85</v>
      </c>
      <c r="CU569" s="2">
        <f t="shared" si="300"/>
        <v>0</v>
      </c>
      <c r="CV569" s="2">
        <f>SUMIF(SmtRes!AQ514:'SmtRes'!AQ518,"=1",SmtRes!BU514:'SmtRes'!BU518)</f>
        <v>27</v>
      </c>
      <c r="CW569" s="2">
        <f>SUMIF(SmtRes!AQ514:'SmtRes'!AQ518,"=1",SmtRes!BV514:'SmtRes'!BV518)</f>
        <v>7.42</v>
      </c>
      <c r="CX569" s="2">
        <f t="shared" si="301"/>
        <v>0</v>
      </c>
      <c r="CY569" s="2">
        <f>(((S569+R569)*AT569)/100)</f>
        <v>312.33179999999999</v>
      </c>
      <c r="CZ569" s="2">
        <f>(((S569+R569)*AU569)/100)</f>
        <v>146.3176</v>
      </c>
      <c r="DA569" s="2"/>
      <c r="DB569" s="2"/>
      <c r="DC569" s="2" t="s">
        <v>3</v>
      </c>
      <c r="DD569" s="2" t="s">
        <v>3</v>
      </c>
      <c r="DE569" s="2" t="s">
        <v>3</v>
      </c>
      <c r="DF569" s="2" t="s">
        <v>3</v>
      </c>
      <c r="DG569" s="2" t="s">
        <v>3</v>
      </c>
      <c r="DH569" s="2" t="s">
        <v>3</v>
      </c>
      <c r="DI569" s="2" t="s">
        <v>3</v>
      </c>
      <c r="DJ569" s="2" t="s">
        <v>3</v>
      </c>
      <c r="DK569" s="2" t="s">
        <v>3</v>
      </c>
      <c r="DL569" s="2" t="s">
        <v>3</v>
      </c>
      <c r="DM569" s="2" t="s">
        <v>3</v>
      </c>
      <c r="DN569" s="2">
        <v>0</v>
      </c>
      <c r="DO569" s="2">
        <v>0</v>
      </c>
      <c r="DP569" s="2">
        <v>1</v>
      </c>
      <c r="DQ569" s="2">
        <v>1</v>
      </c>
      <c r="DR569" s="2"/>
      <c r="DS569" s="2"/>
      <c r="DT569" s="2"/>
      <c r="DU569" s="2">
        <v>30717392</v>
      </c>
      <c r="DV569" s="2" t="s">
        <v>176</v>
      </c>
      <c r="DW569" s="2" t="s">
        <v>176</v>
      </c>
      <c r="DX569" s="2">
        <v>1</v>
      </c>
      <c r="DY569" s="2"/>
      <c r="DZ569" s="2" t="s">
        <v>3</v>
      </c>
      <c r="EA569" s="2" t="s">
        <v>3</v>
      </c>
      <c r="EB569" s="2" t="s">
        <v>3</v>
      </c>
      <c r="EC569" s="2" t="s">
        <v>3</v>
      </c>
      <c r="ED569" s="2"/>
      <c r="EE569" s="2">
        <v>70312854</v>
      </c>
      <c r="EF569" s="2">
        <v>3</v>
      </c>
      <c r="EG569" s="2" t="s">
        <v>178</v>
      </c>
      <c r="EH569" s="2">
        <v>0</v>
      </c>
      <c r="EI569" s="2" t="s">
        <v>3</v>
      </c>
      <c r="EJ569" s="2">
        <v>2</v>
      </c>
      <c r="EK569" s="2">
        <v>110005</v>
      </c>
      <c r="EL569" s="2" t="s">
        <v>179</v>
      </c>
      <c r="EM569" s="2" t="s">
        <v>180</v>
      </c>
      <c r="EN569" s="2"/>
      <c r="EO569" s="2" t="s">
        <v>3</v>
      </c>
      <c r="EP569" s="2"/>
      <c r="EQ569" s="2">
        <v>0</v>
      </c>
      <c r="ER569" s="2">
        <v>0</v>
      </c>
      <c r="ES569" s="2">
        <v>0</v>
      </c>
      <c r="ET569" s="2">
        <v>0</v>
      </c>
      <c r="EU569" s="2">
        <v>0</v>
      </c>
      <c r="EV569" s="2">
        <v>0</v>
      </c>
      <c r="EW569" s="2">
        <v>27</v>
      </c>
      <c r="EX569" s="2">
        <v>7.42</v>
      </c>
      <c r="EY569" s="2">
        <v>0</v>
      </c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>
        <v>0</v>
      </c>
      <c r="FR569" s="2">
        <v>0</v>
      </c>
      <c r="FS569" s="2">
        <v>0</v>
      </c>
      <c r="FT569" s="2"/>
      <c r="FU569" s="2"/>
      <c r="FV569" s="2"/>
      <c r="FW569" s="2"/>
      <c r="FX569" s="2">
        <v>111</v>
      </c>
      <c r="FY569" s="2">
        <v>52</v>
      </c>
      <c r="FZ569" s="2"/>
      <c r="GA569" s="2" t="s">
        <v>3</v>
      </c>
      <c r="GB569" s="2"/>
      <c r="GC569" s="2"/>
      <c r="GD569" s="2">
        <v>1</v>
      </c>
      <c r="GE569" s="2"/>
      <c r="GF569" s="2">
        <v>-518228182</v>
      </c>
      <c r="GG569" s="2">
        <v>2</v>
      </c>
      <c r="GH569" s="2">
        <v>1</v>
      </c>
      <c r="GI569" s="2">
        <v>-2</v>
      </c>
      <c r="GJ569" s="2">
        <v>0</v>
      </c>
      <c r="GK569" s="2">
        <v>0</v>
      </c>
      <c r="GL569" s="2">
        <f t="shared" si="320"/>
        <v>0</v>
      </c>
      <c r="GM569" s="2">
        <f t="shared" si="321"/>
        <v>951.07</v>
      </c>
      <c r="GN569" s="2">
        <f t="shared" si="322"/>
        <v>0</v>
      </c>
      <c r="GO569" s="2">
        <f t="shared" si="323"/>
        <v>951.07</v>
      </c>
      <c r="GP569" s="2">
        <f t="shared" si="324"/>
        <v>0</v>
      </c>
      <c r="GQ569" s="2"/>
      <c r="GR569" s="2">
        <v>0</v>
      </c>
      <c r="GS569" s="2">
        <v>3</v>
      </c>
      <c r="GT569" s="2">
        <v>0</v>
      </c>
      <c r="GU569" s="2" t="s">
        <v>3</v>
      </c>
      <c r="GV569" s="2">
        <f t="shared" si="325"/>
        <v>0</v>
      </c>
      <c r="GW569" s="2">
        <v>1</v>
      </c>
      <c r="GX569" s="2">
        <f t="shared" si="326"/>
        <v>0</v>
      </c>
      <c r="GY569" s="2"/>
      <c r="GZ569" s="2"/>
      <c r="HA569" s="2">
        <v>0</v>
      </c>
      <c r="HB569" s="2">
        <v>0</v>
      </c>
      <c r="HC569" s="2">
        <f t="shared" si="309"/>
        <v>0</v>
      </c>
      <c r="HD569" s="2"/>
      <c r="HE569" s="2" t="s">
        <v>3</v>
      </c>
      <c r="HF569" s="2" t="s">
        <v>3</v>
      </c>
      <c r="HG569" s="2"/>
      <c r="HH569" s="2"/>
      <c r="HI569" s="2"/>
      <c r="HJ569" s="2"/>
      <c r="HK569" s="2"/>
      <c r="HL569" s="2"/>
      <c r="HM569" s="2" t="s">
        <v>3</v>
      </c>
      <c r="HN569" s="2" t="s">
        <v>181</v>
      </c>
      <c r="HO569" s="2" t="s">
        <v>182</v>
      </c>
      <c r="HP569" s="2" t="s">
        <v>179</v>
      </c>
      <c r="HQ569" s="2" t="s">
        <v>179</v>
      </c>
      <c r="HR569" s="2"/>
      <c r="HS569" s="2">
        <v>0</v>
      </c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  <c r="II569" s="2"/>
      <c r="IJ569" s="2"/>
      <c r="IK569" s="2">
        <v>0</v>
      </c>
      <c r="IL569" s="2"/>
      <c r="IM569" s="2"/>
      <c r="IN569" s="2"/>
      <c r="IO569" s="2"/>
      <c r="IP569" s="2"/>
      <c r="IQ569" s="2"/>
      <c r="IR569" s="2"/>
      <c r="IS569" s="2"/>
      <c r="IT569" s="2"/>
      <c r="IU569" s="2"/>
    </row>
    <row r="570" spans="1:255" x14ac:dyDescent="0.2">
      <c r="A570" s="2">
        <v>18</v>
      </c>
      <c r="B570" s="2">
        <v>1</v>
      </c>
      <c r="C570" s="2">
        <v>518</v>
      </c>
      <c r="D570" s="2"/>
      <c r="E570" s="2" t="s">
        <v>711</v>
      </c>
      <c r="F570" s="2" t="s">
        <v>184</v>
      </c>
      <c r="G570" s="2" t="s">
        <v>185</v>
      </c>
      <c r="H570" s="2" t="s">
        <v>186</v>
      </c>
      <c r="I570" s="2">
        <f>J570</f>
        <v>2</v>
      </c>
      <c r="J570" s="2">
        <v>2</v>
      </c>
      <c r="K570" s="2">
        <v>2</v>
      </c>
      <c r="L570" s="2"/>
      <c r="M570" s="2"/>
      <c r="N570" s="2"/>
      <c r="O570" s="2">
        <f>ROUND(P570,2)</f>
        <v>4.22</v>
      </c>
      <c r="P570" s="2">
        <f>ROUND(ROUND(ROUND(SUMIF(SmtRes!AQ514:'SmtRes'!AQ518,"=1",SmtRes!CU514:'SmtRes'!CU518),2),2)*I570/100,2)</f>
        <v>4.22</v>
      </c>
      <c r="Q570" s="2">
        <f>ROUND(CR570*I570,2)</f>
        <v>0</v>
      </c>
      <c r="R570" s="2">
        <f>ROUND(CS570*I570,2)</f>
        <v>0</v>
      </c>
      <c r="S570" s="2">
        <f>ROUND(CT570*I570,2)</f>
        <v>0</v>
      </c>
      <c r="T570" s="2">
        <f t="shared" si="313"/>
        <v>0</v>
      </c>
      <c r="U570" s="2">
        <f>ROUND(CV570*I570,7)</f>
        <v>0</v>
      </c>
      <c r="V570" s="2">
        <f>ROUND(CW570*I570,7)</f>
        <v>0</v>
      </c>
      <c r="W570" s="2">
        <f t="shared" si="314"/>
        <v>0</v>
      </c>
      <c r="X570" s="2">
        <f t="shared" si="315"/>
        <v>0</v>
      </c>
      <c r="Y570" s="2">
        <f t="shared" si="316"/>
        <v>0</v>
      </c>
      <c r="Z570" s="2"/>
      <c r="AA570" s="2">
        <v>72309884</v>
      </c>
      <c r="AB570" s="2">
        <f t="shared" si="317"/>
        <v>0</v>
      </c>
      <c r="AC570" s="2">
        <f>ROUND((ES570),6)</f>
        <v>0</v>
      </c>
      <c r="AD570" s="2">
        <f>ROUND((((ET570)-(EU570))+AE570),6)</f>
        <v>0</v>
      </c>
      <c r="AE570" s="2">
        <f>ROUND((EU570),6)</f>
        <v>0</v>
      </c>
      <c r="AF570" s="2">
        <f>ROUND((EV570),6)</f>
        <v>0</v>
      </c>
      <c r="AG570" s="2">
        <f t="shared" si="318"/>
        <v>0</v>
      </c>
      <c r="AH570" s="2">
        <f>(EW570)</f>
        <v>0</v>
      </c>
      <c r="AI570" s="2">
        <f>(EX570)</f>
        <v>0</v>
      </c>
      <c r="AJ570" s="2">
        <f t="shared" si="319"/>
        <v>0</v>
      </c>
      <c r="AK570" s="2">
        <v>0</v>
      </c>
      <c r="AL570" s="2">
        <v>0</v>
      </c>
      <c r="AM570" s="2">
        <v>0</v>
      </c>
      <c r="AN570" s="2">
        <v>0</v>
      </c>
      <c r="AO570" s="2">
        <v>0</v>
      </c>
      <c r="AP570" s="2">
        <v>0</v>
      </c>
      <c r="AQ570" s="2">
        <v>0</v>
      </c>
      <c r="AR570" s="2">
        <v>0</v>
      </c>
      <c r="AS570" s="2">
        <v>0</v>
      </c>
      <c r="AT570" s="2">
        <v>111</v>
      </c>
      <c r="AU570" s="2">
        <v>52</v>
      </c>
      <c r="AV570" s="2">
        <v>1</v>
      </c>
      <c r="AW570" s="2">
        <v>1</v>
      </c>
      <c r="AX570" s="2"/>
      <c r="AY570" s="2"/>
      <c r="AZ570" s="2">
        <v>1</v>
      </c>
      <c r="BA570" s="2">
        <v>1</v>
      </c>
      <c r="BB570" s="2">
        <v>1</v>
      </c>
      <c r="BC570" s="2">
        <v>1</v>
      </c>
      <c r="BD570" s="2" t="s">
        <v>3</v>
      </c>
      <c r="BE570" s="2" t="s">
        <v>3</v>
      </c>
      <c r="BF570" s="2" t="s">
        <v>3</v>
      </c>
      <c r="BG570" s="2" t="s">
        <v>3</v>
      </c>
      <c r="BH570" s="2">
        <v>3</v>
      </c>
      <c r="BI570" s="2">
        <v>2</v>
      </c>
      <c r="BJ570" s="2" t="s">
        <v>3</v>
      </c>
      <c r="BK570" s="2"/>
      <c r="BL570" s="2"/>
      <c r="BM570" s="2">
        <v>110005</v>
      </c>
      <c r="BN570" s="2">
        <v>0</v>
      </c>
      <c r="BO570" s="2" t="s">
        <v>3</v>
      </c>
      <c r="BP570" s="2">
        <v>0</v>
      </c>
      <c r="BQ570" s="2">
        <v>3</v>
      </c>
      <c r="BR570" s="2">
        <v>0</v>
      </c>
      <c r="BS570" s="2">
        <v>1</v>
      </c>
      <c r="BT570" s="2">
        <v>1</v>
      </c>
      <c r="BU570" s="2">
        <v>1</v>
      </c>
      <c r="BV570" s="2">
        <v>1</v>
      </c>
      <c r="BW570" s="2">
        <v>1</v>
      </c>
      <c r="BX570" s="2">
        <v>1</v>
      </c>
      <c r="BY570" s="2" t="s">
        <v>3</v>
      </c>
      <c r="BZ570" s="2">
        <v>111</v>
      </c>
      <c r="CA570" s="2">
        <v>52</v>
      </c>
      <c r="CB570" s="2" t="s">
        <v>3</v>
      </c>
      <c r="CC570" s="2"/>
      <c r="CD570" s="2"/>
      <c r="CE570" s="2">
        <v>0</v>
      </c>
      <c r="CF570" s="2">
        <v>0</v>
      </c>
      <c r="CG570" s="2">
        <v>0</v>
      </c>
      <c r="CH570" s="2"/>
      <c r="CI570" s="2"/>
      <c r="CJ570" s="2"/>
      <c r="CK570" s="2"/>
      <c r="CL570" s="2"/>
      <c r="CM570" s="2">
        <v>0</v>
      </c>
      <c r="CN570" s="2" t="s">
        <v>3</v>
      </c>
      <c r="CO570" s="2">
        <v>0</v>
      </c>
      <c r="CP570" s="2">
        <f>0</f>
        <v>0</v>
      </c>
      <c r="CQ570" s="2">
        <f>0</f>
        <v>0</v>
      </c>
      <c r="CR570" s="2">
        <f>0</f>
        <v>0</v>
      </c>
      <c r="CS570" s="2">
        <f>0</f>
        <v>0</v>
      </c>
      <c r="CT570" s="2">
        <f>0</f>
        <v>0</v>
      </c>
      <c r="CU570" s="2">
        <f>0</f>
        <v>0</v>
      </c>
      <c r="CV570" s="2">
        <f>0</f>
        <v>0</v>
      </c>
      <c r="CW570" s="2">
        <f>0</f>
        <v>0</v>
      </c>
      <c r="CX570" s="2">
        <f>0</f>
        <v>0</v>
      </c>
      <c r="CY570" s="2">
        <f>0</f>
        <v>0</v>
      </c>
      <c r="CZ570" s="2">
        <f>0</f>
        <v>0</v>
      </c>
      <c r="DA570" s="2"/>
      <c r="DB570" s="2"/>
      <c r="DC570" s="2" t="s">
        <v>3</v>
      </c>
      <c r="DD570" s="2" t="s">
        <v>3</v>
      </c>
      <c r="DE570" s="2" t="s">
        <v>3</v>
      </c>
      <c r="DF570" s="2" t="s">
        <v>3</v>
      </c>
      <c r="DG570" s="2" t="s">
        <v>3</v>
      </c>
      <c r="DH570" s="2" t="s">
        <v>3</v>
      </c>
      <c r="DI570" s="2" t="s">
        <v>3</v>
      </c>
      <c r="DJ570" s="2" t="s">
        <v>3</v>
      </c>
      <c r="DK570" s="2" t="s">
        <v>3</v>
      </c>
      <c r="DL570" s="2" t="s">
        <v>3</v>
      </c>
      <c r="DM570" s="2" t="s">
        <v>3</v>
      </c>
      <c r="DN570" s="2">
        <v>0</v>
      </c>
      <c r="DO570" s="2">
        <v>0</v>
      </c>
      <c r="DP570" s="2">
        <v>1</v>
      </c>
      <c r="DQ570" s="2">
        <v>1</v>
      </c>
      <c r="DR570" s="2"/>
      <c r="DS570" s="2"/>
      <c r="DT570" s="2"/>
      <c r="DU570" s="2">
        <v>1013</v>
      </c>
      <c r="DV570" s="2" t="s">
        <v>186</v>
      </c>
      <c r="DW570" s="2" t="s">
        <v>186</v>
      </c>
      <c r="DX570" s="2">
        <v>1</v>
      </c>
      <c r="DY570" s="2"/>
      <c r="DZ570" s="2" t="s">
        <v>3</v>
      </c>
      <c r="EA570" s="2" t="s">
        <v>3</v>
      </c>
      <c r="EB570" s="2" t="s">
        <v>3</v>
      </c>
      <c r="EC570" s="2" t="s">
        <v>3</v>
      </c>
      <c r="ED570" s="2"/>
      <c r="EE570" s="2">
        <v>70312854</v>
      </c>
      <c r="EF570" s="2">
        <v>3</v>
      </c>
      <c r="EG570" s="2" t="s">
        <v>178</v>
      </c>
      <c r="EH570" s="2">
        <v>0</v>
      </c>
      <c r="EI570" s="2" t="s">
        <v>3</v>
      </c>
      <c r="EJ570" s="2">
        <v>2</v>
      </c>
      <c r="EK570" s="2">
        <v>110005</v>
      </c>
      <c r="EL570" s="2" t="s">
        <v>179</v>
      </c>
      <c r="EM570" s="2" t="s">
        <v>180</v>
      </c>
      <c r="EN570" s="2"/>
      <c r="EO570" s="2" t="s">
        <v>3</v>
      </c>
      <c r="EP570" s="2"/>
      <c r="EQ570" s="2">
        <v>0</v>
      </c>
      <c r="ER570" s="2">
        <v>0</v>
      </c>
      <c r="ES570" s="2">
        <v>0</v>
      </c>
      <c r="ET570" s="2">
        <v>0</v>
      </c>
      <c r="EU570" s="2">
        <v>0</v>
      </c>
      <c r="EV570" s="2">
        <v>0</v>
      </c>
      <c r="EW570" s="2">
        <v>0</v>
      </c>
      <c r="EX570" s="2">
        <v>0</v>
      </c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>
        <v>0</v>
      </c>
      <c r="FR570" s="2">
        <v>0</v>
      </c>
      <c r="FS570" s="2">
        <v>0</v>
      </c>
      <c r="FT570" s="2"/>
      <c r="FU570" s="2"/>
      <c r="FV570" s="2"/>
      <c r="FW570" s="2"/>
      <c r="FX570" s="2">
        <v>111</v>
      </c>
      <c r="FY570" s="2">
        <v>52</v>
      </c>
      <c r="FZ570" s="2"/>
      <c r="GA570" s="2" t="s">
        <v>3</v>
      </c>
      <c r="GB570" s="2"/>
      <c r="GC570" s="2"/>
      <c r="GD570" s="2">
        <v>1</v>
      </c>
      <c r="GE570" s="2"/>
      <c r="GF570" s="2">
        <v>274903907</v>
      </c>
      <c r="GG570" s="2">
        <v>2</v>
      </c>
      <c r="GH570" s="2">
        <v>1</v>
      </c>
      <c r="GI570" s="2">
        <v>-2</v>
      </c>
      <c r="GJ570" s="2">
        <v>0</v>
      </c>
      <c r="GK570" s="2">
        <v>0</v>
      </c>
      <c r="GL570" s="2">
        <f t="shared" si="320"/>
        <v>0</v>
      </c>
      <c r="GM570" s="2">
        <f t="shared" si="321"/>
        <v>4.22</v>
      </c>
      <c r="GN570" s="2">
        <f t="shared" si="322"/>
        <v>0</v>
      </c>
      <c r="GO570" s="2">
        <f t="shared" si="323"/>
        <v>4.22</v>
      </c>
      <c r="GP570" s="2">
        <f t="shared" si="324"/>
        <v>0</v>
      </c>
      <c r="GQ570" s="2"/>
      <c r="GR570" s="2">
        <v>0</v>
      </c>
      <c r="GS570" s="2">
        <v>3</v>
      </c>
      <c r="GT570" s="2">
        <v>0</v>
      </c>
      <c r="GU570" s="2" t="s">
        <v>3</v>
      </c>
      <c r="GV570" s="2">
        <f t="shared" si="325"/>
        <v>0</v>
      </c>
      <c r="GW570" s="2">
        <v>1</v>
      </c>
      <c r="GX570" s="2">
        <f t="shared" si="326"/>
        <v>0</v>
      </c>
      <c r="GY570" s="2"/>
      <c r="GZ570" s="2"/>
      <c r="HA570" s="2">
        <v>0</v>
      </c>
      <c r="HB570" s="2">
        <v>0</v>
      </c>
      <c r="HC570" s="2">
        <f>0</f>
        <v>0</v>
      </c>
      <c r="HD570" s="2"/>
      <c r="HE570" s="2" t="s">
        <v>3</v>
      </c>
      <c r="HF570" s="2" t="s">
        <v>3</v>
      </c>
      <c r="HG570" s="2"/>
      <c r="HH570" s="2"/>
      <c r="HI570" s="2"/>
      <c r="HJ570" s="2"/>
      <c r="HK570" s="2"/>
      <c r="HL570" s="2"/>
      <c r="HM570" s="2" t="s">
        <v>3</v>
      </c>
      <c r="HN570" s="2" t="s">
        <v>181</v>
      </c>
      <c r="HO570" s="2" t="s">
        <v>182</v>
      </c>
      <c r="HP570" s="2" t="s">
        <v>179</v>
      </c>
      <c r="HQ570" s="2" t="s">
        <v>179</v>
      </c>
      <c r="HR570" s="2"/>
      <c r="HS570" s="2">
        <v>0</v>
      </c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  <c r="II570" s="2"/>
      <c r="IJ570" s="2"/>
      <c r="IK570" s="2">
        <v>0</v>
      </c>
      <c r="IL570" s="2"/>
      <c r="IM570" s="2"/>
      <c r="IN570" s="2"/>
      <c r="IO570" s="2"/>
      <c r="IP570" s="2"/>
      <c r="IQ570" s="2"/>
      <c r="IR570" s="2"/>
      <c r="IS570" s="2"/>
      <c r="IT570" s="2"/>
      <c r="IU570" s="2"/>
    </row>
    <row r="571" spans="1:255" x14ac:dyDescent="0.2">
      <c r="A571" s="2">
        <v>17</v>
      </c>
      <c r="B571" s="2">
        <v>1</v>
      </c>
      <c r="C571" s="2"/>
      <c r="D571" s="2"/>
      <c r="E571" s="2" t="s">
        <v>712</v>
      </c>
      <c r="F571" s="2" t="s">
        <v>188</v>
      </c>
      <c r="G571" s="2" t="s">
        <v>189</v>
      </c>
      <c r="H571" s="2" t="s">
        <v>190</v>
      </c>
      <c r="I571" s="2">
        <f>ROUND(21/1000,7)</f>
        <v>2.1000000000000001E-2</v>
      </c>
      <c r="J571" s="2">
        <v>0</v>
      </c>
      <c r="K571" s="2">
        <f>ROUND(21/1000,7)</f>
        <v>2.1000000000000001E-2</v>
      </c>
      <c r="L571" s="2"/>
      <c r="M571" s="2"/>
      <c r="N571" s="2"/>
      <c r="O571" s="2">
        <f>ROUND(CP571,2)</f>
        <v>81.510000000000005</v>
      </c>
      <c r="P571" s="2">
        <f>ROUND(CQ571*I571,2)</f>
        <v>81.510000000000005</v>
      </c>
      <c r="Q571" s="2">
        <f>ROUND(CR571*I571,2)</f>
        <v>0</v>
      </c>
      <c r="R571" s="2">
        <f>ROUND(CS571*I571,2)</f>
        <v>0</v>
      </c>
      <c r="S571" s="2">
        <f>ROUND(CT571*I571,2)</f>
        <v>0</v>
      </c>
      <c r="T571" s="2">
        <f t="shared" si="313"/>
        <v>0</v>
      </c>
      <c r="U571" s="2">
        <f>ROUND(CV571*I571,7)</f>
        <v>0</v>
      </c>
      <c r="V571" s="2">
        <f>ROUND(CW571*I571,7)</f>
        <v>0</v>
      </c>
      <c r="W571" s="2">
        <f t="shared" si="314"/>
        <v>0</v>
      </c>
      <c r="X571" s="2">
        <f t="shared" si="315"/>
        <v>0</v>
      </c>
      <c r="Y571" s="2">
        <f t="shared" si="316"/>
        <v>0</v>
      </c>
      <c r="Z571" s="2"/>
      <c r="AA571" s="2">
        <v>72309884</v>
      </c>
      <c r="AB571" s="2">
        <f t="shared" si="317"/>
        <v>3080.58</v>
      </c>
      <c r="AC571" s="2">
        <f>ROUND((ES571),6)</f>
        <v>3080.58</v>
      </c>
      <c r="AD571" s="2">
        <f>ROUND((((ET571)-(EU571))+AE571),6)</f>
        <v>0</v>
      </c>
      <c r="AE571" s="2">
        <f>ROUND((EU571),6)</f>
        <v>0</v>
      </c>
      <c r="AF571" s="2">
        <f>ROUND((EV571),6)</f>
        <v>0</v>
      </c>
      <c r="AG571" s="2">
        <f t="shared" si="318"/>
        <v>0</v>
      </c>
      <c r="AH571" s="2">
        <f>(EW571)</f>
        <v>0</v>
      </c>
      <c r="AI571" s="2">
        <f>(EX571)</f>
        <v>0</v>
      </c>
      <c r="AJ571" s="2">
        <f t="shared" si="319"/>
        <v>0</v>
      </c>
      <c r="AK571" s="2">
        <v>3080.58</v>
      </c>
      <c r="AL571" s="2">
        <v>3080.58</v>
      </c>
      <c r="AM571" s="2">
        <v>0</v>
      </c>
      <c r="AN571" s="2">
        <v>0</v>
      </c>
      <c r="AO571" s="2">
        <v>0</v>
      </c>
      <c r="AP571" s="2">
        <v>0</v>
      </c>
      <c r="AQ571" s="2">
        <v>0</v>
      </c>
      <c r="AR571" s="2">
        <v>0</v>
      </c>
      <c r="AS571" s="2">
        <v>0</v>
      </c>
      <c r="AT571" s="2">
        <v>0</v>
      </c>
      <c r="AU571" s="2">
        <v>0</v>
      </c>
      <c r="AV571" s="2">
        <v>1</v>
      </c>
      <c r="AW571" s="2">
        <v>1</v>
      </c>
      <c r="AX571" s="2"/>
      <c r="AY571" s="2"/>
      <c r="AZ571" s="2">
        <v>1</v>
      </c>
      <c r="BA571" s="2">
        <v>1</v>
      </c>
      <c r="BB571" s="2">
        <v>1</v>
      </c>
      <c r="BC571" s="2">
        <v>1.26</v>
      </c>
      <c r="BD571" s="2" t="s">
        <v>3</v>
      </c>
      <c r="BE571" s="2" t="s">
        <v>3</v>
      </c>
      <c r="BF571" s="2" t="s">
        <v>3</v>
      </c>
      <c r="BG571" s="2" t="s">
        <v>3</v>
      </c>
      <c r="BH571" s="2">
        <v>3</v>
      </c>
      <c r="BI571" s="2">
        <v>2</v>
      </c>
      <c r="BJ571" s="2" t="s">
        <v>191</v>
      </c>
      <c r="BK571" s="2"/>
      <c r="BL571" s="2"/>
      <c r="BM571" s="2">
        <v>500002</v>
      </c>
      <c r="BN571" s="2">
        <v>0</v>
      </c>
      <c r="BO571" s="2" t="s">
        <v>188</v>
      </c>
      <c r="BP571" s="2">
        <v>1</v>
      </c>
      <c r="BQ571" s="2">
        <v>12</v>
      </c>
      <c r="BR571" s="2">
        <v>0</v>
      </c>
      <c r="BS571" s="2">
        <v>1</v>
      </c>
      <c r="BT571" s="2">
        <v>1</v>
      </c>
      <c r="BU571" s="2">
        <v>1</v>
      </c>
      <c r="BV571" s="2">
        <v>1</v>
      </c>
      <c r="BW571" s="2">
        <v>1</v>
      </c>
      <c r="BX571" s="2">
        <v>1</v>
      </c>
      <c r="BY571" s="2" t="s">
        <v>3</v>
      </c>
      <c r="BZ571" s="2">
        <v>0</v>
      </c>
      <c r="CA571" s="2">
        <v>0</v>
      </c>
      <c r="CB571" s="2" t="s">
        <v>3</v>
      </c>
      <c r="CC571" s="2"/>
      <c r="CD571" s="2"/>
      <c r="CE571" s="2">
        <v>0</v>
      </c>
      <c r="CF571" s="2">
        <v>0</v>
      </c>
      <c r="CG571" s="2">
        <v>0</v>
      </c>
      <c r="CH571" s="2"/>
      <c r="CI571" s="2"/>
      <c r="CJ571" s="2"/>
      <c r="CK571" s="2"/>
      <c r="CL571" s="2"/>
      <c r="CM571" s="2">
        <v>0</v>
      </c>
      <c r="CN571" s="2" t="s">
        <v>3</v>
      </c>
      <c r="CO571" s="2">
        <v>0</v>
      </c>
      <c r="CP571" s="2">
        <f>(P571+Q571+S571+R571)</f>
        <v>81.510000000000005</v>
      </c>
      <c r="CQ571" s="2">
        <f>ROUND(AL571*BC571,2)</f>
        <v>3881.53</v>
      </c>
      <c r="CR571" s="2">
        <f>ROUND(AM571*BB571,2)</f>
        <v>0</v>
      </c>
      <c r="CS571" s="2">
        <f>ROUND(AN571*BS571,2)</f>
        <v>0</v>
      </c>
      <c r="CT571" s="2">
        <f>ROUND(AO571*BA571,2)</f>
        <v>0</v>
      </c>
      <c r="CU571" s="2">
        <f>AG571</f>
        <v>0</v>
      </c>
      <c r="CV571" s="2">
        <f>AH571</f>
        <v>0</v>
      </c>
      <c r="CW571" s="2">
        <f>AI571</f>
        <v>0</v>
      </c>
      <c r="CX571" s="2">
        <f>AJ571</f>
        <v>0</v>
      </c>
      <c r="CY571" s="2">
        <f>0</f>
        <v>0</v>
      </c>
      <c r="CZ571" s="2">
        <f>0</f>
        <v>0</v>
      </c>
      <c r="DA571" s="2"/>
      <c r="DB571" s="2"/>
      <c r="DC571" s="2" t="s">
        <v>3</v>
      </c>
      <c r="DD571" s="2" t="s">
        <v>3</v>
      </c>
      <c r="DE571" s="2" t="s">
        <v>3</v>
      </c>
      <c r="DF571" s="2" t="s">
        <v>3</v>
      </c>
      <c r="DG571" s="2" t="s">
        <v>3</v>
      </c>
      <c r="DH571" s="2" t="s">
        <v>3</v>
      </c>
      <c r="DI571" s="2" t="s">
        <v>3</v>
      </c>
      <c r="DJ571" s="2" t="s">
        <v>3</v>
      </c>
      <c r="DK571" s="2" t="s">
        <v>3</v>
      </c>
      <c r="DL571" s="2" t="s">
        <v>3</v>
      </c>
      <c r="DM571" s="2" t="s">
        <v>3</v>
      </c>
      <c r="DN571" s="2">
        <v>0</v>
      </c>
      <c r="DO571" s="2">
        <v>0</v>
      </c>
      <c r="DP571" s="2">
        <v>1</v>
      </c>
      <c r="DQ571" s="2">
        <v>1</v>
      </c>
      <c r="DR571" s="2"/>
      <c r="DS571" s="2"/>
      <c r="DT571" s="2"/>
      <c r="DU571" s="2">
        <v>1013</v>
      </c>
      <c r="DV571" s="2" t="s">
        <v>190</v>
      </c>
      <c r="DW571" s="2" t="s">
        <v>192</v>
      </c>
      <c r="DX571" s="2">
        <v>1</v>
      </c>
      <c r="DY571" s="2"/>
      <c r="DZ571" s="2" t="s">
        <v>3</v>
      </c>
      <c r="EA571" s="2" t="s">
        <v>3</v>
      </c>
      <c r="EB571" s="2" t="s">
        <v>3</v>
      </c>
      <c r="EC571" s="2" t="s">
        <v>3</v>
      </c>
      <c r="ED571" s="2"/>
      <c r="EE571" s="2">
        <v>70312868</v>
      </c>
      <c r="EF571" s="2">
        <v>12</v>
      </c>
      <c r="EG571" s="2" t="s">
        <v>193</v>
      </c>
      <c r="EH571" s="2">
        <v>0</v>
      </c>
      <c r="EI571" s="2" t="s">
        <v>3</v>
      </c>
      <c r="EJ571" s="2">
        <v>2</v>
      </c>
      <c r="EK571" s="2">
        <v>500002</v>
      </c>
      <c r="EL571" s="2" t="s">
        <v>194</v>
      </c>
      <c r="EM571" s="2" t="s">
        <v>195</v>
      </c>
      <c r="EN571" s="2"/>
      <c r="EO571" s="2" t="s">
        <v>3</v>
      </c>
      <c r="EP571" s="2"/>
      <c r="EQ571" s="2">
        <v>0</v>
      </c>
      <c r="ER571" s="2">
        <v>3080.58</v>
      </c>
      <c r="ES571" s="2">
        <v>3080.58</v>
      </c>
      <c r="ET571" s="2">
        <v>0</v>
      </c>
      <c r="EU571" s="2">
        <v>0</v>
      </c>
      <c r="EV571" s="2">
        <v>0</v>
      </c>
      <c r="EW571" s="2">
        <v>0</v>
      </c>
      <c r="EX571" s="2">
        <v>0</v>
      </c>
      <c r="EY571" s="2">
        <v>0</v>
      </c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>
        <v>0</v>
      </c>
      <c r="FR571" s="2">
        <v>0</v>
      </c>
      <c r="FS571" s="2">
        <v>0</v>
      </c>
      <c r="FT571" s="2"/>
      <c r="FU571" s="2"/>
      <c r="FV571" s="2"/>
      <c r="FW571" s="2"/>
      <c r="FX571" s="2">
        <v>0</v>
      </c>
      <c r="FY571" s="2">
        <v>0</v>
      </c>
      <c r="FZ571" s="2"/>
      <c r="GA571" s="2" t="s">
        <v>3</v>
      </c>
      <c r="GB571" s="2"/>
      <c r="GC571" s="2"/>
      <c r="GD571" s="2">
        <v>1</v>
      </c>
      <c r="GE571" s="2"/>
      <c r="GF571" s="2">
        <v>-1786587568</v>
      </c>
      <c r="GG571" s="2">
        <v>2</v>
      </c>
      <c r="GH571" s="2">
        <v>1</v>
      </c>
      <c r="GI571" s="2">
        <v>2</v>
      </c>
      <c r="GJ571" s="2">
        <v>0</v>
      </c>
      <c r="GK571" s="2">
        <v>0</v>
      </c>
      <c r="GL571" s="2">
        <f t="shared" si="320"/>
        <v>0</v>
      </c>
      <c r="GM571" s="2">
        <f t="shared" si="321"/>
        <v>81.510000000000005</v>
      </c>
      <c r="GN571" s="2">
        <f t="shared" si="322"/>
        <v>0</v>
      </c>
      <c r="GO571" s="2">
        <f t="shared" si="323"/>
        <v>81.510000000000005</v>
      </c>
      <c r="GP571" s="2">
        <f t="shared" si="324"/>
        <v>0</v>
      </c>
      <c r="GQ571" s="2"/>
      <c r="GR571" s="2">
        <v>0</v>
      </c>
      <c r="GS571" s="2">
        <v>3</v>
      </c>
      <c r="GT571" s="2">
        <v>0</v>
      </c>
      <c r="GU571" s="2" t="s">
        <v>3</v>
      </c>
      <c r="GV571" s="2">
        <f t="shared" si="325"/>
        <v>0</v>
      </c>
      <c r="GW571" s="2">
        <v>1</v>
      </c>
      <c r="GX571" s="2">
        <f t="shared" si="326"/>
        <v>0</v>
      </c>
      <c r="GY571" s="2"/>
      <c r="GZ571" s="2"/>
      <c r="HA571" s="2">
        <v>0</v>
      </c>
      <c r="HB571" s="2">
        <v>0</v>
      </c>
      <c r="HC571" s="2">
        <f>GV571*GW571</f>
        <v>0</v>
      </c>
      <c r="HD571" s="2"/>
      <c r="HE571" s="2" t="s">
        <v>3</v>
      </c>
      <c r="HF571" s="2" t="s">
        <v>3</v>
      </c>
      <c r="HG571" s="2"/>
      <c r="HH571" s="2"/>
      <c r="HI571" s="2"/>
      <c r="HJ571" s="2"/>
      <c r="HK571" s="2"/>
      <c r="HL571" s="2"/>
      <c r="HM571" s="2" t="s">
        <v>3</v>
      </c>
      <c r="HN571" s="2" t="s">
        <v>3</v>
      </c>
      <c r="HO571" s="2" t="s">
        <v>3</v>
      </c>
      <c r="HP571" s="2" t="s">
        <v>3</v>
      </c>
      <c r="HQ571" s="2" t="s">
        <v>3</v>
      </c>
      <c r="HR571" s="2"/>
      <c r="HS571" s="2">
        <v>0</v>
      </c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  <c r="II571" s="2"/>
      <c r="IJ571" s="2"/>
      <c r="IK571" s="2">
        <v>0</v>
      </c>
      <c r="IL571" s="2"/>
      <c r="IM571" s="2"/>
      <c r="IN571" s="2"/>
      <c r="IO571" s="2"/>
      <c r="IP571" s="2"/>
      <c r="IQ571" s="2"/>
      <c r="IR571" s="2"/>
      <c r="IS571" s="2"/>
      <c r="IT571" s="2"/>
      <c r="IU571" s="2"/>
    </row>
    <row r="572" spans="1:255" x14ac:dyDescent="0.2">
      <c r="A572" s="2">
        <v>17</v>
      </c>
      <c r="B572" s="2">
        <v>1</v>
      </c>
      <c r="C572" s="2">
        <f>ROW(SmtRes!A523)</f>
        <v>523</v>
      </c>
      <c r="D572" s="2">
        <f>ROW(EtalonRes!A572)</f>
        <v>572</v>
      </c>
      <c r="E572" s="2" t="s">
        <v>713</v>
      </c>
      <c r="F572" s="2" t="s">
        <v>174</v>
      </c>
      <c r="G572" s="2" t="s">
        <v>197</v>
      </c>
      <c r="H572" s="2" t="s">
        <v>176</v>
      </c>
      <c r="I572" s="2">
        <v>6.8000000000000005E-2</v>
      </c>
      <c r="J572" s="2">
        <v>0</v>
      </c>
      <c r="K572" s="2">
        <v>6.8000000000000005E-2</v>
      </c>
      <c r="L572" s="2"/>
      <c r="M572" s="2"/>
      <c r="N572" s="2"/>
      <c r="O572" s="2">
        <f>ROUND(CP572,2)</f>
        <v>1594.48</v>
      </c>
      <c r="P572" s="2">
        <f>SUMIF(SmtRes!AQ519:'SmtRes'!AQ523,"=1",SmtRes!DF519:'SmtRes'!DF523)</f>
        <v>0</v>
      </c>
      <c r="Q572" s="2">
        <f>SUMIF(SmtRes!AQ519:'SmtRes'!AQ523,"=1",SmtRes!DG519:'SmtRes'!DG523)</f>
        <v>683.36</v>
      </c>
      <c r="R572" s="2">
        <f>SUMIF(SmtRes!AQ519:'SmtRes'!AQ523,"=1",SmtRes!DH519:'SmtRes'!DH523)</f>
        <v>228.4</v>
      </c>
      <c r="S572" s="2">
        <f>SUMIF(SmtRes!AQ519:'SmtRes'!AQ523,"=1",SmtRes!DI519:'SmtRes'!DI523)</f>
        <v>682.72</v>
      </c>
      <c r="T572" s="2">
        <f t="shared" si="313"/>
        <v>0</v>
      </c>
      <c r="U572" s="2">
        <f>SUMIF(SmtRes!AQ519:'SmtRes'!AQ523,"=1",SmtRes!CV519:'SmtRes'!CV523)</f>
        <v>1.8360000000000001</v>
      </c>
      <c r="V572" s="2">
        <f>SUMIF(SmtRes!AQ519:'SmtRes'!AQ523,"=1",SmtRes!CW519:'SmtRes'!CW523)</f>
        <v>0.50456000000000001</v>
      </c>
      <c r="W572" s="2">
        <f t="shared" si="314"/>
        <v>0</v>
      </c>
      <c r="X572" s="2">
        <f t="shared" si="315"/>
        <v>1011.34</v>
      </c>
      <c r="Y572" s="2">
        <f t="shared" si="316"/>
        <v>473.78</v>
      </c>
      <c r="Z572" s="2"/>
      <c r="AA572" s="2">
        <v>72309884</v>
      </c>
      <c r="AB572" s="2">
        <f t="shared" si="317"/>
        <v>17681.956399999999</v>
      </c>
      <c r="AC572" s="2">
        <f>ROUND((0),6)</f>
        <v>0</v>
      </c>
      <c r="AD572" s="2">
        <f>ROUND((((SUM(SmtRes!BR519:'SmtRes'!BR523))-(SUM(SmtRes!BS519:'SmtRes'!BS523)))+AE572),6)</f>
        <v>7642.0064000000002</v>
      </c>
      <c r="AE572" s="2">
        <f>ROUND((SUM(SmtRes!BS519:'SmtRes'!BS523)),6)</f>
        <v>3358.8856000000001</v>
      </c>
      <c r="AF572" s="2">
        <f>ROUND((SUM(SmtRes!BT519:'SmtRes'!BT523)),6)</f>
        <v>10039.950000000001</v>
      </c>
      <c r="AG572" s="2">
        <f t="shared" si="318"/>
        <v>0</v>
      </c>
      <c r="AH572" s="2">
        <f>(SUM(SmtRes!BU519:'SmtRes'!BU523))</f>
        <v>27</v>
      </c>
      <c r="AI572" s="2">
        <f>(SUM(SmtRes!BV519:'SmtRes'!BV523))</f>
        <v>7.42</v>
      </c>
      <c r="AJ572" s="2">
        <f t="shared" si="319"/>
        <v>0</v>
      </c>
      <c r="AK572" s="2">
        <v>21040.842000000001</v>
      </c>
      <c r="AL572" s="2">
        <v>0</v>
      </c>
      <c r="AM572" s="2">
        <v>7642.0063999999993</v>
      </c>
      <c r="AN572" s="2">
        <v>3358.8856000000001</v>
      </c>
      <c r="AO572" s="2">
        <v>10039.950000000001</v>
      </c>
      <c r="AP572" s="2">
        <v>0</v>
      </c>
      <c r="AQ572" s="2">
        <v>27</v>
      </c>
      <c r="AR572" s="2">
        <v>7.42</v>
      </c>
      <c r="AS572" s="2">
        <v>0</v>
      </c>
      <c r="AT572" s="2">
        <v>111</v>
      </c>
      <c r="AU572" s="2">
        <v>52</v>
      </c>
      <c r="AV572" s="2">
        <v>1</v>
      </c>
      <c r="AW572" s="2">
        <v>1</v>
      </c>
      <c r="AX572" s="2"/>
      <c r="AY572" s="2"/>
      <c r="AZ572" s="2">
        <v>1</v>
      </c>
      <c r="BA572" s="2">
        <v>1</v>
      </c>
      <c r="BB572" s="2">
        <v>1</v>
      </c>
      <c r="BC572" s="2">
        <v>1</v>
      </c>
      <c r="BD572" s="2" t="s">
        <v>3</v>
      </c>
      <c r="BE572" s="2" t="s">
        <v>3</v>
      </c>
      <c r="BF572" s="2" t="s">
        <v>3</v>
      </c>
      <c r="BG572" s="2" t="s">
        <v>3</v>
      </c>
      <c r="BH572" s="2">
        <v>0</v>
      </c>
      <c r="BI572" s="2">
        <v>2</v>
      </c>
      <c r="BJ572" s="2" t="s">
        <v>177</v>
      </c>
      <c r="BK572" s="2"/>
      <c r="BL572" s="2"/>
      <c r="BM572" s="2">
        <v>110005</v>
      </c>
      <c r="BN572" s="2">
        <v>0</v>
      </c>
      <c r="BO572" s="2" t="s">
        <v>3</v>
      </c>
      <c r="BP572" s="2">
        <v>0</v>
      </c>
      <c r="BQ572" s="2">
        <v>3</v>
      </c>
      <c r="BR572" s="2">
        <v>0</v>
      </c>
      <c r="BS572" s="2">
        <v>1</v>
      </c>
      <c r="BT572" s="2">
        <v>1</v>
      </c>
      <c r="BU572" s="2">
        <v>1</v>
      </c>
      <c r="BV572" s="2">
        <v>1</v>
      </c>
      <c r="BW572" s="2">
        <v>1</v>
      </c>
      <c r="BX572" s="2">
        <v>1</v>
      </c>
      <c r="BY572" s="2" t="s">
        <v>3</v>
      </c>
      <c r="BZ572" s="2">
        <v>111</v>
      </c>
      <c r="CA572" s="2">
        <v>52</v>
      </c>
      <c r="CB572" s="2" t="s">
        <v>3</v>
      </c>
      <c r="CC572" s="2"/>
      <c r="CD572" s="2"/>
      <c r="CE572" s="2">
        <v>0</v>
      </c>
      <c r="CF572" s="2">
        <v>0</v>
      </c>
      <c r="CG572" s="2">
        <v>0</v>
      </c>
      <c r="CH572" s="2"/>
      <c r="CI572" s="2"/>
      <c r="CJ572" s="2"/>
      <c r="CK572" s="2"/>
      <c r="CL572" s="2"/>
      <c r="CM572" s="2">
        <v>0</v>
      </c>
      <c r="CN572" s="2" t="s">
        <v>3</v>
      </c>
      <c r="CO572" s="2">
        <v>0</v>
      </c>
      <c r="CP572" s="2">
        <f>(P572+Q572+S572+R572)</f>
        <v>1594.48</v>
      </c>
      <c r="CQ572" s="2">
        <f>SUMIF(SmtRes!AQ519:'SmtRes'!AQ523,"=1",SmtRes!AA519:'SmtRes'!AA523)</f>
        <v>0</v>
      </c>
      <c r="CR572" s="2">
        <f>SUMIF(SmtRes!AQ519:'SmtRes'!AQ523,"=1",SmtRes!AB519:'SmtRes'!AB523)</f>
        <v>1354.38</v>
      </c>
      <c r="CS572" s="2">
        <f>SUMIF(SmtRes!AQ519:'SmtRes'!AQ523,"=1",SmtRes!AC519:'SmtRes'!AC523)</f>
        <v>452.68</v>
      </c>
      <c r="CT572" s="2">
        <f>SUMIF(SmtRes!AQ519:'SmtRes'!AQ523,"=1",SmtRes!AD519:'SmtRes'!AD523)</f>
        <v>371.85</v>
      </c>
      <c r="CU572" s="2">
        <f>AG572</f>
        <v>0</v>
      </c>
      <c r="CV572" s="2">
        <f>SUMIF(SmtRes!AQ519:'SmtRes'!AQ523,"=1",SmtRes!BU519:'SmtRes'!BU523)</f>
        <v>27</v>
      </c>
      <c r="CW572" s="2">
        <f>SUMIF(SmtRes!AQ519:'SmtRes'!AQ523,"=1",SmtRes!BV519:'SmtRes'!BV523)</f>
        <v>7.42</v>
      </c>
      <c r="CX572" s="2">
        <f>AJ572</f>
        <v>0</v>
      </c>
      <c r="CY572" s="2">
        <f>(((S572+R572)*AT572)/100)</f>
        <v>1011.3432</v>
      </c>
      <c r="CZ572" s="2">
        <f>(((S572+R572)*AU572)/100)</f>
        <v>473.7824</v>
      </c>
      <c r="DA572" s="2"/>
      <c r="DB572" s="2"/>
      <c r="DC572" s="2" t="s">
        <v>3</v>
      </c>
      <c r="DD572" s="2" t="s">
        <v>3</v>
      </c>
      <c r="DE572" s="2" t="s">
        <v>3</v>
      </c>
      <c r="DF572" s="2" t="s">
        <v>3</v>
      </c>
      <c r="DG572" s="2" t="s">
        <v>3</v>
      </c>
      <c r="DH572" s="2" t="s">
        <v>3</v>
      </c>
      <c r="DI572" s="2" t="s">
        <v>3</v>
      </c>
      <c r="DJ572" s="2" t="s">
        <v>3</v>
      </c>
      <c r="DK572" s="2" t="s">
        <v>3</v>
      </c>
      <c r="DL572" s="2" t="s">
        <v>3</v>
      </c>
      <c r="DM572" s="2" t="s">
        <v>3</v>
      </c>
      <c r="DN572" s="2">
        <v>0</v>
      </c>
      <c r="DO572" s="2">
        <v>0</v>
      </c>
      <c r="DP572" s="2">
        <v>1</v>
      </c>
      <c r="DQ572" s="2">
        <v>1</v>
      </c>
      <c r="DR572" s="2"/>
      <c r="DS572" s="2"/>
      <c r="DT572" s="2"/>
      <c r="DU572" s="2">
        <v>30717392</v>
      </c>
      <c r="DV572" s="2" t="s">
        <v>176</v>
      </c>
      <c r="DW572" s="2" t="s">
        <v>176</v>
      </c>
      <c r="DX572" s="2">
        <v>1</v>
      </c>
      <c r="DY572" s="2"/>
      <c r="DZ572" s="2" t="s">
        <v>3</v>
      </c>
      <c r="EA572" s="2" t="s">
        <v>3</v>
      </c>
      <c r="EB572" s="2" t="s">
        <v>3</v>
      </c>
      <c r="EC572" s="2" t="s">
        <v>3</v>
      </c>
      <c r="ED572" s="2"/>
      <c r="EE572" s="2">
        <v>70312854</v>
      </c>
      <c r="EF572" s="2">
        <v>3</v>
      </c>
      <c r="EG572" s="2" t="s">
        <v>178</v>
      </c>
      <c r="EH572" s="2">
        <v>0</v>
      </c>
      <c r="EI572" s="2" t="s">
        <v>3</v>
      </c>
      <c r="EJ572" s="2">
        <v>2</v>
      </c>
      <c r="EK572" s="2">
        <v>110005</v>
      </c>
      <c r="EL572" s="2" t="s">
        <v>179</v>
      </c>
      <c r="EM572" s="2" t="s">
        <v>180</v>
      </c>
      <c r="EN572" s="2"/>
      <c r="EO572" s="2" t="s">
        <v>3</v>
      </c>
      <c r="EP572" s="2"/>
      <c r="EQ572" s="2">
        <v>0</v>
      </c>
      <c r="ER572" s="2">
        <v>0</v>
      </c>
      <c r="ES572" s="2">
        <v>0</v>
      </c>
      <c r="ET572" s="2">
        <v>0</v>
      </c>
      <c r="EU572" s="2">
        <v>0</v>
      </c>
      <c r="EV572" s="2">
        <v>0</v>
      </c>
      <c r="EW572" s="2">
        <v>27</v>
      </c>
      <c r="EX572" s="2">
        <v>7.42</v>
      </c>
      <c r="EY572" s="2">
        <v>0</v>
      </c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>
        <v>0</v>
      </c>
      <c r="FR572" s="2">
        <v>0</v>
      </c>
      <c r="FS572" s="2">
        <v>0</v>
      </c>
      <c r="FT572" s="2"/>
      <c r="FU572" s="2"/>
      <c r="FV572" s="2"/>
      <c r="FW572" s="2"/>
      <c r="FX572" s="2">
        <v>111</v>
      </c>
      <c r="FY572" s="2">
        <v>52</v>
      </c>
      <c r="FZ572" s="2"/>
      <c r="GA572" s="2" t="s">
        <v>3</v>
      </c>
      <c r="GB572" s="2"/>
      <c r="GC572" s="2"/>
      <c r="GD572" s="2">
        <v>1</v>
      </c>
      <c r="GE572" s="2"/>
      <c r="GF572" s="2">
        <v>-696644697</v>
      </c>
      <c r="GG572" s="2">
        <v>2</v>
      </c>
      <c r="GH572" s="2">
        <v>1</v>
      </c>
      <c r="GI572" s="2">
        <v>-2</v>
      </c>
      <c r="GJ572" s="2">
        <v>0</v>
      </c>
      <c r="GK572" s="2">
        <v>0</v>
      </c>
      <c r="GL572" s="2">
        <f t="shared" si="320"/>
        <v>0</v>
      </c>
      <c r="GM572" s="2">
        <f t="shared" si="321"/>
        <v>3079.6</v>
      </c>
      <c r="GN572" s="2">
        <f t="shared" si="322"/>
        <v>0</v>
      </c>
      <c r="GO572" s="2">
        <f t="shared" si="323"/>
        <v>3079.6</v>
      </c>
      <c r="GP572" s="2">
        <f t="shared" si="324"/>
        <v>0</v>
      </c>
      <c r="GQ572" s="2"/>
      <c r="GR572" s="2">
        <v>0</v>
      </c>
      <c r="GS572" s="2">
        <v>3</v>
      </c>
      <c r="GT572" s="2">
        <v>0</v>
      </c>
      <c r="GU572" s="2" t="s">
        <v>3</v>
      </c>
      <c r="GV572" s="2">
        <f t="shared" si="325"/>
        <v>0</v>
      </c>
      <c r="GW572" s="2">
        <v>1</v>
      </c>
      <c r="GX572" s="2">
        <f t="shared" si="326"/>
        <v>0</v>
      </c>
      <c r="GY572" s="2"/>
      <c r="GZ572" s="2"/>
      <c r="HA572" s="2">
        <v>0</v>
      </c>
      <c r="HB572" s="2">
        <v>0</v>
      </c>
      <c r="HC572" s="2">
        <f>GV572*GW572</f>
        <v>0</v>
      </c>
      <c r="HD572" s="2"/>
      <c r="HE572" s="2" t="s">
        <v>3</v>
      </c>
      <c r="HF572" s="2" t="s">
        <v>3</v>
      </c>
      <c r="HG572" s="2"/>
      <c r="HH572" s="2"/>
      <c r="HI572" s="2"/>
      <c r="HJ572" s="2"/>
      <c r="HK572" s="2"/>
      <c r="HL572" s="2"/>
      <c r="HM572" s="2" t="s">
        <v>3</v>
      </c>
      <c r="HN572" s="2" t="s">
        <v>181</v>
      </c>
      <c r="HO572" s="2" t="s">
        <v>182</v>
      </c>
      <c r="HP572" s="2" t="s">
        <v>179</v>
      </c>
      <c r="HQ572" s="2" t="s">
        <v>179</v>
      </c>
      <c r="HR572" s="2"/>
      <c r="HS572" s="2">
        <v>0</v>
      </c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  <c r="II572" s="2"/>
      <c r="IJ572" s="2"/>
      <c r="IK572" s="2">
        <v>0</v>
      </c>
      <c r="IL572" s="2"/>
      <c r="IM572" s="2"/>
      <c r="IN572" s="2"/>
      <c r="IO572" s="2"/>
      <c r="IP572" s="2"/>
      <c r="IQ572" s="2"/>
      <c r="IR572" s="2"/>
      <c r="IS572" s="2"/>
      <c r="IT572" s="2"/>
      <c r="IU572" s="2"/>
    </row>
    <row r="573" spans="1:255" x14ac:dyDescent="0.2">
      <c r="A573" s="2">
        <v>18</v>
      </c>
      <c r="B573" s="2">
        <v>1</v>
      </c>
      <c r="C573" s="2">
        <v>523</v>
      </c>
      <c r="D573" s="2"/>
      <c r="E573" s="2" t="s">
        <v>714</v>
      </c>
      <c r="F573" s="2" t="s">
        <v>184</v>
      </c>
      <c r="G573" s="2" t="s">
        <v>185</v>
      </c>
      <c r="H573" s="2" t="s">
        <v>186</v>
      </c>
      <c r="I573" s="2">
        <f>J573</f>
        <v>2</v>
      </c>
      <c r="J573" s="2">
        <v>2</v>
      </c>
      <c r="K573" s="2">
        <v>2</v>
      </c>
      <c r="L573" s="2"/>
      <c r="M573" s="2"/>
      <c r="N573" s="2"/>
      <c r="O573" s="2">
        <f>ROUND(P573,2)</f>
        <v>13.65</v>
      </c>
      <c r="P573" s="2">
        <f>ROUND(ROUND(ROUND(SUMIF(SmtRes!AQ519:'SmtRes'!AQ523,"=1",SmtRes!CU519:'SmtRes'!CU523),2),2)*I573/100,2)</f>
        <v>13.65</v>
      </c>
      <c r="Q573" s="2">
        <f>ROUND(CR573*I573,2)</f>
        <v>0</v>
      </c>
      <c r="R573" s="2">
        <f>ROUND(CS573*I573,2)</f>
        <v>0</v>
      </c>
      <c r="S573" s="2">
        <f>ROUND(CT573*I573,2)</f>
        <v>0</v>
      </c>
      <c r="T573" s="2">
        <f t="shared" si="313"/>
        <v>0</v>
      </c>
      <c r="U573" s="2">
        <f>ROUND(CV573*I573,7)</f>
        <v>0</v>
      </c>
      <c r="V573" s="2">
        <f>ROUND(CW573*I573,7)</f>
        <v>0</v>
      </c>
      <c r="W573" s="2">
        <f t="shared" si="314"/>
        <v>0</v>
      </c>
      <c r="X573" s="2">
        <f t="shared" si="315"/>
        <v>0</v>
      </c>
      <c r="Y573" s="2">
        <f t="shared" si="316"/>
        <v>0</v>
      </c>
      <c r="Z573" s="2"/>
      <c r="AA573" s="2">
        <v>72309884</v>
      </c>
      <c r="AB573" s="2">
        <f t="shared" si="317"/>
        <v>0</v>
      </c>
      <c r="AC573" s="2">
        <f>ROUND((ES573),6)</f>
        <v>0</v>
      </c>
      <c r="AD573" s="2">
        <f>ROUND((((ET573)-(EU573))+AE573),6)</f>
        <v>0</v>
      </c>
      <c r="AE573" s="2">
        <f>ROUND((EU573),6)</f>
        <v>0</v>
      </c>
      <c r="AF573" s="2">
        <f>ROUND((EV573),6)</f>
        <v>0</v>
      </c>
      <c r="AG573" s="2">
        <f t="shared" si="318"/>
        <v>0</v>
      </c>
      <c r="AH573" s="2">
        <f>(EW573)</f>
        <v>0</v>
      </c>
      <c r="AI573" s="2">
        <f>(EX573)</f>
        <v>0</v>
      </c>
      <c r="AJ573" s="2">
        <f t="shared" si="319"/>
        <v>0</v>
      </c>
      <c r="AK573" s="2">
        <v>0</v>
      </c>
      <c r="AL573" s="2">
        <v>0</v>
      </c>
      <c r="AM573" s="2">
        <v>0</v>
      </c>
      <c r="AN573" s="2">
        <v>0</v>
      </c>
      <c r="AO573" s="2">
        <v>0</v>
      </c>
      <c r="AP573" s="2">
        <v>0</v>
      </c>
      <c r="AQ573" s="2">
        <v>0</v>
      </c>
      <c r="AR573" s="2">
        <v>0</v>
      </c>
      <c r="AS573" s="2">
        <v>0</v>
      </c>
      <c r="AT573" s="2">
        <v>111</v>
      </c>
      <c r="AU573" s="2">
        <v>52</v>
      </c>
      <c r="AV573" s="2">
        <v>1</v>
      </c>
      <c r="AW573" s="2">
        <v>1</v>
      </c>
      <c r="AX573" s="2"/>
      <c r="AY573" s="2"/>
      <c r="AZ573" s="2">
        <v>1</v>
      </c>
      <c r="BA573" s="2">
        <v>1</v>
      </c>
      <c r="BB573" s="2">
        <v>1</v>
      </c>
      <c r="BC573" s="2">
        <v>1</v>
      </c>
      <c r="BD573" s="2" t="s">
        <v>3</v>
      </c>
      <c r="BE573" s="2" t="s">
        <v>3</v>
      </c>
      <c r="BF573" s="2" t="s">
        <v>3</v>
      </c>
      <c r="BG573" s="2" t="s">
        <v>3</v>
      </c>
      <c r="BH573" s="2">
        <v>3</v>
      </c>
      <c r="BI573" s="2">
        <v>2</v>
      </c>
      <c r="BJ573" s="2" t="s">
        <v>3</v>
      </c>
      <c r="BK573" s="2"/>
      <c r="BL573" s="2"/>
      <c r="BM573" s="2">
        <v>110005</v>
      </c>
      <c r="BN573" s="2">
        <v>0</v>
      </c>
      <c r="BO573" s="2" t="s">
        <v>3</v>
      </c>
      <c r="BP573" s="2">
        <v>0</v>
      </c>
      <c r="BQ573" s="2">
        <v>3</v>
      </c>
      <c r="BR573" s="2">
        <v>0</v>
      </c>
      <c r="BS573" s="2">
        <v>1</v>
      </c>
      <c r="BT573" s="2">
        <v>1</v>
      </c>
      <c r="BU573" s="2">
        <v>1</v>
      </c>
      <c r="BV573" s="2">
        <v>1</v>
      </c>
      <c r="BW573" s="2">
        <v>1</v>
      </c>
      <c r="BX573" s="2">
        <v>1</v>
      </c>
      <c r="BY573" s="2" t="s">
        <v>3</v>
      </c>
      <c r="BZ573" s="2">
        <v>111</v>
      </c>
      <c r="CA573" s="2">
        <v>52</v>
      </c>
      <c r="CB573" s="2" t="s">
        <v>3</v>
      </c>
      <c r="CC573" s="2"/>
      <c r="CD573" s="2"/>
      <c r="CE573" s="2">
        <v>0</v>
      </c>
      <c r="CF573" s="2">
        <v>0</v>
      </c>
      <c r="CG573" s="2">
        <v>0</v>
      </c>
      <c r="CH573" s="2"/>
      <c r="CI573" s="2"/>
      <c r="CJ573" s="2"/>
      <c r="CK573" s="2"/>
      <c r="CL573" s="2"/>
      <c r="CM573" s="2">
        <v>0</v>
      </c>
      <c r="CN573" s="2" t="s">
        <v>3</v>
      </c>
      <c r="CO573" s="2">
        <v>0</v>
      </c>
      <c r="CP573" s="2">
        <f>0</f>
        <v>0</v>
      </c>
      <c r="CQ573" s="2">
        <f>0</f>
        <v>0</v>
      </c>
      <c r="CR573" s="2">
        <f>0</f>
        <v>0</v>
      </c>
      <c r="CS573" s="2">
        <f>0</f>
        <v>0</v>
      </c>
      <c r="CT573" s="2">
        <f>0</f>
        <v>0</v>
      </c>
      <c r="CU573" s="2">
        <f>0</f>
        <v>0</v>
      </c>
      <c r="CV573" s="2">
        <f>0</f>
        <v>0</v>
      </c>
      <c r="CW573" s="2">
        <f>0</f>
        <v>0</v>
      </c>
      <c r="CX573" s="2">
        <f>0</f>
        <v>0</v>
      </c>
      <c r="CY573" s="2">
        <f>0</f>
        <v>0</v>
      </c>
      <c r="CZ573" s="2">
        <f>0</f>
        <v>0</v>
      </c>
      <c r="DA573" s="2"/>
      <c r="DB573" s="2"/>
      <c r="DC573" s="2" t="s">
        <v>3</v>
      </c>
      <c r="DD573" s="2" t="s">
        <v>3</v>
      </c>
      <c r="DE573" s="2" t="s">
        <v>3</v>
      </c>
      <c r="DF573" s="2" t="s">
        <v>3</v>
      </c>
      <c r="DG573" s="2" t="s">
        <v>3</v>
      </c>
      <c r="DH573" s="2" t="s">
        <v>3</v>
      </c>
      <c r="DI573" s="2" t="s">
        <v>3</v>
      </c>
      <c r="DJ573" s="2" t="s">
        <v>3</v>
      </c>
      <c r="DK573" s="2" t="s">
        <v>3</v>
      </c>
      <c r="DL573" s="2" t="s">
        <v>3</v>
      </c>
      <c r="DM573" s="2" t="s">
        <v>3</v>
      </c>
      <c r="DN573" s="2">
        <v>0</v>
      </c>
      <c r="DO573" s="2">
        <v>0</v>
      </c>
      <c r="DP573" s="2">
        <v>1</v>
      </c>
      <c r="DQ573" s="2">
        <v>1</v>
      </c>
      <c r="DR573" s="2"/>
      <c r="DS573" s="2"/>
      <c r="DT573" s="2"/>
      <c r="DU573" s="2">
        <v>1013</v>
      </c>
      <c r="DV573" s="2" t="s">
        <v>186</v>
      </c>
      <c r="DW573" s="2" t="s">
        <v>186</v>
      </c>
      <c r="DX573" s="2">
        <v>1</v>
      </c>
      <c r="DY573" s="2"/>
      <c r="DZ573" s="2" t="s">
        <v>3</v>
      </c>
      <c r="EA573" s="2" t="s">
        <v>3</v>
      </c>
      <c r="EB573" s="2" t="s">
        <v>3</v>
      </c>
      <c r="EC573" s="2" t="s">
        <v>3</v>
      </c>
      <c r="ED573" s="2"/>
      <c r="EE573" s="2">
        <v>70312854</v>
      </c>
      <c r="EF573" s="2">
        <v>3</v>
      </c>
      <c r="EG573" s="2" t="s">
        <v>178</v>
      </c>
      <c r="EH573" s="2">
        <v>0</v>
      </c>
      <c r="EI573" s="2" t="s">
        <v>3</v>
      </c>
      <c r="EJ573" s="2">
        <v>2</v>
      </c>
      <c r="EK573" s="2">
        <v>110005</v>
      </c>
      <c r="EL573" s="2" t="s">
        <v>179</v>
      </c>
      <c r="EM573" s="2" t="s">
        <v>180</v>
      </c>
      <c r="EN573" s="2"/>
      <c r="EO573" s="2" t="s">
        <v>3</v>
      </c>
      <c r="EP573" s="2"/>
      <c r="EQ573" s="2">
        <v>0</v>
      </c>
      <c r="ER573" s="2">
        <v>0</v>
      </c>
      <c r="ES573" s="2">
        <v>0</v>
      </c>
      <c r="ET573" s="2">
        <v>0</v>
      </c>
      <c r="EU573" s="2">
        <v>0</v>
      </c>
      <c r="EV573" s="2">
        <v>0</v>
      </c>
      <c r="EW573" s="2">
        <v>0</v>
      </c>
      <c r="EX573" s="2">
        <v>0</v>
      </c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>
        <v>0</v>
      </c>
      <c r="FR573" s="2">
        <v>0</v>
      </c>
      <c r="FS573" s="2">
        <v>0</v>
      </c>
      <c r="FT573" s="2"/>
      <c r="FU573" s="2"/>
      <c r="FV573" s="2"/>
      <c r="FW573" s="2"/>
      <c r="FX573" s="2">
        <v>111</v>
      </c>
      <c r="FY573" s="2">
        <v>52</v>
      </c>
      <c r="FZ573" s="2"/>
      <c r="GA573" s="2" t="s">
        <v>3</v>
      </c>
      <c r="GB573" s="2"/>
      <c r="GC573" s="2"/>
      <c r="GD573" s="2">
        <v>1</v>
      </c>
      <c r="GE573" s="2"/>
      <c r="GF573" s="2">
        <v>274903907</v>
      </c>
      <c r="GG573" s="2">
        <v>2</v>
      </c>
      <c r="GH573" s="2">
        <v>1</v>
      </c>
      <c r="GI573" s="2">
        <v>-2</v>
      </c>
      <c r="GJ573" s="2">
        <v>0</v>
      </c>
      <c r="GK573" s="2">
        <v>0</v>
      </c>
      <c r="GL573" s="2">
        <f t="shared" si="320"/>
        <v>0</v>
      </c>
      <c r="GM573" s="2">
        <f t="shared" si="321"/>
        <v>13.65</v>
      </c>
      <c r="GN573" s="2">
        <f t="shared" si="322"/>
        <v>0</v>
      </c>
      <c r="GO573" s="2">
        <f t="shared" si="323"/>
        <v>13.65</v>
      </c>
      <c r="GP573" s="2">
        <f t="shared" si="324"/>
        <v>0</v>
      </c>
      <c r="GQ573" s="2"/>
      <c r="GR573" s="2">
        <v>0</v>
      </c>
      <c r="GS573" s="2">
        <v>3</v>
      </c>
      <c r="GT573" s="2">
        <v>0</v>
      </c>
      <c r="GU573" s="2" t="s">
        <v>3</v>
      </c>
      <c r="GV573" s="2">
        <f t="shared" si="325"/>
        <v>0</v>
      </c>
      <c r="GW573" s="2">
        <v>1</v>
      </c>
      <c r="GX573" s="2">
        <f t="shared" si="326"/>
        <v>0</v>
      </c>
      <c r="GY573" s="2"/>
      <c r="GZ573" s="2"/>
      <c r="HA573" s="2">
        <v>0</v>
      </c>
      <c r="HB573" s="2">
        <v>0</v>
      </c>
      <c r="HC573" s="2">
        <f>0</f>
        <v>0</v>
      </c>
      <c r="HD573" s="2"/>
      <c r="HE573" s="2" t="s">
        <v>3</v>
      </c>
      <c r="HF573" s="2" t="s">
        <v>3</v>
      </c>
      <c r="HG573" s="2"/>
      <c r="HH573" s="2"/>
      <c r="HI573" s="2"/>
      <c r="HJ573" s="2"/>
      <c r="HK573" s="2"/>
      <c r="HL573" s="2"/>
      <c r="HM573" s="2" t="s">
        <v>3</v>
      </c>
      <c r="HN573" s="2" t="s">
        <v>181</v>
      </c>
      <c r="HO573" s="2" t="s">
        <v>182</v>
      </c>
      <c r="HP573" s="2" t="s">
        <v>179</v>
      </c>
      <c r="HQ573" s="2" t="s">
        <v>179</v>
      </c>
      <c r="HR573" s="2"/>
      <c r="HS573" s="2">
        <v>0</v>
      </c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  <c r="IH573" s="2"/>
      <c r="II573" s="2"/>
      <c r="IJ573" s="2"/>
      <c r="IK573" s="2">
        <v>0</v>
      </c>
      <c r="IL573" s="2"/>
      <c r="IM573" s="2"/>
      <c r="IN573" s="2"/>
      <c r="IO573" s="2"/>
      <c r="IP573" s="2"/>
      <c r="IQ573" s="2"/>
      <c r="IR573" s="2"/>
      <c r="IS573" s="2"/>
      <c r="IT573" s="2"/>
      <c r="IU573" s="2"/>
    </row>
    <row r="574" spans="1:255" x14ac:dyDescent="0.2">
      <c r="A574" s="2">
        <v>17</v>
      </c>
      <c r="B574" s="2">
        <v>1</v>
      </c>
      <c r="C574" s="2"/>
      <c r="D574" s="2"/>
      <c r="E574" s="2" t="s">
        <v>715</v>
      </c>
      <c r="F574" s="2" t="s">
        <v>200</v>
      </c>
      <c r="G574" s="2" t="s">
        <v>201</v>
      </c>
      <c r="H574" s="2" t="s">
        <v>104</v>
      </c>
      <c r="I574" s="2">
        <f>ROUND(68/100,7)</f>
        <v>0.68</v>
      </c>
      <c r="J574" s="2">
        <v>0</v>
      </c>
      <c r="K574" s="2">
        <f>ROUND(68/100,7)</f>
        <v>0.68</v>
      </c>
      <c r="L574" s="2"/>
      <c r="M574" s="2"/>
      <c r="N574" s="2"/>
      <c r="O574" s="2">
        <f t="shared" ref="O574:O589" si="327">ROUND(CP574,2)</f>
        <v>158.66</v>
      </c>
      <c r="P574" s="2">
        <f>ROUND(CQ574*I574,2)</f>
        <v>158.66</v>
      </c>
      <c r="Q574" s="2">
        <f>ROUND(CR574*I574,2)</f>
        <v>0</v>
      </c>
      <c r="R574" s="2">
        <f>ROUND(CS574*I574,2)</f>
        <v>0</v>
      </c>
      <c r="S574" s="2">
        <f>ROUND(CT574*I574,2)</f>
        <v>0</v>
      </c>
      <c r="T574" s="2">
        <f t="shared" si="313"/>
        <v>0</v>
      </c>
      <c r="U574" s="2">
        <f>ROUND(CV574*I574,7)</f>
        <v>0</v>
      </c>
      <c r="V574" s="2">
        <f>ROUND(CW574*I574,7)</f>
        <v>0</v>
      </c>
      <c r="W574" s="2">
        <f t="shared" si="314"/>
        <v>0</v>
      </c>
      <c r="X574" s="2">
        <f t="shared" si="315"/>
        <v>0</v>
      </c>
      <c r="Y574" s="2">
        <f t="shared" si="316"/>
        <v>0</v>
      </c>
      <c r="Z574" s="2"/>
      <c r="AA574" s="2">
        <v>72309884</v>
      </c>
      <c r="AB574" s="2">
        <f t="shared" si="317"/>
        <v>151.51</v>
      </c>
      <c r="AC574" s="2">
        <f>ROUND((ES574),6)</f>
        <v>151.51</v>
      </c>
      <c r="AD574" s="2">
        <f>ROUND((((ET574)-(EU574))+AE574),6)</f>
        <v>0</v>
      </c>
      <c r="AE574" s="2">
        <f>ROUND((EU574),6)</f>
        <v>0</v>
      </c>
      <c r="AF574" s="2">
        <f>ROUND((EV574),6)</f>
        <v>0</v>
      </c>
      <c r="AG574" s="2">
        <f t="shared" si="318"/>
        <v>0</v>
      </c>
      <c r="AH574" s="2">
        <f>(EW574)</f>
        <v>0</v>
      </c>
      <c r="AI574" s="2">
        <f>(EX574)</f>
        <v>0</v>
      </c>
      <c r="AJ574" s="2">
        <f t="shared" si="319"/>
        <v>0</v>
      </c>
      <c r="AK574" s="2">
        <v>151.51</v>
      </c>
      <c r="AL574" s="2">
        <v>151.51</v>
      </c>
      <c r="AM574" s="2">
        <v>0</v>
      </c>
      <c r="AN574" s="2">
        <v>0</v>
      </c>
      <c r="AO574" s="2">
        <v>0</v>
      </c>
      <c r="AP574" s="2">
        <v>0</v>
      </c>
      <c r="AQ574" s="2">
        <v>0</v>
      </c>
      <c r="AR574" s="2">
        <v>0</v>
      </c>
      <c r="AS574" s="2">
        <v>0</v>
      </c>
      <c r="AT574" s="2">
        <v>0</v>
      </c>
      <c r="AU574" s="2">
        <v>0</v>
      </c>
      <c r="AV574" s="2">
        <v>1</v>
      </c>
      <c r="AW574" s="2">
        <v>1</v>
      </c>
      <c r="AX574" s="2"/>
      <c r="AY574" s="2"/>
      <c r="AZ574" s="2">
        <v>1</v>
      </c>
      <c r="BA574" s="2">
        <v>1</v>
      </c>
      <c r="BB574" s="2">
        <v>1</v>
      </c>
      <c r="BC574" s="2">
        <v>1.54</v>
      </c>
      <c r="BD574" s="2" t="s">
        <v>3</v>
      </c>
      <c r="BE574" s="2" t="s">
        <v>3</v>
      </c>
      <c r="BF574" s="2" t="s">
        <v>3</v>
      </c>
      <c r="BG574" s="2" t="s">
        <v>3</v>
      </c>
      <c r="BH574" s="2">
        <v>3</v>
      </c>
      <c r="BI574" s="2">
        <v>1</v>
      </c>
      <c r="BJ574" s="2" t="s">
        <v>202</v>
      </c>
      <c r="BK574" s="2"/>
      <c r="BL574" s="2"/>
      <c r="BM574" s="2">
        <v>500001</v>
      </c>
      <c r="BN574" s="2">
        <v>0</v>
      </c>
      <c r="BO574" s="2" t="s">
        <v>200</v>
      </c>
      <c r="BP574" s="2">
        <v>1</v>
      </c>
      <c r="BQ574" s="2">
        <v>8</v>
      </c>
      <c r="BR574" s="2">
        <v>0</v>
      </c>
      <c r="BS574" s="2">
        <v>1</v>
      </c>
      <c r="BT574" s="2">
        <v>1</v>
      </c>
      <c r="BU574" s="2">
        <v>1</v>
      </c>
      <c r="BV574" s="2">
        <v>1</v>
      </c>
      <c r="BW574" s="2">
        <v>1</v>
      </c>
      <c r="BX574" s="2">
        <v>1</v>
      </c>
      <c r="BY574" s="2" t="s">
        <v>3</v>
      </c>
      <c r="BZ574" s="2">
        <v>0</v>
      </c>
      <c r="CA574" s="2">
        <v>0</v>
      </c>
      <c r="CB574" s="2" t="s">
        <v>3</v>
      </c>
      <c r="CC574" s="2"/>
      <c r="CD574" s="2"/>
      <c r="CE574" s="2">
        <v>0</v>
      </c>
      <c r="CF574" s="2">
        <v>0</v>
      </c>
      <c r="CG574" s="2">
        <v>0</v>
      </c>
      <c r="CH574" s="2"/>
      <c r="CI574" s="2"/>
      <c r="CJ574" s="2"/>
      <c r="CK574" s="2"/>
      <c r="CL574" s="2"/>
      <c r="CM574" s="2">
        <v>0</v>
      </c>
      <c r="CN574" s="2" t="s">
        <v>3</v>
      </c>
      <c r="CO574" s="2">
        <v>0</v>
      </c>
      <c r="CP574" s="2">
        <f t="shared" ref="CP574:CP589" si="328">(P574+Q574+S574+R574)</f>
        <v>158.66</v>
      </c>
      <c r="CQ574" s="2">
        <f>ROUND(AL574*BC574,2)</f>
        <v>233.33</v>
      </c>
      <c r="CR574" s="2">
        <f>ROUND(AM574*BB574,2)</f>
        <v>0</v>
      </c>
      <c r="CS574" s="2">
        <f>ROUND(AN574*BS574,2)</f>
        <v>0</v>
      </c>
      <c r="CT574" s="2">
        <f>ROUND(AO574*BA574,2)</f>
        <v>0</v>
      </c>
      <c r="CU574" s="2">
        <f>AG574</f>
        <v>0</v>
      </c>
      <c r="CV574" s="2">
        <f>AH574</f>
        <v>0</v>
      </c>
      <c r="CW574" s="2">
        <f>AI574</f>
        <v>0</v>
      </c>
      <c r="CX574" s="2">
        <f>AJ574</f>
        <v>0</v>
      </c>
      <c r="CY574" s="2">
        <f>0</f>
        <v>0</v>
      </c>
      <c r="CZ574" s="2">
        <f>0</f>
        <v>0</v>
      </c>
      <c r="DA574" s="2"/>
      <c r="DB574" s="2"/>
      <c r="DC574" s="2" t="s">
        <v>3</v>
      </c>
      <c r="DD574" s="2" t="s">
        <v>3</v>
      </c>
      <c r="DE574" s="2" t="s">
        <v>3</v>
      </c>
      <c r="DF574" s="2" t="s">
        <v>3</v>
      </c>
      <c r="DG574" s="2" t="s">
        <v>3</v>
      </c>
      <c r="DH574" s="2" t="s">
        <v>3</v>
      </c>
      <c r="DI574" s="2" t="s">
        <v>3</v>
      </c>
      <c r="DJ574" s="2" t="s">
        <v>3</v>
      </c>
      <c r="DK574" s="2" t="s">
        <v>3</v>
      </c>
      <c r="DL574" s="2" t="s">
        <v>3</v>
      </c>
      <c r="DM574" s="2" t="s">
        <v>3</v>
      </c>
      <c r="DN574" s="2">
        <v>0</v>
      </c>
      <c r="DO574" s="2">
        <v>0</v>
      </c>
      <c r="DP574" s="2">
        <v>1</v>
      </c>
      <c r="DQ574" s="2">
        <v>1</v>
      </c>
      <c r="DR574" s="2"/>
      <c r="DS574" s="2"/>
      <c r="DT574" s="2"/>
      <c r="DU574" s="2">
        <v>1003</v>
      </c>
      <c r="DV574" s="2" t="s">
        <v>104</v>
      </c>
      <c r="DW574" s="2" t="s">
        <v>104</v>
      </c>
      <c r="DX574" s="2">
        <v>100</v>
      </c>
      <c r="DY574" s="2"/>
      <c r="DZ574" s="2" t="s">
        <v>3</v>
      </c>
      <c r="EA574" s="2" t="s">
        <v>3</v>
      </c>
      <c r="EB574" s="2" t="s">
        <v>3</v>
      </c>
      <c r="EC574" s="2" t="s">
        <v>3</v>
      </c>
      <c r="ED574" s="2"/>
      <c r="EE574" s="2">
        <v>70312867</v>
      </c>
      <c r="EF574" s="2">
        <v>8</v>
      </c>
      <c r="EG574" s="2" t="s">
        <v>124</v>
      </c>
      <c r="EH574" s="2">
        <v>0</v>
      </c>
      <c r="EI574" s="2" t="s">
        <v>3</v>
      </c>
      <c r="EJ574" s="2">
        <v>1</v>
      </c>
      <c r="EK574" s="2">
        <v>500001</v>
      </c>
      <c r="EL574" s="2" t="s">
        <v>125</v>
      </c>
      <c r="EM574" s="2" t="s">
        <v>126</v>
      </c>
      <c r="EN574" s="2"/>
      <c r="EO574" s="2" t="s">
        <v>3</v>
      </c>
      <c r="EP574" s="2"/>
      <c r="EQ574" s="2">
        <v>0</v>
      </c>
      <c r="ER574" s="2">
        <v>151.51</v>
      </c>
      <c r="ES574" s="2">
        <v>151.51</v>
      </c>
      <c r="ET574" s="2">
        <v>0</v>
      </c>
      <c r="EU574" s="2">
        <v>0</v>
      </c>
      <c r="EV574" s="2">
        <v>0</v>
      </c>
      <c r="EW574" s="2">
        <v>0</v>
      </c>
      <c r="EX574" s="2">
        <v>0</v>
      </c>
      <c r="EY574" s="2">
        <v>0</v>
      </c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>
        <v>0</v>
      </c>
      <c r="FR574" s="2">
        <v>0</v>
      </c>
      <c r="FS574" s="2">
        <v>0</v>
      </c>
      <c r="FT574" s="2"/>
      <c r="FU574" s="2"/>
      <c r="FV574" s="2"/>
      <c r="FW574" s="2"/>
      <c r="FX574" s="2">
        <v>0</v>
      </c>
      <c r="FY574" s="2">
        <v>0</v>
      </c>
      <c r="FZ574" s="2"/>
      <c r="GA574" s="2" t="s">
        <v>3</v>
      </c>
      <c r="GB574" s="2"/>
      <c r="GC574" s="2"/>
      <c r="GD574" s="2">
        <v>1</v>
      </c>
      <c r="GE574" s="2"/>
      <c r="GF574" s="2">
        <v>1932285704</v>
      </c>
      <c r="GG574" s="2">
        <v>2</v>
      </c>
      <c r="GH574" s="2">
        <v>1</v>
      </c>
      <c r="GI574" s="2">
        <v>2</v>
      </c>
      <c r="GJ574" s="2">
        <v>0</v>
      </c>
      <c r="GK574" s="2">
        <v>0</v>
      </c>
      <c r="GL574" s="2">
        <f t="shared" si="320"/>
        <v>0</v>
      </c>
      <c r="GM574" s="2">
        <f t="shared" si="321"/>
        <v>158.66</v>
      </c>
      <c r="GN574" s="2">
        <f t="shared" si="322"/>
        <v>158.66</v>
      </c>
      <c r="GO574" s="2">
        <f t="shared" si="323"/>
        <v>0</v>
      </c>
      <c r="GP574" s="2">
        <f t="shared" si="324"/>
        <v>0</v>
      </c>
      <c r="GQ574" s="2"/>
      <c r="GR574" s="2">
        <v>0</v>
      </c>
      <c r="GS574" s="2">
        <v>0</v>
      </c>
      <c r="GT574" s="2">
        <v>0</v>
      </c>
      <c r="GU574" s="2" t="s">
        <v>3</v>
      </c>
      <c r="GV574" s="2">
        <f t="shared" si="325"/>
        <v>0</v>
      </c>
      <c r="GW574" s="2">
        <v>1</v>
      </c>
      <c r="GX574" s="2">
        <f t="shared" si="326"/>
        <v>0</v>
      </c>
      <c r="GY574" s="2"/>
      <c r="GZ574" s="2"/>
      <c r="HA574" s="2">
        <v>0</v>
      </c>
      <c r="HB574" s="2">
        <v>0</v>
      </c>
      <c r="HC574" s="2">
        <f t="shared" ref="HC574:HC589" si="329">GV574*GW574</f>
        <v>0</v>
      </c>
      <c r="HD574" s="2"/>
      <c r="HE574" s="2" t="s">
        <v>3</v>
      </c>
      <c r="HF574" s="2" t="s">
        <v>3</v>
      </c>
      <c r="HG574" s="2"/>
      <c r="HH574" s="2"/>
      <c r="HI574" s="2"/>
      <c r="HJ574" s="2"/>
      <c r="HK574" s="2"/>
      <c r="HL574" s="2"/>
      <c r="HM574" s="2" t="s">
        <v>3</v>
      </c>
      <c r="HN574" s="2" t="s">
        <v>3</v>
      </c>
      <c r="HO574" s="2" t="s">
        <v>3</v>
      </c>
      <c r="HP574" s="2" t="s">
        <v>3</v>
      </c>
      <c r="HQ574" s="2" t="s">
        <v>3</v>
      </c>
      <c r="HR574" s="2"/>
      <c r="HS574" s="2">
        <v>0</v>
      </c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  <c r="II574" s="2"/>
      <c r="IJ574" s="2"/>
      <c r="IK574" s="2">
        <v>0</v>
      </c>
      <c r="IL574" s="2"/>
      <c r="IM574" s="2"/>
      <c r="IN574" s="2"/>
      <c r="IO574" s="2"/>
      <c r="IP574" s="2"/>
      <c r="IQ574" s="2"/>
      <c r="IR574" s="2"/>
      <c r="IS574" s="2"/>
      <c r="IT574" s="2"/>
      <c r="IU574" s="2"/>
    </row>
    <row r="575" spans="1:255" x14ac:dyDescent="0.2">
      <c r="A575" s="2">
        <v>17</v>
      </c>
      <c r="B575" s="2">
        <v>1</v>
      </c>
      <c r="C575" s="2">
        <f>ROW(SmtRes!A527)</f>
        <v>527</v>
      </c>
      <c r="D575" s="2">
        <f>ROW(EtalonRes!A577)</f>
        <v>577</v>
      </c>
      <c r="E575" s="2" t="s">
        <v>716</v>
      </c>
      <c r="F575" s="2" t="s">
        <v>204</v>
      </c>
      <c r="G575" s="2" t="s">
        <v>205</v>
      </c>
      <c r="H575" s="2" t="s">
        <v>206</v>
      </c>
      <c r="I575" s="2">
        <f>ROUND(21/100,7)</f>
        <v>0.21</v>
      </c>
      <c r="J575" s="2">
        <v>0</v>
      </c>
      <c r="K575" s="2">
        <f>ROUND(21/100,7)</f>
        <v>0.21</v>
      </c>
      <c r="L575" s="2"/>
      <c r="M575" s="2"/>
      <c r="N575" s="2"/>
      <c r="O575" s="2">
        <f t="shared" si="327"/>
        <v>1124.81</v>
      </c>
      <c r="P575" s="2">
        <f>SUMIF(SmtRes!AQ524:'SmtRes'!AQ527,"=1",SmtRes!DF524:'SmtRes'!DF527)</f>
        <v>0</v>
      </c>
      <c r="Q575" s="2">
        <f>SUMIF(SmtRes!AQ524:'SmtRes'!AQ527,"=1",SmtRes!DG524:'SmtRes'!DG527)</f>
        <v>255.36</v>
      </c>
      <c r="R575" s="2">
        <f>SUMIF(SmtRes!AQ524:'SmtRes'!AQ527,"=1",SmtRes!DH524:'SmtRes'!DH527)</f>
        <v>77.75</v>
      </c>
      <c r="S575" s="2">
        <f>SUMIF(SmtRes!AQ524:'SmtRes'!AQ527,"=1",SmtRes!DI524:'SmtRes'!DI527)</f>
        <v>791.7</v>
      </c>
      <c r="T575" s="2">
        <f t="shared" si="313"/>
        <v>0</v>
      </c>
      <c r="U575" s="2">
        <f>SUMIF(SmtRes!AQ524:'SmtRes'!AQ527,"=1",SmtRes!CV524:'SmtRes'!CV527)</f>
        <v>2.3835000000000002</v>
      </c>
      <c r="V575" s="2">
        <f>SUMIF(SmtRes!AQ524:'SmtRes'!AQ527,"=1",SmtRes!CW524:'SmtRes'!CW527)</f>
        <v>0.19739999999999999</v>
      </c>
      <c r="W575" s="2">
        <f t="shared" si="314"/>
        <v>0</v>
      </c>
      <c r="X575" s="2">
        <f t="shared" si="315"/>
        <v>1278.0899999999999</v>
      </c>
      <c r="Y575" s="2">
        <f t="shared" si="316"/>
        <v>1165.06</v>
      </c>
      <c r="Z575" s="2"/>
      <c r="AA575" s="2">
        <v>72309884</v>
      </c>
      <c r="AB575" s="2">
        <f t="shared" si="317"/>
        <v>4709.3915999999999</v>
      </c>
      <c r="AC575" s="2">
        <f>ROUND((0),6)</f>
        <v>0</v>
      </c>
      <c r="AD575" s="2">
        <f>ROUND((((SUM(SmtRes!BR524:'SmtRes'!BR527))-(SUM(SmtRes!BS524:'SmtRes'!BS527)))+AE575),6)</f>
        <v>939.37559999999996</v>
      </c>
      <c r="AE575" s="2">
        <f>ROUND((SUM(SmtRes!BS524:'SmtRes'!BS527)),6)</f>
        <v>370.25659999999999</v>
      </c>
      <c r="AF575" s="2">
        <f>ROUND((SUM(SmtRes!BT524:'SmtRes'!BT527)),6)</f>
        <v>3770.0160000000001</v>
      </c>
      <c r="AG575" s="2">
        <f t="shared" si="318"/>
        <v>0</v>
      </c>
      <c r="AH575" s="2">
        <f>(SUM(SmtRes!BU524:'SmtRes'!BU527))</f>
        <v>11.35</v>
      </c>
      <c r="AI575" s="2">
        <f>(SUM(SmtRes!BV524:'SmtRes'!BV527))</f>
        <v>0.94</v>
      </c>
      <c r="AJ575" s="2">
        <f t="shared" si="319"/>
        <v>0</v>
      </c>
      <c r="AK575" s="2">
        <v>5079.6481999999996</v>
      </c>
      <c r="AL575" s="2">
        <v>0</v>
      </c>
      <c r="AM575" s="2">
        <v>939.37559999999996</v>
      </c>
      <c r="AN575" s="2">
        <v>370.25659999999999</v>
      </c>
      <c r="AO575" s="2">
        <v>3770.0160000000001</v>
      </c>
      <c r="AP575" s="2">
        <v>0</v>
      </c>
      <c r="AQ575" s="2">
        <v>11.35</v>
      </c>
      <c r="AR575" s="2">
        <v>0.94</v>
      </c>
      <c r="AS575" s="2">
        <v>0</v>
      </c>
      <c r="AT575" s="2">
        <v>147</v>
      </c>
      <c r="AU575" s="2">
        <v>134</v>
      </c>
      <c r="AV575" s="2">
        <v>1</v>
      </c>
      <c r="AW575" s="2">
        <v>1</v>
      </c>
      <c r="AX575" s="2"/>
      <c r="AY575" s="2"/>
      <c r="AZ575" s="2">
        <v>1</v>
      </c>
      <c r="BA575" s="2">
        <v>1</v>
      </c>
      <c r="BB575" s="2">
        <v>1</v>
      </c>
      <c r="BC575" s="2">
        <v>1</v>
      </c>
      <c r="BD575" s="2" t="s">
        <v>3</v>
      </c>
      <c r="BE575" s="2" t="s">
        <v>3</v>
      </c>
      <c r="BF575" s="2" t="s">
        <v>3</v>
      </c>
      <c r="BG575" s="2" t="s">
        <v>3</v>
      </c>
      <c r="BH575" s="2">
        <v>0</v>
      </c>
      <c r="BI575" s="2">
        <v>1</v>
      </c>
      <c r="BJ575" s="2" t="s">
        <v>207</v>
      </c>
      <c r="BK575" s="2"/>
      <c r="BL575" s="2"/>
      <c r="BM575" s="2">
        <v>27001</v>
      </c>
      <c r="BN575" s="2">
        <v>0</v>
      </c>
      <c r="BO575" s="2" t="s">
        <v>3</v>
      </c>
      <c r="BP575" s="2">
        <v>0</v>
      </c>
      <c r="BQ575" s="2">
        <v>2</v>
      </c>
      <c r="BR575" s="2">
        <v>0</v>
      </c>
      <c r="BS575" s="2">
        <v>1</v>
      </c>
      <c r="BT575" s="2">
        <v>1</v>
      </c>
      <c r="BU575" s="2">
        <v>1</v>
      </c>
      <c r="BV575" s="2">
        <v>1</v>
      </c>
      <c r="BW575" s="2">
        <v>1</v>
      </c>
      <c r="BX575" s="2">
        <v>1</v>
      </c>
      <c r="BY575" s="2" t="s">
        <v>3</v>
      </c>
      <c r="BZ575" s="2">
        <v>147</v>
      </c>
      <c r="CA575" s="2">
        <v>134</v>
      </c>
      <c r="CB575" s="2" t="s">
        <v>3</v>
      </c>
      <c r="CC575" s="2"/>
      <c r="CD575" s="2"/>
      <c r="CE575" s="2">
        <v>0</v>
      </c>
      <c r="CF575" s="2">
        <v>0</v>
      </c>
      <c r="CG575" s="2">
        <v>0</v>
      </c>
      <c r="CH575" s="2"/>
      <c r="CI575" s="2"/>
      <c r="CJ575" s="2"/>
      <c r="CK575" s="2"/>
      <c r="CL575" s="2"/>
      <c r="CM575" s="2">
        <v>0</v>
      </c>
      <c r="CN575" s="2" t="s">
        <v>3</v>
      </c>
      <c r="CO575" s="2">
        <v>0</v>
      </c>
      <c r="CP575" s="2">
        <f t="shared" si="328"/>
        <v>1124.81</v>
      </c>
      <c r="CQ575" s="2">
        <f>SUMIF(SmtRes!AQ524:'SmtRes'!AQ527,"=1",SmtRes!AA524:'SmtRes'!AA527)</f>
        <v>0</v>
      </c>
      <c r="CR575" s="2">
        <f>SUMIF(SmtRes!AQ524:'SmtRes'!AQ527,"=1",SmtRes!AB524:'SmtRes'!AB527)</f>
        <v>1189.4000000000001</v>
      </c>
      <c r="CS575" s="2">
        <f>SUMIF(SmtRes!AQ524:'SmtRes'!AQ527,"=1",SmtRes!AC524:'SmtRes'!AC527)</f>
        <v>393.89</v>
      </c>
      <c r="CT575" s="2">
        <f>SUMIF(SmtRes!AQ524:'SmtRes'!AQ527,"=1",SmtRes!AD524:'SmtRes'!AD527)</f>
        <v>332.16</v>
      </c>
      <c r="CU575" s="2">
        <f t="shared" ref="CU575:CU589" si="330">AG575</f>
        <v>0</v>
      </c>
      <c r="CV575" s="2">
        <f>SUMIF(SmtRes!AQ524:'SmtRes'!AQ527,"=1",SmtRes!BU524:'SmtRes'!BU527)</f>
        <v>11.35</v>
      </c>
      <c r="CW575" s="2">
        <f>SUMIF(SmtRes!AQ524:'SmtRes'!AQ527,"=1",SmtRes!BV524:'SmtRes'!BV527)</f>
        <v>0.94</v>
      </c>
      <c r="CX575" s="2">
        <f t="shared" ref="CX575:CX589" si="331">AJ575</f>
        <v>0</v>
      </c>
      <c r="CY575" s="2">
        <f>(((S575+R575)*AT575)/100)</f>
        <v>1278.0915</v>
      </c>
      <c r="CZ575" s="2">
        <f>(((S575+R575)*AU575)/100)</f>
        <v>1165.0630000000001</v>
      </c>
      <c r="DA575" s="2"/>
      <c r="DB575" s="2"/>
      <c r="DC575" s="2" t="s">
        <v>3</v>
      </c>
      <c r="DD575" s="2" t="s">
        <v>3</v>
      </c>
      <c r="DE575" s="2" t="s">
        <v>3</v>
      </c>
      <c r="DF575" s="2" t="s">
        <v>3</v>
      </c>
      <c r="DG575" s="2" t="s">
        <v>3</v>
      </c>
      <c r="DH575" s="2" t="s">
        <v>3</v>
      </c>
      <c r="DI575" s="2" t="s">
        <v>3</v>
      </c>
      <c r="DJ575" s="2" t="s">
        <v>3</v>
      </c>
      <c r="DK575" s="2" t="s">
        <v>3</v>
      </c>
      <c r="DL575" s="2" t="s">
        <v>3</v>
      </c>
      <c r="DM575" s="2" t="s">
        <v>3</v>
      </c>
      <c r="DN575" s="2">
        <v>0</v>
      </c>
      <c r="DO575" s="2">
        <v>0</v>
      </c>
      <c r="DP575" s="2">
        <v>1</v>
      </c>
      <c r="DQ575" s="2">
        <v>1</v>
      </c>
      <c r="DR575" s="2"/>
      <c r="DS575" s="2"/>
      <c r="DT575" s="2"/>
      <c r="DU575" s="2">
        <v>1013</v>
      </c>
      <c r="DV575" s="2" t="s">
        <v>206</v>
      </c>
      <c r="DW575" s="2" t="s">
        <v>206</v>
      </c>
      <c r="DX575" s="2">
        <v>1</v>
      </c>
      <c r="DY575" s="2"/>
      <c r="DZ575" s="2" t="s">
        <v>3</v>
      </c>
      <c r="EA575" s="2" t="s">
        <v>3</v>
      </c>
      <c r="EB575" s="2" t="s">
        <v>3</v>
      </c>
      <c r="EC575" s="2" t="s">
        <v>3</v>
      </c>
      <c r="ED575" s="2"/>
      <c r="EE575" s="2">
        <v>70312975</v>
      </c>
      <c r="EF575" s="2">
        <v>2</v>
      </c>
      <c r="EG575" s="2" t="s">
        <v>25</v>
      </c>
      <c r="EH575" s="2">
        <v>21</v>
      </c>
      <c r="EI575" s="2" t="s">
        <v>208</v>
      </c>
      <c r="EJ575" s="2">
        <v>1</v>
      </c>
      <c r="EK575" s="2">
        <v>27001</v>
      </c>
      <c r="EL575" s="2" t="s">
        <v>208</v>
      </c>
      <c r="EM575" s="2" t="s">
        <v>209</v>
      </c>
      <c r="EN575" s="2"/>
      <c r="EO575" s="2" t="s">
        <v>3</v>
      </c>
      <c r="EP575" s="2"/>
      <c r="EQ575" s="2">
        <v>0</v>
      </c>
      <c r="ER575" s="2">
        <v>0</v>
      </c>
      <c r="ES575" s="2">
        <v>0</v>
      </c>
      <c r="ET575" s="2">
        <v>0</v>
      </c>
      <c r="EU575" s="2">
        <v>0</v>
      </c>
      <c r="EV575" s="2">
        <v>0</v>
      </c>
      <c r="EW575" s="2">
        <v>11.35</v>
      </c>
      <c r="EX575" s="2">
        <v>0.94</v>
      </c>
      <c r="EY575" s="2">
        <v>0</v>
      </c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>
        <v>0</v>
      </c>
      <c r="FR575" s="2">
        <v>0</v>
      </c>
      <c r="FS575" s="2">
        <v>0</v>
      </c>
      <c r="FT575" s="2"/>
      <c r="FU575" s="2"/>
      <c r="FV575" s="2"/>
      <c r="FW575" s="2"/>
      <c r="FX575" s="2">
        <v>147</v>
      </c>
      <c r="FY575" s="2">
        <v>134</v>
      </c>
      <c r="FZ575" s="2"/>
      <c r="GA575" s="2" t="s">
        <v>3</v>
      </c>
      <c r="GB575" s="2"/>
      <c r="GC575" s="2"/>
      <c r="GD575" s="2">
        <v>1</v>
      </c>
      <c r="GE575" s="2"/>
      <c r="GF575" s="2">
        <v>759341790</v>
      </c>
      <c r="GG575" s="2">
        <v>2</v>
      </c>
      <c r="GH575" s="2">
        <v>1</v>
      </c>
      <c r="GI575" s="2">
        <v>-2</v>
      </c>
      <c r="GJ575" s="2">
        <v>0</v>
      </c>
      <c r="GK575" s="2">
        <v>0</v>
      </c>
      <c r="GL575" s="2">
        <f t="shared" si="320"/>
        <v>0</v>
      </c>
      <c r="GM575" s="2">
        <f t="shared" si="321"/>
        <v>3567.96</v>
      </c>
      <c r="GN575" s="2">
        <f t="shared" si="322"/>
        <v>3567.96</v>
      </c>
      <c r="GO575" s="2">
        <f t="shared" si="323"/>
        <v>0</v>
      </c>
      <c r="GP575" s="2">
        <f t="shared" si="324"/>
        <v>0</v>
      </c>
      <c r="GQ575" s="2"/>
      <c r="GR575" s="2">
        <v>0</v>
      </c>
      <c r="GS575" s="2">
        <v>0</v>
      </c>
      <c r="GT575" s="2">
        <v>0</v>
      </c>
      <c r="GU575" s="2" t="s">
        <v>3</v>
      </c>
      <c r="GV575" s="2">
        <f t="shared" si="325"/>
        <v>0</v>
      </c>
      <c r="GW575" s="2">
        <v>1</v>
      </c>
      <c r="GX575" s="2">
        <f t="shared" si="326"/>
        <v>0</v>
      </c>
      <c r="GY575" s="2"/>
      <c r="GZ575" s="2"/>
      <c r="HA575" s="2">
        <v>0</v>
      </c>
      <c r="HB575" s="2">
        <v>0</v>
      </c>
      <c r="HC575" s="2">
        <f t="shared" si="329"/>
        <v>0</v>
      </c>
      <c r="HD575" s="2"/>
      <c r="HE575" s="2" t="s">
        <v>3</v>
      </c>
      <c r="HF575" s="2" t="s">
        <v>3</v>
      </c>
      <c r="HG575" s="2"/>
      <c r="HH575" s="2"/>
      <c r="HI575" s="2"/>
      <c r="HJ575" s="2"/>
      <c r="HK575" s="2"/>
      <c r="HL575" s="2"/>
      <c r="HM575" s="2" t="s">
        <v>3</v>
      </c>
      <c r="HN575" s="2" t="s">
        <v>210</v>
      </c>
      <c r="HO575" s="2" t="s">
        <v>211</v>
      </c>
      <c r="HP575" s="2" t="s">
        <v>208</v>
      </c>
      <c r="HQ575" s="2" t="s">
        <v>208</v>
      </c>
      <c r="HR575" s="2"/>
      <c r="HS575" s="2">
        <v>0</v>
      </c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  <c r="IH575" s="2"/>
      <c r="II575" s="2"/>
      <c r="IJ575" s="2"/>
      <c r="IK575" s="2">
        <v>0</v>
      </c>
      <c r="IL575" s="2"/>
      <c r="IM575" s="2"/>
      <c r="IN575" s="2"/>
      <c r="IO575" s="2"/>
      <c r="IP575" s="2"/>
      <c r="IQ575" s="2"/>
      <c r="IR575" s="2"/>
      <c r="IS575" s="2"/>
      <c r="IT575" s="2"/>
      <c r="IU575" s="2"/>
    </row>
    <row r="576" spans="1:255" x14ac:dyDescent="0.2">
      <c r="A576" s="2">
        <v>17</v>
      </c>
      <c r="B576" s="2">
        <v>1</v>
      </c>
      <c r="C576" s="2"/>
      <c r="D576" s="2"/>
      <c r="E576" s="2" t="s">
        <v>717</v>
      </c>
      <c r="F576" s="2" t="s">
        <v>213</v>
      </c>
      <c r="G576" s="2" t="s">
        <v>718</v>
      </c>
      <c r="H576" s="2" t="s">
        <v>118</v>
      </c>
      <c r="I576" s="2">
        <v>21</v>
      </c>
      <c r="J576" s="2">
        <v>0</v>
      </c>
      <c r="K576" s="2">
        <v>21</v>
      </c>
      <c r="L576" s="2"/>
      <c r="M576" s="2"/>
      <c r="N576" s="2"/>
      <c r="O576" s="2">
        <f t="shared" si="327"/>
        <v>20819.82</v>
      </c>
      <c r="P576" s="2">
        <f>ROUND(CQ576*I576,2)</f>
        <v>20819.82</v>
      </c>
      <c r="Q576" s="2">
        <f>ROUND(CR576*I576,2)</f>
        <v>0</v>
      </c>
      <c r="R576" s="2">
        <f>ROUND(CS576*I576,2)</f>
        <v>0</v>
      </c>
      <c r="S576" s="2">
        <f>ROUND(CT576*I576,2)</f>
        <v>0</v>
      </c>
      <c r="T576" s="2">
        <f t="shared" si="313"/>
        <v>0</v>
      </c>
      <c r="U576" s="2">
        <f>ROUND(CV576*I576,7)</f>
        <v>0</v>
      </c>
      <c r="V576" s="2">
        <f>ROUND(CW576*I576,7)</f>
        <v>0</v>
      </c>
      <c r="W576" s="2">
        <f t="shared" si="314"/>
        <v>0</v>
      </c>
      <c r="X576" s="2">
        <f t="shared" si="315"/>
        <v>0</v>
      </c>
      <c r="Y576" s="2">
        <f t="shared" si="316"/>
        <v>0</v>
      </c>
      <c r="Z576" s="2"/>
      <c r="AA576" s="2">
        <v>72309884</v>
      </c>
      <c r="AB576" s="2">
        <f t="shared" si="317"/>
        <v>713.25</v>
      </c>
      <c r="AC576" s="2">
        <f>ROUND((ES576),6)</f>
        <v>713.25</v>
      </c>
      <c r="AD576" s="2">
        <f>ROUND((((ET576)-(EU576))+AE576),6)</f>
        <v>0</v>
      </c>
      <c r="AE576" s="2">
        <f>ROUND((EU576),6)</f>
        <v>0</v>
      </c>
      <c r="AF576" s="2">
        <f>ROUND((EV576),6)</f>
        <v>0</v>
      </c>
      <c r="AG576" s="2">
        <f t="shared" si="318"/>
        <v>0</v>
      </c>
      <c r="AH576" s="2">
        <f>(EW576)</f>
        <v>0</v>
      </c>
      <c r="AI576" s="2">
        <f>(EX576)</f>
        <v>0</v>
      </c>
      <c r="AJ576" s="2">
        <f t="shared" si="319"/>
        <v>0</v>
      </c>
      <c r="AK576" s="2">
        <v>713.25</v>
      </c>
      <c r="AL576" s="2">
        <v>713.25</v>
      </c>
      <c r="AM576" s="2">
        <v>0</v>
      </c>
      <c r="AN576" s="2">
        <v>0</v>
      </c>
      <c r="AO576" s="2">
        <v>0</v>
      </c>
      <c r="AP576" s="2">
        <v>0</v>
      </c>
      <c r="AQ576" s="2">
        <v>0</v>
      </c>
      <c r="AR576" s="2">
        <v>0</v>
      </c>
      <c r="AS576" s="2">
        <v>0</v>
      </c>
      <c r="AT576" s="2">
        <v>0</v>
      </c>
      <c r="AU576" s="2">
        <v>0</v>
      </c>
      <c r="AV576" s="2">
        <v>1</v>
      </c>
      <c r="AW576" s="2">
        <v>1</v>
      </c>
      <c r="AX576" s="2"/>
      <c r="AY576" s="2"/>
      <c r="AZ576" s="2">
        <v>1</v>
      </c>
      <c r="BA576" s="2">
        <v>1</v>
      </c>
      <c r="BB576" s="2">
        <v>1</v>
      </c>
      <c r="BC576" s="2">
        <v>1.39</v>
      </c>
      <c r="BD576" s="2" t="s">
        <v>3</v>
      </c>
      <c r="BE576" s="2" t="s">
        <v>3</v>
      </c>
      <c r="BF576" s="2" t="s">
        <v>3</v>
      </c>
      <c r="BG576" s="2" t="s">
        <v>3</v>
      </c>
      <c r="BH576" s="2">
        <v>3</v>
      </c>
      <c r="BI576" s="2">
        <v>2</v>
      </c>
      <c r="BJ576" s="2" t="s">
        <v>215</v>
      </c>
      <c r="BK576" s="2"/>
      <c r="BL576" s="2"/>
      <c r="BM576" s="2">
        <v>500002</v>
      </c>
      <c r="BN576" s="2">
        <v>0</v>
      </c>
      <c r="BO576" s="2" t="s">
        <v>213</v>
      </c>
      <c r="BP576" s="2">
        <v>1</v>
      </c>
      <c r="BQ576" s="2">
        <v>12</v>
      </c>
      <c r="BR576" s="2">
        <v>0</v>
      </c>
      <c r="BS576" s="2">
        <v>1</v>
      </c>
      <c r="BT576" s="2">
        <v>1</v>
      </c>
      <c r="BU576" s="2">
        <v>1</v>
      </c>
      <c r="BV576" s="2">
        <v>1</v>
      </c>
      <c r="BW576" s="2">
        <v>1</v>
      </c>
      <c r="BX576" s="2">
        <v>1</v>
      </c>
      <c r="BY576" s="2" t="s">
        <v>3</v>
      </c>
      <c r="BZ576" s="2">
        <v>0</v>
      </c>
      <c r="CA576" s="2">
        <v>0</v>
      </c>
      <c r="CB576" s="2" t="s">
        <v>3</v>
      </c>
      <c r="CC576" s="2"/>
      <c r="CD576" s="2"/>
      <c r="CE576" s="2">
        <v>0</v>
      </c>
      <c r="CF576" s="2">
        <v>0</v>
      </c>
      <c r="CG576" s="2">
        <v>0</v>
      </c>
      <c r="CH576" s="2"/>
      <c r="CI576" s="2"/>
      <c r="CJ576" s="2"/>
      <c r="CK576" s="2"/>
      <c r="CL576" s="2"/>
      <c r="CM576" s="2">
        <v>0</v>
      </c>
      <c r="CN576" s="2" t="s">
        <v>3</v>
      </c>
      <c r="CO576" s="2">
        <v>0</v>
      </c>
      <c r="CP576" s="2">
        <f t="shared" si="328"/>
        <v>20819.82</v>
      </c>
      <c r="CQ576" s="2">
        <f>ROUND(AL576*BC576,2)</f>
        <v>991.42</v>
      </c>
      <c r="CR576" s="2">
        <f>ROUND(AM576*BB576,2)</f>
        <v>0</v>
      </c>
      <c r="CS576" s="2">
        <f>ROUND(AN576*BS576,2)</f>
        <v>0</v>
      </c>
      <c r="CT576" s="2">
        <f>ROUND(AO576*BA576,2)</f>
        <v>0</v>
      </c>
      <c r="CU576" s="2">
        <f t="shared" si="330"/>
        <v>0</v>
      </c>
      <c r="CV576" s="2">
        <f>AH576</f>
        <v>0</v>
      </c>
      <c r="CW576" s="2">
        <f>AI576</f>
        <v>0</v>
      </c>
      <c r="CX576" s="2">
        <f t="shared" si="331"/>
        <v>0</v>
      </c>
      <c r="CY576" s="2">
        <f>0</f>
        <v>0</v>
      </c>
      <c r="CZ576" s="2">
        <f>0</f>
        <v>0</v>
      </c>
      <c r="DA576" s="2"/>
      <c r="DB576" s="2"/>
      <c r="DC576" s="2" t="s">
        <v>3</v>
      </c>
      <c r="DD576" s="2" t="s">
        <v>3</v>
      </c>
      <c r="DE576" s="2" t="s">
        <v>3</v>
      </c>
      <c r="DF576" s="2" t="s">
        <v>3</v>
      </c>
      <c r="DG576" s="2" t="s">
        <v>3</v>
      </c>
      <c r="DH576" s="2" t="s">
        <v>3</v>
      </c>
      <c r="DI576" s="2" t="s">
        <v>3</v>
      </c>
      <c r="DJ576" s="2" t="s">
        <v>3</v>
      </c>
      <c r="DK576" s="2" t="s">
        <v>3</v>
      </c>
      <c r="DL576" s="2" t="s">
        <v>3</v>
      </c>
      <c r="DM576" s="2" t="s">
        <v>3</v>
      </c>
      <c r="DN576" s="2">
        <v>0</v>
      </c>
      <c r="DO576" s="2">
        <v>0</v>
      </c>
      <c r="DP576" s="2">
        <v>1</v>
      </c>
      <c r="DQ576" s="2">
        <v>1</v>
      </c>
      <c r="DR576" s="2"/>
      <c r="DS576" s="2"/>
      <c r="DT576" s="2"/>
      <c r="DU576" s="2">
        <v>1013</v>
      </c>
      <c r="DV576" s="2" t="s">
        <v>118</v>
      </c>
      <c r="DW576" s="2" t="s">
        <v>118</v>
      </c>
      <c r="DX576" s="2">
        <v>1</v>
      </c>
      <c r="DY576" s="2"/>
      <c r="DZ576" s="2" t="s">
        <v>3</v>
      </c>
      <c r="EA576" s="2" t="s">
        <v>3</v>
      </c>
      <c r="EB576" s="2" t="s">
        <v>3</v>
      </c>
      <c r="EC576" s="2" t="s">
        <v>3</v>
      </c>
      <c r="ED576" s="2"/>
      <c r="EE576" s="2">
        <v>70312868</v>
      </c>
      <c r="EF576" s="2">
        <v>12</v>
      </c>
      <c r="EG576" s="2" t="s">
        <v>193</v>
      </c>
      <c r="EH576" s="2">
        <v>0</v>
      </c>
      <c r="EI576" s="2" t="s">
        <v>3</v>
      </c>
      <c r="EJ576" s="2">
        <v>2</v>
      </c>
      <c r="EK576" s="2">
        <v>500002</v>
      </c>
      <c r="EL576" s="2" t="s">
        <v>194</v>
      </c>
      <c r="EM576" s="2" t="s">
        <v>195</v>
      </c>
      <c r="EN576" s="2"/>
      <c r="EO576" s="2" t="s">
        <v>3</v>
      </c>
      <c r="EP576" s="2"/>
      <c r="EQ576" s="2">
        <v>0</v>
      </c>
      <c r="ER576" s="2">
        <v>713.25</v>
      </c>
      <c r="ES576" s="2">
        <v>713.25</v>
      </c>
      <c r="ET576" s="2">
        <v>0</v>
      </c>
      <c r="EU576" s="2">
        <v>0</v>
      </c>
      <c r="EV576" s="2">
        <v>0</v>
      </c>
      <c r="EW576" s="2">
        <v>0</v>
      </c>
      <c r="EX576" s="2">
        <v>0</v>
      </c>
      <c r="EY576" s="2">
        <v>0</v>
      </c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>
        <v>0</v>
      </c>
      <c r="FR576" s="2">
        <v>0</v>
      </c>
      <c r="FS576" s="2">
        <v>0</v>
      </c>
      <c r="FT576" s="2"/>
      <c r="FU576" s="2"/>
      <c r="FV576" s="2"/>
      <c r="FW576" s="2"/>
      <c r="FX576" s="2">
        <v>0</v>
      </c>
      <c r="FY576" s="2">
        <v>0</v>
      </c>
      <c r="FZ576" s="2"/>
      <c r="GA576" s="2" t="s">
        <v>3</v>
      </c>
      <c r="GB576" s="2"/>
      <c r="GC576" s="2"/>
      <c r="GD576" s="2">
        <v>1</v>
      </c>
      <c r="GE576" s="2"/>
      <c r="GF576" s="2">
        <v>489367252</v>
      </c>
      <c r="GG576" s="2">
        <v>2</v>
      </c>
      <c r="GH576" s="2">
        <v>1</v>
      </c>
      <c r="GI576" s="2">
        <v>2</v>
      </c>
      <c r="GJ576" s="2">
        <v>0</v>
      </c>
      <c r="GK576" s="2">
        <v>0</v>
      </c>
      <c r="GL576" s="2">
        <f t="shared" si="320"/>
        <v>0</v>
      </c>
      <c r="GM576" s="2">
        <f t="shared" si="321"/>
        <v>20819.82</v>
      </c>
      <c r="GN576" s="2">
        <f t="shared" si="322"/>
        <v>0</v>
      </c>
      <c r="GO576" s="2">
        <f t="shared" si="323"/>
        <v>20819.82</v>
      </c>
      <c r="GP576" s="2">
        <f t="shared" si="324"/>
        <v>0</v>
      </c>
      <c r="GQ576" s="2"/>
      <c r="GR576" s="2">
        <v>0</v>
      </c>
      <c r="GS576" s="2">
        <v>3</v>
      </c>
      <c r="GT576" s="2">
        <v>0</v>
      </c>
      <c r="GU576" s="2" t="s">
        <v>3</v>
      </c>
      <c r="GV576" s="2">
        <f t="shared" si="325"/>
        <v>0</v>
      </c>
      <c r="GW576" s="2">
        <v>1</v>
      </c>
      <c r="GX576" s="2">
        <f t="shared" si="326"/>
        <v>0</v>
      </c>
      <c r="GY576" s="2"/>
      <c r="GZ576" s="2"/>
      <c r="HA576" s="2">
        <v>0</v>
      </c>
      <c r="HB576" s="2">
        <v>0</v>
      </c>
      <c r="HC576" s="2">
        <f t="shared" si="329"/>
        <v>0</v>
      </c>
      <c r="HD576" s="2"/>
      <c r="HE576" s="2" t="s">
        <v>3</v>
      </c>
      <c r="HF576" s="2" t="s">
        <v>3</v>
      </c>
      <c r="HG576" s="2"/>
      <c r="HH576" s="2"/>
      <c r="HI576" s="2"/>
      <c r="HJ576" s="2"/>
      <c r="HK576" s="2"/>
      <c r="HL576" s="2"/>
      <c r="HM576" s="2" t="s">
        <v>3</v>
      </c>
      <c r="HN576" s="2" t="s">
        <v>3</v>
      </c>
      <c r="HO576" s="2" t="s">
        <v>3</v>
      </c>
      <c r="HP576" s="2" t="s">
        <v>3</v>
      </c>
      <c r="HQ576" s="2" t="s">
        <v>3</v>
      </c>
      <c r="HR576" s="2"/>
      <c r="HS576" s="2">
        <v>0</v>
      </c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  <c r="II576" s="2"/>
      <c r="IJ576" s="2"/>
      <c r="IK576" s="2">
        <v>0</v>
      </c>
      <c r="IL576" s="2"/>
      <c r="IM576" s="2"/>
      <c r="IN576" s="2"/>
      <c r="IO576" s="2"/>
      <c r="IP576" s="2"/>
      <c r="IQ576" s="2"/>
      <c r="IR576" s="2"/>
      <c r="IS576" s="2"/>
      <c r="IT576" s="2"/>
      <c r="IU576" s="2"/>
    </row>
    <row r="577" spans="1:255" x14ac:dyDescent="0.2">
      <c r="A577" s="2">
        <v>17</v>
      </c>
      <c r="B577" s="2">
        <v>1</v>
      </c>
      <c r="C577" s="2"/>
      <c r="D577" s="2"/>
      <c r="E577" s="2" t="s">
        <v>719</v>
      </c>
      <c r="F577" s="2" t="s">
        <v>217</v>
      </c>
      <c r="G577" s="2" t="s">
        <v>720</v>
      </c>
      <c r="H577" s="2" t="s">
        <v>206</v>
      </c>
      <c r="I577" s="2">
        <f>ROUND(3/100,7)</f>
        <v>0.03</v>
      </c>
      <c r="J577" s="2">
        <v>0</v>
      </c>
      <c r="K577" s="2">
        <f>ROUND(3/100,7)</f>
        <v>0.03</v>
      </c>
      <c r="L577" s="2"/>
      <c r="M577" s="2"/>
      <c r="N577" s="2"/>
      <c r="O577" s="2">
        <f t="shared" si="327"/>
        <v>2886.7</v>
      </c>
      <c r="P577" s="2">
        <f>ROUND(CQ577*I577,2)</f>
        <v>2886.7</v>
      </c>
      <c r="Q577" s="2">
        <f>ROUND(CR577*I577,2)</f>
        <v>0</v>
      </c>
      <c r="R577" s="2">
        <f>ROUND(CS577*I577,2)</f>
        <v>0</v>
      </c>
      <c r="S577" s="2">
        <f>ROUND(CT577*I577,2)</f>
        <v>0</v>
      </c>
      <c r="T577" s="2">
        <f t="shared" si="313"/>
        <v>0</v>
      </c>
      <c r="U577" s="2">
        <f>ROUND(CV577*I577,7)</f>
        <v>0</v>
      </c>
      <c r="V577" s="2">
        <f>ROUND(CW577*I577,7)</f>
        <v>0</v>
      </c>
      <c r="W577" s="2">
        <f t="shared" si="314"/>
        <v>0</v>
      </c>
      <c r="X577" s="2">
        <f t="shared" si="315"/>
        <v>0</v>
      </c>
      <c r="Y577" s="2">
        <f t="shared" si="316"/>
        <v>0</v>
      </c>
      <c r="Z577" s="2"/>
      <c r="AA577" s="2">
        <v>72309884</v>
      </c>
      <c r="AB577" s="2">
        <f t="shared" si="317"/>
        <v>69225.399999999994</v>
      </c>
      <c r="AC577" s="2">
        <f>ROUND((ES577),6)</f>
        <v>69225.399999999994</v>
      </c>
      <c r="AD577" s="2">
        <f>ROUND((((ET577)-(EU577))+AE577),6)</f>
        <v>0</v>
      </c>
      <c r="AE577" s="2">
        <f>ROUND((EU577),6)</f>
        <v>0</v>
      </c>
      <c r="AF577" s="2">
        <f>ROUND((EV577),6)</f>
        <v>0</v>
      </c>
      <c r="AG577" s="2">
        <f t="shared" si="318"/>
        <v>0</v>
      </c>
      <c r="AH577" s="2">
        <f>(EW577)</f>
        <v>0</v>
      </c>
      <c r="AI577" s="2">
        <f>(EX577)</f>
        <v>0</v>
      </c>
      <c r="AJ577" s="2">
        <f t="shared" si="319"/>
        <v>0</v>
      </c>
      <c r="AK577" s="2">
        <v>69225.399999999994</v>
      </c>
      <c r="AL577" s="2">
        <v>69225.399999999994</v>
      </c>
      <c r="AM577" s="2">
        <v>0</v>
      </c>
      <c r="AN577" s="2">
        <v>0</v>
      </c>
      <c r="AO577" s="2">
        <v>0</v>
      </c>
      <c r="AP577" s="2">
        <v>0</v>
      </c>
      <c r="AQ577" s="2">
        <v>0</v>
      </c>
      <c r="AR577" s="2">
        <v>0</v>
      </c>
      <c r="AS577" s="2">
        <v>0</v>
      </c>
      <c r="AT577" s="2">
        <v>0</v>
      </c>
      <c r="AU577" s="2">
        <v>0</v>
      </c>
      <c r="AV577" s="2">
        <v>1</v>
      </c>
      <c r="AW577" s="2">
        <v>1</v>
      </c>
      <c r="AX577" s="2"/>
      <c r="AY577" s="2"/>
      <c r="AZ577" s="2">
        <v>1</v>
      </c>
      <c r="BA577" s="2">
        <v>1</v>
      </c>
      <c r="BB577" s="2">
        <v>1</v>
      </c>
      <c r="BC577" s="2">
        <v>1.39</v>
      </c>
      <c r="BD577" s="2" t="s">
        <v>3</v>
      </c>
      <c r="BE577" s="2" t="s">
        <v>3</v>
      </c>
      <c r="BF577" s="2" t="s">
        <v>3</v>
      </c>
      <c r="BG577" s="2" t="s">
        <v>3</v>
      </c>
      <c r="BH577" s="2">
        <v>3</v>
      </c>
      <c r="BI577" s="2">
        <v>2</v>
      </c>
      <c r="BJ577" s="2" t="s">
        <v>219</v>
      </c>
      <c r="BK577" s="2"/>
      <c r="BL577" s="2"/>
      <c r="BM577" s="2">
        <v>500002</v>
      </c>
      <c r="BN577" s="2">
        <v>0</v>
      </c>
      <c r="BO577" s="2" t="s">
        <v>217</v>
      </c>
      <c r="BP577" s="2">
        <v>1</v>
      </c>
      <c r="BQ577" s="2">
        <v>12</v>
      </c>
      <c r="BR577" s="2">
        <v>0</v>
      </c>
      <c r="BS577" s="2">
        <v>1</v>
      </c>
      <c r="BT577" s="2">
        <v>1</v>
      </c>
      <c r="BU577" s="2">
        <v>1</v>
      </c>
      <c r="BV577" s="2">
        <v>1</v>
      </c>
      <c r="BW577" s="2">
        <v>1</v>
      </c>
      <c r="BX577" s="2">
        <v>1</v>
      </c>
      <c r="BY577" s="2" t="s">
        <v>3</v>
      </c>
      <c r="BZ577" s="2">
        <v>0</v>
      </c>
      <c r="CA577" s="2">
        <v>0</v>
      </c>
      <c r="CB577" s="2" t="s">
        <v>3</v>
      </c>
      <c r="CC577" s="2"/>
      <c r="CD577" s="2"/>
      <c r="CE577" s="2">
        <v>0</v>
      </c>
      <c r="CF577" s="2">
        <v>0</v>
      </c>
      <c r="CG577" s="2">
        <v>0</v>
      </c>
      <c r="CH577" s="2"/>
      <c r="CI577" s="2"/>
      <c r="CJ577" s="2"/>
      <c r="CK577" s="2"/>
      <c r="CL577" s="2"/>
      <c r="CM577" s="2">
        <v>0</v>
      </c>
      <c r="CN577" s="2" t="s">
        <v>3</v>
      </c>
      <c r="CO577" s="2">
        <v>0</v>
      </c>
      <c r="CP577" s="2">
        <f t="shared" si="328"/>
        <v>2886.7</v>
      </c>
      <c r="CQ577" s="2">
        <f>ROUND(AL577*BC577,2)</f>
        <v>96223.31</v>
      </c>
      <c r="CR577" s="2">
        <f>ROUND(AM577*BB577,2)</f>
        <v>0</v>
      </c>
      <c r="CS577" s="2">
        <f>ROUND(AN577*BS577,2)</f>
        <v>0</v>
      </c>
      <c r="CT577" s="2">
        <f>ROUND(AO577*BA577,2)</f>
        <v>0</v>
      </c>
      <c r="CU577" s="2">
        <f t="shared" si="330"/>
        <v>0</v>
      </c>
      <c r="CV577" s="2">
        <f>AH577</f>
        <v>0</v>
      </c>
      <c r="CW577" s="2">
        <f>AI577</f>
        <v>0</v>
      </c>
      <c r="CX577" s="2">
        <f t="shared" si="331"/>
        <v>0</v>
      </c>
      <c r="CY577" s="2">
        <f>0</f>
        <v>0</v>
      </c>
      <c r="CZ577" s="2">
        <f>0</f>
        <v>0</v>
      </c>
      <c r="DA577" s="2"/>
      <c r="DB577" s="2"/>
      <c r="DC577" s="2" t="s">
        <v>3</v>
      </c>
      <c r="DD577" s="2" t="s">
        <v>3</v>
      </c>
      <c r="DE577" s="2" t="s">
        <v>3</v>
      </c>
      <c r="DF577" s="2" t="s">
        <v>3</v>
      </c>
      <c r="DG577" s="2" t="s">
        <v>3</v>
      </c>
      <c r="DH577" s="2" t="s">
        <v>3</v>
      </c>
      <c r="DI577" s="2" t="s">
        <v>3</v>
      </c>
      <c r="DJ577" s="2" t="s">
        <v>3</v>
      </c>
      <c r="DK577" s="2" t="s">
        <v>3</v>
      </c>
      <c r="DL577" s="2" t="s">
        <v>3</v>
      </c>
      <c r="DM577" s="2" t="s">
        <v>3</v>
      </c>
      <c r="DN577" s="2">
        <v>0</v>
      </c>
      <c r="DO577" s="2">
        <v>0</v>
      </c>
      <c r="DP577" s="2">
        <v>1</v>
      </c>
      <c r="DQ577" s="2">
        <v>1</v>
      </c>
      <c r="DR577" s="2"/>
      <c r="DS577" s="2"/>
      <c r="DT577" s="2"/>
      <c r="DU577" s="2">
        <v>1013</v>
      </c>
      <c r="DV577" s="2" t="s">
        <v>206</v>
      </c>
      <c r="DW577" s="2" t="s">
        <v>206</v>
      </c>
      <c r="DX577" s="2">
        <v>1</v>
      </c>
      <c r="DY577" s="2"/>
      <c r="DZ577" s="2" t="s">
        <v>3</v>
      </c>
      <c r="EA577" s="2" t="s">
        <v>3</v>
      </c>
      <c r="EB577" s="2" t="s">
        <v>3</v>
      </c>
      <c r="EC577" s="2" t="s">
        <v>3</v>
      </c>
      <c r="ED577" s="2"/>
      <c r="EE577" s="2">
        <v>70312868</v>
      </c>
      <c r="EF577" s="2">
        <v>12</v>
      </c>
      <c r="EG577" s="2" t="s">
        <v>193</v>
      </c>
      <c r="EH577" s="2">
        <v>0</v>
      </c>
      <c r="EI577" s="2" t="s">
        <v>3</v>
      </c>
      <c r="EJ577" s="2">
        <v>2</v>
      </c>
      <c r="EK577" s="2">
        <v>500002</v>
      </c>
      <c r="EL577" s="2" t="s">
        <v>194</v>
      </c>
      <c r="EM577" s="2" t="s">
        <v>195</v>
      </c>
      <c r="EN577" s="2"/>
      <c r="EO577" s="2" t="s">
        <v>3</v>
      </c>
      <c r="EP577" s="2"/>
      <c r="EQ577" s="2">
        <v>0</v>
      </c>
      <c r="ER577" s="2">
        <v>69225.399999999994</v>
      </c>
      <c r="ES577" s="2">
        <v>69225.399999999994</v>
      </c>
      <c r="ET577" s="2">
        <v>0</v>
      </c>
      <c r="EU577" s="2">
        <v>0</v>
      </c>
      <c r="EV577" s="2">
        <v>0</v>
      </c>
      <c r="EW577" s="2">
        <v>0</v>
      </c>
      <c r="EX577" s="2">
        <v>0</v>
      </c>
      <c r="EY577" s="2">
        <v>0</v>
      </c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>
        <v>0</v>
      </c>
      <c r="FR577" s="2">
        <v>0</v>
      </c>
      <c r="FS577" s="2">
        <v>0</v>
      </c>
      <c r="FT577" s="2"/>
      <c r="FU577" s="2"/>
      <c r="FV577" s="2"/>
      <c r="FW577" s="2"/>
      <c r="FX577" s="2">
        <v>0</v>
      </c>
      <c r="FY577" s="2">
        <v>0</v>
      </c>
      <c r="FZ577" s="2"/>
      <c r="GA577" s="2" t="s">
        <v>3</v>
      </c>
      <c r="GB577" s="2"/>
      <c r="GC577" s="2"/>
      <c r="GD577" s="2">
        <v>1</v>
      </c>
      <c r="GE577" s="2"/>
      <c r="GF577" s="2">
        <v>-1675098654</v>
      </c>
      <c r="GG577" s="2">
        <v>2</v>
      </c>
      <c r="GH577" s="2">
        <v>1</v>
      </c>
      <c r="GI577" s="2">
        <v>2</v>
      </c>
      <c r="GJ577" s="2">
        <v>0</v>
      </c>
      <c r="GK577" s="2">
        <v>0</v>
      </c>
      <c r="GL577" s="2">
        <f t="shared" si="320"/>
        <v>0</v>
      </c>
      <c r="GM577" s="2">
        <f t="shared" si="321"/>
        <v>2886.7</v>
      </c>
      <c r="GN577" s="2">
        <f t="shared" si="322"/>
        <v>0</v>
      </c>
      <c r="GO577" s="2">
        <f t="shared" si="323"/>
        <v>2886.7</v>
      </c>
      <c r="GP577" s="2">
        <f t="shared" si="324"/>
        <v>0</v>
      </c>
      <c r="GQ577" s="2"/>
      <c r="GR577" s="2">
        <v>0</v>
      </c>
      <c r="GS577" s="2">
        <v>3</v>
      </c>
      <c r="GT577" s="2">
        <v>0</v>
      </c>
      <c r="GU577" s="2" t="s">
        <v>3</v>
      </c>
      <c r="GV577" s="2">
        <f t="shared" si="325"/>
        <v>0</v>
      </c>
      <c r="GW577" s="2">
        <v>1</v>
      </c>
      <c r="GX577" s="2">
        <f t="shared" si="326"/>
        <v>0</v>
      </c>
      <c r="GY577" s="2"/>
      <c r="GZ577" s="2"/>
      <c r="HA577" s="2">
        <v>0</v>
      </c>
      <c r="HB577" s="2">
        <v>0</v>
      </c>
      <c r="HC577" s="2">
        <f t="shared" si="329"/>
        <v>0</v>
      </c>
      <c r="HD577" s="2"/>
      <c r="HE577" s="2" t="s">
        <v>3</v>
      </c>
      <c r="HF577" s="2" t="s">
        <v>3</v>
      </c>
      <c r="HG577" s="2"/>
      <c r="HH577" s="2"/>
      <c r="HI577" s="2"/>
      <c r="HJ577" s="2"/>
      <c r="HK577" s="2"/>
      <c r="HL577" s="2"/>
      <c r="HM577" s="2" t="s">
        <v>3</v>
      </c>
      <c r="HN577" s="2" t="s">
        <v>3</v>
      </c>
      <c r="HO577" s="2" t="s">
        <v>3</v>
      </c>
      <c r="HP577" s="2" t="s">
        <v>3</v>
      </c>
      <c r="HQ577" s="2" t="s">
        <v>3</v>
      </c>
      <c r="HR577" s="2"/>
      <c r="HS577" s="2">
        <v>0</v>
      </c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  <c r="II577" s="2"/>
      <c r="IJ577" s="2"/>
      <c r="IK577" s="2">
        <v>0</v>
      </c>
      <c r="IL577" s="2"/>
      <c r="IM577" s="2"/>
      <c r="IN577" s="2"/>
      <c r="IO577" s="2"/>
      <c r="IP577" s="2"/>
      <c r="IQ577" s="2"/>
      <c r="IR577" s="2"/>
      <c r="IS577" s="2"/>
      <c r="IT577" s="2"/>
      <c r="IU577" s="2"/>
    </row>
    <row r="578" spans="1:255" x14ac:dyDescent="0.2">
      <c r="A578" s="2">
        <v>17</v>
      </c>
      <c r="B578" s="2">
        <v>1</v>
      </c>
      <c r="C578" s="2">
        <f>ROW(SmtRes!A535)</f>
        <v>535</v>
      </c>
      <c r="D578" s="2">
        <f>ROW(EtalonRes!A585)</f>
        <v>585</v>
      </c>
      <c r="E578" s="2" t="s">
        <v>721</v>
      </c>
      <c r="F578" s="2" t="s">
        <v>221</v>
      </c>
      <c r="G578" s="2" t="s">
        <v>222</v>
      </c>
      <c r="H578" s="2" t="s">
        <v>33</v>
      </c>
      <c r="I578" s="2">
        <f>ROUND(0.546/100,7)</f>
        <v>5.4599999999999996E-3</v>
      </c>
      <c r="J578" s="2">
        <v>0</v>
      </c>
      <c r="K578" s="2">
        <f>ROUND(0.546/100,7)</f>
        <v>5.4599999999999996E-3</v>
      </c>
      <c r="L578" s="2"/>
      <c r="M578" s="2"/>
      <c r="N578" s="2"/>
      <c r="O578" s="2">
        <f t="shared" si="327"/>
        <v>417.74</v>
      </c>
      <c r="P578" s="2">
        <f>SUMIF(SmtRes!AQ528:'SmtRes'!AQ535,"=1",SmtRes!DF528:'SmtRes'!DF535)</f>
        <v>19.740000000000002</v>
      </c>
      <c r="Q578" s="2">
        <f>SUMIF(SmtRes!AQ528:'SmtRes'!AQ535,"=1",SmtRes!DG528:'SmtRes'!DG535)</f>
        <v>109.57</v>
      </c>
      <c r="R578" s="2">
        <f>SUMIF(SmtRes!AQ528:'SmtRes'!AQ535,"=1",SmtRes!DH528:'SmtRes'!DH535)</f>
        <v>52.26</v>
      </c>
      <c r="S578" s="2">
        <f>SUMIF(SmtRes!AQ528:'SmtRes'!AQ535,"=1",SmtRes!DI528:'SmtRes'!DI535)</f>
        <v>236.17</v>
      </c>
      <c r="T578" s="2">
        <f t="shared" si="313"/>
        <v>0</v>
      </c>
      <c r="U578" s="2">
        <f>SUMIF(SmtRes!AQ528:'SmtRes'!AQ535,"=1",SmtRes!CV528:'SmtRes'!CV535)</f>
        <v>0.73709999999999998</v>
      </c>
      <c r="V578" s="2">
        <f>SUMIF(SmtRes!AQ528:'SmtRes'!AQ535,"=1",SmtRes!CW528:'SmtRes'!CW535)</f>
        <v>9.8935200000000001E-2</v>
      </c>
      <c r="W578" s="2">
        <f t="shared" si="314"/>
        <v>0</v>
      </c>
      <c r="X578" s="2">
        <f t="shared" si="315"/>
        <v>294.2</v>
      </c>
      <c r="Y578" s="2">
        <f t="shared" si="316"/>
        <v>167.29</v>
      </c>
      <c r="Z578" s="2"/>
      <c r="AA578" s="2">
        <v>72309884</v>
      </c>
      <c r="AB578" s="2">
        <f t="shared" si="317"/>
        <v>66552.215500000006</v>
      </c>
      <c r="AC578" s="2">
        <f>ROUND((SUM(SmtRes!BQ528:'SmtRes'!BQ535)),6)</f>
        <v>3269.9924999999998</v>
      </c>
      <c r="AD578" s="2">
        <f>ROUND((((SUM(SmtRes!BR528:'SmtRes'!BR535))-(SUM(SmtRes!BS528:'SmtRes'!BS535)))+AE578),6)</f>
        <v>20026.873</v>
      </c>
      <c r="AE578" s="2">
        <f>ROUND((SUM(SmtRes!BS528:'SmtRes'!BS535)),6)</f>
        <v>9571.2468000000008</v>
      </c>
      <c r="AF578" s="2">
        <f>ROUND((SUM(SmtRes!BT528:'SmtRes'!BT535)),6)</f>
        <v>43255.35</v>
      </c>
      <c r="AG578" s="2">
        <f t="shared" si="318"/>
        <v>0</v>
      </c>
      <c r="AH578" s="2">
        <f>(SUM(SmtRes!BU528:'SmtRes'!BU535))</f>
        <v>135</v>
      </c>
      <c r="AI578" s="2">
        <f>(SUM(SmtRes!BV528:'SmtRes'!BV535))</f>
        <v>18.12</v>
      </c>
      <c r="AJ578" s="2">
        <f t="shared" si="319"/>
        <v>0</v>
      </c>
      <c r="AK578" s="2">
        <v>76123.462299999999</v>
      </c>
      <c r="AL578" s="2">
        <v>3269.9924999999998</v>
      </c>
      <c r="AM578" s="2">
        <v>20026.873</v>
      </c>
      <c r="AN578" s="2">
        <v>9571.246799999999</v>
      </c>
      <c r="AO578" s="2">
        <v>43255.350000000006</v>
      </c>
      <c r="AP578" s="2">
        <v>0</v>
      </c>
      <c r="AQ578" s="2">
        <v>135</v>
      </c>
      <c r="AR578" s="2">
        <v>18.12</v>
      </c>
      <c r="AS578" s="2">
        <v>0</v>
      </c>
      <c r="AT578" s="2">
        <v>102</v>
      </c>
      <c r="AU578" s="2">
        <v>58</v>
      </c>
      <c r="AV578" s="2">
        <v>1</v>
      </c>
      <c r="AW578" s="2">
        <v>1</v>
      </c>
      <c r="AX578" s="2"/>
      <c r="AY578" s="2"/>
      <c r="AZ578" s="2">
        <v>1</v>
      </c>
      <c r="BA578" s="2">
        <v>1</v>
      </c>
      <c r="BB578" s="2">
        <v>1</v>
      </c>
      <c r="BC578" s="2">
        <v>1</v>
      </c>
      <c r="BD578" s="2" t="s">
        <v>3</v>
      </c>
      <c r="BE578" s="2" t="s">
        <v>3</v>
      </c>
      <c r="BF578" s="2" t="s">
        <v>3</v>
      </c>
      <c r="BG578" s="2" t="s">
        <v>3</v>
      </c>
      <c r="BH578" s="2">
        <v>0</v>
      </c>
      <c r="BI578" s="2">
        <v>1</v>
      </c>
      <c r="BJ578" s="2" t="s">
        <v>223</v>
      </c>
      <c r="BK578" s="2"/>
      <c r="BL578" s="2"/>
      <c r="BM578" s="2">
        <v>6001</v>
      </c>
      <c r="BN578" s="2">
        <v>0</v>
      </c>
      <c r="BO578" s="2" t="s">
        <v>3</v>
      </c>
      <c r="BP578" s="2">
        <v>0</v>
      </c>
      <c r="BQ578" s="2">
        <v>2</v>
      </c>
      <c r="BR578" s="2">
        <v>0</v>
      </c>
      <c r="BS578" s="2">
        <v>1</v>
      </c>
      <c r="BT578" s="2">
        <v>1</v>
      </c>
      <c r="BU578" s="2">
        <v>1</v>
      </c>
      <c r="BV578" s="2">
        <v>1</v>
      </c>
      <c r="BW578" s="2">
        <v>1</v>
      </c>
      <c r="BX578" s="2">
        <v>1</v>
      </c>
      <c r="BY578" s="2" t="s">
        <v>3</v>
      </c>
      <c r="BZ578" s="2">
        <v>102</v>
      </c>
      <c r="CA578" s="2">
        <v>58</v>
      </c>
      <c r="CB578" s="2" t="s">
        <v>3</v>
      </c>
      <c r="CC578" s="2"/>
      <c r="CD578" s="2"/>
      <c r="CE578" s="2">
        <v>0</v>
      </c>
      <c r="CF578" s="2">
        <v>0</v>
      </c>
      <c r="CG578" s="2">
        <v>0</v>
      </c>
      <c r="CH578" s="2"/>
      <c r="CI578" s="2"/>
      <c r="CJ578" s="2"/>
      <c r="CK578" s="2"/>
      <c r="CL578" s="2"/>
      <c r="CM578" s="2">
        <v>0</v>
      </c>
      <c r="CN578" s="2" t="s">
        <v>3</v>
      </c>
      <c r="CO578" s="2">
        <v>0</v>
      </c>
      <c r="CP578" s="2">
        <f t="shared" si="328"/>
        <v>417.74</v>
      </c>
      <c r="CQ578" s="2">
        <f>SUMIF(SmtRes!AQ528:'SmtRes'!AQ535,"=1",SmtRes!AA528:'SmtRes'!AA535)</f>
        <v>45.660000000000004</v>
      </c>
      <c r="CR578" s="2">
        <f>SUMIF(SmtRes!AQ528:'SmtRes'!AQ535,"=1",SmtRes!AB528:'SmtRes'!AB535)</f>
        <v>1700.48</v>
      </c>
      <c r="CS578" s="2">
        <f>SUMIF(SmtRes!AQ528:'SmtRes'!AQ535,"=1",SmtRes!AC528:'SmtRes'!AC535)</f>
        <v>923</v>
      </c>
      <c r="CT578" s="2">
        <f>SUMIF(SmtRes!AQ528:'SmtRes'!AQ535,"=1",SmtRes!AD528:'SmtRes'!AD535)</f>
        <v>320.41000000000003</v>
      </c>
      <c r="CU578" s="2">
        <f t="shared" si="330"/>
        <v>0</v>
      </c>
      <c r="CV578" s="2">
        <f>SUMIF(SmtRes!AQ528:'SmtRes'!AQ535,"=1",SmtRes!BU528:'SmtRes'!BU535)</f>
        <v>135</v>
      </c>
      <c r="CW578" s="2">
        <f>SUMIF(SmtRes!AQ528:'SmtRes'!AQ535,"=1",SmtRes!BV528:'SmtRes'!BV535)</f>
        <v>18.12</v>
      </c>
      <c r="CX578" s="2">
        <f t="shared" si="331"/>
        <v>0</v>
      </c>
      <c r="CY578" s="2">
        <f t="shared" ref="CY578:CY589" si="332">(((S578+R578)*AT578)/100)</f>
        <v>294.1986</v>
      </c>
      <c r="CZ578" s="2">
        <f t="shared" ref="CZ578:CZ589" si="333">(((S578+R578)*AU578)/100)</f>
        <v>167.2894</v>
      </c>
      <c r="DA578" s="2"/>
      <c r="DB578" s="2"/>
      <c r="DC578" s="2" t="s">
        <v>3</v>
      </c>
      <c r="DD578" s="2" t="s">
        <v>3</v>
      </c>
      <c r="DE578" s="2" t="s">
        <v>3</v>
      </c>
      <c r="DF578" s="2" t="s">
        <v>3</v>
      </c>
      <c r="DG578" s="2" t="s">
        <v>3</v>
      </c>
      <c r="DH578" s="2" t="s">
        <v>3</v>
      </c>
      <c r="DI578" s="2" t="s">
        <v>3</v>
      </c>
      <c r="DJ578" s="2" t="s">
        <v>3</v>
      </c>
      <c r="DK578" s="2" t="s">
        <v>3</v>
      </c>
      <c r="DL578" s="2" t="s">
        <v>3</v>
      </c>
      <c r="DM578" s="2" t="s">
        <v>3</v>
      </c>
      <c r="DN578" s="2">
        <v>0</v>
      </c>
      <c r="DO578" s="2">
        <v>0</v>
      </c>
      <c r="DP578" s="2">
        <v>1</v>
      </c>
      <c r="DQ578" s="2">
        <v>1</v>
      </c>
      <c r="DR578" s="2"/>
      <c r="DS578" s="2"/>
      <c r="DT578" s="2"/>
      <c r="DU578" s="2">
        <v>1007</v>
      </c>
      <c r="DV578" s="2" t="s">
        <v>33</v>
      </c>
      <c r="DW578" s="2" t="s">
        <v>33</v>
      </c>
      <c r="DX578" s="2">
        <v>100</v>
      </c>
      <c r="DY578" s="2"/>
      <c r="DZ578" s="2" t="s">
        <v>3</v>
      </c>
      <c r="EA578" s="2" t="s">
        <v>3</v>
      </c>
      <c r="EB578" s="2" t="s">
        <v>3</v>
      </c>
      <c r="EC578" s="2" t="s">
        <v>3</v>
      </c>
      <c r="ED578" s="2"/>
      <c r="EE578" s="2">
        <v>70312921</v>
      </c>
      <c r="EF578" s="2">
        <v>2</v>
      </c>
      <c r="EG578" s="2" t="s">
        <v>25</v>
      </c>
      <c r="EH578" s="2">
        <v>6</v>
      </c>
      <c r="EI578" s="2" t="s">
        <v>224</v>
      </c>
      <c r="EJ578" s="2">
        <v>1</v>
      </c>
      <c r="EK578" s="2">
        <v>6001</v>
      </c>
      <c r="EL578" s="2" t="s">
        <v>224</v>
      </c>
      <c r="EM578" s="2" t="s">
        <v>225</v>
      </c>
      <c r="EN578" s="2"/>
      <c r="EO578" s="2" t="s">
        <v>3</v>
      </c>
      <c r="EP578" s="2"/>
      <c r="EQ578" s="2">
        <v>0</v>
      </c>
      <c r="ER578" s="2">
        <v>0</v>
      </c>
      <c r="ES578" s="2">
        <v>0</v>
      </c>
      <c r="ET578" s="2">
        <v>0</v>
      </c>
      <c r="EU578" s="2">
        <v>0</v>
      </c>
      <c r="EV578" s="2">
        <v>0</v>
      </c>
      <c r="EW578" s="2">
        <v>135</v>
      </c>
      <c r="EX578" s="2">
        <v>18.12</v>
      </c>
      <c r="EY578" s="2">
        <v>0</v>
      </c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>
        <v>0</v>
      </c>
      <c r="FR578" s="2">
        <v>0</v>
      </c>
      <c r="FS578" s="2">
        <v>0</v>
      </c>
      <c r="FT578" s="2"/>
      <c r="FU578" s="2"/>
      <c r="FV578" s="2"/>
      <c r="FW578" s="2"/>
      <c r="FX578" s="2">
        <v>102</v>
      </c>
      <c r="FY578" s="2">
        <v>58</v>
      </c>
      <c r="FZ578" s="2"/>
      <c r="GA578" s="2" t="s">
        <v>3</v>
      </c>
      <c r="GB578" s="2"/>
      <c r="GC578" s="2"/>
      <c r="GD578" s="2">
        <v>1</v>
      </c>
      <c r="GE578" s="2"/>
      <c r="GF578" s="2">
        <v>-600227585</v>
      </c>
      <c r="GG578" s="2">
        <v>2</v>
      </c>
      <c r="GH578" s="2">
        <v>1</v>
      </c>
      <c r="GI578" s="2">
        <v>-2</v>
      </c>
      <c r="GJ578" s="2">
        <v>0</v>
      </c>
      <c r="GK578" s="2">
        <v>0</v>
      </c>
      <c r="GL578" s="2">
        <f t="shared" si="320"/>
        <v>0</v>
      </c>
      <c r="GM578" s="2">
        <f t="shared" si="321"/>
        <v>879.23</v>
      </c>
      <c r="GN578" s="2">
        <f t="shared" si="322"/>
        <v>879.23</v>
      </c>
      <c r="GO578" s="2">
        <f t="shared" si="323"/>
        <v>0</v>
      </c>
      <c r="GP578" s="2">
        <f t="shared" si="324"/>
        <v>0</v>
      </c>
      <c r="GQ578" s="2"/>
      <c r="GR578" s="2">
        <v>0</v>
      </c>
      <c r="GS578" s="2">
        <v>0</v>
      </c>
      <c r="GT578" s="2">
        <v>0</v>
      </c>
      <c r="GU578" s="2" t="s">
        <v>3</v>
      </c>
      <c r="GV578" s="2">
        <f t="shared" si="325"/>
        <v>0</v>
      </c>
      <c r="GW578" s="2">
        <v>1</v>
      </c>
      <c r="GX578" s="2">
        <f t="shared" si="326"/>
        <v>0</v>
      </c>
      <c r="GY578" s="2"/>
      <c r="GZ578" s="2"/>
      <c r="HA578" s="2">
        <v>0</v>
      </c>
      <c r="HB578" s="2">
        <v>0</v>
      </c>
      <c r="HC578" s="2">
        <f t="shared" si="329"/>
        <v>0</v>
      </c>
      <c r="HD578" s="2"/>
      <c r="HE578" s="2" t="s">
        <v>3</v>
      </c>
      <c r="HF578" s="2" t="s">
        <v>3</v>
      </c>
      <c r="HG578" s="2"/>
      <c r="HH578" s="2"/>
      <c r="HI578" s="2"/>
      <c r="HJ578" s="2"/>
      <c r="HK578" s="2"/>
      <c r="HL578" s="2"/>
      <c r="HM578" s="2" t="s">
        <v>3</v>
      </c>
      <c r="HN578" s="2" t="s">
        <v>226</v>
      </c>
      <c r="HO578" s="2" t="s">
        <v>227</v>
      </c>
      <c r="HP578" s="2" t="s">
        <v>224</v>
      </c>
      <c r="HQ578" s="2" t="s">
        <v>224</v>
      </c>
      <c r="HR578" s="2"/>
      <c r="HS578" s="2">
        <v>0</v>
      </c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>
        <v>0</v>
      </c>
      <c r="IL578" s="2"/>
      <c r="IM578" s="2"/>
      <c r="IN578" s="2"/>
      <c r="IO578" s="2"/>
      <c r="IP578" s="2"/>
      <c r="IQ578" s="2"/>
      <c r="IR578" s="2"/>
      <c r="IS578" s="2"/>
      <c r="IT578" s="2"/>
      <c r="IU578" s="2"/>
    </row>
    <row r="579" spans="1:255" x14ac:dyDescent="0.2">
      <c r="A579" s="2">
        <v>18</v>
      </c>
      <c r="B579" s="2">
        <v>1</v>
      </c>
      <c r="C579" s="2">
        <v>535</v>
      </c>
      <c r="D579" s="2"/>
      <c r="E579" s="2" t="s">
        <v>722</v>
      </c>
      <c r="F579" s="2" t="s">
        <v>229</v>
      </c>
      <c r="G579" s="2" t="s">
        <v>230</v>
      </c>
      <c r="H579" s="2" t="s">
        <v>231</v>
      </c>
      <c r="I579" s="2">
        <f>I578*J579</f>
        <v>0.54600000000000004</v>
      </c>
      <c r="J579" s="2">
        <v>100.00000000000001</v>
      </c>
      <c r="K579" s="2">
        <v>100</v>
      </c>
      <c r="L579" s="2"/>
      <c r="M579" s="2"/>
      <c r="N579" s="2"/>
      <c r="O579" s="2">
        <f t="shared" si="327"/>
        <v>3749.27</v>
      </c>
      <c r="P579" s="2">
        <f>ROUND(CQ579*I579,2)</f>
        <v>3749.27</v>
      </c>
      <c r="Q579" s="2">
        <f>ROUND(CR579*I579,2)</f>
        <v>0</v>
      </c>
      <c r="R579" s="2">
        <f>ROUND(CS579*I579,2)</f>
        <v>0</v>
      </c>
      <c r="S579" s="2">
        <f>ROUND(CT579*I579,2)</f>
        <v>0</v>
      </c>
      <c r="T579" s="2">
        <f t="shared" si="313"/>
        <v>0</v>
      </c>
      <c r="U579" s="2">
        <f>ROUND(CV579*I579,7)</f>
        <v>0</v>
      </c>
      <c r="V579" s="2">
        <f>ROUND(CW579*I579,7)</f>
        <v>0</v>
      </c>
      <c r="W579" s="2">
        <f t="shared" si="314"/>
        <v>0</v>
      </c>
      <c r="X579" s="2">
        <f t="shared" si="315"/>
        <v>0</v>
      </c>
      <c r="Y579" s="2">
        <f t="shared" si="316"/>
        <v>0</v>
      </c>
      <c r="Z579" s="2"/>
      <c r="AA579" s="2">
        <v>72309884</v>
      </c>
      <c r="AB579" s="2">
        <f t="shared" si="317"/>
        <v>4768.6099999999997</v>
      </c>
      <c r="AC579" s="2">
        <f>ROUND((ES579),6)</f>
        <v>4768.6099999999997</v>
      </c>
      <c r="AD579" s="2">
        <f>ROUND((((ET579)-(EU579))+AE579),6)</f>
        <v>0</v>
      </c>
      <c r="AE579" s="2">
        <f>ROUND((EU579),6)</f>
        <v>0</v>
      </c>
      <c r="AF579" s="2">
        <f>ROUND((EV579),6)</f>
        <v>0</v>
      </c>
      <c r="AG579" s="2">
        <f t="shared" si="318"/>
        <v>0</v>
      </c>
      <c r="AH579" s="2">
        <f>(EW579)</f>
        <v>0</v>
      </c>
      <c r="AI579" s="2">
        <f>(EX579)</f>
        <v>0</v>
      </c>
      <c r="AJ579" s="2">
        <f t="shared" si="319"/>
        <v>0</v>
      </c>
      <c r="AK579" s="2">
        <v>4768.6099999999997</v>
      </c>
      <c r="AL579" s="2">
        <v>4768.6099999999997</v>
      </c>
      <c r="AM579" s="2">
        <v>0</v>
      </c>
      <c r="AN579" s="2">
        <v>0</v>
      </c>
      <c r="AO579" s="2">
        <v>0</v>
      </c>
      <c r="AP579" s="2">
        <v>0</v>
      </c>
      <c r="AQ579" s="2">
        <v>0</v>
      </c>
      <c r="AR579" s="2">
        <v>0</v>
      </c>
      <c r="AS579" s="2">
        <v>0</v>
      </c>
      <c r="AT579" s="2">
        <v>102</v>
      </c>
      <c r="AU579" s="2">
        <v>58</v>
      </c>
      <c r="AV579" s="2">
        <v>1</v>
      </c>
      <c r="AW579" s="2">
        <v>1</v>
      </c>
      <c r="AX579" s="2"/>
      <c r="AY579" s="2"/>
      <c r="AZ579" s="2">
        <v>1</v>
      </c>
      <c r="BA579" s="2">
        <v>1</v>
      </c>
      <c r="BB579" s="2">
        <v>1</v>
      </c>
      <c r="BC579" s="2">
        <v>1.44</v>
      </c>
      <c r="BD579" s="2" t="s">
        <v>3</v>
      </c>
      <c r="BE579" s="2" t="s">
        <v>3</v>
      </c>
      <c r="BF579" s="2" t="s">
        <v>3</v>
      </c>
      <c r="BG579" s="2" t="s">
        <v>3</v>
      </c>
      <c r="BH579" s="2">
        <v>3</v>
      </c>
      <c r="BI579" s="2">
        <v>1</v>
      </c>
      <c r="BJ579" s="2" t="s">
        <v>232</v>
      </c>
      <c r="BK579" s="2"/>
      <c r="BL579" s="2"/>
      <c r="BM579" s="2">
        <v>6001</v>
      </c>
      <c r="BN579" s="2">
        <v>0</v>
      </c>
      <c r="BO579" s="2" t="s">
        <v>229</v>
      </c>
      <c r="BP579" s="2">
        <v>1</v>
      </c>
      <c r="BQ579" s="2">
        <v>2</v>
      </c>
      <c r="BR579" s="2">
        <v>0</v>
      </c>
      <c r="BS579" s="2">
        <v>1</v>
      </c>
      <c r="BT579" s="2">
        <v>1</v>
      </c>
      <c r="BU579" s="2">
        <v>1</v>
      </c>
      <c r="BV579" s="2">
        <v>1</v>
      </c>
      <c r="BW579" s="2">
        <v>1</v>
      </c>
      <c r="BX579" s="2">
        <v>1</v>
      </c>
      <c r="BY579" s="2" t="s">
        <v>3</v>
      </c>
      <c r="BZ579" s="2">
        <v>102</v>
      </c>
      <c r="CA579" s="2">
        <v>58</v>
      </c>
      <c r="CB579" s="2" t="s">
        <v>3</v>
      </c>
      <c r="CC579" s="2"/>
      <c r="CD579" s="2"/>
      <c r="CE579" s="2">
        <v>0</v>
      </c>
      <c r="CF579" s="2">
        <v>0</v>
      </c>
      <c r="CG579" s="2">
        <v>0</v>
      </c>
      <c r="CH579" s="2"/>
      <c r="CI579" s="2"/>
      <c r="CJ579" s="2"/>
      <c r="CK579" s="2"/>
      <c r="CL579" s="2"/>
      <c r="CM579" s="2">
        <v>0</v>
      </c>
      <c r="CN579" s="2" t="s">
        <v>3</v>
      </c>
      <c r="CO579" s="2">
        <v>0</v>
      </c>
      <c r="CP579" s="2">
        <f t="shared" si="328"/>
        <v>3749.27</v>
      </c>
      <c r="CQ579" s="2">
        <f>ROUND(AL579*BC579,2)</f>
        <v>6866.8</v>
      </c>
      <c r="CR579" s="2">
        <f>ROUND(AM579*BB579,2)</f>
        <v>0</v>
      </c>
      <c r="CS579" s="2">
        <f>ROUND(AN579*BS579,2)</f>
        <v>0</v>
      </c>
      <c r="CT579" s="2">
        <f>ROUND(AO579*BA579,2)</f>
        <v>0</v>
      </c>
      <c r="CU579" s="2">
        <f t="shared" si="330"/>
        <v>0</v>
      </c>
      <c r="CV579" s="2">
        <f>AH579</f>
        <v>0</v>
      </c>
      <c r="CW579" s="2">
        <f>AI579</f>
        <v>0</v>
      </c>
      <c r="CX579" s="2">
        <f t="shared" si="331"/>
        <v>0</v>
      </c>
      <c r="CY579" s="2">
        <f t="shared" si="332"/>
        <v>0</v>
      </c>
      <c r="CZ579" s="2">
        <f t="shared" si="333"/>
        <v>0</v>
      </c>
      <c r="DA579" s="2"/>
      <c r="DB579" s="2"/>
      <c r="DC579" s="2" t="s">
        <v>3</v>
      </c>
      <c r="DD579" s="2" t="s">
        <v>3</v>
      </c>
      <c r="DE579" s="2" t="s">
        <v>3</v>
      </c>
      <c r="DF579" s="2" t="s">
        <v>3</v>
      </c>
      <c r="DG579" s="2" t="s">
        <v>3</v>
      </c>
      <c r="DH579" s="2" t="s">
        <v>3</v>
      </c>
      <c r="DI579" s="2" t="s">
        <v>3</v>
      </c>
      <c r="DJ579" s="2" t="s">
        <v>3</v>
      </c>
      <c r="DK579" s="2" t="s">
        <v>3</v>
      </c>
      <c r="DL579" s="2" t="s">
        <v>3</v>
      </c>
      <c r="DM579" s="2" t="s">
        <v>3</v>
      </c>
      <c r="DN579" s="2">
        <v>0</v>
      </c>
      <c r="DO579" s="2">
        <v>0</v>
      </c>
      <c r="DP579" s="2">
        <v>1</v>
      </c>
      <c r="DQ579" s="2">
        <v>1</v>
      </c>
      <c r="DR579" s="2"/>
      <c r="DS579" s="2"/>
      <c r="DT579" s="2"/>
      <c r="DU579" s="2">
        <v>1007</v>
      </c>
      <c r="DV579" s="2" t="s">
        <v>231</v>
      </c>
      <c r="DW579" s="2" t="s">
        <v>231</v>
      </c>
      <c r="DX579" s="2">
        <v>1</v>
      </c>
      <c r="DY579" s="2"/>
      <c r="DZ579" s="2" t="s">
        <v>3</v>
      </c>
      <c r="EA579" s="2" t="s">
        <v>3</v>
      </c>
      <c r="EB579" s="2" t="s">
        <v>3</v>
      </c>
      <c r="EC579" s="2" t="s">
        <v>3</v>
      </c>
      <c r="ED579" s="2"/>
      <c r="EE579" s="2">
        <v>70312921</v>
      </c>
      <c r="EF579" s="2">
        <v>2</v>
      </c>
      <c r="EG579" s="2" t="s">
        <v>25</v>
      </c>
      <c r="EH579" s="2">
        <v>6</v>
      </c>
      <c r="EI579" s="2" t="s">
        <v>224</v>
      </c>
      <c r="EJ579" s="2">
        <v>1</v>
      </c>
      <c r="EK579" s="2">
        <v>6001</v>
      </c>
      <c r="EL579" s="2" t="s">
        <v>224</v>
      </c>
      <c r="EM579" s="2" t="s">
        <v>225</v>
      </c>
      <c r="EN579" s="2"/>
      <c r="EO579" s="2" t="s">
        <v>3</v>
      </c>
      <c r="EP579" s="2"/>
      <c r="EQ579" s="2">
        <v>0</v>
      </c>
      <c r="ER579" s="2">
        <v>4768.6099999999997</v>
      </c>
      <c r="ES579" s="2">
        <v>4768.6099999999997</v>
      </c>
      <c r="ET579" s="2">
        <v>0</v>
      </c>
      <c r="EU579" s="2">
        <v>0</v>
      </c>
      <c r="EV579" s="2">
        <v>0</v>
      </c>
      <c r="EW579" s="2">
        <v>0</v>
      </c>
      <c r="EX579" s="2">
        <v>0</v>
      </c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>
        <v>0</v>
      </c>
      <c r="FR579" s="2">
        <v>0</v>
      </c>
      <c r="FS579" s="2">
        <v>0</v>
      </c>
      <c r="FT579" s="2"/>
      <c r="FU579" s="2"/>
      <c r="FV579" s="2"/>
      <c r="FW579" s="2"/>
      <c r="FX579" s="2">
        <v>102</v>
      </c>
      <c r="FY579" s="2">
        <v>58</v>
      </c>
      <c r="FZ579" s="2"/>
      <c r="GA579" s="2" t="s">
        <v>3</v>
      </c>
      <c r="GB579" s="2"/>
      <c r="GC579" s="2"/>
      <c r="GD579" s="2">
        <v>1</v>
      </c>
      <c r="GE579" s="2"/>
      <c r="GF579" s="2">
        <v>-966171426</v>
      </c>
      <c r="GG579" s="2">
        <v>2</v>
      </c>
      <c r="GH579" s="2">
        <v>1</v>
      </c>
      <c r="GI579" s="2">
        <v>2</v>
      </c>
      <c r="GJ579" s="2">
        <v>0</v>
      </c>
      <c r="GK579" s="2">
        <v>0</v>
      </c>
      <c r="GL579" s="2">
        <f t="shared" si="320"/>
        <v>0</v>
      </c>
      <c r="GM579" s="2">
        <f t="shared" si="321"/>
        <v>3749.27</v>
      </c>
      <c r="GN579" s="2">
        <f t="shared" si="322"/>
        <v>3749.27</v>
      </c>
      <c r="GO579" s="2">
        <f t="shared" si="323"/>
        <v>0</v>
      </c>
      <c r="GP579" s="2">
        <f t="shared" si="324"/>
        <v>0</v>
      </c>
      <c r="GQ579" s="2"/>
      <c r="GR579" s="2">
        <v>0</v>
      </c>
      <c r="GS579" s="2">
        <v>0</v>
      </c>
      <c r="GT579" s="2">
        <v>0</v>
      </c>
      <c r="GU579" s="2" t="s">
        <v>3</v>
      </c>
      <c r="GV579" s="2">
        <f t="shared" si="325"/>
        <v>0</v>
      </c>
      <c r="GW579" s="2">
        <v>1</v>
      </c>
      <c r="GX579" s="2">
        <f t="shared" si="326"/>
        <v>0</v>
      </c>
      <c r="GY579" s="2"/>
      <c r="GZ579" s="2"/>
      <c r="HA579" s="2">
        <v>0</v>
      </c>
      <c r="HB579" s="2">
        <v>0</v>
      </c>
      <c r="HC579" s="2">
        <f t="shared" si="329"/>
        <v>0</v>
      </c>
      <c r="HD579" s="2"/>
      <c r="HE579" s="2" t="s">
        <v>3</v>
      </c>
      <c r="HF579" s="2" t="s">
        <v>3</v>
      </c>
      <c r="HG579" s="2"/>
      <c r="HH579" s="2"/>
      <c r="HI579" s="2"/>
      <c r="HJ579" s="2"/>
      <c r="HK579" s="2"/>
      <c r="HL579" s="2"/>
      <c r="HM579" s="2" t="s">
        <v>3</v>
      </c>
      <c r="HN579" s="2" t="s">
        <v>226</v>
      </c>
      <c r="HO579" s="2" t="s">
        <v>227</v>
      </c>
      <c r="HP579" s="2" t="s">
        <v>224</v>
      </c>
      <c r="HQ579" s="2" t="s">
        <v>224</v>
      </c>
      <c r="HR579" s="2"/>
      <c r="HS579" s="2">
        <v>0</v>
      </c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  <c r="IH579" s="2"/>
      <c r="II579" s="2"/>
      <c r="IJ579" s="2"/>
      <c r="IK579" s="2">
        <v>0</v>
      </c>
      <c r="IL579" s="2"/>
      <c r="IM579" s="2"/>
      <c r="IN579" s="2"/>
      <c r="IO579" s="2"/>
      <c r="IP579" s="2"/>
      <c r="IQ579" s="2"/>
      <c r="IR579" s="2"/>
      <c r="IS579" s="2"/>
      <c r="IT579" s="2"/>
      <c r="IU579" s="2"/>
    </row>
    <row r="580" spans="1:255" x14ac:dyDescent="0.2">
      <c r="A580" s="2">
        <v>17</v>
      </c>
      <c r="B580" s="2">
        <v>1</v>
      </c>
      <c r="C580" s="2">
        <f>ROW(SmtRes!A541)</f>
        <v>541</v>
      </c>
      <c r="D580" s="2">
        <f>ROW(EtalonRes!A591)</f>
        <v>591</v>
      </c>
      <c r="E580" s="2" t="s">
        <v>723</v>
      </c>
      <c r="F580" s="2" t="s">
        <v>234</v>
      </c>
      <c r="G580" s="2" t="s">
        <v>235</v>
      </c>
      <c r="H580" s="2" t="s">
        <v>236</v>
      </c>
      <c r="I580" s="2">
        <v>6.0000000000000001E-3</v>
      </c>
      <c r="J580" s="2">
        <v>0</v>
      </c>
      <c r="K580" s="2">
        <v>6.0000000000000001E-3</v>
      </c>
      <c r="L580" s="2"/>
      <c r="M580" s="2"/>
      <c r="N580" s="2"/>
      <c r="O580" s="2">
        <f t="shared" si="327"/>
        <v>639.69000000000005</v>
      </c>
      <c r="P580" s="2">
        <f>SUMIF(SmtRes!AQ536:'SmtRes'!AQ541,"=1",SmtRes!DF536:'SmtRes'!DF541)</f>
        <v>4.91</v>
      </c>
      <c r="Q580" s="2">
        <f>SUMIF(SmtRes!AQ536:'SmtRes'!AQ541,"=1",SmtRes!DG536:'SmtRes'!DG541)</f>
        <v>3.7</v>
      </c>
      <c r="R580" s="2">
        <f>SUMIF(SmtRes!AQ536:'SmtRes'!AQ541,"=1",SmtRes!DH536:'SmtRes'!DH541)</f>
        <v>1.59</v>
      </c>
      <c r="S580" s="2">
        <f>SUMIF(SmtRes!AQ536:'SmtRes'!AQ541,"=1",SmtRes!DI536:'SmtRes'!DI541)</f>
        <v>629.49</v>
      </c>
      <c r="T580" s="2">
        <f t="shared" si="313"/>
        <v>0</v>
      </c>
      <c r="U580" s="2">
        <f>SUMIF(SmtRes!AQ536:'SmtRes'!AQ541,"=1",SmtRes!CV536:'SmtRes'!CV541)</f>
        <v>1.734</v>
      </c>
      <c r="V580" s="2">
        <f>SUMIF(SmtRes!AQ536:'SmtRes'!AQ541,"=1",SmtRes!CW536:'SmtRes'!CW541)</f>
        <v>3.5400000000000002E-3</v>
      </c>
      <c r="W580" s="2">
        <f t="shared" si="314"/>
        <v>0</v>
      </c>
      <c r="X580" s="2">
        <f t="shared" si="315"/>
        <v>643.70000000000005</v>
      </c>
      <c r="Y580" s="2">
        <f t="shared" si="316"/>
        <v>366.03</v>
      </c>
      <c r="Z580" s="2"/>
      <c r="AA580" s="2">
        <v>72309884</v>
      </c>
      <c r="AB580" s="2">
        <f t="shared" si="317"/>
        <v>106143.34570000001</v>
      </c>
      <c r="AC580" s="2">
        <f>ROUND((SUM(SmtRes!BQ536:'SmtRes'!BQ541)),6)</f>
        <v>610.1576</v>
      </c>
      <c r="AD580" s="2">
        <f>ROUND((((SUM(SmtRes!BR536:'SmtRes'!BR541))-(SUM(SmtRes!BS536:'SmtRes'!BS541)))+AE580),6)</f>
        <v>617.5181</v>
      </c>
      <c r="AE580" s="2">
        <f>ROUND((SUM(SmtRes!BS536:'SmtRes'!BS541)),6)</f>
        <v>266.20010000000002</v>
      </c>
      <c r="AF580" s="2">
        <f>ROUND((SUM(SmtRes!BT536:'SmtRes'!BT541)),6)</f>
        <v>104915.67</v>
      </c>
      <c r="AG580" s="2">
        <f t="shared" si="318"/>
        <v>0</v>
      </c>
      <c r="AH580" s="2">
        <f>(SUM(SmtRes!BU536:'SmtRes'!BU541))</f>
        <v>289</v>
      </c>
      <c r="AI580" s="2">
        <f>(SUM(SmtRes!BV536:'SmtRes'!BV541))</f>
        <v>0.59000000000000008</v>
      </c>
      <c r="AJ580" s="2">
        <f t="shared" si="319"/>
        <v>0</v>
      </c>
      <c r="AK580" s="2">
        <v>106409.54580000001</v>
      </c>
      <c r="AL580" s="2">
        <v>610.1576</v>
      </c>
      <c r="AM580" s="2">
        <v>617.5181</v>
      </c>
      <c r="AN580" s="2">
        <v>266.20010000000002</v>
      </c>
      <c r="AO580" s="2">
        <v>104915.67</v>
      </c>
      <c r="AP580" s="2">
        <v>0</v>
      </c>
      <c r="AQ580" s="2">
        <v>289</v>
      </c>
      <c r="AR580" s="2">
        <v>0.59000000000000008</v>
      </c>
      <c r="AS580" s="2">
        <v>0</v>
      </c>
      <c r="AT580" s="2">
        <v>102</v>
      </c>
      <c r="AU580" s="2">
        <v>58</v>
      </c>
      <c r="AV580" s="2">
        <v>1</v>
      </c>
      <c r="AW580" s="2">
        <v>1</v>
      </c>
      <c r="AX580" s="2"/>
      <c r="AY580" s="2"/>
      <c r="AZ580" s="2">
        <v>1</v>
      </c>
      <c r="BA580" s="2">
        <v>1</v>
      </c>
      <c r="BB580" s="2">
        <v>1</v>
      </c>
      <c r="BC580" s="2">
        <v>1</v>
      </c>
      <c r="BD580" s="2" t="s">
        <v>3</v>
      </c>
      <c r="BE580" s="2" t="s">
        <v>3</v>
      </c>
      <c r="BF580" s="2" t="s">
        <v>3</v>
      </c>
      <c r="BG580" s="2" t="s">
        <v>3</v>
      </c>
      <c r="BH580" s="2">
        <v>0</v>
      </c>
      <c r="BI580" s="2">
        <v>1</v>
      </c>
      <c r="BJ580" s="2" t="s">
        <v>237</v>
      </c>
      <c r="BK580" s="2"/>
      <c r="BL580" s="2"/>
      <c r="BM580" s="2">
        <v>6001</v>
      </c>
      <c r="BN580" s="2">
        <v>0</v>
      </c>
      <c r="BO580" s="2" t="s">
        <v>3</v>
      </c>
      <c r="BP580" s="2">
        <v>0</v>
      </c>
      <c r="BQ580" s="2">
        <v>2</v>
      </c>
      <c r="BR580" s="2">
        <v>0</v>
      </c>
      <c r="BS580" s="2">
        <v>1</v>
      </c>
      <c r="BT580" s="2">
        <v>1</v>
      </c>
      <c r="BU580" s="2">
        <v>1</v>
      </c>
      <c r="BV580" s="2">
        <v>1</v>
      </c>
      <c r="BW580" s="2">
        <v>1</v>
      </c>
      <c r="BX580" s="2">
        <v>1</v>
      </c>
      <c r="BY580" s="2" t="s">
        <v>3</v>
      </c>
      <c r="BZ580" s="2">
        <v>102</v>
      </c>
      <c r="CA580" s="2">
        <v>58</v>
      </c>
      <c r="CB580" s="2" t="s">
        <v>3</v>
      </c>
      <c r="CC580" s="2"/>
      <c r="CD580" s="2"/>
      <c r="CE580" s="2">
        <v>0</v>
      </c>
      <c r="CF580" s="2">
        <v>0</v>
      </c>
      <c r="CG580" s="2">
        <v>0</v>
      </c>
      <c r="CH580" s="2"/>
      <c r="CI580" s="2"/>
      <c r="CJ580" s="2"/>
      <c r="CK580" s="2"/>
      <c r="CL580" s="2"/>
      <c r="CM580" s="2">
        <v>0</v>
      </c>
      <c r="CN580" s="2" t="s">
        <v>3</v>
      </c>
      <c r="CO580" s="2">
        <v>0</v>
      </c>
      <c r="CP580" s="2">
        <f t="shared" si="328"/>
        <v>639.69000000000005</v>
      </c>
      <c r="CQ580" s="2">
        <f>SUMIF(SmtRes!AQ536:'SmtRes'!AQ541,"=1",SmtRes!AA536:'SmtRes'!AA541)</f>
        <v>81761.119999999995</v>
      </c>
      <c r="CR580" s="2">
        <f>SUMIF(SmtRes!AQ536:'SmtRes'!AQ541,"=1",SmtRes!AB536:'SmtRes'!AB541)</f>
        <v>2261.6</v>
      </c>
      <c r="CS580" s="2">
        <f>SUMIF(SmtRes!AQ536:'SmtRes'!AQ541,"=1",SmtRes!AC536:'SmtRes'!AC541)</f>
        <v>923</v>
      </c>
      <c r="CT580" s="2">
        <f>SUMIF(SmtRes!AQ536:'SmtRes'!AQ541,"=1",SmtRes!AD536:'SmtRes'!AD541)</f>
        <v>363.03</v>
      </c>
      <c r="CU580" s="2">
        <f t="shared" si="330"/>
        <v>0</v>
      </c>
      <c r="CV580" s="2">
        <f>SUMIF(SmtRes!AQ536:'SmtRes'!AQ541,"=1",SmtRes!BU536:'SmtRes'!BU541)</f>
        <v>289</v>
      </c>
      <c r="CW580" s="2">
        <f>SUMIF(SmtRes!AQ536:'SmtRes'!AQ541,"=1",SmtRes!BV536:'SmtRes'!BV541)</f>
        <v>0.59000000000000008</v>
      </c>
      <c r="CX580" s="2">
        <f t="shared" si="331"/>
        <v>0</v>
      </c>
      <c r="CY580" s="2">
        <f t="shared" si="332"/>
        <v>643.70159999999998</v>
      </c>
      <c r="CZ580" s="2">
        <f t="shared" si="333"/>
        <v>366.02639999999997</v>
      </c>
      <c r="DA580" s="2"/>
      <c r="DB580" s="2"/>
      <c r="DC580" s="2" t="s">
        <v>3</v>
      </c>
      <c r="DD580" s="2" t="s">
        <v>3</v>
      </c>
      <c r="DE580" s="2" t="s">
        <v>3</v>
      </c>
      <c r="DF580" s="2" t="s">
        <v>3</v>
      </c>
      <c r="DG580" s="2" t="s">
        <v>3</v>
      </c>
      <c r="DH580" s="2" t="s">
        <v>3</v>
      </c>
      <c r="DI580" s="2" t="s">
        <v>3</v>
      </c>
      <c r="DJ580" s="2" t="s">
        <v>3</v>
      </c>
      <c r="DK580" s="2" t="s">
        <v>3</v>
      </c>
      <c r="DL580" s="2" t="s">
        <v>3</v>
      </c>
      <c r="DM580" s="2" t="s">
        <v>3</v>
      </c>
      <c r="DN580" s="2">
        <v>0</v>
      </c>
      <c r="DO580" s="2">
        <v>0</v>
      </c>
      <c r="DP580" s="2">
        <v>1</v>
      </c>
      <c r="DQ580" s="2">
        <v>1</v>
      </c>
      <c r="DR580" s="2"/>
      <c r="DS580" s="2"/>
      <c r="DT580" s="2"/>
      <c r="DU580" s="2">
        <v>1009</v>
      </c>
      <c r="DV580" s="2" t="s">
        <v>236</v>
      </c>
      <c r="DW580" s="2" t="s">
        <v>236</v>
      </c>
      <c r="DX580" s="2">
        <v>1000</v>
      </c>
      <c r="DY580" s="2"/>
      <c r="DZ580" s="2" t="s">
        <v>3</v>
      </c>
      <c r="EA580" s="2" t="s">
        <v>3</v>
      </c>
      <c r="EB580" s="2" t="s">
        <v>3</v>
      </c>
      <c r="EC580" s="2" t="s">
        <v>3</v>
      </c>
      <c r="ED580" s="2"/>
      <c r="EE580" s="2">
        <v>70312921</v>
      </c>
      <c r="EF580" s="2">
        <v>2</v>
      </c>
      <c r="EG580" s="2" t="s">
        <v>25</v>
      </c>
      <c r="EH580" s="2">
        <v>6</v>
      </c>
      <c r="EI580" s="2" t="s">
        <v>224</v>
      </c>
      <c r="EJ580" s="2">
        <v>1</v>
      </c>
      <c r="EK580" s="2">
        <v>6001</v>
      </c>
      <c r="EL580" s="2" t="s">
        <v>224</v>
      </c>
      <c r="EM580" s="2" t="s">
        <v>225</v>
      </c>
      <c r="EN580" s="2"/>
      <c r="EO580" s="2" t="s">
        <v>3</v>
      </c>
      <c r="EP580" s="2"/>
      <c r="EQ580" s="2">
        <v>0</v>
      </c>
      <c r="ER580" s="2">
        <v>0</v>
      </c>
      <c r="ES580" s="2">
        <v>0</v>
      </c>
      <c r="ET580" s="2">
        <v>0</v>
      </c>
      <c r="EU580" s="2">
        <v>0</v>
      </c>
      <c r="EV580" s="2">
        <v>0</v>
      </c>
      <c r="EW580" s="2">
        <v>289</v>
      </c>
      <c r="EX580" s="2">
        <v>0.59</v>
      </c>
      <c r="EY580" s="2">
        <v>0</v>
      </c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>
        <v>0</v>
      </c>
      <c r="FR580" s="2">
        <v>0</v>
      </c>
      <c r="FS580" s="2">
        <v>0</v>
      </c>
      <c r="FT580" s="2"/>
      <c r="FU580" s="2"/>
      <c r="FV580" s="2"/>
      <c r="FW580" s="2"/>
      <c r="FX580" s="2">
        <v>102</v>
      </c>
      <c r="FY580" s="2">
        <v>58</v>
      </c>
      <c r="FZ580" s="2"/>
      <c r="GA580" s="2" t="s">
        <v>3</v>
      </c>
      <c r="GB580" s="2"/>
      <c r="GC580" s="2"/>
      <c r="GD580" s="2">
        <v>1</v>
      </c>
      <c r="GE580" s="2"/>
      <c r="GF580" s="2">
        <v>-142133192</v>
      </c>
      <c r="GG580" s="2">
        <v>2</v>
      </c>
      <c r="GH580" s="2">
        <v>1</v>
      </c>
      <c r="GI580" s="2">
        <v>-2</v>
      </c>
      <c r="GJ580" s="2">
        <v>0</v>
      </c>
      <c r="GK580" s="2">
        <v>0</v>
      </c>
      <c r="GL580" s="2">
        <f t="shared" si="320"/>
        <v>0</v>
      </c>
      <c r="GM580" s="2">
        <f t="shared" si="321"/>
        <v>1649.42</v>
      </c>
      <c r="GN580" s="2">
        <f t="shared" si="322"/>
        <v>1649.42</v>
      </c>
      <c r="GO580" s="2">
        <f t="shared" si="323"/>
        <v>0</v>
      </c>
      <c r="GP580" s="2">
        <f t="shared" si="324"/>
        <v>0</v>
      </c>
      <c r="GQ580" s="2"/>
      <c r="GR580" s="2">
        <v>0</v>
      </c>
      <c r="GS580" s="2">
        <v>0</v>
      </c>
      <c r="GT580" s="2">
        <v>0</v>
      </c>
      <c r="GU580" s="2" t="s">
        <v>3</v>
      </c>
      <c r="GV580" s="2">
        <f t="shared" si="325"/>
        <v>0</v>
      </c>
      <c r="GW580" s="2">
        <v>1</v>
      </c>
      <c r="GX580" s="2">
        <f t="shared" si="326"/>
        <v>0</v>
      </c>
      <c r="GY580" s="2"/>
      <c r="GZ580" s="2"/>
      <c r="HA580" s="2">
        <v>0</v>
      </c>
      <c r="HB580" s="2">
        <v>0</v>
      </c>
      <c r="HC580" s="2">
        <f t="shared" si="329"/>
        <v>0</v>
      </c>
      <c r="HD580" s="2"/>
      <c r="HE580" s="2" t="s">
        <v>3</v>
      </c>
      <c r="HF580" s="2" t="s">
        <v>3</v>
      </c>
      <c r="HG580" s="2"/>
      <c r="HH580" s="2"/>
      <c r="HI580" s="2"/>
      <c r="HJ580" s="2"/>
      <c r="HK580" s="2"/>
      <c r="HL580" s="2"/>
      <c r="HM580" s="2" t="s">
        <v>3</v>
      </c>
      <c r="HN580" s="2" t="s">
        <v>226</v>
      </c>
      <c r="HO580" s="2" t="s">
        <v>227</v>
      </c>
      <c r="HP580" s="2" t="s">
        <v>224</v>
      </c>
      <c r="HQ580" s="2" t="s">
        <v>224</v>
      </c>
      <c r="HR580" s="2"/>
      <c r="HS580" s="2">
        <v>0</v>
      </c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>
        <v>0</v>
      </c>
      <c r="IL580" s="2"/>
      <c r="IM580" s="2"/>
      <c r="IN580" s="2"/>
      <c r="IO580" s="2"/>
      <c r="IP580" s="2"/>
      <c r="IQ580" s="2"/>
      <c r="IR580" s="2"/>
      <c r="IS580" s="2"/>
      <c r="IT580" s="2"/>
      <c r="IU580" s="2"/>
    </row>
    <row r="581" spans="1:255" x14ac:dyDescent="0.2">
      <c r="A581" s="2">
        <v>18</v>
      </c>
      <c r="B581" s="2">
        <v>1</v>
      </c>
      <c r="C581" s="2">
        <v>541</v>
      </c>
      <c r="D581" s="2"/>
      <c r="E581" s="2" t="s">
        <v>724</v>
      </c>
      <c r="F581" s="2" t="s">
        <v>239</v>
      </c>
      <c r="G581" s="2" t="s">
        <v>240</v>
      </c>
      <c r="H581" s="2" t="s">
        <v>236</v>
      </c>
      <c r="I581" s="2">
        <f>I580*J581</f>
        <v>6.0000000000000001E-3</v>
      </c>
      <c r="J581" s="2">
        <v>1</v>
      </c>
      <c r="K581" s="2">
        <v>1</v>
      </c>
      <c r="L581" s="2"/>
      <c r="M581" s="2"/>
      <c r="N581" s="2"/>
      <c r="O581" s="2">
        <f t="shared" si="327"/>
        <v>1299.8</v>
      </c>
      <c r="P581" s="2">
        <f>ROUND(CQ581*I581,2)</f>
        <v>1299.8</v>
      </c>
      <c r="Q581" s="2">
        <f>ROUND(CR581*I581,2)</f>
        <v>0</v>
      </c>
      <c r="R581" s="2">
        <f>ROUND(CS581*I581,2)</f>
        <v>0</v>
      </c>
      <c r="S581" s="2">
        <f>ROUND(CT581*I581,2)</f>
        <v>0</v>
      </c>
      <c r="T581" s="2">
        <f t="shared" si="313"/>
        <v>0</v>
      </c>
      <c r="U581" s="2">
        <f>ROUND(CV581*I581,7)</f>
        <v>0</v>
      </c>
      <c r="V581" s="2">
        <f>ROUND(CW581*I581,7)</f>
        <v>0</v>
      </c>
      <c r="W581" s="2">
        <f t="shared" si="314"/>
        <v>0</v>
      </c>
      <c r="X581" s="2">
        <f t="shared" si="315"/>
        <v>0</v>
      </c>
      <c r="Y581" s="2">
        <f t="shared" si="316"/>
        <v>0</v>
      </c>
      <c r="Z581" s="2"/>
      <c r="AA581" s="2">
        <v>72309884</v>
      </c>
      <c r="AB581" s="2">
        <f t="shared" si="317"/>
        <v>191710.91</v>
      </c>
      <c r="AC581" s="2">
        <f>ROUND((ES581),6)</f>
        <v>191710.91</v>
      </c>
      <c r="AD581" s="2">
        <f>ROUND((((ET581)-(EU581))+AE581),6)</f>
        <v>0</v>
      </c>
      <c r="AE581" s="2">
        <f>ROUND((EU581),6)</f>
        <v>0</v>
      </c>
      <c r="AF581" s="2">
        <f>ROUND((EV581),6)</f>
        <v>0</v>
      </c>
      <c r="AG581" s="2">
        <f t="shared" si="318"/>
        <v>0</v>
      </c>
      <c r="AH581" s="2">
        <f>(EW581)</f>
        <v>0</v>
      </c>
      <c r="AI581" s="2">
        <f>(EX581)</f>
        <v>0</v>
      </c>
      <c r="AJ581" s="2">
        <f t="shared" si="319"/>
        <v>0</v>
      </c>
      <c r="AK581" s="2">
        <v>191710.91</v>
      </c>
      <c r="AL581" s="2">
        <v>191710.91</v>
      </c>
      <c r="AM581" s="2">
        <v>0</v>
      </c>
      <c r="AN581" s="2">
        <v>0</v>
      </c>
      <c r="AO581" s="2">
        <v>0</v>
      </c>
      <c r="AP581" s="2">
        <v>0</v>
      </c>
      <c r="AQ581" s="2">
        <v>0</v>
      </c>
      <c r="AR581" s="2">
        <v>0</v>
      </c>
      <c r="AS581" s="2">
        <v>0</v>
      </c>
      <c r="AT581" s="2">
        <v>102</v>
      </c>
      <c r="AU581" s="2">
        <v>58</v>
      </c>
      <c r="AV581" s="2">
        <v>1</v>
      </c>
      <c r="AW581" s="2">
        <v>1</v>
      </c>
      <c r="AX581" s="2"/>
      <c r="AY581" s="2"/>
      <c r="AZ581" s="2">
        <v>1</v>
      </c>
      <c r="BA581" s="2">
        <v>1</v>
      </c>
      <c r="BB581" s="2">
        <v>1</v>
      </c>
      <c r="BC581" s="2">
        <v>1.1299999999999999</v>
      </c>
      <c r="BD581" s="2" t="s">
        <v>3</v>
      </c>
      <c r="BE581" s="2" t="s">
        <v>3</v>
      </c>
      <c r="BF581" s="2" t="s">
        <v>3</v>
      </c>
      <c r="BG581" s="2" t="s">
        <v>3</v>
      </c>
      <c r="BH581" s="2">
        <v>3</v>
      </c>
      <c r="BI581" s="2">
        <v>1</v>
      </c>
      <c r="BJ581" s="2" t="s">
        <v>241</v>
      </c>
      <c r="BK581" s="2"/>
      <c r="BL581" s="2"/>
      <c r="BM581" s="2">
        <v>6001</v>
      </c>
      <c r="BN581" s="2">
        <v>0</v>
      </c>
      <c r="BO581" s="2" t="s">
        <v>239</v>
      </c>
      <c r="BP581" s="2">
        <v>1</v>
      </c>
      <c r="BQ581" s="2">
        <v>2</v>
      </c>
      <c r="BR581" s="2">
        <v>0</v>
      </c>
      <c r="BS581" s="2">
        <v>1</v>
      </c>
      <c r="BT581" s="2">
        <v>1</v>
      </c>
      <c r="BU581" s="2">
        <v>1</v>
      </c>
      <c r="BV581" s="2">
        <v>1</v>
      </c>
      <c r="BW581" s="2">
        <v>1</v>
      </c>
      <c r="BX581" s="2">
        <v>1</v>
      </c>
      <c r="BY581" s="2" t="s">
        <v>3</v>
      </c>
      <c r="BZ581" s="2">
        <v>102</v>
      </c>
      <c r="CA581" s="2">
        <v>58</v>
      </c>
      <c r="CB581" s="2" t="s">
        <v>3</v>
      </c>
      <c r="CC581" s="2"/>
      <c r="CD581" s="2"/>
      <c r="CE581" s="2">
        <v>0</v>
      </c>
      <c r="CF581" s="2">
        <v>0</v>
      </c>
      <c r="CG581" s="2">
        <v>0</v>
      </c>
      <c r="CH581" s="2"/>
      <c r="CI581" s="2"/>
      <c r="CJ581" s="2"/>
      <c r="CK581" s="2"/>
      <c r="CL581" s="2"/>
      <c r="CM581" s="2">
        <v>0</v>
      </c>
      <c r="CN581" s="2" t="s">
        <v>3</v>
      </c>
      <c r="CO581" s="2">
        <v>0</v>
      </c>
      <c r="CP581" s="2">
        <f t="shared" si="328"/>
        <v>1299.8</v>
      </c>
      <c r="CQ581" s="2">
        <f>ROUND(AL581*BC581,2)</f>
        <v>216633.33</v>
      </c>
      <c r="CR581" s="2">
        <f>ROUND(AM581*BB581,2)</f>
        <v>0</v>
      </c>
      <c r="CS581" s="2">
        <f>ROUND(AN581*BS581,2)</f>
        <v>0</v>
      </c>
      <c r="CT581" s="2">
        <f>ROUND(AO581*BA581,2)</f>
        <v>0</v>
      </c>
      <c r="CU581" s="2">
        <f t="shared" si="330"/>
        <v>0</v>
      </c>
      <c r="CV581" s="2">
        <f>AH581</f>
        <v>0</v>
      </c>
      <c r="CW581" s="2">
        <f>AI581</f>
        <v>0</v>
      </c>
      <c r="CX581" s="2">
        <f t="shared" si="331"/>
        <v>0</v>
      </c>
      <c r="CY581" s="2">
        <f t="shared" si="332"/>
        <v>0</v>
      </c>
      <c r="CZ581" s="2">
        <f t="shared" si="333"/>
        <v>0</v>
      </c>
      <c r="DA581" s="2"/>
      <c r="DB581" s="2"/>
      <c r="DC581" s="2" t="s">
        <v>3</v>
      </c>
      <c r="DD581" s="2" t="s">
        <v>3</v>
      </c>
      <c r="DE581" s="2" t="s">
        <v>3</v>
      </c>
      <c r="DF581" s="2" t="s">
        <v>3</v>
      </c>
      <c r="DG581" s="2" t="s">
        <v>3</v>
      </c>
      <c r="DH581" s="2" t="s">
        <v>3</v>
      </c>
      <c r="DI581" s="2" t="s">
        <v>3</v>
      </c>
      <c r="DJ581" s="2" t="s">
        <v>3</v>
      </c>
      <c r="DK581" s="2" t="s">
        <v>3</v>
      </c>
      <c r="DL581" s="2" t="s">
        <v>3</v>
      </c>
      <c r="DM581" s="2" t="s">
        <v>3</v>
      </c>
      <c r="DN581" s="2">
        <v>0</v>
      </c>
      <c r="DO581" s="2">
        <v>0</v>
      </c>
      <c r="DP581" s="2">
        <v>1</v>
      </c>
      <c r="DQ581" s="2">
        <v>1</v>
      </c>
      <c r="DR581" s="2"/>
      <c r="DS581" s="2"/>
      <c r="DT581" s="2"/>
      <c r="DU581" s="2">
        <v>1009</v>
      </c>
      <c r="DV581" s="2" t="s">
        <v>236</v>
      </c>
      <c r="DW581" s="2" t="s">
        <v>236</v>
      </c>
      <c r="DX581" s="2">
        <v>1000</v>
      </c>
      <c r="DY581" s="2"/>
      <c r="DZ581" s="2" t="s">
        <v>3</v>
      </c>
      <c r="EA581" s="2" t="s">
        <v>3</v>
      </c>
      <c r="EB581" s="2" t="s">
        <v>3</v>
      </c>
      <c r="EC581" s="2" t="s">
        <v>3</v>
      </c>
      <c r="ED581" s="2"/>
      <c r="EE581" s="2">
        <v>70312921</v>
      </c>
      <c r="EF581" s="2">
        <v>2</v>
      </c>
      <c r="EG581" s="2" t="s">
        <v>25</v>
      </c>
      <c r="EH581" s="2">
        <v>6</v>
      </c>
      <c r="EI581" s="2" t="s">
        <v>224</v>
      </c>
      <c r="EJ581" s="2">
        <v>1</v>
      </c>
      <c r="EK581" s="2">
        <v>6001</v>
      </c>
      <c r="EL581" s="2" t="s">
        <v>224</v>
      </c>
      <c r="EM581" s="2" t="s">
        <v>225</v>
      </c>
      <c r="EN581" s="2"/>
      <c r="EO581" s="2" t="s">
        <v>3</v>
      </c>
      <c r="EP581" s="2"/>
      <c r="EQ581" s="2">
        <v>0</v>
      </c>
      <c r="ER581" s="2">
        <v>191710.91</v>
      </c>
      <c r="ES581" s="2">
        <v>191710.91</v>
      </c>
      <c r="ET581" s="2">
        <v>0</v>
      </c>
      <c r="EU581" s="2">
        <v>0</v>
      </c>
      <c r="EV581" s="2">
        <v>0</v>
      </c>
      <c r="EW581" s="2">
        <v>0</v>
      </c>
      <c r="EX581" s="2">
        <v>0</v>
      </c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>
        <v>0</v>
      </c>
      <c r="FR581" s="2">
        <v>0</v>
      </c>
      <c r="FS581" s="2">
        <v>0</v>
      </c>
      <c r="FT581" s="2"/>
      <c r="FU581" s="2"/>
      <c r="FV581" s="2"/>
      <c r="FW581" s="2"/>
      <c r="FX581" s="2">
        <v>102</v>
      </c>
      <c r="FY581" s="2">
        <v>58</v>
      </c>
      <c r="FZ581" s="2"/>
      <c r="GA581" s="2" t="s">
        <v>3</v>
      </c>
      <c r="GB581" s="2"/>
      <c r="GC581" s="2"/>
      <c r="GD581" s="2">
        <v>1</v>
      </c>
      <c r="GE581" s="2"/>
      <c r="GF581" s="2">
        <v>1532513223</v>
      </c>
      <c r="GG581" s="2">
        <v>2</v>
      </c>
      <c r="GH581" s="2">
        <v>1</v>
      </c>
      <c r="GI581" s="2">
        <v>2</v>
      </c>
      <c r="GJ581" s="2">
        <v>0</v>
      </c>
      <c r="GK581" s="2">
        <v>0</v>
      </c>
      <c r="GL581" s="2">
        <f t="shared" si="320"/>
        <v>0</v>
      </c>
      <c r="GM581" s="2">
        <f t="shared" si="321"/>
        <v>1299.8</v>
      </c>
      <c r="GN581" s="2">
        <f t="shared" si="322"/>
        <v>1299.8</v>
      </c>
      <c r="GO581" s="2">
        <f t="shared" si="323"/>
        <v>0</v>
      </c>
      <c r="GP581" s="2">
        <f t="shared" si="324"/>
        <v>0</v>
      </c>
      <c r="GQ581" s="2"/>
      <c r="GR581" s="2">
        <v>0</v>
      </c>
      <c r="GS581" s="2">
        <v>0</v>
      </c>
      <c r="GT581" s="2">
        <v>0</v>
      </c>
      <c r="GU581" s="2" t="s">
        <v>3</v>
      </c>
      <c r="GV581" s="2">
        <f t="shared" si="325"/>
        <v>0</v>
      </c>
      <c r="GW581" s="2">
        <v>1</v>
      </c>
      <c r="GX581" s="2">
        <f t="shared" si="326"/>
        <v>0</v>
      </c>
      <c r="GY581" s="2"/>
      <c r="GZ581" s="2"/>
      <c r="HA581" s="2">
        <v>0</v>
      </c>
      <c r="HB581" s="2">
        <v>0</v>
      </c>
      <c r="HC581" s="2">
        <f t="shared" si="329"/>
        <v>0</v>
      </c>
      <c r="HD581" s="2"/>
      <c r="HE581" s="2" t="s">
        <v>3</v>
      </c>
      <c r="HF581" s="2" t="s">
        <v>3</v>
      </c>
      <c r="HG581" s="2"/>
      <c r="HH581" s="2"/>
      <c r="HI581" s="2"/>
      <c r="HJ581" s="2"/>
      <c r="HK581" s="2"/>
      <c r="HL581" s="2"/>
      <c r="HM581" s="2" t="s">
        <v>3</v>
      </c>
      <c r="HN581" s="2" t="s">
        <v>226</v>
      </c>
      <c r="HO581" s="2" t="s">
        <v>227</v>
      </c>
      <c r="HP581" s="2" t="s">
        <v>224</v>
      </c>
      <c r="HQ581" s="2" t="s">
        <v>224</v>
      </c>
      <c r="HR581" s="2"/>
      <c r="HS581" s="2">
        <v>0</v>
      </c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  <c r="II581" s="2"/>
      <c r="IJ581" s="2"/>
      <c r="IK581" s="2">
        <v>0</v>
      </c>
      <c r="IL581" s="2"/>
      <c r="IM581" s="2"/>
      <c r="IN581" s="2"/>
      <c r="IO581" s="2"/>
      <c r="IP581" s="2"/>
      <c r="IQ581" s="2"/>
      <c r="IR581" s="2"/>
      <c r="IS581" s="2"/>
      <c r="IT581" s="2"/>
      <c r="IU581" s="2"/>
    </row>
    <row r="582" spans="1:255" x14ac:dyDescent="0.2">
      <c r="A582" s="2">
        <v>17</v>
      </c>
      <c r="B582" s="2">
        <v>1</v>
      </c>
      <c r="C582" s="2">
        <f>ROW(SmtRes!A544)</f>
        <v>544</v>
      </c>
      <c r="D582" s="2">
        <f>ROW(EtalonRes!A594)</f>
        <v>594</v>
      </c>
      <c r="E582" s="2" t="s">
        <v>725</v>
      </c>
      <c r="F582" s="2" t="s">
        <v>726</v>
      </c>
      <c r="G582" s="2" t="s">
        <v>727</v>
      </c>
      <c r="H582" s="2" t="s">
        <v>104</v>
      </c>
      <c r="I582" s="2">
        <f>ROUND(67.5/100,7)</f>
        <v>0.67500000000000004</v>
      </c>
      <c r="J582" s="2">
        <v>0</v>
      </c>
      <c r="K582" s="2">
        <f>ROUND(67.5/100,7)</f>
        <v>0.67500000000000004</v>
      </c>
      <c r="L582" s="2"/>
      <c r="M582" s="2"/>
      <c r="N582" s="2"/>
      <c r="O582" s="2">
        <f t="shared" si="327"/>
        <v>216.79</v>
      </c>
      <c r="P582" s="2">
        <f>SUMIF(SmtRes!AQ542:'SmtRes'!AQ544,"=1",SmtRes!DF542:'SmtRes'!DF544)</f>
        <v>0</v>
      </c>
      <c r="Q582" s="2">
        <f>SUMIF(SmtRes!AQ542:'SmtRes'!AQ544,"=1",SmtRes!DG542:'SmtRes'!DG544)</f>
        <v>54.6</v>
      </c>
      <c r="R582" s="2">
        <f>SUMIF(SmtRes!AQ542:'SmtRes'!AQ544,"=1",SmtRes!DH542:'SmtRes'!DH544)</f>
        <v>53.18</v>
      </c>
      <c r="S582" s="2">
        <f>SUMIF(SmtRes!AQ542:'SmtRes'!AQ544,"=1",SmtRes!DI542:'SmtRes'!DI544)</f>
        <v>109.01</v>
      </c>
      <c r="T582" s="2">
        <f t="shared" si="313"/>
        <v>0</v>
      </c>
      <c r="U582" s="2">
        <f>SUMIF(SmtRes!AQ542:'SmtRes'!AQ544,"=1",SmtRes!CV542:'SmtRes'!CV544)</f>
        <v>0.27675</v>
      </c>
      <c r="V582" s="2">
        <f>SUMIF(SmtRes!AQ542:'SmtRes'!AQ544,"=1",SmtRes!CW542:'SmtRes'!CW544)</f>
        <v>0.13500000000000001</v>
      </c>
      <c r="W582" s="2">
        <f t="shared" si="314"/>
        <v>0</v>
      </c>
      <c r="X582" s="2">
        <f t="shared" si="315"/>
        <v>189.76</v>
      </c>
      <c r="Y582" s="2">
        <f t="shared" si="316"/>
        <v>120.02</v>
      </c>
      <c r="Z582" s="2"/>
      <c r="AA582" s="2">
        <v>72309884</v>
      </c>
      <c r="AB582" s="2">
        <f t="shared" si="317"/>
        <v>242.37690000000001</v>
      </c>
      <c r="AC582" s="2">
        <f>ROUND((0),6)</f>
        <v>0</v>
      </c>
      <c r="AD582" s="2">
        <f>ROUND((((SUM(SmtRes!BR542:'SmtRes'!BR544))-(SUM(SmtRes!BS542:'SmtRes'!BS544)))+AE582),6)</f>
        <v>80.882000000000005</v>
      </c>
      <c r="AE582" s="2">
        <f>ROUND((SUM(SmtRes!BS542:'SmtRes'!BS544)),6)</f>
        <v>78.778000000000006</v>
      </c>
      <c r="AF582" s="2">
        <f>ROUND((SUM(SmtRes!BT542:'SmtRes'!BT544)),6)</f>
        <v>161.4949</v>
      </c>
      <c r="AG582" s="2">
        <f t="shared" si="318"/>
        <v>0</v>
      </c>
      <c r="AH582" s="2">
        <f>(SUM(SmtRes!BU542:'SmtRes'!BU544))</f>
        <v>0.41</v>
      </c>
      <c r="AI582" s="2">
        <f>(SUM(SmtRes!BV542:'SmtRes'!BV544))</f>
        <v>0.2</v>
      </c>
      <c r="AJ582" s="2">
        <f t="shared" si="319"/>
        <v>0</v>
      </c>
      <c r="AK582" s="2">
        <v>321.1549</v>
      </c>
      <c r="AL582" s="2">
        <v>0</v>
      </c>
      <c r="AM582" s="2">
        <v>80.882000000000005</v>
      </c>
      <c r="AN582" s="2">
        <v>78.778000000000006</v>
      </c>
      <c r="AO582" s="2">
        <v>161.49489999999997</v>
      </c>
      <c r="AP582" s="2">
        <v>0</v>
      </c>
      <c r="AQ582" s="2">
        <v>0.41</v>
      </c>
      <c r="AR582" s="2">
        <v>0.2</v>
      </c>
      <c r="AS582" s="2">
        <v>0</v>
      </c>
      <c r="AT582" s="2">
        <v>117</v>
      </c>
      <c r="AU582" s="2">
        <v>74</v>
      </c>
      <c r="AV582" s="2">
        <v>1</v>
      </c>
      <c r="AW582" s="2">
        <v>1</v>
      </c>
      <c r="AX582" s="2"/>
      <c r="AY582" s="2"/>
      <c r="AZ582" s="2">
        <v>1</v>
      </c>
      <c r="BA582" s="2">
        <v>1</v>
      </c>
      <c r="BB582" s="2">
        <v>1</v>
      </c>
      <c r="BC582" s="2">
        <v>1</v>
      </c>
      <c r="BD582" s="2" t="s">
        <v>3</v>
      </c>
      <c r="BE582" s="2" t="s">
        <v>3</v>
      </c>
      <c r="BF582" s="2" t="s">
        <v>3</v>
      </c>
      <c r="BG582" s="2" t="s">
        <v>3</v>
      </c>
      <c r="BH582" s="2">
        <v>0</v>
      </c>
      <c r="BI582" s="2">
        <v>1</v>
      </c>
      <c r="BJ582" s="2" t="s">
        <v>728</v>
      </c>
      <c r="BK582" s="2"/>
      <c r="BL582" s="2"/>
      <c r="BM582" s="2">
        <v>24001</v>
      </c>
      <c r="BN582" s="2">
        <v>0</v>
      </c>
      <c r="BO582" s="2" t="s">
        <v>3</v>
      </c>
      <c r="BP582" s="2">
        <v>0</v>
      </c>
      <c r="BQ582" s="2">
        <v>2</v>
      </c>
      <c r="BR582" s="2">
        <v>0</v>
      </c>
      <c r="BS582" s="2">
        <v>1</v>
      </c>
      <c r="BT582" s="2">
        <v>1</v>
      </c>
      <c r="BU582" s="2">
        <v>1</v>
      </c>
      <c r="BV582" s="2">
        <v>1</v>
      </c>
      <c r="BW582" s="2">
        <v>1</v>
      </c>
      <c r="BX582" s="2">
        <v>1</v>
      </c>
      <c r="BY582" s="2" t="s">
        <v>3</v>
      </c>
      <c r="BZ582" s="2">
        <v>117</v>
      </c>
      <c r="CA582" s="2">
        <v>74</v>
      </c>
      <c r="CB582" s="2" t="s">
        <v>3</v>
      </c>
      <c r="CC582" s="2"/>
      <c r="CD582" s="2"/>
      <c r="CE582" s="2">
        <v>0</v>
      </c>
      <c r="CF582" s="2">
        <v>0</v>
      </c>
      <c r="CG582" s="2">
        <v>0</v>
      </c>
      <c r="CH582" s="2"/>
      <c r="CI582" s="2"/>
      <c r="CJ582" s="2"/>
      <c r="CK582" s="2"/>
      <c r="CL582" s="2"/>
      <c r="CM582" s="2">
        <v>0</v>
      </c>
      <c r="CN582" s="2" t="s">
        <v>3</v>
      </c>
      <c r="CO582" s="2">
        <v>0</v>
      </c>
      <c r="CP582" s="2">
        <f t="shared" si="328"/>
        <v>216.79000000000002</v>
      </c>
      <c r="CQ582" s="2">
        <f>SUMIF(SmtRes!AQ542:'SmtRes'!AQ544,"=1",SmtRes!AA542:'SmtRes'!AA544)</f>
        <v>0</v>
      </c>
      <c r="CR582" s="2">
        <f>SUMIF(SmtRes!AQ542:'SmtRes'!AQ544,"=1",SmtRes!AB542:'SmtRes'!AB544)</f>
        <v>404.41</v>
      </c>
      <c r="CS582" s="2">
        <f>SUMIF(SmtRes!AQ542:'SmtRes'!AQ544,"=1",SmtRes!AC542:'SmtRes'!AC544)</f>
        <v>393.89</v>
      </c>
      <c r="CT582" s="2">
        <f>SUMIF(SmtRes!AQ542:'SmtRes'!AQ544,"=1",SmtRes!AD542:'SmtRes'!AD544)</f>
        <v>393.89</v>
      </c>
      <c r="CU582" s="2">
        <f t="shared" si="330"/>
        <v>0</v>
      </c>
      <c r="CV582" s="2">
        <f>SUMIF(SmtRes!AQ542:'SmtRes'!AQ544,"=1",SmtRes!BU542:'SmtRes'!BU544)</f>
        <v>0.41</v>
      </c>
      <c r="CW582" s="2">
        <f>SUMIF(SmtRes!AQ542:'SmtRes'!AQ544,"=1",SmtRes!BV542:'SmtRes'!BV544)</f>
        <v>0.2</v>
      </c>
      <c r="CX582" s="2">
        <f t="shared" si="331"/>
        <v>0</v>
      </c>
      <c r="CY582" s="2">
        <f t="shared" si="332"/>
        <v>189.76229999999998</v>
      </c>
      <c r="CZ582" s="2">
        <f t="shared" si="333"/>
        <v>120.0206</v>
      </c>
      <c r="DA582" s="2"/>
      <c r="DB582" s="2"/>
      <c r="DC582" s="2" t="s">
        <v>3</v>
      </c>
      <c r="DD582" s="2" t="s">
        <v>3</v>
      </c>
      <c r="DE582" s="2" t="s">
        <v>3</v>
      </c>
      <c r="DF582" s="2" t="s">
        <v>3</v>
      </c>
      <c r="DG582" s="2" t="s">
        <v>3</v>
      </c>
      <c r="DH582" s="2" t="s">
        <v>3</v>
      </c>
      <c r="DI582" s="2" t="s">
        <v>3</v>
      </c>
      <c r="DJ582" s="2" t="s">
        <v>3</v>
      </c>
      <c r="DK582" s="2" t="s">
        <v>3</v>
      </c>
      <c r="DL582" s="2" t="s">
        <v>3</v>
      </c>
      <c r="DM582" s="2" t="s">
        <v>3</v>
      </c>
      <c r="DN582" s="2">
        <v>0</v>
      </c>
      <c r="DO582" s="2">
        <v>0</v>
      </c>
      <c r="DP582" s="2">
        <v>1</v>
      </c>
      <c r="DQ582" s="2">
        <v>1</v>
      </c>
      <c r="DR582" s="2"/>
      <c r="DS582" s="2"/>
      <c r="DT582" s="2"/>
      <c r="DU582" s="2">
        <v>1003</v>
      </c>
      <c r="DV582" s="2" t="s">
        <v>104</v>
      </c>
      <c r="DW582" s="2" t="s">
        <v>104</v>
      </c>
      <c r="DX582" s="2">
        <v>100</v>
      </c>
      <c r="DY582" s="2"/>
      <c r="DZ582" s="2" t="s">
        <v>3</v>
      </c>
      <c r="EA582" s="2" t="s">
        <v>3</v>
      </c>
      <c r="EB582" s="2" t="s">
        <v>3</v>
      </c>
      <c r="EC582" s="2" t="s">
        <v>3</v>
      </c>
      <c r="ED582" s="2"/>
      <c r="EE582" s="2">
        <v>70312969</v>
      </c>
      <c r="EF582" s="2">
        <v>2</v>
      </c>
      <c r="EG582" s="2" t="s">
        <v>25</v>
      </c>
      <c r="EH582" s="2">
        <v>18</v>
      </c>
      <c r="EI582" s="2" t="s">
        <v>106</v>
      </c>
      <c r="EJ582" s="2">
        <v>1</v>
      </c>
      <c r="EK582" s="2">
        <v>24001</v>
      </c>
      <c r="EL582" s="2" t="s">
        <v>106</v>
      </c>
      <c r="EM582" s="2" t="s">
        <v>107</v>
      </c>
      <c r="EN582" s="2"/>
      <c r="EO582" s="2" t="s">
        <v>3</v>
      </c>
      <c r="EP582" s="2"/>
      <c r="EQ582" s="2">
        <v>0</v>
      </c>
      <c r="ER582" s="2">
        <v>0</v>
      </c>
      <c r="ES582" s="2">
        <v>0</v>
      </c>
      <c r="ET582" s="2">
        <v>0</v>
      </c>
      <c r="EU582" s="2">
        <v>0</v>
      </c>
      <c r="EV582" s="2">
        <v>0</v>
      </c>
      <c r="EW582" s="2">
        <v>0.41</v>
      </c>
      <c r="EX582" s="2">
        <v>0.2</v>
      </c>
      <c r="EY582" s="2">
        <v>0</v>
      </c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>
        <v>0</v>
      </c>
      <c r="FR582" s="2">
        <v>0</v>
      </c>
      <c r="FS582" s="2">
        <v>0</v>
      </c>
      <c r="FT582" s="2"/>
      <c r="FU582" s="2"/>
      <c r="FV582" s="2"/>
      <c r="FW582" s="2"/>
      <c r="FX582" s="2">
        <v>117</v>
      </c>
      <c r="FY582" s="2">
        <v>74</v>
      </c>
      <c r="FZ582" s="2"/>
      <c r="GA582" s="2" t="s">
        <v>3</v>
      </c>
      <c r="GB582" s="2"/>
      <c r="GC582" s="2"/>
      <c r="GD582" s="2">
        <v>1</v>
      </c>
      <c r="GE582" s="2"/>
      <c r="GF582" s="2">
        <v>1068337698</v>
      </c>
      <c r="GG582" s="2">
        <v>2</v>
      </c>
      <c r="GH582" s="2">
        <v>1</v>
      </c>
      <c r="GI582" s="2">
        <v>-2</v>
      </c>
      <c r="GJ582" s="2">
        <v>0</v>
      </c>
      <c r="GK582" s="2">
        <v>0</v>
      </c>
      <c r="GL582" s="2">
        <f t="shared" si="320"/>
        <v>0</v>
      </c>
      <c r="GM582" s="2">
        <f t="shared" si="321"/>
        <v>526.57000000000005</v>
      </c>
      <c r="GN582" s="2">
        <f t="shared" si="322"/>
        <v>526.57000000000005</v>
      </c>
      <c r="GO582" s="2">
        <f t="shared" si="323"/>
        <v>0</v>
      </c>
      <c r="GP582" s="2">
        <f t="shared" si="324"/>
        <v>0</v>
      </c>
      <c r="GQ582" s="2"/>
      <c r="GR582" s="2">
        <v>0</v>
      </c>
      <c r="GS582" s="2">
        <v>3</v>
      </c>
      <c r="GT582" s="2">
        <v>0</v>
      </c>
      <c r="GU582" s="2" t="s">
        <v>3</v>
      </c>
      <c r="GV582" s="2">
        <f t="shared" si="325"/>
        <v>0</v>
      </c>
      <c r="GW582" s="2">
        <v>1</v>
      </c>
      <c r="GX582" s="2">
        <f t="shared" si="326"/>
        <v>0</v>
      </c>
      <c r="GY582" s="2"/>
      <c r="GZ582" s="2"/>
      <c r="HA582" s="2">
        <v>0</v>
      </c>
      <c r="HB582" s="2">
        <v>0</v>
      </c>
      <c r="HC582" s="2">
        <f t="shared" si="329"/>
        <v>0</v>
      </c>
      <c r="HD582" s="2"/>
      <c r="HE582" s="2" t="s">
        <v>3</v>
      </c>
      <c r="HF582" s="2" t="s">
        <v>3</v>
      </c>
      <c r="HG582" s="2"/>
      <c r="HH582" s="2"/>
      <c r="HI582" s="2"/>
      <c r="HJ582" s="2"/>
      <c r="HK582" s="2"/>
      <c r="HL582" s="2"/>
      <c r="HM582" s="2" t="s">
        <v>3</v>
      </c>
      <c r="HN582" s="2" t="s">
        <v>108</v>
      </c>
      <c r="HO582" s="2" t="s">
        <v>109</v>
      </c>
      <c r="HP582" s="2" t="s">
        <v>106</v>
      </c>
      <c r="HQ582" s="2" t="s">
        <v>106</v>
      </c>
      <c r="HR582" s="2"/>
      <c r="HS582" s="2">
        <v>0</v>
      </c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  <c r="II582" s="2"/>
      <c r="IJ582" s="2"/>
      <c r="IK582" s="2">
        <v>0</v>
      </c>
      <c r="IL582" s="2"/>
      <c r="IM582" s="2"/>
      <c r="IN582" s="2"/>
      <c r="IO582" s="2"/>
      <c r="IP582" s="2"/>
      <c r="IQ582" s="2"/>
      <c r="IR582" s="2"/>
      <c r="IS582" s="2"/>
      <c r="IT582" s="2"/>
      <c r="IU582" s="2"/>
    </row>
    <row r="583" spans="1:255" x14ac:dyDescent="0.2">
      <c r="A583" s="2">
        <v>17</v>
      </c>
      <c r="B583" s="2">
        <v>1</v>
      </c>
      <c r="C583" s="2">
        <f>ROW(SmtRes!A547)</f>
        <v>547</v>
      </c>
      <c r="D583" s="2">
        <f>ROW(EtalonRes!A597)</f>
        <v>597</v>
      </c>
      <c r="E583" s="2" t="s">
        <v>729</v>
      </c>
      <c r="F583" s="2" t="s">
        <v>730</v>
      </c>
      <c r="G583" s="2" t="s">
        <v>731</v>
      </c>
      <c r="H583" s="2" t="s">
        <v>104</v>
      </c>
      <c r="I583" s="2">
        <f>ROUND(25.5/100,7)</f>
        <v>0.255</v>
      </c>
      <c r="J583" s="2">
        <v>0</v>
      </c>
      <c r="K583" s="2">
        <f>ROUND(25.5/100,7)</f>
        <v>0.255</v>
      </c>
      <c r="L583" s="2"/>
      <c r="M583" s="2"/>
      <c r="N583" s="2"/>
      <c r="O583" s="2">
        <f t="shared" si="327"/>
        <v>123.34</v>
      </c>
      <c r="P583" s="2">
        <f>SUMIF(SmtRes!AQ545:'SmtRes'!AQ547,"=1",SmtRes!DF545:'SmtRes'!DF547)</f>
        <v>0</v>
      </c>
      <c r="Q583" s="2">
        <f>SUMIF(SmtRes!AQ545:'SmtRes'!AQ547,"=1",SmtRes!DG545:'SmtRes'!DG547)</f>
        <v>30.94</v>
      </c>
      <c r="R583" s="2">
        <f>SUMIF(SmtRes!AQ545:'SmtRes'!AQ547,"=1",SmtRes!DH545:'SmtRes'!DH547)</f>
        <v>30.13</v>
      </c>
      <c r="S583" s="2">
        <f>SUMIF(SmtRes!AQ545:'SmtRes'!AQ547,"=1",SmtRes!DI545:'SmtRes'!DI547)</f>
        <v>62.27</v>
      </c>
      <c r="T583" s="2">
        <f t="shared" si="313"/>
        <v>0</v>
      </c>
      <c r="U583" s="2">
        <f>SUMIF(SmtRes!AQ545:'SmtRes'!AQ547,"=1",SmtRes!CV545:'SmtRes'!CV547)</f>
        <v>0.15809999999999999</v>
      </c>
      <c r="V583" s="2">
        <f>SUMIF(SmtRes!AQ545:'SmtRes'!AQ547,"=1",SmtRes!CW545:'SmtRes'!CW547)</f>
        <v>7.6499999999999999E-2</v>
      </c>
      <c r="W583" s="2">
        <f t="shared" si="314"/>
        <v>0</v>
      </c>
      <c r="X583" s="2">
        <f t="shared" si="315"/>
        <v>108.11</v>
      </c>
      <c r="Y583" s="2">
        <f t="shared" si="316"/>
        <v>68.38</v>
      </c>
      <c r="Z583" s="2"/>
      <c r="AA583" s="2">
        <v>72309884</v>
      </c>
      <c r="AB583" s="2">
        <f t="shared" si="317"/>
        <v>365.53480000000002</v>
      </c>
      <c r="AC583" s="2">
        <f>ROUND((0),6)</f>
        <v>0</v>
      </c>
      <c r="AD583" s="2">
        <f>ROUND((((SUM(SmtRes!BR545:'SmtRes'!BR547))-(SUM(SmtRes!BS545:'SmtRes'!BS547)))+AE583),6)</f>
        <v>121.32299999999999</v>
      </c>
      <c r="AE583" s="2">
        <f>ROUND((SUM(SmtRes!BS545:'SmtRes'!BS547)),6)</f>
        <v>118.167</v>
      </c>
      <c r="AF583" s="2">
        <f>ROUND((SUM(SmtRes!BT545:'SmtRes'!BT547)),6)</f>
        <v>244.21180000000001</v>
      </c>
      <c r="AG583" s="2">
        <f t="shared" si="318"/>
        <v>0</v>
      </c>
      <c r="AH583" s="2">
        <f>(SUM(SmtRes!BU545:'SmtRes'!BU547))</f>
        <v>0.62</v>
      </c>
      <c r="AI583" s="2">
        <f>(SUM(SmtRes!BV545:'SmtRes'!BV547))</f>
        <v>0.3</v>
      </c>
      <c r="AJ583" s="2">
        <f t="shared" si="319"/>
        <v>0</v>
      </c>
      <c r="AK583" s="2">
        <v>483.70179999999999</v>
      </c>
      <c r="AL583" s="2">
        <v>0</v>
      </c>
      <c r="AM583" s="2">
        <v>121.32300000000001</v>
      </c>
      <c r="AN583" s="2">
        <v>118.16699999999999</v>
      </c>
      <c r="AO583" s="2">
        <v>244.21179999999998</v>
      </c>
      <c r="AP583" s="2">
        <v>0</v>
      </c>
      <c r="AQ583" s="2">
        <v>0.62</v>
      </c>
      <c r="AR583" s="2">
        <v>0.3</v>
      </c>
      <c r="AS583" s="2">
        <v>0</v>
      </c>
      <c r="AT583" s="2">
        <v>117</v>
      </c>
      <c r="AU583" s="2">
        <v>74</v>
      </c>
      <c r="AV583" s="2">
        <v>1</v>
      </c>
      <c r="AW583" s="2">
        <v>1</v>
      </c>
      <c r="AX583" s="2"/>
      <c r="AY583" s="2"/>
      <c r="AZ583" s="2">
        <v>1</v>
      </c>
      <c r="BA583" s="2">
        <v>1</v>
      </c>
      <c r="BB583" s="2">
        <v>1</v>
      </c>
      <c r="BC583" s="2">
        <v>1</v>
      </c>
      <c r="BD583" s="2" t="s">
        <v>3</v>
      </c>
      <c r="BE583" s="2" t="s">
        <v>3</v>
      </c>
      <c r="BF583" s="2" t="s">
        <v>3</v>
      </c>
      <c r="BG583" s="2" t="s">
        <v>3</v>
      </c>
      <c r="BH583" s="2">
        <v>0</v>
      </c>
      <c r="BI583" s="2">
        <v>1</v>
      </c>
      <c r="BJ583" s="2" t="s">
        <v>732</v>
      </c>
      <c r="BK583" s="2"/>
      <c r="BL583" s="2"/>
      <c r="BM583" s="2">
        <v>24001</v>
      </c>
      <c r="BN583" s="2">
        <v>0</v>
      </c>
      <c r="BO583" s="2" t="s">
        <v>3</v>
      </c>
      <c r="BP583" s="2">
        <v>0</v>
      </c>
      <c r="BQ583" s="2">
        <v>2</v>
      </c>
      <c r="BR583" s="2">
        <v>0</v>
      </c>
      <c r="BS583" s="2">
        <v>1</v>
      </c>
      <c r="BT583" s="2">
        <v>1</v>
      </c>
      <c r="BU583" s="2">
        <v>1</v>
      </c>
      <c r="BV583" s="2">
        <v>1</v>
      </c>
      <c r="BW583" s="2">
        <v>1</v>
      </c>
      <c r="BX583" s="2">
        <v>1</v>
      </c>
      <c r="BY583" s="2" t="s">
        <v>3</v>
      </c>
      <c r="BZ583" s="2">
        <v>117</v>
      </c>
      <c r="CA583" s="2">
        <v>74</v>
      </c>
      <c r="CB583" s="2" t="s">
        <v>3</v>
      </c>
      <c r="CC583" s="2"/>
      <c r="CD583" s="2"/>
      <c r="CE583" s="2">
        <v>0</v>
      </c>
      <c r="CF583" s="2">
        <v>0</v>
      </c>
      <c r="CG583" s="2">
        <v>0</v>
      </c>
      <c r="CH583" s="2"/>
      <c r="CI583" s="2"/>
      <c r="CJ583" s="2"/>
      <c r="CK583" s="2"/>
      <c r="CL583" s="2"/>
      <c r="CM583" s="2">
        <v>0</v>
      </c>
      <c r="CN583" s="2" t="s">
        <v>3</v>
      </c>
      <c r="CO583" s="2">
        <v>0</v>
      </c>
      <c r="CP583" s="2">
        <f t="shared" si="328"/>
        <v>123.34</v>
      </c>
      <c r="CQ583" s="2">
        <f>SUMIF(SmtRes!AQ545:'SmtRes'!AQ547,"=1",SmtRes!AA545:'SmtRes'!AA547)</f>
        <v>0</v>
      </c>
      <c r="CR583" s="2">
        <f>SUMIF(SmtRes!AQ545:'SmtRes'!AQ547,"=1",SmtRes!AB545:'SmtRes'!AB547)</f>
        <v>404.41</v>
      </c>
      <c r="CS583" s="2">
        <f>SUMIF(SmtRes!AQ545:'SmtRes'!AQ547,"=1",SmtRes!AC545:'SmtRes'!AC547)</f>
        <v>393.89</v>
      </c>
      <c r="CT583" s="2">
        <f>SUMIF(SmtRes!AQ545:'SmtRes'!AQ547,"=1",SmtRes!AD545:'SmtRes'!AD547)</f>
        <v>393.89</v>
      </c>
      <c r="CU583" s="2">
        <f t="shared" si="330"/>
        <v>0</v>
      </c>
      <c r="CV583" s="2">
        <f>SUMIF(SmtRes!AQ545:'SmtRes'!AQ547,"=1",SmtRes!BU545:'SmtRes'!BU547)</f>
        <v>0.62</v>
      </c>
      <c r="CW583" s="2">
        <f>SUMIF(SmtRes!AQ545:'SmtRes'!AQ547,"=1",SmtRes!BV545:'SmtRes'!BV547)</f>
        <v>0.3</v>
      </c>
      <c r="CX583" s="2">
        <f t="shared" si="331"/>
        <v>0</v>
      </c>
      <c r="CY583" s="2">
        <f t="shared" si="332"/>
        <v>108.108</v>
      </c>
      <c r="CZ583" s="2">
        <f t="shared" si="333"/>
        <v>68.376000000000005</v>
      </c>
      <c r="DA583" s="2"/>
      <c r="DB583" s="2"/>
      <c r="DC583" s="2" t="s">
        <v>3</v>
      </c>
      <c r="DD583" s="2" t="s">
        <v>3</v>
      </c>
      <c r="DE583" s="2" t="s">
        <v>3</v>
      </c>
      <c r="DF583" s="2" t="s">
        <v>3</v>
      </c>
      <c r="DG583" s="2" t="s">
        <v>3</v>
      </c>
      <c r="DH583" s="2" t="s">
        <v>3</v>
      </c>
      <c r="DI583" s="2" t="s">
        <v>3</v>
      </c>
      <c r="DJ583" s="2" t="s">
        <v>3</v>
      </c>
      <c r="DK583" s="2" t="s">
        <v>3</v>
      </c>
      <c r="DL583" s="2" t="s">
        <v>3</v>
      </c>
      <c r="DM583" s="2" t="s">
        <v>3</v>
      </c>
      <c r="DN583" s="2">
        <v>0</v>
      </c>
      <c r="DO583" s="2">
        <v>0</v>
      </c>
      <c r="DP583" s="2">
        <v>1</v>
      </c>
      <c r="DQ583" s="2">
        <v>1</v>
      </c>
      <c r="DR583" s="2"/>
      <c r="DS583" s="2"/>
      <c r="DT583" s="2"/>
      <c r="DU583" s="2">
        <v>1003</v>
      </c>
      <c r="DV583" s="2" t="s">
        <v>104</v>
      </c>
      <c r="DW583" s="2" t="s">
        <v>104</v>
      </c>
      <c r="DX583" s="2">
        <v>100</v>
      </c>
      <c r="DY583" s="2"/>
      <c r="DZ583" s="2" t="s">
        <v>3</v>
      </c>
      <c r="EA583" s="2" t="s">
        <v>3</v>
      </c>
      <c r="EB583" s="2" t="s">
        <v>3</v>
      </c>
      <c r="EC583" s="2" t="s">
        <v>3</v>
      </c>
      <c r="ED583" s="2"/>
      <c r="EE583" s="2">
        <v>70312969</v>
      </c>
      <c r="EF583" s="2">
        <v>2</v>
      </c>
      <c r="EG583" s="2" t="s">
        <v>25</v>
      </c>
      <c r="EH583" s="2">
        <v>18</v>
      </c>
      <c r="EI583" s="2" t="s">
        <v>106</v>
      </c>
      <c r="EJ583" s="2">
        <v>1</v>
      </c>
      <c r="EK583" s="2">
        <v>24001</v>
      </c>
      <c r="EL583" s="2" t="s">
        <v>106</v>
      </c>
      <c r="EM583" s="2" t="s">
        <v>107</v>
      </c>
      <c r="EN583" s="2"/>
      <c r="EO583" s="2" t="s">
        <v>3</v>
      </c>
      <c r="EP583" s="2"/>
      <c r="EQ583" s="2">
        <v>0</v>
      </c>
      <c r="ER583" s="2">
        <v>0</v>
      </c>
      <c r="ES583" s="2">
        <v>0</v>
      </c>
      <c r="ET583" s="2">
        <v>0</v>
      </c>
      <c r="EU583" s="2">
        <v>0</v>
      </c>
      <c r="EV583" s="2">
        <v>0</v>
      </c>
      <c r="EW583" s="2">
        <v>0.62</v>
      </c>
      <c r="EX583" s="2">
        <v>0.3</v>
      </c>
      <c r="EY583" s="2">
        <v>0</v>
      </c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>
        <v>0</v>
      </c>
      <c r="FR583" s="2">
        <v>0</v>
      </c>
      <c r="FS583" s="2">
        <v>0</v>
      </c>
      <c r="FT583" s="2"/>
      <c r="FU583" s="2"/>
      <c r="FV583" s="2"/>
      <c r="FW583" s="2"/>
      <c r="FX583" s="2">
        <v>117</v>
      </c>
      <c r="FY583" s="2">
        <v>74</v>
      </c>
      <c r="FZ583" s="2"/>
      <c r="GA583" s="2" t="s">
        <v>3</v>
      </c>
      <c r="GB583" s="2"/>
      <c r="GC583" s="2"/>
      <c r="GD583" s="2">
        <v>1</v>
      </c>
      <c r="GE583" s="2"/>
      <c r="GF583" s="2">
        <v>63971080</v>
      </c>
      <c r="GG583" s="2">
        <v>2</v>
      </c>
      <c r="GH583" s="2">
        <v>1</v>
      </c>
      <c r="GI583" s="2">
        <v>-2</v>
      </c>
      <c r="GJ583" s="2">
        <v>0</v>
      </c>
      <c r="GK583" s="2">
        <v>0</v>
      </c>
      <c r="GL583" s="2">
        <f t="shared" si="320"/>
        <v>0</v>
      </c>
      <c r="GM583" s="2">
        <f t="shared" si="321"/>
        <v>299.83</v>
      </c>
      <c r="GN583" s="2">
        <f t="shared" si="322"/>
        <v>299.83</v>
      </c>
      <c r="GO583" s="2">
        <f t="shared" si="323"/>
        <v>0</v>
      </c>
      <c r="GP583" s="2">
        <f t="shared" si="324"/>
        <v>0</v>
      </c>
      <c r="GQ583" s="2"/>
      <c r="GR583" s="2">
        <v>0</v>
      </c>
      <c r="GS583" s="2">
        <v>3</v>
      </c>
      <c r="GT583" s="2">
        <v>0</v>
      </c>
      <c r="GU583" s="2" t="s">
        <v>3</v>
      </c>
      <c r="GV583" s="2">
        <f t="shared" si="325"/>
        <v>0</v>
      </c>
      <c r="GW583" s="2">
        <v>1</v>
      </c>
      <c r="GX583" s="2">
        <f t="shared" si="326"/>
        <v>0</v>
      </c>
      <c r="GY583" s="2"/>
      <c r="GZ583" s="2"/>
      <c r="HA583" s="2">
        <v>0</v>
      </c>
      <c r="HB583" s="2">
        <v>0</v>
      </c>
      <c r="HC583" s="2">
        <f t="shared" si="329"/>
        <v>0</v>
      </c>
      <c r="HD583" s="2"/>
      <c r="HE583" s="2" t="s">
        <v>3</v>
      </c>
      <c r="HF583" s="2" t="s">
        <v>3</v>
      </c>
      <c r="HG583" s="2"/>
      <c r="HH583" s="2"/>
      <c r="HI583" s="2"/>
      <c r="HJ583" s="2"/>
      <c r="HK583" s="2"/>
      <c r="HL583" s="2"/>
      <c r="HM583" s="2" t="s">
        <v>3</v>
      </c>
      <c r="HN583" s="2" t="s">
        <v>108</v>
      </c>
      <c r="HO583" s="2" t="s">
        <v>109</v>
      </c>
      <c r="HP583" s="2" t="s">
        <v>106</v>
      </c>
      <c r="HQ583" s="2" t="s">
        <v>106</v>
      </c>
      <c r="HR583" s="2"/>
      <c r="HS583" s="2">
        <v>0</v>
      </c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  <c r="II583" s="2"/>
      <c r="IJ583" s="2"/>
      <c r="IK583" s="2">
        <v>0</v>
      </c>
      <c r="IL583" s="2"/>
      <c r="IM583" s="2"/>
      <c r="IN583" s="2"/>
      <c r="IO583" s="2"/>
      <c r="IP583" s="2"/>
      <c r="IQ583" s="2"/>
      <c r="IR583" s="2"/>
      <c r="IS583" s="2"/>
      <c r="IT583" s="2"/>
      <c r="IU583" s="2"/>
    </row>
    <row r="584" spans="1:255" x14ac:dyDescent="0.2">
      <c r="A584" s="2">
        <v>17</v>
      </c>
      <c r="B584" s="2">
        <v>1</v>
      </c>
      <c r="C584" s="2">
        <f>ROW(SmtRes!A550)</f>
        <v>550</v>
      </c>
      <c r="D584" s="2">
        <f>ROW(EtalonRes!A600)</f>
        <v>600</v>
      </c>
      <c r="E584" s="2" t="s">
        <v>733</v>
      </c>
      <c r="F584" s="2" t="s">
        <v>734</v>
      </c>
      <c r="G584" s="2" t="s">
        <v>735</v>
      </c>
      <c r="H584" s="2" t="s">
        <v>104</v>
      </c>
      <c r="I584" s="2">
        <f>ROUND(5/100,7)</f>
        <v>0.05</v>
      </c>
      <c r="J584" s="2">
        <v>0</v>
      </c>
      <c r="K584" s="2">
        <f>ROUND(5/100,7)</f>
        <v>0.05</v>
      </c>
      <c r="L584" s="2"/>
      <c r="M584" s="2"/>
      <c r="N584" s="2"/>
      <c r="O584" s="2">
        <f t="shared" si="327"/>
        <v>24.19</v>
      </c>
      <c r="P584" s="2">
        <f>SUMIF(SmtRes!AQ548:'SmtRes'!AQ550,"=1",SmtRes!DF548:'SmtRes'!DF550)</f>
        <v>0</v>
      </c>
      <c r="Q584" s="2">
        <f>SUMIF(SmtRes!AQ548:'SmtRes'!AQ550,"=1",SmtRes!DG548:'SmtRes'!DG550)</f>
        <v>6.07</v>
      </c>
      <c r="R584" s="2">
        <f>SUMIF(SmtRes!AQ548:'SmtRes'!AQ550,"=1",SmtRes!DH548:'SmtRes'!DH550)</f>
        <v>5.91</v>
      </c>
      <c r="S584" s="2">
        <f>SUMIF(SmtRes!AQ548:'SmtRes'!AQ550,"=1",SmtRes!DI548:'SmtRes'!DI550)</f>
        <v>12.21</v>
      </c>
      <c r="T584" s="2">
        <f t="shared" si="313"/>
        <v>0</v>
      </c>
      <c r="U584" s="2">
        <f>SUMIF(SmtRes!AQ548:'SmtRes'!AQ550,"=1",SmtRes!CV548:'SmtRes'!CV550)</f>
        <v>3.1E-2</v>
      </c>
      <c r="V584" s="2">
        <f>SUMIF(SmtRes!AQ548:'SmtRes'!AQ550,"=1",SmtRes!CW548:'SmtRes'!CW550)</f>
        <v>1.4999999999999999E-2</v>
      </c>
      <c r="W584" s="2">
        <f t="shared" si="314"/>
        <v>0</v>
      </c>
      <c r="X584" s="2">
        <f t="shared" si="315"/>
        <v>21.2</v>
      </c>
      <c r="Y584" s="2">
        <f t="shared" si="316"/>
        <v>13.41</v>
      </c>
      <c r="Z584" s="2"/>
      <c r="AA584" s="2">
        <v>72309884</v>
      </c>
      <c r="AB584" s="2">
        <f t="shared" si="317"/>
        <v>365.53480000000002</v>
      </c>
      <c r="AC584" s="2">
        <f>ROUND((0),6)</f>
        <v>0</v>
      </c>
      <c r="AD584" s="2">
        <f>ROUND((((SUM(SmtRes!BR548:'SmtRes'!BR550))-(SUM(SmtRes!BS548:'SmtRes'!BS550)))+AE584),6)</f>
        <v>121.32299999999999</v>
      </c>
      <c r="AE584" s="2">
        <f>ROUND((SUM(SmtRes!BS548:'SmtRes'!BS550)),6)</f>
        <v>118.167</v>
      </c>
      <c r="AF584" s="2">
        <f>ROUND((SUM(SmtRes!BT548:'SmtRes'!BT550)),6)</f>
        <v>244.21180000000001</v>
      </c>
      <c r="AG584" s="2">
        <f t="shared" si="318"/>
        <v>0</v>
      </c>
      <c r="AH584" s="2">
        <f>(SUM(SmtRes!BU548:'SmtRes'!BU550))</f>
        <v>0.62</v>
      </c>
      <c r="AI584" s="2">
        <f>(SUM(SmtRes!BV548:'SmtRes'!BV550))</f>
        <v>0.3</v>
      </c>
      <c r="AJ584" s="2">
        <f t="shared" si="319"/>
        <v>0</v>
      </c>
      <c r="AK584" s="2">
        <v>483.70179999999999</v>
      </c>
      <c r="AL584" s="2">
        <v>0</v>
      </c>
      <c r="AM584" s="2">
        <v>121.32300000000001</v>
      </c>
      <c r="AN584" s="2">
        <v>118.16699999999999</v>
      </c>
      <c r="AO584" s="2">
        <v>244.21179999999998</v>
      </c>
      <c r="AP584" s="2">
        <v>0</v>
      </c>
      <c r="AQ584" s="2">
        <v>0.62</v>
      </c>
      <c r="AR584" s="2">
        <v>0.3</v>
      </c>
      <c r="AS584" s="2">
        <v>0</v>
      </c>
      <c r="AT584" s="2">
        <v>117</v>
      </c>
      <c r="AU584" s="2">
        <v>74</v>
      </c>
      <c r="AV584" s="2">
        <v>1</v>
      </c>
      <c r="AW584" s="2">
        <v>1</v>
      </c>
      <c r="AX584" s="2"/>
      <c r="AY584" s="2"/>
      <c r="AZ584" s="2">
        <v>1</v>
      </c>
      <c r="BA584" s="2">
        <v>1</v>
      </c>
      <c r="BB584" s="2">
        <v>1</v>
      </c>
      <c r="BC584" s="2">
        <v>1</v>
      </c>
      <c r="BD584" s="2" t="s">
        <v>3</v>
      </c>
      <c r="BE584" s="2" t="s">
        <v>3</v>
      </c>
      <c r="BF584" s="2" t="s">
        <v>3</v>
      </c>
      <c r="BG584" s="2" t="s">
        <v>3</v>
      </c>
      <c r="BH584" s="2">
        <v>0</v>
      </c>
      <c r="BI584" s="2">
        <v>1</v>
      </c>
      <c r="BJ584" s="2" t="s">
        <v>736</v>
      </c>
      <c r="BK584" s="2"/>
      <c r="BL584" s="2"/>
      <c r="BM584" s="2">
        <v>24001</v>
      </c>
      <c r="BN584" s="2">
        <v>0</v>
      </c>
      <c r="BO584" s="2" t="s">
        <v>3</v>
      </c>
      <c r="BP584" s="2">
        <v>0</v>
      </c>
      <c r="BQ584" s="2">
        <v>2</v>
      </c>
      <c r="BR584" s="2">
        <v>0</v>
      </c>
      <c r="BS584" s="2">
        <v>1</v>
      </c>
      <c r="BT584" s="2">
        <v>1</v>
      </c>
      <c r="BU584" s="2">
        <v>1</v>
      </c>
      <c r="BV584" s="2">
        <v>1</v>
      </c>
      <c r="BW584" s="2">
        <v>1</v>
      </c>
      <c r="BX584" s="2">
        <v>1</v>
      </c>
      <c r="BY584" s="2" t="s">
        <v>3</v>
      </c>
      <c r="BZ584" s="2">
        <v>117</v>
      </c>
      <c r="CA584" s="2">
        <v>74</v>
      </c>
      <c r="CB584" s="2" t="s">
        <v>3</v>
      </c>
      <c r="CC584" s="2"/>
      <c r="CD584" s="2"/>
      <c r="CE584" s="2">
        <v>0</v>
      </c>
      <c r="CF584" s="2">
        <v>0</v>
      </c>
      <c r="CG584" s="2">
        <v>0</v>
      </c>
      <c r="CH584" s="2"/>
      <c r="CI584" s="2"/>
      <c r="CJ584" s="2"/>
      <c r="CK584" s="2"/>
      <c r="CL584" s="2"/>
      <c r="CM584" s="2">
        <v>0</v>
      </c>
      <c r="CN584" s="2" t="s">
        <v>3</v>
      </c>
      <c r="CO584" s="2">
        <v>0</v>
      </c>
      <c r="CP584" s="2">
        <f t="shared" si="328"/>
        <v>24.19</v>
      </c>
      <c r="CQ584" s="2">
        <f>SUMIF(SmtRes!AQ548:'SmtRes'!AQ550,"=1",SmtRes!AA548:'SmtRes'!AA550)</f>
        <v>0</v>
      </c>
      <c r="CR584" s="2">
        <f>SUMIF(SmtRes!AQ548:'SmtRes'!AQ550,"=1",SmtRes!AB548:'SmtRes'!AB550)</f>
        <v>404.41</v>
      </c>
      <c r="CS584" s="2">
        <f>SUMIF(SmtRes!AQ548:'SmtRes'!AQ550,"=1",SmtRes!AC548:'SmtRes'!AC550)</f>
        <v>393.89</v>
      </c>
      <c r="CT584" s="2">
        <f>SUMIF(SmtRes!AQ548:'SmtRes'!AQ550,"=1",SmtRes!AD548:'SmtRes'!AD550)</f>
        <v>393.89</v>
      </c>
      <c r="CU584" s="2">
        <f t="shared" si="330"/>
        <v>0</v>
      </c>
      <c r="CV584" s="2">
        <f>SUMIF(SmtRes!AQ548:'SmtRes'!AQ550,"=1",SmtRes!BU548:'SmtRes'!BU550)</f>
        <v>0.62</v>
      </c>
      <c r="CW584" s="2">
        <f>SUMIF(SmtRes!AQ548:'SmtRes'!AQ550,"=1",SmtRes!BV548:'SmtRes'!BV550)</f>
        <v>0.3</v>
      </c>
      <c r="CX584" s="2">
        <f t="shared" si="331"/>
        <v>0</v>
      </c>
      <c r="CY584" s="2">
        <f t="shared" si="332"/>
        <v>21.200399999999998</v>
      </c>
      <c r="CZ584" s="2">
        <f t="shared" si="333"/>
        <v>13.408800000000001</v>
      </c>
      <c r="DA584" s="2"/>
      <c r="DB584" s="2"/>
      <c r="DC584" s="2" t="s">
        <v>3</v>
      </c>
      <c r="DD584" s="2" t="s">
        <v>3</v>
      </c>
      <c r="DE584" s="2" t="s">
        <v>3</v>
      </c>
      <c r="DF584" s="2" t="s">
        <v>3</v>
      </c>
      <c r="DG584" s="2" t="s">
        <v>3</v>
      </c>
      <c r="DH584" s="2" t="s">
        <v>3</v>
      </c>
      <c r="DI584" s="2" t="s">
        <v>3</v>
      </c>
      <c r="DJ584" s="2" t="s">
        <v>3</v>
      </c>
      <c r="DK584" s="2" t="s">
        <v>3</v>
      </c>
      <c r="DL584" s="2" t="s">
        <v>3</v>
      </c>
      <c r="DM584" s="2" t="s">
        <v>3</v>
      </c>
      <c r="DN584" s="2">
        <v>0</v>
      </c>
      <c r="DO584" s="2">
        <v>0</v>
      </c>
      <c r="DP584" s="2">
        <v>1</v>
      </c>
      <c r="DQ584" s="2">
        <v>1</v>
      </c>
      <c r="DR584" s="2"/>
      <c r="DS584" s="2"/>
      <c r="DT584" s="2"/>
      <c r="DU584" s="2">
        <v>1003</v>
      </c>
      <c r="DV584" s="2" t="s">
        <v>104</v>
      </c>
      <c r="DW584" s="2" t="s">
        <v>104</v>
      </c>
      <c r="DX584" s="2">
        <v>100</v>
      </c>
      <c r="DY584" s="2"/>
      <c r="DZ584" s="2" t="s">
        <v>3</v>
      </c>
      <c r="EA584" s="2" t="s">
        <v>3</v>
      </c>
      <c r="EB584" s="2" t="s">
        <v>3</v>
      </c>
      <c r="EC584" s="2" t="s">
        <v>3</v>
      </c>
      <c r="ED584" s="2"/>
      <c r="EE584" s="2">
        <v>70312969</v>
      </c>
      <c r="EF584" s="2">
        <v>2</v>
      </c>
      <c r="EG584" s="2" t="s">
        <v>25</v>
      </c>
      <c r="EH584" s="2">
        <v>18</v>
      </c>
      <c r="EI584" s="2" t="s">
        <v>106</v>
      </c>
      <c r="EJ584" s="2">
        <v>1</v>
      </c>
      <c r="EK584" s="2">
        <v>24001</v>
      </c>
      <c r="EL584" s="2" t="s">
        <v>106</v>
      </c>
      <c r="EM584" s="2" t="s">
        <v>107</v>
      </c>
      <c r="EN584" s="2"/>
      <c r="EO584" s="2" t="s">
        <v>3</v>
      </c>
      <c r="EP584" s="2"/>
      <c r="EQ584" s="2">
        <v>0</v>
      </c>
      <c r="ER584" s="2">
        <v>0</v>
      </c>
      <c r="ES584" s="2">
        <v>0</v>
      </c>
      <c r="ET584" s="2">
        <v>0</v>
      </c>
      <c r="EU584" s="2">
        <v>0</v>
      </c>
      <c r="EV584" s="2">
        <v>0</v>
      </c>
      <c r="EW584" s="2">
        <v>0.62</v>
      </c>
      <c r="EX584" s="2">
        <v>0.3</v>
      </c>
      <c r="EY584" s="2">
        <v>0</v>
      </c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>
        <v>0</v>
      </c>
      <c r="FR584" s="2">
        <v>0</v>
      </c>
      <c r="FS584" s="2">
        <v>0</v>
      </c>
      <c r="FT584" s="2"/>
      <c r="FU584" s="2"/>
      <c r="FV584" s="2"/>
      <c r="FW584" s="2"/>
      <c r="FX584" s="2">
        <v>117</v>
      </c>
      <c r="FY584" s="2">
        <v>74</v>
      </c>
      <c r="FZ584" s="2"/>
      <c r="GA584" s="2" t="s">
        <v>3</v>
      </c>
      <c r="GB584" s="2"/>
      <c r="GC584" s="2"/>
      <c r="GD584" s="2">
        <v>1</v>
      </c>
      <c r="GE584" s="2"/>
      <c r="GF584" s="2">
        <v>398006730</v>
      </c>
      <c r="GG584" s="2">
        <v>2</v>
      </c>
      <c r="GH584" s="2">
        <v>1</v>
      </c>
      <c r="GI584" s="2">
        <v>-2</v>
      </c>
      <c r="GJ584" s="2">
        <v>0</v>
      </c>
      <c r="GK584" s="2">
        <v>0</v>
      </c>
      <c r="GL584" s="2">
        <f t="shared" si="320"/>
        <v>0</v>
      </c>
      <c r="GM584" s="2">
        <f t="shared" si="321"/>
        <v>58.8</v>
      </c>
      <c r="GN584" s="2">
        <f t="shared" si="322"/>
        <v>58.8</v>
      </c>
      <c r="GO584" s="2">
        <f t="shared" si="323"/>
        <v>0</v>
      </c>
      <c r="GP584" s="2">
        <f t="shared" si="324"/>
        <v>0</v>
      </c>
      <c r="GQ584" s="2"/>
      <c r="GR584" s="2">
        <v>0</v>
      </c>
      <c r="GS584" s="2">
        <v>3</v>
      </c>
      <c r="GT584" s="2">
        <v>0</v>
      </c>
      <c r="GU584" s="2" t="s">
        <v>3</v>
      </c>
      <c r="GV584" s="2">
        <f t="shared" si="325"/>
        <v>0</v>
      </c>
      <c r="GW584" s="2">
        <v>1</v>
      </c>
      <c r="GX584" s="2">
        <f t="shared" si="326"/>
        <v>0</v>
      </c>
      <c r="GY584" s="2"/>
      <c r="GZ584" s="2"/>
      <c r="HA584" s="2">
        <v>0</v>
      </c>
      <c r="HB584" s="2">
        <v>0</v>
      </c>
      <c r="HC584" s="2">
        <f t="shared" si="329"/>
        <v>0</v>
      </c>
      <c r="HD584" s="2"/>
      <c r="HE584" s="2" t="s">
        <v>3</v>
      </c>
      <c r="HF584" s="2" t="s">
        <v>3</v>
      </c>
      <c r="HG584" s="2"/>
      <c r="HH584" s="2"/>
      <c r="HI584" s="2"/>
      <c r="HJ584" s="2"/>
      <c r="HK584" s="2"/>
      <c r="HL584" s="2"/>
      <c r="HM584" s="2" t="s">
        <v>3</v>
      </c>
      <c r="HN584" s="2" t="s">
        <v>108</v>
      </c>
      <c r="HO584" s="2" t="s">
        <v>109</v>
      </c>
      <c r="HP584" s="2" t="s">
        <v>106</v>
      </c>
      <c r="HQ584" s="2" t="s">
        <v>106</v>
      </c>
      <c r="HR584" s="2"/>
      <c r="HS584" s="2">
        <v>0</v>
      </c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  <c r="II584" s="2"/>
      <c r="IJ584" s="2"/>
      <c r="IK584" s="2">
        <v>0</v>
      </c>
      <c r="IL584" s="2"/>
      <c r="IM584" s="2"/>
      <c r="IN584" s="2"/>
      <c r="IO584" s="2"/>
      <c r="IP584" s="2"/>
      <c r="IQ584" s="2"/>
      <c r="IR584" s="2"/>
      <c r="IS584" s="2"/>
      <c r="IT584" s="2"/>
      <c r="IU584" s="2"/>
    </row>
    <row r="585" spans="1:255" x14ac:dyDescent="0.2">
      <c r="A585" s="2">
        <v>17</v>
      </c>
      <c r="B585" s="2">
        <v>1</v>
      </c>
      <c r="C585" s="2">
        <f>ROW(SmtRes!A554)</f>
        <v>554</v>
      </c>
      <c r="D585" s="2">
        <f>ROW(EtalonRes!A604)</f>
        <v>604</v>
      </c>
      <c r="E585" s="2" t="s">
        <v>737</v>
      </c>
      <c r="F585" s="2" t="s">
        <v>738</v>
      </c>
      <c r="G585" s="2" t="s">
        <v>739</v>
      </c>
      <c r="H585" s="2" t="s">
        <v>104</v>
      </c>
      <c r="I585" s="2">
        <f>ROUND(2/100,7)</f>
        <v>0.02</v>
      </c>
      <c r="J585" s="2">
        <v>0</v>
      </c>
      <c r="K585" s="2">
        <f>ROUND(2/100,7)</f>
        <v>0.02</v>
      </c>
      <c r="L585" s="2"/>
      <c r="M585" s="2"/>
      <c r="N585" s="2"/>
      <c r="O585" s="2">
        <f t="shared" si="327"/>
        <v>3.82</v>
      </c>
      <c r="P585" s="2">
        <f>SUMIF(SmtRes!AQ551:'SmtRes'!AQ554,"=1",SmtRes!DF551:'SmtRes'!DF554)</f>
        <v>0</v>
      </c>
      <c r="Q585" s="2">
        <f>SUMIF(SmtRes!AQ551:'SmtRes'!AQ554,"=1",SmtRes!DG551:'SmtRes'!DG554)</f>
        <v>1.6099999999999999</v>
      </c>
      <c r="R585" s="2">
        <f>SUMIF(SmtRes!AQ551:'SmtRes'!AQ554,"=1",SmtRes!DH551:'SmtRes'!DH554)</f>
        <v>0.95</v>
      </c>
      <c r="S585" s="2">
        <f>SUMIF(SmtRes!AQ551:'SmtRes'!AQ554,"=1",SmtRes!DI551:'SmtRes'!DI554)</f>
        <v>1.26</v>
      </c>
      <c r="T585" s="2">
        <f t="shared" si="313"/>
        <v>0</v>
      </c>
      <c r="U585" s="2">
        <f>SUMIF(SmtRes!AQ551:'SmtRes'!AQ554,"=1",SmtRes!CV551:'SmtRes'!CV554)</f>
        <v>3.2000000000000002E-3</v>
      </c>
      <c r="V585" s="2">
        <f>SUMIF(SmtRes!AQ551:'SmtRes'!AQ554,"=1",SmtRes!CW551:'SmtRes'!CW554)</f>
        <v>2.2000000000000001E-3</v>
      </c>
      <c r="W585" s="2">
        <f t="shared" si="314"/>
        <v>0</v>
      </c>
      <c r="X585" s="2">
        <f t="shared" si="315"/>
        <v>2.59</v>
      </c>
      <c r="Y585" s="2">
        <f t="shared" si="316"/>
        <v>1.64</v>
      </c>
      <c r="Z585" s="2"/>
      <c r="AA585" s="2">
        <v>72309884</v>
      </c>
      <c r="AB585" s="2">
        <f t="shared" si="317"/>
        <v>143.42529999999999</v>
      </c>
      <c r="AC585" s="2">
        <f>ROUND((0),6)</f>
        <v>0</v>
      </c>
      <c r="AD585" s="2">
        <f>ROUND((((SUM(SmtRes!BR551:'SmtRes'!BR554))-(SUM(SmtRes!BS551:'SmtRes'!BS554)))+AE585),6)</f>
        <v>80.402900000000002</v>
      </c>
      <c r="AE585" s="2">
        <f>ROUND((SUM(SmtRes!BS551:'SmtRes'!BS554)),6)</f>
        <v>47.384500000000003</v>
      </c>
      <c r="AF585" s="2">
        <f>ROUND((SUM(SmtRes!BT551:'SmtRes'!BT554)),6)</f>
        <v>63.022399999999998</v>
      </c>
      <c r="AG585" s="2">
        <f t="shared" si="318"/>
        <v>0</v>
      </c>
      <c r="AH585" s="2">
        <f>(SUM(SmtRes!BU551:'SmtRes'!BU554))</f>
        <v>0.16</v>
      </c>
      <c r="AI585" s="2">
        <f>(SUM(SmtRes!BV551:'SmtRes'!BV554))</f>
        <v>0.11</v>
      </c>
      <c r="AJ585" s="2">
        <f t="shared" si="319"/>
        <v>0</v>
      </c>
      <c r="AK585" s="2">
        <v>190.8098</v>
      </c>
      <c r="AL585" s="2">
        <v>0</v>
      </c>
      <c r="AM585" s="2">
        <v>80.402900000000002</v>
      </c>
      <c r="AN585" s="2">
        <v>47.384500000000003</v>
      </c>
      <c r="AO585" s="2">
        <v>63.022399999999998</v>
      </c>
      <c r="AP585" s="2">
        <v>0</v>
      </c>
      <c r="AQ585" s="2">
        <v>0.16</v>
      </c>
      <c r="AR585" s="2">
        <v>0.11</v>
      </c>
      <c r="AS585" s="2">
        <v>0</v>
      </c>
      <c r="AT585" s="2">
        <v>117</v>
      </c>
      <c r="AU585" s="2">
        <v>74</v>
      </c>
      <c r="AV585" s="2">
        <v>1</v>
      </c>
      <c r="AW585" s="2">
        <v>1</v>
      </c>
      <c r="AX585" s="2"/>
      <c r="AY585" s="2"/>
      <c r="AZ585" s="2">
        <v>1</v>
      </c>
      <c r="BA585" s="2">
        <v>1</v>
      </c>
      <c r="BB585" s="2">
        <v>1</v>
      </c>
      <c r="BC585" s="2">
        <v>1</v>
      </c>
      <c r="BD585" s="2" t="s">
        <v>3</v>
      </c>
      <c r="BE585" s="2" t="s">
        <v>3</v>
      </c>
      <c r="BF585" s="2" t="s">
        <v>3</v>
      </c>
      <c r="BG585" s="2" t="s">
        <v>3</v>
      </c>
      <c r="BH585" s="2">
        <v>0</v>
      </c>
      <c r="BI585" s="2">
        <v>1</v>
      </c>
      <c r="BJ585" s="2" t="s">
        <v>740</v>
      </c>
      <c r="BK585" s="2"/>
      <c r="BL585" s="2"/>
      <c r="BM585" s="2">
        <v>24001</v>
      </c>
      <c r="BN585" s="2">
        <v>0</v>
      </c>
      <c r="BO585" s="2" t="s">
        <v>3</v>
      </c>
      <c r="BP585" s="2">
        <v>0</v>
      </c>
      <c r="BQ585" s="2">
        <v>2</v>
      </c>
      <c r="BR585" s="2">
        <v>0</v>
      </c>
      <c r="BS585" s="2">
        <v>1</v>
      </c>
      <c r="BT585" s="2">
        <v>1</v>
      </c>
      <c r="BU585" s="2">
        <v>1</v>
      </c>
      <c r="BV585" s="2">
        <v>1</v>
      </c>
      <c r="BW585" s="2">
        <v>1</v>
      </c>
      <c r="BX585" s="2">
        <v>1</v>
      </c>
      <c r="BY585" s="2" t="s">
        <v>3</v>
      </c>
      <c r="BZ585" s="2">
        <v>117</v>
      </c>
      <c r="CA585" s="2">
        <v>74</v>
      </c>
      <c r="CB585" s="2" t="s">
        <v>3</v>
      </c>
      <c r="CC585" s="2"/>
      <c r="CD585" s="2"/>
      <c r="CE585" s="2">
        <v>0</v>
      </c>
      <c r="CF585" s="2">
        <v>0</v>
      </c>
      <c r="CG585" s="2">
        <v>0</v>
      </c>
      <c r="CH585" s="2"/>
      <c r="CI585" s="2"/>
      <c r="CJ585" s="2"/>
      <c r="CK585" s="2"/>
      <c r="CL585" s="2"/>
      <c r="CM585" s="2">
        <v>0</v>
      </c>
      <c r="CN585" s="2" t="s">
        <v>3</v>
      </c>
      <c r="CO585" s="2">
        <v>0</v>
      </c>
      <c r="CP585" s="2">
        <f t="shared" si="328"/>
        <v>3.8200000000000003</v>
      </c>
      <c r="CQ585" s="2">
        <f>SUMIF(SmtRes!AQ551:'SmtRes'!AQ554,"=1",SmtRes!AA551:'SmtRes'!AA554)</f>
        <v>0</v>
      </c>
      <c r="CR585" s="2">
        <f>SUMIF(SmtRes!AQ551:'SmtRes'!AQ554,"=1",SmtRes!AB551:'SmtRes'!AB554)</f>
        <v>2006.0800000000002</v>
      </c>
      <c r="CS585" s="2">
        <f>SUMIF(SmtRes!AQ551:'SmtRes'!AQ554,"=1",SmtRes!AC551:'SmtRes'!AC554)</f>
        <v>923</v>
      </c>
      <c r="CT585" s="2">
        <f>SUMIF(SmtRes!AQ551:'SmtRes'!AQ554,"=1",SmtRes!AD551:'SmtRes'!AD554)</f>
        <v>393.89</v>
      </c>
      <c r="CU585" s="2">
        <f t="shared" si="330"/>
        <v>0</v>
      </c>
      <c r="CV585" s="2">
        <f>SUMIF(SmtRes!AQ551:'SmtRes'!AQ554,"=1",SmtRes!BU551:'SmtRes'!BU554)</f>
        <v>0.16</v>
      </c>
      <c r="CW585" s="2">
        <f>SUMIF(SmtRes!AQ551:'SmtRes'!AQ554,"=1",SmtRes!BV551:'SmtRes'!BV554)</f>
        <v>0.11</v>
      </c>
      <c r="CX585" s="2">
        <f t="shared" si="331"/>
        <v>0</v>
      </c>
      <c r="CY585" s="2">
        <f t="shared" si="332"/>
        <v>2.5857000000000001</v>
      </c>
      <c r="CZ585" s="2">
        <f t="shared" si="333"/>
        <v>1.6354</v>
      </c>
      <c r="DA585" s="2"/>
      <c r="DB585" s="2"/>
      <c r="DC585" s="2" t="s">
        <v>3</v>
      </c>
      <c r="DD585" s="2" t="s">
        <v>3</v>
      </c>
      <c r="DE585" s="2" t="s">
        <v>3</v>
      </c>
      <c r="DF585" s="2" t="s">
        <v>3</v>
      </c>
      <c r="DG585" s="2" t="s">
        <v>3</v>
      </c>
      <c r="DH585" s="2" t="s">
        <v>3</v>
      </c>
      <c r="DI585" s="2" t="s">
        <v>3</v>
      </c>
      <c r="DJ585" s="2" t="s">
        <v>3</v>
      </c>
      <c r="DK585" s="2" t="s">
        <v>3</v>
      </c>
      <c r="DL585" s="2" t="s">
        <v>3</v>
      </c>
      <c r="DM585" s="2" t="s">
        <v>3</v>
      </c>
      <c r="DN585" s="2">
        <v>0</v>
      </c>
      <c r="DO585" s="2">
        <v>0</v>
      </c>
      <c r="DP585" s="2">
        <v>1</v>
      </c>
      <c r="DQ585" s="2">
        <v>1</v>
      </c>
      <c r="DR585" s="2"/>
      <c r="DS585" s="2"/>
      <c r="DT585" s="2"/>
      <c r="DU585" s="2">
        <v>1003</v>
      </c>
      <c r="DV585" s="2" t="s">
        <v>104</v>
      </c>
      <c r="DW585" s="2" t="s">
        <v>104</v>
      </c>
      <c r="DX585" s="2">
        <v>100</v>
      </c>
      <c r="DY585" s="2"/>
      <c r="DZ585" s="2" t="s">
        <v>3</v>
      </c>
      <c r="EA585" s="2" t="s">
        <v>3</v>
      </c>
      <c r="EB585" s="2" t="s">
        <v>3</v>
      </c>
      <c r="EC585" s="2" t="s">
        <v>3</v>
      </c>
      <c r="ED585" s="2"/>
      <c r="EE585" s="2">
        <v>70312969</v>
      </c>
      <c r="EF585" s="2">
        <v>2</v>
      </c>
      <c r="EG585" s="2" t="s">
        <v>25</v>
      </c>
      <c r="EH585" s="2">
        <v>18</v>
      </c>
      <c r="EI585" s="2" t="s">
        <v>106</v>
      </c>
      <c r="EJ585" s="2">
        <v>1</v>
      </c>
      <c r="EK585" s="2">
        <v>24001</v>
      </c>
      <c r="EL585" s="2" t="s">
        <v>106</v>
      </c>
      <c r="EM585" s="2" t="s">
        <v>107</v>
      </c>
      <c r="EN585" s="2"/>
      <c r="EO585" s="2" t="s">
        <v>3</v>
      </c>
      <c r="EP585" s="2"/>
      <c r="EQ585" s="2">
        <v>0</v>
      </c>
      <c r="ER585" s="2">
        <v>0</v>
      </c>
      <c r="ES585" s="2">
        <v>0</v>
      </c>
      <c r="ET585" s="2">
        <v>0</v>
      </c>
      <c r="EU585" s="2">
        <v>0</v>
      </c>
      <c r="EV585" s="2">
        <v>0</v>
      </c>
      <c r="EW585" s="2">
        <v>0.16</v>
      </c>
      <c r="EX585" s="2">
        <v>0.11</v>
      </c>
      <c r="EY585" s="2">
        <v>0</v>
      </c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>
        <v>0</v>
      </c>
      <c r="FR585" s="2">
        <v>0</v>
      </c>
      <c r="FS585" s="2">
        <v>0</v>
      </c>
      <c r="FT585" s="2"/>
      <c r="FU585" s="2"/>
      <c r="FV585" s="2"/>
      <c r="FW585" s="2"/>
      <c r="FX585" s="2">
        <v>117</v>
      </c>
      <c r="FY585" s="2">
        <v>74</v>
      </c>
      <c r="FZ585" s="2"/>
      <c r="GA585" s="2" t="s">
        <v>3</v>
      </c>
      <c r="GB585" s="2"/>
      <c r="GC585" s="2"/>
      <c r="GD585" s="2">
        <v>1</v>
      </c>
      <c r="GE585" s="2"/>
      <c r="GF585" s="2">
        <v>-577051740</v>
      </c>
      <c r="GG585" s="2">
        <v>2</v>
      </c>
      <c r="GH585" s="2">
        <v>1</v>
      </c>
      <c r="GI585" s="2">
        <v>-2</v>
      </c>
      <c r="GJ585" s="2">
        <v>0</v>
      </c>
      <c r="GK585" s="2">
        <v>0</v>
      </c>
      <c r="GL585" s="2">
        <f t="shared" si="320"/>
        <v>0</v>
      </c>
      <c r="GM585" s="2">
        <f t="shared" si="321"/>
        <v>8.0500000000000007</v>
      </c>
      <c r="GN585" s="2">
        <f t="shared" si="322"/>
        <v>8.0500000000000007</v>
      </c>
      <c r="GO585" s="2">
        <f t="shared" si="323"/>
        <v>0</v>
      </c>
      <c r="GP585" s="2">
        <f t="shared" si="324"/>
        <v>0</v>
      </c>
      <c r="GQ585" s="2"/>
      <c r="GR585" s="2">
        <v>0</v>
      </c>
      <c r="GS585" s="2">
        <v>3</v>
      </c>
      <c r="GT585" s="2">
        <v>0</v>
      </c>
      <c r="GU585" s="2" t="s">
        <v>3</v>
      </c>
      <c r="GV585" s="2">
        <f t="shared" si="325"/>
        <v>0</v>
      </c>
      <c r="GW585" s="2">
        <v>1</v>
      </c>
      <c r="GX585" s="2">
        <f t="shared" si="326"/>
        <v>0</v>
      </c>
      <c r="GY585" s="2"/>
      <c r="GZ585" s="2"/>
      <c r="HA585" s="2">
        <v>0</v>
      </c>
      <c r="HB585" s="2">
        <v>0</v>
      </c>
      <c r="HC585" s="2">
        <f t="shared" si="329"/>
        <v>0</v>
      </c>
      <c r="HD585" s="2"/>
      <c r="HE585" s="2" t="s">
        <v>3</v>
      </c>
      <c r="HF585" s="2" t="s">
        <v>3</v>
      </c>
      <c r="HG585" s="2"/>
      <c r="HH585" s="2"/>
      <c r="HI585" s="2"/>
      <c r="HJ585" s="2"/>
      <c r="HK585" s="2"/>
      <c r="HL585" s="2"/>
      <c r="HM585" s="2" t="s">
        <v>3</v>
      </c>
      <c r="HN585" s="2" t="s">
        <v>108</v>
      </c>
      <c r="HO585" s="2" t="s">
        <v>109</v>
      </c>
      <c r="HP585" s="2" t="s">
        <v>106</v>
      </c>
      <c r="HQ585" s="2" t="s">
        <v>106</v>
      </c>
      <c r="HR585" s="2"/>
      <c r="HS585" s="2">
        <v>0</v>
      </c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  <c r="II585" s="2"/>
      <c r="IJ585" s="2"/>
      <c r="IK585" s="2">
        <v>0</v>
      </c>
      <c r="IL585" s="2"/>
      <c r="IM585" s="2"/>
      <c r="IN585" s="2"/>
      <c r="IO585" s="2"/>
      <c r="IP585" s="2"/>
      <c r="IQ585" s="2"/>
      <c r="IR585" s="2"/>
      <c r="IS585" s="2"/>
      <c r="IT585" s="2"/>
      <c r="IU585" s="2"/>
    </row>
    <row r="586" spans="1:255" x14ac:dyDescent="0.2">
      <c r="A586" s="2">
        <v>17</v>
      </c>
      <c r="B586" s="2">
        <v>1</v>
      </c>
      <c r="C586" s="2">
        <f>ROW(SmtRes!A560)</f>
        <v>560</v>
      </c>
      <c r="D586" s="2">
        <f>ROW(EtalonRes!A611)</f>
        <v>611</v>
      </c>
      <c r="E586" s="2" t="s">
        <v>741</v>
      </c>
      <c r="F586" s="2" t="s">
        <v>742</v>
      </c>
      <c r="G586" s="2" t="s">
        <v>743</v>
      </c>
      <c r="H586" s="2" t="s">
        <v>253</v>
      </c>
      <c r="I586" s="2">
        <v>6.7500000000000004E-2</v>
      </c>
      <c r="J586" s="2">
        <v>0</v>
      </c>
      <c r="K586" s="2">
        <v>6.7500000000000004E-2</v>
      </c>
      <c r="L586" s="2"/>
      <c r="M586" s="2"/>
      <c r="N586" s="2"/>
      <c r="O586" s="2">
        <f t="shared" si="327"/>
        <v>1307.67</v>
      </c>
      <c r="P586" s="2">
        <f>SUMIF(SmtRes!AQ555:'SmtRes'!AQ560,"=1",SmtRes!DF555:'SmtRes'!DF560)</f>
        <v>1</v>
      </c>
      <c r="Q586" s="2">
        <f>SUMIF(SmtRes!AQ555:'SmtRes'!AQ560,"=1",SmtRes!DG555:'SmtRes'!DG560)</f>
        <v>8.7100000000000009</v>
      </c>
      <c r="R586" s="2">
        <f>SUMIF(SmtRes!AQ555:'SmtRes'!AQ560,"=1",SmtRes!DH555:'SmtRes'!DH560)</f>
        <v>0.8</v>
      </c>
      <c r="S586" s="2">
        <f>SUMIF(SmtRes!AQ555:'SmtRes'!AQ560,"=1",SmtRes!DI555:'SmtRes'!DI560)</f>
        <v>1297.1599999999999</v>
      </c>
      <c r="T586" s="2">
        <f t="shared" si="313"/>
        <v>0</v>
      </c>
      <c r="U586" s="2">
        <f>SUMIF(SmtRes!AQ555:'SmtRes'!AQ560,"=1",SmtRes!CV555:'SmtRes'!CV560)</f>
        <v>3.0644999999999998</v>
      </c>
      <c r="V586" s="2">
        <f>SUMIF(SmtRes!AQ555:'SmtRes'!AQ560,"=1",SmtRes!CW555:'SmtRes'!CW560)</f>
        <v>2.0249999999999999E-3</v>
      </c>
      <c r="W586" s="2">
        <f t="shared" si="314"/>
        <v>0</v>
      </c>
      <c r="X586" s="2">
        <f t="shared" si="315"/>
        <v>1518.61</v>
      </c>
      <c r="Y586" s="2">
        <f t="shared" si="316"/>
        <v>960.49</v>
      </c>
      <c r="Z586" s="2"/>
      <c r="AA586" s="2">
        <v>72309884</v>
      </c>
      <c r="AB586" s="2">
        <f t="shared" si="317"/>
        <v>19301.3423</v>
      </c>
      <c r="AC586" s="2">
        <f>ROUND((SUM(SmtRes!BQ555:'SmtRes'!BQ560)),6)</f>
        <v>10.851800000000001</v>
      </c>
      <c r="AD586" s="2">
        <f>ROUND((((SUM(SmtRes!BR555:'SmtRes'!BR560))-(SUM(SmtRes!BS555:'SmtRes'!BS560)))+AE586),6)</f>
        <v>73.351500000000001</v>
      </c>
      <c r="AE586" s="2">
        <f>ROUND((SUM(SmtRes!BS555:'SmtRes'!BS560)),6)</f>
        <v>11.816700000000001</v>
      </c>
      <c r="AF586" s="2">
        <f>ROUND((SUM(SmtRes!BT555:'SmtRes'!BT560)),6)</f>
        <v>19217.138999999999</v>
      </c>
      <c r="AG586" s="2">
        <f t="shared" si="318"/>
        <v>0</v>
      </c>
      <c r="AH586" s="2">
        <f>(SUM(SmtRes!BU555:'SmtRes'!BU560))</f>
        <v>45.4</v>
      </c>
      <c r="AI586" s="2">
        <f>(SUM(SmtRes!BV555:'SmtRes'!BV560))</f>
        <v>0.03</v>
      </c>
      <c r="AJ586" s="2">
        <f t="shared" si="319"/>
        <v>0</v>
      </c>
      <c r="AK586" s="2">
        <v>19313.159</v>
      </c>
      <c r="AL586" s="2">
        <v>10.851799999999999</v>
      </c>
      <c r="AM586" s="2">
        <v>73.351500000000001</v>
      </c>
      <c r="AN586" s="2">
        <v>11.816699999999999</v>
      </c>
      <c r="AO586" s="2">
        <v>19217.138999999999</v>
      </c>
      <c r="AP586" s="2">
        <v>0</v>
      </c>
      <c r="AQ586" s="2">
        <v>45.4</v>
      </c>
      <c r="AR586" s="2">
        <v>0.03</v>
      </c>
      <c r="AS586" s="2">
        <v>0</v>
      </c>
      <c r="AT586" s="2">
        <v>117</v>
      </c>
      <c r="AU586" s="2">
        <v>74</v>
      </c>
      <c r="AV586" s="2">
        <v>1</v>
      </c>
      <c r="AW586" s="2">
        <v>1</v>
      </c>
      <c r="AX586" s="2"/>
      <c r="AY586" s="2"/>
      <c r="AZ586" s="2">
        <v>1</v>
      </c>
      <c r="BA586" s="2">
        <v>1</v>
      </c>
      <c r="BB586" s="2">
        <v>1</v>
      </c>
      <c r="BC586" s="2">
        <v>1</v>
      </c>
      <c r="BD586" s="2" t="s">
        <v>3</v>
      </c>
      <c r="BE586" s="2" t="s">
        <v>3</v>
      </c>
      <c r="BF586" s="2" t="s">
        <v>3</v>
      </c>
      <c r="BG586" s="2" t="s">
        <v>3</v>
      </c>
      <c r="BH586" s="2">
        <v>0</v>
      </c>
      <c r="BI586" s="2">
        <v>1</v>
      </c>
      <c r="BJ586" s="2" t="s">
        <v>744</v>
      </c>
      <c r="BK586" s="2"/>
      <c r="BL586" s="2"/>
      <c r="BM586" s="2">
        <v>24001</v>
      </c>
      <c r="BN586" s="2">
        <v>0</v>
      </c>
      <c r="BO586" s="2" t="s">
        <v>3</v>
      </c>
      <c r="BP586" s="2">
        <v>0</v>
      </c>
      <c r="BQ586" s="2">
        <v>2</v>
      </c>
      <c r="BR586" s="2">
        <v>0</v>
      </c>
      <c r="BS586" s="2">
        <v>1</v>
      </c>
      <c r="BT586" s="2">
        <v>1</v>
      </c>
      <c r="BU586" s="2">
        <v>1</v>
      </c>
      <c r="BV586" s="2">
        <v>1</v>
      </c>
      <c r="BW586" s="2">
        <v>1</v>
      </c>
      <c r="BX586" s="2">
        <v>1</v>
      </c>
      <c r="BY586" s="2" t="s">
        <v>3</v>
      </c>
      <c r="BZ586" s="2">
        <v>117</v>
      </c>
      <c r="CA586" s="2">
        <v>74</v>
      </c>
      <c r="CB586" s="2" t="s">
        <v>3</v>
      </c>
      <c r="CC586" s="2"/>
      <c r="CD586" s="2"/>
      <c r="CE586" s="2">
        <v>0</v>
      </c>
      <c r="CF586" s="2">
        <v>0</v>
      </c>
      <c r="CG586" s="2">
        <v>0</v>
      </c>
      <c r="CH586" s="2"/>
      <c r="CI586" s="2"/>
      <c r="CJ586" s="2"/>
      <c r="CK586" s="2"/>
      <c r="CL586" s="2"/>
      <c r="CM586" s="2">
        <v>0</v>
      </c>
      <c r="CN586" s="2" t="s">
        <v>3</v>
      </c>
      <c r="CO586" s="2">
        <v>0</v>
      </c>
      <c r="CP586" s="2">
        <f t="shared" si="328"/>
        <v>1307.6699999999998</v>
      </c>
      <c r="CQ586" s="2">
        <f>SUMIF(SmtRes!AQ555:'SmtRes'!AQ560,"=1",SmtRes!AA555:'SmtRes'!AA560)</f>
        <v>160.44</v>
      </c>
      <c r="CR586" s="2">
        <f>SUMIF(SmtRes!AQ555:'SmtRes'!AQ560,"=1",SmtRes!AB555:'SmtRes'!AB560)</f>
        <v>4303.29</v>
      </c>
      <c r="CS586" s="2">
        <f>SUMIF(SmtRes!AQ555:'SmtRes'!AQ560,"=1",SmtRes!AC555:'SmtRes'!AC560)</f>
        <v>393.89</v>
      </c>
      <c r="CT586" s="2">
        <f>SUMIF(SmtRes!AQ555:'SmtRes'!AQ560,"=1",SmtRes!AD555:'SmtRes'!AD560)</f>
        <v>846.56999999999994</v>
      </c>
      <c r="CU586" s="2">
        <f t="shared" si="330"/>
        <v>0</v>
      </c>
      <c r="CV586" s="2">
        <f>SUMIF(SmtRes!AQ555:'SmtRes'!AQ560,"=1",SmtRes!BU555:'SmtRes'!BU560)</f>
        <v>45.4</v>
      </c>
      <c r="CW586" s="2">
        <f>SUMIF(SmtRes!AQ555:'SmtRes'!AQ560,"=1",SmtRes!BV555:'SmtRes'!BV560)</f>
        <v>0.03</v>
      </c>
      <c r="CX586" s="2">
        <f t="shared" si="331"/>
        <v>0</v>
      </c>
      <c r="CY586" s="2">
        <f t="shared" si="332"/>
        <v>1518.6131999999998</v>
      </c>
      <c r="CZ586" s="2">
        <f t="shared" si="333"/>
        <v>960.49039999999979</v>
      </c>
      <c r="DA586" s="2"/>
      <c r="DB586" s="2"/>
      <c r="DC586" s="2" t="s">
        <v>3</v>
      </c>
      <c r="DD586" s="2" t="s">
        <v>3</v>
      </c>
      <c r="DE586" s="2" t="s">
        <v>3</v>
      </c>
      <c r="DF586" s="2" t="s">
        <v>3</v>
      </c>
      <c r="DG586" s="2" t="s">
        <v>3</v>
      </c>
      <c r="DH586" s="2" t="s">
        <v>3</v>
      </c>
      <c r="DI586" s="2" t="s">
        <v>3</v>
      </c>
      <c r="DJ586" s="2" t="s">
        <v>3</v>
      </c>
      <c r="DK586" s="2" t="s">
        <v>3</v>
      </c>
      <c r="DL586" s="2" t="s">
        <v>3</v>
      </c>
      <c r="DM586" s="2" t="s">
        <v>3</v>
      </c>
      <c r="DN586" s="2">
        <v>0</v>
      </c>
      <c r="DO586" s="2">
        <v>0</v>
      </c>
      <c r="DP586" s="2">
        <v>1</v>
      </c>
      <c r="DQ586" s="2">
        <v>1</v>
      </c>
      <c r="DR586" s="2"/>
      <c r="DS586" s="2"/>
      <c r="DT586" s="2"/>
      <c r="DU586" s="2">
        <v>1003</v>
      </c>
      <c r="DV586" s="2" t="s">
        <v>253</v>
      </c>
      <c r="DW586" s="2" t="s">
        <v>253</v>
      </c>
      <c r="DX586" s="2">
        <v>1000</v>
      </c>
      <c r="DY586" s="2"/>
      <c r="DZ586" s="2" t="s">
        <v>3</v>
      </c>
      <c r="EA586" s="2" t="s">
        <v>3</v>
      </c>
      <c r="EB586" s="2" t="s">
        <v>3</v>
      </c>
      <c r="EC586" s="2" t="s">
        <v>3</v>
      </c>
      <c r="ED586" s="2"/>
      <c r="EE586" s="2">
        <v>70312969</v>
      </c>
      <c r="EF586" s="2">
        <v>2</v>
      </c>
      <c r="EG586" s="2" t="s">
        <v>25</v>
      </c>
      <c r="EH586" s="2">
        <v>18</v>
      </c>
      <c r="EI586" s="2" t="s">
        <v>106</v>
      </c>
      <c r="EJ586" s="2">
        <v>1</v>
      </c>
      <c r="EK586" s="2">
        <v>24001</v>
      </c>
      <c r="EL586" s="2" t="s">
        <v>106</v>
      </c>
      <c r="EM586" s="2" t="s">
        <v>107</v>
      </c>
      <c r="EN586" s="2"/>
      <c r="EO586" s="2" t="s">
        <v>3</v>
      </c>
      <c r="EP586" s="2"/>
      <c r="EQ586" s="2">
        <v>0</v>
      </c>
      <c r="ER586" s="2">
        <v>0</v>
      </c>
      <c r="ES586" s="2">
        <v>0</v>
      </c>
      <c r="ET586" s="2">
        <v>0</v>
      </c>
      <c r="EU586" s="2">
        <v>0</v>
      </c>
      <c r="EV586" s="2">
        <v>0</v>
      </c>
      <c r="EW586" s="2">
        <v>45.4</v>
      </c>
      <c r="EX586" s="2">
        <v>0.03</v>
      </c>
      <c r="EY586" s="2">
        <v>0</v>
      </c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>
        <v>0</v>
      </c>
      <c r="FR586" s="2">
        <v>0</v>
      </c>
      <c r="FS586" s="2">
        <v>0</v>
      </c>
      <c r="FT586" s="2"/>
      <c r="FU586" s="2"/>
      <c r="FV586" s="2"/>
      <c r="FW586" s="2"/>
      <c r="FX586" s="2">
        <v>117</v>
      </c>
      <c r="FY586" s="2">
        <v>74</v>
      </c>
      <c r="FZ586" s="2"/>
      <c r="GA586" s="2" t="s">
        <v>3</v>
      </c>
      <c r="GB586" s="2"/>
      <c r="GC586" s="2"/>
      <c r="GD586" s="2">
        <v>1</v>
      </c>
      <c r="GE586" s="2"/>
      <c r="GF586" s="2">
        <v>77717859</v>
      </c>
      <c r="GG586" s="2">
        <v>2</v>
      </c>
      <c r="GH586" s="2">
        <v>1</v>
      </c>
      <c r="GI586" s="2">
        <v>-2</v>
      </c>
      <c r="GJ586" s="2">
        <v>0</v>
      </c>
      <c r="GK586" s="2">
        <v>0</v>
      </c>
      <c r="GL586" s="2">
        <f t="shared" si="320"/>
        <v>0</v>
      </c>
      <c r="GM586" s="2">
        <f t="shared" si="321"/>
        <v>3786.77</v>
      </c>
      <c r="GN586" s="2">
        <f t="shared" si="322"/>
        <v>3786.77</v>
      </c>
      <c r="GO586" s="2">
        <f t="shared" si="323"/>
        <v>0</v>
      </c>
      <c r="GP586" s="2">
        <f t="shared" si="324"/>
        <v>0</v>
      </c>
      <c r="GQ586" s="2"/>
      <c r="GR586" s="2">
        <v>0</v>
      </c>
      <c r="GS586" s="2">
        <v>3</v>
      </c>
      <c r="GT586" s="2">
        <v>0</v>
      </c>
      <c r="GU586" s="2" t="s">
        <v>3</v>
      </c>
      <c r="GV586" s="2">
        <f t="shared" si="325"/>
        <v>0</v>
      </c>
      <c r="GW586" s="2">
        <v>1</v>
      </c>
      <c r="GX586" s="2">
        <f t="shared" si="326"/>
        <v>0</v>
      </c>
      <c r="GY586" s="2"/>
      <c r="GZ586" s="2"/>
      <c r="HA586" s="2">
        <v>0</v>
      </c>
      <c r="HB586" s="2">
        <v>0</v>
      </c>
      <c r="HC586" s="2">
        <f t="shared" si="329"/>
        <v>0</v>
      </c>
      <c r="HD586" s="2"/>
      <c r="HE586" s="2" t="s">
        <v>3</v>
      </c>
      <c r="HF586" s="2" t="s">
        <v>3</v>
      </c>
      <c r="HG586" s="2"/>
      <c r="HH586" s="2"/>
      <c r="HI586" s="2"/>
      <c r="HJ586" s="2"/>
      <c r="HK586" s="2"/>
      <c r="HL586" s="2"/>
      <c r="HM586" s="2" t="s">
        <v>3</v>
      </c>
      <c r="HN586" s="2" t="s">
        <v>108</v>
      </c>
      <c r="HO586" s="2" t="s">
        <v>109</v>
      </c>
      <c r="HP586" s="2" t="s">
        <v>106</v>
      </c>
      <c r="HQ586" s="2" t="s">
        <v>106</v>
      </c>
      <c r="HR586" s="2"/>
      <c r="HS586" s="2">
        <v>0</v>
      </c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  <c r="II586" s="2"/>
      <c r="IJ586" s="2"/>
      <c r="IK586" s="2">
        <v>0</v>
      </c>
      <c r="IL586" s="2"/>
      <c r="IM586" s="2"/>
      <c r="IN586" s="2"/>
      <c r="IO586" s="2"/>
      <c r="IP586" s="2"/>
      <c r="IQ586" s="2"/>
      <c r="IR586" s="2"/>
      <c r="IS586" s="2"/>
      <c r="IT586" s="2"/>
      <c r="IU586" s="2"/>
    </row>
    <row r="587" spans="1:255" x14ac:dyDescent="0.2">
      <c r="A587" s="2">
        <v>17</v>
      </c>
      <c r="B587" s="2">
        <v>1</v>
      </c>
      <c r="C587" s="2">
        <f>ROW(SmtRes!A571)</f>
        <v>571</v>
      </c>
      <c r="D587" s="2">
        <f>ROW(EtalonRes!A624)</f>
        <v>624</v>
      </c>
      <c r="E587" s="2" t="s">
        <v>745</v>
      </c>
      <c r="F587" s="2" t="s">
        <v>746</v>
      </c>
      <c r="G587" s="2" t="s">
        <v>747</v>
      </c>
      <c r="H587" s="2" t="s">
        <v>253</v>
      </c>
      <c r="I587" s="2">
        <v>2.5499999999999998E-2</v>
      </c>
      <c r="J587" s="2">
        <v>0</v>
      </c>
      <c r="K587" s="2">
        <v>2.5499999999999998E-2</v>
      </c>
      <c r="L587" s="2"/>
      <c r="M587" s="2"/>
      <c r="N587" s="2"/>
      <c r="O587" s="2">
        <f t="shared" si="327"/>
        <v>665.18</v>
      </c>
      <c r="P587" s="2">
        <f>SUMIF(SmtRes!AQ561:'SmtRes'!AQ571,"=1",SmtRes!DF561:'SmtRes'!DF571)</f>
        <v>0.27</v>
      </c>
      <c r="Q587" s="2">
        <f>SUMIF(SmtRes!AQ561:'SmtRes'!AQ571,"=1",SmtRes!DG561:'SmtRes'!DG571)</f>
        <v>40.76</v>
      </c>
      <c r="R587" s="2">
        <f>SUMIF(SmtRes!AQ561:'SmtRes'!AQ571,"=1",SmtRes!DH561:'SmtRes'!DH571)</f>
        <v>2.0099999999999998</v>
      </c>
      <c r="S587" s="2">
        <f>SUMIF(SmtRes!AQ561:'SmtRes'!AQ571,"=1",SmtRes!DI561:'SmtRes'!DI571)</f>
        <v>622.14</v>
      </c>
      <c r="T587" s="2">
        <f t="shared" si="313"/>
        <v>0</v>
      </c>
      <c r="U587" s="2">
        <f>SUMIF(SmtRes!AQ561:'SmtRes'!AQ571,"=1",SmtRes!CV561:'SmtRes'!CV571)</f>
        <v>1.5045000000000002</v>
      </c>
      <c r="V587" s="2">
        <f>SUMIF(SmtRes!AQ561:'SmtRes'!AQ571,"=1",SmtRes!CW561:'SmtRes'!CW571)</f>
        <v>5.1000000000000004E-3</v>
      </c>
      <c r="W587" s="2">
        <f t="shared" si="314"/>
        <v>0</v>
      </c>
      <c r="X587" s="2">
        <f t="shared" si="315"/>
        <v>730.26</v>
      </c>
      <c r="Y587" s="2">
        <f t="shared" si="316"/>
        <v>461.87</v>
      </c>
      <c r="Z587" s="2"/>
      <c r="AA587" s="2">
        <v>72309884</v>
      </c>
      <c r="AB587" s="2">
        <f t="shared" si="317"/>
        <v>25430.654600000002</v>
      </c>
      <c r="AC587" s="2">
        <f>ROUND((SUM(SmtRes!BQ561:'SmtRes'!BQ571)),6)</f>
        <v>8.8645999999999994</v>
      </c>
      <c r="AD587" s="2">
        <f>ROUND((((SUM(SmtRes!BR561:'SmtRes'!BR571))-(SUM(SmtRes!BS561:'SmtRes'!BS571)))+AE587),6)</f>
        <v>1024.117</v>
      </c>
      <c r="AE587" s="2">
        <f>ROUND((SUM(SmtRes!BS561:'SmtRes'!BS571)),6)</f>
        <v>78.778000000000006</v>
      </c>
      <c r="AF587" s="2">
        <f>ROUND((SUM(SmtRes!BT561:'SmtRes'!BT571)),6)</f>
        <v>24397.672999999999</v>
      </c>
      <c r="AG587" s="2">
        <f t="shared" si="318"/>
        <v>0</v>
      </c>
      <c r="AH587" s="2">
        <f>(SUM(SmtRes!BU561:'SmtRes'!BU571))</f>
        <v>59</v>
      </c>
      <c r="AI587" s="2">
        <f>(SUM(SmtRes!BV561:'SmtRes'!BV571))</f>
        <v>0.2</v>
      </c>
      <c r="AJ587" s="2">
        <f t="shared" si="319"/>
        <v>0</v>
      </c>
      <c r="AK587" s="2">
        <v>25509.432599999996</v>
      </c>
      <c r="AL587" s="2">
        <v>8.8645999999999994</v>
      </c>
      <c r="AM587" s="2">
        <v>1024.1170000000002</v>
      </c>
      <c r="AN587" s="2">
        <v>78.778000000000006</v>
      </c>
      <c r="AO587" s="2">
        <v>24397.672999999999</v>
      </c>
      <c r="AP587" s="2">
        <v>0</v>
      </c>
      <c r="AQ587" s="2">
        <v>59</v>
      </c>
      <c r="AR587" s="2">
        <v>0.2</v>
      </c>
      <c r="AS587" s="2">
        <v>0</v>
      </c>
      <c r="AT587" s="2">
        <v>117</v>
      </c>
      <c r="AU587" s="2">
        <v>74</v>
      </c>
      <c r="AV587" s="2">
        <v>1</v>
      </c>
      <c r="AW587" s="2">
        <v>1</v>
      </c>
      <c r="AX587" s="2"/>
      <c r="AY587" s="2"/>
      <c r="AZ587" s="2">
        <v>1</v>
      </c>
      <c r="BA587" s="2">
        <v>1</v>
      </c>
      <c r="BB587" s="2">
        <v>1</v>
      </c>
      <c r="BC587" s="2">
        <v>1</v>
      </c>
      <c r="BD587" s="2" t="s">
        <v>3</v>
      </c>
      <c r="BE587" s="2" t="s">
        <v>3</v>
      </c>
      <c r="BF587" s="2" t="s">
        <v>3</v>
      </c>
      <c r="BG587" s="2" t="s">
        <v>3</v>
      </c>
      <c r="BH587" s="2">
        <v>0</v>
      </c>
      <c r="BI587" s="2">
        <v>1</v>
      </c>
      <c r="BJ587" s="2" t="s">
        <v>748</v>
      </c>
      <c r="BK587" s="2"/>
      <c r="BL587" s="2"/>
      <c r="BM587" s="2">
        <v>24001</v>
      </c>
      <c r="BN587" s="2">
        <v>0</v>
      </c>
      <c r="BO587" s="2" t="s">
        <v>3</v>
      </c>
      <c r="BP587" s="2">
        <v>0</v>
      </c>
      <c r="BQ587" s="2">
        <v>2</v>
      </c>
      <c r="BR587" s="2">
        <v>0</v>
      </c>
      <c r="BS587" s="2">
        <v>1</v>
      </c>
      <c r="BT587" s="2">
        <v>1</v>
      </c>
      <c r="BU587" s="2">
        <v>1</v>
      </c>
      <c r="BV587" s="2">
        <v>1</v>
      </c>
      <c r="BW587" s="2">
        <v>1</v>
      </c>
      <c r="BX587" s="2">
        <v>1</v>
      </c>
      <c r="BY587" s="2" t="s">
        <v>3</v>
      </c>
      <c r="BZ587" s="2">
        <v>117</v>
      </c>
      <c r="CA587" s="2">
        <v>74</v>
      </c>
      <c r="CB587" s="2" t="s">
        <v>3</v>
      </c>
      <c r="CC587" s="2"/>
      <c r="CD587" s="2"/>
      <c r="CE587" s="2">
        <v>0</v>
      </c>
      <c r="CF587" s="2">
        <v>0</v>
      </c>
      <c r="CG587" s="2">
        <v>0</v>
      </c>
      <c r="CH587" s="2"/>
      <c r="CI587" s="2"/>
      <c r="CJ587" s="2"/>
      <c r="CK587" s="2"/>
      <c r="CL587" s="2"/>
      <c r="CM587" s="2">
        <v>0</v>
      </c>
      <c r="CN587" s="2" t="s">
        <v>3</v>
      </c>
      <c r="CO587" s="2">
        <v>0</v>
      </c>
      <c r="CP587" s="2">
        <f t="shared" si="328"/>
        <v>665.18</v>
      </c>
      <c r="CQ587" s="2">
        <f>SUMIF(SmtRes!AQ561:'SmtRes'!AQ571,"=1",SmtRes!AA561:'SmtRes'!AA571)</f>
        <v>350.63</v>
      </c>
      <c r="CR587" s="2">
        <f>SUMIF(SmtRes!AQ561:'SmtRes'!AQ571,"=1",SmtRes!AB561:'SmtRes'!AB571)</f>
        <v>4579.3099999999995</v>
      </c>
      <c r="CS587" s="2">
        <f>SUMIF(SmtRes!AQ561:'SmtRes'!AQ571,"=1",SmtRes!AC561:'SmtRes'!AC571)</f>
        <v>393.89</v>
      </c>
      <c r="CT587" s="2">
        <f>SUMIF(SmtRes!AQ561:'SmtRes'!AQ571,"=1",SmtRes!AD561:'SmtRes'!AD571)</f>
        <v>846.56999999999994</v>
      </c>
      <c r="CU587" s="2">
        <f t="shared" si="330"/>
        <v>0</v>
      </c>
      <c r="CV587" s="2">
        <f>SUMIF(SmtRes!AQ561:'SmtRes'!AQ571,"=1",SmtRes!BU561:'SmtRes'!BU571)</f>
        <v>59</v>
      </c>
      <c r="CW587" s="2">
        <f>SUMIF(SmtRes!AQ561:'SmtRes'!AQ571,"=1",SmtRes!BV561:'SmtRes'!BV571)</f>
        <v>0.2</v>
      </c>
      <c r="CX587" s="2">
        <f t="shared" si="331"/>
        <v>0</v>
      </c>
      <c r="CY587" s="2">
        <f t="shared" si="332"/>
        <v>730.25549999999998</v>
      </c>
      <c r="CZ587" s="2">
        <f t="shared" si="333"/>
        <v>461.87099999999998</v>
      </c>
      <c r="DA587" s="2"/>
      <c r="DB587" s="2"/>
      <c r="DC587" s="2" t="s">
        <v>3</v>
      </c>
      <c r="DD587" s="2" t="s">
        <v>3</v>
      </c>
      <c r="DE587" s="2" t="s">
        <v>3</v>
      </c>
      <c r="DF587" s="2" t="s">
        <v>3</v>
      </c>
      <c r="DG587" s="2" t="s">
        <v>3</v>
      </c>
      <c r="DH587" s="2" t="s">
        <v>3</v>
      </c>
      <c r="DI587" s="2" t="s">
        <v>3</v>
      </c>
      <c r="DJ587" s="2" t="s">
        <v>3</v>
      </c>
      <c r="DK587" s="2" t="s">
        <v>3</v>
      </c>
      <c r="DL587" s="2" t="s">
        <v>3</v>
      </c>
      <c r="DM587" s="2" t="s">
        <v>3</v>
      </c>
      <c r="DN587" s="2">
        <v>0</v>
      </c>
      <c r="DO587" s="2">
        <v>0</v>
      </c>
      <c r="DP587" s="2">
        <v>1</v>
      </c>
      <c r="DQ587" s="2">
        <v>1</v>
      </c>
      <c r="DR587" s="2"/>
      <c r="DS587" s="2"/>
      <c r="DT587" s="2"/>
      <c r="DU587" s="2">
        <v>1003</v>
      </c>
      <c r="DV587" s="2" t="s">
        <v>253</v>
      </c>
      <c r="DW587" s="2" t="s">
        <v>253</v>
      </c>
      <c r="DX587" s="2">
        <v>1000</v>
      </c>
      <c r="DY587" s="2"/>
      <c r="DZ587" s="2" t="s">
        <v>3</v>
      </c>
      <c r="EA587" s="2" t="s">
        <v>3</v>
      </c>
      <c r="EB587" s="2" t="s">
        <v>3</v>
      </c>
      <c r="EC587" s="2" t="s">
        <v>3</v>
      </c>
      <c r="ED587" s="2"/>
      <c r="EE587" s="2">
        <v>70312969</v>
      </c>
      <c r="EF587" s="2">
        <v>2</v>
      </c>
      <c r="EG587" s="2" t="s">
        <v>25</v>
      </c>
      <c r="EH587" s="2">
        <v>18</v>
      </c>
      <c r="EI587" s="2" t="s">
        <v>106</v>
      </c>
      <c r="EJ587" s="2">
        <v>1</v>
      </c>
      <c r="EK587" s="2">
        <v>24001</v>
      </c>
      <c r="EL587" s="2" t="s">
        <v>106</v>
      </c>
      <c r="EM587" s="2" t="s">
        <v>107</v>
      </c>
      <c r="EN587" s="2"/>
      <c r="EO587" s="2" t="s">
        <v>3</v>
      </c>
      <c r="EP587" s="2"/>
      <c r="EQ587" s="2">
        <v>0</v>
      </c>
      <c r="ER587" s="2">
        <v>0</v>
      </c>
      <c r="ES587" s="2">
        <v>0</v>
      </c>
      <c r="ET587" s="2">
        <v>0</v>
      </c>
      <c r="EU587" s="2">
        <v>0</v>
      </c>
      <c r="EV587" s="2">
        <v>0</v>
      </c>
      <c r="EW587" s="2">
        <v>59</v>
      </c>
      <c r="EX587" s="2">
        <v>0.2</v>
      </c>
      <c r="EY587" s="2">
        <v>0</v>
      </c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>
        <v>0</v>
      </c>
      <c r="FR587" s="2">
        <v>0</v>
      </c>
      <c r="FS587" s="2">
        <v>0</v>
      </c>
      <c r="FT587" s="2"/>
      <c r="FU587" s="2"/>
      <c r="FV587" s="2"/>
      <c r="FW587" s="2"/>
      <c r="FX587" s="2">
        <v>117</v>
      </c>
      <c r="FY587" s="2">
        <v>74</v>
      </c>
      <c r="FZ587" s="2"/>
      <c r="GA587" s="2" t="s">
        <v>3</v>
      </c>
      <c r="GB587" s="2"/>
      <c r="GC587" s="2"/>
      <c r="GD587" s="2">
        <v>1</v>
      </c>
      <c r="GE587" s="2"/>
      <c r="GF587" s="2">
        <v>924520402</v>
      </c>
      <c r="GG587" s="2">
        <v>2</v>
      </c>
      <c r="GH587" s="2">
        <v>1</v>
      </c>
      <c r="GI587" s="2">
        <v>-2</v>
      </c>
      <c r="GJ587" s="2">
        <v>0</v>
      </c>
      <c r="GK587" s="2">
        <v>0</v>
      </c>
      <c r="GL587" s="2">
        <f t="shared" si="320"/>
        <v>0</v>
      </c>
      <c r="GM587" s="2">
        <f t="shared" si="321"/>
        <v>1857.31</v>
      </c>
      <c r="GN587" s="2">
        <f t="shared" si="322"/>
        <v>1857.31</v>
      </c>
      <c r="GO587" s="2">
        <f t="shared" si="323"/>
        <v>0</v>
      </c>
      <c r="GP587" s="2">
        <f t="shared" si="324"/>
        <v>0</v>
      </c>
      <c r="GQ587" s="2"/>
      <c r="GR587" s="2">
        <v>0</v>
      </c>
      <c r="GS587" s="2">
        <v>3</v>
      </c>
      <c r="GT587" s="2">
        <v>0</v>
      </c>
      <c r="GU587" s="2" t="s">
        <v>3</v>
      </c>
      <c r="GV587" s="2">
        <f t="shared" si="325"/>
        <v>0</v>
      </c>
      <c r="GW587" s="2">
        <v>1</v>
      </c>
      <c r="GX587" s="2">
        <f t="shared" si="326"/>
        <v>0</v>
      </c>
      <c r="GY587" s="2"/>
      <c r="GZ587" s="2"/>
      <c r="HA587" s="2">
        <v>0</v>
      </c>
      <c r="HB587" s="2">
        <v>0</v>
      </c>
      <c r="HC587" s="2">
        <f t="shared" si="329"/>
        <v>0</v>
      </c>
      <c r="HD587" s="2"/>
      <c r="HE587" s="2" t="s">
        <v>3</v>
      </c>
      <c r="HF587" s="2" t="s">
        <v>3</v>
      </c>
      <c r="HG587" s="2"/>
      <c r="HH587" s="2"/>
      <c r="HI587" s="2"/>
      <c r="HJ587" s="2"/>
      <c r="HK587" s="2"/>
      <c r="HL587" s="2"/>
      <c r="HM587" s="2" t="s">
        <v>3</v>
      </c>
      <c r="HN587" s="2" t="s">
        <v>108</v>
      </c>
      <c r="HO587" s="2" t="s">
        <v>109</v>
      </c>
      <c r="HP587" s="2" t="s">
        <v>106</v>
      </c>
      <c r="HQ587" s="2" t="s">
        <v>106</v>
      </c>
      <c r="HR587" s="2"/>
      <c r="HS587" s="2">
        <v>0</v>
      </c>
      <c r="HT587" s="2"/>
      <c r="HU587" s="2"/>
      <c r="HV587" s="2"/>
      <c r="HW587" s="2"/>
      <c r="HX587" s="2"/>
      <c r="HY587" s="2"/>
      <c r="HZ587" s="2"/>
      <c r="IA587" s="2"/>
      <c r="IB587" s="2"/>
      <c r="IC587" s="2"/>
      <c r="ID587" s="2"/>
      <c r="IE587" s="2"/>
      <c r="IF587" s="2"/>
      <c r="IG587" s="2"/>
      <c r="IH587" s="2"/>
      <c r="II587" s="2"/>
      <c r="IJ587" s="2"/>
      <c r="IK587" s="2">
        <v>0</v>
      </c>
      <c r="IL587" s="2"/>
      <c r="IM587" s="2"/>
      <c r="IN587" s="2"/>
      <c r="IO587" s="2"/>
      <c r="IP587" s="2"/>
      <c r="IQ587" s="2"/>
      <c r="IR587" s="2"/>
      <c r="IS587" s="2"/>
      <c r="IT587" s="2"/>
      <c r="IU587" s="2"/>
    </row>
    <row r="588" spans="1:255" x14ac:dyDescent="0.2">
      <c r="A588" s="2">
        <v>17</v>
      </c>
      <c r="B588" s="2">
        <v>1</v>
      </c>
      <c r="C588" s="2">
        <f>ROW(SmtRes!A582)</f>
        <v>582</v>
      </c>
      <c r="D588" s="2">
        <f>ROW(EtalonRes!A637)</f>
        <v>637</v>
      </c>
      <c r="E588" s="2" t="s">
        <v>749</v>
      </c>
      <c r="F588" s="2" t="s">
        <v>750</v>
      </c>
      <c r="G588" s="2" t="s">
        <v>751</v>
      </c>
      <c r="H588" s="2" t="s">
        <v>253</v>
      </c>
      <c r="I588" s="2">
        <v>3.0000000000000001E-3</v>
      </c>
      <c r="J588" s="2">
        <v>0</v>
      </c>
      <c r="K588" s="2">
        <v>3.0000000000000001E-3</v>
      </c>
      <c r="L588" s="2"/>
      <c r="M588" s="2"/>
      <c r="N588" s="2"/>
      <c r="O588" s="2">
        <f t="shared" si="327"/>
        <v>101.1</v>
      </c>
      <c r="P588" s="2">
        <f>SUMIF(SmtRes!AQ572:'SmtRes'!AQ582,"=1",SmtRes!DF572:'SmtRes'!DF582)</f>
        <v>0.09</v>
      </c>
      <c r="Q588" s="2">
        <f>SUMIF(SmtRes!AQ572:'SmtRes'!AQ582,"=1",SmtRes!DG572:'SmtRes'!DG582)</f>
        <v>7.78</v>
      </c>
      <c r="R588" s="2">
        <f>SUMIF(SmtRes!AQ572:'SmtRes'!AQ582,"=1",SmtRes!DH572:'SmtRes'!DH582)</f>
        <v>0.47</v>
      </c>
      <c r="S588" s="2">
        <f>SUMIF(SmtRes!AQ572:'SmtRes'!AQ582,"=1",SmtRes!DI572:'SmtRes'!DI582)</f>
        <v>92.76</v>
      </c>
      <c r="T588" s="2">
        <f t="shared" si="313"/>
        <v>0</v>
      </c>
      <c r="U588" s="2">
        <f>SUMIF(SmtRes!AQ572:'SmtRes'!AQ582,"=1",SmtRes!CV572:'SmtRes'!CV582)</f>
        <v>0.2142</v>
      </c>
      <c r="V588" s="2">
        <f>SUMIF(SmtRes!AQ572:'SmtRes'!AQ582,"=1",SmtRes!CW572:'SmtRes'!CW582)</f>
        <v>1.1999999999999999E-3</v>
      </c>
      <c r="W588" s="2">
        <f t="shared" si="314"/>
        <v>0</v>
      </c>
      <c r="X588" s="2">
        <f t="shared" si="315"/>
        <v>109.08</v>
      </c>
      <c r="Y588" s="2">
        <f t="shared" si="316"/>
        <v>68.989999999999995</v>
      </c>
      <c r="Z588" s="2"/>
      <c r="AA588" s="2">
        <v>72309884</v>
      </c>
      <c r="AB588" s="2">
        <f t="shared" si="317"/>
        <v>32559.223300000001</v>
      </c>
      <c r="AC588" s="2">
        <f>ROUND((SUM(SmtRes!BQ572:'SmtRes'!BQ582)),6)</f>
        <v>22.737300000000001</v>
      </c>
      <c r="AD588" s="2">
        <f>ROUND((((SUM(SmtRes!BR572:'SmtRes'!BR582))-(SUM(SmtRes!BS572:'SmtRes'!BS582)))+AE588),6)</f>
        <v>1614.336</v>
      </c>
      <c r="AE588" s="2">
        <f>ROUND((SUM(SmtRes!BS572:'SmtRes'!BS582)),6)</f>
        <v>157.55600000000001</v>
      </c>
      <c r="AF588" s="2">
        <f>ROUND((SUM(SmtRes!BT572:'SmtRes'!BT582)),6)</f>
        <v>30922.15</v>
      </c>
      <c r="AG588" s="2">
        <f t="shared" si="318"/>
        <v>0</v>
      </c>
      <c r="AH588" s="2">
        <f>(SUM(SmtRes!BU572:'SmtRes'!BU582))</f>
        <v>71.400000000000006</v>
      </c>
      <c r="AI588" s="2">
        <f>(SUM(SmtRes!BV572:'SmtRes'!BV582))</f>
        <v>0.4</v>
      </c>
      <c r="AJ588" s="2">
        <f t="shared" si="319"/>
        <v>0</v>
      </c>
      <c r="AK588" s="2">
        <v>32716.779300000002</v>
      </c>
      <c r="AL588" s="2">
        <v>22.737300000000001</v>
      </c>
      <c r="AM588" s="2">
        <v>1614.3360000000002</v>
      </c>
      <c r="AN588" s="2">
        <v>157.55600000000001</v>
      </c>
      <c r="AO588" s="2">
        <v>30922.15</v>
      </c>
      <c r="AP588" s="2">
        <v>0</v>
      </c>
      <c r="AQ588" s="2">
        <v>71.400000000000006</v>
      </c>
      <c r="AR588" s="2">
        <v>0.4</v>
      </c>
      <c r="AS588" s="2">
        <v>0</v>
      </c>
      <c r="AT588" s="2">
        <v>117</v>
      </c>
      <c r="AU588" s="2">
        <v>74</v>
      </c>
      <c r="AV588" s="2">
        <v>1</v>
      </c>
      <c r="AW588" s="2">
        <v>1</v>
      </c>
      <c r="AX588" s="2"/>
      <c r="AY588" s="2"/>
      <c r="AZ588" s="2">
        <v>1</v>
      </c>
      <c r="BA588" s="2">
        <v>1</v>
      </c>
      <c r="BB588" s="2">
        <v>1</v>
      </c>
      <c r="BC588" s="2">
        <v>1</v>
      </c>
      <c r="BD588" s="2" t="s">
        <v>3</v>
      </c>
      <c r="BE588" s="2" t="s">
        <v>3</v>
      </c>
      <c r="BF588" s="2" t="s">
        <v>3</v>
      </c>
      <c r="BG588" s="2" t="s">
        <v>3</v>
      </c>
      <c r="BH588" s="2">
        <v>0</v>
      </c>
      <c r="BI588" s="2">
        <v>1</v>
      </c>
      <c r="BJ588" s="2" t="s">
        <v>752</v>
      </c>
      <c r="BK588" s="2"/>
      <c r="BL588" s="2"/>
      <c r="BM588" s="2">
        <v>24001</v>
      </c>
      <c r="BN588" s="2">
        <v>0</v>
      </c>
      <c r="BO588" s="2" t="s">
        <v>3</v>
      </c>
      <c r="BP588" s="2">
        <v>0</v>
      </c>
      <c r="BQ588" s="2">
        <v>2</v>
      </c>
      <c r="BR588" s="2">
        <v>0</v>
      </c>
      <c r="BS588" s="2">
        <v>1</v>
      </c>
      <c r="BT588" s="2">
        <v>1</v>
      </c>
      <c r="BU588" s="2">
        <v>1</v>
      </c>
      <c r="BV588" s="2">
        <v>1</v>
      </c>
      <c r="BW588" s="2">
        <v>1</v>
      </c>
      <c r="BX588" s="2">
        <v>1</v>
      </c>
      <c r="BY588" s="2" t="s">
        <v>3</v>
      </c>
      <c r="BZ588" s="2">
        <v>117</v>
      </c>
      <c r="CA588" s="2">
        <v>74</v>
      </c>
      <c r="CB588" s="2" t="s">
        <v>3</v>
      </c>
      <c r="CC588" s="2"/>
      <c r="CD588" s="2"/>
      <c r="CE588" s="2">
        <v>0</v>
      </c>
      <c r="CF588" s="2">
        <v>0</v>
      </c>
      <c r="CG588" s="2">
        <v>0</v>
      </c>
      <c r="CH588" s="2"/>
      <c r="CI588" s="2"/>
      <c r="CJ588" s="2"/>
      <c r="CK588" s="2"/>
      <c r="CL588" s="2"/>
      <c r="CM588" s="2">
        <v>0</v>
      </c>
      <c r="CN588" s="2" t="s">
        <v>3</v>
      </c>
      <c r="CO588" s="2">
        <v>0</v>
      </c>
      <c r="CP588" s="2">
        <f t="shared" si="328"/>
        <v>101.10000000000001</v>
      </c>
      <c r="CQ588" s="2">
        <f>SUMIF(SmtRes!AQ572:'SmtRes'!AQ582,"=1",SmtRes!AA572:'SmtRes'!AA582)</f>
        <v>350.63</v>
      </c>
      <c r="CR588" s="2">
        <f>SUMIF(SmtRes!AQ572:'SmtRes'!AQ582,"=1",SmtRes!AB572:'SmtRes'!AB582)</f>
        <v>4579.3099999999995</v>
      </c>
      <c r="CS588" s="2">
        <f>SUMIF(SmtRes!AQ572:'SmtRes'!AQ582,"=1",SmtRes!AC572:'SmtRes'!AC582)</f>
        <v>393.89</v>
      </c>
      <c r="CT588" s="2">
        <f>SUMIF(SmtRes!AQ572:'SmtRes'!AQ582,"=1",SmtRes!AD572:'SmtRes'!AD582)</f>
        <v>846.56999999999994</v>
      </c>
      <c r="CU588" s="2">
        <f t="shared" si="330"/>
        <v>0</v>
      </c>
      <c r="CV588" s="2">
        <f>SUMIF(SmtRes!AQ572:'SmtRes'!AQ582,"=1",SmtRes!BU572:'SmtRes'!BU582)</f>
        <v>71.400000000000006</v>
      </c>
      <c r="CW588" s="2">
        <f>SUMIF(SmtRes!AQ572:'SmtRes'!AQ582,"=1",SmtRes!BV572:'SmtRes'!BV582)</f>
        <v>0.4</v>
      </c>
      <c r="CX588" s="2">
        <f t="shared" si="331"/>
        <v>0</v>
      </c>
      <c r="CY588" s="2">
        <f t="shared" si="332"/>
        <v>109.0791</v>
      </c>
      <c r="CZ588" s="2">
        <f t="shared" si="333"/>
        <v>68.990200000000002</v>
      </c>
      <c r="DA588" s="2"/>
      <c r="DB588" s="2"/>
      <c r="DC588" s="2" t="s">
        <v>3</v>
      </c>
      <c r="DD588" s="2" t="s">
        <v>3</v>
      </c>
      <c r="DE588" s="2" t="s">
        <v>3</v>
      </c>
      <c r="DF588" s="2" t="s">
        <v>3</v>
      </c>
      <c r="DG588" s="2" t="s">
        <v>3</v>
      </c>
      <c r="DH588" s="2" t="s">
        <v>3</v>
      </c>
      <c r="DI588" s="2" t="s">
        <v>3</v>
      </c>
      <c r="DJ588" s="2" t="s">
        <v>3</v>
      </c>
      <c r="DK588" s="2" t="s">
        <v>3</v>
      </c>
      <c r="DL588" s="2" t="s">
        <v>3</v>
      </c>
      <c r="DM588" s="2" t="s">
        <v>3</v>
      </c>
      <c r="DN588" s="2">
        <v>0</v>
      </c>
      <c r="DO588" s="2">
        <v>0</v>
      </c>
      <c r="DP588" s="2">
        <v>1</v>
      </c>
      <c r="DQ588" s="2">
        <v>1</v>
      </c>
      <c r="DR588" s="2"/>
      <c r="DS588" s="2"/>
      <c r="DT588" s="2"/>
      <c r="DU588" s="2">
        <v>1003</v>
      </c>
      <c r="DV588" s="2" t="s">
        <v>253</v>
      </c>
      <c r="DW588" s="2" t="s">
        <v>253</v>
      </c>
      <c r="DX588" s="2">
        <v>1000</v>
      </c>
      <c r="DY588" s="2"/>
      <c r="DZ588" s="2" t="s">
        <v>3</v>
      </c>
      <c r="EA588" s="2" t="s">
        <v>3</v>
      </c>
      <c r="EB588" s="2" t="s">
        <v>3</v>
      </c>
      <c r="EC588" s="2" t="s">
        <v>3</v>
      </c>
      <c r="ED588" s="2"/>
      <c r="EE588" s="2">
        <v>70312969</v>
      </c>
      <c r="EF588" s="2">
        <v>2</v>
      </c>
      <c r="EG588" s="2" t="s">
        <v>25</v>
      </c>
      <c r="EH588" s="2">
        <v>18</v>
      </c>
      <c r="EI588" s="2" t="s">
        <v>106</v>
      </c>
      <c r="EJ588" s="2">
        <v>1</v>
      </c>
      <c r="EK588" s="2">
        <v>24001</v>
      </c>
      <c r="EL588" s="2" t="s">
        <v>106</v>
      </c>
      <c r="EM588" s="2" t="s">
        <v>107</v>
      </c>
      <c r="EN588" s="2"/>
      <c r="EO588" s="2" t="s">
        <v>3</v>
      </c>
      <c r="EP588" s="2"/>
      <c r="EQ588" s="2">
        <v>0</v>
      </c>
      <c r="ER588" s="2">
        <v>0</v>
      </c>
      <c r="ES588" s="2">
        <v>0</v>
      </c>
      <c r="ET588" s="2">
        <v>0</v>
      </c>
      <c r="EU588" s="2">
        <v>0</v>
      </c>
      <c r="EV588" s="2">
        <v>0</v>
      </c>
      <c r="EW588" s="2">
        <v>71.400000000000006</v>
      </c>
      <c r="EX588" s="2">
        <v>0.4</v>
      </c>
      <c r="EY588" s="2">
        <v>0</v>
      </c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>
        <v>0</v>
      </c>
      <c r="FR588" s="2">
        <v>0</v>
      </c>
      <c r="FS588" s="2">
        <v>0</v>
      </c>
      <c r="FT588" s="2"/>
      <c r="FU588" s="2"/>
      <c r="FV588" s="2"/>
      <c r="FW588" s="2"/>
      <c r="FX588" s="2">
        <v>117</v>
      </c>
      <c r="FY588" s="2">
        <v>74</v>
      </c>
      <c r="FZ588" s="2"/>
      <c r="GA588" s="2" t="s">
        <v>3</v>
      </c>
      <c r="GB588" s="2"/>
      <c r="GC588" s="2"/>
      <c r="GD588" s="2">
        <v>1</v>
      </c>
      <c r="GE588" s="2"/>
      <c r="GF588" s="2">
        <v>1053331031</v>
      </c>
      <c r="GG588" s="2">
        <v>2</v>
      </c>
      <c r="GH588" s="2">
        <v>1</v>
      </c>
      <c r="GI588" s="2">
        <v>-2</v>
      </c>
      <c r="GJ588" s="2">
        <v>0</v>
      </c>
      <c r="GK588" s="2">
        <v>0</v>
      </c>
      <c r="GL588" s="2">
        <f t="shared" si="320"/>
        <v>0</v>
      </c>
      <c r="GM588" s="2">
        <f t="shared" si="321"/>
        <v>279.17</v>
      </c>
      <c r="GN588" s="2">
        <f t="shared" si="322"/>
        <v>279.17</v>
      </c>
      <c r="GO588" s="2">
        <f t="shared" si="323"/>
        <v>0</v>
      </c>
      <c r="GP588" s="2">
        <f t="shared" si="324"/>
        <v>0</v>
      </c>
      <c r="GQ588" s="2"/>
      <c r="GR588" s="2">
        <v>0</v>
      </c>
      <c r="GS588" s="2">
        <v>3</v>
      </c>
      <c r="GT588" s="2">
        <v>0</v>
      </c>
      <c r="GU588" s="2" t="s">
        <v>3</v>
      </c>
      <c r="GV588" s="2">
        <f t="shared" si="325"/>
        <v>0</v>
      </c>
      <c r="GW588" s="2">
        <v>1</v>
      </c>
      <c r="GX588" s="2">
        <f t="shared" si="326"/>
        <v>0</v>
      </c>
      <c r="GY588" s="2"/>
      <c r="GZ588" s="2"/>
      <c r="HA588" s="2">
        <v>0</v>
      </c>
      <c r="HB588" s="2">
        <v>0</v>
      </c>
      <c r="HC588" s="2">
        <f t="shared" si="329"/>
        <v>0</v>
      </c>
      <c r="HD588" s="2"/>
      <c r="HE588" s="2" t="s">
        <v>3</v>
      </c>
      <c r="HF588" s="2" t="s">
        <v>3</v>
      </c>
      <c r="HG588" s="2"/>
      <c r="HH588" s="2"/>
      <c r="HI588" s="2"/>
      <c r="HJ588" s="2"/>
      <c r="HK588" s="2"/>
      <c r="HL588" s="2"/>
      <c r="HM588" s="2" t="s">
        <v>3</v>
      </c>
      <c r="HN588" s="2" t="s">
        <v>108</v>
      </c>
      <c r="HO588" s="2" t="s">
        <v>109</v>
      </c>
      <c r="HP588" s="2" t="s">
        <v>106</v>
      </c>
      <c r="HQ588" s="2" t="s">
        <v>106</v>
      </c>
      <c r="HR588" s="2"/>
      <c r="HS588" s="2">
        <v>0</v>
      </c>
      <c r="HT588" s="2"/>
      <c r="HU588" s="2"/>
      <c r="HV588" s="2"/>
      <c r="HW588" s="2"/>
      <c r="HX588" s="2"/>
      <c r="HY588" s="2"/>
      <c r="HZ588" s="2"/>
      <c r="IA588" s="2"/>
      <c r="IB588" s="2"/>
      <c r="IC588" s="2"/>
      <c r="ID588" s="2"/>
      <c r="IE588" s="2"/>
      <c r="IF588" s="2"/>
      <c r="IG588" s="2"/>
      <c r="IH588" s="2"/>
      <c r="II588" s="2"/>
      <c r="IJ588" s="2"/>
      <c r="IK588" s="2">
        <v>0</v>
      </c>
      <c r="IL588" s="2"/>
      <c r="IM588" s="2"/>
      <c r="IN588" s="2"/>
      <c r="IO588" s="2"/>
      <c r="IP588" s="2"/>
      <c r="IQ588" s="2"/>
      <c r="IR588" s="2"/>
      <c r="IS588" s="2"/>
      <c r="IT588" s="2"/>
      <c r="IU588" s="2"/>
    </row>
    <row r="589" spans="1:255" x14ac:dyDescent="0.2">
      <c r="A589" s="2">
        <v>17</v>
      </c>
      <c r="B589" s="2">
        <v>1</v>
      </c>
      <c r="C589" s="2">
        <f>ROW(SmtRes!A586)</f>
        <v>586</v>
      </c>
      <c r="D589" s="2">
        <f>ROW(EtalonRes!A641)</f>
        <v>641</v>
      </c>
      <c r="E589" s="2" t="s">
        <v>753</v>
      </c>
      <c r="F589" s="2" t="s">
        <v>256</v>
      </c>
      <c r="G589" s="2" t="s">
        <v>257</v>
      </c>
      <c r="H589" s="2" t="s">
        <v>258</v>
      </c>
      <c r="I589" s="2">
        <v>0</v>
      </c>
      <c r="J589" s="2">
        <v>0</v>
      </c>
      <c r="K589" s="2">
        <v>0</v>
      </c>
      <c r="L589" s="2"/>
      <c r="M589" s="2"/>
      <c r="N589" s="2"/>
      <c r="O589" s="2">
        <f t="shared" si="327"/>
        <v>0</v>
      </c>
      <c r="P589" s="2">
        <f>SUMIF(SmtRes!AQ583:'SmtRes'!AQ586,"=1",SmtRes!DF583:'SmtRes'!DF586)</f>
        <v>0</v>
      </c>
      <c r="Q589" s="2">
        <f>SUMIF(SmtRes!AQ583:'SmtRes'!AQ586,"=1",SmtRes!DG583:'SmtRes'!DG586)</f>
        <v>0</v>
      </c>
      <c r="R589" s="2">
        <f>SUMIF(SmtRes!AQ583:'SmtRes'!AQ586,"=1",SmtRes!DH583:'SmtRes'!DH586)</f>
        <v>0</v>
      </c>
      <c r="S589" s="2">
        <f>SUMIF(SmtRes!AQ583:'SmtRes'!AQ586,"=1",SmtRes!DI583:'SmtRes'!DI586)</f>
        <v>0</v>
      </c>
      <c r="T589" s="2">
        <f t="shared" si="313"/>
        <v>0</v>
      </c>
      <c r="U589" s="2">
        <f>SUMIF(SmtRes!AQ583:'SmtRes'!AQ586,"=1",SmtRes!CV583:'SmtRes'!CV586)</f>
        <v>0</v>
      </c>
      <c r="V589" s="2">
        <f>SUMIF(SmtRes!AQ583:'SmtRes'!AQ586,"=1",SmtRes!CW583:'SmtRes'!CW586)</f>
        <v>0</v>
      </c>
      <c r="W589" s="2">
        <f t="shared" si="314"/>
        <v>0</v>
      </c>
      <c r="X589" s="2">
        <f t="shared" si="315"/>
        <v>0</v>
      </c>
      <c r="Y589" s="2">
        <f t="shared" si="316"/>
        <v>0</v>
      </c>
      <c r="Z589" s="2"/>
      <c r="AA589" s="2">
        <v>72309884</v>
      </c>
      <c r="AB589" s="2">
        <f t="shared" si="317"/>
        <v>12830.005999999999</v>
      </c>
      <c r="AC589" s="2">
        <f>ROUND((0),6)</f>
        <v>0</v>
      </c>
      <c r="AD589" s="2">
        <f>ROUND((((SUM(SmtRes!BR583:'SmtRes'!BR586))-(SUM(SmtRes!BS583:'SmtRes'!BS586)))+AE589),6)</f>
        <v>7315.5460000000003</v>
      </c>
      <c r="AE589" s="2">
        <f>ROUND((SUM(SmtRes!BS583:'SmtRes'!BS586)),6)</f>
        <v>4238.7380000000003</v>
      </c>
      <c r="AF589" s="2">
        <f>ROUND((SUM(SmtRes!BT583:'SmtRes'!BT586)),6)</f>
        <v>5514.46</v>
      </c>
      <c r="AG589" s="2">
        <f t="shared" si="318"/>
        <v>0</v>
      </c>
      <c r="AH589" s="2">
        <f>(SUM(SmtRes!BU583:'SmtRes'!BU586))</f>
        <v>14</v>
      </c>
      <c r="AI589" s="2">
        <f>(SUM(SmtRes!BV583:'SmtRes'!BV586))</f>
        <v>9.8000000000000007</v>
      </c>
      <c r="AJ589" s="2">
        <f t="shared" si="319"/>
        <v>0</v>
      </c>
      <c r="AK589" s="2">
        <v>17068.744000000002</v>
      </c>
      <c r="AL589" s="2">
        <v>0</v>
      </c>
      <c r="AM589" s="2">
        <v>7315.5460000000003</v>
      </c>
      <c r="AN589" s="2">
        <v>4238.7380000000003</v>
      </c>
      <c r="AO589" s="2">
        <v>5514.46</v>
      </c>
      <c r="AP589" s="2">
        <v>0</v>
      </c>
      <c r="AQ589" s="2">
        <v>14</v>
      </c>
      <c r="AR589" s="2">
        <v>9.8000000000000007</v>
      </c>
      <c r="AS589" s="2">
        <v>0</v>
      </c>
      <c r="AT589" s="2">
        <v>117</v>
      </c>
      <c r="AU589" s="2">
        <v>74</v>
      </c>
      <c r="AV589" s="2">
        <v>1</v>
      </c>
      <c r="AW589" s="2">
        <v>1</v>
      </c>
      <c r="AX589" s="2"/>
      <c r="AY589" s="2"/>
      <c r="AZ589" s="2">
        <v>1</v>
      </c>
      <c r="BA589" s="2">
        <v>1</v>
      </c>
      <c r="BB589" s="2">
        <v>1</v>
      </c>
      <c r="BC589" s="2">
        <v>1</v>
      </c>
      <c r="BD589" s="2" t="s">
        <v>3</v>
      </c>
      <c r="BE589" s="2" t="s">
        <v>3</v>
      </c>
      <c r="BF589" s="2" t="s">
        <v>3</v>
      </c>
      <c r="BG589" s="2" t="s">
        <v>3</v>
      </c>
      <c r="BH589" s="2">
        <v>0</v>
      </c>
      <c r="BI589" s="2">
        <v>1</v>
      </c>
      <c r="BJ589" s="2" t="s">
        <v>259</v>
      </c>
      <c r="BK589" s="2"/>
      <c r="BL589" s="2"/>
      <c r="BM589" s="2">
        <v>24001</v>
      </c>
      <c r="BN589" s="2">
        <v>0</v>
      </c>
      <c r="BO589" s="2" t="s">
        <v>3</v>
      </c>
      <c r="BP589" s="2">
        <v>0</v>
      </c>
      <c r="BQ589" s="2">
        <v>2</v>
      </c>
      <c r="BR589" s="2">
        <v>0</v>
      </c>
      <c r="BS589" s="2">
        <v>1</v>
      </c>
      <c r="BT589" s="2">
        <v>1</v>
      </c>
      <c r="BU589" s="2">
        <v>1</v>
      </c>
      <c r="BV589" s="2">
        <v>1</v>
      </c>
      <c r="BW589" s="2">
        <v>1</v>
      </c>
      <c r="BX589" s="2">
        <v>1</v>
      </c>
      <c r="BY589" s="2" t="s">
        <v>3</v>
      </c>
      <c r="BZ589" s="2">
        <v>117</v>
      </c>
      <c r="CA589" s="2">
        <v>74</v>
      </c>
      <c r="CB589" s="2" t="s">
        <v>3</v>
      </c>
      <c r="CC589" s="2"/>
      <c r="CD589" s="2"/>
      <c r="CE589" s="2">
        <v>0</v>
      </c>
      <c r="CF589" s="2">
        <v>0</v>
      </c>
      <c r="CG589" s="2">
        <v>0</v>
      </c>
      <c r="CH589" s="2"/>
      <c r="CI589" s="2"/>
      <c r="CJ589" s="2"/>
      <c r="CK589" s="2"/>
      <c r="CL589" s="2"/>
      <c r="CM589" s="2">
        <v>0</v>
      </c>
      <c r="CN589" s="2" t="s">
        <v>3</v>
      </c>
      <c r="CO589" s="2">
        <v>0</v>
      </c>
      <c r="CP589" s="2">
        <f t="shared" si="328"/>
        <v>0</v>
      </c>
      <c r="CQ589" s="2">
        <f>SUMIF(SmtRes!AQ583:'SmtRes'!AQ586,"=1",SmtRes!AA583:'SmtRes'!AA586)</f>
        <v>0</v>
      </c>
      <c r="CR589" s="2">
        <f>SUMIF(SmtRes!AQ583:'SmtRes'!AQ586,"=1",SmtRes!AB583:'SmtRes'!AB586)</f>
        <v>2006.0800000000002</v>
      </c>
      <c r="CS589" s="2">
        <f>SUMIF(SmtRes!AQ583:'SmtRes'!AQ586,"=1",SmtRes!AC583:'SmtRes'!AC586)</f>
        <v>923</v>
      </c>
      <c r="CT589" s="2">
        <f>SUMIF(SmtRes!AQ583:'SmtRes'!AQ586,"=1",SmtRes!AD583:'SmtRes'!AD586)</f>
        <v>393.89</v>
      </c>
      <c r="CU589" s="2">
        <f t="shared" si="330"/>
        <v>0</v>
      </c>
      <c r="CV589" s="2">
        <f>SUMIF(SmtRes!AQ583:'SmtRes'!AQ586,"=1",SmtRes!BU583:'SmtRes'!BU586)</f>
        <v>14</v>
      </c>
      <c r="CW589" s="2">
        <f>SUMIF(SmtRes!AQ583:'SmtRes'!AQ586,"=1",SmtRes!BV583:'SmtRes'!BV586)</f>
        <v>9.8000000000000007</v>
      </c>
      <c r="CX589" s="2">
        <f t="shared" si="331"/>
        <v>0</v>
      </c>
      <c r="CY589" s="2">
        <f t="shared" si="332"/>
        <v>0</v>
      </c>
      <c r="CZ589" s="2">
        <f t="shared" si="333"/>
        <v>0</v>
      </c>
      <c r="DA589" s="2"/>
      <c r="DB589" s="2"/>
      <c r="DC589" s="2" t="s">
        <v>3</v>
      </c>
      <c r="DD589" s="2" t="s">
        <v>3</v>
      </c>
      <c r="DE589" s="2" t="s">
        <v>3</v>
      </c>
      <c r="DF589" s="2" t="s">
        <v>3</v>
      </c>
      <c r="DG589" s="2" t="s">
        <v>3</v>
      </c>
      <c r="DH589" s="2" t="s">
        <v>3</v>
      </c>
      <c r="DI589" s="2" t="s">
        <v>3</v>
      </c>
      <c r="DJ589" s="2" t="s">
        <v>3</v>
      </c>
      <c r="DK589" s="2" t="s">
        <v>3</v>
      </c>
      <c r="DL589" s="2" t="s">
        <v>3</v>
      </c>
      <c r="DM589" s="2" t="s">
        <v>3</v>
      </c>
      <c r="DN589" s="2">
        <v>0</v>
      </c>
      <c r="DO589" s="2">
        <v>0</v>
      </c>
      <c r="DP589" s="2">
        <v>1</v>
      </c>
      <c r="DQ589" s="2">
        <v>1</v>
      </c>
      <c r="DR589" s="2"/>
      <c r="DS589" s="2"/>
      <c r="DT589" s="2"/>
      <c r="DU589" s="2">
        <v>1013</v>
      </c>
      <c r="DV589" s="2" t="s">
        <v>258</v>
      </c>
      <c r="DW589" s="2" t="s">
        <v>258</v>
      </c>
      <c r="DX589" s="2">
        <v>1</v>
      </c>
      <c r="DY589" s="2"/>
      <c r="DZ589" s="2" t="s">
        <v>3</v>
      </c>
      <c r="EA589" s="2" t="s">
        <v>3</v>
      </c>
      <c r="EB589" s="2" t="s">
        <v>3</v>
      </c>
      <c r="EC589" s="2" t="s">
        <v>3</v>
      </c>
      <c r="ED589" s="2"/>
      <c r="EE589" s="2">
        <v>70312969</v>
      </c>
      <c r="EF589" s="2">
        <v>2</v>
      </c>
      <c r="EG589" s="2" t="s">
        <v>25</v>
      </c>
      <c r="EH589" s="2">
        <v>18</v>
      </c>
      <c r="EI589" s="2" t="s">
        <v>106</v>
      </c>
      <c r="EJ589" s="2">
        <v>1</v>
      </c>
      <c r="EK589" s="2">
        <v>24001</v>
      </c>
      <c r="EL589" s="2" t="s">
        <v>106</v>
      </c>
      <c r="EM589" s="2" t="s">
        <v>107</v>
      </c>
      <c r="EN589" s="2"/>
      <c r="EO589" s="2" t="s">
        <v>3</v>
      </c>
      <c r="EP589" s="2"/>
      <c r="EQ589" s="2">
        <v>0</v>
      </c>
      <c r="ER589" s="2">
        <v>0</v>
      </c>
      <c r="ES589" s="2">
        <v>0</v>
      </c>
      <c r="ET589" s="2">
        <v>0</v>
      </c>
      <c r="EU589" s="2">
        <v>0</v>
      </c>
      <c r="EV589" s="2">
        <v>0</v>
      </c>
      <c r="EW589" s="2">
        <v>14</v>
      </c>
      <c r="EX589" s="2">
        <v>9.8000000000000007</v>
      </c>
      <c r="EY589" s="2">
        <v>0</v>
      </c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>
        <v>0</v>
      </c>
      <c r="FR589" s="2">
        <v>0</v>
      </c>
      <c r="FS589" s="2">
        <v>0</v>
      </c>
      <c r="FT589" s="2"/>
      <c r="FU589" s="2"/>
      <c r="FV589" s="2"/>
      <c r="FW589" s="2"/>
      <c r="FX589" s="2">
        <v>117</v>
      </c>
      <c r="FY589" s="2">
        <v>74</v>
      </c>
      <c r="FZ589" s="2"/>
      <c r="GA589" s="2" t="s">
        <v>3</v>
      </c>
      <c r="GB589" s="2"/>
      <c r="GC589" s="2"/>
      <c r="GD589" s="2">
        <v>1</v>
      </c>
      <c r="GE589" s="2"/>
      <c r="GF589" s="2">
        <v>-884602627</v>
      </c>
      <c r="GG589" s="2">
        <v>2</v>
      </c>
      <c r="GH589" s="2">
        <v>1</v>
      </c>
      <c r="GI589" s="2">
        <v>-2</v>
      </c>
      <c r="GJ589" s="2">
        <v>0</v>
      </c>
      <c r="GK589" s="2">
        <v>0</v>
      </c>
      <c r="GL589" s="2">
        <f t="shared" si="320"/>
        <v>0</v>
      </c>
      <c r="GM589" s="2">
        <f t="shared" si="321"/>
        <v>0</v>
      </c>
      <c r="GN589" s="2">
        <f t="shared" si="322"/>
        <v>0</v>
      </c>
      <c r="GO589" s="2">
        <f t="shared" si="323"/>
        <v>0</v>
      </c>
      <c r="GP589" s="2">
        <f t="shared" si="324"/>
        <v>0</v>
      </c>
      <c r="GQ589" s="2"/>
      <c r="GR589" s="2">
        <v>0</v>
      </c>
      <c r="GS589" s="2">
        <v>3</v>
      </c>
      <c r="GT589" s="2">
        <v>0</v>
      </c>
      <c r="GU589" s="2" t="s">
        <v>3</v>
      </c>
      <c r="GV589" s="2">
        <f t="shared" si="325"/>
        <v>0</v>
      </c>
      <c r="GW589" s="2">
        <v>1</v>
      </c>
      <c r="GX589" s="2">
        <f t="shared" si="326"/>
        <v>0</v>
      </c>
      <c r="GY589" s="2"/>
      <c r="GZ589" s="2"/>
      <c r="HA589" s="2">
        <v>0</v>
      </c>
      <c r="HB589" s="2">
        <v>0</v>
      </c>
      <c r="HC589" s="2">
        <f t="shared" si="329"/>
        <v>0</v>
      </c>
      <c r="HD589" s="2"/>
      <c r="HE589" s="2" t="s">
        <v>3</v>
      </c>
      <c r="HF589" s="2" t="s">
        <v>3</v>
      </c>
      <c r="HG589" s="2"/>
      <c r="HH589" s="2"/>
      <c r="HI589" s="2"/>
      <c r="HJ589" s="2"/>
      <c r="HK589" s="2"/>
      <c r="HL589" s="2"/>
      <c r="HM589" s="2" t="s">
        <v>3</v>
      </c>
      <c r="HN589" s="2" t="s">
        <v>108</v>
      </c>
      <c r="HO589" s="2" t="s">
        <v>109</v>
      </c>
      <c r="HP589" s="2" t="s">
        <v>106</v>
      </c>
      <c r="HQ589" s="2" t="s">
        <v>106</v>
      </c>
      <c r="HR589" s="2"/>
      <c r="HS589" s="2">
        <v>0</v>
      </c>
      <c r="HT589" s="2"/>
      <c r="HU589" s="2"/>
      <c r="HV589" s="2"/>
      <c r="HW589" s="2"/>
      <c r="HX589" s="2"/>
      <c r="HY589" s="2"/>
      <c r="HZ589" s="2"/>
      <c r="IA589" s="2"/>
      <c r="IB589" s="2"/>
      <c r="IC589" s="2"/>
      <c r="ID589" s="2"/>
      <c r="IE589" s="2"/>
      <c r="IF589" s="2"/>
      <c r="IG589" s="2"/>
      <c r="IH589" s="2"/>
      <c r="II589" s="2"/>
      <c r="IJ589" s="2"/>
      <c r="IK589" s="2">
        <v>0</v>
      </c>
      <c r="IL589" s="2"/>
      <c r="IM589" s="2"/>
      <c r="IN589" s="2"/>
      <c r="IO589" s="2"/>
      <c r="IP589" s="2"/>
      <c r="IQ589" s="2"/>
      <c r="IR589" s="2"/>
      <c r="IS589" s="2"/>
      <c r="IT589" s="2"/>
      <c r="IU589" s="2"/>
    </row>
    <row r="591" spans="1:255" x14ac:dyDescent="0.2">
      <c r="A591" s="3">
        <v>51</v>
      </c>
      <c r="B591" s="3">
        <f>B530</f>
        <v>1</v>
      </c>
      <c r="C591" s="3">
        <f>A530</f>
        <v>5</v>
      </c>
      <c r="D591" s="3">
        <f>ROW(A530)</f>
        <v>530</v>
      </c>
      <c r="E591" s="3"/>
      <c r="F591" s="3" t="str">
        <f>IF(F530&lt;&gt;"",F530,"")</f>
        <v>Новый подраздел</v>
      </c>
      <c r="G591" s="3" t="str">
        <f>IF(G530&lt;&gt;"",G530,"")</f>
        <v>Укладка трубы</v>
      </c>
      <c r="H591" s="3">
        <v>0</v>
      </c>
      <c r="I591" s="3"/>
      <c r="J591" s="3"/>
      <c r="K591" s="3"/>
      <c r="L591" s="3"/>
      <c r="M591" s="3"/>
      <c r="N591" s="3"/>
      <c r="O591" s="3">
        <f t="shared" ref="O591:T591" si="334">ROUND(AB591,2)</f>
        <v>392698.56</v>
      </c>
      <c r="P591" s="3">
        <f t="shared" si="334"/>
        <v>323865.43</v>
      </c>
      <c r="Q591" s="3">
        <f t="shared" si="334"/>
        <v>28978.04</v>
      </c>
      <c r="R591" s="3">
        <f t="shared" si="334"/>
        <v>8824.41</v>
      </c>
      <c r="S591" s="3">
        <f t="shared" si="334"/>
        <v>31030.68</v>
      </c>
      <c r="T591" s="3">
        <f t="shared" si="334"/>
        <v>0</v>
      </c>
      <c r="U591" s="3">
        <f>AH591</f>
        <v>75.44025000000002</v>
      </c>
      <c r="V591" s="3">
        <f>AI591</f>
        <v>17.238580199999998</v>
      </c>
      <c r="W591" s="3">
        <f>ROUND(AJ591,2)</f>
        <v>0</v>
      </c>
      <c r="X591" s="3">
        <f>ROUND(AK591,2)</f>
        <v>46681.81</v>
      </c>
      <c r="Y591" s="3">
        <f>ROUND(AL591,2)</f>
        <v>29604.98</v>
      </c>
      <c r="Z591" s="3"/>
      <c r="AA591" s="3"/>
      <c r="AB591" s="3">
        <f>ROUND(SUMIF(AA534:AA589,"=72309884",O534:O589),2)</f>
        <v>392698.56</v>
      </c>
      <c r="AC591" s="3">
        <f>ROUND(SUMIF(AA534:AA589,"=72309884",P534:P589),2)</f>
        <v>323865.43</v>
      </c>
      <c r="AD591" s="3">
        <f>ROUND(SUMIF(AA534:AA589,"=72309884",Q534:Q589),2)</f>
        <v>28978.04</v>
      </c>
      <c r="AE591" s="3">
        <f>ROUND(SUMIF(AA534:AA589,"=72309884",R534:R589),2)</f>
        <v>8824.41</v>
      </c>
      <c r="AF591" s="3">
        <f>ROUND(SUMIF(AA534:AA589,"=72309884",S534:S589),2)</f>
        <v>31030.68</v>
      </c>
      <c r="AG591" s="3">
        <f>ROUND(SUMIF(AA534:AA589,"=72309884",T534:T589),2)</f>
        <v>0</v>
      </c>
      <c r="AH591" s="3">
        <f>SUMIF(AA534:AA589,"=72309884",U534:U589)</f>
        <v>75.44025000000002</v>
      </c>
      <c r="AI591" s="3">
        <f>SUMIF(AA534:AA589,"=72309884",V534:V589)</f>
        <v>17.238580199999998</v>
      </c>
      <c r="AJ591" s="3">
        <f>ROUND(SUMIF(AA534:AA589,"=72309884",W534:W589),2)</f>
        <v>0</v>
      </c>
      <c r="AK591" s="3">
        <f>ROUND(SUMIF(AA534:AA589,"=72309884",X534:X589),2)</f>
        <v>46681.81</v>
      </c>
      <c r="AL591" s="3">
        <f>ROUND(SUMIF(AA534:AA589,"=72309884",Y534:Y589),2)</f>
        <v>29604.98</v>
      </c>
      <c r="AM591" s="3"/>
      <c r="AN591" s="3"/>
      <c r="AO591" s="3">
        <f t="shared" ref="AO591:BD591" si="335">ROUND(BX591,2)</f>
        <v>0</v>
      </c>
      <c r="AP591" s="3">
        <f t="shared" si="335"/>
        <v>0</v>
      </c>
      <c r="AQ591" s="3">
        <f t="shared" si="335"/>
        <v>0</v>
      </c>
      <c r="AR591" s="3">
        <f t="shared" si="335"/>
        <v>468985.35</v>
      </c>
      <c r="AS591" s="3">
        <f t="shared" si="335"/>
        <v>441148.78</v>
      </c>
      <c r="AT591" s="3">
        <f t="shared" si="335"/>
        <v>27836.57</v>
      </c>
      <c r="AU591" s="3">
        <f t="shared" si="335"/>
        <v>0</v>
      </c>
      <c r="AV591" s="3">
        <f t="shared" si="335"/>
        <v>323865.43</v>
      </c>
      <c r="AW591" s="3">
        <f t="shared" si="335"/>
        <v>323865.43</v>
      </c>
      <c r="AX591" s="3">
        <f t="shared" si="335"/>
        <v>0</v>
      </c>
      <c r="AY591" s="3">
        <f t="shared" si="335"/>
        <v>323865.43</v>
      </c>
      <c r="AZ591" s="3">
        <f t="shared" si="335"/>
        <v>0</v>
      </c>
      <c r="BA591" s="3">
        <f t="shared" si="335"/>
        <v>0</v>
      </c>
      <c r="BB591" s="3">
        <f t="shared" si="335"/>
        <v>0</v>
      </c>
      <c r="BC591" s="3">
        <f t="shared" si="335"/>
        <v>0</v>
      </c>
      <c r="BD591" s="3">
        <f t="shared" si="335"/>
        <v>0</v>
      </c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>
        <f>ROUND(SUMIF(AA534:AA589,"=72309884",FQ534:FQ589),2)</f>
        <v>0</v>
      </c>
      <c r="BY591" s="3">
        <f>ROUND(SUMIF(AA534:AA589,"=72309884",FR534:FR589),2)</f>
        <v>0</v>
      </c>
      <c r="BZ591" s="3">
        <f>ROUND(SUMIF(AA534:AA589,"=72309884",GL534:GL589),2)</f>
        <v>0</v>
      </c>
      <c r="CA591" s="3">
        <f>ROUND(SUMIF(AA534:AA589,"=72309884",GM534:GM589),2)</f>
        <v>468985.35</v>
      </c>
      <c r="CB591" s="3">
        <f>ROUND(SUMIF(AA534:AA589,"=72309884",GN534:GN589),2)</f>
        <v>441148.78</v>
      </c>
      <c r="CC591" s="3">
        <f>ROUND(SUMIF(AA534:AA589,"=72309884",GO534:GO589),2)</f>
        <v>27836.57</v>
      </c>
      <c r="CD591" s="3">
        <f>ROUND(SUMIF(AA534:AA589,"=72309884",GP534:GP589),2)</f>
        <v>0</v>
      </c>
      <c r="CE591" s="3">
        <f>AC591-BX591</f>
        <v>323865.43</v>
      </c>
      <c r="CF591" s="3">
        <f>AC591-BY591</f>
        <v>323865.43</v>
      </c>
      <c r="CG591" s="3">
        <f>BX591-BZ591</f>
        <v>0</v>
      </c>
      <c r="CH591" s="3">
        <f>AC591-BX591-BY591+BZ591</f>
        <v>323865.43</v>
      </c>
      <c r="CI591" s="3">
        <f>BY591-BZ591</f>
        <v>0</v>
      </c>
      <c r="CJ591" s="3">
        <f>ROUND(SUMIF(AA534:AA589,"=72309884",GX534:GX589),2)</f>
        <v>0</v>
      </c>
      <c r="CK591" s="3">
        <f>ROUND(SUMIF(AA534:AA589,"=72309884",GY534:GY589),2)</f>
        <v>0</v>
      </c>
      <c r="CL591" s="3">
        <f>ROUND(SUMIF(AA534:AA589,"=72309884",GZ534:GZ589),2)</f>
        <v>0</v>
      </c>
      <c r="CM591" s="3">
        <f>ROUND(SUMIF(AA534:AA589,"=72309884",HD534:HD589),2)</f>
        <v>0</v>
      </c>
      <c r="CN591" s="3"/>
      <c r="CO591" s="3"/>
      <c r="CP591" s="3"/>
      <c r="CQ591" s="3"/>
      <c r="CR591" s="3"/>
      <c r="CS591" s="3"/>
      <c r="CT591" s="3"/>
      <c r="CU591" s="3"/>
      <c r="CV591" s="3"/>
      <c r="CW591" s="3"/>
      <c r="CX591" s="3"/>
      <c r="CY591" s="3"/>
      <c r="CZ591" s="3"/>
      <c r="DA591" s="3"/>
      <c r="DB591" s="3"/>
      <c r="DC591" s="3"/>
      <c r="DD591" s="3"/>
      <c r="DE591" s="3"/>
      <c r="DF591" s="3"/>
      <c r="DG591" s="4"/>
      <c r="DH591" s="4"/>
      <c r="DI591" s="4"/>
      <c r="DJ591" s="4"/>
      <c r="DK591" s="4"/>
      <c r="DL591" s="4"/>
      <c r="DM591" s="4"/>
      <c r="DN591" s="4"/>
      <c r="DO591" s="4"/>
      <c r="DP591" s="4"/>
      <c r="DQ591" s="4"/>
      <c r="DR591" s="4"/>
      <c r="DS591" s="4"/>
      <c r="DT591" s="4"/>
      <c r="DU591" s="4"/>
      <c r="DV591" s="4"/>
      <c r="DW591" s="4"/>
      <c r="DX591" s="4"/>
      <c r="DY591" s="4"/>
      <c r="DZ591" s="4"/>
      <c r="EA591" s="4"/>
      <c r="EB591" s="4"/>
      <c r="EC591" s="4"/>
      <c r="ED591" s="4"/>
      <c r="EE591" s="4"/>
      <c r="EF591" s="4"/>
      <c r="EG591" s="4"/>
      <c r="EH591" s="4"/>
      <c r="EI591" s="4"/>
      <c r="EJ591" s="4"/>
      <c r="EK591" s="4"/>
      <c r="EL591" s="4"/>
      <c r="EM591" s="4"/>
      <c r="EN591" s="4"/>
      <c r="EO591" s="4"/>
      <c r="EP591" s="4"/>
      <c r="EQ591" s="4"/>
      <c r="ER591" s="4"/>
      <c r="ES591" s="4"/>
      <c r="ET591" s="4"/>
      <c r="EU591" s="4"/>
      <c r="EV591" s="4"/>
      <c r="EW591" s="4"/>
      <c r="EX591" s="4"/>
      <c r="EY591" s="4"/>
      <c r="EZ591" s="4"/>
      <c r="FA591" s="4"/>
      <c r="FB591" s="4"/>
      <c r="FC591" s="4"/>
      <c r="FD591" s="4"/>
      <c r="FE591" s="4"/>
      <c r="FF591" s="4"/>
      <c r="FG591" s="4"/>
      <c r="FH591" s="4"/>
      <c r="FI591" s="4"/>
      <c r="FJ591" s="4"/>
      <c r="FK591" s="4"/>
      <c r="FL591" s="4"/>
      <c r="FM591" s="4"/>
      <c r="FN591" s="4"/>
      <c r="FO591" s="4"/>
      <c r="FP591" s="4"/>
      <c r="FQ591" s="4"/>
      <c r="FR591" s="4"/>
      <c r="FS591" s="4"/>
      <c r="FT591" s="4"/>
      <c r="FU591" s="4"/>
      <c r="FV591" s="4"/>
      <c r="FW591" s="4"/>
      <c r="FX591" s="4"/>
      <c r="FY591" s="4"/>
      <c r="FZ591" s="4"/>
      <c r="GA591" s="4"/>
      <c r="GB591" s="4"/>
      <c r="GC591" s="4"/>
      <c r="GD591" s="4"/>
      <c r="GE591" s="4"/>
      <c r="GF591" s="4"/>
      <c r="GG591" s="4"/>
      <c r="GH591" s="4"/>
      <c r="GI591" s="4"/>
      <c r="GJ591" s="4"/>
      <c r="GK591" s="4"/>
      <c r="GL591" s="4"/>
      <c r="GM591" s="4"/>
      <c r="GN591" s="4"/>
      <c r="GO591" s="4"/>
      <c r="GP591" s="4"/>
      <c r="GQ591" s="4"/>
      <c r="GR591" s="4"/>
      <c r="GS591" s="4"/>
      <c r="GT591" s="4"/>
      <c r="GU591" s="4"/>
      <c r="GV591" s="4"/>
      <c r="GW591" s="4"/>
      <c r="GX591" s="4">
        <v>0</v>
      </c>
    </row>
    <row r="593" spans="1:28" x14ac:dyDescent="0.2">
      <c r="A593" s="5">
        <v>50</v>
      </c>
      <c r="B593" s="5">
        <v>0</v>
      </c>
      <c r="C593" s="5">
        <v>0</v>
      </c>
      <c r="D593" s="5">
        <v>1</v>
      </c>
      <c r="E593" s="5">
        <v>201</v>
      </c>
      <c r="F593" s="5">
        <f>ROUND(Source!O591,O593)</f>
        <v>392698.56</v>
      </c>
      <c r="G593" s="5" t="s">
        <v>46</v>
      </c>
      <c r="H593" s="5" t="s">
        <v>47</v>
      </c>
      <c r="I593" s="5"/>
      <c r="J593" s="5"/>
      <c r="K593" s="5">
        <v>201</v>
      </c>
      <c r="L593" s="5">
        <v>1</v>
      </c>
      <c r="M593" s="5">
        <v>3</v>
      </c>
      <c r="N593" s="5" t="s">
        <v>3</v>
      </c>
      <c r="O593" s="5">
        <v>2</v>
      </c>
      <c r="P593" s="5"/>
      <c r="Q593" s="5"/>
      <c r="R593" s="5"/>
      <c r="S593" s="5"/>
      <c r="T593" s="5"/>
      <c r="U593" s="5"/>
      <c r="V593" s="5"/>
      <c r="W593" s="5">
        <v>392698.55999999994</v>
      </c>
      <c r="X593" s="5">
        <v>1</v>
      </c>
      <c r="Y593" s="5">
        <v>392698.55999999994</v>
      </c>
      <c r="Z593" s="5"/>
      <c r="AA593" s="5"/>
      <c r="AB593" s="5"/>
    </row>
    <row r="594" spans="1:28" x14ac:dyDescent="0.2">
      <c r="A594" s="5">
        <v>50</v>
      </c>
      <c r="B594" s="5">
        <v>0</v>
      </c>
      <c r="C594" s="5">
        <v>0</v>
      </c>
      <c r="D594" s="5">
        <v>1</v>
      </c>
      <c r="E594" s="5">
        <v>202</v>
      </c>
      <c r="F594" s="5">
        <f>ROUND(Source!P591,O594)</f>
        <v>323865.43</v>
      </c>
      <c r="G594" s="5" t="s">
        <v>48</v>
      </c>
      <c r="H594" s="5" t="s">
        <v>49</v>
      </c>
      <c r="I594" s="5"/>
      <c r="J594" s="5"/>
      <c r="K594" s="5">
        <v>202</v>
      </c>
      <c r="L594" s="5">
        <v>2</v>
      </c>
      <c r="M594" s="5">
        <v>3</v>
      </c>
      <c r="N594" s="5" t="s">
        <v>3</v>
      </c>
      <c r="O594" s="5">
        <v>2</v>
      </c>
      <c r="P594" s="5"/>
      <c r="Q594" s="5"/>
      <c r="R594" s="5"/>
      <c r="S594" s="5"/>
      <c r="T594" s="5"/>
      <c r="U594" s="5"/>
      <c r="V594" s="5"/>
      <c r="W594" s="5">
        <v>323865.43</v>
      </c>
      <c r="X594" s="5">
        <v>1</v>
      </c>
      <c r="Y594" s="5">
        <v>323865.43</v>
      </c>
      <c r="Z594" s="5"/>
      <c r="AA594" s="5"/>
      <c r="AB594" s="5"/>
    </row>
    <row r="595" spans="1:28" x14ac:dyDescent="0.2">
      <c r="A595" s="5">
        <v>50</v>
      </c>
      <c r="B595" s="5">
        <v>0</v>
      </c>
      <c r="C595" s="5">
        <v>0</v>
      </c>
      <c r="D595" s="5">
        <v>1</v>
      </c>
      <c r="E595" s="5">
        <v>222</v>
      </c>
      <c r="F595" s="5">
        <f>ROUND(Source!AO591,O595)</f>
        <v>0</v>
      </c>
      <c r="G595" s="5" t="s">
        <v>50</v>
      </c>
      <c r="H595" s="5" t="s">
        <v>51</v>
      </c>
      <c r="I595" s="5"/>
      <c r="J595" s="5"/>
      <c r="K595" s="5">
        <v>222</v>
      </c>
      <c r="L595" s="5">
        <v>3</v>
      </c>
      <c r="M595" s="5">
        <v>3</v>
      </c>
      <c r="N595" s="5" t="s">
        <v>3</v>
      </c>
      <c r="O595" s="5">
        <v>2</v>
      </c>
      <c r="P595" s="5"/>
      <c r="Q595" s="5"/>
      <c r="R595" s="5"/>
      <c r="S595" s="5"/>
      <c r="T595" s="5"/>
      <c r="U595" s="5"/>
      <c r="V595" s="5"/>
      <c r="W595" s="5">
        <v>0</v>
      </c>
      <c r="X595" s="5">
        <v>1</v>
      </c>
      <c r="Y595" s="5">
        <v>0</v>
      </c>
      <c r="Z595" s="5"/>
      <c r="AA595" s="5"/>
      <c r="AB595" s="5"/>
    </row>
    <row r="596" spans="1:28" x14ac:dyDescent="0.2">
      <c r="A596" s="5">
        <v>50</v>
      </c>
      <c r="B596" s="5">
        <v>0</v>
      </c>
      <c r="C596" s="5">
        <v>0</v>
      </c>
      <c r="D596" s="5">
        <v>1</v>
      </c>
      <c r="E596" s="5">
        <v>225</v>
      </c>
      <c r="F596" s="5">
        <f>ROUND(Source!AV591,O596)</f>
        <v>323865.43</v>
      </c>
      <c r="G596" s="5" t="s">
        <v>52</v>
      </c>
      <c r="H596" s="5" t="s">
        <v>53</v>
      </c>
      <c r="I596" s="5"/>
      <c r="J596" s="5"/>
      <c r="K596" s="5">
        <v>225</v>
      </c>
      <c r="L596" s="5">
        <v>4</v>
      </c>
      <c r="M596" s="5">
        <v>3</v>
      </c>
      <c r="N596" s="5" t="s">
        <v>3</v>
      </c>
      <c r="O596" s="5">
        <v>2</v>
      </c>
      <c r="P596" s="5"/>
      <c r="Q596" s="5"/>
      <c r="R596" s="5"/>
      <c r="S596" s="5"/>
      <c r="T596" s="5"/>
      <c r="U596" s="5"/>
      <c r="V596" s="5"/>
      <c r="W596" s="5">
        <v>323865.43</v>
      </c>
      <c r="X596" s="5">
        <v>1</v>
      </c>
      <c r="Y596" s="5">
        <v>323865.43</v>
      </c>
      <c r="Z596" s="5"/>
      <c r="AA596" s="5"/>
      <c r="AB596" s="5"/>
    </row>
    <row r="597" spans="1:28" x14ac:dyDescent="0.2">
      <c r="A597" s="5">
        <v>50</v>
      </c>
      <c r="B597" s="5">
        <v>0</v>
      </c>
      <c r="C597" s="5">
        <v>0</v>
      </c>
      <c r="D597" s="5">
        <v>1</v>
      </c>
      <c r="E597" s="5">
        <v>226</v>
      </c>
      <c r="F597" s="5">
        <f>ROUND(Source!AW591,O597)</f>
        <v>323865.43</v>
      </c>
      <c r="G597" s="5" t="s">
        <v>54</v>
      </c>
      <c r="H597" s="5" t="s">
        <v>55</v>
      </c>
      <c r="I597" s="5"/>
      <c r="J597" s="5"/>
      <c r="K597" s="5">
        <v>226</v>
      </c>
      <c r="L597" s="5">
        <v>5</v>
      </c>
      <c r="M597" s="5">
        <v>3</v>
      </c>
      <c r="N597" s="5" t="s">
        <v>3</v>
      </c>
      <c r="O597" s="5">
        <v>2</v>
      </c>
      <c r="P597" s="5"/>
      <c r="Q597" s="5"/>
      <c r="R597" s="5"/>
      <c r="S597" s="5"/>
      <c r="T597" s="5"/>
      <c r="U597" s="5"/>
      <c r="V597" s="5"/>
      <c r="W597" s="5">
        <v>323865.43</v>
      </c>
      <c r="X597" s="5">
        <v>1</v>
      </c>
      <c r="Y597" s="5">
        <v>323865.43</v>
      </c>
      <c r="Z597" s="5"/>
      <c r="AA597" s="5"/>
      <c r="AB597" s="5"/>
    </row>
    <row r="598" spans="1:28" x14ac:dyDescent="0.2">
      <c r="A598" s="5">
        <v>50</v>
      </c>
      <c r="B598" s="5">
        <v>0</v>
      </c>
      <c r="C598" s="5">
        <v>0</v>
      </c>
      <c r="D598" s="5">
        <v>1</v>
      </c>
      <c r="E598" s="5">
        <v>227</v>
      </c>
      <c r="F598" s="5">
        <f>ROUND(Source!AX591,O598)</f>
        <v>0</v>
      </c>
      <c r="G598" s="5" t="s">
        <v>56</v>
      </c>
      <c r="H598" s="5" t="s">
        <v>57</v>
      </c>
      <c r="I598" s="5"/>
      <c r="J598" s="5"/>
      <c r="K598" s="5">
        <v>227</v>
      </c>
      <c r="L598" s="5">
        <v>6</v>
      </c>
      <c r="M598" s="5">
        <v>3</v>
      </c>
      <c r="N598" s="5" t="s">
        <v>3</v>
      </c>
      <c r="O598" s="5">
        <v>2</v>
      </c>
      <c r="P598" s="5"/>
      <c r="Q598" s="5"/>
      <c r="R598" s="5"/>
      <c r="S598" s="5"/>
      <c r="T598" s="5"/>
      <c r="U598" s="5"/>
      <c r="V598" s="5"/>
      <c r="W598" s="5">
        <v>0</v>
      </c>
      <c r="X598" s="5">
        <v>1</v>
      </c>
      <c r="Y598" s="5">
        <v>0</v>
      </c>
      <c r="Z598" s="5"/>
      <c r="AA598" s="5"/>
      <c r="AB598" s="5"/>
    </row>
    <row r="599" spans="1:28" x14ac:dyDescent="0.2">
      <c r="A599" s="5">
        <v>50</v>
      </c>
      <c r="B599" s="5">
        <v>0</v>
      </c>
      <c r="C599" s="5">
        <v>0</v>
      </c>
      <c r="D599" s="5">
        <v>1</v>
      </c>
      <c r="E599" s="5">
        <v>228</v>
      </c>
      <c r="F599" s="5">
        <f>ROUND(Source!AY591,O599)</f>
        <v>323865.43</v>
      </c>
      <c r="G599" s="5" t="s">
        <v>58</v>
      </c>
      <c r="H599" s="5" t="s">
        <v>59</v>
      </c>
      <c r="I599" s="5"/>
      <c r="J599" s="5"/>
      <c r="K599" s="5">
        <v>228</v>
      </c>
      <c r="L599" s="5">
        <v>7</v>
      </c>
      <c r="M599" s="5">
        <v>3</v>
      </c>
      <c r="N599" s="5" t="s">
        <v>3</v>
      </c>
      <c r="O599" s="5">
        <v>2</v>
      </c>
      <c r="P599" s="5"/>
      <c r="Q599" s="5"/>
      <c r="R599" s="5"/>
      <c r="S599" s="5"/>
      <c r="T599" s="5"/>
      <c r="U599" s="5"/>
      <c r="V599" s="5"/>
      <c r="W599" s="5">
        <v>323865.43</v>
      </c>
      <c r="X599" s="5">
        <v>1</v>
      </c>
      <c r="Y599" s="5">
        <v>323865.43</v>
      </c>
      <c r="Z599" s="5"/>
      <c r="AA599" s="5"/>
      <c r="AB599" s="5"/>
    </row>
    <row r="600" spans="1:28" x14ac:dyDescent="0.2">
      <c r="A600" s="5">
        <v>50</v>
      </c>
      <c r="B600" s="5">
        <v>0</v>
      </c>
      <c r="C600" s="5">
        <v>0</v>
      </c>
      <c r="D600" s="5">
        <v>1</v>
      </c>
      <c r="E600" s="5">
        <v>216</v>
      </c>
      <c r="F600" s="5">
        <f>ROUND(Source!AP591,O600)</f>
        <v>0</v>
      </c>
      <c r="G600" s="5" t="s">
        <v>60</v>
      </c>
      <c r="H600" s="5" t="s">
        <v>61</v>
      </c>
      <c r="I600" s="5"/>
      <c r="J600" s="5"/>
      <c r="K600" s="5">
        <v>216</v>
      </c>
      <c r="L600" s="5">
        <v>8</v>
      </c>
      <c r="M600" s="5">
        <v>3</v>
      </c>
      <c r="N600" s="5" t="s">
        <v>3</v>
      </c>
      <c r="O600" s="5">
        <v>2</v>
      </c>
      <c r="P600" s="5"/>
      <c r="Q600" s="5"/>
      <c r="R600" s="5"/>
      <c r="S600" s="5"/>
      <c r="T600" s="5"/>
      <c r="U600" s="5"/>
      <c r="V600" s="5"/>
      <c r="W600" s="5">
        <v>0</v>
      </c>
      <c r="X600" s="5">
        <v>1</v>
      </c>
      <c r="Y600" s="5">
        <v>0</v>
      </c>
      <c r="Z600" s="5"/>
      <c r="AA600" s="5"/>
      <c r="AB600" s="5"/>
    </row>
    <row r="601" spans="1:28" x14ac:dyDescent="0.2">
      <c r="A601" s="5">
        <v>50</v>
      </c>
      <c r="B601" s="5">
        <v>0</v>
      </c>
      <c r="C601" s="5">
        <v>0</v>
      </c>
      <c r="D601" s="5">
        <v>1</v>
      </c>
      <c r="E601" s="5">
        <v>223</v>
      </c>
      <c r="F601" s="5">
        <f>ROUND(Source!AQ591,O601)</f>
        <v>0</v>
      </c>
      <c r="G601" s="5" t="s">
        <v>62</v>
      </c>
      <c r="H601" s="5" t="s">
        <v>63</v>
      </c>
      <c r="I601" s="5"/>
      <c r="J601" s="5"/>
      <c r="K601" s="5">
        <v>223</v>
      </c>
      <c r="L601" s="5">
        <v>9</v>
      </c>
      <c r="M601" s="5">
        <v>3</v>
      </c>
      <c r="N601" s="5" t="s">
        <v>3</v>
      </c>
      <c r="O601" s="5">
        <v>2</v>
      </c>
      <c r="P601" s="5"/>
      <c r="Q601" s="5"/>
      <c r="R601" s="5"/>
      <c r="S601" s="5"/>
      <c r="T601" s="5"/>
      <c r="U601" s="5"/>
      <c r="V601" s="5"/>
      <c r="W601" s="5">
        <v>0</v>
      </c>
      <c r="X601" s="5">
        <v>1</v>
      </c>
      <c r="Y601" s="5">
        <v>0</v>
      </c>
      <c r="Z601" s="5"/>
      <c r="AA601" s="5"/>
      <c r="AB601" s="5"/>
    </row>
    <row r="602" spans="1:28" x14ac:dyDescent="0.2">
      <c r="A602" s="5">
        <v>50</v>
      </c>
      <c r="B602" s="5">
        <v>0</v>
      </c>
      <c r="C602" s="5">
        <v>0</v>
      </c>
      <c r="D602" s="5">
        <v>1</v>
      </c>
      <c r="E602" s="5">
        <v>229</v>
      </c>
      <c r="F602" s="5">
        <f>ROUND(Source!AZ591,O602)</f>
        <v>0</v>
      </c>
      <c r="G602" s="5" t="s">
        <v>64</v>
      </c>
      <c r="H602" s="5" t="s">
        <v>65</v>
      </c>
      <c r="I602" s="5"/>
      <c r="J602" s="5"/>
      <c r="K602" s="5">
        <v>229</v>
      </c>
      <c r="L602" s="5">
        <v>10</v>
      </c>
      <c r="M602" s="5">
        <v>3</v>
      </c>
      <c r="N602" s="5" t="s">
        <v>3</v>
      </c>
      <c r="O602" s="5">
        <v>2</v>
      </c>
      <c r="P602" s="5"/>
      <c r="Q602" s="5"/>
      <c r="R602" s="5"/>
      <c r="S602" s="5"/>
      <c r="T602" s="5"/>
      <c r="U602" s="5"/>
      <c r="V602" s="5"/>
      <c r="W602" s="5">
        <v>0</v>
      </c>
      <c r="X602" s="5">
        <v>1</v>
      </c>
      <c r="Y602" s="5">
        <v>0</v>
      </c>
      <c r="Z602" s="5"/>
      <c r="AA602" s="5"/>
      <c r="AB602" s="5"/>
    </row>
    <row r="603" spans="1:28" x14ac:dyDescent="0.2">
      <c r="A603" s="5">
        <v>50</v>
      </c>
      <c r="B603" s="5">
        <v>0</v>
      </c>
      <c r="C603" s="5">
        <v>0</v>
      </c>
      <c r="D603" s="5">
        <v>1</v>
      </c>
      <c r="E603" s="5">
        <v>203</v>
      </c>
      <c r="F603" s="5">
        <f>ROUND(Source!Q591,O603)</f>
        <v>28978.04</v>
      </c>
      <c r="G603" s="5" t="s">
        <v>66</v>
      </c>
      <c r="H603" s="5" t="s">
        <v>67</v>
      </c>
      <c r="I603" s="5"/>
      <c r="J603" s="5"/>
      <c r="K603" s="5">
        <v>203</v>
      </c>
      <c r="L603" s="5">
        <v>11</v>
      </c>
      <c r="M603" s="5">
        <v>3</v>
      </c>
      <c r="N603" s="5" t="s">
        <v>3</v>
      </c>
      <c r="O603" s="5">
        <v>2</v>
      </c>
      <c r="P603" s="5"/>
      <c r="Q603" s="5"/>
      <c r="R603" s="5"/>
      <c r="S603" s="5"/>
      <c r="T603" s="5"/>
      <c r="U603" s="5"/>
      <c r="V603" s="5"/>
      <c r="W603" s="5">
        <v>28978.039999999997</v>
      </c>
      <c r="X603" s="5">
        <v>1</v>
      </c>
      <c r="Y603" s="5">
        <v>28978.039999999997</v>
      </c>
      <c r="Z603" s="5"/>
      <c r="AA603" s="5"/>
      <c r="AB603" s="5"/>
    </row>
    <row r="604" spans="1:28" x14ac:dyDescent="0.2">
      <c r="A604" s="5">
        <v>50</v>
      </c>
      <c r="B604" s="5">
        <v>0</v>
      </c>
      <c r="C604" s="5">
        <v>0</v>
      </c>
      <c r="D604" s="5">
        <v>1</v>
      </c>
      <c r="E604" s="5">
        <v>231</v>
      </c>
      <c r="F604" s="5">
        <f>ROUND(Source!BB591,O604)</f>
        <v>0</v>
      </c>
      <c r="G604" s="5" t="s">
        <v>68</v>
      </c>
      <c r="H604" s="5" t="s">
        <v>69</v>
      </c>
      <c r="I604" s="5"/>
      <c r="J604" s="5"/>
      <c r="K604" s="5">
        <v>231</v>
      </c>
      <c r="L604" s="5">
        <v>12</v>
      </c>
      <c r="M604" s="5">
        <v>3</v>
      </c>
      <c r="N604" s="5" t="s">
        <v>3</v>
      </c>
      <c r="O604" s="5">
        <v>2</v>
      </c>
      <c r="P604" s="5"/>
      <c r="Q604" s="5"/>
      <c r="R604" s="5"/>
      <c r="S604" s="5"/>
      <c r="T604" s="5"/>
      <c r="U604" s="5"/>
      <c r="V604" s="5"/>
      <c r="W604" s="5">
        <v>0</v>
      </c>
      <c r="X604" s="5">
        <v>1</v>
      </c>
      <c r="Y604" s="5">
        <v>0</v>
      </c>
      <c r="Z604" s="5"/>
      <c r="AA604" s="5"/>
      <c r="AB604" s="5"/>
    </row>
    <row r="605" spans="1:28" x14ac:dyDescent="0.2">
      <c r="A605" s="5">
        <v>50</v>
      </c>
      <c r="B605" s="5">
        <v>0</v>
      </c>
      <c r="C605" s="5">
        <v>0</v>
      </c>
      <c r="D605" s="5">
        <v>1</v>
      </c>
      <c r="E605" s="5">
        <v>204</v>
      </c>
      <c r="F605" s="5">
        <f>ROUND(Source!R591,O605)</f>
        <v>8824.41</v>
      </c>
      <c r="G605" s="5" t="s">
        <v>70</v>
      </c>
      <c r="H605" s="5" t="s">
        <v>71</v>
      </c>
      <c r="I605" s="5"/>
      <c r="J605" s="5"/>
      <c r="K605" s="5">
        <v>204</v>
      </c>
      <c r="L605" s="5">
        <v>13</v>
      </c>
      <c r="M605" s="5">
        <v>3</v>
      </c>
      <c r="N605" s="5" t="s">
        <v>3</v>
      </c>
      <c r="O605" s="5">
        <v>2</v>
      </c>
      <c r="P605" s="5"/>
      <c r="Q605" s="5"/>
      <c r="R605" s="5"/>
      <c r="S605" s="5"/>
      <c r="T605" s="5"/>
      <c r="U605" s="5"/>
      <c r="V605" s="5"/>
      <c r="W605" s="5">
        <v>8824.41</v>
      </c>
      <c r="X605" s="5">
        <v>1</v>
      </c>
      <c r="Y605" s="5">
        <v>8824.41</v>
      </c>
      <c r="Z605" s="5"/>
      <c r="AA605" s="5"/>
      <c r="AB605" s="5"/>
    </row>
    <row r="606" spans="1:28" x14ac:dyDescent="0.2">
      <c r="A606" s="5">
        <v>50</v>
      </c>
      <c r="B606" s="5">
        <v>0</v>
      </c>
      <c r="C606" s="5">
        <v>0</v>
      </c>
      <c r="D606" s="5">
        <v>1</v>
      </c>
      <c r="E606" s="5">
        <v>205</v>
      </c>
      <c r="F606" s="5">
        <f>ROUND(Source!S591,O606)</f>
        <v>31030.68</v>
      </c>
      <c r="G606" s="5" t="s">
        <v>72</v>
      </c>
      <c r="H606" s="5" t="s">
        <v>73</v>
      </c>
      <c r="I606" s="5"/>
      <c r="J606" s="5"/>
      <c r="K606" s="5">
        <v>205</v>
      </c>
      <c r="L606" s="5">
        <v>14</v>
      </c>
      <c r="M606" s="5">
        <v>3</v>
      </c>
      <c r="N606" s="5" t="s">
        <v>3</v>
      </c>
      <c r="O606" s="5">
        <v>2</v>
      </c>
      <c r="P606" s="5"/>
      <c r="Q606" s="5"/>
      <c r="R606" s="5"/>
      <c r="S606" s="5"/>
      <c r="T606" s="5"/>
      <c r="U606" s="5"/>
      <c r="V606" s="5"/>
      <c r="W606" s="5">
        <v>31030.679999999997</v>
      </c>
      <c r="X606" s="5">
        <v>1</v>
      </c>
      <c r="Y606" s="5">
        <v>31030.679999999997</v>
      </c>
      <c r="Z606" s="5"/>
      <c r="AA606" s="5"/>
      <c r="AB606" s="5"/>
    </row>
    <row r="607" spans="1:28" x14ac:dyDescent="0.2">
      <c r="A607" s="5">
        <v>50</v>
      </c>
      <c r="B607" s="5">
        <v>0</v>
      </c>
      <c r="C607" s="5">
        <v>0</v>
      </c>
      <c r="D607" s="5">
        <v>1</v>
      </c>
      <c r="E607" s="5">
        <v>232</v>
      </c>
      <c r="F607" s="5">
        <f>ROUND(Source!BC591,O607)</f>
        <v>0</v>
      </c>
      <c r="G607" s="5" t="s">
        <v>74</v>
      </c>
      <c r="H607" s="5" t="s">
        <v>75</v>
      </c>
      <c r="I607" s="5"/>
      <c r="J607" s="5"/>
      <c r="K607" s="5">
        <v>232</v>
      </c>
      <c r="L607" s="5">
        <v>15</v>
      </c>
      <c r="M607" s="5">
        <v>3</v>
      </c>
      <c r="N607" s="5" t="s">
        <v>3</v>
      </c>
      <c r="O607" s="5">
        <v>2</v>
      </c>
      <c r="P607" s="5"/>
      <c r="Q607" s="5"/>
      <c r="R607" s="5"/>
      <c r="S607" s="5"/>
      <c r="T607" s="5"/>
      <c r="U607" s="5"/>
      <c r="V607" s="5"/>
      <c r="W607" s="5">
        <v>0</v>
      </c>
      <c r="X607" s="5">
        <v>1</v>
      </c>
      <c r="Y607" s="5">
        <v>0</v>
      </c>
      <c r="Z607" s="5"/>
      <c r="AA607" s="5"/>
      <c r="AB607" s="5"/>
    </row>
    <row r="608" spans="1:28" x14ac:dyDescent="0.2">
      <c r="A608" s="5">
        <v>50</v>
      </c>
      <c r="B608" s="5">
        <v>0</v>
      </c>
      <c r="C608" s="5">
        <v>0</v>
      </c>
      <c r="D608" s="5">
        <v>1</v>
      </c>
      <c r="E608" s="5">
        <v>214</v>
      </c>
      <c r="F608" s="5">
        <f>ROUND(Source!AS591,O608)</f>
        <v>441148.78</v>
      </c>
      <c r="G608" s="5" t="s">
        <v>76</v>
      </c>
      <c r="H608" s="5" t="s">
        <v>77</v>
      </c>
      <c r="I608" s="5"/>
      <c r="J608" s="5"/>
      <c r="K608" s="5">
        <v>214</v>
      </c>
      <c r="L608" s="5">
        <v>16</v>
      </c>
      <c r="M608" s="5">
        <v>3</v>
      </c>
      <c r="N608" s="5" t="s">
        <v>3</v>
      </c>
      <c r="O608" s="5">
        <v>2</v>
      </c>
      <c r="P608" s="5"/>
      <c r="Q608" s="5"/>
      <c r="R608" s="5"/>
      <c r="S608" s="5"/>
      <c r="T608" s="5"/>
      <c r="U608" s="5"/>
      <c r="V608" s="5"/>
      <c r="W608" s="5">
        <v>441148.78</v>
      </c>
      <c r="X608" s="5">
        <v>1</v>
      </c>
      <c r="Y608" s="5">
        <v>441148.78</v>
      </c>
      <c r="Z608" s="5"/>
      <c r="AA608" s="5"/>
      <c r="AB608" s="5"/>
    </row>
    <row r="609" spans="1:206" x14ac:dyDescent="0.2">
      <c r="A609" s="5">
        <v>50</v>
      </c>
      <c r="B609" s="5">
        <v>0</v>
      </c>
      <c r="C609" s="5">
        <v>0</v>
      </c>
      <c r="D609" s="5">
        <v>1</v>
      </c>
      <c r="E609" s="5">
        <v>215</v>
      </c>
      <c r="F609" s="5">
        <f>ROUND(Source!AT591,O609)</f>
        <v>27836.57</v>
      </c>
      <c r="G609" s="5" t="s">
        <v>78</v>
      </c>
      <c r="H609" s="5" t="s">
        <v>79</v>
      </c>
      <c r="I609" s="5"/>
      <c r="J609" s="5"/>
      <c r="K609" s="5">
        <v>215</v>
      </c>
      <c r="L609" s="5">
        <v>17</v>
      </c>
      <c r="M609" s="5">
        <v>3</v>
      </c>
      <c r="N609" s="5" t="s">
        <v>3</v>
      </c>
      <c r="O609" s="5">
        <v>2</v>
      </c>
      <c r="P609" s="5"/>
      <c r="Q609" s="5"/>
      <c r="R609" s="5"/>
      <c r="S609" s="5"/>
      <c r="T609" s="5"/>
      <c r="U609" s="5"/>
      <c r="V609" s="5"/>
      <c r="W609" s="5">
        <v>27836.57</v>
      </c>
      <c r="X609" s="5">
        <v>1</v>
      </c>
      <c r="Y609" s="5">
        <v>27836.57</v>
      </c>
      <c r="Z609" s="5"/>
      <c r="AA609" s="5"/>
      <c r="AB609" s="5"/>
    </row>
    <row r="610" spans="1:206" x14ac:dyDescent="0.2">
      <c r="A610" s="5">
        <v>50</v>
      </c>
      <c r="B610" s="5">
        <v>0</v>
      </c>
      <c r="C610" s="5">
        <v>0</v>
      </c>
      <c r="D610" s="5">
        <v>1</v>
      </c>
      <c r="E610" s="5">
        <v>217</v>
      </c>
      <c r="F610" s="5">
        <f>ROUND(Source!AU591,O610)</f>
        <v>0</v>
      </c>
      <c r="G610" s="5" t="s">
        <v>80</v>
      </c>
      <c r="H610" s="5" t="s">
        <v>81</v>
      </c>
      <c r="I610" s="5"/>
      <c r="J610" s="5"/>
      <c r="K610" s="5">
        <v>217</v>
      </c>
      <c r="L610" s="5">
        <v>18</v>
      </c>
      <c r="M610" s="5">
        <v>3</v>
      </c>
      <c r="N610" s="5" t="s">
        <v>3</v>
      </c>
      <c r="O610" s="5">
        <v>2</v>
      </c>
      <c r="P610" s="5"/>
      <c r="Q610" s="5"/>
      <c r="R610" s="5"/>
      <c r="S610" s="5"/>
      <c r="T610" s="5"/>
      <c r="U610" s="5"/>
      <c r="V610" s="5"/>
      <c r="W610" s="5">
        <v>0</v>
      </c>
      <c r="X610" s="5">
        <v>1</v>
      </c>
      <c r="Y610" s="5">
        <v>0</v>
      </c>
      <c r="Z610" s="5"/>
      <c r="AA610" s="5"/>
      <c r="AB610" s="5"/>
    </row>
    <row r="611" spans="1:206" x14ac:dyDescent="0.2">
      <c r="A611" s="5">
        <v>50</v>
      </c>
      <c r="B611" s="5">
        <v>0</v>
      </c>
      <c r="C611" s="5">
        <v>0</v>
      </c>
      <c r="D611" s="5">
        <v>1</v>
      </c>
      <c r="E611" s="5">
        <v>230</v>
      </c>
      <c r="F611" s="5">
        <f>ROUND(Source!BA591,O611)</f>
        <v>0</v>
      </c>
      <c r="G611" s="5" t="s">
        <v>82</v>
      </c>
      <c r="H611" s="5" t="s">
        <v>83</v>
      </c>
      <c r="I611" s="5"/>
      <c r="J611" s="5"/>
      <c r="K611" s="5">
        <v>230</v>
      </c>
      <c r="L611" s="5">
        <v>19</v>
      </c>
      <c r="M611" s="5">
        <v>3</v>
      </c>
      <c r="N611" s="5" t="s">
        <v>3</v>
      </c>
      <c r="O611" s="5">
        <v>2</v>
      </c>
      <c r="P611" s="5"/>
      <c r="Q611" s="5"/>
      <c r="R611" s="5"/>
      <c r="S611" s="5"/>
      <c r="T611" s="5"/>
      <c r="U611" s="5"/>
      <c r="V611" s="5"/>
      <c r="W611" s="5">
        <v>0</v>
      </c>
      <c r="X611" s="5">
        <v>1</v>
      </c>
      <c r="Y611" s="5">
        <v>0</v>
      </c>
      <c r="Z611" s="5"/>
      <c r="AA611" s="5"/>
      <c r="AB611" s="5"/>
    </row>
    <row r="612" spans="1:206" x14ac:dyDescent="0.2">
      <c r="A612" s="5">
        <v>50</v>
      </c>
      <c r="B612" s="5">
        <v>0</v>
      </c>
      <c r="C612" s="5">
        <v>0</v>
      </c>
      <c r="D612" s="5">
        <v>1</v>
      </c>
      <c r="E612" s="5">
        <v>206</v>
      </c>
      <c r="F612" s="5">
        <f>ROUND(Source!T591,O612)</f>
        <v>0</v>
      </c>
      <c r="G612" s="5" t="s">
        <v>84</v>
      </c>
      <c r="H612" s="5" t="s">
        <v>85</v>
      </c>
      <c r="I612" s="5"/>
      <c r="J612" s="5"/>
      <c r="K612" s="5">
        <v>206</v>
      </c>
      <c r="L612" s="5">
        <v>20</v>
      </c>
      <c r="M612" s="5">
        <v>3</v>
      </c>
      <c r="N612" s="5" t="s">
        <v>3</v>
      </c>
      <c r="O612" s="5">
        <v>2</v>
      </c>
      <c r="P612" s="5"/>
      <c r="Q612" s="5"/>
      <c r="R612" s="5"/>
      <c r="S612" s="5"/>
      <c r="T612" s="5"/>
      <c r="U612" s="5"/>
      <c r="V612" s="5"/>
      <c r="W612" s="5">
        <v>0</v>
      </c>
      <c r="X612" s="5">
        <v>1</v>
      </c>
      <c r="Y612" s="5">
        <v>0</v>
      </c>
      <c r="Z612" s="5"/>
      <c r="AA612" s="5"/>
      <c r="AB612" s="5"/>
    </row>
    <row r="613" spans="1:206" x14ac:dyDescent="0.2">
      <c r="A613" s="5">
        <v>50</v>
      </c>
      <c r="B613" s="5">
        <v>0</v>
      </c>
      <c r="C613" s="5">
        <v>0</v>
      </c>
      <c r="D613" s="5">
        <v>1</v>
      </c>
      <c r="E613" s="5">
        <v>207</v>
      </c>
      <c r="F613" s="5">
        <f>ROUND(Source!U591,O613)</f>
        <v>75.440250000000006</v>
      </c>
      <c r="G613" s="5" t="s">
        <v>86</v>
      </c>
      <c r="H613" s="5" t="s">
        <v>87</v>
      </c>
      <c r="I613" s="5"/>
      <c r="J613" s="5"/>
      <c r="K613" s="5">
        <v>207</v>
      </c>
      <c r="L613" s="5">
        <v>21</v>
      </c>
      <c r="M613" s="5">
        <v>3</v>
      </c>
      <c r="N613" s="5" t="s">
        <v>3</v>
      </c>
      <c r="O613" s="5">
        <v>7</v>
      </c>
      <c r="P613" s="5"/>
      <c r="Q613" s="5"/>
      <c r="R613" s="5"/>
      <c r="S613" s="5"/>
      <c r="T613" s="5"/>
      <c r="U613" s="5"/>
      <c r="V613" s="5"/>
      <c r="W613" s="5">
        <v>75.440250000000006</v>
      </c>
      <c r="X613" s="5">
        <v>1</v>
      </c>
      <c r="Y613" s="5">
        <v>75.440250000000006</v>
      </c>
      <c r="Z613" s="5"/>
      <c r="AA613" s="5"/>
      <c r="AB613" s="5"/>
    </row>
    <row r="614" spans="1:206" x14ac:dyDescent="0.2">
      <c r="A614" s="5">
        <v>50</v>
      </c>
      <c r="B614" s="5">
        <v>0</v>
      </c>
      <c r="C614" s="5">
        <v>0</v>
      </c>
      <c r="D614" s="5">
        <v>1</v>
      </c>
      <c r="E614" s="5">
        <v>208</v>
      </c>
      <c r="F614" s="5">
        <f>ROUND(Source!V591,O614)</f>
        <v>17.238580200000001</v>
      </c>
      <c r="G614" s="5" t="s">
        <v>88</v>
      </c>
      <c r="H614" s="5" t="s">
        <v>89</v>
      </c>
      <c r="I614" s="5"/>
      <c r="J614" s="5"/>
      <c r="K614" s="5">
        <v>208</v>
      </c>
      <c r="L614" s="5">
        <v>22</v>
      </c>
      <c r="M614" s="5">
        <v>3</v>
      </c>
      <c r="N614" s="5" t="s">
        <v>3</v>
      </c>
      <c r="O614" s="5">
        <v>7</v>
      </c>
      <c r="P614" s="5"/>
      <c r="Q614" s="5"/>
      <c r="R614" s="5"/>
      <c r="S614" s="5"/>
      <c r="T614" s="5"/>
      <c r="U614" s="5"/>
      <c r="V614" s="5"/>
      <c r="W614" s="5">
        <v>17.238580200000001</v>
      </c>
      <c r="X614" s="5">
        <v>1</v>
      </c>
      <c r="Y614" s="5">
        <v>17.238580200000001</v>
      </c>
      <c r="Z614" s="5"/>
      <c r="AA614" s="5"/>
      <c r="AB614" s="5"/>
    </row>
    <row r="615" spans="1:206" x14ac:dyDescent="0.2">
      <c r="A615" s="5">
        <v>50</v>
      </c>
      <c r="B615" s="5">
        <v>0</v>
      </c>
      <c r="C615" s="5">
        <v>0</v>
      </c>
      <c r="D615" s="5">
        <v>1</v>
      </c>
      <c r="E615" s="5">
        <v>209</v>
      </c>
      <c r="F615" s="5">
        <f>ROUND(Source!W591,O615)</f>
        <v>0</v>
      </c>
      <c r="G615" s="5" t="s">
        <v>90</v>
      </c>
      <c r="H615" s="5" t="s">
        <v>91</v>
      </c>
      <c r="I615" s="5"/>
      <c r="J615" s="5"/>
      <c r="K615" s="5">
        <v>209</v>
      </c>
      <c r="L615" s="5">
        <v>23</v>
      </c>
      <c r="M615" s="5">
        <v>3</v>
      </c>
      <c r="N615" s="5" t="s">
        <v>3</v>
      </c>
      <c r="O615" s="5">
        <v>2</v>
      </c>
      <c r="P615" s="5"/>
      <c r="Q615" s="5"/>
      <c r="R615" s="5"/>
      <c r="S615" s="5"/>
      <c r="T615" s="5"/>
      <c r="U615" s="5"/>
      <c r="V615" s="5"/>
      <c r="W615" s="5">
        <v>0</v>
      </c>
      <c r="X615" s="5">
        <v>1</v>
      </c>
      <c r="Y615" s="5">
        <v>0</v>
      </c>
      <c r="Z615" s="5"/>
      <c r="AA615" s="5"/>
      <c r="AB615" s="5"/>
    </row>
    <row r="616" spans="1:206" x14ac:dyDescent="0.2">
      <c r="A616" s="5">
        <v>50</v>
      </c>
      <c r="B616" s="5">
        <v>0</v>
      </c>
      <c r="C616" s="5">
        <v>0</v>
      </c>
      <c r="D616" s="5">
        <v>1</v>
      </c>
      <c r="E616" s="5">
        <v>233</v>
      </c>
      <c r="F616" s="5">
        <f>ROUND(Source!BD591,O616)</f>
        <v>0</v>
      </c>
      <c r="G616" s="5" t="s">
        <v>92</v>
      </c>
      <c r="H616" s="5" t="s">
        <v>93</v>
      </c>
      <c r="I616" s="5"/>
      <c r="J616" s="5"/>
      <c r="K616" s="5">
        <v>233</v>
      </c>
      <c r="L616" s="5">
        <v>24</v>
      </c>
      <c r="M616" s="5">
        <v>3</v>
      </c>
      <c r="N616" s="5" t="s">
        <v>3</v>
      </c>
      <c r="O616" s="5">
        <v>2</v>
      </c>
      <c r="P616" s="5"/>
      <c r="Q616" s="5"/>
      <c r="R616" s="5"/>
      <c r="S616" s="5"/>
      <c r="T616" s="5"/>
      <c r="U616" s="5"/>
      <c r="V616" s="5"/>
      <c r="W616" s="5">
        <v>0</v>
      </c>
      <c r="X616" s="5">
        <v>1</v>
      </c>
      <c r="Y616" s="5">
        <v>0</v>
      </c>
      <c r="Z616" s="5"/>
      <c r="AA616" s="5"/>
      <c r="AB616" s="5"/>
    </row>
    <row r="617" spans="1:206" x14ac:dyDescent="0.2">
      <c r="A617" s="5">
        <v>50</v>
      </c>
      <c r="B617" s="5">
        <v>0</v>
      </c>
      <c r="C617" s="5">
        <v>0</v>
      </c>
      <c r="D617" s="5">
        <v>1</v>
      </c>
      <c r="E617" s="5">
        <v>210</v>
      </c>
      <c r="F617" s="5">
        <f>ROUND(Source!X591,O617)</f>
        <v>46681.81</v>
      </c>
      <c r="G617" s="5" t="s">
        <v>94</v>
      </c>
      <c r="H617" s="5" t="s">
        <v>95</v>
      </c>
      <c r="I617" s="5"/>
      <c r="J617" s="5"/>
      <c r="K617" s="5">
        <v>210</v>
      </c>
      <c r="L617" s="5">
        <v>25</v>
      </c>
      <c r="M617" s="5">
        <v>3</v>
      </c>
      <c r="N617" s="5" t="s">
        <v>3</v>
      </c>
      <c r="O617" s="5">
        <v>2</v>
      </c>
      <c r="P617" s="5"/>
      <c r="Q617" s="5"/>
      <c r="R617" s="5"/>
      <c r="S617" s="5"/>
      <c r="T617" s="5"/>
      <c r="U617" s="5"/>
      <c r="V617" s="5"/>
      <c r="W617" s="5">
        <v>46681.81</v>
      </c>
      <c r="X617" s="5">
        <v>1</v>
      </c>
      <c r="Y617" s="5">
        <v>46681.81</v>
      </c>
      <c r="Z617" s="5"/>
      <c r="AA617" s="5"/>
      <c r="AB617" s="5"/>
    </row>
    <row r="618" spans="1:206" x14ac:dyDescent="0.2">
      <c r="A618" s="5">
        <v>50</v>
      </c>
      <c r="B618" s="5">
        <v>0</v>
      </c>
      <c r="C618" s="5">
        <v>0</v>
      </c>
      <c r="D618" s="5">
        <v>1</v>
      </c>
      <c r="E618" s="5">
        <v>211</v>
      </c>
      <c r="F618" s="5">
        <f>ROUND(Source!Y591,O618)</f>
        <v>29604.98</v>
      </c>
      <c r="G618" s="5" t="s">
        <v>96</v>
      </c>
      <c r="H618" s="5" t="s">
        <v>97</v>
      </c>
      <c r="I618" s="5"/>
      <c r="J618" s="5"/>
      <c r="K618" s="5">
        <v>211</v>
      </c>
      <c r="L618" s="5">
        <v>26</v>
      </c>
      <c r="M618" s="5">
        <v>3</v>
      </c>
      <c r="N618" s="5" t="s">
        <v>3</v>
      </c>
      <c r="O618" s="5">
        <v>2</v>
      </c>
      <c r="P618" s="5"/>
      <c r="Q618" s="5"/>
      <c r="R618" s="5"/>
      <c r="S618" s="5"/>
      <c r="T618" s="5"/>
      <c r="U618" s="5"/>
      <c r="V618" s="5"/>
      <c r="W618" s="5">
        <v>29604.98</v>
      </c>
      <c r="X618" s="5">
        <v>1</v>
      </c>
      <c r="Y618" s="5">
        <v>29604.98</v>
      </c>
      <c r="Z618" s="5"/>
      <c r="AA618" s="5"/>
      <c r="AB618" s="5"/>
    </row>
    <row r="619" spans="1:206" x14ac:dyDescent="0.2">
      <c r="A619" s="5">
        <v>50</v>
      </c>
      <c r="B619" s="5">
        <v>0</v>
      </c>
      <c r="C619" s="5">
        <v>0</v>
      </c>
      <c r="D619" s="5">
        <v>1</v>
      </c>
      <c r="E619" s="5">
        <v>224</v>
      </c>
      <c r="F619" s="5">
        <f>ROUND(Source!AR591,O619)</f>
        <v>468985.35</v>
      </c>
      <c r="G619" s="5" t="s">
        <v>98</v>
      </c>
      <c r="H619" s="5" t="s">
        <v>99</v>
      </c>
      <c r="I619" s="5"/>
      <c r="J619" s="5"/>
      <c r="K619" s="5">
        <v>224</v>
      </c>
      <c r="L619" s="5">
        <v>27</v>
      </c>
      <c r="M619" s="5">
        <v>3</v>
      </c>
      <c r="N619" s="5" t="s">
        <v>3</v>
      </c>
      <c r="O619" s="5">
        <v>2</v>
      </c>
      <c r="P619" s="5"/>
      <c r="Q619" s="5"/>
      <c r="R619" s="5"/>
      <c r="S619" s="5"/>
      <c r="T619" s="5"/>
      <c r="U619" s="5"/>
      <c r="V619" s="5"/>
      <c r="W619" s="5">
        <v>468985.35000000003</v>
      </c>
      <c r="X619" s="5">
        <v>1</v>
      </c>
      <c r="Y619" s="5">
        <v>468985.35000000003</v>
      </c>
      <c r="Z619" s="5"/>
      <c r="AA619" s="5"/>
      <c r="AB619" s="5"/>
    </row>
    <row r="621" spans="1:206" x14ac:dyDescent="0.2">
      <c r="A621" s="1">
        <v>5</v>
      </c>
      <c r="B621" s="1">
        <v>1</v>
      </c>
      <c r="C621" s="1"/>
      <c r="D621" s="1">
        <f>ROW(A641)</f>
        <v>641</v>
      </c>
      <c r="E621" s="1"/>
      <c r="F621" s="1" t="s">
        <v>18</v>
      </c>
      <c r="G621" s="1" t="s">
        <v>754</v>
      </c>
      <c r="H621" s="1" t="s">
        <v>3</v>
      </c>
      <c r="I621" s="1">
        <v>0</v>
      </c>
      <c r="J621" s="1"/>
      <c r="K621" s="1">
        <v>-1</v>
      </c>
      <c r="L621" s="1"/>
      <c r="M621" s="1" t="s">
        <v>3</v>
      </c>
      <c r="N621" s="1"/>
      <c r="O621" s="1"/>
      <c r="P621" s="1"/>
      <c r="Q621" s="1"/>
      <c r="R621" s="1"/>
      <c r="S621" s="1">
        <v>0</v>
      </c>
      <c r="T621" s="1"/>
      <c r="U621" s="1" t="s">
        <v>3</v>
      </c>
      <c r="V621" s="1">
        <v>0</v>
      </c>
      <c r="W621" s="1"/>
      <c r="X621" s="1"/>
      <c r="Y621" s="1"/>
      <c r="Z621" s="1"/>
      <c r="AA621" s="1"/>
      <c r="AB621" s="1" t="s">
        <v>3</v>
      </c>
      <c r="AC621" s="1" t="s">
        <v>3</v>
      </c>
      <c r="AD621" s="1" t="s">
        <v>3</v>
      </c>
      <c r="AE621" s="1" t="s">
        <v>3</v>
      </c>
      <c r="AF621" s="1" t="s">
        <v>3</v>
      </c>
      <c r="AG621" s="1" t="s">
        <v>3</v>
      </c>
      <c r="AH621" s="1"/>
      <c r="AI621" s="1"/>
      <c r="AJ621" s="1"/>
      <c r="AK621" s="1"/>
      <c r="AL621" s="1"/>
      <c r="AM621" s="1"/>
      <c r="AN621" s="1"/>
      <c r="AO621" s="1"/>
      <c r="AP621" s="1" t="s">
        <v>3</v>
      </c>
      <c r="AQ621" s="1" t="s">
        <v>3</v>
      </c>
      <c r="AR621" s="1" t="s">
        <v>3</v>
      </c>
      <c r="AS621" s="1"/>
      <c r="AT621" s="1"/>
      <c r="AU621" s="1"/>
      <c r="AV621" s="1"/>
      <c r="AW621" s="1"/>
      <c r="AX621" s="1"/>
      <c r="AY621" s="1"/>
      <c r="AZ621" s="1" t="s">
        <v>3</v>
      </c>
      <c r="BA621" s="1"/>
      <c r="BB621" s="1" t="s">
        <v>3</v>
      </c>
      <c r="BC621" s="1" t="s">
        <v>3</v>
      </c>
      <c r="BD621" s="1" t="s">
        <v>3</v>
      </c>
      <c r="BE621" s="1" t="s">
        <v>3</v>
      </c>
      <c r="BF621" s="1" t="s">
        <v>3</v>
      </c>
      <c r="BG621" s="1" t="s">
        <v>3</v>
      </c>
      <c r="BH621" s="1" t="s">
        <v>3</v>
      </c>
      <c r="BI621" s="1" t="s">
        <v>3</v>
      </c>
      <c r="BJ621" s="1" t="s">
        <v>3</v>
      </c>
      <c r="BK621" s="1" t="s">
        <v>3</v>
      </c>
      <c r="BL621" s="1" t="s">
        <v>3</v>
      </c>
      <c r="BM621" s="1" t="s">
        <v>3</v>
      </c>
      <c r="BN621" s="1" t="s">
        <v>3</v>
      </c>
      <c r="BO621" s="1" t="s">
        <v>3</v>
      </c>
      <c r="BP621" s="1" t="s">
        <v>3</v>
      </c>
      <c r="BQ621" s="1"/>
      <c r="BR621" s="1"/>
      <c r="BS621" s="1"/>
      <c r="BT621" s="1"/>
      <c r="BU621" s="1"/>
      <c r="BV621" s="1"/>
      <c r="BW621" s="1"/>
      <c r="BX621" s="1">
        <v>0</v>
      </c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>
        <v>0</v>
      </c>
    </row>
    <row r="623" spans="1:206" x14ac:dyDescent="0.2">
      <c r="A623" s="3">
        <v>52</v>
      </c>
      <c r="B623" s="3">
        <f t="shared" ref="B623:G623" si="336">B641</f>
        <v>1</v>
      </c>
      <c r="C623" s="3">
        <f t="shared" si="336"/>
        <v>5</v>
      </c>
      <c r="D623" s="3">
        <f t="shared" si="336"/>
        <v>621</v>
      </c>
      <c r="E623" s="3">
        <f t="shared" si="336"/>
        <v>0</v>
      </c>
      <c r="F623" s="3" t="str">
        <f t="shared" si="336"/>
        <v>Новый подраздел</v>
      </c>
      <c r="G623" s="3" t="str">
        <f t="shared" si="336"/>
        <v>Переход газопровода под проезжей частью автомобильной дороги в футляре ПЭ100 ГАЗ SDR 11 д.160*14,6мм длиной 10м</v>
      </c>
      <c r="H623" s="3"/>
      <c r="I623" s="3"/>
      <c r="J623" s="3"/>
      <c r="K623" s="3"/>
      <c r="L623" s="3"/>
      <c r="M623" s="3"/>
      <c r="N623" s="3"/>
      <c r="O623" s="3">
        <f t="shared" ref="O623:AT623" si="337">O641</f>
        <v>21904.42</v>
      </c>
      <c r="P623" s="3">
        <f t="shared" si="337"/>
        <v>18795.34</v>
      </c>
      <c r="Q623" s="3">
        <f t="shared" si="337"/>
        <v>758.43</v>
      </c>
      <c r="R623" s="3">
        <f t="shared" si="337"/>
        <v>289.06</v>
      </c>
      <c r="S623" s="3">
        <f t="shared" si="337"/>
        <v>2061.59</v>
      </c>
      <c r="T623" s="3">
        <f t="shared" si="337"/>
        <v>0</v>
      </c>
      <c r="U623" s="3">
        <f t="shared" si="337"/>
        <v>5.1427899999999998</v>
      </c>
      <c r="V623" s="3">
        <f t="shared" si="337"/>
        <v>0.63206999999999991</v>
      </c>
      <c r="W623" s="3">
        <f t="shared" si="337"/>
        <v>0</v>
      </c>
      <c r="X623" s="3">
        <f t="shared" si="337"/>
        <v>2750.27</v>
      </c>
      <c r="Y623" s="3">
        <f t="shared" si="337"/>
        <v>1739.47</v>
      </c>
      <c r="Z623" s="3">
        <f t="shared" si="337"/>
        <v>0</v>
      </c>
      <c r="AA623" s="3">
        <f t="shared" si="337"/>
        <v>0</v>
      </c>
      <c r="AB623" s="3">
        <f t="shared" si="337"/>
        <v>21904.42</v>
      </c>
      <c r="AC623" s="3">
        <f t="shared" si="337"/>
        <v>18795.34</v>
      </c>
      <c r="AD623" s="3">
        <f t="shared" si="337"/>
        <v>758.43</v>
      </c>
      <c r="AE623" s="3">
        <f t="shared" si="337"/>
        <v>289.06</v>
      </c>
      <c r="AF623" s="3">
        <f t="shared" si="337"/>
        <v>2061.59</v>
      </c>
      <c r="AG623" s="3">
        <f t="shared" si="337"/>
        <v>0</v>
      </c>
      <c r="AH623" s="3">
        <f t="shared" si="337"/>
        <v>5.1427899999999998</v>
      </c>
      <c r="AI623" s="3">
        <f t="shared" si="337"/>
        <v>0.63206999999999991</v>
      </c>
      <c r="AJ623" s="3">
        <f t="shared" si="337"/>
        <v>0</v>
      </c>
      <c r="AK623" s="3">
        <f t="shared" si="337"/>
        <v>2750.27</v>
      </c>
      <c r="AL623" s="3">
        <f t="shared" si="337"/>
        <v>1739.47</v>
      </c>
      <c r="AM623" s="3">
        <f t="shared" si="337"/>
        <v>0</v>
      </c>
      <c r="AN623" s="3">
        <f t="shared" si="337"/>
        <v>0</v>
      </c>
      <c r="AO623" s="3">
        <f t="shared" si="337"/>
        <v>0</v>
      </c>
      <c r="AP623" s="3">
        <f t="shared" si="337"/>
        <v>0</v>
      </c>
      <c r="AQ623" s="3">
        <f t="shared" si="337"/>
        <v>0</v>
      </c>
      <c r="AR623" s="3">
        <f t="shared" si="337"/>
        <v>26394.16</v>
      </c>
      <c r="AS623" s="3">
        <f t="shared" si="337"/>
        <v>26394.16</v>
      </c>
      <c r="AT623" s="3">
        <f t="shared" si="337"/>
        <v>0</v>
      </c>
      <c r="AU623" s="3">
        <f t="shared" ref="AU623:BZ623" si="338">AU641</f>
        <v>0</v>
      </c>
      <c r="AV623" s="3">
        <f t="shared" si="338"/>
        <v>18795.34</v>
      </c>
      <c r="AW623" s="3">
        <f t="shared" si="338"/>
        <v>18795.34</v>
      </c>
      <c r="AX623" s="3">
        <f t="shared" si="338"/>
        <v>0</v>
      </c>
      <c r="AY623" s="3">
        <f t="shared" si="338"/>
        <v>18795.34</v>
      </c>
      <c r="AZ623" s="3">
        <f t="shared" si="338"/>
        <v>0</v>
      </c>
      <c r="BA623" s="3">
        <f t="shared" si="338"/>
        <v>0</v>
      </c>
      <c r="BB623" s="3">
        <f t="shared" si="338"/>
        <v>0</v>
      </c>
      <c r="BC623" s="3">
        <f t="shared" si="338"/>
        <v>0</v>
      </c>
      <c r="BD623" s="3">
        <f t="shared" si="338"/>
        <v>0</v>
      </c>
      <c r="BE623" s="3">
        <f t="shared" si="338"/>
        <v>0</v>
      </c>
      <c r="BF623" s="3">
        <f t="shared" si="338"/>
        <v>0</v>
      </c>
      <c r="BG623" s="3">
        <f t="shared" si="338"/>
        <v>0</v>
      </c>
      <c r="BH623" s="3">
        <f t="shared" si="338"/>
        <v>0</v>
      </c>
      <c r="BI623" s="3">
        <f t="shared" si="338"/>
        <v>0</v>
      </c>
      <c r="BJ623" s="3">
        <f t="shared" si="338"/>
        <v>0</v>
      </c>
      <c r="BK623" s="3">
        <f t="shared" si="338"/>
        <v>0</v>
      </c>
      <c r="BL623" s="3">
        <f t="shared" si="338"/>
        <v>0</v>
      </c>
      <c r="BM623" s="3">
        <f t="shared" si="338"/>
        <v>0</v>
      </c>
      <c r="BN623" s="3">
        <f t="shared" si="338"/>
        <v>0</v>
      </c>
      <c r="BO623" s="3">
        <f t="shared" si="338"/>
        <v>0</v>
      </c>
      <c r="BP623" s="3">
        <f t="shared" si="338"/>
        <v>0</v>
      </c>
      <c r="BQ623" s="3">
        <f t="shared" si="338"/>
        <v>0</v>
      </c>
      <c r="BR623" s="3">
        <f t="shared" si="338"/>
        <v>0</v>
      </c>
      <c r="BS623" s="3">
        <f t="shared" si="338"/>
        <v>0</v>
      </c>
      <c r="BT623" s="3">
        <f t="shared" si="338"/>
        <v>0</v>
      </c>
      <c r="BU623" s="3">
        <f t="shared" si="338"/>
        <v>0</v>
      </c>
      <c r="BV623" s="3">
        <f t="shared" si="338"/>
        <v>0</v>
      </c>
      <c r="BW623" s="3">
        <f t="shared" si="338"/>
        <v>0</v>
      </c>
      <c r="BX623" s="3">
        <f t="shared" si="338"/>
        <v>0</v>
      </c>
      <c r="BY623" s="3">
        <f t="shared" si="338"/>
        <v>0</v>
      </c>
      <c r="BZ623" s="3">
        <f t="shared" si="338"/>
        <v>0</v>
      </c>
      <c r="CA623" s="3">
        <f t="shared" ref="CA623:DF623" si="339">CA641</f>
        <v>26394.16</v>
      </c>
      <c r="CB623" s="3">
        <f t="shared" si="339"/>
        <v>26394.16</v>
      </c>
      <c r="CC623" s="3">
        <f t="shared" si="339"/>
        <v>0</v>
      </c>
      <c r="CD623" s="3">
        <f t="shared" si="339"/>
        <v>0</v>
      </c>
      <c r="CE623" s="3">
        <f t="shared" si="339"/>
        <v>18795.34</v>
      </c>
      <c r="CF623" s="3">
        <f t="shared" si="339"/>
        <v>18795.34</v>
      </c>
      <c r="CG623" s="3">
        <f t="shared" si="339"/>
        <v>0</v>
      </c>
      <c r="CH623" s="3">
        <f t="shared" si="339"/>
        <v>18795.34</v>
      </c>
      <c r="CI623" s="3">
        <f t="shared" si="339"/>
        <v>0</v>
      </c>
      <c r="CJ623" s="3">
        <f t="shared" si="339"/>
        <v>0</v>
      </c>
      <c r="CK623" s="3">
        <f t="shared" si="339"/>
        <v>0</v>
      </c>
      <c r="CL623" s="3">
        <f t="shared" si="339"/>
        <v>0</v>
      </c>
      <c r="CM623" s="3">
        <f t="shared" si="339"/>
        <v>0</v>
      </c>
      <c r="CN623" s="3">
        <f t="shared" si="339"/>
        <v>0</v>
      </c>
      <c r="CO623" s="3">
        <f t="shared" si="339"/>
        <v>0</v>
      </c>
      <c r="CP623" s="3">
        <f t="shared" si="339"/>
        <v>0</v>
      </c>
      <c r="CQ623" s="3">
        <f t="shared" si="339"/>
        <v>0</v>
      </c>
      <c r="CR623" s="3">
        <f t="shared" si="339"/>
        <v>0</v>
      </c>
      <c r="CS623" s="3">
        <f t="shared" si="339"/>
        <v>0</v>
      </c>
      <c r="CT623" s="3">
        <f t="shared" si="339"/>
        <v>0</v>
      </c>
      <c r="CU623" s="3">
        <f t="shared" si="339"/>
        <v>0</v>
      </c>
      <c r="CV623" s="3">
        <f t="shared" si="339"/>
        <v>0</v>
      </c>
      <c r="CW623" s="3">
        <f t="shared" si="339"/>
        <v>0</v>
      </c>
      <c r="CX623" s="3">
        <f t="shared" si="339"/>
        <v>0</v>
      </c>
      <c r="CY623" s="3">
        <f t="shared" si="339"/>
        <v>0</v>
      </c>
      <c r="CZ623" s="3">
        <f t="shared" si="339"/>
        <v>0</v>
      </c>
      <c r="DA623" s="3">
        <f t="shared" si="339"/>
        <v>0</v>
      </c>
      <c r="DB623" s="3">
        <f t="shared" si="339"/>
        <v>0</v>
      </c>
      <c r="DC623" s="3">
        <f t="shared" si="339"/>
        <v>0</v>
      </c>
      <c r="DD623" s="3">
        <f t="shared" si="339"/>
        <v>0</v>
      </c>
      <c r="DE623" s="3">
        <f t="shared" si="339"/>
        <v>0</v>
      </c>
      <c r="DF623" s="3">
        <f t="shared" si="339"/>
        <v>0</v>
      </c>
      <c r="DG623" s="4">
        <f t="shared" ref="DG623:EL623" si="340">DG641</f>
        <v>0</v>
      </c>
      <c r="DH623" s="4">
        <f t="shared" si="340"/>
        <v>0</v>
      </c>
      <c r="DI623" s="4">
        <f t="shared" si="340"/>
        <v>0</v>
      </c>
      <c r="DJ623" s="4">
        <f t="shared" si="340"/>
        <v>0</v>
      </c>
      <c r="DK623" s="4">
        <f t="shared" si="340"/>
        <v>0</v>
      </c>
      <c r="DL623" s="4">
        <f t="shared" si="340"/>
        <v>0</v>
      </c>
      <c r="DM623" s="4">
        <f t="shared" si="340"/>
        <v>0</v>
      </c>
      <c r="DN623" s="4">
        <f t="shared" si="340"/>
        <v>0</v>
      </c>
      <c r="DO623" s="4">
        <f t="shared" si="340"/>
        <v>0</v>
      </c>
      <c r="DP623" s="4">
        <f t="shared" si="340"/>
        <v>0</v>
      </c>
      <c r="DQ623" s="4">
        <f t="shared" si="340"/>
        <v>0</v>
      </c>
      <c r="DR623" s="4">
        <f t="shared" si="340"/>
        <v>0</v>
      </c>
      <c r="DS623" s="4">
        <f t="shared" si="340"/>
        <v>0</v>
      </c>
      <c r="DT623" s="4">
        <f t="shared" si="340"/>
        <v>0</v>
      </c>
      <c r="DU623" s="4">
        <f t="shared" si="340"/>
        <v>0</v>
      </c>
      <c r="DV623" s="4">
        <f t="shared" si="340"/>
        <v>0</v>
      </c>
      <c r="DW623" s="4">
        <f t="shared" si="340"/>
        <v>0</v>
      </c>
      <c r="DX623" s="4">
        <f t="shared" si="340"/>
        <v>0</v>
      </c>
      <c r="DY623" s="4">
        <f t="shared" si="340"/>
        <v>0</v>
      </c>
      <c r="DZ623" s="4">
        <f t="shared" si="340"/>
        <v>0</v>
      </c>
      <c r="EA623" s="4">
        <f t="shared" si="340"/>
        <v>0</v>
      </c>
      <c r="EB623" s="4">
        <f t="shared" si="340"/>
        <v>0</v>
      </c>
      <c r="EC623" s="4">
        <f t="shared" si="340"/>
        <v>0</v>
      </c>
      <c r="ED623" s="4">
        <f t="shared" si="340"/>
        <v>0</v>
      </c>
      <c r="EE623" s="4">
        <f t="shared" si="340"/>
        <v>0</v>
      </c>
      <c r="EF623" s="4">
        <f t="shared" si="340"/>
        <v>0</v>
      </c>
      <c r="EG623" s="4">
        <f t="shared" si="340"/>
        <v>0</v>
      </c>
      <c r="EH623" s="4">
        <f t="shared" si="340"/>
        <v>0</v>
      </c>
      <c r="EI623" s="4">
        <f t="shared" si="340"/>
        <v>0</v>
      </c>
      <c r="EJ623" s="4">
        <f t="shared" si="340"/>
        <v>0</v>
      </c>
      <c r="EK623" s="4">
        <f t="shared" si="340"/>
        <v>0</v>
      </c>
      <c r="EL623" s="4">
        <f t="shared" si="340"/>
        <v>0</v>
      </c>
      <c r="EM623" s="4">
        <f t="shared" ref="EM623:FR623" si="341">EM641</f>
        <v>0</v>
      </c>
      <c r="EN623" s="4">
        <f t="shared" si="341"/>
        <v>0</v>
      </c>
      <c r="EO623" s="4">
        <f t="shared" si="341"/>
        <v>0</v>
      </c>
      <c r="EP623" s="4">
        <f t="shared" si="341"/>
        <v>0</v>
      </c>
      <c r="EQ623" s="4">
        <f t="shared" si="341"/>
        <v>0</v>
      </c>
      <c r="ER623" s="4">
        <f t="shared" si="341"/>
        <v>0</v>
      </c>
      <c r="ES623" s="4">
        <f t="shared" si="341"/>
        <v>0</v>
      </c>
      <c r="ET623" s="4">
        <f t="shared" si="341"/>
        <v>0</v>
      </c>
      <c r="EU623" s="4">
        <f t="shared" si="341"/>
        <v>0</v>
      </c>
      <c r="EV623" s="4">
        <f t="shared" si="341"/>
        <v>0</v>
      </c>
      <c r="EW623" s="4">
        <f t="shared" si="341"/>
        <v>0</v>
      </c>
      <c r="EX623" s="4">
        <f t="shared" si="341"/>
        <v>0</v>
      </c>
      <c r="EY623" s="4">
        <f t="shared" si="341"/>
        <v>0</v>
      </c>
      <c r="EZ623" s="4">
        <f t="shared" si="341"/>
        <v>0</v>
      </c>
      <c r="FA623" s="4">
        <f t="shared" si="341"/>
        <v>0</v>
      </c>
      <c r="FB623" s="4">
        <f t="shared" si="341"/>
        <v>0</v>
      </c>
      <c r="FC623" s="4">
        <f t="shared" si="341"/>
        <v>0</v>
      </c>
      <c r="FD623" s="4">
        <f t="shared" si="341"/>
        <v>0</v>
      </c>
      <c r="FE623" s="4">
        <f t="shared" si="341"/>
        <v>0</v>
      </c>
      <c r="FF623" s="4">
        <f t="shared" si="341"/>
        <v>0</v>
      </c>
      <c r="FG623" s="4">
        <f t="shared" si="341"/>
        <v>0</v>
      </c>
      <c r="FH623" s="4">
        <f t="shared" si="341"/>
        <v>0</v>
      </c>
      <c r="FI623" s="4">
        <f t="shared" si="341"/>
        <v>0</v>
      </c>
      <c r="FJ623" s="4">
        <f t="shared" si="341"/>
        <v>0</v>
      </c>
      <c r="FK623" s="4">
        <f t="shared" si="341"/>
        <v>0</v>
      </c>
      <c r="FL623" s="4">
        <f t="shared" si="341"/>
        <v>0</v>
      </c>
      <c r="FM623" s="4">
        <f t="shared" si="341"/>
        <v>0</v>
      </c>
      <c r="FN623" s="4">
        <f t="shared" si="341"/>
        <v>0</v>
      </c>
      <c r="FO623" s="4">
        <f t="shared" si="341"/>
        <v>0</v>
      </c>
      <c r="FP623" s="4">
        <f t="shared" si="341"/>
        <v>0</v>
      </c>
      <c r="FQ623" s="4">
        <f t="shared" si="341"/>
        <v>0</v>
      </c>
      <c r="FR623" s="4">
        <f t="shared" si="341"/>
        <v>0</v>
      </c>
      <c r="FS623" s="4">
        <f t="shared" ref="FS623:GX623" si="342">FS641</f>
        <v>0</v>
      </c>
      <c r="FT623" s="4">
        <f t="shared" si="342"/>
        <v>0</v>
      </c>
      <c r="FU623" s="4">
        <f t="shared" si="342"/>
        <v>0</v>
      </c>
      <c r="FV623" s="4">
        <f t="shared" si="342"/>
        <v>0</v>
      </c>
      <c r="FW623" s="4">
        <f t="shared" si="342"/>
        <v>0</v>
      </c>
      <c r="FX623" s="4">
        <f t="shared" si="342"/>
        <v>0</v>
      </c>
      <c r="FY623" s="4">
        <f t="shared" si="342"/>
        <v>0</v>
      </c>
      <c r="FZ623" s="4">
        <f t="shared" si="342"/>
        <v>0</v>
      </c>
      <c r="GA623" s="4">
        <f t="shared" si="342"/>
        <v>0</v>
      </c>
      <c r="GB623" s="4">
        <f t="shared" si="342"/>
        <v>0</v>
      </c>
      <c r="GC623" s="4">
        <f t="shared" si="342"/>
        <v>0</v>
      </c>
      <c r="GD623" s="4">
        <f t="shared" si="342"/>
        <v>0</v>
      </c>
      <c r="GE623" s="4">
        <f t="shared" si="342"/>
        <v>0</v>
      </c>
      <c r="GF623" s="4">
        <f t="shared" si="342"/>
        <v>0</v>
      </c>
      <c r="GG623" s="4">
        <f t="shared" si="342"/>
        <v>0</v>
      </c>
      <c r="GH623" s="4">
        <f t="shared" si="342"/>
        <v>0</v>
      </c>
      <c r="GI623" s="4">
        <f t="shared" si="342"/>
        <v>0</v>
      </c>
      <c r="GJ623" s="4">
        <f t="shared" si="342"/>
        <v>0</v>
      </c>
      <c r="GK623" s="4">
        <f t="shared" si="342"/>
        <v>0</v>
      </c>
      <c r="GL623" s="4">
        <f t="shared" si="342"/>
        <v>0</v>
      </c>
      <c r="GM623" s="4">
        <f t="shared" si="342"/>
        <v>0</v>
      </c>
      <c r="GN623" s="4">
        <f t="shared" si="342"/>
        <v>0</v>
      </c>
      <c r="GO623" s="4">
        <f t="shared" si="342"/>
        <v>0</v>
      </c>
      <c r="GP623" s="4">
        <f t="shared" si="342"/>
        <v>0</v>
      </c>
      <c r="GQ623" s="4">
        <f t="shared" si="342"/>
        <v>0</v>
      </c>
      <c r="GR623" s="4">
        <f t="shared" si="342"/>
        <v>0</v>
      </c>
      <c r="GS623" s="4">
        <f t="shared" si="342"/>
        <v>0</v>
      </c>
      <c r="GT623" s="4">
        <f t="shared" si="342"/>
        <v>0</v>
      </c>
      <c r="GU623" s="4">
        <f t="shared" si="342"/>
        <v>0</v>
      </c>
      <c r="GV623" s="4">
        <f t="shared" si="342"/>
        <v>0</v>
      </c>
      <c r="GW623" s="4">
        <f t="shared" si="342"/>
        <v>0</v>
      </c>
      <c r="GX623" s="4">
        <f t="shared" si="342"/>
        <v>0</v>
      </c>
    </row>
    <row r="625" spans="1:255" x14ac:dyDescent="0.2">
      <c r="A625" s="2">
        <v>17</v>
      </c>
      <c r="B625" s="2">
        <v>1</v>
      </c>
      <c r="C625" s="2">
        <f>ROW(SmtRes!A590)</f>
        <v>590</v>
      </c>
      <c r="D625" s="2">
        <f>ROW(EtalonRes!A645)</f>
        <v>645</v>
      </c>
      <c r="E625" s="2" t="s">
        <v>755</v>
      </c>
      <c r="F625" s="2" t="s">
        <v>756</v>
      </c>
      <c r="G625" s="2" t="s">
        <v>757</v>
      </c>
      <c r="H625" s="2" t="s">
        <v>104</v>
      </c>
      <c r="I625" s="2">
        <f>ROUND(10/100,7)</f>
        <v>0.1</v>
      </c>
      <c r="J625" s="2">
        <v>0</v>
      </c>
      <c r="K625" s="2">
        <f>ROUND(10/100,7)</f>
        <v>0.1</v>
      </c>
      <c r="L625" s="2"/>
      <c r="M625" s="2"/>
      <c r="N625" s="2"/>
      <c r="O625" s="2">
        <f t="shared" ref="O625:O639" si="343">ROUND(CP625,2)</f>
        <v>202.33</v>
      </c>
      <c r="P625" s="2">
        <f>SUMIF(SmtRes!AQ587:'SmtRes'!AQ590,"=1",SmtRes!DF587:'SmtRes'!DF590)</f>
        <v>0</v>
      </c>
      <c r="Q625" s="2">
        <f>SUMIF(SmtRes!AQ587:'SmtRes'!AQ590,"=1",SmtRes!DG587:'SmtRes'!DG590)</f>
        <v>86.06</v>
      </c>
      <c r="R625" s="2">
        <f>SUMIF(SmtRes!AQ587:'SmtRes'!AQ590,"=1",SmtRes!DH587:'SmtRes'!DH590)</f>
        <v>33.5</v>
      </c>
      <c r="S625" s="2">
        <f>SUMIF(SmtRes!AQ587:'SmtRes'!AQ590,"=1",SmtRes!DI587:'SmtRes'!DI590)</f>
        <v>82.77</v>
      </c>
      <c r="T625" s="2">
        <f t="shared" ref="T625:T639" si="344">ROUND(CU625*I625,2)</f>
        <v>0</v>
      </c>
      <c r="U625" s="2">
        <f>SUMIF(SmtRes!AQ587:'SmtRes'!AQ590,"=1",SmtRes!CV587:'SmtRes'!CV590)</f>
        <v>0.22800000000000001</v>
      </c>
      <c r="V625" s="2">
        <f>SUMIF(SmtRes!AQ587:'SmtRes'!AQ590,"=1",SmtRes!CW587:'SmtRes'!CW590)</f>
        <v>7.3999999999999996E-2</v>
      </c>
      <c r="W625" s="2">
        <f t="shared" ref="W625:W639" si="345">ROUND(CX625*I625,2)</f>
        <v>0</v>
      </c>
      <c r="X625" s="2">
        <f t="shared" ref="X625:X639" si="346">ROUND(CY625,2)</f>
        <v>136.04</v>
      </c>
      <c r="Y625" s="2">
        <f t="shared" ref="Y625:Y639" si="347">ROUND(CZ625,2)</f>
        <v>86.04</v>
      </c>
      <c r="Z625" s="2"/>
      <c r="AA625" s="2">
        <v>72309884</v>
      </c>
      <c r="AB625" s="2">
        <f t="shared" ref="AB625:AB639" si="348">ROUND((AC625+AD625+AF625),6)</f>
        <v>1563.2757999999999</v>
      </c>
      <c r="AC625" s="2">
        <f>ROUND((0),6)</f>
        <v>0</v>
      </c>
      <c r="AD625" s="2">
        <f>ROUND((((SUM(SmtRes!BR587:'SmtRes'!BR590))-(SUM(SmtRes!BS587:'SmtRes'!BS590)))+AE625),6)</f>
        <v>735.56740000000002</v>
      </c>
      <c r="AE625" s="2">
        <f>ROUND((SUM(SmtRes!BS587:'SmtRes'!BS590)),6)</f>
        <v>334.98320000000001</v>
      </c>
      <c r="AF625" s="2">
        <f>ROUND((SUM(SmtRes!BT587:'SmtRes'!BT590)),6)</f>
        <v>827.70839999999998</v>
      </c>
      <c r="AG625" s="2">
        <f t="shared" ref="AG625:AG639" si="349">ROUND((AP625),6)</f>
        <v>0</v>
      </c>
      <c r="AH625" s="2">
        <f>(SUM(SmtRes!BU587:'SmtRes'!BU590))</f>
        <v>2.2799999999999998</v>
      </c>
      <c r="AI625" s="2">
        <f>(SUM(SmtRes!BV587:'SmtRes'!BV590))</f>
        <v>0.74</v>
      </c>
      <c r="AJ625" s="2">
        <f t="shared" ref="AJ625:AJ639" si="350">(AS625)</f>
        <v>0</v>
      </c>
      <c r="AK625" s="2">
        <v>1898.259</v>
      </c>
      <c r="AL625" s="2">
        <v>0</v>
      </c>
      <c r="AM625" s="2">
        <v>735.56740000000002</v>
      </c>
      <c r="AN625" s="2">
        <v>334.98320000000001</v>
      </c>
      <c r="AO625" s="2">
        <v>827.70839999999987</v>
      </c>
      <c r="AP625" s="2">
        <v>0</v>
      </c>
      <c r="AQ625" s="2">
        <v>2.2799999999999998</v>
      </c>
      <c r="AR625" s="2">
        <v>0.74</v>
      </c>
      <c r="AS625" s="2">
        <v>0</v>
      </c>
      <c r="AT625" s="2">
        <v>117</v>
      </c>
      <c r="AU625" s="2">
        <v>74</v>
      </c>
      <c r="AV625" s="2">
        <v>1</v>
      </c>
      <c r="AW625" s="2">
        <v>1</v>
      </c>
      <c r="AX625" s="2"/>
      <c r="AY625" s="2"/>
      <c r="AZ625" s="2">
        <v>1</v>
      </c>
      <c r="BA625" s="2">
        <v>1</v>
      </c>
      <c r="BB625" s="2">
        <v>1</v>
      </c>
      <c r="BC625" s="2">
        <v>1</v>
      </c>
      <c r="BD625" s="2" t="s">
        <v>3</v>
      </c>
      <c r="BE625" s="2" t="s">
        <v>3</v>
      </c>
      <c r="BF625" s="2" t="s">
        <v>3</v>
      </c>
      <c r="BG625" s="2" t="s">
        <v>3</v>
      </c>
      <c r="BH625" s="2">
        <v>0</v>
      </c>
      <c r="BI625" s="2">
        <v>1</v>
      </c>
      <c r="BJ625" s="2" t="s">
        <v>758</v>
      </c>
      <c r="BK625" s="2"/>
      <c r="BL625" s="2"/>
      <c r="BM625" s="2">
        <v>24001</v>
      </c>
      <c r="BN625" s="2">
        <v>0</v>
      </c>
      <c r="BO625" s="2" t="s">
        <v>3</v>
      </c>
      <c r="BP625" s="2">
        <v>0</v>
      </c>
      <c r="BQ625" s="2">
        <v>2</v>
      </c>
      <c r="BR625" s="2">
        <v>0</v>
      </c>
      <c r="BS625" s="2">
        <v>1</v>
      </c>
      <c r="BT625" s="2">
        <v>1</v>
      </c>
      <c r="BU625" s="2">
        <v>1</v>
      </c>
      <c r="BV625" s="2">
        <v>1</v>
      </c>
      <c r="BW625" s="2">
        <v>1</v>
      </c>
      <c r="BX625" s="2">
        <v>1</v>
      </c>
      <c r="BY625" s="2" t="s">
        <v>3</v>
      </c>
      <c r="BZ625" s="2">
        <v>117</v>
      </c>
      <c r="CA625" s="2">
        <v>74</v>
      </c>
      <c r="CB625" s="2" t="s">
        <v>3</v>
      </c>
      <c r="CC625" s="2"/>
      <c r="CD625" s="2"/>
      <c r="CE625" s="2">
        <v>0</v>
      </c>
      <c r="CF625" s="2">
        <v>0</v>
      </c>
      <c r="CG625" s="2">
        <v>0</v>
      </c>
      <c r="CH625" s="2"/>
      <c r="CI625" s="2"/>
      <c r="CJ625" s="2"/>
      <c r="CK625" s="2"/>
      <c r="CL625" s="2"/>
      <c r="CM625" s="2">
        <v>0</v>
      </c>
      <c r="CN625" s="2" t="s">
        <v>3</v>
      </c>
      <c r="CO625" s="2">
        <v>0</v>
      </c>
      <c r="CP625" s="2">
        <f t="shared" ref="CP625:CP639" si="351">(P625+Q625+S625+R625)</f>
        <v>202.32999999999998</v>
      </c>
      <c r="CQ625" s="2">
        <f>SUMIF(SmtRes!AQ587:'SmtRes'!AQ590,"=1",SmtRes!AA587:'SmtRes'!AA590)</f>
        <v>0</v>
      </c>
      <c r="CR625" s="2">
        <f>SUMIF(SmtRes!AQ587:'SmtRes'!AQ590,"=1",SmtRes!AB587:'SmtRes'!AB590)</f>
        <v>1162.99</v>
      </c>
      <c r="CS625" s="2">
        <f>SUMIF(SmtRes!AQ587:'SmtRes'!AQ590,"=1",SmtRes!AC587:'SmtRes'!AC590)</f>
        <v>452.68</v>
      </c>
      <c r="CT625" s="2">
        <f>SUMIF(SmtRes!AQ587:'SmtRes'!AQ590,"=1",SmtRes!AD587:'SmtRes'!AD590)</f>
        <v>363.03</v>
      </c>
      <c r="CU625" s="2">
        <f t="shared" ref="CU625:CU639" si="352">AG625</f>
        <v>0</v>
      </c>
      <c r="CV625" s="2">
        <f>SUMIF(SmtRes!AQ587:'SmtRes'!AQ590,"=1",SmtRes!BU587:'SmtRes'!BU590)</f>
        <v>2.2799999999999998</v>
      </c>
      <c r="CW625" s="2">
        <f>SUMIF(SmtRes!AQ587:'SmtRes'!AQ590,"=1",SmtRes!BV587:'SmtRes'!BV590)</f>
        <v>0.74</v>
      </c>
      <c r="CX625" s="2">
        <f t="shared" ref="CX625:CX639" si="353">AJ625</f>
        <v>0</v>
      </c>
      <c r="CY625" s="2">
        <f>(((S625+R625)*AT625)/100)</f>
        <v>136.0359</v>
      </c>
      <c r="CZ625" s="2">
        <f>(((S625+R625)*AU625)/100)</f>
        <v>86.0398</v>
      </c>
      <c r="DA625" s="2"/>
      <c r="DB625" s="2"/>
      <c r="DC625" s="2" t="s">
        <v>3</v>
      </c>
      <c r="DD625" s="2" t="s">
        <v>3</v>
      </c>
      <c r="DE625" s="2" t="s">
        <v>3</v>
      </c>
      <c r="DF625" s="2" t="s">
        <v>3</v>
      </c>
      <c r="DG625" s="2" t="s">
        <v>3</v>
      </c>
      <c r="DH625" s="2" t="s">
        <v>3</v>
      </c>
      <c r="DI625" s="2" t="s">
        <v>3</v>
      </c>
      <c r="DJ625" s="2" t="s">
        <v>3</v>
      </c>
      <c r="DK625" s="2" t="s">
        <v>3</v>
      </c>
      <c r="DL625" s="2" t="s">
        <v>3</v>
      </c>
      <c r="DM625" s="2" t="s">
        <v>3</v>
      </c>
      <c r="DN625" s="2">
        <v>0</v>
      </c>
      <c r="DO625" s="2">
        <v>0</v>
      </c>
      <c r="DP625" s="2">
        <v>1</v>
      </c>
      <c r="DQ625" s="2">
        <v>1</v>
      </c>
      <c r="DR625" s="2"/>
      <c r="DS625" s="2"/>
      <c r="DT625" s="2"/>
      <c r="DU625" s="2">
        <v>1003</v>
      </c>
      <c r="DV625" s="2" t="s">
        <v>104</v>
      </c>
      <c r="DW625" s="2" t="s">
        <v>104</v>
      </c>
      <c r="DX625" s="2">
        <v>100</v>
      </c>
      <c r="DY625" s="2"/>
      <c r="DZ625" s="2" t="s">
        <v>3</v>
      </c>
      <c r="EA625" s="2" t="s">
        <v>3</v>
      </c>
      <c r="EB625" s="2" t="s">
        <v>3</v>
      </c>
      <c r="EC625" s="2" t="s">
        <v>3</v>
      </c>
      <c r="ED625" s="2"/>
      <c r="EE625" s="2">
        <v>70312969</v>
      </c>
      <c r="EF625" s="2">
        <v>2</v>
      </c>
      <c r="EG625" s="2" t="s">
        <v>25</v>
      </c>
      <c r="EH625" s="2">
        <v>18</v>
      </c>
      <c r="EI625" s="2" t="s">
        <v>106</v>
      </c>
      <c r="EJ625" s="2">
        <v>1</v>
      </c>
      <c r="EK625" s="2">
        <v>24001</v>
      </c>
      <c r="EL625" s="2" t="s">
        <v>106</v>
      </c>
      <c r="EM625" s="2" t="s">
        <v>107</v>
      </c>
      <c r="EN625" s="2"/>
      <c r="EO625" s="2" t="s">
        <v>3</v>
      </c>
      <c r="EP625" s="2"/>
      <c r="EQ625" s="2">
        <v>0</v>
      </c>
      <c r="ER625" s="2">
        <v>0</v>
      </c>
      <c r="ES625" s="2">
        <v>0</v>
      </c>
      <c r="ET625" s="2">
        <v>0</v>
      </c>
      <c r="EU625" s="2">
        <v>0</v>
      </c>
      <c r="EV625" s="2">
        <v>0</v>
      </c>
      <c r="EW625" s="2">
        <v>2.2799999999999998</v>
      </c>
      <c r="EX625" s="2">
        <v>0.74</v>
      </c>
      <c r="EY625" s="2">
        <v>0</v>
      </c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  <c r="FK625" s="2"/>
      <c r="FL625" s="2"/>
      <c r="FM625" s="2"/>
      <c r="FN625" s="2"/>
      <c r="FO625" s="2"/>
      <c r="FP625" s="2"/>
      <c r="FQ625" s="2">
        <v>0</v>
      </c>
      <c r="FR625" s="2">
        <v>0</v>
      </c>
      <c r="FS625" s="2">
        <v>0</v>
      </c>
      <c r="FT625" s="2"/>
      <c r="FU625" s="2"/>
      <c r="FV625" s="2"/>
      <c r="FW625" s="2"/>
      <c r="FX625" s="2">
        <v>117</v>
      </c>
      <c r="FY625" s="2">
        <v>74</v>
      </c>
      <c r="FZ625" s="2"/>
      <c r="GA625" s="2" t="s">
        <v>3</v>
      </c>
      <c r="GB625" s="2"/>
      <c r="GC625" s="2"/>
      <c r="GD625" s="2">
        <v>1</v>
      </c>
      <c r="GE625" s="2"/>
      <c r="GF625" s="2">
        <v>148000873</v>
      </c>
      <c r="GG625" s="2">
        <v>2</v>
      </c>
      <c r="GH625" s="2">
        <v>1</v>
      </c>
      <c r="GI625" s="2">
        <v>-2</v>
      </c>
      <c r="GJ625" s="2">
        <v>0</v>
      </c>
      <c r="GK625" s="2">
        <v>0</v>
      </c>
      <c r="GL625" s="2">
        <f t="shared" ref="GL625:GL639" si="354">ROUND(IF(AND(BH625=3,BI625=3,FS625&lt;&gt;0),P625,0),2)</f>
        <v>0</v>
      </c>
      <c r="GM625" s="2">
        <f t="shared" ref="GM625:GM639" si="355">ROUND(O625+X625+Y625,2)+GX625</f>
        <v>424.41</v>
      </c>
      <c r="GN625" s="2">
        <f t="shared" ref="GN625:GN639" si="356">IF(OR(BI625=0,BI625=1),GM625-GX625,0)</f>
        <v>424.41</v>
      </c>
      <c r="GO625" s="2">
        <f t="shared" ref="GO625:GO639" si="357">IF(BI625=2,GM625-GX625,0)</f>
        <v>0</v>
      </c>
      <c r="GP625" s="2">
        <f t="shared" ref="GP625:GP639" si="358">IF(BI625=4,GM625-GX625,0)</f>
        <v>0</v>
      </c>
      <c r="GQ625" s="2"/>
      <c r="GR625" s="2">
        <v>0</v>
      </c>
      <c r="GS625" s="2">
        <v>3</v>
      </c>
      <c r="GT625" s="2">
        <v>0</v>
      </c>
      <c r="GU625" s="2" t="s">
        <v>3</v>
      </c>
      <c r="GV625" s="2">
        <f t="shared" ref="GV625:GV639" si="359">ROUND((GT625),6)</f>
        <v>0</v>
      </c>
      <c r="GW625" s="2">
        <v>1</v>
      </c>
      <c r="GX625" s="2">
        <f t="shared" ref="GX625:GX639" si="360">ROUND(HC625*I625,2)</f>
        <v>0</v>
      </c>
      <c r="GY625" s="2"/>
      <c r="GZ625" s="2"/>
      <c r="HA625" s="2">
        <v>0</v>
      </c>
      <c r="HB625" s="2">
        <v>0</v>
      </c>
      <c r="HC625" s="2">
        <f t="shared" ref="HC625:HC639" si="361">GV625*GW625</f>
        <v>0</v>
      </c>
      <c r="HD625" s="2"/>
      <c r="HE625" s="2" t="s">
        <v>3</v>
      </c>
      <c r="HF625" s="2" t="s">
        <v>3</v>
      </c>
      <c r="HG625" s="2"/>
      <c r="HH625" s="2"/>
      <c r="HI625" s="2"/>
      <c r="HJ625" s="2"/>
      <c r="HK625" s="2"/>
      <c r="HL625" s="2"/>
      <c r="HM625" s="2" t="s">
        <v>3</v>
      </c>
      <c r="HN625" s="2" t="s">
        <v>108</v>
      </c>
      <c r="HO625" s="2" t="s">
        <v>109</v>
      </c>
      <c r="HP625" s="2" t="s">
        <v>106</v>
      </c>
      <c r="HQ625" s="2" t="s">
        <v>106</v>
      </c>
      <c r="HR625" s="2"/>
      <c r="HS625" s="2">
        <v>0</v>
      </c>
      <c r="HT625" s="2"/>
      <c r="HU625" s="2"/>
      <c r="HV625" s="2"/>
      <c r="HW625" s="2"/>
      <c r="HX625" s="2"/>
      <c r="HY625" s="2"/>
      <c r="HZ625" s="2"/>
      <c r="IA625" s="2"/>
      <c r="IB625" s="2"/>
      <c r="IC625" s="2"/>
      <c r="ID625" s="2"/>
      <c r="IE625" s="2"/>
      <c r="IF625" s="2"/>
      <c r="IG625" s="2"/>
      <c r="IH625" s="2"/>
      <c r="II625" s="2"/>
      <c r="IJ625" s="2"/>
      <c r="IK625" s="2">
        <v>0</v>
      </c>
      <c r="IL625" s="2"/>
      <c r="IM625" s="2"/>
      <c r="IN625" s="2"/>
      <c r="IO625" s="2"/>
      <c r="IP625" s="2"/>
      <c r="IQ625" s="2"/>
      <c r="IR625" s="2"/>
      <c r="IS625" s="2"/>
      <c r="IT625" s="2"/>
      <c r="IU625" s="2"/>
    </row>
    <row r="626" spans="1:255" x14ac:dyDescent="0.2">
      <c r="A626" s="2">
        <v>18</v>
      </c>
      <c r="B626" s="2">
        <v>1</v>
      </c>
      <c r="C626" s="2">
        <v>590</v>
      </c>
      <c r="D626" s="2"/>
      <c r="E626" s="2" t="s">
        <v>759</v>
      </c>
      <c r="F626" s="2" t="s">
        <v>640</v>
      </c>
      <c r="G626" s="2" t="s">
        <v>641</v>
      </c>
      <c r="H626" s="2" t="s">
        <v>113</v>
      </c>
      <c r="I626" s="2">
        <f>I625*J626</f>
        <v>10</v>
      </c>
      <c r="J626" s="2">
        <v>100</v>
      </c>
      <c r="K626" s="2">
        <v>100</v>
      </c>
      <c r="L626" s="2"/>
      <c r="M626" s="2"/>
      <c r="N626" s="2"/>
      <c r="O626" s="2">
        <f t="shared" si="343"/>
        <v>12874.2</v>
      </c>
      <c r="P626" s="2">
        <f>ROUND(CQ626*I626,2)</f>
        <v>12874.2</v>
      </c>
      <c r="Q626" s="2">
        <f>ROUND(CR626*I626,2)</f>
        <v>0</v>
      </c>
      <c r="R626" s="2">
        <f>ROUND(CS626*I626,2)</f>
        <v>0</v>
      </c>
      <c r="S626" s="2">
        <f>ROUND(CT626*I626,2)</f>
        <v>0</v>
      </c>
      <c r="T626" s="2">
        <f t="shared" si="344"/>
        <v>0</v>
      </c>
      <c r="U626" s="2">
        <f>ROUND(CV626*I626,7)</f>
        <v>0</v>
      </c>
      <c r="V626" s="2">
        <f>ROUND(CW626*I626,7)</f>
        <v>0</v>
      </c>
      <c r="W626" s="2">
        <f t="shared" si="345"/>
        <v>0</v>
      </c>
      <c r="X626" s="2">
        <f t="shared" si="346"/>
        <v>0</v>
      </c>
      <c r="Y626" s="2">
        <f t="shared" si="347"/>
        <v>0</v>
      </c>
      <c r="Z626" s="2"/>
      <c r="AA626" s="2">
        <v>72309884</v>
      </c>
      <c r="AB626" s="2">
        <f t="shared" si="348"/>
        <v>1249.92</v>
      </c>
      <c r="AC626" s="2">
        <f>ROUND((ES626),6)</f>
        <v>1249.92</v>
      </c>
      <c r="AD626" s="2">
        <f>ROUND((((ET626)-(EU626))+AE626),6)</f>
        <v>0</v>
      </c>
      <c r="AE626" s="2">
        <f>ROUND((EU626),6)</f>
        <v>0</v>
      </c>
      <c r="AF626" s="2">
        <f>ROUND((EV626),6)</f>
        <v>0</v>
      </c>
      <c r="AG626" s="2">
        <f t="shared" si="349"/>
        <v>0</v>
      </c>
      <c r="AH626" s="2">
        <f>(EW626)</f>
        <v>0</v>
      </c>
      <c r="AI626" s="2">
        <f>(EX626)</f>
        <v>0</v>
      </c>
      <c r="AJ626" s="2">
        <f t="shared" si="350"/>
        <v>0</v>
      </c>
      <c r="AK626" s="2">
        <v>1249.92</v>
      </c>
      <c r="AL626" s="2">
        <v>1249.92</v>
      </c>
      <c r="AM626" s="2">
        <v>0</v>
      </c>
      <c r="AN626" s="2">
        <v>0</v>
      </c>
      <c r="AO626" s="2">
        <v>0</v>
      </c>
      <c r="AP626" s="2">
        <v>0</v>
      </c>
      <c r="AQ626" s="2">
        <v>0</v>
      </c>
      <c r="AR626" s="2">
        <v>0</v>
      </c>
      <c r="AS626" s="2">
        <v>0</v>
      </c>
      <c r="AT626" s="2">
        <v>117</v>
      </c>
      <c r="AU626" s="2">
        <v>74</v>
      </c>
      <c r="AV626" s="2">
        <v>1</v>
      </c>
      <c r="AW626" s="2">
        <v>1</v>
      </c>
      <c r="AX626" s="2"/>
      <c r="AY626" s="2"/>
      <c r="AZ626" s="2">
        <v>1</v>
      </c>
      <c r="BA626" s="2">
        <v>1</v>
      </c>
      <c r="BB626" s="2">
        <v>1</v>
      </c>
      <c r="BC626" s="2">
        <v>1.03</v>
      </c>
      <c r="BD626" s="2" t="s">
        <v>3</v>
      </c>
      <c r="BE626" s="2" t="s">
        <v>3</v>
      </c>
      <c r="BF626" s="2" t="s">
        <v>3</v>
      </c>
      <c r="BG626" s="2" t="s">
        <v>3</v>
      </c>
      <c r="BH626" s="2">
        <v>3</v>
      </c>
      <c r="BI626" s="2">
        <v>1</v>
      </c>
      <c r="BJ626" s="2" t="s">
        <v>642</v>
      </c>
      <c r="BK626" s="2"/>
      <c r="BL626" s="2"/>
      <c r="BM626" s="2">
        <v>24001</v>
      </c>
      <c r="BN626" s="2">
        <v>0</v>
      </c>
      <c r="BO626" s="2" t="s">
        <v>640</v>
      </c>
      <c r="BP626" s="2">
        <v>1</v>
      </c>
      <c r="BQ626" s="2">
        <v>2</v>
      </c>
      <c r="BR626" s="2">
        <v>0</v>
      </c>
      <c r="BS626" s="2">
        <v>1</v>
      </c>
      <c r="BT626" s="2">
        <v>1</v>
      </c>
      <c r="BU626" s="2">
        <v>1</v>
      </c>
      <c r="BV626" s="2">
        <v>1</v>
      </c>
      <c r="BW626" s="2">
        <v>1</v>
      </c>
      <c r="BX626" s="2">
        <v>1</v>
      </c>
      <c r="BY626" s="2" t="s">
        <v>3</v>
      </c>
      <c r="BZ626" s="2">
        <v>117</v>
      </c>
      <c r="CA626" s="2">
        <v>74</v>
      </c>
      <c r="CB626" s="2" t="s">
        <v>3</v>
      </c>
      <c r="CC626" s="2"/>
      <c r="CD626" s="2"/>
      <c r="CE626" s="2">
        <v>0</v>
      </c>
      <c r="CF626" s="2">
        <v>0</v>
      </c>
      <c r="CG626" s="2">
        <v>0</v>
      </c>
      <c r="CH626" s="2"/>
      <c r="CI626" s="2"/>
      <c r="CJ626" s="2"/>
      <c r="CK626" s="2"/>
      <c r="CL626" s="2"/>
      <c r="CM626" s="2">
        <v>0</v>
      </c>
      <c r="CN626" s="2" t="s">
        <v>3</v>
      </c>
      <c r="CO626" s="2">
        <v>0</v>
      </c>
      <c r="CP626" s="2">
        <f t="shared" si="351"/>
        <v>12874.2</v>
      </c>
      <c r="CQ626" s="2">
        <f>ROUND(AL626*BC626,2)</f>
        <v>1287.42</v>
      </c>
      <c r="CR626" s="2">
        <f>ROUND(AM626*BB626,2)</f>
        <v>0</v>
      </c>
      <c r="CS626" s="2">
        <f>ROUND(AN626*BS626,2)</f>
        <v>0</v>
      </c>
      <c r="CT626" s="2">
        <f>ROUND(AO626*BA626,2)</f>
        <v>0</v>
      </c>
      <c r="CU626" s="2">
        <f t="shared" si="352"/>
        <v>0</v>
      </c>
      <c r="CV626" s="2">
        <f>AH626</f>
        <v>0</v>
      </c>
      <c r="CW626" s="2">
        <f>AI626</f>
        <v>0</v>
      </c>
      <c r="CX626" s="2">
        <f t="shared" si="353"/>
        <v>0</v>
      </c>
      <c r="CY626" s="2">
        <f>(((S626+R626)*AT626)/100)</f>
        <v>0</v>
      </c>
      <c r="CZ626" s="2">
        <f>(((S626+R626)*AU626)/100)</f>
        <v>0</v>
      </c>
      <c r="DA626" s="2"/>
      <c r="DB626" s="2"/>
      <c r="DC626" s="2" t="s">
        <v>3</v>
      </c>
      <c r="DD626" s="2" t="s">
        <v>3</v>
      </c>
      <c r="DE626" s="2" t="s">
        <v>3</v>
      </c>
      <c r="DF626" s="2" t="s">
        <v>3</v>
      </c>
      <c r="DG626" s="2" t="s">
        <v>3</v>
      </c>
      <c r="DH626" s="2" t="s">
        <v>3</v>
      </c>
      <c r="DI626" s="2" t="s">
        <v>3</v>
      </c>
      <c r="DJ626" s="2" t="s">
        <v>3</v>
      </c>
      <c r="DK626" s="2" t="s">
        <v>3</v>
      </c>
      <c r="DL626" s="2" t="s">
        <v>3</v>
      </c>
      <c r="DM626" s="2" t="s">
        <v>3</v>
      </c>
      <c r="DN626" s="2">
        <v>0</v>
      </c>
      <c r="DO626" s="2">
        <v>0</v>
      </c>
      <c r="DP626" s="2">
        <v>1</v>
      </c>
      <c r="DQ626" s="2">
        <v>1</v>
      </c>
      <c r="DR626" s="2"/>
      <c r="DS626" s="2"/>
      <c r="DT626" s="2"/>
      <c r="DU626" s="2">
        <v>1003</v>
      </c>
      <c r="DV626" s="2" t="s">
        <v>113</v>
      </c>
      <c r="DW626" s="2" t="s">
        <v>113</v>
      </c>
      <c r="DX626" s="2">
        <v>1</v>
      </c>
      <c r="DY626" s="2"/>
      <c r="DZ626" s="2" t="s">
        <v>3</v>
      </c>
      <c r="EA626" s="2" t="s">
        <v>3</v>
      </c>
      <c r="EB626" s="2" t="s">
        <v>3</v>
      </c>
      <c r="EC626" s="2" t="s">
        <v>3</v>
      </c>
      <c r="ED626" s="2"/>
      <c r="EE626" s="2">
        <v>70312969</v>
      </c>
      <c r="EF626" s="2">
        <v>2</v>
      </c>
      <c r="EG626" s="2" t="s">
        <v>25</v>
      </c>
      <c r="EH626" s="2">
        <v>18</v>
      </c>
      <c r="EI626" s="2" t="s">
        <v>106</v>
      </c>
      <c r="EJ626" s="2">
        <v>1</v>
      </c>
      <c r="EK626" s="2">
        <v>24001</v>
      </c>
      <c r="EL626" s="2" t="s">
        <v>106</v>
      </c>
      <c r="EM626" s="2" t="s">
        <v>107</v>
      </c>
      <c r="EN626" s="2"/>
      <c r="EO626" s="2" t="s">
        <v>3</v>
      </c>
      <c r="EP626" s="2"/>
      <c r="EQ626" s="2">
        <v>0</v>
      </c>
      <c r="ER626" s="2">
        <v>1249.92</v>
      </c>
      <c r="ES626" s="2">
        <v>1249.92</v>
      </c>
      <c r="ET626" s="2">
        <v>0</v>
      </c>
      <c r="EU626" s="2">
        <v>0</v>
      </c>
      <c r="EV626" s="2">
        <v>0</v>
      </c>
      <c r="EW626" s="2">
        <v>0</v>
      </c>
      <c r="EX626" s="2">
        <v>0</v>
      </c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  <c r="FK626" s="2"/>
      <c r="FL626" s="2"/>
      <c r="FM626" s="2"/>
      <c r="FN626" s="2"/>
      <c r="FO626" s="2"/>
      <c r="FP626" s="2"/>
      <c r="FQ626" s="2">
        <v>0</v>
      </c>
      <c r="FR626" s="2">
        <v>0</v>
      </c>
      <c r="FS626" s="2">
        <v>0</v>
      </c>
      <c r="FT626" s="2"/>
      <c r="FU626" s="2"/>
      <c r="FV626" s="2"/>
      <c r="FW626" s="2"/>
      <c r="FX626" s="2">
        <v>117</v>
      </c>
      <c r="FY626" s="2">
        <v>74</v>
      </c>
      <c r="FZ626" s="2"/>
      <c r="GA626" s="2" t="s">
        <v>3</v>
      </c>
      <c r="GB626" s="2"/>
      <c r="GC626" s="2"/>
      <c r="GD626" s="2">
        <v>1</v>
      </c>
      <c r="GE626" s="2"/>
      <c r="GF626" s="2">
        <v>1051338265</v>
      </c>
      <c r="GG626" s="2">
        <v>2</v>
      </c>
      <c r="GH626" s="2">
        <v>1</v>
      </c>
      <c r="GI626" s="2">
        <v>2</v>
      </c>
      <c r="GJ626" s="2">
        <v>0</v>
      </c>
      <c r="GK626" s="2">
        <v>0</v>
      </c>
      <c r="GL626" s="2">
        <f t="shared" si="354"/>
        <v>0</v>
      </c>
      <c r="GM626" s="2">
        <f t="shared" si="355"/>
        <v>12874.2</v>
      </c>
      <c r="GN626" s="2">
        <f t="shared" si="356"/>
        <v>12874.2</v>
      </c>
      <c r="GO626" s="2">
        <f t="shared" si="357"/>
        <v>0</v>
      </c>
      <c r="GP626" s="2">
        <f t="shared" si="358"/>
        <v>0</v>
      </c>
      <c r="GQ626" s="2"/>
      <c r="GR626" s="2">
        <v>0</v>
      </c>
      <c r="GS626" s="2">
        <v>3</v>
      </c>
      <c r="GT626" s="2">
        <v>0</v>
      </c>
      <c r="GU626" s="2" t="s">
        <v>3</v>
      </c>
      <c r="GV626" s="2">
        <f t="shared" si="359"/>
        <v>0</v>
      </c>
      <c r="GW626" s="2">
        <v>1</v>
      </c>
      <c r="GX626" s="2">
        <f t="shared" si="360"/>
        <v>0</v>
      </c>
      <c r="GY626" s="2"/>
      <c r="GZ626" s="2"/>
      <c r="HA626" s="2">
        <v>0</v>
      </c>
      <c r="HB626" s="2">
        <v>0</v>
      </c>
      <c r="HC626" s="2">
        <f t="shared" si="361"/>
        <v>0</v>
      </c>
      <c r="HD626" s="2"/>
      <c r="HE626" s="2" t="s">
        <v>3</v>
      </c>
      <c r="HF626" s="2" t="s">
        <v>3</v>
      </c>
      <c r="HG626" s="2"/>
      <c r="HH626" s="2"/>
      <c r="HI626" s="2"/>
      <c r="HJ626" s="2"/>
      <c r="HK626" s="2"/>
      <c r="HL626" s="2"/>
      <c r="HM626" s="2" t="s">
        <v>3</v>
      </c>
      <c r="HN626" s="2" t="s">
        <v>108</v>
      </c>
      <c r="HO626" s="2" t="s">
        <v>109</v>
      </c>
      <c r="HP626" s="2" t="s">
        <v>106</v>
      </c>
      <c r="HQ626" s="2" t="s">
        <v>106</v>
      </c>
      <c r="HR626" s="2"/>
      <c r="HS626" s="2">
        <v>0</v>
      </c>
      <c r="HT626" s="2"/>
      <c r="HU626" s="2"/>
      <c r="HV626" s="2"/>
      <c r="HW626" s="2"/>
      <c r="HX626" s="2"/>
      <c r="HY626" s="2"/>
      <c r="HZ626" s="2"/>
      <c r="IA626" s="2"/>
      <c r="IB626" s="2"/>
      <c r="IC626" s="2"/>
      <c r="ID626" s="2"/>
      <c r="IE626" s="2"/>
      <c r="IF626" s="2"/>
      <c r="IG626" s="2"/>
      <c r="IH626" s="2"/>
      <c r="II626" s="2"/>
      <c r="IJ626" s="2"/>
      <c r="IK626" s="2">
        <v>0</v>
      </c>
      <c r="IL626" s="2"/>
      <c r="IM626" s="2"/>
      <c r="IN626" s="2"/>
      <c r="IO626" s="2"/>
      <c r="IP626" s="2"/>
      <c r="IQ626" s="2"/>
      <c r="IR626" s="2"/>
      <c r="IS626" s="2"/>
      <c r="IT626" s="2"/>
      <c r="IU626" s="2"/>
    </row>
    <row r="627" spans="1:255" x14ac:dyDescent="0.2">
      <c r="A627" s="2">
        <v>17</v>
      </c>
      <c r="B627" s="2">
        <v>1</v>
      </c>
      <c r="C627" s="2">
        <f>ROW(SmtRes!A596)</f>
        <v>596</v>
      </c>
      <c r="D627" s="2">
        <f>ROW(EtalonRes!A652)</f>
        <v>652</v>
      </c>
      <c r="E627" s="2" t="s">
        <v>760</v>
      </c>
      <c r="F627" s="2" t="s">
        <v>270</v>
      </c>
      <c r="G627" s="2" t="s">
        <v>271</v>
      </c>
      <c r="H627" s="2" t="s">
        <v>272</v>
      </c>
      <c r="I627" s="2">
        <v>0</v>
      </c>
      <c r="J627" s="2">
        <v>0</v>
      </c>
      <c r="K627" s="2">
        <v>0</v>
      </c>
      <c r="L627" s="2"/>
      <c r="M627" s="2"/>
      <c r="N627" s="2"/>
      <c r="O627" s="2">
        <f t="shared" si="343"/>
        <v>0</v>
      </c>
      <c r="P627" s="2">
        <f>SUMIF(SmtRes!AQ591:'SmtRes'!AQ596,"=1",SmtRes!DF591:'SmtRes'!DF596)</f>
        <v>0</v>
      </c>
      <c r="Q627" s="2">
        <f>SUMIF(SmtRes!AQ591:'SmtRes'!AQ596,"=1",SmtRes!DG591:'SmtRes'!DG596)</f>
        <v>0</v>
      </c>
      <c r="R627" s="2">
        <f>SUMIF(SmtRes!AQ591:'SmtRes'!AQ596,"=1",SmtRes!DH591:'SmtRes'!DH596)</f>
        <v>0</v>
      </c>
      <c r="S627" s="2">
        <f>SUMIF(SmtRes!AQ591:'SmtRes'!AQ596,"=1",SmtRes!DI591:'SmtRes'!DI596)</f>
        <v>0</v>
      </c>
      <c r="T627" s="2">
        <f t="shared" si="344"/>
        <v>0</v>
      </c>
      <c r="U627" s="2">
        <f>SUMIF(SmtRes!AQ591:'SmtRes'!AQ596,"=1",SmtRes!CV591:'SmtRes'!CV596)</f>
        <v>0</v>
      </c>
      <c r="V627" s="2">
        <f>SUMIF(SmtRes!AQ591:'SmtRes'!AQ596,"=1",SmtRes!CW591:'SmtRes'!CW596)</f>
        <v>0</v>
      </c>
      <c r="W627" s="2">
        <f t="shared" si="345"/>
        <v>0</v>
      </c>
      <c r="X627" s="2">
        <f t="shared" si="346"/>
        <v>0</v>
      </c>
      <c r="Y627" s="2">
        <f t="shared" si="347"/>
        <v>0</v>
      </c>
      <c r="Z627" s="2"/>
      <c r="AA627" s="2">
        <v>72309884</v>
      </c>
      <c r="AB627" s="2">
        <f t="shared" si="348"/>
        <v>32743.540959999998</v>
      </c>
      <c r="AC627" s="2">
        <f>ROUND((SUM(SmtRes!BQ591:'SmtRes'!BQ596)),6)</f>
        <v>4276.4453599999997</v>
      </c>
      <c r="AD627" s="2">
        <f>ROUND((((SUM(SmtRes!BR591:'SmtRes'!BR596))-(SUM(SmtRes!BS591:'SmtRes'!BS596)))+AE627),6)</f>
        <v>236.99930000000001</v>
      </c>
      <c r="AE627" s="2">
        <f>ROUND((SUM(SmtRes!BS591:'SmtRes'!BS596)),6)</f>
        <v>15.8733</v>
      </c>
      <c r="AF627" s="2">
        <f>ROUND((SUM(SmtRes!BT591:'SmtRes'!BT596)),6)</f>
        <v>28230.096300000001</v>
      </c>
      <c r="AG627" s="2">
        <f t="shared" si="349"/>
        <v>0</v>
      </c>
      <c r="AH627" s="2">
        <f>(SUM(SmtRes!BU591:'SmtRes'!BU596))</f>
        <v>71.67</v>
      </c>
      <c r="AI627" s="2">
        <f>(SUM(SmtRes!BV591:'SmtRes'!BV596))</f>
        <v>0.03</v>
      </c>
      <c r="AJ627" s="2">
        <f t="shared" si="350"/>
        <v>0</v>
      </c>
      <c r="AK627" s="2">
        <v>32759.414260000001</v>
      </c>
      <c r="AL627" s="2">
        <v>4276.4453599999997</v>
      </c>
      <c r="AM627" s="2">
        <v>236.99930000000001</v>
      </c>
      <c r="AN627" s="2">
        <v>15.8733</v>
      </c>
      <c r="AO627" s="2">
        <v>28230.096300000001</v>
      </c>
      <c r="AP627" s="2">
        <v>0</v>
      </c>
      <c r="AQ627" s="2">
        <v>71.67</v>
      </c>
      <c r="AR627" s="2">
        <v>0.03</v>
      </c>
      <c r="AS627" s="2">
        <v>0</v>
      </c>
      <c r="AT627" s="2">
        <v>117</v>
      </c>
      <c r="AU627" s="2">
        <v>74</v>
      </c>
      <c r="AV627" s="2">
        <v>1</v>
      </c>
      <c r="AW627" s="2">
        <v>1</v>
      </c>
      <c r="AX627" s="2"/>
      <c r="AY627" s="2"/>
      <c r="AZ627" s="2">
        <v>1</v>
      </c>
      <c r="BA627" s="2">
        <v>1</v>
      </c>
      <c r="BB627" s="2">
        <v>1</v>
      </c>
      <c r="BC627" s="2">
        <v>1</v>
      </c>
      <c r="BD627" s="2" t="s">
        <v>3</v>
      </c>
      <c r="BE627" s="2" t="s">
        <v>3</v>
      </c>
      <c r="BF627" s="2" t="s">
        <v>3</v>
      </c>
      <c r="BG627" s="2" t="s">
        <v>3</v>
      </c>
      <c r="BH627" s="2">
        <v>0</v>
      </c>
      <c r="BI627" s="2">
        <v>1</v>
      </c>
      <c r="BJ627" s="2" t="s">
        <v>273</v>
      </c>
      <c r="BK627" s="2"/>
      <c r="BL627" s="2"/>
      <c r="BM627" s="2">
        <v>22001</v>
      </c>
      <c r="BN627" s="2">
        <v>0</v>
      </c>
      <c r="BO627" s="2" t="s">
        <v>3</v>
      </c>
      <c r="BP627" s="2">
        <v>0</v>
      </c>
      <c r="BQ627" s="2">
        <v>2</v>
      </c>
      <c r="BR627" s="2">
        <v>0</v>
      </c>
      <c r="BS627" s="2">
        <v>1</v>
      </c>
      <c r="BT627" s="2">
        <v>1</v>
      </c>
      <c r="BU627" s="2">
        <v>1</v>
      </c>
      <c r="BV627" s="2">
        <v>1</v>
      </c>
      <c r="BW627" s="2">
        <v>1</v>
      </c>
      <c r="BX627" s="2">
        <v>1</v>
      </c>
      <c r="BY627" s="2" t="s">
        <v>3</v>
      </c>
      <c r="BZ627" s="2">
        <v>117</v>
      </c>
      <c r="CA627" s="2">
        <v>74</v>
      </c>
      <c r="CB627" s="2" t="s">
        <v>3</v>
      </c>
      <c r="CC627" s="2"/>
      <c r="CD627" s="2"/>
      <c r="CE627" s="2">
        <v>0</v>
      </c>
      <c r="CF627" s="2">
        <v>0</v>
      </c>
      <c r="CG627" s="2">
        <v>0</v>
      </c>
      <c r="CH627" s="2"/>
      <c r="CI627" s="2"/>
      <c r="CJ627" s="2"/>
      <c r="CK627" s="2"/>
      <c r="CL627" s="2"/>
      <c r="CM627" s="2">
        <v>0</v>
      </c>
      <c r="CN627" s="2" t="s">
        <v>3</v>
      </c>
      <c r="CO627" s="2">
        <v>0</v>
      </c>
      <c r="CP627" s="2">
        <f t="shared" si="351"/>
        <v>0</v>
      </c>
      <c r="CQ627" s="2">
        <f>SUMIF(SmtRes!AQ591:'SmtRes'!AQ596,"=1",SmtRes!AA591:'SmtRes'!AA596)</f>
        <v>74999.81</v>
      </c>
      <c r="CR627" s="2">
        <f>SUMIF(SmtRes!AQ591:'SmtRes'!AQ596,"=1",SmtRes!AB591:'SmtRes'!AB596)</f>
        <v>1696.65</v>
      </c>
      <c r="CS627" s="2">
        <f>SUMIF(SmtRes!AQ591:'SmtRes'!AQ596,"=1",SmtRes!AC591:'SmtRes'!AC596)</f>
        <v>529.11</v>
      </c>
      <c r="CT627" s="2">
        <f>SUMIF(SmtRes!AQ591:'SmtRes'!AQ596,"=1",SmtRes!AD591:'SmtRes'!AD596)</f>
        <v>393.89</v>
      </c>
      <c r="CU627" s="2">
        <f t="shared" si="352"/>
        <v>0</v>
      </c>
      <c r="CV627" s="2">
        <f>SUMIF(SmtRes!AQ591:'SmtRes'!AQ596,"=1",SmtRes!BU591:'SmtRes'!BU596)</f>
        <v>71.67</v>
      </c>
      <c r="CW627" s="2">
        <f>SUMIF(SmtRes!AQ591:'SmtRes'!AQ596,"=1",SmtRes!BV591:'SmtRes'!BV596)</f>
        <v>0.03</v>
      </c>
      <c r="CX627" s="2">
        <f t="shared" si="353"/>
        <v>0</v>
      </c>
      <c r="CY627" s="2">
        <f>(((S627+R627)*AT627)/100)</f>
        <v>0</v>
      </c>
      <c r="CZ627" s="2">
        <f>(((S627+R627)*AU627)/100)</f>
        <v>0</v>
      </c>
      <c r="DA627" s="2"/>
      <c r="DB627" s="2"/>
      <c r="DC627" s="2" t="s">
        <v>3</v>
      </c>
      <c r="DD627" s="2" t="s">
        <v>3</v>
      </c>
      <c r="DE627" s="2" t="s">
        <v>3</v>
      </c>
      <c r="DF627" s="2" t="s">
        <v>3</v>
      </c>
      <c r="DG627" s="2" t="s">
        <v>3</v>
      </c>
      <c r="DH627" s="2" t="s">
        <v>3</v>
      </c>
      <c r="DI627" s="2" t="s">
        <v>3</v>
      </c>
      <c r="DJ627" s="2" t="s">
        <v>3</v>
      </c>
      <c r="DK627" s="2" t="s">
        <v>3</v>
      </c>
      <c r="DL627" s="2" t="s">
        <v>3</v>
      </c>
      <c r="DM627" s="2" t="s">
        <v>3</v>
      </c>
      <c r="DN627" s="2">
        <v>0</v>
      </c>
      <c r="DO627" s="2">
        <v>0</v>
      </c>
      <c r="DP627" s="2">
        <v>1</v>
      </c>
      <c r="DQ627" s="2">
        <v>1</v>
      </c>
      <c r="DR627" s="2"/>
      <c r="DS627" s="2"/>
      <c r="DT627" s="2"/>
      <c r="DU627" s="2">
        <v>1013</v>
      </c>
      <c r="DV627" s="2" t="s">
        <v>272</v>
      </c>
      <c r="DW627" s="2" t="s">
        <v>272</v>
      </c>
      <c r="DX627" s="2">
        <v>1</v>
      </c>
      <c r="DY627" s="2"/>
      <c r="DZ627" s="2" t="s">
        <v>3</v>
      </c>
      <c r="EA627" s="2" t="s">
        <v>3</v>
      </c>
      <c r="EB627" s="2" t="s">
        <v>3</v>
      </c>
      <c r="EC627" s="2" t="s">
        <v>3</v>
      </c>
      <c r="ED627" s="2"/>
      <c r="EE627" s="2">
        <v>70312967</v>
      </c>
      <c r="EF627" s="2">
        <v>2</v>
      </c>
      <c r="EG627" s="2" t="s">
        <v>25</v>
      </c>
      <c r="EH627" s="2">
        <v>18</v>
      </c>
      <c r="EI627" s="2" t="s">
        <v>106</v>
      </c>
      <c r="EJ627" s="2">
        <v>1</v>
      </c>
      <c r="EK627" s="2">
        <v>22001</v>
      </c>
      <c r="EL627" s="2" t="s">
        <v>106</v>
      </c>
      <c r="EM627" s="2" t="s">
        <v>131</v>
      </c>
      <c r="EN627" s="2"/>
      <c r="EO627" s="2" t="s">
        <v>3</v>
      </c>
      <c r="EP627" s="2"/>
      <c r="EQ627" s="2">
        <v>0</v>
      </c>
      <c r="ER627" s="2">
        <v>0</v>
      </c>
      <c r="ES627" s="2">
        <v>0</v>
      </c>
      <c r="ET627" s="2">
        <v>0</v>
      </c>
      <c r="EU627" s="2">
        <v>0</v>
      </c>
      <c r="EV627" s="2">
        <v>0</v>
      </c>
      <c r="EW627" s="2">
        <v>71.67</v>
      </c>
      <c r="EX627" s="2">
        <v>0.03</v>
      </c>
      <c r="EY627" s="2">
        <v>0</v>
      </c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  <c r="FK627" s="2"/>
      <c r="FL627" s="2"/>
      <c r="FM627" s="2"/>
      <c r="FN627" s="2"/>
      <c r="FO627" s="2"/>
      <c r="FP627" s="2"/>
      <c r="FQ627" s="2">
        <v>0</v>
      </c>
      <c r="FR627" s="2">
        <v>0</v>
      </c>
      <c r="FS627" s="2">
        <v>0</v>
      </c>
      <c r="FT627" s="2"/>
      <c r="FU627" s="2"/>
      <c r="FV627" s="2"/>
      <c r="FW627" s="2"/>
      <c r="FX627" s="2">
        <v>117</v>
      </c>
      <c r="FY627" s="2">
        <v>74</v>
      </c>
      <c r="FZ627" s="2"/>
      <c r="GA627" s="2" t="s">
        <v>3</v>
      </c>
      <c r="GB627" s="2"/>
      <c r="GC627" s="2"/>
      <c r="GD627" s="2">
        <v>1</v>
      </c>
      <c r="GE627" s="2"/>
      <c r="GF627" s="2">
        <v>806586890</v>
      </c>
      <c r="GG627" s="2">
        <v>2</v>
      </c>
      <c r="GH627" s="2">
        <v>1</v>
      </c>
      <c r="GI627" s="2">
        <v>-2</v>
      </c>
      <c r="GJ627" s="2">
        <v>0</v>
      </c>
      <c r="GK627" s="2">
        <v>0</v>
      </c>
      <c r="GL627" s="2">
        <f t="shared" si="354"/>
        <v>0</v>
      </c>
      <c r="GM627" s="2">
        <f t="shared" si="355"/>
        <v>0</v>
      </c>
      <c r="GN627" s="2">
        <f t="shared" si="356"/>
        <v>0</v>
      </c>
      <c r="GO627" s="2">
        <f t="shared" si="357"/>
        <v>0</v>
      </c>
      <c r="GP627" s="2">
        <f t="shared" si="358"/>
        <v>0</v>
      </c>
      <c r="GQ627" s="2"/>
      <c r="GR627" s="2">
        <v>0</v>
      </c>
      <c r="GS627" s="2">
        <v>0</v>
      </c>
      <c r="GT627" s="2">
        <v>0</v>
      </c>
      <c r="GU627" s="2" t="s">
        <v>3</v>
      </c>
      <c r="GV627" s="2">
        <f t="shared" si="359"/>
        <v>0</v>
      </c>
      <c r="GW627" s="2">
        <v>1</v>
      </c>
      <c r="GX627" s="2">
        <f t="shared" si="360"/>
        <v>0</v>
      </c>
      <c r="GY627" s="2"/>
      <c r="GZ627" s="2"/>
      <c r="HA627" s="2">
        <v>0</v>
      </c>
      <c r="HB627" s="2">
        <v>0</v>
      </c>
      <c r="HC627" s="2">
        <f t="shared" si="361"/>
        <v>0</v>
      </c>
      <c r="HD627" s="2"/>
      <c r="HE627" s="2" t="s">
        <v>3</v>
      </c>
      <c r="HF627" s="2" t="s">
        <v>3</v>
      </c>
      <c r="HG627" s="2"/>
      <c r="HH627" s="2"/>
      <c r="HI627" s="2"/>
      <c r="HJ627" s="2"/>
      <c r="HK627" s="2"/>
      <c r="HL627" s="2"/>
      <c r="HM627" s="2" t="s">
        <v>3</v>
      </c>
      <c r="HN627" s="2" t="s">
        <v>108</v>
      </c>
      <c r="HO627" s="2" t="s">
        <v>109</v>
      </c>
      <c r="HP627" s="2" t="s">
        <v>106</v>
      </c>
      <c r="HQ627" s="2" t="s">
        <v>106</v>
      </c>
      <c r="HR627" s="2"/>
      <c r="HS627" s="2">
        <v>0</v>
      </c>
      <c r="HT627" s="2"/>
      <c r="HU627" s="2"/>
      <c r="HV627" s="2"/>
      <c r="HW627" s="2"/>
      <c r="HX627" s="2"/>
      <c r="HY627" s="2"/>
      <c r="HZ627" s="2"/>
      <c r="IA627" s="2"/>
      <c r="IB627" s="2"/>
      <c r="IC627" s="2"/>
      <c r="ID627" s="2"/>
      <c r="IE627" s="2"/>
      <c r="IF627" s="2"/>
      <c r="IG627" s="2"/>
      <c r="IH627" s="2"/>
      <c r="II627" s="2"/>
      <c r="IJ627" s="2"/>
      <c r="IK627" s="2">
        <v>0</v>
      </c>
      <c r="IL627" s="2"/>
      <c r="IM627" s="2"/>
      <c r="IN627" s="2"/>
      <c r="IO627" s="2"/>
      <c r="IP627" s="2"/>
      <c r="IQ627" s="2"/>
      <c r="IR627" s="2"/>
      <c r="IS627" s="2"/>
      <c r="IT627" s="2"/>
      <c r="IU627" s="2"/>
    </row>
    <row r="628" spans="1:255" x14ac:dyDescent="0.2">
      <c r="A628" s="2">
        <v>17</v>
      </c>
      <c r="B628" s="2">
        <v>1</v>
      </c>
      <c r="C628" s="2">
        <f>ROW(SmtRes!A608)</f>
        <v>608</v>
      </c>
      <c r="D628" s="2">
        <f>ROW(EtalonRes!A667)</f>
        <v>667</v>
      </c>
      <c r="E628" s="2" t="s">
        <v>761</v>
      </c>
      <c r="F628" s="2" t="s">
        <v>275</v>
      </c>
      <c r="G628" s="2" t="s">
        <v>276</v>
      </c>
      <c r="H628" s="2" t="s">
        <v>277</v>
      </c>
      <c r="I628" s="2">
        <v>1</v>
      </c>
      <c r="J628" s="2">
        <v>0</v>
      </c>
      <c r="K628" s="2">
        <v>1</v>
      </c>
      <c r="L628" s="2"/>
      <c r="M628" s="2"/>
      <c r="N628" s="2"/>
      <c r="O628" s="2">
        <f t="shared" si="343"/>
        <v>1636.85</v>
      </c>
      <c r="P628" s="2">
        <f>SUMIF(SmtRes!AQ597:'SmtRes'!AQ608,"=1",SmtRes!DF597:'SmtRes'!DF608)</f>
        <v>249.48000000000002</v>
      </c>
      <c r="Q628" s="2">
        <f>SUMIF(SmtRes!AQ597:'SmtRes'!AQ608,"=1",SmtRes!DG597:'SmtRes'!DG608)</f>
        <v>571.4899999999999</v>
      </c>
      <c r="R628" s="2">
        <f>SUMIF(SmtRes!AQ597:'SmtRes'!AQ608,"=1",SmtRes!DH597:'SmtRes'!DH608)</f>
        <v>222.87</v>
      </c>
      <c r="S628" s="2">
        <f>SUMIF(SmtRes!AQ597:'SmtRes'!AQ608,"=1",SmtRes!DI597:'SmtRes'!DI608)</f>
        <v>593.01</v>
      </c>
      <c r="T628" s="2">
        <f t="shared" si="344"/>
        <v>0</v>
      </c>
      <c r="U628" s="2">
        <f>SUMIF(SmtRes!AQ597:'SmtRes'!AQ608,"=1",SmtRes!CV597:'SmtRes'!CV608)</f>
        <v>1.54</v>
      </c>
      <c r="V628" s="2">
        <f>SUMIF(SmtRes!AQ597:'SmtRes'!AQ608,"=1",SmtRes!CW597:'SmtRes'!CW608)</f>
        <v>0.48</v>
      </c>
      <c r="W628" s="2">
        <f t="shared" si="345"/>
        <v>0</v>
      </c>
      <c r="X628" s="2">
        <f t="shared" si="346"/>
        <v>954.58</v>
      </c>
      <c r="Y628" s="2">
        <f t="shared" si="347"/>
        <v>603.75</v>
      </c>
      <c r="Z628" s="2"/>
      <c r="AA628" s="2">
        <v>72309884</v>
      </c>
      <c r="AB628" s="2">
        <f t="shared" si="348"/>
        <v>1342.30081</v>
      </c>
      <c r="AC628" s="2">
        <f>ROUND((SUM(SmtRes!BQ597:'SmtRes'!BQ608)),6)</f>
        <v>177.81771000000001</v>
      </c>
      <c r="AD628" s="2">
        <f>ROUND((((SUM(SmtRes!BR597:'SmtRes'!BR608))-(SUM(SmtRes!BS597:'SmtRes'!BS608)))+AE628),6)</f>
        <v>571.47529999999995</v>
      </c>
      <c r="AE628" s="2">
        <f>ROUND((SUM(SmtRes!BS597:'SmtRes'!BS608)),6)</f>
        <v>222.87219999999999</v>
      </c>
      <c r="AF628" s="2">
        <f>ROUND((SUM(SmtRes!BT597:'SmtRes'!BT608)),6)</f>
        <v>593.00779999999997</v>
      </c>
      <c r="AG628" s="2">
        <f t="shared" si="349"/>
        <v>0</v>
      </c>
      <c r="AH628" s="2">
        <f>(SUM(SmtRes!BU597:'SmtRes'!BU608))</f>
        <v>1.54</v>
      </c>
      <c r="AI628" s="2">
        <f>(SUM(SmtRes!BV597:'SmtRes'!BV608))</f>
        <v>0.48</v>
      </c>
      <c r="AJ628" s="2">
        <f t="shared" si="350"/>
        <v>0</v>
      </c>
      <c r="AK628" s="2">
        <v>1565.1730100000002</v>
      </c>
      <c r="AL628" s="2">
        <v>177.81771000000003</v>
      </c>
      <c r="AM628" s="2">
        <v>571.47530000000006</v>
      </c>
      <c r="AN628" s="2">
        <v>222.87220000000002</v>
      </c>
      <c r="AO628" s="2">
        <v>593.00779999999997</v>
      </c>
      <c r="AP628" s="2">
        <v>0</v>
      </c>
      <c r="AQ628" s="2">
        <v>1.54</v>
      </c>
      <c r="AR628" s="2">
        <v>0.48</v>
      </c>
      <c r="AS628" s="2">
        <v>0</v>
      </c>
      <c r="AT628" s="2">
        <v>117</v>
      </c>
      <c r="AU628" s="2">
        <v>74</v>
      </c>
      <c r="AV628" s="2">
        <v>1</v>
      </c>
      <c r="AW628" s="2">
        <v>1</v>
      </c>
      <c r="AX628" s="2"/>
      <c r="AY628" s="2"/>
      <c r="AZ628" s="2">
        <v>1</v>
      </c>
      <c r="BA628" s="2">
        <v>1</v>
      </c>
      <c r="BB628" s="2">
        <v>1</v>
      </c>
      <c r="BC628" s="2">
        <v>1</v>
      </c>
      <c r="BD628" s="2" t="s">
        <v>3</v>
      </c>
      <c r="BE628" s="2" t="s">
        <v>3</v>
      </c>
      <c r="BF628" s="2" t="s">
        <v>3</v>
      </c>
      <c r="BG628" s="2" t="s">
        <v>3</v>
      </c>
      <c r="BH628" s="2">
        <v>0</v>
      </c>
      <c r="BI628" s="2">
        <v>1</v>
      </c>
      <c r="BJ628" s="2" t="s">
        <v>278</v>
      </c>
      <c r="BK628" s="2"/>
      <c r="BL628" s="2"/>
      <c r="BM628" s="2">
        <v>24001</v>
      </c>
      <c r="BN628" s="2">
        <v>0</v>
      </c>
      <c r="BO628" s="2" t="s">
        <v>3</v>
      </c>
      <c r="BP628" s="2">
        <v>0</v>
      </c>
      <c r="BQ628" s="2">
        <v>2</v>
      </c>
      <c r="BR628" s="2">
        <v>0</v>
      </c>
      <c r="BS628" s="2">
        <v>1</v>
      </c>
      <c r="BT628" s="2">
        <v>1</v>
      </c>
      <c r="BU628" s="2">
        <v>1</v>
      </c>
      <c r="BV628" s="2">
        <v>1</v>
      </c>
      <c r="BW628" s="2">
        <v>1</v>
      </c>
      <c r="BX628" s="2">
        <v>1</v>
      </c>
      <c r="BY628" s="2" t="s">
        <v>3</v>
      </c>
      <c r="BZ628" s="2">
        <v>117</v>
      </c>
      <c r="CA628" s="2">
        <v>74</v>
      </c>
      <c r="CB628" s="2" t="s">
        <v>3</v>
      </c>
      <c r="CC628" s="2"/>
      <c r="CD628" s="2"/>
      <c r="CE628" s="2">
        <v>0</v>
      </c>
      <c r="CF628" s="2">
        <v>0</v>
      </c>
      <c r="CG628" s="2">
        <v>0</v>
      </c>
      <c r="CH628" s="2"/>
      <c r="CI628" s="2"/>
      <c r="CJ628" s="2"/>
      <c r="CK628" s="2"/>
      <c r="CL628" s="2"/>
      <c r="CM628" s="2">
        <v>0</v>
      </c>
      <c r="CN628" s="2" t="s">
        <v>3</v>
      </c>
      <c r="CO628" s="2">
        <v>0</v>
      </c>
      <c r="CP628" s="2">
        <f t="shared" si="351"/>
        <v>1636.85</v>
      </c>
      <c r="CQ628" s="2">
        <f>SUMIF(SmtRes!AQ597:'SmtRes'!AQ608,"=1",SmtRes!AA597:'SmtRes'!AA608)</f>
        <v>8716.9</v>
      </c>
      <c r="CR628" s="2">
        <f>SUMIF(SmtRes!AQ597:'SmtRes'!AQ608,"=1",SmtRes!AB597:'SmtRes'!AB608)</f>
        <v>2310.2199999999998</v>
      </c>
      <c r="CS628" s="2">
        <f>SUMIF(SmtRes!AQ597:'SmtRes'!AQ608,"=1",SmtRes!AC597:'SmtRes'!AC608)</f>
        <v>923</v>
      </c>
      <c r="CT628" s="2">
        <f>SUMIF(SmtRes!AQ597:'SmtRes'!AQ608,"=1",SmtRes!AD597:'SmtRes'!AD608)</f>
        <v>385.07</v>
      </c>
      <c r="CU628" s="2">
        <f t="shared" si="352"/>
        <v>0</v>
      </c>
      <c r="CV628" s="2">
        <f>SUMIF(SmtRes!AQ597:'SmtRes'!AQ608,"=1",SmtRes!BU597:'SmtRes'!BU608)</f>
        <v>1.54</v>
      </c>
      <c r="CW628" s="2">
        <f>SUMIF(SmtRes!AQ597:'SmtRes'!AQ608,"=1",SmtRes!BV597:'SmtRes'!BV608)</f>
        <v>0.48</v>
      </c>
      <c r="CX628" s="2">
        <f t="shared" si="353"/>
        <v>0</v>
      </c>
      <c r="CY628" s="2">
        <f>(((S628+R628)*AT628)/100)</f>
        <v>954.57960000000003</v>
      </c>
      <c r="CZ628" s="2">
        <f>(((S628+R628)*AU628)/100)</f>
        <v>603.75120000000004</v>
      </c>
      <c r="DA628" s="2"/>
      <c r="DB628" s="2"/>
      <c r="DC628" s="2" t="s">
        <v>3</v>
      </c>
      <c r="DD628" s="2" t="s">
        <v>3</v>
      </c>
      <c r="DE628" s="2" t="s">
        <v>3</v>
      </c>
      <c r="DF628" s="2" t="s">
        <v>3</v>
      </c>
      <c r="DG628" s="2" t="s">
        <v>3</v>
      </c>
      <c r="DH628" s="2" t="s">
        <v>3</v>
      </c>
      <c r="DI628" s="2" t="s">
        <v>3</v>
      </c>
      <c r="DJ628" s="2" t="s">
        <v>3</v>
      </c>
      <c r="DK628" s="2" t="s">
        <v>3</v>
      </c>
      <c r="DL628" s="2" t="s">
        <v>3</v>
      </c>
      <c r="DM628" s="2" t="s">
        <v>3</v>
      </c>
      <c r="DN628" s="2">
        <v>0</v>
      </c>
      <c r="DO628" s="2">
        <v>0</v>
      </c>
      <c r="DP628" s="2">
        <v>1</v>
      </c>
      <c r="DQ628" s="2">
        <v>1</v>
      </c>
      <c r="DR628" s="2"/>
      <c r="DS628" s="2"/>
      <c r="DT628" s="2"/>
      <c r="DU628" s="2">
        <v>1013</v>
      </c>
      <c r="DV628" s="2" t="s">
        <v>277</v>
      </c>
      <c r="DW628" s="2" t="s">
        <v>277</v>
      </c>
      <c r="DX628" s="2">
        <v>1</v>
      </c>
      <c r="DY628" s="2"/>
      <c r="DZ628" s="2" t="s">
        <v>3</v>
      </c>
      <c r="EA628" s="2" t="s">
        <v>3</v>
      </c>
      <c r="EB628" s="2" t="s">
        <v>3</v>
      </c>
      <c r="EC628" s="2" t="s">
        <v>3</v>
      </c>
      <c r="ED628" s="2"/>
      <c r="EE628" s="2">
        <v>70312969</v>
      </c>
      <c r="EF628" s="2">
        <v>2</v>
      </c>
      <c r="EG628" s="2" t="s">
        <v>25</v>
      </c>
      <c r="EH628" s="2">
        <v>18</v>
      </c>
      <c r="EI628" s="2" t="s">
        <v>106</v>
      </c>
      <c r="EJ628" s="2">
        <v>1</v>
      </c>
      <c r="EK628" s="2">
        <v>24001</v>
      </c>
      <c r="EL628" s="2" t="s">
        <v>106</v>
      </c>
      <c r="EM628" s="2" t="s">
        <v>107</v>
      </c>
      <c r="EN628" s="2"/>
      <c r="EO628" s="2" t="s">
        <v>3</v>
      </c>
      <c r="EP628" s="2"/>
      <c r="EQ628" s="2">
        <v>0</v>
      </c>
      <c r="ER628" s="2">
        <v>0</v>
      </c>
      <c r="ES628" s="2">
        <v>0</v>
      </c>
      <c r="ET628" s="2">
        <v>0</v>
      </c>
      <c r="EU628" s="2">
        <v>0</v>
      </c>
      <c r="EV628" s="2">
        <v>0</v>
      </c>
      <c r="EW628" s="2">
        <v>1.54</v>
      </c>
      <c r="EX628" s="2">
        <v>0.48</v>
      </c>
      <c r="EY628" s="2">
        <v>0</v>
      </c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  <c r="FK628" s="2"/>
      <c r="FL628" s="2"/>
      <c r="FM628" s="2"/>
      <c r="FN628" s="2"/>
      <c r="FO628" s="2"/>
      <c r="FP628" s="2"/>
      <c r="FQ628" s="2">
        <v>0</v>
      </c>
      <c r="FR628" s="2">
        <v>0</v>
      </c>
      <c r="FS628" s="2">
        <v>0</v>
      </c>
      <c r="FT628" s="2"/>
      <c r="FU628" s="2"/>
      <c r="FV628" s="2"/>
      <c r="FW628" s="2"/>
      <c r="FX628" s="2">
        <v>117</v>
      </c>
      <c r="FY628" s="2">
        <v>74</v>
      </c>
      <c r="FZ628" s="2"/>
      <c r="GA628" s="2" t="s">
        <v>3</v>
      </c>
      <c r="GB628" s="2"/>
      <c r="GC628" s="2"/>
      <c r="GD628" s="2">
        <v>1</v>
      </c>
      <c r="GE628" s="2"/>
      <c r="GF628" s="2">
        <v>307772793</v>
      </c>
      <c r="GG628" s="2">
        <v>2</v>
      </c>
      <c r="GH628" s="2">
        <v>1</v>
      </c>
      <c r="GI628" s="2">
        <v>-2</v>
      </c>
      <c r="GJ628" s="2">
        <v>0</v>
      </c>
      <c r="GK628" s="2">
        <v>0</v>
      </c>
      <c r="GL628" s="2">
        <f t="shared" si="354"/>
        <v>0</v>
      </c>
      <c r="GM628" s="2">
        <f t="shared" si="355"/>
        <v>3195.18</v>
      </c>
      <c r="GN628" s="2">
        <f t="shared" si="356"/>
        <v>3195.18</v>
      </c>
      <c r="GO628" s="2">
        <f t="shared" si="357"/>
        <v>0</v>
      </c>
      <c r="GP628" s="2">
        <f t="shared" si="358"/>
        <v>0</v>
      </c>
      <c r="GQ628" s="2"/>
      <c r="GR628" s="2">
        <v>0</v>
      </c>
      <c r="GS628" s="2">
        <v>0</v>
      </c>
      <c r="GT628" s="2">
        <v>0</v>
      </c>
      <c r="GU628" s="2" t="s">
        <v>3</v>
      </c>
      <c r="GV628" s="2">
        <f t="shared" si="359"/>
        <v>0</v>
      </c>
      <c r="GW628" s="2">
        <v>1</v>
      </c>
      <c r="GX628" s="2">
        <f t="shared" si="360"/>
        <v>0</v>
      </c>
      <c r="GY628" s="2"/>
      <c r="GZ628" s="2"/>
      <c r="HA628" s="2">
        <v>0</v>
      </c>
      <c r="HB628" s="2">
        <v>0</v>
      </c>
      <c r="HC628" s="2">
        <f t="shared" si="361"/>
        <v>0</v>
      </c>
      <c r="HD628" s="2"/>
      <c r="HE628" s="2" t="s">
        <v>3</v>
      </c>
      <c r="HF628" s="2" t="s">
        <v>3</v>
      </c>
      <c r="HG628" s="2"/>
      <c r="HH628" s="2"/>
      <c r="HI628" s="2"/>
      <c r="HJ628" s="2"/>
      <c r="HK628" s="2"/>
      <c r="HL628" s="2"/>
      <c r="HM628" s="2" t="s">
        <v>3</v>
      </c>
      <c r="HN628" s="2" t="s">
        <v>108</v>
      </c>
      <c r="HO628" s="2" t="s">
        <v>109</v>
      </c>
      <c r="HP628" s="2" t="s">
        <v>106</v>
      </c>
      <c r="HQ628" s="2" t="s">
        <v>106</v>
      </c>
      <c r="HR628" s="2"/>
      <c r="HS628" s="2">
        <v>0</v>
      </c>
      <c r="HT628" s="2"/>
      <c r="HU628" s="2"/>
      <c r="HV628" s="2"/>
      <c r="HW628" s="2"/>
      <c r="HX628" s="2"/>
      <c r="HY628" s="2"/>
      <c r="HZ628" s="2"/>
      <c r="IA628" s="2"/>
      <c r="IB628" s="2"/>
      <c r="IC628" s="2"/>
      <c r="ID628" s="2"/>
      <c r="IE628" s="2"/>
      <c r="IF628" s="2"/>
      <c r="IG628" s="2"/>
      <c r="IH628" s="2"/>
      <c r="II628" s="2"/>
      <c r="IJ628" s="2"/>
      <c r="IK628" s="2">
        <v>0</v>
      </c>
      <c r="IL628" s="2"/>
      <c r="IM628" s="2"/>
      <c r="IN628" s="2"/>
      <c r="IO628" s="2"/>
      <c r="IP628" s="2"/>
      <c r="IQ628" s="2"/>
      <c r="IR628" s="2"/>
      <c r="IS628" s="2"/>
      <c r="IT628" s="2"/>
      <c r="IU628" s="2"/>
    </row>
    <row r="629" spans="1:255" x14ac:dyDescent="0.2">
      <c r="A629" s="2">
        <v>17</v>
      </c>
      <c r="B629" s="2">
        <v>1</v>
      </c>
      <c r="C629" s="2"/>
      <c r="D629" s="2"/>
      <c r="E629" s="2" t="s">
        <v>762</v>
      </c>
      <c r="F629" s="2" t="s">
        <v>280</v>
      </c>
      <c r="G629" s="2" t="s">
        <v>281</v>
      </c>
      <c r="H629" s="2" t="s">
        <v>113</v>
      </c>
      <c r="I629" s="2">
        <v>2</v>
      </c>
      <c r="J629" s="2">
        <v>0</v>
      </c>
      <c r="K629" s="2">
        <v>2</v>
      </c>
      <c r="L629" s="2"/>
      <c r="M629" s="2"/>
      <c r="N629" s="2"/>
      <c r="O629" s="2">
        <f t="shared" si="343"/>
        <v>375.12</v>
      </c>
      <c r="P629" s="2">
        <f>ROUND(CQ629*I629,2)</f>
        <v>375.12</v>
      </c>
      <c r="Q629" s="2">
        <f>ROUND(CR629*I629,2)</f>
        <v>0</v>
      </c>
      <c r="R629" s="2">
        <f>ROUND(CS629*I629,2)</f>
        <v>0</v>
      </c>
      <c r="S629" s="2">
        <f>ROUND(CT629*I629,2)</f>
        <v>0</v>
      </c>
      <c r="T629" s="2">
        <f t="shared" si="344"/>
        <v>0</v>
      </c>
      <c r="U629" s="2">
        <f>ROUND(CV629*I629,7)</f>
        <v>0</v>
      </c>
      <c r="V629" s="2">
        <f>ROUND(CW629*I629,7)</f>
        <v>0</v>
      </c>
      <c r="W629" s="2">
        <f t="shared" si="345"/>
        <v>0</v>
      </c>
      <c r="X629" s="2">
        <f t="shared" si="346"/>
        <v>0</v>
      </c>
      <c r="Y629" s="2">
        <f t="shared" si="347"/>
        <v>0</v>
      </c>
      <c r="Z629" s="2"/>
      <c r="AA629" s="2">
        <v>72309884</v>
      </c>
      <c r="AB629" s="2">
        <f t="shared" si="348"/>
        <v>243.58</v>
      </c>
      <c r="AC629" s="2">
        <f>ROUND((ES629),6)</f>
        <v>243.58</v>
      </c>
      <c r="AD629" s="2">
        <f>ROUND((((ET629)-(EU629))+AE629),6)</f>
        <v>0</v>
      </c>
      <c r="AE629" s="2">
        <f>ROUND((EU629),6)</f>
        <v>0</v>
      </c>
      <c r="AF629" s="2">
        <f>ROUND((EV629),6)</f>
        <v>0</v>
      </c>
      <c r="AG629" s="2">
        <f t="shared" si="349"/>
        <v>0</v>
      </c>
      <c r="AH629" s="2">
        <f>(EW629)</f>
        <v>0</v>
      </c>
      <c r="AI629" s="2">
        <f>(EX629)</f>
        <v>0</v>
      </c>
      <c r="AJ629" s="2">
        <f t="shared" si="350"/>
        <v>0</v>
      </c>
      <c r="AK629" s="2">
        <v>243.58</v>
      </c>
      <c r="AL629" s="2">
        <v>243.58</v>
      </c>
      <c r="AM629" s="2">
        <v>0</v>
      </c>
      <c r="AN629" s="2">
        <v>0</v>
      </c>
      <c r="AO629" s="2">
        <v>0</v>
      </c>
      <c r="AP629" s="2">
        <v>0</v>
      </c>
      <c r="AQ629" s="2">
        <v>0</v>
      </c>
      <c r="AR629" s="2">
        <v>0</v>
      </c>
      <c r="AS629" s="2">
        <v>0</v>
      </c>
      <c r="AT629" s="2">
        <v>0</v>
      </c>
      <c r="AU629" s="2">
        <v>0</v>
      </c>
      <c r="AV629" s="2">
        <v>1</v>
      </c>
      <c r="AW629" s="2">
        <v>1</v>
      </c>
      <c r="AX629" s="2"/>
      <c r="AY629" s="2"/>
      <c r="AZ629" s="2">
        <v>1</v>
      </c>
      <c r="BA629" s="2">
        <v>1</v>
      </c>
      <c r="BB629" s="2">
        <v>1</v>
      </c>
      <c r="BC629" s="2">
        <v>0.77</v>
      </c>
      <c r="BD629" s="2" t="s">
        <v>3</v>
      </c>
      <c r="BE629" s="2" t="s">
        <v>3</v>
      </c>
      <c r="BF629" s="2" t="s">
        <v>3</v>
      </c>
      <c r="BG629" s="2" t="s">
        <v>3</v>
      </c>
      <c r="BH629" s="2">
        <v>3</v>
      </c>
      <c r="BI629" s="2">
        <v>1</v>
      </c>
      <c r="BJ629" s="2" t="s">
        <v>282</v>
      </c>
      <c r="BK629" s="2"/>
      <c r="BL629" s="2"/>
      <c r="BM629" s="2">
        <v>500001</v>
      </c>
      <c r="BN629" s="2">
        <v>0</v>
      </c>
      <c r="BO629" s="2" t="s">
        <v>280</v>
      </c>
      <c r="BP629" s="2">
        <v>1</v>
      </c>
      <c r="BQ629" s="2">
        <v>8</v>
      </c>
      <c r="BR629" s="2">
        <v>0</v>
      </c>
      <c r="BS629" s="2">
        <v>1</v>
      </c>
      <c r="BT629" s="2">
        <v>1</v>
      </c>
      <c r="BU629" s="2">
        <v>1</v>
      </c>
      <c r="BV629" s="2">
        <v>1</v>
      </c>
      <c r="BW629" s="2">
        <v>1</v>
      </c>
      <c r="BX629" s="2">
        <v>1</v>
      </c>
      <c r="BY629" s="2" t="s">
        <v>3</v>
      </c>
      <c r="BZ629" s="2">
        <v>0</v>
      </c>
      <c r="CA629" s="2">
        <v>0</v>
      </c>
      <c r="CB629" s="2" t="s">
        <v>3</v>
      </c>
      <c r="CC629" s="2"/>
      <c r="CD629" s="2"/>
      <c r="CE629" s="2">
        <v>0</v>
      </c>
      <c r="CF629" s="2">
        <v>0</v>
      </c>
      <c r="CG629" s="2">
        <v>0</v>
      </c>
      <c r="CH629" s="2"/>
      <c r="CI629" s="2"/>
      <c r="CJ629" s="2"/>
      <c r="CK629" s="2"/>
      <c r="CL629" s="2"/>
      <c r="CM629" s="2">
        <v>0</v>
      </c>
      <c r="CN629" s="2" t="s">
        <v>3</v>
      </c>
      <c r="CO629" s="2">
        <v>0</v>
      </c>
      <c r="CP629" s="2">
        <f t="shared" si="351"/>
        <v>375.12</v>
      </c>
      <c r="CQ629" s="2">
        <f>ROUND(AL629*BC629,2)</f>
        <v>187.56</v>
      </c>
      <c r="CR629" s="2">
        <f>ROUND(AM629*BB629,2)</f>
        <v>0</v>
      </c>
      <c r="CS629" s="2">
        <f>ROUND(AN629*BS629,2)</f>
        <v>0</v>
      </c>
      <c r="CT629" s="2">
        <f>ROUND(AO629*BA629,2)</f>
        <v>0</v>
      </c>
      <c r="CU629" s="2">
        <f t="shared" si="352"/>
        <v>0</v>
      </c>
      <c r="CV629" s="2">
        <f>AH629</f>
        <v>0</v>
      </c>
      <c r="CW629" s="2">
        <f>AI629</f>
        <v>0</v>
      </c>
      <c r="CX629" s="2">
        <f t="shared" si="353"/>
        <v>0</v>
      </c>
      <c r="CY629" s="2">
        <f>0</f>
        <v>0</v>
      </c>
      <c r="CZ629" s="2">
        <f>0</f>
        <v>0</v>
      </c>
      <c r="DA629" s="2"/>
      <c r="DB629" s="2"/>
      <c r="DC629" s="2" t="s">
        <v>3</v>
      </c>
      <c r="DD629" s="2" t="s">
        <v>3</v>
      </c>
      <c r="DE629" s="2" t="s">
        <v>3</v>
      </c>
      <c r="DF629" s="2" t="s">
        <v>3</v>
      </c>
      <c r="DG629" s="2" t="s">
        <v>3</v>
      </c>
      <c r="DH629" s="2" t="s">
        <v>3</v>
      </c>
      <c r="DI629" s="2" t="s">
        <v>3</v>
      </c>
      <c r="DJ629" s="2" t="s">
        <v>3</v>
      </c>
      <c r="DK629" s="2" t="s">
        <v>3</v>
      </c>
      <c r="DL629" s="2" t="s">
        <v>3</v>
      </c>
      <c r="DM629" s="2" t="s">
        <v>3</v>
      </c>
      <c r="DN629" s="2">
        <v>0</v>
      </c>
      <c r="DO629" s="2">
        <v>0</v>
      </c>
      <c r="DP629" s="2">
        <v>1</v>
      </c>
      <c r="DQ629" s="2">
        <v>1</v>
      </c>
      <c r="DR629" s="2"/>
      <c r="DS629" s="2"/>
      <c r="DT629" s="2"/>
      <c r="DU629" s="2">
        <v>1003</v>
      </c>
      <c r="DV629" s="2" t="s">
        <v>113</v>
      </c>
      <c r="DW629" s="2" t="s">
        <v>113</v>
      </c>
      <c r="DX629" s="2">
        <v>1</v>
      </c>
      <c r="DY629" s="2"/>
      <c r="DZ629" s="2" t="s">
        <v>3</v>
      </c>
      <c r="EA629" s="2" t="s">
        <v>3</v>
      </c>
      <c r="EB629" s="2" t="s">
        <v>3</v>
      </c>
      <c r="EC629" s="2" t="s">
        <v>3</v>
      </c>
      <c r="ED629" s="2"/>
      <c r="EE629" s="2">
        <v>70312867</v>
      </c>
      <c r="EF629" s="2">
        <v>8</v>
      </c>
      <c r="EG629" s="2" t="s">
        <v>124</v>
      </c>
      <c r="EH629" s="2">
        <v>0</v>
      </c>
      <c r="EI629" s="2" t="s">
        <v>3</v>
      </c>
      <c r="EJ629" s="2">
        <v>1</v>
      </c>
      <c r="EK629" s="2">
        <v>500001</v>
      </c>
      <c r="EL629" s="2" t="s">
        <v>125</v>
      </c>
      <c r="EM629" s="2" t="s">
        <v>126</v>
      </c>
      <c r="EN629" s="2"/>
      <c r="EO629" s="2" t="s">
        <v>3</v>
      </c>
      <c r="EP629" s="2"/>
      <c r="EQ629" s="2">
        <v>0</v>
      </c>
      <c r="ER629" s="2">
        <v>243.58</v>
      </c>
      <c r="ES629" s="2">
        <v>243.58</v>
      </c>
      <c r="ET629" s="2">
        <v>0</v>
      </c>
      <c r="EU629" s="2">
        <v>0</v>
      </c>
      <c r="EV629" s="2">
        <v>0</v>
      </c>
      <c r="EW629" s="2">
        <v>0</v>
      </c>
      <c r="EX629" s="2">
        <v>0</v>
      </c>
      <c r="EY629" s="2">
        <v>0</v>
      </c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  <c r="FK629" s="2"/>
      <c r="FL629" s="2"/>
      <c r="FM629" s="2"/>
      <c r="FN629" s="2"/>
      <c r="FO629" s="2"/>
      <c r="FP629" s="2"/>
      <c r="FQ629" s="2">
        <v>0</v>
      </c>
      <c r="FR629" s="2">
        <v>0</v>
      </c>
      <c r="FS629" s="2">
        <v>0</v>
      </c>
      <c r="FT629" s="2"/>
      <c r="FU629" s="2"/>
      <c r="FV629" s="2"/>
      <c r="FW629" s="2"/>
      <c r="FX629" s="2">
        <v>0</v>
      </c>
      <c r="FY629" s="2">
        <v>0</v>
      </c>
      <c r="FZ629" s="2"/>
      <c r="GA629" s="2" t="s">
        <v>3</v>
      </c>
      <c r="GB629" s="2"/>
      <c r="GC629" s="2"/>
      <c r="GD629" s="2">
        <v>1</v>
      </c>
      <c r="GE629" s="2"/>
      <c r="GF629" s="2">
        <v>270232981</v>
      </c>
      <c r="GG629" s="2">
        <v>2</v>
      </c>
      <c r="GH629" s="2">
        <v>1</v>
      </c>
      <c r="GI629" s="2">
        <v>2</v>
      </c>
      <c r="GJ629" s="2">
        <v>0</v>
      </c>
      <c r="GK629" s="2">
        <v>0</v>
      </c>
      <c r="GL629" s="2">
        <f t="shared" si="354"/>
        <v>0</v>
      </c>
      <c r="GM629" s="2">
        <f t="shared" si="355"/>
        <v>375.12</v>
      </c>
      <c r="GN629" s="2">
        <f t="shared" si="356"/>
        <v>375.12</v>
      </c>
      <c r="GO629" s="2">
        <f t="shared" si="357"/>
        <v>0</v>
      </c>
      <c r="GP629" s="2">
        <f t="shared" si="358"/>
        <v>0</v>
      </c>
      <c r="GQ629" s="2"/>
      <c r="GR629" s="2">
        <v>0</v>
      </c>
      <c r="GS629" s="2">
        <v>0</v>
      </c>
      <c r="GT629" s="2">
        <v>0</v>
      </c>
      <c r="GU629" s="2" t="s">
        <v>3</v>
      </c>
      <c r="GV629" s="2">
        <f t="shared" si="359"/>
        <v>0</v>
      </c>
      <c r="GW629" s="2">
        <v>1</v>
      </c>
      <c r="GX629" s="2">
        <f t="shared" si="360"/>
        <v>0</v>
      </c>
      <c r="GY629" s="2"/>
      <c r="GZ629" s="2"/>
      <c r="HA629" s="2">
        <v>0</v>
      </c>
      <c r="HB629" s="2">
        <v>0</v>
      </c>
      <c r="HC629" s="2">
        <f t="shared" si="361"/>
        <v>0</v>
      </c>
      <c r="HD629" s="2"/>
      <c r="HE629" s="2" t="s">
        <v>3</v>
      </c>
      <c r="HF629" s="2" t="s">
        <v>3</v>
      </c>
      <c r="HG629" s="2"/>
      <c r="HH629" s="2"/>
      <c r="HI629" s="2"/>
      <c r="HJ629" s="2"/>
      <c r="HK629" s="2"/>
      <c r="HL629" s="2"/>
      <c r="HM629" s="2" t="s">
        <v>3</v>
      </c>
      <c r="HN629" s="2" t="s">
        <v>3</v>
      </c>
      <c r="HO629" s="2" t="s">
        <v>3</v>
      </c>
      <c r="HP629" s="2" t="s">
        <v>3</v>
      </c>
      <c r="HQ629" s="2" t="s">
        <v>3</v>
      </c>
      <c r="HR629" s="2"/>
      <c r="HS629" s="2">
        <v>0</v>
      </c>
      <c r="HT629" s="2"/>
      <c r="HU629" s="2"/>
      <c r="HV629" s="2"/>
      <c r="HW629" s="2"/>
      <c r="HX629" s="2"/>
      <c r="HY629" s="2"/>
      <c r="HZ629" s="2"/>
      <c r="IA629" s="2"/>
      <c r="IB629" s="2"/>
      <c r="IC629" s="2"/>
      <c r="ID629" s="2"/>
      <c r="IE629" s="2"/>
      <c r="IF629" s="2"/>
      <c r="IG629" s="2"/>
      <c r="IH629" s="2"/>
      <c r="II629" s="2"/>
      <c r="IJ629" s="2"/>
      <c r="IK629" s="2">
        <v>0</v>
      </c>
      <c r="IL629" s="2"/>
      <c r="IM629" s="2"/>
      <c r="IN629" s="2"/>
      <c r="IO629" s="2"/>
      <c r="IP629" s="2"/>
      <c r="IQ629" s="2"/>
      <c r="IR629" s="2"/>
      <c r="IS629" s="2"/>
      <c r="IT629" s="2"/>
      <c r="IU629" s="2"/>
    </row>
    <row r="630" spans="1:255" x14ac:dyDescent="0.2">
      <c r="A630" s="2">
        <v>17</v>
      </c>
      <c r="B630" s="2">
        <v>1</v>
      </c>
      <c r="C630" s="2">
        <f>ROW(SmtRes!A613)</f>
        <v>613</v>
      </c>
      <c r="D630" s="2">
        <f>ROW(EtalonRes!A672)</f>
        <v>672</v>
      </c>
      <c r="E630" s="2" t="s">
        <v>763</v>
      </c>
      <c r="F630" s="2" t="s">
        <v>137</v>
      </c>
      <c r="G630" s="2" t="s">
        <v>138</v>
      </c>
      <c r="H630" s="2" t="s">
        <v>104</v>
      </c>
      <c r="I630" s="2">
        <f>ROUND(1/100,7)</f>
        <v>0.01</v>
      </c>
      <c r="J630" s="2">
        <v>0</v>
      </c>
      <c r="K630" s="2">
        <f>ROUND(1/100,7)</f>
        <v>0.01</v>
      </c>
      <c r="L630" s="2"/>
      <c r="M630" s="2"/>
      <c r="N630" s="2"/>
      <c r="O630" s="2">
        <f t="shared" si="343"/>
        <v>29.17</v>
      </c>
      <c r="P630" s="2">
        <f>SUMIF(SmtRes!AQ609:'SmtRes'!AQ613,"=1",SmtRes!DF609:'SmtRes'!DF613)</f>
        <v>0</v>
      </c>
      <c r="Q630" s="2">
        <f>SUMIF(SmtRes!AQ609:'SmtRes'!AQ613,"=1",SmtRes!DG609:'SmtRes'!DG613)</f>
        <v>4.37</v>
      </c>
      <c r="R630" s="2">
        <f>SUMIF(SmtRes!AQ609:'SmtRes'!AQ613,"=1",SmtRes!DH609:'SmtRes'!DH613)</f>
        <v>0</v>
      </c>
      <c r="S630" s="2">
        <f>SUMIF(SmtRes!AQ609:'SmtRes'!AQ613,"=1",SmtRes!DI609:'SmtRes'!DI613)</f>
        <v>24.8</v>
      </c>
      <c r="T630" s="2">
        <f t="shared" si="344"/>
        <v>0</v>
      </c>
      <c r="U630" s="2">
        <f>SUMIF(SmtRes!AQ609:'SmtRes'!AQ613,"=1",SmtRes!CV609:'SmtRes'!CV613)</f>
        <v>5.7000000000000002E-2</v>
      </c>
      <c r="V630" s="2">
        <f>SUMIF(SmtRes!AQ609:'SmtRes'!AQ613,"=1",SmtRes!CW609:'SmtRes'!CW613)</f>
        <v>0</v>
      </c>
      <c r="W630" s="2">
        <f t="shared" si="345"/>
        <v>0</v>
      </c>
      <c r="X630" s="2">
        <f t="shared" si="346"/>
        <v>29.02</v>
      </c>
      <c r="Y630" s="2">
        <f t="shared" si="347"/>
        <v>18.350000000000001</v>
      </c>
      <c r="Z630" s="2"/>
      <c r="AA630" s="2">
        <v>72309884</v>
      </c>
      <c r="AB630" s="2">
        <f t="shared" si="348"/>
        <v>2804.1174000000001</v>
      </c>
      <c r="AC630" s="2">
        <f>ROUND((0),6)</f>
        <v>0</v>
      </c>
      <c r="AD630" s="2">
        <f>ROUND((((SUM(SmtRes!BR609:'SmtRes'!BR613))-(0))+AE630),6)</f>
        <v>324.33240000000001</v>
      </c>
      <c r="AE630" s="2">
        <f>ROUND((0),6)</f>
        <v>0</v>
      </c>
      <c r="AF630" s="2">
        <f>ROUND((SUM(SmtRes!BT609:'SmtRes'!BT613)),6)</f>
        <v>2479.7849999999999</v>
      </c>
      <c r="AG630" s="2">
        <f t="shared" si="349"/>
        <v>0</v>
      </c>
      <c r="AH630" s="2">
        <f>(SUM(SmtRes!BU609:'SmtRes'!BU613))</f>
        <v>5.7</v>
      </c>
      <c r="AI630" s="2">
        <f>(0)</f>
        <v>0</v>
      </c>
      <c r="AJ630" s="2">
        <f t="shared" si="350"/>
        <v>0</v>
      </c>
      <c r="AK630" s="2">
        <v>2804.1174000000001</v>
      </c>
      <c r="AL630" s="2">
        <v>0</v>
      </c>
      <c r="AM630" s="2">
        <v>324.33240000000001</v>
      </c>
      <c r="AN630" s="2">
        <v>0</v>
      </c>
      <c r="AO630" s="2">
        <v>2479.7850000000003</v>
      </c>
      <c r="AP630" s="2">
        <v>0</v>
      </c>
      <c r="AQ630" s="2">
        <v>5.7</v>
      </c>
      <c r="AR630" s="2">
        <v>0</v>
      </c>
      <c r="AS630" s="2">
        <v>0</v>
      </c>
      <c r="AT630" s="2">
        <v>117</v>
      </c>
      <c r="AU630" s="2">
        <v>74</v>
      </c>
      <c r="AV630" s="2">
        <v>1</v>
      </c>
      <c r="AW630" s="2">
        <v>1</v>
      </c>
      <c r="AX630" s="2"/>
      <c r="AY630" s="2"/>
      <c r="AZ630" s="2">
        <v>1</v>
      </c>
      <c r="BA630" s="2">
        <v>1</v>
      </c>
      <c r="BB630" s="2">
        <v>1</v>
      </c>
      <c r="BC630" s="2">
        <v>1</v>
      </c>
      <c r="BD630" s="2" t="s">
        <v>3</v>
      </c>
      <c r="BE630" s="2" t="s">
        <v>3</v>
      </c>
      <c r="BF630" s="2" t="s">
        <v>3</v>
      </c>
      <c r="BG630" s="2" t="s">
        <v>3</v>
      </c>
      <c r="BH630" s="2">
        <v>0</v>
      </c>
      <c r="BI630" s="2">
        <v>1</v>
      </c>
      <c r="BJ630" s="2" t="s">
        <v>139</v>
      </c>
      <c r="BK630" s="2"/>
      <c r="BL630" s="2"/>
      <c r="BM630" s="2">
        <v>24001</v>
      </c>
      <c r="BN630" s="2">
        <v>0</v>
      </c>
      <c r="BO630" s="2" t="s">
        <v>3</v>
      </c>
      <c r="BP630" s="2">
        <v>0</v>
      </c>
      <c r="BQ630" s="2">
        <v>2</v>
      </c>
      <c r="BR630" s="2">
        <v>0</v>
      </c>
      <c r="BS630" s="2">
        <v>1</v>
      </c>
      <c r="BT630" s="2">
        <v>1</v>
      </c>
      <c r="BU630" s="2">
        <v>1</v>
      </c>
      <c r="BV630" s="2">
        <v>1</v>
      </c>
      <c r="BW630" s="2">
        <v>1</v>
      </c>
      <c r="BX630" s="2">
        <v>1</v>
      </c>
      <c r="BY630" s="2" t="s">
        <v>3</v>
      </c>
      <c r="BZ630" s="2">
        <v>117</v>
      </c>
      <c r="CA630" s="2">
        <v>74</v>
      </c>
      <c r="CB630" s="2" t="s">
        <v>3</v>
      </c>
      <c r="CC630" s="2"/>
      <c r="CD630" s="2"/>
      <c r="CE630" s="2">
        <v>0</v>
      </c>
      <c r="CF630" s="2">
        <v>0</v>
      </c>
      <c r="CG630" s="2">
        <v>0</v>
      </c>
      <c r="CH630" s="2"/>
      <c r="CI630" s="2"/>
      <c r="CJ630" s="2"/>
      <c r="CK630" s="2"/>
      <c r="CL630" s="2"/>
      <c r="CM630" s="2">
        <v>0</v>
      </c>
      <c r="CN630" s="2" t="s">
        <v>3</v>
      </c>
      <c r="CO630" s="2">
        <v>0</v>
      </c>
      <c r="CP630" s="2">
        <f t="shared" si="351"/>
        <v>29.17</v>
      </c>
      <c r="CQ630" s="2">
        <f>SUMIF(SmtRes!AQ609:'SmtRes'!AQ613,"=1",SmtRes!AA609:'SmtRes'!AA613)</f>
        <v>69.16</v>
      </c>
      <c r="CR630" s="2">
        <f>SUMIF(SmtRes!AQ609:'SmtRes'!AQ613,"=1",SmtRes!AB609:'SmtRes'!AB613)</f>
        <v>507.53000000000003</v>
      </c>
      <c r="CS630" s="2">
        <f>SUMIF(SmtRes!AQ609:'SmtRes'!AQ613,"=1",SmtRes!AC609:'SmtRes'!AC613)</f>
        <v>0</v>
      </c>
      <c r="CT630" s="2">
        <f>SUMIF(SmtRes!AQ609:'SmtRes'!AQ613,"=1",SmtRes!AD609:'SmtRes'!AD613)</f>
        <v>435.05</v>
      </c>
      <c r="CU630" s="2">
        <f t="shared" si="352"/>
        <v>0</v>
      </c>
      <c r="CV630" s="2">
        <f>SUMIF(SmtRes!AQ609:'SmtRes'!AQ613,"=1",SmtRes!BU609:'SmtRes'!BU613)</f>
        <v>5.7</v>
      </c>
      <c r="CW630" s="2">
        <f>SUMIF(SmtRes!AQ609:'SmtRes'!AQ613,"=1",SmtRes!BV609:'SmtRes'!BV613)</f>
        <v>0</v>
      </c>
      <c r="CX630" s="2">
        <f t="shared" si="353"/>
        <v>0</v>
      </c>
      <c r="CY630" s="2">
        <f>(((S630+R630)*AT630)/100)</f>
        <v>29.015999999999998</v>
      </c>
      <c r="CZ630" s="2">
        <f>(((S630+R630)*AU630)/100)</f>
        <v>18.352</v>
      </c>
      <c r="DA630" s="2"/>
      <c r="DB630" s="2"/>
      <c r="DC630" s="2" t="s">
        <v>3</v>
      </c>
      <c r="DD630" s="2" t="s">
        <v>3</v>
      </c>
      <c r="DE630" s="2" t="s">
        <v>3</v>
      </c>
      <c r="DF630" s="2" t="s">
        <v>3</v>
      </c>
      <c r="DG630" s="2" t="s">
        <v>3</v>
      </c>
      <c r="DH630" s="2" t="s">
        <v>3</v>
      </c>
      <c r="DI630" s="2" t="s">
        <v>3</v>
      </c>
      <c r="DJ630" s="2" t="s">
        <v>3</v>
      </c>
      <c r="DK630" s="2" t="s">
        <v>3</v>
      </c>
      <c r="DL630" s="2" t="s">
        <v>3</v>
      </c>
      <c r="DM630" s="2" t="s">
        <v>3</v>
      </c>
      <c r="DN630" s="2">
        <v>0</v>
      </c>
      <c r="DO630" s="2">
        <v>0</v>
      </c>
      <c r="DP630" s="2">
        <v>1</v>
      </c>
      <c r="DQ630" s="2">
        <v>1</v>
      </c>
      <c r="DR630" s="2"/>
      <c r="DS630" s="2"/>
      <c r="DT630" s="2"/>
      <c r="DU630" s="2">
        <v>1003</v>
      </c>
      <c r="DV630" s="2" t="s">
        <v>104</v>
      </c>
      <c r="DW630" s="2" t="s">
        <v>104</v>
      </c>
      <c r="DX630" s="2">
        <v>100</v>
      </c>
      <c r="DY630" s="2"/>
      <c r="DZ630" s="2" t="s">
        <v>3</v>
      </c>
      <c r="EA630" s="2" t="s">
        <v>3</v>
      </c>
      <c r="EB630" s="2" t="s">
        <v>3</v>
      </c>
      <c r="EC630" s="2" t="s">
        <v>3</v>
      </c>
      <c r="ED630" s="2"/>
      <c r="EE630" s="2">
        <v>70312969</v>
      </c>
      <c r="EF630" s="2">
        <v>2</v>
      </c>
      <c r="EG630" s="2" t="s">
        <v>25</v>
      </c>
      <c r="EH630" s="2">
        <v>18</v>
      </c>
      <c r="EI630" s="2" t="s">
        <v>106</v>
      </c>
      <c r="EJ630" s="2">
        <v>1</v>
      </c>
      <c r="EK630" s="2">
        <v>24001</v>
      </c>
      <c r="EL630" s="2" t="s">
        <v>106</v>
      </c>
      <c r="EM630" s="2" t="s">
        <v>107</v>
      </c>
      <c r="EN630" s="2"/>
      <c r="EO630" s="2" t="s">
        <v>3</v>
      </c>
      <c r="EP630" s="2"/>
      <c r="EQ630" s="2">
        <v>0</v>
      </c>
      <c r="ER630" s="2">
        <v>0</v>
      </c>
      <c r="ES630" s="2">
        <v>0</v>
      </c>
      <c r="ET630" s="2">
        <v>0</v>
      </c>
      <c r="EU630" s="2">
        <v>0</v>
      </c>
      <c r="EV630" s="2">
        <v>0</v>
      </c>
      <c r="EW630" s="2">
        <v>5.7</v>
      </c>
      <c r="EX630" s="2">
        <v>0</v>
      </c>
      <c r="EY630" s="2">
        <v>0</v>
      </c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  <c r="FK630" s="2"/>
      <c r="FL630" s="2"/>
      <c r="FM630" s="2"/>
      <c r="FN630" s="2"/>
      <c r="FO630" s="2"/>
      <c r="FP630" s="2"/>
      <c r="FQ630" s="2">
        <v>0</v>
      </c>
      <c r="FR630" s="2">
        <v>0</v>
      </c>
      <c r="FS630" s="2">
        <v>0</v>
      </c>
      <c r="FT630" s="2"/>
      <c r="FU630" s="2"/>
      <c r="FV630" s="2"/>
      <c r="FW630" s="2"/>
      <c r="FX630" s="2">
        <v>117</v>
      </c>
      <c r="FY630" s="2">
        <v>74</v>
      </c>
      <c r="FZ630" s="2"/>
      <c r="GA630" s="2" t="s">
        <v>3</v>
      </c>
      <c r="GB630" s="2"/>
      <c r="GC630" s="2"/>
      <c r="GD630" s="2">
        <v>1</v>
      </c>
      <c r="GE630" s="2"/>
      <c r="GF630" s="2">
        <v>1792296318</v>
      </c>
      <c r="GG630" s="2">
        <v>2</v>
      </c>
      <c r="GH630" s="2">
        <v>1</v>
      </c>
      <c r="GI630" s="2">
        <v>-2</v>
      </c>
      <c r="GJ630" s="2">
        <v>0</v>
      </c>
      <c r="GK630" s="2">
        <v>0</v>
      </c>
      <c r="GL630" s="2">
        <f t="shared" si="354"/>
        <v>0</v>
      </c>
      <c r="GM630" s="2">
        <f t="shared" si="355"/>
        <v>76.540000000000006</v>
      </c>
      <c r="GN630" s="2">
        <f t="shared" si="356"/>
        <v>76.540000000000006</v>
      </c>
      <c r="GO630" s="2">
        <f t="shared" si="357"/>
        <v>0</v>
      </c>
      <c r="GP630" s="2">
        <f t="shared" si="358"/>
        <v>0</v>
      </c>
      <c r="GQ630" s="2"/>
      <c r="GR630" s="2">
        <v>0</v>
      </c>
      <c r="GS630" s="2">
        <v>0</v>
      </c>
      <c r="GT630" s="2">
        <v>0</v>
      </c>
      <c r="GU630" s="2" t="s">
        <v>3</v>
      </c>
      <c r="GV630" s="2">
        <f t="shared" si="359"/>
        <v>0</v>
      </c>
      <c r="GW630" s="2">
        <v>1</v>
      </c>
      <c r="GX630" s="2">
        <f t="shared" si="360"/>
        <v>0</v>
      </c>
      <c r="GY630" s="2"/>
      <c r="GZ630" s="2"/>
      <c r="HA630" s="2">
        <v>0</v>
      </c>
      <c r="HB630" s="2">
        <v>0</v>
      </c>
      <c r="HC630" s="2">
        <f t="shared" si="361"/>
        <v>0</v>
      </c>
      <c r="HD630" s="2"/>
      <c r="HE630" s="2" t="s">
        <v>3</v>
      </c>
      <c r="HF630" s="2" t="s">
        <v>3</v>
      </c>
      <c r="HG630" s="2"/>
      <c r="HH630" s="2"/>
      <c r="HI630" s="2"/>
      <c r="HJ630" s="2"/>
      <c r="HK630" s="2"/>
      <c r="HL630" s="2"/>
      <c r="HM630" s="2" t="s">
        <v>3</v>
      </c>
      <c r="HN630" s="2" t="s">
        <v>108</v>
      </c>
      <c r="HO630" s="2" t="s">
        <v>109</v>
      </c>
      <c r="HP630" s="2" t="s">
        <v>106</v>
      </c>
      <c r="HQ630" s="2" t="s">
        <v>106</v>
      </c>
      <c r="HR630" s="2"/>
      <c r="HS630" s="2">
        <v>0</v>
      </c>
      <c r="HT630" s="2"/>
      <c r="HU630" s="2"/>
      <c r="HV630" s="2"/>
      <c r="HW630" s="2"/>
      <c r="HX630" s="2"/>
      <c r="HY630" s="2"/>
      <c r="HZ630" s="2"/>
      <c r="IA630" s="2"/>
      <c r="IB630" s="2"/>
      <c r="IC630" s="2"/>
      <c r="ID630" s="2"/>
      <c r="IE630" s="2"/>
      <c r="IF630" s="2"/>
      <c r="IG630" s="2"/>
      <c r="IH630" s="2"/>
      <c r="II630" s="2"/>
      <c r="IJ630" s="2"/>
      <c r="IK630" s="2">
        <v>0</v>
      </c>
      <c r="IL630" s="2"/>
      <c r="IM630" s="2"/>
      <c r="IN630" s="2"/>
      <c r="IO630" s="2"/>
      <c r="IP630" s="2"/>
      <c r="IQ630" s="2"/>
      <c r="IR630" s="2"/>
      <c r="IS630" s="2"/>
      <c r="IT630" s="2"/>
      <c r="IU630" s="2"/>
    </row>
    <row r="631" spans="1:255" x14ac:dyDescent="0.2">
      <c r="A631" s="2">
        <v>18</v>
      </c>
      <c r="B631" s="2">
        <v>1</v>
      </c>
      <c r="C631" s="2">
        <v>612</v>
      </c>
      <c r="D631" s="2"/>
      <c r="E631" s="2" t="s">
        <v>764</v>
      </c>
      <c r="F631" s="2" t="s">
        <v>285</v>
      </c>
      <c r="G631" s="2" t="s">
        <v>286</v>
      </c>
      <c r="H631" s="2" t="s">
        <v>113</v>
      </c>
      <c r="I631" s="2">
        <f>I630*J631</f>
        <v>1</v>
      </c>
      <c r="J631" s="2">
        <v>100</v>
      </c>
      <c r="K631" s="2">
        <v>100</v>
      </c>
      <c r="L631" s="2"/>
      <c r="M631" s="2"/>
      <c r="N631" s="2"/>
      <c r="O631" s="2">
        <f t="shared" si="343"/>
        <v>57.83</v>
      </c>
      <c r="P631" s="2">
        <f>ROUND(CQ631*I631,2)</f>
        <v>57.83</v>
      </c>
      <c r="Q631" s="2">
        <f>ROUND(CR631*I631,2)</f>
        <v>0</v>
      </c>
      <c r="R631" s="2">
        <f>ROUND(CS631*I631,2)</f>
        <v>0</v>
      </c>
      <c r="S631" s="2">
        <f>ROUND(CT631*I631,2)</f>
        <v>0</v>
      </c>
      <c r="T631" s="2">
        <f t="shared" si="344"/>
        <v>0</v>
      </c>
      <c r="U631" s="2">
        <f>ROUND(CV631*I631,7)</f>
        <v>0</v>
      </c>
      <c r="V631" s="2">
        <f>ROUND(CW631*I631,7)</f>
        <v>0</v>
      </c>
      <c r="W631" s="2">
        <f t="shared" si="345"/>
        <v>0</v>
      </c>
      <c r="X631" s="2">
        <f t="shared" si="346"/>
        <v>0</v>
      </c>
      <c r="Y631" s="2">
        <f t="shared" si="347"/>
        <v>0</v>
      </c>
      <c r="Z631" s="2"/>
      <c r="AA631" s="2">
        <v>72309884</v>
      </c>
      <c r="AB631" s="2">
        <f t="shared" si="348"/>
        <v>56.15</v>
      </c>
      <c r="AC631" s="2">
        <f>ROUND((ES631),6)</f>
        <v>56.15</v>
      </c>
      <c r="AD631" s="2">
        <f>ROUND((((ET631)-(EU631))+AE631),6)</f>
        <v>0</v>
      </c>
      <c r="AE631" s="2">
        <f>ROUND((EU631),6)</f>
        <v>0</v>
      </c>
      <c r="AF631" s="2">
        <f>ROUND((EV631),6)</f>
        <v>0</v>
      </c>
      <c r="AG631" s="2">
        <f t="shared" si="349"/>
        <v>0</v>
      </c>
      <c r="AH631" s="2">
        <f>(EW631)</f>
        <v>0</v>
      </c>
      <c r="AI631" s="2">
        <f>(EX631)</f>
        <v>0</v>
      </c>
      <c r="AJ631" s="2">
        <f t="shared" si="350"/>
        <v>0</v>
      </c>
      <c r="AK631" s="2">
        <v>56.15</v>
      </c>
      <c r="AL631" s="2">
        <v>56.15</v>
      </c>
      <c r="AM631" s="2">
        <v>0</v>
      </c>
      <c r="AN631" s="2">
        <v>0</v>
      </c>
      <c r="AO631" s="2">
        <v>0</v>
      </c>
      <c r="AP631" s="2">
        <v>0</v>
      </c>
      <c r="AQ631" s="2">
        <v>0</v>
      </c>
      <c r="AR631" s="2">
        <v>0</v>
      </c>
      <c r="AS631" s="2">
        <v>0</v>
      </c>
      <c r="AT631" s="2">
        <v>117</v>
      </c>
      <c r="AU631" s="2">
        <v>74</v>
      </c>
      <c r="AV631" s="2">
        <v>1</v>
      </c>
      <c r="AW631" s="2">
        <v>1</v>
      </c>
      <c r="AX631" s="2"/>
      <c r="AY631" s="2"/>
      <c r="AZ631" s="2">
        <v>1</v>
      </c>
      <c r="BA631" s="2">
        <v>1</v>
      </c>
      <c r="BB631" s="2">
        <v>1</v>
      </c>
      <c r="BC631" s="2">
        <v>1.03</v>
      </c>
      <c r="BD631" s="2" t="s">
        <v>3</v>
      </c>
      <c r="BE631" s="2" t="s">
        <v>3</v>
      </c>
      <c r="BF631" s="2" t="s">
        <v>3</v>
      </c>
      <c r="BG631" s="2" t="s">
        <v>3</v>
      </c>
      <c r="BH631" s="2">
        <v>3</v>
      </c>
      <c r="BI631" s="2">
        <v>1</v>
      </c>
      <c r="BJ631" s="2" t="s">
        <v>287</v>
      </c>
      <c r="BK631" s="2"/>
      <c r="BL631" s="2"/>
      <c r="BM631" s="2">
        <v>24001</v>
      </c>
      <c r="BN631" s="2">
        <v>0</v>
      </c>
      <c r="BO631" s="2" t="s">
        <v>285</v>
      </c>
      <c r="BP631" s="2">
        <v>1</v>
      </c>
      <c r="BQ631" s="2">
        <v>2</v>
      </c>
      <c r="BR631" s="2">
        <v>0</v>
      </c>
      <c r="BS631" s="2">
        <v>1</v>
      </c>
      <c r="BT631" s="2">
        <v>1</v>
      </c>
      <c r="BU631" s="2">
        <v>1</v>
      </c>
      <c r="BV631" s="2">
        <v>1</v>
      </c>
      <c r="BW631" s="2">
        <v>1</v>
      </c>
      <c r="BX631" s="2">
        <v>1</v>
      </c>
      <c r="BY631" s="2" t="s">
        <v>3</v>
      </c>
      <c r="BZ631" s="2">
        <v>117</v>
      </c>
      <c r="CA631" s="2">
        <v>74</v>
      </c>
      <c r="CB631" s="2" t="s">
        <v>3</v>
      </c>
      <c r="CC631" s="2"/>
      <c r="CD631" s="2"/>
      <c r="CE631" s="2">
        <v>0</v>
      </c>
      <c r="CF631" s="2">
        <v>0</v>
      </c>
      <c r="CG631" s="2">
        <v>0</v>
      </c>
      <c r="CH631" s="2"/>
      <c r="CI631" s="2"/>
      <c r="CJ631" s="2"/>
      <c r="CK631" s="2"/>
      <c r="CL631" s="2"/>
      <c r="CM631" s="2">
        <v>0</v>
      </c>
      <c r="CN631" s="2" t="s">
        <v>3</v>
      </c>
      <c r="CO631" s="2">
        <v>0</v>
      </c>
      <c r="CP631" s="2">
        <f t="shared" si="351"/>
        <v>57.83</v>
      </c>
      <c r="CQ631" s="2">
        <f>ROUND(AL631*BC631,2)</f>
        <v>57.83</v>
      </c>
      <c r="CR631" s="2">
        <f>ROUND(AM631*BB631,2)</f>
        <v>0</v>
      </c>
      <c r="CS631" s="2">
        <f>ROUND(AN631*BS631,2)</f>
        <v>0</v>
      </c>
      <c r="CT631" s="2">
        <f>ROUND(AO631*BA631,2)</f>
        <v>0</v>
      </c>
      <c r="CU631" s="2">
        <f t="shared" si="352"/>
        <v>0</v>
      </c>
      <c r="CV631" s="2">
        <f>AH631</f>
        <v>0</v>
      </c>
      <c r="CW631" s="2">
        <f>AI631</f>
        <v>0</v>
      </c>
      <c r="CX631" s="2">
        <f t="shared" si="353"/>
        <v>0</v>
      </c>
      <c r="CY631" s="2">
        <f>(((S631+R631)*AT631)/100)</f>
        <v>0</v>
      </c>
      <c r="CZ631" s="2">
        <f>(((S631+R631)*AU631)/100)</f>
        <v>0</v>
      </c>
      <c r="DA631" s="2"/>
      <c r="DB631" s="2"/>
      <c r="DC631" s="2" t="s">
        <v>3</v>
      </c>
      <c r="DD631" s="2" t="s">
        <v>3</v>
      </c>
      <c r="DE631" s="2" t="s">
        <v>3</v>
      </c>
      <c r="DF631" s="2" t="s">
        <v>3</v>
      </c>
      <c r="DG631" s="2" t="s">
        <v>3</v>
      </c>
      <c r="DH631" s="2" t="s">
        <v>3</v>
      </c>
      <c r="DI631" s="2" t="s">
        <v>3</v>
      </c>
      <c r="DJ631" s="2" t="s">
        <v>3</v>
      </c>
      <c r="DK631" s="2" t="s">
        <v>3</v>
      </c>
      <c r="DL631" s="2" t="s">
        <v>3</v>
      </c>
      <c r="DM631" s="2" t="s">
        <v>3</v>
      </c>
      <c r="DN631" s="2">
        <v>0</v>
      </c>
      <c r="DO631" s="2">
        <v>0</v>
      </c>
      <c r="DP631" s="2">
        <v>1</v>
      </c>
      <c r="DQ631" s="2">
        <v>1</v>
      </c>
      <c r="DR631" s="2"/>
      <c r="DS631" s="2"/>
      <c r="DT631" s="2"/>
      <c r="DU631" s="2">
        <v>1003</v>
      </c>
      <c r="DV631" s="2" t="s">
        <v>113</v>
      </c>
      <c r="DW631" s="2" t="s">
        <v>113</v>
      </c>
      <c r="DX631" s="2">
        <v>1</v>
      </c>
      <c r="DY631" s="2"/>
      <c r="DZ631" s="2" t="s">
        <v>3</v>
      </c>
      <c r="EA631" s="2" t="s">
        <v>3</v>
      </c>
      <c r="EB631" s="2" t="s">
        <v>3</v>
      </c>
      <c r="EC631" s="2" t="s">
        <v>3</v>
      </c>
      <c r="ED631" s="2"/>
      <c r="EE631" s="2">
        <v>70312969</v>
      </c>
      <c r="EF631" s="2">
        <v>2</v>
      </c>
      <c r="EG631" s="2" t="s">
        <v>25</v>
      </c>
      <c r="EH631" s="2">
        <v>18</v>
      </c>
      <c r="EI631" s="2" t="s">
        <v>106</v>
      </c>
      <c r="EJ631" s="2">
        <v>1</v>
      </c>
      <c r="EK631" s="2">
        <v>24001</v>
      </c>
      <c r="EL631" s="2" t="s">
        <v>106</v>
      </c>
      <c r="EM631" s="2" t="s">
        <v>107</v>
      </c>
      <c r="EN631" s="2"/>
      <c r="EO631" s="2" t="s">
        <v>3</v>
      </c>
      <c r="EP631" s="2"/>
      <c r="EQ631" s="2">
        <v>0</v>
      </c>
      <c r="ER631" s="2">
        <v>56.15</v>
      </c>
      <c r="ES631" s="2">
        <v>56.15</v>
      </c>
      <c r="ET631" s="2">
        <v>0</v>
      </c>
      <c r="EU631" s="2">
        <v>0</v>
      </c>
      <c r="EV631" s="2">
        <v>0</v>
      </c>
      <c r="EW631" s="2">
        <v>0</v>
      </c>
      <c r="EX631" s="2">
        <v>0</v>
      </c>
      <c r="EY631" s="2"/>
      <c r="EZ631" s="2"/>
      <c r="FA631" s="2"/>
      <c r="FB631" s="2"/>
      <c r="FC631" s="2"/>
      <c r="FD631" s="2"/>
      <c r="FE631" s="2"/>
      <c r="FF631" s="2"/>
      <c r="FG631" s="2"/>
      <c r="FH631" s="2"/>
      <c r="FI631" s="2"/>
      <c r="FJ631" s="2"/>
      <c r="FK631" s="2"/>
      <c r="FL631" s="2"/>
      <c r="FM631" s="2"/>
      <c r="FN631" s="2"/>
      <c r="FO631" s="2"/>
      <c r="FP631" s="2"/>
      <c r="FQ631" s="2">
        <v>0</v>
      </c>
      <c r="FR631" s="2">
        <v>0</v>
      </c>
      <c r="FS631" s="2">
        <v>0</v>
      </c>
      <c r="FT631" s="2"/>
      <c r="FU631" s="2"/>
      <c r="FV631" s="2"/>
      <c r="FW631" s="2"/>
      <c r="FX631" s="2">
        <v>117</v>
      </c>
      <c r="FY631" s="2">
        <v>74</v>
      </c>
      <c r="FZ631" s="2"/>
      <c r="GA631" s="2" t="s">
        <v>3</v>
      </c>
      <c r="GB631" s="2"/>
      <c r="GC631" s="2"/>
      <c r="GD631" s="2">
        <v>1</v>
      </c>
      <c r="GE631" s="2"/>
      <c r="GF631" s="2">
        <v>185860161</v>
      </c>
      <c r="GG631" s="2">
        <v>2</v>
      </c>
      <c r="GH631" s="2">
        <v>1</v>
      </c>
      <c r="GI631" s="2">
        <v>2</v>
      </c>
      <c r="GJ631" s="2">
        <v>0</v>
      </c>
      <c r="GK631" s="2">
        <v>0</v>
      </c>
      <c r="GL631" s="2">
        <f t="shared" si="354"/>
        <v>0</v>
      </c>
      <c r="GM631" s="2">
        <f t="shared" si="355"/>
        <v>57.83</v>
      </c>
      <c r="GN631" s="2">
        <f t="shared" si="356"/>
        <v>57.83</v>
      </c>
      <c r="GO631" s="2">
        <f t="shared" si="357"/>
        <v>0</v>
      </c>
      <c r="GP631" s="2">
        <f t="shared" si="358"/>
        <v>0</v>
      </c>
      <c r="GQ631" s="2"/>
      <c r="GR631" s="2">
        <v>0</v>
      </c>
      <c r="GS631" s="2">
        <v>0</v>
      </c>
      <c r="GT631" s="2">
        <v>0</v>
      </c>
      <c r="GU631" s="2" t="s">
        <v>3</v>
      </c>
      <c r="GV631" s="2">
        <f t="shared" si="359"/>
        <v>0</v>
      </c>
      <c r="GW631" s="2">
        <v>1</v>
      </c>
      <c r="GX631" s="2">
        <f t="shared" si="360"/>
        <v>0</v>
      </c>
      <c r="GY631" s="2"/>
      <c r="GZ631" s="2"/>
      <c r="HA631" s="2">
        <v>0</v>
      </c>
      <c r="HB631" s="2">
        <v>0</v>
      </c>
      <c r="HC631" s="2">
        <f t="shared" si="361"/>
        <v>0</v>
      </c>
      <c r="HD631" s="2"/>
      <c r="HE631" s="2" t="s">
        <v>3</v>
      </c>
      <c r="HF631" s="2" t="s">
        <v>3</v>
      </c>
      <c r="HG631" s="2"/>
      <c r="HH631" s="2"/>
      <c r="HI631" s="2"/>
      <c r="HJ631" s="2"/>
      <c r="HK631" s="2"/>
      <c r="HL631" s="2"/>
      <c r="HM631" s="2" t="s">
        <v>3</v>
      </c>
      <c r="HN631" s="2" t="s">
        <v>108</v>
      </c>
      <c r="HO631" s="2" t="s">
        <v>109</v>
      </c>
      <c r="HP631" s="2" t="s">
        <v>106</v>
      </c>
      <c r="HQ631" s="2" t="s">
        <v>106</v>
      </c>
      <c r="HR631" s="2"/>
      <c r="HS631" s="2">
        <v>0</v>
      </c>
      <c r="HT631" s="2"/>
      <c r="HU631" s="2"/>
      <c r="HV631" s="2"/>
      <c r="HW631" s="2"/>
      <c r="HX631" s="2"/>
      <c r="HY631" s="2"/>
      <c r="HZ631" s="2"/>
      <c r="IA631" s="2"/>
      <c r="IB631" s="2"/>
      <c r="IC631" s="2"/>
      <c r="ID631" s="2"/>
      <c r="IE631" s="2"/>
      <c r="IF631" s="2"/>
      <c r="IG631" s="2"/>
      <c r="IH631" s="2"/>
      <c r="II631" s="2"/>
      <c r="IJ631" s="2"/>
      <c r="IK631" s="2">
        <v>0</v>
      </c>
      <c r="IL631" s="2"/>
      <c r="IM631" s="2"/>
      <c r="IN631" s="2"/>
      <c r="IO631" s="2"/>
      <c r="IP631" s="2"/>
      <c r="IQ631" s="2"/>
      <c r="IR631" s="2"/>
      <c r="IS631" s="2"/>
      <c r="IT631" s="2"/>
      <c r="IU631" s="2"/>
    </row>
    <row r="632" spans="1:255" x14ac:dyDescent="0.2">
      <c r="A632" s="2">
        <v>17</v>
      </c>
      <c r="B632" s="2">
        <v>1</v>
      </c>
      <c r="C632" s="2">
        <f>ROW(SmtRes!A627)</f>
        <v>627</v>
      </c>
      <c r="D632" s="2">
        <f>ROW(EtalonRes!A686)</f>
        <v>686</v>
      </c>
      <c r="E632" s="2" t="s">
        <v>765</v>
      </c>
      <c r="F632" s="2" t="s">
        <v>289</v>
      </c>
      <c r="G632" s="2" t="s">
        <v>290</v>
      </c>
      <c r="H632" s="2" t="s">
        <v>253</v>
      </c>
      <c r="I632" s="2">
        <v>1E-3</v>
      </c>
      <c r="J632" s="2">
        <v>0</v>
      </c>
      <c r="K632" s="2">
        <v>1E-3</v>
      </c>
      <c r="L632" s="2"/>
      <c r="M632" s="2"/>
      <c r="N632" s="2"/>
      <c r="O632" s="2">
        <f t="shared" si="343"/>
        <v>254.21</v>
      </c>
      <c r="P632" s="2">
        <f>SUMIF(SmtRes!AQ614:'SmtRes'!AQ627,"=1",SmtRes!DF614:'SmtRes'!DF627)</f>
        <v>10.17</v>
      </c>
      <c r="Q632" s="2">
        <f>SUMIF(SmtRes!AQ614:'SmtRes'!AQ627,"=1",SmtRes!DG614:'SmtRes'!DG627)</f>
        <v>66.009999999999991</v>
      </c>
      <c r="R632" s="2">
        <f>SUMIF(SmtRes!AQ614:'SmtRes'!AQ627,"=1",SmtRes!DH614:'SmtRes'!DH627)</f>
        <v>32.69</v>
      </c>
      <c r="S632" s="2">
        <f>SUMIF(SmtRes!AQ614:'SmtRes'!AQ627,"=1",SmtRes!DI614:'SmtRes'!DI627)</f>
        <v>145.34</v>
      </c>
      <c r="T632" s="2">
        <f t="shared" si="344"/>
        <v>0</v>
      </c>
      <c r="U632" s="2">
        <f>SUMIF(SmtRes!AQ614:'SmtRes'!AQ627,"=1",SmtRes!CV614:'SmtRes'!CV627)</f>
        <v>0.36779000000000001</v>
      </c>
      <c r="V632" s="2">
        <f>SUMIF(SmtRes!AQ614:'SmtRes'!AQ627,"=1",SmtRes!CW614:'SmtRes'!CW627)</f>
        <v>7.8070000000000001E-2</v>
      </c>
      <c r="W632" s="2">
        <f t="shared" si="345"/>
        <v>0</v>
      </c>
      <c r="X632" s="2">
        <f t="shared" si="346"/>
        <v>208.3</v>
      </c>
      <c r="Y632" s="2">
        <f t="shared" si="347"/>
        <v>131.74</v>
      </c>
      <c r="Z632" s="2"/>
      <c r="AA632" s="2">
        <v>72309884</v>
      </c>
      <c r="AB632" s="2">
        <f t="shared" si="348"/>
        <v>208967.30379999999</v>
      </c>
      <c r="AC632" s="2">
        <f>ROUND((SUM(SmtRes!BQ614:'SmtRes'!BQ627)),6)</f>
        <v>10227.1152</v>
      </c>
      <c r="AD632" s="2">
        <f>ROUND((((SUM(SmtRes!BR614:'SmtRes'!BR627))-(SUM(SmtRes!BS614:'SmtRes'!BS627)))+AE632),6)</f>
        <v>53396.128799999999</v>
      </c>
      <c r="AE632" s="2">
        <f>ROUND((SUM(SmtRes!BS614:'SmtRes'!BS627)),6)</f>
        <v>32676.364799999999</v>
      </c>
      <c r="AF632" s="2">
        <f>ROUND((SUM(SmtRes!BT614:'SmtRes'!BT627)),6)</f>
        <v>145344.05979999999</v>
      </c>
      <c r="AG632" s="2">
        <f t="shared" si="349"/>
        <v>0</v>
      </c>
      <c r="AH632" s="2">
        <f>(SUM(SmtRes!BU614:'SmtRes'!BU627))</f>
        <v>367.79</v>
      </c>
      <c r="AI632" s="2">
        <f>(SUM(SmtRes!BV614:'SmtRes'!BV627))</f>
        <v>78.069999999999993</v>
      </c>
      <c r="AJ632" s="2">
        <f t="shared" si="350"/>
        <v>0</v>
      </c>
      <c r="AK632" s="2">
        <v>241643.6686</v>
      </c>
      <c r="AL632" s="2">
        <v>10227.1152</v>
      </c>
      <c r="AM632" s="2">
        <v>53396.128799999991</v>
      </c>
      <c r="AN632" s="2">
        <v>32676.364799999999</v>
      </c>
      <c r="AO632" s="2">
        <v>145344.05979999999</v>
      </c>
      <c r="AP632" s="2">
        <v>0</v>
      </c>
      <c r="AQ632" s="2">
        <v>367.79</v>
      </c>
      <c r="AR632" s="2">
        <v>78.069999999999993</v>
      </c>
      <c r="AS632" s="2">
        <v>0</v>
      </c>
      <c r="AT632" s="2">
        <v>117</v>
      </c>
      <c r="AU632" s="2">
        <v>74</v>
      </c>
      <c r="AV632" s="2">
        <v>1</v>
      </c>
      <c r="AW632" s="2">
        <v>1</v>
      </c>
      <c r="AX632" s="2"/>
      <c r="AY632" s="2"/>
      <c r="AZ632" s="2">
        <v>1</v>
      </c>
      <c r="BA632" s="2">
        <v>1</v>
      </c>
      <c r="BB632" s="2">
        <v>1</v>
      </c>
      <c r="BC632" s="2">
        <v>1</v>
      </c>
      <c r="BD632" s="2" t="s">
        <v>3</v>
      </c>
      <c r="BE632" s="2" t="s">
        <v>3</v>
      </c>
      <c r="BF632" s="2" t="s">
        <v>3</v>
      </c>
      <c r="BG632" s="2" t="s">
        <v>3</v>
      </c>
      <c r="BH632" s="2">
        <v>0</v>
      </c>
      <c r="BI632" s="2">
        <v>1</v>
      </c>
      <c r="BJ632" s="2" t="s">
        <v>291</v>
      </c>
      <c r="BK632" s="2"/>
      <c r="BL632" s="2"/>
      <c r="BM632" s="2">
        <v>22001</v>
      </c>
      <c r="BN632" s="2">
        <v>0</v>
      </c>
      <c r="BO632" s="2" t="s">
        <v>3</v>
      </c>
      <c r="BP632" s="2">
        <v>0</v>
      </c>
      <c r="BQ632" s="2">
        <v>2</v>
      </c>
      <c r="BR632" s="2">
        <v>0</v>
      </c>
      <c r="BS632" s="2">
        <v>1</v>
      </c>
      <c r="BT632" s="2">
        <v>1</v>
      </c>
      <c r="BU632" s="2">
        <v>1</v>
      </c>
      <c r="BV632" s="2">
        <v>1</v>
      </c>
      <c r="BW632" s="2">
        <v>1</v>
      </c>
      <c r="BX632" s="2">
        <v>1</v>
      </c>
      <c r="BY632" s="2" t="s">
        <v>3</v>
      </c>
      <c r="BZ632" s="2">
        <v>117</v>
      </c>
      <c r="CA632" s="2">
        <v>74</v>
      </c>
      <c r="CB632" s="2" t="s">
        <v>3</v>
      </c>
      <c r="CC632" s="2"/>
      <c r="CD632" s="2"/>
      <c r="CE632" s="2">
        <v>0</v>
      </c>
      <c r="CF632" s="2">
        <v>0</v>
      </c>
      <c r="CG632" s="2">
        <v>0</v>
      </c>
      <c r="CH632" s="2"/>
      <c r="CI632" s="2"/>
      <c r="CJ632" s="2"/>
      <c r="CK632" s="2"/>
      <c r="CL632" s="2"/>
      <c r="CM632" s="2">
        <v>0</v>
      </c>
      <c r="CN632" s="2" t="s">
        <v>3</v>
      </c>
      <c r="CO632" s="2">
        <v>0</v>
      </c>
      <c r="CP632" s="2">
        <f t="shared" si="351"/>
        <v>254.20999999999998</v>
      </c>
      <c r="CQ632" s="2">
        <f>SUMIF(SmtRes!AQ614:'SmtRes'!AQ627,"=1",SmtRes!AA614:'SmtRes'!AA627)</f>
        <v>17103.29</v>
      </c>
      <c r="CR632" s="2">
        <f>SUMIF(SmtRes!AQ614:'SmtRes'!AQ627,"=1",SmtRes!AB614:'SmtRes'!AB627)</f>
        <v>2437.4499999999998</v>
      </c>
      <c r="CS632" s="2">
        <f>SUMIF(SmtRes!AQ614:'SmtRes'!AQ627,"=1",SmtRes!AC614:'SmtRes'!AC627)</f>
        <v>1240.46</v>
      </c>
      <c r="CT632" s="2">
        <f>SUMIF(SmtRes!AQ614:'SmtRes'!AQ627,"=1",SmtRes!AD614:'SmtRes'!AD627)</f>
        <v>2045.8899999999999</v>
      </c>
      <c r="CU632" s="2">
        <f t="shared" si="352"/>
        <v>0</v>
      </c>
      <c r="CV632" s="2">
        <f>SUMIF(SmtRes!AQ614:'SmtRes'!AQ627,"=1",SmtRes!BU614:'SmtRes'!BU627)</f>
        <v>367.79</v>
      </c>
      <c r="CW632" s="2">
        <f>SUMIF(SmtRes!AQ614:'SmtRes'!AQ627,"=1",SmtRes!BV614:'SmtRes'!BV627)</f>
        <v>78.069999999999993</v>
      </c>
      <c r="CX632" s="2">
        <f t="shared" si="353"/>
        <v>0</v>
      </c>
      <c r="CY632" s="2">
        <f>(((S632+R632)*AT632)/100)</f>
        <v>208.29509999999999</v>
      </c>
      <c r="CZ632" s="2">
        <f>(((S632+R632)*AU632)/100)</f>
        <v>131.7422</v>
      </c>
      <c r="DA632" s="2"/>
      <c r="DB632" s="2"/>
      <c r="DC632" s="2" t="s">
        <v>3</v>
      </c>
      <c r="DD632" s="2" t="s">
        <v>3</v>
      </c>
      <c r="DE632" s="2" t="s">
        <v>3</v>
      </c>
      <c r="DF632" s="2" t="s">
        <v>3</v>
      </c>
      <c r="DG632" s="2" t="s">
        <v>3</v>
      </c>
      <c r="DH632" s="2" t="s">
        <v>3</v>
      </c>
      <c r="DI632" s="2" t="s">
        <v>3</v>
      </c>
      <c r="DJ632" s="2" t="s">
        <v>3</v>
      </c>
      <c r="DK632" s="2" t="s">
        <v>3</v>
      </c>
      <c r="DL632" s="2" t="s">
        <v>3</v>
      </c>
      <c r="DM632" s="2" t="s">
        <v>3</v>
      </c>
      <c r="DN632" s="2">
        <v>0</v>
      </c>
      <c r="DO632" s="2">
        <v>0</v>
      </c>
      <c r="DP632" s="2">
        <v>1</v>
      </c>
      <c r="DQ632" s="2">
        <v>1</v>
      </c>
      <c r="DR632" s="2"/>
      <c r="DS632" s="2"/>
      <c r="DT632" s="2"/>
      <c r="DU632" s="2">
        <v>1003</v>
      </c>
      <c r="DV632" s="2" t="s">
        <v>253</v>
      </c>
      <c r="DW632" s="2" t="s">
        <v>253</v>
      </c>
      <c r="DX632" s="2">
        <v>1000</v>
      </c>
      <c r="DY632" s="2"/>
      <c r="DZ632" s="2" t="s">
        <v>3</v>
      </c>
      <c r="EA632" s="2" t="s">
        <v>3</v>
      </c>
      <c r="EB632" s="2" t="s">
        <v>3</v>
      </c>
      <c r="EC632" s="2" t="s">
        <v>3</v>
      </c>
      <c r="ED632" s="2"/>
      <c r="EE632" s="2">
        <v>70312967</v>
      </c>
      <c r="EF632" s="2">
        <v>2</v>
      </c>
      <c r="EG632" s="2" t="s">
        <v>25</v>
      </c>
      <c r="EH632" s="2">
        <v>18</v>
      </c>
      <c r="EI632" s="2" t="s">
        <v>106</v>
      </c>
      <c r="EJ632" s="2">
        <v>1</v>
      </c>
      <c r="EK632" s="2">
        <v>22001</v>
      </c>
      <c r="EL632" s="2" t="s">
        <v>106</v>
      </c>
      <c r="EM632" s="2" t="s">
        <v>131</v>
      </c>
      <c r="EN632" s="2"/>
      <c r="EO632" s="2" t="s">
        <v>3</v>
      </c>
      <c r="EP632" s="2"/>
      <c r="EQ632" s="2">
        <v>0</v>
      </c>
      <c r="ER632" s="2">
        <v>0</v>
      </c>
      <c r="ES632" s="2">
        <v>0</v>
      </c>
      <c r="ET632" s="2">
        <v>0</v>
      </c>
      <c r="EU632" s="2">
        <v>0</v>
      </c>
      <c r="EV632" s="2">
        <v>0</v>
      </c>
      <c r="EW632" s="2">
        <v>367.79</v>
      </c>
      <c r="EX632" s="2">
        <v>78.069999999999993</v>
      </c>
      <c r="EY632" s="2">
        <v>0</v>
      </c>
      <c r="EZ632" s="2"/>
      <c r="FA632" s="2"/>
      <c r="FB632" s="2"/>
      <c r="FC632" s="2"/>
      <c r="FD632" s="2"/>
      <c r="FE632" s="2"/>
      <c r="FF632" s="2"/>
      <c r="FG632" s="2"/>
      <c r="FH632" s="2"/>
      <c r="FI632" s="2"/>
      <c r="FJ632" s="2"/>
      <c r="FK632" s="2"/>
      <c r="FL632" s="2"/>
      <c r="FM632" s="2"/>
      <c r="FN632" s="2"/>
      <c r="FO632" s="2"/>
      <c r="FP632" s="2"/>
      <c r="FQ632" s="2">
        <v>0</v>
      </c>
      <c r="FR632" s="2">
        <v>0</v>
      </c>
      <c r="FS632" s="2">
        <v>0</v>
      </c>
      <c r="FT632" s="2"/>
      <c r="FU632" s="2"/>
      <c r="FV632" s="2"/>
      <c r="FW632" s="2"/>
      <c r="FX632" s="2">
        <v>117</v>
      </c>
      <c r="FY632" s="2">
        <v>74</v>
      </c>
      <c r="FZ632" s="2"/>
      <c r="GA632" s="2" t="s">
        <v>3</v>
      </c>
      <c r="GB632" s="2"/>
      <c r="GC632" s="2"/>
      <c r="GD632" s="2">
        <v>1</v>
      </c>
      <c r="GE632" s="2"/>
      <c r="GF632" s="2">
        <v>331479151</v>
      </c>
      <c r="GG632" s="2">
        <v>2</v>
      </c>
      <c r="GH632" s="2">
        <v>1</v>
      </c>
      <c r="GI632" s="2">
        <v>-2</v>
      </c>
      <c r="GJ632" s="2">
        <v>0</v>
      </c>
      <c r="GK632" s="2">
        <v>0</v>
      </c>
      <c r="GL632" s="2">
        <f t="shared" si="354"/>
        <v>0</v>
      </c>
      <c r="GM632" s="2">
        <f t="shared" si="355"/>
        <v>594.25</v>
      </c>
      <c r="GN632" s="2">
        <f t="shared" si="356"/>
        <v>594.25</v>
      </c>
      <c r="GO632" s="2">
        <f t="shared" si="357"/>
        <v>0</v>
      </c>
      <c r="GP632" s="2">
        <f t="shared" si="358"/>
        <v>0</v>
      </c>
      <c r="GQ632" s="2"/>
      <c r="GR632" s="2">
        <v>0</v>
      </c>
      <c r="GS632" s="2">
        <v>0</v>
      </c>
      <c r="GT632" s="2">
        <v>0</v>
      </c>
      <c r="GU632" s="2" t="s">
        <v>3</v>
      </c>
      <c r="GV632" s="2">
        <f t="shared" si="359"/>
        <v>0</v>
      </c>
      <c r="GW632" s="2">
        <v>1</v>
      </c>
      <c r="GX632" s="2">
        <f t="shared" si="360"/>
        <v>0</v>
      </c>
      <c r="GY632" s="2"/>
      <c r="GZ632" s="2"/>
      <c r="HA632" s="2">
        <v>0</v>
      </c>
      <c r="HB632" s="2">
        <v>0</v>
      </c>
      <c r="HC632" s="2">
        <f t="shared" si="361"/>
        <v>0</v>
      </c>
      <c r="HD632" s="2"/>
      <c r="HE632" s="2" t="s">
        <v>3</v>
      </c>
      <c r="HF632" s="2" t="s">
        <v>3</v>
      </c>
      <c r="HG632" s="2"/>
      <c r="HH632" s="2"/>
      <c r="HI632" s="2"/>
      <c r="HJ632" s="2"/>
      <c r="HK632" s="2"/>
      <c r="HL632" s="2"/>
      <c r="HM632" s="2" t="s">
        <v>3</v>
      </c>
      <c r="HN632" s="2" t="s">
        <v>108</v>
      </c>
      <c r="HO632" s="2" t="s">
        <v>109</v>
      </c>
      <c r="HP632" s="2" t="s">
        <v>106</v>
      </c>
      <c r="HQ632" s="2" t="s">
        <v>106</v>
      </c>
      <c r="HR632" s="2"/>
      <c r="HS632" s="2">
        <v>0</v>
      </c>
      <c r="HT632" s="2"/>
      <c r="HU632" s="2"/>
      <c r="HV632" s="2"/>
      <c r="HW632" s="2"/>
      <c r="HX632" s="2"/>
      <c r="HY632" s="2"/>
      <c r="HZ632" s="2"/>
      <c r="IA632" s="2"/>
      <c r="IB632" s="2"/>
      <c r="IC632" s="2"/>
      <c r="ID632" s="2"/>
      <c r="IE632" s="2"/>
      <c r="IF632" s="2"/>
      <c r="IG632" s="2"/>
      <c r="IH632" s="2"/>
      <c r="II632" s="2"/>
      <c r="IJ632" s="2"/>
      <c r="IK632" s="2">
        <v>0</v>
      </c>
      <c r="IL632" s="2"/>
      <c r="IM632" s="2"/>
      <c r="IN632" s="2"/>
      <c r="IO632" s="2"/>
      <c r="IP632" s="2"/>
      <c r="IQ632" s="2"/>
      <c r="IR632" s="2"/>
      <c r="IS632" s="2"/>
      <c r="IT632" s="2"/>
      <c r="IU632" s="2"/>
    </row>
    <row r="633" spans="1:255" x14ac:dyDescent="0.2">
      <c r="A633" s="2">
        <v>18</v>
      </c>
      <c r="B633" s="2">
        <v>1</v>
      </c>
      <c r="C633" s="2">
        <v>627</v>
      </c>
      <c r="D633" s="2"/>
      <c r="E633" s="2" t="s">
        <v>766</v>
      </c>
      <c r="F633" s="2" t="s">
        <v>293</v>
      </c>
      <c r="G633" s="2" t="s">
        <v>294</v>
      </c>
      <c r="H633" s="2" t="s">
        <v>113</v>
      </c>
      <c r="I633" s="2">
        <f>I632*J633</f>
        <v>1</v>
      </c>
      <c r="J633" s="2">
        <v>1000</v>
      </c>
      <c r="K633" s="2">
        <v>1000</v>
      </c>
      <c r="L633" s="2"/>
      <c r="M633" s="2"/>
      <c r="N633" s="2"/>
      <c r="O633" s="2">
        <f t="shared" si="343"/>
        <v>490.06</v>
      </c>
      <c r="P633" s="2">
        <f>ROUND(CQ633*I633,2)</f>
        <v>490.06</v>
      </c>
      <c r="Q633" s="2">
        <f>ROUND(CR633*I633,2)</f>
        <v>0</v>
      </c>
      <c r="R633" s="2">
        <f>ROUND(CS633*I633,2)</f>
        <v>0</v>
      </c>
      <c r="S633" s="2">
        <f>ROUND(CT633*I633,2)</f>
        <v>0</v>
      </c>
      <c r="T633" s="2">
        <f t="shared" si="344"/>
        <v>0</v>
      </c>
      <c r="U633" s="2">
        <f>ROUND(CV633*I633,7)</f>
        <v>0</v>
      </c>
      <c r="V633" s="2">
        <f>ROUND(CW633*I633,7)</f>
        <v>0</v>
      </c>
      <c r="W633" s="2">
        <f t="shared" si="345"/>
        <v>0</v>
      </c>
      <c r="X633" s="2">
        <f t="shared" si="346"/>
        <v>0</v>
      </c>
      <c r="Y633" s="2">
        <f t="shared" si="347"/>
        <v>0</v>
      </c>
      <c r="Z633" s="2"/>
      <c r="AA633" s="2">
        <v>72309884</v>
      </c>
      <c r="AB633" s="2">
        <f t="shared" si="348"/>
        <v>576.54</v>
      </c>
      <c r="AC633" s="2">
        <f>ROUND((ES633),6)</f>
        <v>576.54</v>
      </c>
      <c r="AD633" s="2">
        <f>ROUND((((ET633)-(EU633))+AE633),6)</f>
        <v>0</v>
      </c>
      <c r="AE633" s="2">
        <f>ROUND((EU633),6)</f>
        <v>0</v>
      </c>
      <c r="AF633" s="2">
        <f>ROUND((EV633),6)</f>
        <v>0</v>
      </c>
      <c r="AG633" s="2">
        <f t="shared" si="349"/>
        <v>0</v>
      </c>
      <c r="AH633" s="2">
        <f>(EW633)</f>
        <v>0</v>
      </c>
      <c r="AI633" s="2">
        <f>(EX633)</f>
        <v>0</v>
      </c>
      <c r="AJ633" s="2">
        <f t="shared" si="350"/>
        <v>0</v>
      </c>
      <c r="AK633" s="2">
        <v>576.54</v>
      </c>
      <c r="AL633" s="2">
        <v>576.54</v>
      </c>
      <c r="AM633" s="2">
        <v>0</v>
      </c>
      <c r="AN633" s="2">
        <v>0</v>
      </c>
      <c r="AO633" s="2">
        <v>0</v>
      </c>
      <c r="AP633" s="2">
        <v>0</v>
      </c>
      <c r="AQ633" s="2">
        <v>0</v>
      </c>
      <c r="AR633" s="2">
        <v>0</v>
      </c>
      <c r="AS633" s="2">
        <v>0</v>
      </c>
      <c r="AT633" s="2">
        <v>117</v>
      </c>
      <c r="AU633" s="2">
        <v>74</v>
      </c>
      <c r="AV633" s="2">
        <v>1</v>
      </c>
      <c r="AW633" s="2">
        <v>1</v>
      </c>
      <c r="AX633" s="2"/>
      <c r="AY633" s="2"/>
      <c r="AZ633" s="2">
        <v>1</v>
      </c>
      <c r="BA633" s="2">
        <v>1</v>
      </c>
      <c r="BB633" s="2">
        <v>1</v>
      </c>
      <c r="BC633" s="2">
        <v>0.85</v>
      </c>
      <c r="BD633" s="2" t="s">
        <v>3</v>
      </c>
      <c r="BE633" s="2" t="s">
        <v>3</v>
      </c>
      <c r="BF633" s="2" t="s">
        <v>3</v>
      </c>
      <c r="BG633" s="2" t="s">
        <v>3</v>
      </c>
      <c r="BH633" s="2">
        <v>3</v>
      </c>
      <c r="BI633" s="2">
        <v>1</v>
      </c>
      <c r="BJ633" s="2" t="s">
        <v>295</v>
      </c>
      <c r="BK633" s="2"/>
      <c r="BL633" s="2"/>
      <c r="BM633" s="2">
        <v>22001</v>
      </c>
      <c r="BN633" s="2">
        <v>0</v>
      </c>
      <c r="BO633" s="2" t="s">
        <v>293</v>
      </c>
      <c r="BP633" s="2">
        <v>1</v>
      </c>
      <c r="BQ633" s="2">
        <v>2</v>
      </c>
      <c r="BR633" s="2">
        <v>0</v>
      </c>
      <c r="BS633" s="2">
        <v>1</v>
      </c>
      <c r="BT633" s="2">
        <v>1</v>
      </c>
      <c r="BU633" s="2">
        <v>1</v>
      </c>
      <c r="BV633" s="2">
        <v>1</v>
      </c>
      <c r="BW633" s="2">
        <v>1</v>
      </c>
      <c r="BX633" s="2">
        <v>1</v>
      </c>
      <c r="BY633" s="2" t="s">
        <v>3</v>
      </c>
      <c r="BZ633" s="2">
        <v>117</v>
      </c>
      <c r="CA633" s="2">
        <v>74</v>
      </c>
      <c r="CB633" s="2" t="s">
        <v>3</v>
      </c>
      <c r="CC633" s="2"/>
      <c r="CD633" s="2"/>
      <c r="CE633" s="2">
        <v>0</v>
      </c>
      <c r="CF633" s="2">
        <v>0</v>
      </c>
      <c r="CG633" s="2">
        <v>0</v>
      </c>
      <c r="CH633" s="2"/>
      <c r="CI633" s="2"/>
      <c r="CJ633" s="2"/>
      <c r="CK633" s="2"/>
      <c r="CL633" s="2"/>
      <c r="CM633" s="2">
        <v>0</v>
      </c>
      <c r="CN633" s="2" t="s">
        <v>3</v>
      </c>
      <c r="CO633" s="2">
        <v>0</v>
      </c>
      <c r="CP633" s="2">
        <f t="shared" si="351"/>
        <v>490.06</v>
      </c>
      <c r="CQ633" s="2">
        <f>ROUND(AL633*BC633,2)</f>
        <v>490.06</v>
      </c>
      <c r="CR633" s="2">
        <f>ROUND(AM633*BB633,2)</f>
        <v>0</v>
      </c>
      <c r="CS633" s="2">
        <f>ROUND(AN633*BS633,2)</f>
        <v>0</v>
      </c>
      <c r="CT633" s="2">
        <f>ROUND(AO633*BA633,2)</f>
        <v>0</v>
      </c>
      <c r="CU633" s="2">
        <f t="shared" si="352"/>
        <v>0</v>
      </c>
      <c r="CV633" s="2">
        <f>AH633</f>
        <v>0</v>
      </c>
      <c r="CW633" s="2">
        <f>AI633</f>
        <v>0</v>
      </c>
      <c r="CX633" s="2">
        <f t="shared" si="353"/>
        <v>0</v>
      </c>
      <c r="CY633" s="2">
        <f>(((S633+R633)*AT633)/100)</f>
        <v>0</v>
      </c>
      <c r="CZ633" s="2">
        <f>(((S633+R633)*AU633)/100)</f>
        <v>0</v>
      </c>
      <c r="DA633" s="2"/>
      <c r="DB633" s="2"/>
      <c r="DC633" s="2" t="s">
        <v>3</v>
      </c>
      <c r="DD633" s="2" t="s">
        <v>3</v>
      </c>
      <c r="DE633" s="2" t="s">
        <v>3</v>
      </c>
      <c r="DF633" s="2" t="s">
        <v>3</v>
      </c>
      <c r="DG633" s="2" t="s">
        <v>3</v>
      </c>
      <c r="DH633" s="2" t="s">
        <v>3</v>
      </c>
      <c r="DI633" s="2" t="s">
        <v>3</v>
      </c>
      <c r="DJ633" s="2" t="s">
        <v>3</v>
      </c>
      <c r="DK633" s="2" t="s">
        <v>3</v>
      </c>
      <c r="DL633" s="2" t="s">
        <v>3</v>
      </c>
      <c r="DM633" s="2" t="s">
        <v>3</v>
      </c>
      <c r="DN633" s="2">
        <v>0</v>
      </c>
      <c r="DO633" s="2">
        <v>0</v>
      </c>
      <c r="DP633" s="2">
        <v>1</v>
      </c>
      <c r="DQ633" s="2">
        <v>1</v>
      </c>
      <c r="DR633" s="2"/>
      <c r="DS633" s="2"/>
      <c r="DT633" s="2"/>
      <c r="DU633" s="2">
        <v>1003</v>
      </c>
      <c r="DV633" s="2" t="s">
        <v>113</v>
      </c>
      <c r="DW633" s="2" t="s">
        <v>113</v>
      </c>
      <c r="DX633" s="2">
        <v>1</v>
      </c>
      <c r="DY633" s="2"/>
      <c r="DZ633" s="2" t="s">
        <v>3</v>
      </c>
      <c r="EA633" s="2" t="s">
        <v>3</v>
      </c>
      <c r="EB633" s="2" t="s">
        <v>3</v>
      </c>
      <c r="EC633" s="2" t="s">
        <v>3</v>
      </c>
      <c r="ED633" s="2"/>
      <c r="EE633" s="2">
        <v>70312967</v>
      </c>
      <c r="EF633" s="2">
        <v>2</v>
      </c>
      <c r="EG633" s="2" t="s">
        <v>25</v>
      </c>
      <c r="EH633" s="2">
        <v>18</v>
      </c>
      <c r="EI633" s="2" t="s">
        <v>106</v>
      </c>
      <c r="EJ633" s="2">
        <v>1</v>
      </c>
      <c r="EK633" s="2">
        <v>22001</v>
      </c>
      <c r="EL633" s="2" t="s">
        <v>106</v>
      </c>
      <c r="EM633" s="2" t="s">
        <v>131</v>
      </c>
      <c r="EN633" s="2"/>
      <c r="EO633" s="2" t="s">
        <v>3</v>
      </c>
      <c r="EP633" s="2"/>
      <c r="EQ633" s="2">
        <v>0</v>
      </c>
      <c r="ER633" s="2">
        <v>576.54</v>
      </c>
      <c r="ES633" s="2">
        <v>576.54</v>
      </c>
      <c r="ET633" s="2">
        <v>0</v>
      </c>
      <c r="EU633" s="2">
        <v>0</v>
      </c>
      <c r="EV633" s="2">
        <v>0</v>
      </c>
      <c r="EW633" s="2">
        <v>0</v>
      </c>
      <c r="EX633" s="2">
        <v>0</v>
      </c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  <c r="FK633" s="2"/>
      <c r="FL633" s="2"/>
      <c r="FM633" s="2"/>
      <c r="FN633" s="2"/>
      <c r="FO633" s="2"/>
      <c r="FP633" s="2"/>
      <c r="FQ633" s="2">
        <v>0</v>
      </c>
      <c r="FR633" s="2">
        <v>0</v>
      </c>
      <c r="FS633" s="2">
        <v>0</v>
      </c>
      <c r="FT633" s="2"/>
      <c r="FU633" s="2"/>
      <c r="FV633" s="2"/>
      <c r="FW633" s="2"/>
      <c r="FX633" s="2">
        <v>117</v>
      </c>
      <c r="FY633" s="2">
        <v>74</v>
      </c>
      <c r="FZ633" s="2"/>
      <c r="GA633" s="2" t="s">
        <v>3</v>
      </c>
      <c r="GB633" s="2"/>
      <c r="GC633" s="2"/>
      <c r="GD633" s="2">
        <v>1</v>
      </c>
      <c r="GE633" s="2"/>
      <c r="GF633" s="2">
        <v>-12888785</v>
      </c>
      <c r="GG633" s="2">
        <v>2</v>
      </c>
      <c r="GH633" s="2">
        <v>1</v>
      </c>
      <c r="GI633" s="2">
        <v>2</v>
      </c>
      <c r="GJ633" s="2">
        <v>0</v>
      </c>
      <c r="GK633" s="2">
        <v>0</v>
      </c>
      <c r="GL633" s="2">
        <f t="shared" si="354"/>
        <v>0</v>
      </c>
      <c r="GM633" s="2">
        <f t="shared" si="355"/>
        <v>490.06</v>
      </c>
      <c r="GN633" s="2">
        <f t="shared" si="356"/>
        <v>490.06</v>
      </c>
      <c r="GO633" s="2">
        <f t="shared" si="357"/>
        <v>0</v>
      </c>
      <c r="GP633" s="2">
        <f t="shared" si="358"/>
        <v>0</v>
      </c>
      <c r="GQ633" s="2"/>
      <c r="GR633" s="2">
        <v>0</v>
      </c>
      <c r="GS633" s="2">
        <v>0</v>
      </c>
      <c r="GT633" s="2">
        <v>0</v>
      </c>
      <c r="GU633" s="2" t="s">
        <v>3</v>
      </c>
      <c r="GV633" s="2">
        <f t="shared" si="359"/>
        <v>0</v>
      </c>
      <c r="GW633" s="2">
        <v>1</v>
      </c>
      <c r="GX633" s="2">
        <f t="shared" si="360"/>
        <v>0</v>
      </c>
      <c r="GY633" s="2"/>
      <c r="GZ633" s="2"/>
      <c r="HA633" s="2">
        <v>0</v>
      </c>
      <c r="HB633" s="2">
        <v>0</v>
      </c>
      <c r="HC633" s="2">
        <f t="shared" si="361"/>
        <v>0</v>
      </c>
      <c r="HD633" s="2"/>
      <c r="HE633" s="2" t="s">
        <v>3</v>
      </c>
      <c r="HF633" s="2" t="s">
        <v>3</v>
      </c>
      <c r="HG633" s="2"/>
      <c r="HH633" s="2"/>
      <c r="HI633" s="2"/>
      <c r="HJ633" s="2"/>
      <c r="HK633" s="2"/>
      <c r="HL633" s="2"/>
      <c r="HM633" s="2" t="s">
        <v>3</v>
      </c>
      <c r="HN633" s="2" t="s">
        <v>108</v>
      </c>
      <c r="HO633" s="2" t="s">
        <v>109</v>
      </c>
      <c r="HP633" s="2" t="s">
        <v>106</v>
      </c>
      <c r="HQ633" s="2" t="s">
        <v>106</v>
      </c>
      <c r="HR633" s="2"/>
      <c r="HS633" s="2">
        <v>0</v>
      </c>
      <c r="HT633" s="2"/>
      <c r="HU633" s="2"/>
      <c r="HV633" s="2"/>
      <c r="HW633" s="2"/>
      <c r="HX633" s="2"/>
      <c r="HY633" s="2"/>
      <c r="HZ633" s="2"/>
      <c r="IA633" s="2"/>
      <c r="IB633" s="2"/>
      <c r="IC633" s="2"/>
      <c r="ID633" s="2"/>
      <c r="IE633" s="2"/>
      <c r="IF633" s="2"/>
      <c r="IG633" s="2"/>
      <c r="IH633" s="2"/>
      <c r="II633" s="2"/>
      <c r="IJ633" s="2"/>
      <c r="IK633" s="2">
        <v>0</v>
      </c>
      <c r="IL633" s="2"/>
      <c r="IM633" s="2"/>
      <c r="IN633" s="2"/>
      <c r="IO633" s="2"/>
      <c r="IP633" s="2"/>
      <c r="IQ633" s="2"/>
      <c r="IR633" s="2"/>
      <c r="IS633" s="2"/>
      <c r="IT633" s="2"/>
      <c r="IU633" s="2"/>
    </row>
    <row r="634" spans="1:255" x14ac:dyDescent="0.2">
      <c r="A634" s="2">
        <v>17</v>
      </c>
      <c r="B634" s="2">
        <v>1</v>
      </c>
      <c r="C634" s="2">
        <f>ROW(SmtRes!A634)</f>
        <v>634</v>
      </c>
      <c r="D634" s="2">
        <f>ROW(EtalonRes!A695)</f>
        <v>695</v>
      </c>
      <c r="E634" s="2" t="s">
        <v>767</v>
      </c>
      <c r="F634" s="2" t="s">
        <v>297</v>
      </c>
      <c r="G634" s="2" t="s">
        <v>298</v>
      </c>
      <c r="H634" s="2" t="s">
        <v>118</v>
      </c>
      <c r="I634" s="2">
        <v>1</v>
      </c>
      <c r="J634" s="2">
        <v>0</v>
      </c>
      <c r="K634" s="2">
        <v>1</v>
      </c>
      <c r="L634" s="2"/>
      <c r="M634" s="2"/>
      <c r="N634" s="2"/>
      <c r="O634" s="2">
        <f t="shared" si="343"/>
        <v>183.69</v>
      </c>
      <c r="P634" s="2">
        <f>SUMIF(SmtRes!AQ628:'SmtRes'!AQ634,"=1",SmtRes!DF628:'SmtRes'!DF634)</f>
        <v>11.74</v>
      </c>
      <c r="Q634" s="2">
        <f>SUMIF(SmtRes!AQ628:'SmtRes'!AQ634,"=1",SmtRes!DG628:'SmtRes'!DG634)</f>
        <v>16.04</v>
      </c>
      <c r="R634" s="2">
        <f>SUMIF(SmtRes!AQ628:'SmtRes'!AQ634,"=1",SmtRes!DH628:'SmtRes'!DH634)</f>
        <v>0</v>
      </c>
      <c r="S634" s="2">
        <f>SUMIF(SmtRes!AQ628:'SmtRes'!AQ634,"=1",SmtRes!DI628:'SmtRes'!DI634)</f>
        <v>155.91</v>
      </c>
      <c r="T634" s="2">
        <f t="shared" si="344"/>
        <v>0</v>
      </c>
      <c r="U634" s="2">
        <f>SUMIF(SmtRes!AQ628:'SmtRes'!AQ634,"=1",SmtRes!CV628:'SmtRes'!CV634)</f>
        <v>0.39</v>
      </c>
      <c r="V634" s="2">
        <f>SUMIF(SmtRes!AQ628:'SmtRes'!AQ634,"=1",SmtRes!CW628:'SmtRes'!CW634)</f>
        <v>0</v>
      </c>
      <c r="W634" s="2">
        <f t="shared" si="345"/>
        <v>0</v>
      </c>
      <c r="X634" s="2">
        <f t="shared" si="346"/>
        <v>182.41</v>
      </c>
      <c r="Y634" s="2">
        <f t="shared" si="347"/>
        <v>115.37</v>
      </c>
      <c r="Z634" s="2"/>
      <c r="AA634" s="2">
        <v>72309884</v>
      </c>
      <c r="AB634" s="2">
        <f t="shared" si="348"/>
        <v>180.914266</v>
      </c>
      <c r="AC634" s="2">
        <f>ROUND((SUM(SmtRes!BQ628:'SmtRes'!BQ634)),6)</f>
        <v>9.9376660000000001</v>
      </c>
      <c r="AD634" s="2">
        <f>ROUND((((SUM(SmtRes!BR628:'SmtRes'!BR634))-(0))+AE634),6)</f>
        <v>15.0663</v>
      </c>
      <c r="AE634" s="2">
        <f>ROUND((0),6)</f>
        <v>0</v>
      </c>
      <c r="AF634" s="2">
        <f>ROUND((SUM(SmtRes!BT628:'SmtRes'!BT634)),6)</f>
        <v>155.91030000000001</v>
      </c>
      <c r="AG634" s="2">
        <f t="shared" si="349"/>
        <v>0</v>
      </c>
      <c r="AH634" s="2">
        <f>(SUM(SmtRes!BU628:'SmtRes'!BU634))</f>
        <v>0.39</v>
      </c>
      <c r="AI634" s="2">
        <f>(0)</f>
        <v>0</v>
      </c>
      <c r="AJ634" s="2">
        <f t="shared" si="350"/>
        <v>0</v>
      </c>
      <c r="AK634" s="2">
        <v>180.91426580000001</v>
      </c>
      <c r="AL634" s="2">
        <v>9.9376658000000013</v>
      </c>
      <c r="AM634" s="2">
        <v>15.066299999999998</v>
      </c>
      <c r="AN634" s="2">
        <v>0</v>
      </c>
      <c r="AO634" s="2">
        <v>155.91030000000001</v>
      </c>
      <c r="AP634" s="2">
        <v>0</v>
      </c>
      <c r="AQ634" s="2">
        <v>0.39</v>
      </c>
      <c r="AR634" s="2">
        <v>0</v>
      </c>
      <c r="AS634" s="2">
        <v>0</v>
      </c>
      <c r="AT634" s="2">
        <v>117</v>
      </c>
      <c r="AU634" s="2">
        <v>74</v>
      </c>
      <c r="AV634" s="2">
        <v>1</v>
      </c>
      <c r="AW634" s="2">
        <v>1</v>
      </c>
      <c r="AX634" s="2"/>
      <c r="AY634" s="2"/>
      <c r="AZ634" s="2">
        <v>1</v>
      </c>
      <c r="BA634" s="2">
        <v>1</v>
      </c>
      <c r="BB634" s="2">
        <v>1</v>
      </c>
      <c r="BC634" s="2">
        <v>1</v>
      </c>
      <c r="BD634" s="2" t="s">
        <v>3</v>
      </c>
      <c r="BE634" s="2" t="s">
        <v>3</v>
      </c>
      <c r="BF634" s="2" t="s">
        <v>3</v>
      </c>
      <c r="BG634" s="2" t="s">
        <v>3</v>
      </c>
      <c r="BH634" s="2">
        <v>0</v>
      </c>
      <c r="BI634" s="2">
        <v>1</v>
      </c>
      <c r="BJ634" s="2" t="s">
        <v>299</v>
      </c>
      <c r="BK634" s="2"/>
      <c r="BL634" s="2"/>
      <c r="BM634" s="2">
        <v>24001</v>
      </c>
      <c r="BN634" s="2">
        <v>0</v>
      </c>
      <c r="BO634" s="2" t="s">
        <v>3</v>
      </c>
      <c r="BP634" s="2">
        <v>0</v>
      </c>
      <c r="BQ634" s="2">
        <v>2</v>
      </c>
      <c r="BR634" s="2">
        <v>0</v>
      </c>
      <c r="BS634" s="2">
        <v>1</v>
      </c>
      <c r="BT634" s="2">
        <v>1</v>
      </c>
      <c r="BU634" s="2">
        <v>1</v>
      </c>
      <c r="BV634" s="2">
        <v>1</v>
      </c>
      <c r="BW634" s="2">
        <v>1</v>
      </c>
      <c r="BX634" s="2">
        <v>1</v>
      </c>
      <c r="BY634" s="2" t="s">
        <v>3</v>
      </c>
      <c r="BZ634" s="2">
        <v>117</v>
      </c>
      <c r="CA634" s="2">
        <v>74</v>
      </c>
      <c r="CB634" s="2" t="s">
        <v>3</v>
      </c>
      <c r="CC634" s="2"/>
      <c r="CD634" s="2"/>
      <c r="CE634" s="2">
        <v>0</v>
      </c>
      <c r="CF634" s="2">
        <v>0</v>
      </c>
      <c r="CG634" s="2">
        <v>0</v>
      </c>
      <c r="CH634" s="2"/>
      <c r="CI634" s="2"/>
      <c r="CJ634" s="2"/>
      <c r="CK634" s="2"/>
      <c r="CL634" s="2"/>
      <c r="CM634" s="2">
        <v>0</v>
      </c>
      <c r="CN634" s="2" t="s">
        <v>3</v>
      </c>
      <c r="CO634" s="2">
        <v>0</v>
      </c>
      <c r="CP634" s="2">
        <f t="shared" si="351"/>
        <v>183.69</v>
      </c>
      <c r="CQ634" s="2">
        <f>SUMIF(SmtRes!AQ628:'SmtRes'!AQ634,"=1",SmtRes!AA628:'SmtRes'!AA634)</f>
        <v>147680.47999999998</v>
      </c>
      <c r="CR634" s="2">
        <f>SUMIF(SmtRes!AQ628:'SmtRes'!AQ634,"=1",SmtRes!AB628:'SmtRes'!AB634)</f>
        <v>126.98</v>
      </c>
      <c r="CS634" s="2">
        <f>SUMIF(SmtRes!AQ628:'SmtRes'!AQ634,"=1",SmtRes!AC628:'SmtRes'!AC634)</f>
        <v>0</v>
      </c>
      <c r="CT634" s="2">
        <f>SUMIF(SmtRes!AQ628:'SmtRes'!AQ634,"=1",SmtRes!AD628:'SmtRes'!AD634)</f>
        <v>399.77</v>
      </c>
      <c r="CU634" s="2">
        <f t="shared" si="352"/>
        <v>0</v>
      </c>
      <c r="CV634" s="2">
        <f>SUMIF(SmtRes!AQ628:'SmtRes'!AQ634,"=1",SmtRes!BU628:'SmtRes'!BU634)</f>
        <v>0.39</v>
      </c>
      <c r="CW634" s="2">
        <f>SUMIF(SmtRes!AQ628:'SmtRes'!AQ634,"=1",SmtRes!BV628:'SmtRes'!BV634)</f>
        <v>0</v>
      </c>
      <c r="CX634" s="2">
        <f t="shared" si="353"/>
        <v>0</v>
      </c>
      <c r="CY634" s="2">
        <f>(((S634+R634)*AT634)/100)</f>
        <v>182.41470000000001</v>
      </c>
      <c r="CZ634" s="2">
        <f>(((S634+R634)*AU634)/100)</f>
        <v>115.3734</v>
      </c>
      <c r="DA634" s="2"/>
      <c r="DB634" s="2"/>
      <c r="DC634" s="2" t="s">
        <v>3</v>
      </c>
      <c r="DD634" s="2" t="s">
        <v>3</v>
      </c>
      <c r="DE634" s="2" t="s">
        <v>3</v>
      </c>
      <c r="DF634" s="2" t="s">
        <v>3</v>
      </c>
      <c r="DG634" s="2" t="s">
        <v>3</v>
      </c>
      <c r="DH634" s="2" t="s">
        <v>3</v>
      </c>
      <c r="DI634" s="2" t="s">
        <v>3</v>
      </c>
      <c r="DJ634" s="2" t="s">
        <v>3</v>
      </c>
      <c r="DK634" s="2" t="s">
        <v>3</v>
      </c>
      <c r="DL634" s="2" t="s">
        <v>3</v>
      </c>
      <c r="DM634" s="2" t="s">
        <v>3</v>
      </c>
      <c r="DN634" s="2">
        <v>0</v>
      </c>
      <c r="DO634" s="2">
        <v>0</v>
      </c>
      <c r="DP634" s="2">
        <v>1</v>
      </c>
      <c r="DQ634" s="2">
        <v>1</v>
      </c>
      <c r="DR634" s="2"/>
      <c r="DS634" s="2"/>
      <c r="DT634" s="2"/>
      <c r="DU634" s="2">
        <v>1013</v>
      </c>
      <c r="DV634" s="2" t="s">
        <v>118</v>
      </c>
      <c r="DW634" s="2" t="s">
        <v>118</v>
      </c>
      <c r="DX634" s="2">
        <v>1</v>
      </c>
      <c r="DY634" s="2"/>
      <c r="DZ634" s="2" t="s">
        <v>3</v>
      </c>
      <c r="EA634" s="2" t="s">
        <v>3</v>
      </c>
      <c r="EB634" s="2" t="s">
        <v>3</v>
      </c>
      <c r="EC634" s="2" t="s">
        <v>3</v>
      </c>
      <c r="ED634" s="2"/>
      <c r="EE634" s="2">
        <v>70312969</v>
      </c>
      <c r="EF634" s="2">
        <v>2</v>
      </c>
      <c r="EG634" s="2" t="s">
        <v>25</v>
      </c>
      <c r="EH634" s="2">
        <v>18</v>
      </c>
      <c r="EI634" s="2" t="s">
        <v>106</v>
      </c>
      <c r="EJ634" s="2">
        <v>1</v>
      </c>
      <c r="EK634" s="2">
        <v>24001</v>
      </c>
      <c r="EL634" s="2" t="s">
        <v>106</v>
      </c>
      <c r="EM634" s="2" t="s">
        <v>107</v>
      </c>
      <c r="EN634" s="2"/>
      <c r="EO634" s="2" t="s">
        <v>3</v>
      </c>
      <c r="EP634" s="2"/>
      <c r="EQ634" s="2">
        <v>0</v>
      </c>
      <c r="ER634" s="2">
        <v>0</v>
      </c>
      <c r="ES634" s="2">
        <v>0</v>
      </c>
      <c r="ET634" s="2">
        <v>0</v>
      </c>
      <c r="EU634" s="2">
        <v>0</v>
      </c>
      <c r="EV634" s="2">
        <v>0</v>
      </c>
      <c r="EW634" s="2">
        <v>0.39</v>
      </c>
      <c r="EX634" s="2">
        <v>0</v>
      </c>
      <c r="EY634" s="2">
        <v>0</v>
      </c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  <c r="FK634" s="2"/>
      <c r="FL634" s="2"/>
      <c r="FM634" s="2"/>
      <c r="FN634" s="2"/>
      <c r="FO634" s="2"/>
      <c r="FP634" s="2"/>
      <c r="FQ634" s="2">
        <v>0</v>
      </c>
      <c r="FR634" s="2">
        <v>0</v>
      </c>
      <c r="FS634" s="2">
        <v>0</v>
      </c>
      <c r="FT634" s="2"/>
      <c r="FU634" s="2"/>
      <c r="FV634" s="2"/>
      <c r="FW634" s="2"/>
      <c r="FX634" s="2">
        <v>117</v>
      </c>
      <c r="FY634" s="2">
        <v>74</v>
      </c>
      <c r="FZ634" s="2"/>
      <c r="GA634" s="2" t="s">
        <v>3</v>
      </c>
      <c r="GB634" s="2"/>
      <c r="GC634" s="2"/>
      <c r="GD634" s="2">
        <v>1</v>
      </c>
      <c r="GE634" s="2"/>
      <c r="GF634" s="2">
        <v>-933970676</v>
      </c>
      <c r="GG634" s="2">
        <v>2</v>
      </c>
      <c r="GH634" s="2">
        <v>1</v>
      </c>
      <c r="GI634" s="2">
        <v>-2</v>
      </c>
      <c r="GJ634" s="2">
        <v>0</v>
      </c>
      <c r="GK634" s="2">
        <v>0</v>
      </c>
      <c r="GL634" s="2">
        <f t="shared" si="354"/>
        <v>0</v>
      </c>
      <c r="GM634" s="2">
        <f t="shared" si="355"/>
        <v>481.47</v>
      </c>
      <c r="GN634" s="2">
        <f t="shared" si="356"/>
        <v>481.47</v>
      </c>
      <c r="GO634" s="2">
        <f t="shared" si="357"/>
        <v>0</v>
      </c>
      <c r="GP634" s="2">
        <f t="shared" si="358"/>
        <v>0</v>
      </c>
      <c r="GQ634" s="2"/>
      <c r="GR634" s="2">
        <v>0</v>
      </c>
      <c r="GS634" s="2">
        <v>0</v>
      </c>
      <c r="GT634" s="2">
        <v>0</v>
      </c>
      <c r="GU634" s="2" t="s">
        <v>3</v>
      </c>
      <c r="GV634" s="2">
        <f t="shared" si="359"/>
        <v>0</v>
      </c>
      <c r="GW634" s="2">
        <v>1</v>
      </c>
      <c r="GX634" s="2">
        <f t="shared" si="360"/>
        <v>0</v>
      </c>
      <c r="GY634" s="2"/>
      <c r="GZ634" s="2"/>
      <c r="HA634" s="2">
        <v>0</v>
      </c>
      <c r="HB634" s="2">
        <v>0</v>
      </c>
      <c r="HC634" s="2">
        <f t="shared" si="361"/>
        <v>0</v>
      </c>
      <c r="HD634" s="2"/>
      <c r="HE634" s="2" t="s">
        <v>3</v>
      </c>
      <c r="HF634" s="2" t="s">
        <v>3</v>
      </c>
      <c r="HG634" s="2"/>
      <c r="HH634" s="2"/>
      <c r="HI634" s="2"/>
      <c r="HJ634" s="2"/>
      <c r="HK634" s="2"/>
      <c r="HL634" s="2"/>
      <c r="HM634" s="2" t="s">
        <v>3</v>
      </c>
      <c r="HN634" s="2" t="s">
        <v>108</v>
      </c>
      <c r="HO634" s="2" t="s">
        <v>109</v>
      </c>
      <c r="HP634" s="2" t="s">
        <v>106</v>
      </c>
      <c r="HQ634" s="2" t="s">
        <v>106</v>
      </c>
      <c r="HR634" s="2"/>
      <c r="HS634" s="2">
        <v>0</v>
      </c>
      <c r="HT634" s="2"/>
      <c r="HU634" s="2"/>
      <c r="HV634" s="2"/>
      <c r="HW634" s="2"/>
      <c r="HX634" s="2"/>
      <c r="HY634" s="2"/>
      <c r="HZ634" s="2"/>
      <c r="IA634" s="2"/>
      <c r="IB634" s="2"/>
      <c r="IC634" s="2"/>
      <c r="ID634" s="2"/>
      <c r="IE634" s="2"/>
      <c r="IF634" s="2"/>
      <c r="IG634" s="2"/>
      <c r="IH634" s="2"/>
      <c r="II634" s="2"/>
      <c r="IJ634" s="2"/>
      <c r="IK634" s="2">
        <v>0</v>
      </c>
      <c r="IL634" s="2"/>
      <c r="IM634" s="2"/>
      <c r="IN634" s="2"/>
      <c r="IO634" s="2"/>
      <c r="IP634" s="2"/>
      <c r="IQ634" s="2"/>
      <c r="IR634" s="2"/>
      <c r="IS634" s="2"/>
      <c r="IT634" s="2"/>
      <c r="IU634" s="2"/>
    </row>
    <row r="635" spans="1:255" x14ac:dyDescent="0.2">
      <c r="A635" s="2">
        <v>17</v>
      </c>
      <c r="B635" s="2">
        <v>1</v>
      </c>
      <c r="C635" s="2"/>
      <c r="D635" s="2"/>
      <c r="E635" s="2" t="s">
        <v>768</v>
      </c>
      <c r="F635" s="2" t="s">
        <v>301</v>
      </c>
      <c r="G635" s="2" t="s">
        <v>302</v>
      </c>
      <c r="H635" s="2" t="s">
        <v>118</v>
      </c>
      <c r="I635" s="2">
        <v>1</v>
      </c>
      <c r="J635" s="2">
        <v>0</v>
      </c>
      <c r="K635" s="2">
        <v>1</v>
      </c>
      <c r="L635" s="2"/>
      <c r="M635" s="2"/>
      <c r="N635" s="2"/>
      <c r="O635" s="2">
        <f t="shared" si="343"/>
        <v>427.24</v>
      </c>
      <c r="P635" s="2">
        <f>ROUND(CQ635*I635,2)</f>
        <v>427.24</v>
      </c>
      <c r="Q635" s="2">
        <f>ROUND(CR635*I635,2)</f>
        <v>0</v>
      </c>
      <c r="R635" s="2">
        <f>ROUND(CS635*I635,2)</f>
        <v>0</v>
      </c>
      <c r="S635" s="2">
        <f>ROUND(CT635*I635,2)</f>
        <v>0</v>
      </c>
      <c r="T635" s="2">
        <f t="shared" si="344"/>
        <v>0</v>
      </c>
      <c r="U635" s="2">
        <f>ROUND(CV635*I635,7)</f>
        <v>0</v>
      </c>
      <c r="V635" s="2">
        <f>ROUND(CW635*I635,7)</f>
        <v>0</v>
      </c>
      <c r="W635" s="2">
        <f t="shared" si="345"/>
        <v>0</v>
      </c>
      <c r="X635" s="2">
        <f t="shared" si="346"/>
        <v>0</v>
      </c>
      <c r="Y635" s="2">
        <f t="shared" si="347"/>
        <v>0</v>
      </c>
      <c r="Z635" s="2"/>
      <c r="AA635" s="2">
        <v>72309884</v>
      </c>
      <c r="AB635" s="2">
        <f t="shared" si="348"/>
        <v>403.06</v>
      </c>
      <c r="AC635" s="2">
        <f>ROUND((ES635),6)</f>
        <v>403.06</v>
      </c>
      <c r="AD635" s="2">
        <f>ROUND((((ET635)-(EU635))+AE635),6)</f>
        <v>0</v>
      </c>
      <c r="AE635" s="2">
        <f>ROUND((EU635),6)</f>
        <v>0</v>
      </c>
      <c r="AF635" s="2">
        <f>ROUND((EV635),6)</f>
        <v>0</v>
      </c>
      <c r="AG635" s="2">
        <f t="shared" si="349"/>
        <v>0</v>
      </c>
      <c r="AH635" s="2">
        <f>(EW635)</f>
        <v>0</v>
      </c>
      <c r="AI635" s="2">
        <f>(EX635)</f>
        <v>0</v>
      </c>
      <c r="AJ635" s="2">
        <f t="shared" si="350"/>
        <v>0</v>
      </c>
      <c r="AK635" s="2">
        <v>403.06</v>
      </c>
      <c r="AL635" s="2">
        <v>403.06</v>
      </c>
      <c r="AM635" s="2">
        <v>0</v>
      </c>
      <c r="AN635" s="2">
        <v>0</v>
      </c>
      <c r="AO635" s="2">
        <v>0</v>
      </c>
      <c r="AP635" s="2">
        <v>0</v>
      </c>
      <c r="AQ635" s="2">
        <v>0</v>
      </c>
      <c r="AR635" s="2">
        <v>0</v>
      </c>
      <c r="AS635" s="2">
        <v>0</v>
      </c>
      <c r="AT635" s="2">
        <v>0</v>
      </c>
      <c r="AU635" s="2">
        <v>0</v>
      </c>
      <c r="AV635" s="2">
        <v>1</v>
      </c>
      <c r="AW635" s="2">
        <v>1</v>
      </c>
      <c r="AX635" s="2"/>
      <c r="AY635" s="2"/>
      <c r="AZ635" s="2">
        <v>1</v>
      </c>
      <c r="BA635" s="2">
        <v>1</v>
      </c>
      <c r="BB635" s="2">
        <v>1</v>
      </c>
      <c r="BC635" s="2">
        <v>1.06</v>
      </c>
      <c r="BD635" s="2" t="s">
        <v>3</v>
      </c>
      <c r="BE635" s="2" t="s">
        <v>3</v>
      </c>
      <c r="BF635" s="2" t="s">
        <v>3</v>
      </c>
      <c r="BG635" s="2" t="s">
        <v>3</v>
      </c>
      <c r="BH635" s="2">
        <v>3</v>
      </c>
      <c r="BI635" s="2">
        <v>1</v>
      </c>
      <c r="BJ635" s="2" t="s">
        <v>303</v>
      </c>
      <c r="BK635" s="2"/>
      <c r="BL635" s="2"/>
      <c r="BM635" s="2">
        <v>500001</v>
      </c>
      <c r="BN635" s="2">
        <v>0</v>
      </c>
      <c r="BO635" s="2" t="s">
        <v>301</v>
      </c>
      <c r="BP635" s="2">
        <v>1</v>
      </c>
      <c r="BQ635" s="2">
        <v>8</v>
      </c>
      <c r="BR635" s="2">
        <v>0</v>
      </c>
      <c r="BS635" s="2">
        <v>1</v>
      </c>
      <c r="BT635" s="2">
        <v>1</v>
      </c>
      <c r="BU635" s="2">
        <v>1</v>
      </c>
      <c r="BV635" s="2">
        <v>1</v>
      </c>
      <c r="BW635" s="2">
        <v>1</v>
      </c>
      <c r="BX635" s="2">
        <v>1</v>
      </c>
      <c r="BY635" s="2" t="s">
        <v>3</v>
      </c>
      <c r="BZ635" s="2">
        <v>0</v>
      </c>
      <c r="CA635" s="2">
        <v>0</v>
      </c>
      <c r="CB635" s="2" t="s">
        <v>3</v>
      </c>
      <c r="CC635" s="2"/>
      <c r="CD635" s="2"/>
      <c r="CE635" s="2">
        <v>0</v>
      </c>
      <c r="CF635" s="2">
        <v>0</v>
      </c>
      <c r="CG635" s="2">
        <v>0</v>
      </c>
      <c r="CH635" s="2"/>
      <c r="CI635" s="2"/>
      <c r="CJ635" s="2"/>
      <c r="CK635" s="2"/>
      <c r="CL635" s="2"/>
      <c r="CM635" s="2">
        <v>0</v>
      </c>
      <c r="CN635" s="2" t="s">
        <v>3</v>
      </c>
      <c r="CO635" s="2">
        <v>0</v>
      </c>
      <c r="CP635" s="2">
        <f t="shared" si="351"/>
        <v>427.24</v>
      </c>
      <c r="CQ635" s="2">
        <f>ROUND(AL635*BC635,2)</f>
        <v>427.24</v>
      </c>
      <c r="CR635" s="2">
        <f>ROUND(AM635*BB635,2)</f>
        <v>0</v>
      </c>
      <c r="CS635" s="2">
        <f>ROUND(AN635*BS635,2)</f>
        <v>0</v>
      </c>
      <c r="CT635" s="2">
        <f>ROUND(AO635*BA635,2)</f>
        <v>0</v>
      </c>
      <c r="CU635" s="2">
        <f t="shared" si="352"/>
        <v>0</v>
      </c>
      <c r="CV635" s="2">
        <f>AH635</f>
        <v>0</v>
      </c>
      <c r="CW635" s="2">
        <f>AI635</f>
        <v>0</v>
      </c>
      <c r="CX635" s="2">
        <f t="shared" si="353"/>
        <v>0</v>
      </c>
      <c r="CY635" s="2">
        <f>0</f>
        <v>0</v>
      </c>
      <c r="CZ635" s="2">
        <f>0</f>
        <v>0</v>
      </c>
      <c r="DA635" s="2"/>
      <c r="DB635" s="2"/>
      <c r="DC635" s="2" t="s">
        <v>3</v>
      </c>
      <c r="DD635" s="2" t="s">
        <v>3</v>
      </c>
      <c r="DE635" s="2" t="s">
        <v>3</v>
      </c>
      <c r="DF635" s="2" t="s">
        <v>3</v>
      </c>
      <c r="DG635" s="2" t="s">
        <v>3</v>
      </c>
      <c r="DH635" s="2" t="s">
        <v>3</v>
      </c>
      <c r="DI635" s="2" t="s">
        <v>3</v>
      </c>
      <c r="DJ635" s="2" t="s">
        <v>3</v>
      </c>
      <c r="DK635" s="2" t="s">
        <v>3</v>
      </c>
      <c r="DL635" s="2" t="s">
        <v>3</v>
      </c>
      <c r="DM635" s="2" t="s">
        <v>3</v>
      </c>
      <c r="DN635" s="2">
        <v>0</v>
      </c>
      <c r="DO635" s="2">
        <v>0</v>
      </c>
      <c r="DP635" s="2">
        <v>1</v>
      </c>
      <c r="DQ635" s="2">
        <v>1</v>
      </c>
      <c r="DR635" s="2"/>
      <c r="DS635" s="2"/>
      <c r="DT635" s="2"/>
      <c r="DU635" s="2">
        <v>1013</v>
      </c>
      <c r="DV635" s="2" t="s">
        <v>118</v>
      </c>
      <c r="DW635" s="2" t="s">
        <v>118</v>
      </c>
      <c r="DX635" s="2">
        <v>1</v>
      </c>
      <c r="DY635" s="2"/>
      <c r="DZ635" s="2" t="s">
        <v>3</v>
      </c>
      <c r="EA635" s="2" t="s">
        <v>3</v>
      </c>
      <c r="EB635" s="2" t="s">
        <v>3</v>
      </c>
      <c r="EC635" s="2" t="s">
        <v>3</v>
      </c>
      <c r="ED635" s="2"/>
      <c r="EE635" s="2">
        <v>70312867</v>
      </c>
      <c r="EF635" s="2">
        <v>8</v>
      </c>
      <c r="EG635" s="2" t="s">
        <v>124</v>
      </c>
      <c r="EH635" s="2">
        <v>0</v>
      </c>
      <c r="EI635" s="2" t="s">
        <v>3</v>
      </c>
      <c r="EJ635" s="2">
        <v>1</v>
      </c>
      <c r="EK635" s="2">
        <v>500001</v>
      </c>
      <c r="EL635" s="2" t="s">
        <v>125</v>
      </c>
      <c r="EM635" s="2" t="s">
        <v>126</v>
      </c>
      <c r="EN635" s="2"/>
      <c r="EO635" s="2" t="s">
        <v>3</v>
      </c>
      <c r="EP635" s="2"/>
      <c r="EQ635" s="2">
        <v>0</v>
      </c>
      <c r="ER635" s="2">
        <v>403.06</v>
      </c>
      <c r="ES635" s="2">
        <v>403.06</v>
      </c>
      <c r="ET635" s="2">
        <v>0</v>
      </c>
      <c r="EU635" s="2">
        <v>0</v>
      </c>
      <c r="EV635" s="2">
        <v>0</v>
      </c>
      <c r="EW635" s="2">
        <v>0</v>
      </c>
      <c r="EX635" s="2">
        <v>0</v>
      </c>
      <c r="EY635" s="2">
        <v>0</v>
      </c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  <c r="FK635" s="2"/>
      <c r="FL635" s="2"/>
      <c r="FM635" s="2"/>
      <c r="FN635" s="2"/>
      <c r="FO635" s="2"/>
      <c r="FP635" s="2"/>
      <c r="FQ635" s="2">
        <v>0</v>
      </c>
      <c r="FR635" s="2">
        <v>0</v>
      </c>
      <c r="FS635" s="2">
        <v>0</v>
      </c>
      <c r="FT635" s="2"/>
      <c r="FU635" s="2"/>
      <c r="FV635" s="2"/>
      <c r="FW635" s="2"/>
      <c r="FX635" s="2">
        <v>0</v>
      </c>
      <c r="FY635" s="2">
        <v>0</v>
      </c>
      <c r="FZ635" s="2"/>
      <c r="GA635" s="2" t="s">
        <v>3</v>
      </c>
      <c r="GB635" s="2"/>
      <c r="GC635" s="2"/>
      <c r="GD635" s="2">
        <v>1</v>
      </c>
      <c r="GE635" s="2"/>
      <c r="GF635" s="2">
        <v>484771491</v>
      </c>
      <c r="GG635" s="2">
        <v>2</v>
      </c>
      <c r="GH635" s="2">
        <v>1</v>
      </c>
      <c r="GI635" s="2">
        <v>2</v>
      </c>
      <c r="GJ635" s="2">
        <v>0</v>
      </c>
      <c r="GK635" s="2">
        <v>0</v>
      </c>
      <c r="GL635" s="2">
        <f t="shared" si="354"/>
        <v>0</v>
      </c>
      <c r="GM635" s="2">
        <f t="shared" si="355"/>
        <v>427.24</v>
      </c>
      <c r="GN635" s="2">
        <f t="shared" si="356"/>
        <v>427.24</v>
      </c>
      <c r="GO635" s="2">
        <f t="shared" si="357"/>
        <v>0</v>
      </c>
      <c r="GP635" s="2">
        <f t="shared" si="358"/>
        <v>0</v>
      </c>
      <c r="GQ635" s="2"/>
      <c r="GR635" s="2">
        <v>0</v>
      </c>
      <c r="GS635" s="2">
        <v>0</v>
      </c>
      <c r="GT635" s="2">
        <v>0</v>
      </c>
      <c r="GU635" s="2" t="s">
        <v>3</v>
      </c>
      <c r="GV635" s="2">
        <f t="shared" si="359"/>
        <v>0</v>
      </c>
      <c r="GW635" s="2">
        <v>1</v>
      </c>
      <c r="GX635" s="2">
        <f t="shared" si="360"/>
        <v>0</v>
      </c>
      <c r="GY635" s="2"/>
      <c r="GZ635" s="2"/>
      <c r="HA635" s="2">
        <v>0</v>
      </c>
      <c r="HB635" s="2">
        <v>0</v>
      </c>
      <c r="HC635" s="2">
        <f t="shared" si="361"/>
        <v>0</v>
      </c>
      <c r="HD635" s="2"/>
      <c r="HE635" s="2" t="s">
        <v>3</v>
      </c>
      <c r="HF635" s="2" t="s">
        <v>3</v>
      </c>
      <c r="HG635" s="2"/>
      <c r="HH635" s="2"/>
      <c r="HI635" s="2"/>
      <c r="HJ635" s="2"/>
      <c r="HK635" s="2"/>
      <c r="HL635" s="2"/>
      <c r="HM635" s="2" t="s">
        <v>3</v>
      </c>
      <c r="HN635" s="2" t="s">
        <v>3</v>
      </c>
      <c r="HO635" s="2" t="s">
        <v>3</v>
      </c>
      <c r="HP635" s="2" t="s">
        <v>3</v>
      </c>
      <c r="HQ635" s="2" t="s">
        <v>3</v>
      </c>
      <c r="HR635" s="2"/>
      <c r="HS635" s="2">
        <v>0</v>
      </c>
      <c r="HT635" s="2"/>
      <c r="HU635" s="2"/>
      <c r="HV635" s="2"/>
      <c r="HW635" s="2"/>
      <c r="HX635" s="2"/>
      <c r="HY635" s="2"/>
      <c r="HZ635" s="2"/>
      <c r="IA635" s="2"/>
      <c r="IB635" s="2"/>
      <c r="IC635" s="2"/>
      <c r="ID635" s="2"/>
      <c r="IE635" s="2"/>
      <c r="IF635" s="2"/>
      <c r="IG635" s="2"/>
      <c r="IH635" s="2"/>
      <c r="II635" s="2"/>
      <c r="IJ635" s="2"/>
      <c r="IK635" s="2">
        <v>0</v>
      </c>
      <c r="IL635" s="2"/>
      <c r="IM635" s="2"/>
      <c r="IN635" s="2"/>
      <c r="IO635" s="2"/>
      <c r="IP635" s="2"/>
      <c r="IQ635" s="2"/>
      <c r="IR635" s="2"/>
      <c r="IS635" s="2"/>
      <c r="IT635" s="2"/>
      <c r="IU635" s="2"/>
    </row>
    <row r="636" spans="1:255" x14ac:dyDescent="0.2">
      <c r="A636" s="2">
        <v>17</v>
      </c>
      <c r="B636" s="2">
        <v>1</v>
      </c>
      <c r="C636" s="2">
        <f>ROW(SmtRes!A640)</f>
        <v>640</v>
      </c>
      <c r="D636" s="2">
        <f>ROW(EtalonRes!A701)</f>
        <v>701</v>
      </c>
      <c r="E636" s="2" t="s">
        <v>769</v>
      </c>
      <c r="F636" s="2" t="s">
        <v>305</v>
      </c>
      <c r="G636" s="2" t="s">
        <v>306</v>
      </c>
      <c r="H636" s="2" t="s">
        <v>147</v>
      </c>
      <c r="I636" s="2">
        <v>2</v>
      </c>
      <c r="J636" s="2">
        <v>0</v>
      </c>
      <c r="K636" s="2">
        <v>2</v>
      </c>
      <c r="L636" s="2"/>
      <c r="M636" s="2"/>
      <c r="N636" s="2"/>
      <c r="O636" s="2">
        <f t="shared" si="343"/>
        <v>239.34</v>
      </c>
      <c r="P636" s="2">
        <f>SUMIF(SmtRes!AQ635:'SmtRes'!AQ640,"=1",SmtRes!DF635:'SmtRes'!DF640)</f>
        <v>19.52</v>
      </c>
      <c r="Q636" s="2">
        <f>SUMIF(SmtRes!AQ635:'SmtRes'!AQ640,"=1",SmtRes!DG635:'SmtRes'!DG640)</f>
        <v>6.6400000000000006</v>
      </c>
      <c r="R636" s="2">
        <f>SUMIF(SmtRes!AQ635:'SmtRes'!AQ640,"=1",SmtRes!DH635:'SmtRes'!DH640)</f>
        <v>0</v>
      </c>
      <c r="S636" s="2">
        <f>SUMIF(SmtRes!AQ635:'SmtRes'!AQ640,"=1",SmtRes!DI635:'SmtRes'!DI640)</f>
        <v>213.18</v>
      </c>
      <c r="T636" s="2">
        <f t="shared" si="344"/>
        <v>0</v>
      </c>
      <c r="U636" s="2">
        <f>SUMIF(SmtRes!AQ635:'SmtRes'!AQ640,"=1",SmtRes!CV635:'SmtRes'!CV640)</f>
        <v>0.56000000000000005</v>
      </c>
      <c r="V636" s="2">
        <f>SUMIF(SmtRes!AQ635:'SmtRes'!AQ640,"=1",SmtRes!CW635:'SmtRes'!CW640)</f>
        <v>0</v>
      </c>
      <c r="W636" s="2">
        <f t="shared" si="345"/>
        <v>0</v>
      </c>
      <c r="X636" s="2">
        <f t="shared" si="346"/>
        <v>249.42</v>
      </c>
      <c r="Y636" s="2">
        <f t="shared" si="347"/>
        <v>157.75</v>
      </c>
      <c r="Z636" s="2"/>
      <c r="AA636" s="2">
        <v>72309884</v>
      </c>
      <c r="AB636" s="2">
        <f t="shared" si="348"/>
        <v>114.87491</v>
      </c>
      <c r="AC636" s="2">
        <f>ROUND((SUM(SmtRes!BQ635:'SmtRes'!BQ640)),6)</f>
        <v>6.0242100000000001</v>
      </c>
      <c r="AD636" s="2">
        <f>ROUND((((SUM(SmtRes!BR635:'SmtRes'!BR640))-(0))+AE636),6)</f>
        <v>2.2631000000000001</v>
      </c>
      <c r="AE636" s="2">
        <f>ROUND((0),6)</f>
        <v>0</v>
      </c>
      <c r="AF636" s="2">
        <f>ROUND((SUM(SmtRes!BT635:'SmtRes'!BT640)),6)</f>
        <v>106.58759999999999</v>
      </c>
      <c r="AG636" s="2">
        <f t="shared" si="349"/>
        <v>0</v>
      </c>
      <c r="AH636" s="2">
        <f>(SUM(SmtRes!BU635:'SmtRes'!BU640))</f>
        <v>0.28000000000000003</v>
      </c>
      <c r="AI636" s="2">
        <f>(0)</f>
        <v>0</v>
      </c>
      <c r="AJ636" s="2">
        <f t="shared" si="350"/>
        <v>0</v>
      </c>
      <c r="AK636" s="2">
        <v>114.87491000000001</v>
      </c>
      <c r="AL636" s="2">
        <v>6.0242100000000001</v>
      </c>
      <c r="AM636" s="2">
        <v>2.2630999999999997</v>
      </c>
      <c r="AN636" s="2">
        <v>0</v>
      </c>
      <c r="AO636" s="2">
        <v>106.58760000000001</v>
      </c>
      <c r="AP636" s="2">
        <v>0</v>
      </c>
      <c r="AQ636" s="2">
        <v>0.28000000000000003</v>
      </c>
      <c r="AR636" s="2">
        <v>0</v>
      </c>
      <c r="AS636" s="2">
        <v>0</v>
      </c>
      <c r="AT636" s="2">
        <v>117</v>
      </c>
      <c r="AU636" s="2">
        <v>74</v>
      </c>
      <c r="AV636" s="2">
        <v>1</v>
      </c>
      <c r="AW636" s="2">
        <v>1</v>
      </c>
      <c r="AX636" s="2"/>
      <c r="AY636" s="2"/>
      <c r="AZ636" s="2">
        <v>1</v>
      </c>
      <c r="BA636" s="2">
        <v>1</v>
      </c>
      <c r="BB636" s="2">
        <v>1</v>
      </c>
      <c r="BC636" s="2">
        <v>1</v>
      </c>
      <c r="BD636" s="2" t="s">
        <v>3</v>
      </c>
      <c r="BE636" s="2" t="s">
        <v>3</v>
      </c>
      <c r="BF636" s="2" t="s">
        <v>3</v>
      </c>
      <c r="BG636" s="2" t="s">
        <v>3</v>
      </c>
      <c r="BH636" s="2">
        <v>0</v>
      </c>
      <c r="BI636" s="2">
        <v>1</v>
      </c>
      <c r="BJ636" s="2" t="s">
        <v>307</v>
      </c>
      <c r="BK636" s="2"/>
      <c r="BL636" s="2"/>
      <c r="BM636" s="2">
        <v>24001</v>
      </c>
      <c r="BN636" s="2">
        <v>0</v>
      </c>
      <c r="BO636" s="2" t="s">
        <v>3</v>
      </c>
      <c r="BP636" s="2">
        <v>0</v>
      </c>
      <c r="BQ636" s="2">
        <v>2</v>
      </c>
      <c r="BR636" s="2">
        <v>0</v>
      </c>
      <c r="BS636" s="2">
        <v>1</v>
      </c>
      <c r="BT636" s="2">
        <v>1</v>
      </c>
      <c r="BU636" s="2">
        <v>1</v>
      </c>
      <c r="BV636" s="2">
        <v>1</v>
      </c>
      <c r="BW636" s="2">
        <v>1</v>
      </c>
      <c r="BX636" s="2">
        <v>1</v>
      </c>
      <c r="BY636" s="2" t="s">
        <v>3</v>
      </c>
      <c r="BZ636" s="2">
        <v>117</v>
      </c>
      <c r="CA636" s="2">
        <v>74</v>
      </c>
      <c r="CB636" s="2" t="s">
        <v>3</v>
      </c>
      <c r="CC636" s="2"/>
      <c r="CD636" s="2"/>
      <c r="CE636" s="2">
        <v>0</v>
      </c>
      <c r="CF636" s="2">
        <v>0</v>
      </c>
      <c r="CG636" s="2">
        <v>0</v>
      </c>
      <c r="CH636" s="2"/>
      <c r="CI636" s="2"/>
      <c r="CJ636" s="2"/>
      <c r="CK636" s="2"/>
      <c r="CL636" s="2"/>
      <c r="CM636" s="2">
        <v>0</v>
      </c>
      <c r="CN636" s="2" t="s">
        <v>3</v>
      </c>
      <c r="CO636" s="2">
        <v>0</v>
      </c>
      <c r="CP636" s="2">
        <f t="shared" si="351"/>
        <v>239.34</v>
      </c>
      <c r="CQ636" s="2">
        <f>SUMIF(SmtRes!AQ635:'SmtRes'!AQ640,"=1",SmtRes!AA635:'SmtRes'!AA640)</f>
        <v>1058.8500000000001</v>
      </c>
      <c r="CR636" s="2">
        <f>SUMIF(SmtRes!AQ635:'SmtRes'!AQ640,"=1",SmtRes!AB635:'SmtRes'!AB640)</f>
        <v>18.060000000000002</v>
      </c>
      <c r="CS636" s="2">
        <f>SUMIF(SmtRes!AQ635:'SmtRes'!AQ640,"=1",SmtRes!AC635:'SmtRes'!AC640)</f>
        <v>0</v>
      </c>
      <c r="CT636" s="2">
        <f>SUMIF(SmtRes!AQ635:'SmtRes'!AQ640,"=1",SmtRes!AD635:'SmtRes'!AD640)</f>
        <v>380.67</v>
      </c>
      <c r="CU636" s="2">
        <f t="shared" si="352"/>
        <v>0</v>
      </c>
      <c r="CV636" s="2">
        <f>SUMIF(SmtRes!AQ635:'SmtRes'!AQ640,"=1",SmtRes!BU635:'SmtRes'!BU640)</f>
        <v>0.28000000000000003</v>
      </c>
      <c r="CW636" s="2">
        <f>SUMIF(SmtRes!AQ635:'SmtRes'!AQ640,"=1",SmtRes!BV635:'SmtRes'!BV640)</f>
        <v>0</v>
      </c>
      <c r="CX636" s="2">
        <f t="shared" si="353"/>
        <v>0</v>
      </c>
      <c r="CY636" s="2">
        <f>(((S636+R636)*AT636)/100)</f>
        <v>249.42060000000001</v>
      </c>
      <c r="CZ636" s="2">
        <f>(((S636+R636)*AU636)/100)</f>
        <v>157.75319999999999</v>
      </c>
      <c r="DA636" s="2"/>
      <c r="DB636" s="2"/>
      <c r="DC636" s="2" t="s">
        <v>3</v>
      </c>
      <c r="DD636" s="2" t="s">
        <v>3</v>
      </c>
      <c r="DE636" s="2" t="s">
        <v>3</v>
      </c>
      <c r="DF636" s="2" t="s">
        <v>3</v>
      </c>
      <c r="DG636" s="2" t="s">
        <v>3</v>
      </c>
      <c r="DH636" s="2" t="s">
        <v>3</v>
      </c>
      <c r="DI636" s="2" t="s">
        <v>3</v>
      </c>
      <c r="DJ636" s="2" t="s">
        <v>3</v>
      </c>
      <c r="DK636" s="2" t="s">
        <v>3</v>
      </c>
      <c r="DL636" s="2" t="s">
        <v>3</v>
      </c>
      <c r="DM636" s="2" t="s">
        <v>3</v>
      </c>
      <c r="DN636" s="2">
        <v>0</v>
      </c>
      <c r="DO636" s="2">
        <v>0</v>
      </c>
      <c r="DP636" s="2">
        <v>1</v>
      </c>
      <c r="DQ636" s="2">
        <v>1</v>
      </c>
      <c r="DR636" s="2"/>
      <c r="DS636" s="2"/>
      <c r="DT636" s="2"/>
      <c r="DU636" s="2">
        <v>1013</v>
      </c>
      <c r="DV636" s="2" t="s">
        <v>147</v>
      </c>
      <c r="DW636" s="2" t="s">
        <v>147</v>
      </c>
      <c r="DX636" s="2">
        <v>1</v>
      </c>
      <c r="DY636" s="2"/>
      <c r="DZ636" s="2" t="s">
        <v>3</v>
      </c>
      <c r="EA636" s="2" t="s">
        <v>3</v>
      </c>
      <c r="EB636" s="2" t="s">
        <v>3</v>
      </c>
      <c r="EC636" s="2" t="s">
        <v>3</v>
      </c>
      <c r="ED636" s="2"/>
      <c r="EE636" s="2">
        <v>70312969</v>
      </c>
      <c r="EF636" s="2">
        <v>2</v>
      </c>
      <c r="EG636" s="2" t="s">
        <v>25</v>
      </c>
      <c r="EH636" s="2">
        <v>18</v>
      </c>
      <c r="EI636" s="2" t="s">
        <v>106</v>
      </c>
      <c r="EJ636" s="2">
        <v>1</v>
      </c>
      <c r="EK636" s="2">
        <v>24001</v>
      </c>
      <c r="EL636" s="2" t="s">
        <v>106</v>
      </c>
      <c r="EM636" s="2" t="s">
        <v>107</v>
      </c>
      <c r="EN636" s="2"/>
      <c r="EO636" s="2" t="s">
        <v>3</v>
      </c>
      <c r="EP636" s="2"/>
      <c r="EQ636" s="2">
        <v>0</v>
      </c>
      <c r="ER636" s="2">
        <v>0</v>
      </c>
      <c r="ES636" s="2">
        <v>0</v>
      </c>
      <c r="ET636" s="2">
        <v>0</v>
      </c>
      <c r="EU636" s="2">
        <v>0</v>
      </c>
      <c r="EV636" s="2">
        <v>0</v>
      </c>
      <c r="EW636" s="2">
        <v>0.28000000000000003</v>
      </c>
      <c r="EX636" s="2">
        <v>0</v>
      </c>
      <c r="EY636" s="2">
        <v>0</v>
      </c>
      <c r="EZ636" s="2"/>
      <c r="FA636" s="2"/>
      <c r="FB636" s="2"/>
      <c r="FC636" s="2"/>
      <c r="FD636" s="2"/>
      <c r="FE636" s="2"/>
      <c r="FF636" s="2"/>
      <c r="FG636" s="2"/>
      <c r="FH636" s="2"/>
      <c r="FI636" s="2"/>
      <c r="FJ636" s="2"/>
      <c r="FK636" s="2"/>
      <c r="FL636" s="2"/>
      <c r="FM636" s="2"/>
      <c r="FN636" s="2"/>
      <c r="FO636" s="2"/>
      <c r="FP636" s="2"/>
      <c r="FQ636" s="2">
        <v>0</v>
      </c>
      <c r="FR636" s="2">
        <v>0</v>
      </c>
      <c r="FS636" s="2">
        <v>0</v>
      </c>
      <c r="FT636" s="2"/>
      <c r="FU636" s="2"/>
      <c r="FV636" s="2"/>
      <c r="FW636" s="2"/>
      <c r="FX636" s="2">
        <v>117</v>
      </c>
      <c r="FY636" s="2">
        <v>74</v>
      </c>
      <c r="FZ636" s="2"/>
      <c r="GA636" s="2" t="s">
        <v>3</v>
      </c>
      <c r="GB636" s="2"/>
      <c r="GC636" s="2"/>
      <c r="GD636" s="2">
        <v>1</v>
      </c>
      <c r="GE636" s="2"/>
      <c r="GF636" s="2">
        <v>1350063905</v>
      </c>
      <c r="GG636" s="2">
        <v>2</v>
      </c>
      <c r="GH636" s="2">
        <v>1</v>
      </c>
      <c r="GI636" s="2">
        <v>-2</v>
      </c>
      <c r="GJ636" s="2">
        <v>0</v>
      </c>
      <c r="GK636" s="2">
        <v>0</v>
      </c>
      <c r="GL636" s="2">
        <f t="shared" si="354"/>
        <v>0</v>
      </c>
      <c r="GM636" s="2">
        <f t="shared" si="355"/>
        <v>646.51</v>
      </c>
      <c r="GN636" s="2">
        <f t="shared" si="356"/>
        <v>646.51</v>
      </c>
      <c r="GO636" s="2">
        <f t="shared" si="357"/>
        <v>0</v>
      </c>
      <c r="GP636" s="2">
        <f t="shared" si="358"/>
        <v>0</v>
      </c>
      <c r="GQ636" s="2"/>
      <c r="GR636" s="2">
        <v>0</v>
      </c>
      <c r="GS636" s="2">
        <v>0</v>
      </c>
      <c r="GT636" s="2">
        <v>0</v>
      </c>
      <c r="GU636" s="2" t="s">
        <v>3</v>
      </c>
      <c r="GV636" s="2">
        <f t="shared" si="359"/>
        <v>0</v>
      </c>
      <c r="GW636" s="2">
        <v>1</v>
      </c>
      <c r="GX636" s="2">
        <f t="shared" si="360"/>
        <v>0</v>
      </c>
      <c r="GY636" s="2"/>
      <c r="GZ636" s="2"/>
      <c r="HA636" s="2">
        <v>0</v>
      </c>
      <c r="HB636" s="2">
        <v>0</v>
      </c>
      <c r="HC636" s="2">
        <f t="shared" si="361"/>
        <v>0</v>
      </c>
      <c r="HD636" s="2"/>
      <c r="HE636" s="2" t="s">
        <v>3</v>
      </c>
      <c r="HF636" s="2" t="s">
        <v>3</v>
      </c>
      <c r="HG636" s="2"/>
      <c r="HH636" s="2"/>
      <c r="HI636" s="2"/>
      <c r="HJ636" s="2"/>
      <c r="HK636" s="2"/>
      <c r="HL636" s="2"/>
      <c r="HM636" s="2" t="s">
        <v>3</v>
      </c>
      <c r="HN636" s="2" t="s">
        <v>108</v>
      </c>
      <c r="HO636" s="2" t="s">
        <v>109</v>
      </c>
      <c r="HP636" s="2" t="s">
        <v>106</v>
      </c>
      <c r="HQ636" s="2" t="s">
        <v>106</v>
      </c>
      <c r="HR636" s="2"/>
      <c r="HS636" s="2">
        <v>0</v>
      </c>
      <c r="HT636" s="2"/>
      <c r="HU636" s="2"/>
      <c r="HV636" s="2"/>
      <c r="HW636" s="2"/>
      <c r="HX636" s="2"/>
      <c r="HY636" s="2"/>
      <c r="HZ636" s="2"/>
      <c r="IA636" s="2"/>
      <c r="IB636" s="2"/>
      <c r="IC636" s="2"/>
      <c r="ID636" s="2"/>
      <c r="IE636" s="2"/>
      <c r="IF636" s="2"/>
      <c r="IG636" s="2"/>
      <c r="IH636" s="2"/>
      <c r="II636" s="2"/>
      <c r="IJ636" s="2"/>
      <c r="IK636" s="2">
        <v>0</v>
      </c>
      <c r="IL636" s="2"/>
      <c r="IM636" s="2"/>
      <c r="IN636" s="2"/>
      <c r="IO636" s="2"/>
      <c r="IP636" s="2"/>
      <c r="IQ636" s="2"/>
      <c r="IR636" s="2"/>
      <c r="IS636" s="2"/>
      <c r="IT636" s="2"/>
      <c r="IU636" s="2"/>
    </row>
    <row r="637" spans="1:255" x14ac:dyDescent="0.2">
      <c r="A637" s="2">
        <v>18</v>
      </c>
      <c r="B637" s="2">
        <v>1</v>
      </c>
      <c r="C637" s="2">
        <v>640</v>
      </c>
      <c r="D637" s="2"/>
      <c r="E637" s="2" t="s">
        <v>770</v>
      </c>
      <c r="F637" s="2" t="s">
        <v>309</v>
      </c>
      <c r="G637" s="2" t="s">
        <v>310</v>
      </c>
      <c r="H637" s="2" t="s">
        <v>118</v>
      </c>
      <c r="I637" s="2">
        <f>I636*J637</f>
        <v>2</v>
      </c>
      <c r="J637" s="2">
        <v>1</v>
      </c>
      <c r="K637" s="2">
        <v>1</v>
      </c>
      <c r="L637" s="2"/>
      <c r="M637" s="2"/>
      <c r="N637" s="2"/>
      <c r="O637" s="2">
        <f t="shared" si="343"/>
        <v>306.8</v>
      </c>
      <c r="P637" s="2">
        <f>ROUND(CQ637*I637,2)</f>
        <v>306.8</v>
      </c>
      <c r="Q637" s="2">
        <f>ROUND(CR637*I637,2)</f>
        <v>0</v>
      </c>
      <c r="R637" s="2">
        <f>ROUND(CS637*I637,2)</f>
        <v>0</v>
      </c>
      <c r="S637" s="2">
        <f>ROUND(CT637*I637,2)</f>
        <v>0</v>
      </c>
      <c r="T637" s="2">
        <f t="shared" si="344"/>
        <v>0</v>
      </c>
      <c r="U637" s="2">
        <f>ROUND(CV637*I637,7)</f>
        <v>0</v>
      </c>
      <c r="V637" s="2">
        <f>ROUND(CW637*I637,7)</f>
        <v>0</v>
      </c>
      <c r="W637" s="2">
        <f t="shared" si="345"/>
        <v>0</v>
      </c>
      <c r="X637" s="2">
        <f t="shared" si="346"/>
        <v>0</v>
      </c>
      <c r="Y637" s="2">
        <f t="shared" si="347"/>
        <v>0</v>
      </c>
      <c r="Z637" s="2"/>
      <c r="AA637" s="2">
        <v>72309884</v>
      </c>
      <c r="AB637" s="2">
        <f t="shared" si="348"/>
        <v>120.79</v>
      </c>
      <c r="AC637" s="2">
        <f>ROUND((ES637),6)</f>
        <v>120.79</v>
      </c>
      <c r="AD637" s="2">
        <f>ROUND((((ET637)-(EU637))+AE637),6)</f>
        <v>0</v>
      </c>
      <c r="AE637" s="2">
        <f>ROUND((EU637),6)</f>
        <v>0</v>
      </c>
      <c r="AF637" s="2">
        <f>ROUND((EV637),6)</f>
        <v>0</v>
      </c>
      <c r="AG637" s="2">
        <f t="shared" si="349"/>
        <v>0</v>
      </c>
      <c r="AH637" s="2">
        <f>(EW637)</f>
        <v>0</v>
      </c>
      <c r="AI637" s="2">
        <f>(EX637)</f>
        <v>0</v>
      </c>
      <c r="AJ637" s="2">
        <f t="shared" si="350"/>
        <v>0</v>
      </c>
      <c r="AK637" s="2">
        <v>120.79</v>
      </c>
      <c r="AL637" s="2">
        <v>120.79</v>
      </c>
      <c r="AM637" s="2">
        <v>0</v>
      </c>
      <c r="AN637" s="2">
        <v>0</v>
      </c>
      <c r="AO637" s="2">
        <v>0</v>
      </c>
      <c r="AP637" s="2">
        <v>0</v>
      </c>
      <c r="AQ637" s="2">
        <v>0</v>
      </c>
      <c r="AR637" s="2">
        <v>0</v>
      </c>
      <c r="AS637" s="2">
        <v>0</v>
      </c>
      <c r="AT637" s="2">
        <v>117</v>
      </c>
      <c r="AU637" s="2">
        <v>74</v>
      </c>
      <c r="AV637" s="2">
        <v>1</v>
      </c>
      <c r="AW637" s="2">
        <v>1</v>
      </c>
      <c r="AX637" s="2"/>
      <c r="AY637" s="2"/>
      <c r="AZ637" s="2">
        <v>1</v>
      </c>
      <c r="BA637" s="2">
        <v>1</v>
      </c>
      <c r="BB637" s="2">
        <v>1</v>
      </c>
      <c r="BC637" s="2">
        <v>1.27</v>
      </c>
      <c r="BD637" s="2" t="s">
        <v>3</v>
      </c>
      <c r="BE637" s="2" t="s">
        <v>3</v>
      </c>
      <c r="BF637" s="2" t="s">
        <v>3</v>
      </c>
      <c r="BG637" s="2" t="s">
        <v>3</v>
      </c>
      <c r="BH637" s="2">
        <v>3</v>
      </c>
      <c r="BI637" s="2">
        <v>1</v>
      </c>
      <c r="BJ637" s="2" t="s">
        <v>311</v>
      </c>
      <c r="BK637" s="2"/>
      <c r="BL637" s="2"/>
      <c r="BM637" s="2">
        <v>24001</v>
      </c>
      <c r="BN637" s="2">
        <v>0</v>
      </c>
      <c r="BO637" s="2" t="s">
        <v>309</v>
      </c>
      <c r="BP637" s="2">
        <v>1</v>
      </c>
      <c r="BQ637" s="2">
        <v>2</v>
      </c>
      <c r="BR637" s="2">
        <v>0</v>
      </c>
      <c r="BS637" s="2">
        <v>1</v>
      </c>
      <c r="BT637" s="2">
        <v>1</v>
      </c>
      <c r="BU637" s="2">
        <v>1</v>
      </c>
      <c r="BV637" s="2">
        <v>1</v>
      </c>
      <c r="BW637" s="2">
        <v>1</v>
      </c>
      <c r="BX637" s="2">
        <v>1</v>
      </c>
      <c r="BY637" s="2" t="s">
        <v>3</v>
      </c>
      <c r="BZ637" s="2">
        <v>117</v>
      </c>
      <c r="CA637" s="2">
        <v>74</v>
      </c>
      <c r="CB637" s="2" t="s">
        <v>3</v>
      </c>
      <c r="CC637" s="2"/>
      <c r="CD637" s="2"/>
      <c r="CE637" s="2">
        <v>0</v>
      </c>
      <c r="CF637" s="2">
        <v>0</v>
      </c>
      <c r="CG637" s="2">
        <v>0</v>
      </c>
      <c r="CH637" s="2"/>
      <c r="CI637" s="2"/>
      <c r="CJ637" s="2"/>
      <c r="CK637" s="2"/>
      <c r="CL637" s="2"/>
      <c r="CM637" s="2">
        <v>0</v>
      </c>
      <c r="CN637" s="2" t="s">
        <v>3</v>
      </c>
      <c r="CO637" s="2">
        <v>0</v>
      </c>
      <c r="CP637" s="2">
        <f t="shared" si="351"/>
        <v>306.8</v>
      </c>
      <c r="CQ637" s="2">
        <f>ROUND(AL637*BC637,2)</f>
        <v>153.4</v>
      </c>
      <c r="CR637" s="2">
        <f>ROUND(AM637*BB637,2)</f>
        <v>0</v>
      </c>
      <c r="CS637" s="2">
        <f>ROUND(AN637*BS637,2)</f>
        <v>0</v>
      </c>
      <c r="CT637" s="2">
        <f>ROUND(AO637*BA637,2)</f>
        <v>0</v>
      </c>
      <c r="CU637" s="2">
        <f t="shared" si="352"/>
        <v>0</v>
      </c>
      <c r="CV637" s="2">
        <f>AH637</f>
        <v>0</v>
      </c>
      <c r="CW637" s="2">
        <f>AI637</f>
        <v>0</v>
      </c>
      <c r="CX637" s="2">
        <f t="shared" si="353"/>
        <v>0</v>
      </c>
      <c r="CY637" s="2">
        <f>(((S637+R637)*AT637)/100)</f>
        <v>0</v>
      </c>
      <c r="CZ637" s="2">
        <f>(((S637+R637)*AU637)/100)</f>
        <v>0</v>
      </c>
      <c r="DA637" s="2"/>
      <c r="DB637" s="2"/>
      <c r="DC637" s="2" t="s">
        <v>3</v>
      </c>
      <c r="DD637" s="2" t="s">
        <v>3</v>
      </c>
      <c r="DE637" s="2" t="s">
        <v>3</v>
      </c>
      <c r="DF637" s="2" t="s">
        <v>3</v>
      </c>
      <c r="DG637" s="2" t="s">
        <v>3</v>
      </c>
      <c r="DH637" s="2" t="s">
        <v>3</v>
      </c>
      <c r="DI637" s="2" t="s">
        <v>3</v>
      </c>
      <c r="DJ637" s="2" t="s">
        <v>3</v>
      </c>
      <c r="DK637" s="2" t="s">
        <v>3</v>
      </c>
      <c r="DL637" s="2" t="s">
        <v>3</v>
      </c>
      <c r="DM637" s="2" t="s">
        <v>3</v>
      </c>
      <c r="DN637" s="2">
        <v>0</v>
      </c>
      <c r="DO637" s="2">
        <v>0</v>
      </c>
      <c r="DP637" s="2">
        <v>1</v>
      </c>
      <c r="DQ637" s="2">
        <v>1</v>
      </c>
      <c r="DR637" s="2"/>
      <c r="DS637" s="2"/>
      <c r="DT637" s="2"/>
      <c r="DU637" s="2">
        <v>1013</v>
      </c>
      <c r="DV637" s="2" t="s">
        <v>118</v>
      </c>
      <c r="DW637" s="2" t="s">
        <v>118</v>
      </c>
      <c r="DX637" s="2">
        <v>1</v>
      </c>
      <c r="DY637" s="2"/>
      <c r="DZ637" s="2" t="s">
        <v>3</v>
      </c>
      <c r="EA637" s="2" t="s">
        <v>3</v>
      </c>
      <c r="EB637" s="2" t="s">
        <v>3</v>
      </c>
      <c r="EC637" s="2" t="s">
        <v>3</v>
      </c>
      <c r="ED637" s="2"/>
      <c r="EE637" s="2">
        <v>70312969</v>
      </c>
      <c r="EF637" s="2">
        <v>2</v>
      </c>
      <c r="EG637" s="2" t="s">
        <v>25</v>
      </c>
      <c r="EH637" s="2">
        <v>18</v>
      </c>
      <c r="EI637" s="2" t="s">
        <v>106</v>
      </c>
      <c r="EJ637" s="2">
        <v>1</v>
      </c>
      <c r="EK637" s="2">
        <v>24001</v>
      </c>
      <c r="EL637" s="2" t="s">
        <v>106</v>
      </c>
      <c r="EM637" s="2" t="s">
        <v>107</v>
      </c>
      <c r="EN637" s="2"/>
      <c r="EO637" s="2" t="s">
        <v>3</v>
      </c>
      <c r="EP637" s="2"/>
      <c r="EQ637" s="2">
        <v>0</v>
      </c>
      <c r="ER637" s="2">
        <v>120.79</v>
      </c>
      <c r="ES637" s="2">
        <v>120.79</v>
      </c>
      <c r="ET637" s="2">
        <v>0</v>
      </c>
      <c r="EU637" s="2">
        <v>0</v>
      </c>
      <c r="EV637" s="2">
        <v>0</v>
      </c>
      <c r="EW637" s="2">
        <v>0</v>
      </c>
      <c r="EX637" s="2">
        <v>0</v>
      </c>
      <c r="EY637" s="2"/>
      <c r="EZ637" s="2"/>
      <c r="FA637" s="2"/>
      <c r="FB637" s="2"/>
      <c r="FC637" s="2"/>
      <c r="FD637" s="2"/>
      <c r="FE637" s="2"/>
      <c r="FF637" s="2"/>
      <c r="FG637" s="2"/>
      <c r="FH637" s="2"/>
      <c r="FI637" s="2"/>
      <c r="FJ637" s="2"/>
      <c r="FK637" s="2"/>
      <c r="FL637" s="2"/>
      <c r="FM637" s="2"/>
      <c r="FN637" s="2"/>
      <c r="FO637" s="2"/>
      <c r="FP637" s="2"/>
      <c r="FQ637" s="2">
        <v>0</v>
      </c>
      <c r="FR637" s="2">
        <v>0</v>
      </c>
      <c r="FS637" s="2">
        <v>0</v>
      </c>
      <c r="FT637" s="2"/>
      <c r="FU637" s="2"/>
      <c r="FV637" s="2"/>
      <c r="FW637" s="2"/>
      <c r="FX637" s="2">
        <v>117</v>
      </c>
      <c r="FY637" s="2">
        <v>74</v>
      </c>
      <c r="FZ637" s="2"/>
      <c r="GA637" s="2" t="s">
        <v>3</v>
      </c>
      <c r="GB637" s="2"/>
      <c r="GC637" s="2"/>
      <c r="GD637" s="2">
        <v>1</v>
      </c>
      <c r="GE637" s="2"/>
      <c r="GF637" s="2">
        <v>1532694779</v>
      </c>
      <c r="GG637" s="2">
        <v>2</v>
      </c>
      <c r="GH637" s="2">
        <v>1</v>
      </c>
      <c r="GI637" s="2">
        <v>2</v>
      </c>
      <c r="GJ637" s="2">
        <v>0</v>
      </c>
      <c r="GK637" s="2">
        <v>0</v>
      </c>
      <c r="GL637" s="2">
        <f t="shared" si="354"/>
        <v>0</v>
      </c>
      <c r="GM637" s="2">
        <f t="shared" si="355"/>
        <v>306.8</v>
      </c>
      <c r="GN637" s="2">
        <f t="shared" si="356"/>
        <v>306.8</v>
      </c>
      <c r="GO637" s="2">
        <f t="shared" si="357"/>
        <v>0</v>
      </c>
      <c r="GP637" s="2">
        <f t="shared" si="358"/>
        <v>0</v>
      </c>
      <c r="GQ637" s="2"/>
      <c r="GR637" s="2">
        <v>0</v>
      </c>
      <c r="GS637" s="2">
        <v>0</v>
      </c>
      <c r="GT637" s="2">
        <v>0</v>
      </c>
      <c r="GU637" s="2" t="s">
        <v>3</v>
      </c>
      <c r="GV637" s="2">
        <f t="shared" si="359"/>
        <v>0</v>
      </c>
      <c r="GW637" s="2">
        <v>1</v>
      </c>
      <c r="GX637" s="2">
        <f t="shared" si="360"/>
        <v>0</v>
      </c>
      <c r="GY637" s="2"/>
      <c r="GZ637" s="2"/>
      <c r="HA637" s="2">
        <v>0</v>
      </c>
      <c r="HB637" s="2">
        <v>0</v>
      </c>
      <c r="HC637" s="2">
        <f t="shared" si="361"/>
        <v>0</v>
      </c>
      <c r="HD637" s="2"/>
      <c r="HE637" s="2" t="s">
        <v>3</v>
      </c>
      <c r="HF637" s="2" t="s">
        <v>3</v>
      </c>
      <c r="HG637" s="2"/>
      <c r="HH637" s="2"/>
      <c r="HI637" s="2"/>
      <c r="HJ637" s="2"/>
      <c r="HK637" s="2"/>
      <c r="HL637" s="2"/>
      <c r="HM637" s="2" t="s">
        <v>3</v>
      </c>
      <c r="HN637" s="2" t="s">
        <v>108</v>
      </c>
      <c r="HO637" s="2" t="s">
        <v>109</v>
      </c>
      <c r="HP637" s="2" t="s">
        <v>106</v>
      </c>
      <c r="HQ637" s="2" t="s">
        <v>106</v>
      </c>
      <c r="HR637" s="2"/>
      <c r="HS637" s="2">
        <v>0</v>
      </c>
      <c r="HT637" s="2"/>
      <c r="HU637" s="2"/>
      <c r="HV637" s="2"/>
      <c r="HW637" s="2"/>
      <c r="HX637" s="2"/>
      <c r="HY637" s="2"/>
      <c r="HZ637" s="2"/>
      <c r="IA637" s="2"/>
      <c r="IB637" s="2"/>
      <c r="IC637" s="2"/>
      <c r="ID637" s="2"/>
      <c r="IE637" s="2"/>
      <c r="IF637" s="2"/>
      <c r="IG637" s="2"/>
      <c r="IH637" s="2"/>
      <c r="II637" s="2"/>
      <c r="IJ637" s="2"/>
      <c r="IK637" s="2">
        <v>0</v>
      </c>
      <c r="IL637" s="2"/>
      <c r="IM637" s="2"/>
      <c r="IN637" s="2"/>
      <c r="IO637" s="2"/>
      <c r="IP637" s="2"/>
      <c r="IQ637" s="2"/>
      <c r="IR637" s="2"/>
      <c r="IS637" s="2"/>
      <c r="IT637" s="2"/>
      <c r="IU637" s="2"/>
    </row>
    <row r="638" spans="1:255" x14ac:dyDescent="0.2">
      <c r="A638" s="2">
        <v>17</v>
      </c>
      <c r="B638" s="2">
        <v>1</v>
      </c>
      <c r="C638" s="2">
        <f>ROW(SmtRes!A644)</f>
        <v>644</v>
      </c>
      <c r="D638" s="2">
        <f>ROW(EtalonRes!A705)</f>
        <v>705</v>
      </c>
      <c r="E638" s="2" t="s">
        <v>771</v>
      </c>
      <c r="F638" s="2" t="s">
        <v>772</v>
      </c>
      <c r="G638" s="2" t="s">
        <v>773</v>
      </c>
      <c r="H638" s="2" t="s">
        <v>147</v>
      </c>
      <c r="I638" s="2">
        <v>1</v>
      </c>
      <c r="J638" s="2">
        <v>0</v>
      </c>
      <c r="K638" s="2">
        <v>1</v>
      </c>
      <c r="L638" s="2"/>
      <c r="M638" s="2"/>
      <c r="N638" s="2"/>
      <c r="O638" s="2">
        <f t="shared" si="343"/>
        <v>902.74</v>
      </c>
      <c r="P638" s="2">
        <f>SUMIF(SmtRes!AQ641:'SmtRes'!AQ644,"=1",SmtRes!DF641:'SmtRes'!DF644)</f>
        <v>48.34</v>
      </c>
      <c r="Q638" s="2">
        <f>SUMIF(SmtRes!AQ641:'SmtRes'!AQ644,"=1",SmtRes!DG641:'SmtRes'!DG644)</f>
        <v>7.82</v>
      </c>
      <c r="R638" s="2">
        <f>SUMIF(SmtRes!AQ641:'SmtRes'!AQ644,"=1",SmtRes!DH641:'SmtRes'!DH644)</f>
        <v>0</v>
      </c>
      <c r="S638" s="2">
        <f>SUMIF(SmtRes!AQ641:'SmtRes'!AQ644,"=1",SmtRes!DI641:'SmtRes'!DI644)</f>
        <v>846.58</v>
      </c>
      <c r="T638" s="2">
        <f t="shared" si="344"/>
        <v>0</v>
      </c>
      <c r="U638" s="2">
        <f>SUMIF(SmtRes!AQ641:'SmtRes'!AQ644,"=1",SmtRes!CV641:'SmtRes'!CV644)</f>
        <v>2</v>
      </c>
      <c r="V638" s="2">
        <f>SUMIF(SmtRes!AQ641:'SmtRes'!AQ644,"=1",SmtRes!CW641:'SmtRes'!CW644)</f>
        <v>0</v>
      </c>
      <c r="W638" s="2">
        <f t="shared" si="345"/>
        <v>0</v>
      </c>
      <c r="X638" s="2">
        <f t="shared" si="346"/>
        <v>990.5</v>
      </c>
      <c r="Y638" s="2">
        <f t="shared" si="347"/>
        <v>626.47</v>
      </c>
      <c r="Z638" s="2"/>
      <c r="AA638" s="2">
        <v>72309884</v>
      </c>
      <c r="AB638" s="2">
        <f t="shared" si="348"/>
        <v>881.33960000000002</v>
      </c>
      <c r="AC638" s="2">
        <f>ROUND((SUM(SmtRes!BQ641:'SmtRes'!BQ644)),6)</f>
        <v>29.840499999999999</v>
      </c>
      <c r="AD638" s="2">
        <f>ROUND((((SUM(SmtRes!BR641:'SmtRes'!BR644))-(0))+AE638),6)</f>
        <v>4.9191000000000003</v>
      </c>
      <c r="AE638" s="2">
        <f>ROUND((0),6)</f>
        <v>0</v>
      </c>
      <c r="AF638" s="2">
        <f>ROUND((SUM(SmtRes!BT641:'SmtRes'!BT644)),6)</f>
        <v>846.58</v>
      </c>
      <c r="AG638" s="2">
        <f t="shared" si="349"/>
        <v>0</v>
      </c>
      <c r="AH638" s="2">
        <f>(SUM(SmtRes!BU641:'SmtRes'!BU644))</f>
        <v>2</v>
      </c>
      <c r="AI638" s="2">
        <f>(0)</f>
        <v>0</v>
      </c>
      <c r="AJ638" s="2">
        <f t="shared" si="350"/>
        <v>0</v>
      </c>
      <c r="AK638" s="2">
        <v>881.33960000000002</v>
      </c>
      <c r="AL638" s="2">
        <v>29.840499999999999</v>
      </c>
      <c r="AM638" s="2">
        <v>4.9191000000000003</v>
      </c>
      <c r="AN638" s="2">
        <v>0</v>
      </c>
      <c r="AO638" s="2">
        <v>846.58</v>
      </c>
      <c r="AP638" s="2">
        <v>0</v>
      </c>
      <c r="AQ638" s="2">
        <v>2</v>
      </c>
      <c r="AR638" s="2">
        <v>0</v>
      </c>
      <c r="AS638" s="2">
        <v>0</v>
      </c>
      <c r="AT638" s="2">
        <v>117</v>
      </c>
      <c r="AU638" s="2">
        <v>74</v>
      </c>
      <c r="AV638" s="2">
        <v>1</v>
      </c>
      <c r="AW638" s="2">
        <v>1</v>
      </c>
      <c r="AX638" s="2"/>
      <c r="AY638" s="2"/>
      <c r="AZ638" s="2">
        <v>1</v>
      </c>
      <c r="BA638" s="2">
        <v>1</v>
      </c>
      <c r="BB638" s="2">
        <v>1</v>
      </c>
      <c r="BC638" s="2">
        <v>1</v>
      </c>
      <c r="BD638" s="2" t="s">
        <v>3</v>
      </c>
      <c r="BE638" s="2" t="s">
        <v>3</v>
      </c>
      <c r="BF638" s="2" t="s">
        <v>3</v>
      </c>
      <c r="BG638" s="2" t="s">
        <v>3</v>
      </c>
      <c r="BH638" s="2">
        <v>0</v>
      </c>
      <c r="BI638" s="2">
        <v>1</v>
      </c>
      <c r="BJ638" s="2" t="s">
        <v>774</v>
      </c>
      <c r="BK638" s="2"/>
      <c r="BL638" s="2"/>
      <c r="BM638" s="2">
        <v>24001</v>
      </c>
      <c r="BN638" s="2">
        <v>0</v>
      </c>
      <c r="BO638" s="2" t="s">
        <v>3</v>
      </c>
      <c r="BP638" s="2">
        <v>0</v>
      </c>
      <c r="BQ638" s="2">
        <v>2</v>
      </c>
      <c r="BR638" s="2">
        <v>0</v>
      </c>
      <c r="BS638" s="2">
        <v>1</v>
      </c>
      <c r="BT638" s="2">
        <v>1</v>
      </c>
      <c r="BU638" s="2">
        <v>1</v>
      </c>
      <c r="BV638" s="2">
        <v>1</v>
      </c>
      <c r="BW638" s="2">
        <v>1</v>
      </c>
      <c r="BX638" s="2">
        <v>1</v>
      </c>
      <c r="BY638" s="2" t="s">
        <v>3</v>
      </c>
      <c r="BZ638" s="2">
        <v>117</v>
      </c>
      <c r="CA638" s="2">
        <v>74</v>
      </c>
      <c r="CB638" s="2" t="s">
        <v>3</v>
      </c>
      <c r="CC638" s="2"/>
      <c r="CD638" s="2"/>
      <c r="CE638" s="2">
        <v>0</v>
      </c>
      <c r="CF638" s="2">
        <v>0</v>
      </c>
      <c r="CG638" s="2">
        <v>0</v>
      </c>
      <c r="CH638" s="2"/>
      <c r="CI638" s="2"/>
      <c r="CJ638" s="2"/>
      <c r="CK638" s="2"/>
      <c r="CL638" s="2"/>
      <c r="CM638" s="2">
        <v>0</v>
      </c>
      <c r="CN638" s="2" t="s">
        <v>3</v>
      </c>
      <c r="CO638" s="2">
        <v>0</v>
      </c>
      <c r="CP638" s="2">
        <f t="shared" si="351"/>
        <v>902.74</v>
      </c>
      <c r="CQ638" s="2">
        <f>SUMIF(SmtRes!AQ641:'SmtRes'!AQ644,"=1",SmtRes!AA641:'SmtRes'!AA644)</f>
        <v>966.83</v>
      </c>
      <c r="CR638" s="2">
        <f>SUMIF(SmtRes!AQ641:'SmtRes'!AQ644,"=1",SmtRes!AB641:'SmtRes'!AB644)</f>
        <v>13.72</v>
      </c>
      <c r="CS638" s="2">
        <f>SUMIF(SmtRes!AQ641:'SmtRes'!AQ644,"=1",SmtRes!AC641:'SmtRes'!AC644)</f>
        <v>0</v>
      </c>
      <c r="CT638" s="2">
        <f>SUMIF(SmtRes!AQ641:'SmtRes'!AQ644,"=1",SmtRes!AD641:'SmtRes'!AD644)</f>
        <v>423.29</v>
      </c>
      <c r="CU638" s="2">
        <f t="shared" si="352"/>
        <v>0</v>
      </c>
      <c r="CV638" s="2">
        <f>SUMIF(SmtRes!AQ641:'SmtRes'!AQ644,"=1",SmtRes!BU641:'SmtRes'!BU644)</f>
        <v>2</v>
      </c>
      <c r="CW638" s="2">
        <f>SUMIF(SmtRes!AQ641:'SmtRes'!AQ644,"=1",SmtRes!BV641:'SmtRes'!BV644)</f>
        <v>0</v>
      </c>
      <c r="CX638" s="2">
        <f t="shared" si="353"/>
        <v>0</v>
      </c>
      <c r="CY638" s="2">
        <f>(((S638+R638)*AT638)/100)</f>
        <v>990.49860000000001</v>
      </c>
      <c r="CZ638" s="2">
        <f>(((S638+R638)*AU638)/100)</f>
        <v>626.4692</v>
      </c>
      <c r="DA638" s="2"/>
      <c r="DB638" s="2"/>
      <c r="DC638" s="2" t="s">
        <v>3</v>
      </c>
      <c r="DD638" s="2" t="s">
        <v>3</v>
      </c>
      <c r="DE638" s="2" t="s">
        <v>3</v>
      </c>
      <c r="DF638" s="2" t="s">
        <v>3</v>
      </c>
      <c r="DG638" s="2" t="s">
        <v>3</v>
      </c>
      <c r="DH638" s="2" t="s">
        <v>3</v>
      </c>
      <c r="DI638" s="2" t="s">
        <v>3</v>
      </c>
      <c r="DJ638" s="2" t="s">
        <v>3</v>
      </c>
      <c r="DK638" s="2" t="s">
        <v>3</v>
      </c>
      <c r="DL638" s="2" t="s">
        <v>3</v>
      </c>
      <c r="DM638" s="2" t="s">
        <v>3</v>
      </c>
      <c r="DN638" s="2">
        <v>0</v>
      </c>
      <c r="DO638" s="2">
        <v>0</v>
      </c>
      <c r="DP638" s="2">
        <v>1</v>
      </c>
      <c r="DQ638" s="2">
        <v>1</v>
      </c>
      <c r="DR638" s="2"/>
      <c r="DS638" s="2"/>
      <c r="DT638" s="2"/>
      <c r="DU638" s="2">
        <v>1013</v>
      </c>
      <c r="DV638" s="2" t="s">
        <v>147</v>
      </c>
      <c r="DW638" s="2" t="s">
        <v>147</v>
      </c>
      <c r="DX638" s="2">
        <v>1</v>
      </c>
      <c r="DY638" s="2"/>
      <c r="DZ638" s="2" t="s">
        <v>3</v>
      </c>
      <c r="EA638" s="2" t="s">
        <v>3</v>
      </c>
      <c r="EB638" s="2" t="s">
        <v>3</v>
      </c>
      <c r="EC638" s="2" t="s">
        <v>3</v>
      </c>
      <c r="ED638" s="2"/>
      <c r="EE638" s="2">
        <v>70312969</v>
      </c>
      <c r="EF638" s="2">
        <v>2</v>
      </c>
      <c r="EG638" s="2" t="s">
        <v>25</v>
      </c>
      <c r="EH638" s="2">
        <v>18</v>
      </c>
      <c r="EI638" s="2" t="s">
        <v>106</v>
      </c>
      <c r="EJ638" s="2">
        <v>1</v>
      </c>
      <c r="EK638" s="2">
        <v>24001</v>
      </c>
      <c r="EL638" s="2" t="s">
        <v>106</v>
      </c>
      <c r="EM638" s="2" t="s">
        <v>107</v>
      </c>
      <c r="EN638" s="2"/>
      <c r="EO638" s="2" t="s">
        <v>3</v>
      </c>
      <c r="EP638" s="2"/>
      <c r="EQ638" s="2">
        <v>0</v>
      </c>
      <c r="ER638" s="2">
        <v>0</v>
      </c>
      <c r="ES638" s="2">
        <v>0</v>
      </c>
      <c r="ET638" s="2">
        <v>0</v>
      </c>
      <c r="EU638" s="2">
        <v>0</v>
      </c>
      <c r="EV638" s="2">
        <v>0</v>
      </c>
      <c r="EW638" s="2">
        <v>2</v>
      </c>
      <c r="EX638" s="2">
        <v>0</v>
      </c>
      <c r="EY638" s="2">
        <v>0</v>
      </c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  <c r="FK638" s="2"/>
      <c r="FL638" s="2"/>
      <c r="FM638" s="2"/>
      <c r="FN638" s="2"/>
      <c r="FO638" s="2"/>
      <c r="FP638" s="2"/>
      <c r="FQ638" s="2">
        <v>0</v>
      </c>
      <c r="FR638" s="2">
        <v>0</v>
      </c>
      <c r="FS638" s="2">
        <v>0</v>
      </c>
      <c r="FT638" s="2"/>
      <c r="FU638" s="2"/>
      <c r="FV638" s="2"/>
      <c r="FW638" s="2"/>
      <c r="FX638" s="2">
        <v>117</v>
      </c>
      <c r="FY638" s="2">
        <v>74</v>
      </c>
      <c r="FZ638" s="2"/>
      <c r="GA638" s="2" t="s">
        <v>3</v>
      </c>
      <c r="GB638" s="2"/>
      <c r="GC638" s="2"/>
      <c r="GD638" s="2">
        <v>1</v>
      </c>
      <c r="GE638" s="2"/>
      <c r="GF638" s="2">
        <v>-1610182875</v>
      </c>
      <c r="GG638" s="2">
        <v>2</v>
      </c>
      <c r="GH638" s="2">
        <v>1</v>
      </c>
      <c r="GI638" s="2">
        <v>-2</v>
      </c>
      <c r="GJ638" s="2">
        <v>0</v>
      </c>
      <c r="GK638" s="2">
        <v>0</v>
      </c>
      <c r="GL638" s="2">
        <f t="shared" si="354"/>
        <v>0</v>
      </c>
      <c r="GM638" s="2">
        <f t="shared" si="355"/>
        <v>2519.71</v>
      </c>
      <c r="GN638" s="2">
        <f t="shared" si="356"/>
        <v>2519.71</v>
      </c>
      <c r="GO638" s="2">
        <f t="shared" si="357"/>
        <v>0</v>
      </c>
      <c r="GP638" s="2">
        <f t="shared" si="358"/>
        <v>0</v>
      </c>
      <c r="GQ638" s="2"/>
      <c r="GR638" s="2">
        <v>0</v>
      </c>
      <c r="GS638" s="2">
        <v>3</v>
      </c>
      <c r="GT638" s="2">
        <v>0</v>
      </c>
      <c r="GU638" s="2" t="s">
        <v>3</v>
      </c>
      <c r="GV638" s="2">
        <f t="shared" si="359"/>
        <v>0</v>
      </c>
      <c r="GW638" s="2">
        <v>1</v>
      </c>
      <c r="GX638" s="2">
        <f t="shared" si="360"/>
        <v>0</v>
      </c>
      <c r="GY638" s="2"/>
      <c r="GZ638" s="2"/>
      <c r="HA638" s="2">
        <v>0</v>
      </c>
      <c r="HB638" s="2">
        <v>0</v>
      </c>
      <c r="HC638" s="2">
        <f t="shared" si="361"/>
        <v>0</v>
      </c>
      <c r="HD638" s="2"/>
      <c r="HE638" s="2" t="s">
        <v>3</v>
      </c>
      <c r="HF638" s="2" t="s">
        <v>3</v>
      </c>
      <c r="HG638" s="2"/>
      <c r="HH638" s="2"/>
      <c r="HI638" s="2"/>
      <c r="HJ638" s="2"/>
      <c r="HK638" s="2"/>
      <c r="HL638" s="2"/>
      <c r="HM638" s="2" t="s">
        <v>3</v>
      </c>
      <c r="HN638" s="2" t="s">
        <v>108</v>
      </c>
      <c r="HO638" s="2" t="s">
        <v>109</v>
      </c>
      <c r="HP638" s="2" t="s">
        <v>106</v>
      </c>
      <c r="HQ638" s="2" t="s">
        <v>106</v>
      </c>
      <c r="HR638" s="2"/>
      <c r="HS638" s="2">
        <v>0</v>
      </c>
      <c r="HT638" s="2"/>
      <c r="HU638" s="2"/>
      <c r="HV638" s="2"/>
      <c r="HW638" s="2"/>
      <c r="HX638" s="2"/>
      <c r="HY638" s="2"/>
      <c r="HZ638" s="2"/>
      <c r="IA638" s="2"/>
      <c r="IB638" s="2"/>
      <c r="IC638" s="2"/>
      <c r="ID638" s="2"/>
      <c r="IE638" s="2"/>
      <c r="IF638" s="2"/>
      <c r="IG638" s="2"/>
      <c r="IH638" s="2"/>
      <c r="II638" s="2"/>
      <c r="IJ638" s="2"/>
      <c r="IK638" s="2">
        <v>0</v>
      </c>
      <c r="IL638" s="2"/>
      <c r="IM638" s="2"/>
      <c r="IN638" s="2"/>
      <c r="IO638" s="2"/>
      <c r="IP638" s="2"/>
      <c r="IQ638" s="2"/>
      <c r="IR638" s="2"/>
      <c r="IS638" s="2"/>
      <c r="IT638" s="2"/>
      <c r="IU638" s="2"/>
    </row>
    <row r="639" spans="1:255" x14ac:dyDescent="0.2">
      <c r="A639" s="2">
        <v>18</v>
      </c>
      <c r="B639" s="2">
        <v>1</v>
      </c>
      <c r="C639" s="2">
        <v>644</v>
      </c>
      <c r="D639" s="2"/>
      <c r="E639" s="2" t="s">
        <v>775</v>
      </c>
      <c r="F639" s="2" t="s">
        <v>776</v>
      </c>
      <c r="G639" s="2" t="s">
        <v>777</v>
      </c>
      <c r="H639" s="2" t="s">
        <v>118</v>
      </c>
      <c r="I639" s="2">
        <f>I638*J639</f>
        <v>1</v>
      </c>
      <c r="J639" s="2">
        <v>1</v>
      </c>
      <c r="K639" s="2">
        <v>1</v>
      </c>
      <c r="L639" s="2"/>
      <c r="M639" s="2"/>
      <c r="N639" s="2"/>
      <c r="O639" s="2">
        <f t="shared" si="343"/>
        <v>3924.84</v>
      </c>
      <c r="P639" s="2">
        <f>ROUND(CQ639*I639,2)</f>
        <v>3924.84</v>
      </c>
      <c r="Q639" s="2">
        <f>ROUND(CR639*I639,2)</f>
        <v>0</v>
      </c>
      <c r="R639" s="2">
        <f>ROUND(CS639*I639,2)</f>
        <v>0</v>
      </c>
      <c r="S639" s="2">
        <f>ROUND(CT639*I639,2)</f>
        <v>0</v>
      </c>
      <c r="T639" s="2">
        <f t="shared" si="344"/>
        <v>0</v>
      </c>
      <c r="U639" s="2">
        <f>ROUND(CV639*I639,7)</f>
        <v>0</v>
      </c>
      <c r="V639" s="2">
        <f>ROUND(CW639*I639,7)</f>
        <v>0</v>
      </c>
      <c r="W639" s="2">
        <f t="shared" si="345"/>
        <v>0</v>
      </c>
      <c r="X639" s="2">
        <f t="shared" si="346"/>
        <v>0</v>
      </c>
      <c r="Y639" s="2">
        <f t="shared" si="347"/>
        <v>0</v>
      </c>
      <c r="Z639" s="2"/>
      <c r="AA639" s="2">
        <v>72309884</v>
      </c>
      <c r="AB639" s="2">
        <f t="shared" si="348"/>
        <v>3885.98</v>
      </c>
      <c r="AC639" s="2">
        <f>ROUND((ES639),6)</f>
        <v>3885.98</v>
      </c>
      <c r="AD639" s="2">
        <f>ROUND((((ET639)-(EU639))+AE639),6)</f>
        <v>0</v>
      </c>
      <c r="AE639" s="2">
        <f>ROUND((EU639),6)</f>
        <v>0</v>
      </c>
      <c r="AF639" s="2">
        <f>ROUND((EV639),6)</f>
        <v>0</v>
      </c>
      <c r="AG639" s="2">
        <f t="shared" si="349"/>
        <v>0</v>
      </c>
      <c r="AH639" s="2">
        <f>(EW639)</f>
        <v>0</v>
      </c>
      <c r="AI639" s="2">
        <f>(EX639)</f>
        <v>0</v>
      </c>
      <c r="AJ639" s="2">
        <f t="shared" si="350"/>
        <v>0</v>
      </c>
      <c r="AK639" s="2">
        <v>3885.98</v>
      </c>
      <c r="AL639" s="2">
        <v>3885.98</v>
      </c>
      <c r="AM639" s="2">
        <v>0</v>
      </c>
      <c r="AN639" s="2">
        <v>0</v>
      </c>
      <c r="AO639" s="2">
        <v>0</v>
      </c>
      <c r="AP639" s="2">
        <v>0</v>
      </c>
      <c r="AQ639" s="2">
        <v>0</v>
      </c>
      <c r="AR639" s="2">
        <v>0</v>
      </c>
      <c r="AS639" s="2">
        <v>0</v>
      </c>
      <c r="AT639" s="2">
        <v>117</v>
      </c>
      <c r="AU639" s="2">
        <v>74</v>
      </c>
      <c r="AV639" s="2">
        <v>1</v>
      </c>
      <c r="AW639" s="2">
        <v>1</v>
      </c>
      <c r="AX639" s="2"/>
      <c r="AY639" s="2"/>
      <c r="AZ639" s="2">
        <v>1</v>
      </c>
      <c r="BA639" s="2">
        <v>1</v>
      </c>
      <c r="BB639" s="2">
        <v>1</v>
      </c>
      <c r="BC639" s="2">
        <v>1.01</v>
      </c>
      <c r="BD639" s="2" t="s">
        <v>3</v>
      </c>
      <c r="BE639" s="2" t="s">
        <v>3</v>
      </c>
      <c r="BF639" s="2" t="s">
        <v>3</v>
      </c>
      <c r="BG639" s="2" t="s">
        <v>3</v>
      </c>
      <c r="BH639" s="2">
        <v>3</v>
      </c>
      <c r="BI639" s="2">
        <v>1</v>
      </c>
      <c r="BJ639" s="2" t="s">
        <v>778</v>
      </c>
      <c r="BK639" s="2"/>
      <c r="BL639" s="2"/>
      <c r="BM639" s="2">
        <v>24001</v>
      </c>
      <c r="BN639" s="2">
        <v>0</v>
      </c>
      <c r="BO639" s="2" t="s">
        <v>776</v>
      </c>
      <c r="BP639" s="2">
        <v>1</v>
      </c>
      <c r="BQ639" s="2">
        <v>2</v>
      </c>
      <c r="BR639" s="2">
        <v>0</v>
      </c>
      <c r="BS639" s="2">
        <v>1</v>
      </c>
      <c r="BT639" s="2">
        <v>1</v>
      </c>
      <c r="BU639" s="2">
        <v>1</v>
      </c>
      <c r="BV639" s="2">
        <v>1</v>
      </c>
      <c r="BW639" s="2">
        <v>1</v>
      </c>
      <c r="BX639" s="2">
        <v>1</v>
      </c>
      <c r="BY639" s="2" t="s">
        <v>3</v>
      </c>
      <c r="BZ639" s="2">
        <v>117</v>
      </c>
      <c r="CA639" s="2">
        <v>74</v>
      </c>
      <c r="CB639" s="2" t="s">
        <v>3</v>
      </c>
      <c r="CC639" s="2"/>
      <c r="CD639" s="2"/>
      <c r="CE639" s="2">
        <v>0</v>
      </c>
      <c r="CF639" s="2">
        <v>0</v>
      </c>
      <c r="CG639" s="2">
        <v>0</v>
      </c>
      <c r="CH639" s="2"/>
      <c r="CI639" s="2"/>
      <c r="CJ639" s="2"/>
      <c r="CK639" s="2"/>
      <c r="CL639" s="2"/>
      <c r="CM639" s="2">
        <v>0</v>
      </c>
      <c r="CN639" s="2" t="s">
        <v>3</v>
      </c>
      <c r="CO639" s="2">
        <v>0</v>
      </c>
      <c r="CP639" s="2">
        <f t="shared" si="351"/>
        <v>3924.84</v>
      </c>
      <c r="CQ639" s="2">
        <f>ROUND(AL639*BC639,2)</f>
        <v>3924.84</v>
      </c>
      <c r="CR639" s="2">
        <f>ROUND(AM639*BB639,2)</f>
        <v>0</v>
      </c>
      <c r="CS639" s="2">
        <f>ROUND(AN639*BS639,2)</f>
        <v>0</v>
      </c>
      <c r="CT639" s="2">
        <f>ROUND(AO639*BA639,2)</f>
        <v>0</v>
      </c>
      <c r="CU639" s="2">
        <f t="shared" si="352"/>
        <v>0</v>
      </c>
      <c r="CV639" s="2">
        <f>AH639</f>
        <v>0</v>
      </c>
      <c r="CW639" s="2">
        <f>AI639</f>
        <v>0</v>
      </c>
      <c r="CX639" s="2">
        <f t="shared" si="353"/>
        <v>0</v>
      </c>
      <c r="CY639" s="2">
        <f>(((S639+R639)*AT639)/100)</f>
        <v>0</v>
      </c>
      <c r="CZ639" s="2">
        <f>(((S639+R639)*AU639)/100)</f>
        <v>0</v>
      </c>
      <c r="DA639" s="2"/>
      <c r="DB639" s="2"/>
      <c r="DC639" s="2" t="s">
        <v>3</v>
      </c>
      <c r="DD639" s="2" t="s">
        <v>3</v>
      </c>
      <c r="DE639" s="2" t="s">
        <v>3</v>
      </c>
      <c r="DF639" s="2" t="s">
        <v>3</v>
      </c>
      <c r="DG639" s="2" t="s">
        <v>3</v>
      </c>
      <c r="DH639" s="2" t="s">
        <v>3</v>
      </c>
      <c r="DI639" s="2" t="s">
        <v>3</v>
      </c>
      <c r="DJ639" s="2" t="s">
        <v>3</v>
      </c>
      <c r="DK639" s="2" t="s">
        <v>3</v>
      </c>
      <c r="DL639" s="2" t="s">
        <v>3</v>
      </c>
      <c r="DM639" s="2" t="s">
        <v>3</v>
      </c>
      <c r="DN639" s="2">
        <v>0</v>
      </c>
      <c r="DO639" s="2">
        <v>0</v>
      </c>
      <c r="DP639" s="2">
        <v>1</v>
      </c>
      <c r="DQ639" s="2">
        <v>1</v>
      </c>
      <c r="DR639" s="2"/>
      <c r="DS639" s="2"/>
      <c r="DT639" s="2"/>
      <c r="DU639" s="2">
        <v>1013</v>
      </c>
      <c r="DV639" s="2" t="s">
        <v>118</v>
      </c>
      <c r="DW639" s="2" t="s">
        <v>118</v>
      </c>
      <c r="DX639" s="2">
        <v>1</v>
      </c>
      <c r="DY639" s="2"/>
      <c r="DZ639" s="2" t="s">
        <v>3</v>
      </c>
      <c r="EA639" s="2" t="s">
        <v>3</v>
      </c>
      <c r="EB639" s="2" t="s">
        <v>3</v>
      </c>
      <c r="EC639" s="2" t="s">
        <v>3</v>
      </c>
      <c r="ED639" s="2"/>
      <c r="EE639" s="2">
        <v>70312969</v>
      </c>
      <c r="EF639" s="2">
        <v>2</v>
      </c>
      <c r="EG639" s="2" t="s">
        <v>25</v>
      </c>
      <c r="EH639" s="2">
        <v>18</v>
      </c>
      <c r="EI639" s="2" t="s">
        <v>106</v>
      </c>
      <c r="EJ639" s="2">
        <v>1</v>
      </c>
      <c r="EK639" s="2">
        <v>24001</v>
      </c>
      <c r="EL639" s="2" t="s">
        <v>106</v>
      </c>
      <c r="EM639" s="2" t="s">
        <v>107</v>
      </c>
      <c r="EN639" s="2"/>
      <c r="EO639" s="2" t="s">
        <v>3</v>
      </c>
      <c r="EP639" s="2"/>
      <c r="EQ639" s="2">
        <v>0</v>
      </c>
      <c r="ER639" s="2">
        <v>3885.98</v>
      </c>
      <c r="ES639" s="2">
        <v>3885.98</v>
      </c>
      <c r="ET639" s="2">
        <v>0</v>
      </c>
      <c r="EU639" s="2">
        <v>0</v>
      </c>
      <c r="EV639" s="2">
        <v>0</v>
      </c>
      <c r="EW639" s="2">
        <v>0</v>
      </c>
      <c r="EX639" s="2">
        <v>0</v>
      </c>
      <c r="EY639" s="2"/>
      <c r="EZ639" s="2"/>
      <c r="FA639" s="2"/>
      <c r="FB639" s="2"/>
      <c r="FC639" s="2"/>
      <c r="FD639" s="2"/>
      <c r="FE639" s="2"/>
      <c r="FF639" s="2"/>
      <c r="FG639" s="2"/>
      <c r="FH639" s="2"/>
      <c r="FI639" s="2"/>
      <c r="FJ639" s="2"/>
      <c r="FK639" s="2"/>
      <c r="FL639" s="2"/>
      <c r="FM639" s="2"/>
      <c r="FN639" s="2"/>
      <c r="FO639" s="2"/>
      <c r="FP639" s="2"/>
      <c r="FQ639" s="2">
        <v>0</v>
      </c>
      <c r="FR639" s="2">
        <v>0</v>
      </c>
      <c r="FS639" s="2">
        <v>0</v>
      </c>
      <c r="FT639" s="2"/>
      <c r="FU639" s="2"/>
      <c r="FV639" s="2"/>
      <c r="FW639" s="2"/>
      <c r="FX639" s="2">
        <v>117</v>
      </c>
      <c r="FY639" s="2">
        <v>74</v>
      </c>
      <c r="FZ639" s="2"/>
      <c r="GA639" s="2" t="s">
        <v>3</v>
      </c>
      <c r="GB639" s="2"/>
      <c r="GC639" s="2"/>
      <c r="GD639" s="2">
        <v>1</v>
      </c>
      <c r="GE639" s="2"/>
      <c r="GF639" s="2">
        <v>2030337678</v>
      </c>
      <c r="GG639" s="2">
        <v>2</v>
      </c>
      <c r="GH639" s="2">
        <v>1</v>
      </c>
      <c r="GI639" s="2">
        <v>2</v>
      </c>
      <c r="GJ639" s="2">
        <v>0</v>
      </c>
      <c r="GK639" s="2">
        <v>0</v>
      </c>
      <c r="GL639" s="2">
        <f t="shared" si="354"/>
        <v>0</v>
      </c>
      <c r="GM639" s="2">
        <f t="shared" si="355"/>
        <v>3924.84</v>
      </c>
      <c r="GN639" s="2">
        <f t="shared" si="356"/>
        <v>3924.84</v>
      </c>
      <c r="GO639" s="2">
        <f t="shared" si="357"/>
        <v>0</v>
      </c>
      <c r="GP639" s="2">
        <f t="shared" si="358"/>
        <v>0</v>
      </c>
      <c r="GQ639" s="2"/>
      <c r="GR639" s="2">
        <v>0</v>
      </c>
      <c r="GS639" s="2">
        <v>3</v>
      </c>
      <c r="GT639" s="2">
        <v>0</v>
      </c>
      <c r="GU639" s="2" t="s">
        <v>3</v>
      </c>
      <c r="GV639" s="2">
        <f t="shared" si="359"/>
        <v>0</v>
      </c>
      <c r="GW639" s="2">
        <v>1</v>
      </c>
      <c r="GX639" s="2">
        <f t="shared" si="360"/>
        <v>0</v>
      </c>
      <c r="GY639" s="2"/>
      <c r="GZ639" s="2"/>
      <c r="HA639" s="2">
        <v>0</v>
      </c>
      <c r="HB639" s="2">
        <v>0</v>
      </c>
      <c r="HC639" s="2">
        <f t="shared" si="361"/>
        <v>0</v>
      </c>
      <c r="HD639" s="2"/>
      <c r="HE639" s="2" t="s">
        <v>3</v>
      </c>
      <c r="HF639" s="2" t="s">
        <v>3</v>
      </c>
      <c r="HG639" s="2"/>
      <c r="HH639" s="2"/>
      <c r="HI639" s="2"/>
      <c r="HJ639" s="2"/>
      <c r="HK639" s="2"/>
      <c r="HL639" s="2"/>
      <c r="HM639" s="2" t="s">
        <v>3</v>
      </c>
      <c r="HN639" s="2" t="s">
        <v>108</v>
      </c>
      <c r="HO639" s="2" t="s">
        <v>109</v>
      </c>
      <c r="HP639" s="2" t="s">
        <v>106</v>
      </c>
      <c r="HQ639" s="2" t="s">
        <v>106</v>
      </c>
      <c r="HR639" s="2"/>
      <c r="HS639" s="2">
        <v>0</v>
      </c>
      <c r="HT639" s="2"/>
      <c r="HU639" s="2"/>
      <c r="HV639" s="2"/>
      <c r="HW639" s="2"/>
      <c r="HX639" s="2"/>
      <c r="HY639" s="2"/>
      <c r="HZ639" s="2"/>
      <c r="IA639" s="2"/>
      <c r="IB639" s="2"/>
      <c r="IC639" s="2"/>
      <c r="ID639" s="2"/>
      <c r="IE639" s="2"/>
      <c r="IF639" s="2"/>
      <c r="IG639" s="2"/>
      <c r="IH639" s="2"/>
      <c r="II639" s="2"/>
      <c r="IJ639" s="2"/>
      <c r="IK639" s="2">
        <v>0</v>
      </c>
      <c r="IL639" s="2"/>
      <c r="IM639" s="2"/>
      <c r="IN639" s="2"/>
      <c r="IO639" s="2"/>
      <c r="IP639" s="2"/>
      <c r="IQ639" s="2"/>
      <c r="IR639" s="2"/>
      <c r="IS639" s="2"/>
      <c r="IT639" s="2"/>
      <c r="IU639" s="2"/>
    </row>
    <row r="641" spans="1:206" x14ac:dyDescent="0.2">
      <c r="A641" s="3">
        <v>51</v>
      </c>
      <c r="B641" s="3">
        <f>B621</f>
        <v>1</v>
      </c>
      <c r="C641" s="3">
        <f>A621</f>
        <v>5</v>
      </c>
      <c r="D641" s="3">
        <f>ROW(A621)</f>
        <v>621</v>
      </c>
      <c r="E641" s="3"/>
      <c r="F641" s="3" t="str">
        <f>IF(F621&lt;&gt;"",F621,"")</f>
        <v>Новый подраздел</v>
      </c>
      <c r="G641" s="3" t="str">
        <f>IF(G621&lt;&gt;"",G621,"")</f>
        <v>Переход газопровода под проезжей частью автомобильной дороги в футляре ПЭ100 ГАЗ SDR 11 д.160*14,6мм длиной 10м</v>
      </c>
      <c r="H641" s="3">
        <v>0</v>
      </c>
      <c r="I641" s="3"/>
      <c r="J641" s="3"/>
      <c r="K641" s="3"/>
      <c r="L641" s="3"/>
      <c r="M641" s="3"/>
      <c r="N641" s="3"/>
      <c r="O641" s="3">
        <f t="shared" ref="O641:T641" si="362">ROUND(AB641,2)</f>
        <v>21904.42</v>
      </c>
      <c r="P641" s="3">
        <f t="shared" si="362"/>
        <v>18795.34</v>
      </c>
      <c r="Q641" s="3">
        <f t="shared" si="362"/>
        <v>758.43</v>
      </c>
      <c r="R641" s="3">
        <f t="shared" si="362"/>
        <v>289.06</v>
      </c>
      <c r="S641" s="3">
        <f t="shared" si="362"/>
        <v>2061.59</v>
      </c>
      <c r="T641" s="3">
        <f t="shared" si="362"/>
        <v>0</v>
      </c>
      <c r="U641" s="3">
        <f>AH641</f>
        <v>5.1427899999999998</v>
      </c>
      <c r="V641" s="3">
        <f>AI641</f>
        <v>0.63206999999999991</v>
      </c>
      <c r="W641" s="3">
        <f>ROUND(AJ641,2)</f>
        <v>0</v>
      </c>
      <c r="X641" s="3">
        <f>ROUND(AK641,2)</f>
        <v>2750.27</v>
      </c>
      <c r="Y641" s="3">
        <f>ROUND(AL641,2)</f>
        <v>1739.47</v>
      </c>
      <c r="Z641" s="3"/>
      <c r="AA641" s="3"/>
      <c r="AB641" s="3">
        <f>ROUND(SUMIF(AA625:AA639,"=72309884",O625:O639),2)</f>
        <v>21904.42</v>
      </c>
      <c r="AC641" s="3">
        <f>ROUND(SUMIF(AA625:AA639,"=72309884",P625:P639),2)</f>
        <v>18795.34</v>
      </c>
      <c r="AD641" s="3">
        <f>ROUND(SUMIF(AA625:AA639,"=72309884",Q625:Q639),2)</f>
        <v>758.43</v>
      </c>
      <c r="AE641" s="3">
        <f>ROUND(SUMIF(AA625:AA639,"=72309884",R625:R639),2)</f>
        <v>289.06</v>
      </c>
      <c r="AF641" s="3">
        <f>ROUND(SUMIF(AA625:AA639,"=72309884",S625:S639),2)</f>
        <v>2061.59</v>
      </c>
      <c r="AG641" s="3">
        <f>ROUND(SUMIF(AA625:AA639,"=72309884",T625:T639),2)</f>
        <v>0</v>
      </c>
      <c r="AH641" s="3">
        <f>SUMIF(AA625:AA639,"=72309884",U625:U639)</f>
        <v>5.1427899999999998</v>
      </c>
      <c r="AI641" s="3">
        <f>SUMIF(AA625:AA639,"=72309884",V625:V639)</f>
        <v>0.63206999999999991</v>
      </c>
      <c r="AJ641" s="3">
        <f>ROUND(SUMIF(AA625:AA639,"=72309884",W625:W639),2)</f>
        <v>0</v>
      </c>
      <c r="AK641" s="3">
        <f>ROUND(SUMIF(AA625:AA639,"=72309884",X625:X639),2)</f>
        <v>2750.27</v>
      </c>
      <c r="AL641" s="3">
        <f>ROUND(SUMIF(AA625:AA639,"=72309884",Y625:Y639),2)</f>
        <v>1739.47</v>
      </c>
      <c r="AM641" s="3"/>
      <c r="AN641" s="3"/>
      <c r="AO641" s="3">
        <f t="shared" ref="AO641:BD641" si="363">ROUND(BX641,2)</f>
        <v>0</v>
      </c>
      <c r="AP641" s="3">
        <f t="shared" si="363"/>
        <v>0</v>
      </c>
      <c r="AQ641" s="3">
        <f t="shared" si="363"/>
        <v>0</v>
      </c>
      <c r="AR641" s="3">
        <f t="shared" si="363"/>
        <v>26394.16</v>
      </c>
      <c r="AS641" s="3">
        <f t="shared" si="363"/>
        <v>26394.16</v>
      </c>
      <c r="AT641" s="3">
        <f t="shared" si="363"/>
        <v>0</v>
      </c>
      <c r="AU641" s="3">
        <f t="shared" si="363"/>
        <v>0</v>
      </c>
      <c r="AV641" s="3">
        <f t="shared" si="363"/>
        <v>18795.34</v>
      </c>
      <c r="AW641" s="3">
        <f t="shared" si="363"/>
        <v>18795.34</v>
      </c>
      <c r="AX641" s="3">
        <f t="shared" si="363"/>
        <v>0</v>
      </c>
      <c r="AY641" s="3">
        <f t="shared" si="363"/>
        <v>18795.34</v>
      </c>
      <c r="AZ641" s="3">
        <f t="shared" si="363"/>
        <v>0</v>
      </c>
      <c r="BA641" s="3">
        <f t="shared" si="363"/>
        <v>0</v>
      </c>
      <c r="BB641" s="3">
        <f t="shared" si="363"/>
        <v>0</v>
      </c>
      <c r="BC641" s="3">
        <f t="shared" si="363"/>
        <v>0</v>
      </c>
      <c r="BD641" s="3">
        <f t="shared" si="363"/>
        <v>0</v>
      </c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>
        <f>ROUND(SUMIF(AA625:AA639,"=72309884",FQ625:FQ639),2)</f>
        <v>0</v>
      </c>
      <c r="BY641" s="3">
        <f>ROUND(SUMIF(AA625:AA639,"=72309884",FR625:FR639),2)</f>
        <v>0</v>
      </c>
      <c r="BZ641" s="3">
        <f>ROUND(SUMIF(AA625:AA639,"=72309884",GL625:GL639),2)</f>
        <v>0</v>
      </c>
      <c r="CA641" s="3">
        <f>ROUND(SUMIF(AA625:AA639,"=72309884",GM625:GM639),2)</f>
        <v>26394.16</v>
      </c>
      <c r="CB641" s="3">
        <f>ROUND(SUMIF(AA625:AA639,"=72309884",GN625:GN639),2)</f>
        <v>26394.16</v>
      </c>
      <c r="CC641" s="3">
        <f>ROUND(SUMIF(AA625:AA639,"=72309884",GO625:GO639),2)</f>
        <v>0</v>
      </c>
      <c r="CD641" s="3">
        <f>ROUND(SUMIF(AA625:AA639,"=72309884",GP625:GP639),2)</f>
        <v>0</v>
      </c>
      <c r="CE641" s="3">
        <f>AC641-BX641</f>
        <v>18795.34</v>
      </c>
      <c r="CF641" s="3">
        <f>AC641-BY641</f>
        <v>18795.34</v>
      </c>
      <c r="CG641" s="3">
        <f>BX641-BZ641</f>
        <v>0</v>
      </c>
      <c r="CH641" s="3">
        <f>AC641-BX641-BY641+BZ641</f>
        <v>18795.34</v>
      </c>
      <c r="CI641" s="3">
        <f>BY641-BZ641</f>
        <v>0</v>
      </c>
      <c r="CJ641" s="3">
        <f>ROUND(SUMIF(AA625:AA639,"=72309884",GX625:GX639),2)</f>
        <v>0</v>
      </c>
      <c r="CK641" s="3">
        <f>ROUND(SUMIF(AA625:AA639,"=72309884",GY625:GY639),2)</f>
        <v>0</v>
      </c>
      <c r="CL641" s="3">
        <f>ROUND(SUMIF(AA625:AA639,"=72309884",GZ625:GZ639),2)</f>
        <v>0</v>
      </c>
      <c r="CM641" s="3">
        <f>ROUND(SUMIF(AA625:AA639,"=72309884",HD625:HD639),2)</f>
        <v>0</v>
      </c>
      <c r="CN641" s="3"/>
      <c r="CO641" s="3"/>
      <c r="CP641" s="3"/>
      <c r="CQ641" s="3"/>
      <c r="CR641" s="3"/>
      <c r="CS641" s="3"/>
      <c r="CT641" s="3"/>
      <c r="CU641" s="3"/>
      <c r="CV641" s="3"/>
      <c r="CW641" s="3"/>
      <c r="CX641" s="3"/>
      <c r="CY641" s="3"/>
      <c r="CZ641" s="3"/>
      <c r="DA641" s="3"/>
      <c r="DB641" s="3"/>
      <c r="DC641" s="3"/>
      <c r="DD641" s="3"/>
      <c r="DE641" s="3"/>
      <c r="DF641" s="3"/>
      <c r="DG641" s="4"/>
      <c r="DH641" s="4"/>
      <c r="DI641" s="4"/>
      <c r="DJ641" s="4"/>
      <c r="DK641" s="4"/>
      <c r="DL641" s="4"/>
      <c r="DM641" s="4"/>
      <c r="DN641" s="4"/>
      <c r="DO641" s="4"/>
      <c r="DP641" s="4"/>
      <c r="DQ641" s="4"/>
      <c r="DR641" s="4"/>
      <c r="DS641" s="4"/>
      <c r="DT641" s="4"/>
      <c r="DU641" s="4"/>
      <c r="DV641" s="4"/>
      <c r="DW641" s="4"/>
      <c r="DX641" s="4"/>
      <c r="DY641" s="4"/>
      <c r="DZ641" s="4"/>
      <c r="EA641" s="4"/>
      <c r="EB641" s="4"/>
      <c r="EC641" s="4"/>
      <c r="ED641" s="4"/>
      <c r="EE641" s="4"/>
      <c r="EF641" s="4"/>
      <c r="EG641" s="4"/>
      <c r="EH641" s="4"/>
      <c r="EI641" s="4"/>
      <c r="EJ641" s="4"/>
      <c r="EK641" s="4"/>
      <c r="EL641" s="4"/>
      <c r="EM641" s="4"/>
      <c r="EN641" s="4"/>
      <c r="EO641" s="4"/>
      <c r="EP641" s="4"/>
      <c r="EQ641" s="4"/>
      <c r="ER641" s="4"/>
      <c r="ES641" s="4"/>
      <c r="ET641" s="4"/>
      <c r="EU641" s="4"/>
      <c r="EV641" s="4"/>
      <c r="EW641" s="4"/>
      <c r="EX641" s="4"/>
      <c r="EY641" s="4"/>
      <c r="EZ641" s="4"/>
      <c r="FA641" s="4"/>
      <c r="FB641" s="4"/>
      <c r="FC641" s="4"/>
      <c r="FD641" s="4"/>
      <c r="FE641" s="4"/>
      <c r="FF641" s="4"/>
      <c r="FG641" s="4"/>
      <c r="FH641" s="4"/>
      <c r="FI641" s="4"/>
      <c r="FJ641" s="4"/>
      <c r="FK641" s="4"/>
      <c r="FL641" s="4"/>
      <c r="FM641" s="4"/>
      <c r="FN641" s="4"/>
      <c r="FO641" s="4"/>
      <c r="FP641" s="4"/>
      <c r="FQ641" s="4"/>
      <c r="FR641" s="4"/>
      <c r="FS641" s="4"/>
      <c r="FT641" s="4"/>
      <c r="FU641" s="4"/>
      <c r="FV641" s="4"/>
      <c r="FW641" s="4"/>
      <c r="FX641" s="4"/>
      <c r="FY641" s="4"/>
      <c r="FZ641" s="4"/>
      <c r="GA641" s="4"/>
      <c r="GB641" s="4"/>
      <c r="GC641" s="4"/>
      <c r="GD641" s="4"/>
      <c r="GE641" s="4"/>
      <c r="GF641" s="4"/>
      <c r="GG641" s="4"/>
      <c r="GH641" s="4"/>
      <c r="GI641" s="4"/>
      <c r="GJ641" s="4"/>
      <c r="GK641" s="4"/>
      <c r="GL641" s="4"/>
      <c r="GM641" s="4"/>
      <c r="GN641" s="4"/>
      <c r="GO641" s="4"/>
      <c r="GP641" s="4"/>
      <c r="GQ641" s="4"/>
      <c r="GR641" s="4"/>
      <c r="GS641" s="4"/>
      <c r="GT641" s="4"/>
      <c r="GU641" s="4"/>
      <c r="GV641" s="4"/>
      <c r="GW641" s="4"/>
      <c r="GX641" s="4">
        <v>0</v>
      </c>
    </row>
    <row r="643" spans="1:206" x14ac:dyDescent="0.2">
      <c r="A643" s="5">
        <v>50</v>
      </c>
      <c r="B643" s="5">
        <v>0</v>
      </c>
      <c r="C643" s="5">
        <v>0</v>
      </c>
      <c r="D643" s="5">
        <v>1</v>
      </c>
      <c r="E643" s="5">
        <v>201</v>
      </c>
      <c r="F643" s="5">
        <f>ROUND(Source!O641,O643)</f>
        <v>21904.42</v>
      </c>
      <c r="G643" s="5" t="s">
        <v>46</v>
      </c>
      <c r="H643" s="5" t="s">
        <v>47</v>
      </c>
      <c r="I643" s="5"/>
      <c r="J643" s="5"/>
      <c r="K643" s="5">
        <v>201</v>
      </c>
      <c r="L643" s="5">
        <v>1</v>
      </c>
      <c r="M643" s="5">
        <v>3</v>
      </c>
      <c r="N643" s="5" t="s">
        <v>3</v>
      </c>
      <c r="O643" s="5">
        <v>2</v>
      </c>
      <c r="P643" s="5"/>
      <c r="Q643" s="5"/>
      <c r="R643" s="5"/>
      <c r="S643" s="5"/>
      <c r="T643" s="5"/>
      <c r="U643" s="5"/>
      <c r="V643" s="5"/>
      <c r="W643" s="5">
        <v>21904.420000000002</v>
      </c>
      <c r="X643" s="5">
        <v>1</v>
      </c>
      <c r="Y643" s="5">
        <v>21904.420000000002</v>
      </c>
      <c r="Z643" s="5"/>
      <c r="AA643" s="5"/>
      <c r="AB643" s="5"/>
    </row>
    <row r="644" spans="1:206" x14ac:dyDescent="0.2">
      <c r="A644" s="5">
        <v>50</v>
      </c>
      <c r="B644" s="5">
        <v>0</v>
      </c>
      <c r="C644" s="5">
        <v>0</v>
      </c>
      <c r="D644" s="5">
        <v>1</v>
      </c>
      <c r="E644" s="5">
        <v>202</v>
      </c>
      <c r="F644" s="5">
        <f>ROUND(Source!P641,O644)</f>
        <v>18795.34</v>
      </c>
      <c r="G644" s="5" t="s">
        <v>48</v>
      </c>
      <c r="H644" s="5" t="s">
        <v>49</v>
      </c>
      <c r="I644" s="5"/>
      <c r="J644" s="5"/>
      <c r="K644" s="5">
        <v>202</v>
      </c>
      <c r="L644" s="5">
        <v>2</v>
      </c>
      <c r="M644" s="5">
        <v>3</v>
      </c>
      <c r="N644" s="5" t="s">
        <v>3</v>
      </c>
      <c r="O644" s="5">
        <v>2</v>
      </c>
      <c r="P644" s="5"/>
      <c r="Q644" s="5"/>
      <c r="R644" s="5"/>
      <c r="S644" s="5"/>
      <c r="T644" s="5"/>
      <c r="U644" s="5"/>
      <c r="V644" s="5"/>
      <c r="W644" s="5">
        <v>18795.34</v>
      </c>
      <c r="X644" s="5">
        <v>1</v>
      </c>
      <c r="Y644" s="5">
        <v>18795.34</v>
      </c>
      <c r="Z644" s="5"/>
      <c r="AA644" s="5"/>
      <c r="AB644" s="5"/>
    </row>
    <row r="645" spans="1:206" x14ac:dyDescent="0.2">
      <c r="A645" s="5">
        <v>50</v>
      </c>
      <c r="B645" s="5">
        <v>0</v>
      </c>
      <c r="C645" s="5">
        <v>0</v>
      </c>
      <c r="D645" s="5">
        <v>1</v>
      </c>
      <c r="E645" s="5">
        <v>222</v>
      </c>
      <c r="F645" s="5">
        <f>ROUND(Source!AO641,O645)</f>
        <v>0</v>
      </c>
      <c r="G645" s="5" t="s">
        <v>50</v>
      </c>
      <c r="H645" s="5" t="s">
        <v>51</v>
      </c>
      <c r="I645" s="5"/>
      <c r="J645" s="5"/>
      <c r="K645" s="5">
        <v>222</v>
      </c>
      <c r="L645" s="5">
        <v>3</v>
      </c>
      <c r="M645" s="5">
        <v>3</v>
      </c>
      <c r="N645" s="5" t="s">
        <v>3</v>
      </c>
      <c r="O645" s="5">
        <v>2</v>
      </c>
      <c r="P645" s="5"/>
      <c r="Q645" s="5"/>
      <c r="R645" s="5"/>
      <c r="S645" s="5"/>
      <c r="T645" s="5"/>
      <c r="U645" s="5"/>
      <c r="V645" s="5"/>
      <c r="W645" s="5">
        <v>0</v>
      </c>
      <c r="X645" s="5">
        <v>1</v>
      </c>
      <c r="Y645" s="5">
        <v>0</v>
      </c>
      <c r="Z645" s="5"/>
      <c r="AA645" s="5"/>
      <c r="AB645" s="5"/>
    </row>
    <row r="646" spans="1:206" x14ac:dyDescent="0.2">
      <c r="A646" s="5">
        <v>50</v>
      </c>
      <c r="B646" s="5">
        <v>0</v>
      </c>
      <c r="C646" s="5">
        <v>0</v>
      </c>
      <c r="D646" s="5">
        <v>1</v>
      </c>
      <c r="E646" s="5">
        <v>225</v>
      </c>
      <c r="F646" s="5">
        <f>ROUND(Source!AV641,O646)</f>
        <v>18795.34</v>
      </c>
      <c r="G646" s="5" t="s">
        <v>52</v>
      </c>
      <c r="H646" s="5" t="s">
        <v>53</v>
      </c>
      <c r="I646" s="5"/>
      <c r="J646" s="5"/>
      <c r="K646" s="5">
        <v>225</v>
      </c>
      <c r="L646" s="5">
        <v>4</v>
      </c>
      <c r="M646" s="5">
        <v>3</v>
      </c>
      <c r="N646" s="5" t="s">
        <v>3</v>
      </c>
      <c r="O646" s="5">
        <v>2</v>
      </c>
      <c r="P646" s="5"/>
      <c r="Q646" s="5"/>
      <c r="R646" s="5"/>
      <c r="S646" s="5"/>
      <c r="T646" s="5"/>
      <c r="U646" s="5"/>
      <c r="V646" s="5"/>
      <c r="W646" s="5">
        <v>18795.34</v>
      </c>
      <c r="X646" s="5">
        <v>1</v>
      </c>
      <c r="Y646" s="5">
        <v>18795.34</v>
      </c>
      <c r="Z646" s="5"/>
      <c r="AA646" s="5"/>
      <c r="AB646" s="5"/>
    </row>
    <row r="647" spans="1:206" x14ac:dyDescent="0.2">
      <c r="A647" s="5">
        <v>50</v>
      </c>
      <c r="B647" s="5">
        <v>0</v>
      </c>
      <c r="C647" s="5">
        <v>0</v>
      </c>
      <c r="D647" s="5">
        <v>1</v>
      </c>
      <c r="E647" s="5">
        <v>226</v>
      </c>
      <c r="F647" s="5">
        <f>ROUND(Source!AW641,O647)</f>
        <v>18795.34</v>
      </c>
      <c r="G647" s="5" t="s">
        <v>54</v>
      </c>
      <c r="H647" s="5" t="s">
        <v>55</v>
      </c>
      <c r="I647" s="5"/>
      <c r="J647" s="5"/>
      <c r="K647" s="5">
        <v>226</v>
      </c>
      <c r="L647" s="5">
        <v>5</v>
      </c>
      <c r="M647" s="5">
        <v>3</v>
      </c>
      <c r="N647" s="5" t="s">
        <v>3</v>
      </c>
      <c r="O647" s="5">
        <v>2</v>
      </c>
      <c r="P647" s="5"/>
      <c r="Q647" s="5"/>
      <c r="R647" s="5"/>
      <c r="S647" s="5"/>
      <c r="T647" s="5"/>
      <c r="U647" s="5"/>
      <c r="V647" s="5"/>
      <c r="W647" s="5">
        <v>18795.34</v>
      </c>
      <c r="X647" s="5">
        <v>1</v>
      </c>
      <c r="Y647" s="5">
        <v>18795.34</v>
      </c>
      <c r="Z647" s="5"/>
      <c r="AA647" s="5"/>
      <c r="AB647" s="5"/>
    </row>
    <row r="648" spans="1:206" x14ac:dyDescent="0.2">
      <c r="A648" s="5">
        <v>50</v>
      </c>
      <c r="B648" s="5">
        <v>0</v>
      </c>
      <c r="C648" s="5">
        <v>0</v>
      </c>
      <c r="D648" s="5">
        <v>1</v>
      </c>
      <c r="E648" s="5">
        <v>227</v>
      </c>
      <c r="F648" s="5">
        <f>ROUND(Source!AX641,O648)</f>
        <v>0</v>
      </c>
      <c r="G648" s="5" t="s">
        <v>56</v>
      </c>
      <c r="H648" s="5" t="s">
        <v>57</v>
      </c>
      <c r="I648" s="5"/>
      <c r="J648" s="5"/>
      <c r="K648" s="5">
        <v>227</v>
      </c>
      <c r="L648" s="5">
        <v>6</v>
      </c>
      <c r="M648" s="5">
        <v>3</v>
      </c>
      <c r="N648" s="5" t="s">
        <v>3</v>
      </c>
      <c r="O648" s="5">
        <v>2</v>
      </c>
      <c r="P648" s="5"/>
      <c r="Q648" s="5"/>
      <c r="R648" s="5"/>
      <c r="S648" s="5"/>
      <c r="T648" s="5"/>
      <c r="U648" s="5"/>
      <c r="V648" s="5"/>
      <c r="W648" s="5">
        <v>0</v>
      </c>
      <c r="X648" s="5">
        <v>1</v>
      </c>
      <c r="Y648" s="5">
        <v>0</v>
      </c>
      <c r="Z648" s="5"/>
      <c r="AA648" s="5"/>
      <c r="AB648" s="5"/>
    </row>
    <row r="649" spans="1:206" x14ac:dyDescent="0.2">
      <c r="A649" s="5">
        <v>50</v>
      </c>
      <c r="B649" s="5">
        <v>0</v>
      </c>
      <c r="C649" s="5">
        <v>0</v>
      </c>
      <c r="D649" s="5">
        <v>1</v>
      </c>
      <c r="E649" s="5">
        <v>228</v>
      </c>
      <c r="F649" s="5">
        <f>ROUND(Source!AY641,O649)</f>
        <v>18795.34</v>
      </c>
      <c r="G649" s="5" t="s">
        <v>58</v>
      </c>
      <c r="H649" s="5" t="s">
        <v>59</v>
      </c>
      <c r="I649" s="5"/>
      <c r="J649" s="5"/>
      <c r="K649" s="5">
        <v>228</v>
      </c>
      <c r="L649" s="5">
        <v>7</v>
      </c>
      <c r="M649" s="5">
        <v>3</v>
      </c>
      <c r="N649" s="5" t="s">
        <v>3</v>
      </c>
      <c r="O649" s="5">
        <v>2</v>
      </c>
      <c r="P649" s="5"/>
      <c r="Q649" s="5"/>
      <c r="R649" s="5"/>
      <c r="S649" s="5"/>
      <c r="T649" s="5"/>
      <c r="U649" s="5"/>
      <c r="V649" s="5"/>
      <c r="W649" s="5">
        <v>18795.34</v>
      </c>
      <c r="X649" s="5">
        <v>1</v>
      </c>
      <c r="Y649" s="5">
        <v>18795.34</v>
      </c>
      <c r="Z649" s="5"/>
      <c r="AA649" s="5"/>
      <c r="AB649" s="5"/>
    </row>
    <row r="650" spans="1:206" x14ac:dyDescent="0.2">
      <c r="A650" s="5">
        <v>50</v>
      </c>
      <c r="B650" s="5">
        <v>0</v>
      </c>
      <c r="C650" s="5">
        <v>0</v>
      </c>
      <c r="D650" s="5">
        <v>1</v>
      </c>
      <c r="E650" s="5">
        <v>216</v>
      </c>
      <c r="F650" s="5">
        <f>ROUND(Source!AP641,O650)</f>
        <v>0</v>
      </c>
      <c r="G650" s="5" t="s">
        <v>60</v>
      </c>
      <c r="H650" s="5" t="s">
        <v>61</v>
      </c>
      <c r="I650" s="5"/>
      <c r="J650" s="5"/>
      <c r="K650" s="5">
        <v>216</v>
      </c>
      <c r="L650" s="5">
        <v>8</v>
      </c>
      <c r="M650" s="5">
        <v>3</v>
      </c>
      <c r="N650" s="5" t="s">
        <v>3</v>
      </c>
      <c r="O650" s="5">
        <v>2</v>
      </c>
      <c r="P650" s="5"/>
      <c r="Q650" s="5"/>
      <c r="R650" s="5"/>
      <c r="S650" s="5"/>
      <c r="T650" s="5"/>
      <c r="U650" s="5"/>
      <c r="V650" s="5"/>
      <c r="W650" s="5">
        <v>0</v>
      </c>
      <c r="X650" s="5">
        <v>1</v>
      </c>
      <c r="Y650" s="5">
        <v>0</v>
      </c>
      <c r="Z650" s="5"/>
      <c r="AA650" s="5"/>
      <c r="AB650" s="5"/>
    </row>
    <row r="651" spans="1:206" x14ac:dyDescent="0.2">
      <c r="A651" s="5">
        <v>50</v>
      </c>
      <c r="B651" s="5">
        <v>0</v>
      </c>
      <c r="C651" s="5">
        <v>0</v>
      </c>
      <c r="D651" s="5">
        <v>1</v>
      </c>
      <c r="E651" s="5">
        <v>223</v>
      </c>
      <c r="F651" s="5">
        <f>ROUND(Source!AQ641,O651)</f>
        <v>0</v>
      </c>
      <c r="G651" s="5" t="s">
        <v>62</v>
      </c>
      <c r="H651" s="5" t="s">
        <v>63</v>
      </c>
      <c r="I651" s="5"/>
      <c r="J651" s="5"/>
      <c r="K651" s="5">
        <v>223</v>
      </c>
      <c r="L651" s="5">
        <v>9</v>
      </c>
      <c r="M651" s="5">
        <v>3</v>
      </c>
      <c r="N651" s="5" t="s">
        <v>3</v>
      </c>
      <c r="O651" s="5">
        <v>2</v>
      </c>
      <c r="P651" s="5"/>
      <c r="Q651" s="5"/>
      <c r="R651" s="5"/>
      <c r="S651" s="5"/>
      <c r="T651" s="5"/>
      <c r="U651" s="5"/>
      <c r="V651" s="5"/>
      <c r="W651" s="5">
        <v>0</v>
      </c>
      <c r="X651" s="5">
        <v>1</v>
      </c>
      <c r="Y651" s="5">
        <v>0</v>
      </c>
      <c r="Z651" s="5"/>
      <c r="AA651" s="5"/>
      <c r="AB651" s="5"/>
    </row>
    <row r="652" spans="1:206" x14ac:dyDescent="0.2">
      <c r="A652" s="5">
        <v>50</v>
      </c>
      <c r="B652" s="5">
        <v>0</v>
      </c>
      <c r="C652" s="5">
        <v>0</v>
      </c>
      <c r="D652" s="5">
        <v>1</v>
      </c>
      <c r="E652" s="5">
        <v>229</v>
      </c>
      <c r="F652" s="5">
        <f>ROUND(Source!AZ641,O652)</f>
        <v>0</v>
      </c>
      <c r="G652" s="5" t="s">
        <v>64</v>
      </c>
      <c r="H652" s="5" t="s">
        <v>65</v>
      </c>
      <c r="I652" s="5"/>
      <c r="J652" s="5"/>
      <c r="K652" s="5">
        <v>229</v>
      </c>
      <c r="L652" s="5">
        <v>10</v>
      </c>
      <c r="M652" s="5">
        <v>3</v>
      </c>
      <c r="N652" s="5" t="s">
        <v>3</v>
      </c>
      <c r="O652" s="5">
        <v>2</v>
      </c>
      <c r="P652" s="5"/>
      <c r="Q652" s="5"/>
      <c r="R652" s="5"/>
      <c r="S652" s="5"/>
      <c r="T652" s="5"/>
      <c r="U652" s="5"/>
      <c r="V652" s="5"/>
      <c r="W652" s="5">
        <v>0</v>
      </c>
      <c r="X652" s="5">
        <v>1</v>
      </c>
      <c r="Y652" s="5">
        <v>0</v>
      </c>
      <c r="Z652" s="5"/>
      <c r="AA652" s="5"/>
      <c r="AB652" s="5"/>
    </row>
    <row r="653" spans="1:206" x14ac:dyDescent="0.2">
      <c r="A653" s="5">
        <v>50</v>
      </c>
      <c r="B653" s="5">
        <v>0</v>
      </c>
      <c r="C653" s="5">
        <v>0</v>
      </c>
      <c r="D653" s="5">
        <v>1</v>
      </c>
      <c r="E653" s="5">
        <v>203</v>
      </c>
      <c r="F653" s="5">
        <f>ROUND(Source!Q641,O653)</f>
        <v>758.43</v>
      </c>
      <c r="G653" s="5" t="s">
        <v>66</v>
      </c>
      <c r="H653" s="5" t="s">
        <v>67</v>
      </c>
      <c r="I653" s="5"/>
      <c r="J653" s="5"/>
      <c r="K653" s="5">
        <v>203</v>
      </c>
      <c r="L653" s="5">
        <v>11</v>
      </c>
      <c r="M653" s="5">
        <v>3</v>
      </c>
      <c r="N653" s="5" t="s">
        <v>3</v>
      </c>
      <c r="O653" s="5">
        <v>2</v>
      </c>
      <c r="P653" s="5"/>
      <c r="Q653" s="5"/>
      <c r="R653" s="5"/>
      <c r="S653" s="5"/>
      <c r="T653" s="5"/>
      <c r="U653" s="5"/>
      <c r="V653" s="5"/>
      <c r="W653" s="5">
        <v>758.43</v>
      </c>
      <c r="X653" s="5">
        <v>1</v>
      </c>
      <c r="Y653" s="5">
        <v>758.43</v>
      </c>
      <c r="Z653" s="5"/>
      <c r="AA653" s="5"/>
      <c r="AB653" s="5"/>
    </row>
    <row r="654" spans="1:206" x14ac:dyDescent="0.2">
      <c r="A654" s="5">
        <v>50</v>
      </c>
      <c r="B654" s="5">
        <v>0</v>
      </c>
      <c r="C654" s="5">
        <v>0</v>
      </c>
      <c r="D654" s="5">
        <v>1</v>
      </c>
      <c r="E654" s="5">
        <v>231</v>
      </c>
      <c r="F654" s="5">
        <f>ROUND(Source!BB641,O654)</f>
        <v>0</v>
      </c>
      <c r="G654" s="5" t="s">
        <v>68</v>
      </c>
      <c r="H654" s="5" t="s">
        <v>69</v>
      </c>
      <c r="I654" s="5"/>
      <c r="J654" s="5"/>
      <c r="K654" s="5">
        <v>231</v>
      </c>
      <c r="L654" s="5">
        <v>12</v>
      </c>
      <c r="M654" s="5">
        <v>3</v>
      </c>
      <c r="N654" s="5" t="s">
        <v>3</v>
      </c>
      <c r="O654" s="5">
        <v>2</v>
      </c>
      <c r="P654" s="5"/>
      <c r="Q654" s="5"/>
      <c r="R654" s="5"/>
      <c r="S654" s="5"/>
      <c r="T654" s="5"/>
      <c r="U654" s="5"/>
      <c r="V654" s="5"/>
      <c r="W654" s="5">
        <v>0</v>
      </c>
      <c r="X654" s="5">
        <v>1</v>
      </c>
      <c r="Y654" s="5">
        <v>0</v>
      </c>
      <c r="Z654" s="5"/>
      <c r="AA654" s="5"/>
      <c r="AB654" s="5"/>
    </row>
    <row r="655" spans="1:206" x14ac:dyDescent="0.2">
      <c r="A655" s="5">
        <v>50</v>
      </c>
      <c r="B655" s="5">
        <v>0</v>
      </c>
      <c r="C655" s="5">
        <v>0</v>
      </c>
      <c r="D655" s="5">
        <v>1</v>
      </c>
      <c r="E655" s="5">
        <v>204</v>
      </c>
      <c r="F655" s="5">
        <f>ROUND(Source!R641,O655)</f>
        <v>289.06</v>
      </c>
      <c r="G655" s="5" t="s">
        <v>70</v>
      </c>
      <c r="H655" s="5" t="s">
        <v>71</v>
      </c>
      <c r="I655" s="5"/>
      <c r="J655" s="5"/>
      <c r="K655" s="5">
        <v>204</v>
      </c>
      <c r="L655" s="5">
        <v>13</v>
      </c>
      <c r="M655" s="5">
        <v>3</v>
      </c>
      <c r="N655" s="5" t="s">
        <v>3</v>
      </c>
      <c r="O655" s="5">
        <v>2</v>
      </c>
      <c r="P655" s="5"/>
      <c r="Q655" s="5"/>
      <c r="R655" s="5"/>
      <c r="S655" s="5"/>
      <c r="T655" s="5"/>
      <c r="U655" s="5"/>
      <c r="V655" s="5"/>
      <c r="W655" s="5">
        <v>289.06</v>
      </c>
      <c r="X655" s="5">
        <v>1</v>
      </c>
      <c r="Y655" s="5">
        <v>289.06</v>
      </c>
      <c r="Z655" s="5"/>
      <c r="AA655" s="5"/>
      <c r="AB655" s="5"/>
    </row>
    <row r="656" spans="1:206" x14ac:dyDescent="0.2">
      <c r="A656" s="5">
        <v>50</v>
      </c>
      <c r="B656" s="5">
        <v>0</v>
      </c>
      <c r="C656" s="5">
        <v>0</v>
      </c>
      <c r="D656" s="5">
        <v>1</v>
      </c>
      <c r="E656" s="5">
        <v>205</v>
      </c>
      <c r="F656" s="5">
        <f>ROUND(Source!S641,O656)</f>
        <v>2061.59</v>
      </c>
      <c r="G656" s="5" t="s">
        <v>72</v>
      </c>
      <c r="H656" s="5" t="s">
        <v>73</v>
      </c>
      <c r="I656" s="5"/>
      <c r="J656" s="5"/>
      <c r="K656" s="5">
        <v>205</v>
      </c>
      <c r="L656" s="5">
        <v>14</v>
      </c>
      <c r="M656" s="5">
        <v>3</v>
      </c>
      <c r="N656" s="5" t="s">
        <v>3</v>
      </c>
      <c r="O656" s="5">
        <v>2</v>
      </c>
      <c r="P656" s="5"/>
      <c r="Q656" s="5"/>
      <c r="R656" s="5"/>
      <c r="S656" s="5"/>
      <c r="T656" s="5"/>
      <c r="U656" s="5"/>
      <c r="V656" s="5"/>
      <c r="W656" s="5">
        <v>2061.59</v>
      </c>
      <c r="X656" s="5">
        <v>1</v>
      </c>
      <c r="Y656" s="5">
        <v>2061.59</v>
      </c>
      <c r="Z656" s="5"/>
      <c r="AA656" s="5"/>
      <c r="AB656" s="5"/>
    </row>
    <row r="657" spans="1:88" x14ac:dyDescent="0.2">
      <c r="A657" s="5">
        <v>50</v>
      </c>
      <c r="B657" s="5">
        <v>0</v>
      </c>
      <c r="C657" s="5">
        <v>0</v>
      </c>
      <c r="D657" s="5">
        <v>1</v>
      </c>
      <c r="E657" s="5">
        <v>232</v>
      </c>
      <c r="F657" s="5">
        <f>ROUND(Source!BC641,O657)</f>
        <v>0</v>
      </c>
      <c r="G657" s="5" t="s">
        <v>74</v>
      </c>
      <c r="H657" s="5" t="s">
        <v>75</v>
      </c>
      <c r="I657" s="5"/>
      <c r="J657" s="5"/>
      <c r="K657" s="5">
        <v>232</v>
      </c>
      <c r="L657" s="5">
        <v>15</v>
      </c>
      <c r="M657" s="5">
        <v>3</v>
      </c>
      <c r="N657" s="5" t="s">
        <v>3</v>
      </c>
      <c r="O657" s="5">
        <v>2</v>
      </c>
      <c r="P657" s="5"/>
      <c r="Q657" s="5"/>
      <c r="R657" s="5"/>
      <c r="S657" s="5"/>
      <c r="T657" s="5"/>
      <c r="U657" s="5"/>
      <c r="V657" s="5"/>
      <c r="W657" s="5">
        <v>0</v>
      </c>
      <c r="X657" s="5">
        <v>1</v>
      </c>
      <c r="Y657" s="5">
        <v>0</v>
      </c>
      <c r="Z657" s="5"/>
      <c r="AA657" s="5"/>
      <c r="AB657" s="5"/>
    </row>
    <row r="658" spans="1:88" x14ac:dyDescent="0.2">
      <c r="A658" s="5">
        <v>50</v>
      </c>
      <c r="B658" s="5">
        <v>0</v>
      </c>
      <c r="C658" s="5">
        <v>0</v>
      </c>
      <c r="D658" s="5">
        <v>1</v>
      </c>
      <c r="E658" s="5">
        <v>214</v>
      </c>
      <c r="F658" s="5">
        <f>ROUND(Source!AS641,O658)</f>
        <v>26394.16</v>
      </c>
      <c r="G658" s="5" t="s">
        <v>76</v>
      </c>
      <c r="H658" s="5" t="s">
        <v>77</v>
      </c>
      <c r="I658" s="5"/>
      <c r="J658" s="5"/>
      <c r="K658" s="5">
        <v>214</v>
      </c>
      <c r="L658" s="5">
        <v>16</v>
      </c>
      <c r="M658" s="5">
        <v>3</v>
      </c>
      <c r="N658" s="5" t="s">
        <v>3</v>
      </c>
      <c r="O658" s="5">
        <v>2</v>
      </c>
      <c r="P658" s="5"/>
      <c r="Q658" s="5"/>
      <c r="R658" s="5"/>
      <c r="S658" s="5"/>
      <c r="T658" s="5"/>
      <c r="U658" s="5"/>
      <c r="V658" s="5"/>
      <c r="W658" s="5">
        <v>26394.16</v>
      </c>
      <c r="X658" s="5">
        <v>1</v>
      </c>
      <c r="Y658" s="5">
        <v>26394.16</v>
      </c>
      <c r="Z658" s="5"/>
      <c r="AA658" s="5"/>
      <c r="AB658" s="5"/>
    </row>
    <row r="659" spans="1:88" x14ac:dyDescent="0.2">
      <c r="A659" s="5">
        <v>50</v>
      </c>
      <c r="B659" s="5">
        <v>0</v>
      </c>
      <c r="C659" s="5">
        <v>0</v>
      </c>
      <c r="D659" s="5">
        <v>1</v>
      </c>
      <c r="E659" s="5">
        <v>215</v>
      </c>
      <c r="F659" s="5">
        <f>ROUND(Source!AT641,O659)</f>
        <v>0</v>
      </c>
      <c r="G659" s="5" t="s">
        <v>78</v>
      </c>
      <c r="H659" s="5" t="s">
        <v>79</v>
      </c>
      <c r="I659" s="5"/>
      <c r="J659" s="5"/>
      <c r="K659" s="5">
        <v>215</v>
      </c>
      <c r="L659" s="5">
        <v>17</v>
      </c>
      <c r="M659" s="5">
        <v>3</v>
      </c>
      <c r="N659" s="5" t="s">
        <v>3</v>
      </c>
      <c r="O659" s="5">
        <v>2</v>
      </c>
      <c r="P659" s="5"/>
      <c r="Q659" s="5"/>
      <c r="R659" s="5"/>
      <c r="S659" s="5"/>
      <c r="T659" s="5"/>
      <c r="U659" s="5"/>
      <c r="V659" s="5"/>
      <c r="W659" s="5">
        <v>0</v>
      </c>
      <c r="X659" s="5">
        <v>1</v>
      </c>
      <c r="Y659" s="5">
        <v>0</v>
      </c>
      <c r="Z659" s="5"/>
      <c r="AA659" s="5"/>
      <c r="AB659" s="5"/>
    </row>
    <row r="660" spans="1:88" x14ac:dyDescent="0.2">
      <c r="A660" s="5">
        <v>50</v>
      </c>
      <c r="B660" s="5">
        <v>0</v>
      </c>
      <c r="C660" s="5">
        <v>0</v>
      </c>
      <c r="D660" s="5">
        <v>1</v>
      </c>
      <c r="E660" s="5">
        <v>217</v>
      </c>
      <c r="F660" s="5">
        <f>ROUND(Source!AU641,O660)</f>
        <v>0</v>
      </c>
      <c r="G660" s="5" t="s">
        <v>80</v>
      </c>
      <c r="H660" s="5" t="s">
        <v>81</v>
      </c>
      <c r="I660" s="5"/>
      <c r="J660" s="5"/>
      <c r="K660" s="5">
        <v>217</v>
      </c>
      <c r="L660" s="5">
        <v>18</v>
      </c>
      <c r="M660" s="5">
        <v>3</v>
      </c>
      <c r="N660" s="5" t="s">
        <v>3</v>
      </c>
      <c r="O660" s="5">
        <v>2</v>
      </c>
      <c r="P660" s="5"/>
      <c r="Q660" s="5"/>
      <c r="R660" s="5"/>
      <c r="S660" s="5"/>
      <c r="T660" s="5"/>
      <c r="U660" s="5"/>
      <c r="V660" s="5"/>
      <c r="W660" s="5">
        <v>0</v>
      </c>
      <c r="X660" s="5">
        <v>1</v>
      </c>
      <c r="Y660" s="5">
        <v>0</v>
      </c>
      <c r="Z660" s="5"/>
      <c r="AA660" s="5"/>
      <c r="AB660" s="5"/>
    </row>
    <row r="661" spans="1:88" x14ac:dyDescent="0.2">
      <c r="A661" s="5">
        <v>50</v>
      </c>
      <c r="B661" s="5">
        <v>0</v>
      </c>
      <c r="C661" s="5">
        <v>0</v>
      </c>
      <c r="D661" s="5">
        <v>1</v>
      </c>
      <c r="E661" s="5">
        <v>230</v>
      </c>
      <c r="F661" s="5">
        <f>ROUND(Source!BA641,O661)</f>
        <v>0</v>
      </c>
      <c r="G661" s="5" t="s">
        <v>82</v>
      </c>
      <c r="H661" s="5" t="s">
        <v>83</v>
      </c>
      <c r="I661" s="5"/>
      <c r="J661" s="5"/>
      <c r="K661" s="5">
        <v>230</v>
      </c>
      <c r="L661" s="5">
        <v>19</v>
      </c>
      <c r="M661" s="5">
        <v>3</v>
      </c>
      <c r="N661" s="5" t="s">
        <v>3</v>
      </c>
      <c r="O661" s="5">
        <v>2</v>
      </c>
      <c r="P661" s="5"/>
      <c r="Q661" s="5"/>
      <c r="R661" s="5"/>
      <c r="S661" s="5"/>
      <c r="T661" s="5"/>
      <c r="U661" s="5"/>
      <c r="V661" s="5"/>
      <c r="W661" s="5">
        <v>0</v>
      </c>
      <c r="X661" s="5">
        <v>1</v>
      </c>
      <c r="Y661" s="5">
        <v>0</v>
      </c>
      <c r="Z661" s="5"/>
      <c r="AA661" s="5"/>
      <c r="AB661" s="5"/>
    </row>
    <row r="662" spans="1:88" x14ac:dyDescent="0.2">
      <c r="A662" s="5">
        <v>50</v>
      </c>
      <c r="B662" s="5">
        <v>0</v>
      </c>
      <c r="C662" s="5">
        <v>0</v>
      </c>
      <c r="D662" s="5">
        <v>1</v>
      </c>
      <c r="E662" s="5">
        <v>206</v>
      </c>
      <c r="F662" s="5">
        <f>ROUND(Source!T641,O662)</f>
        <v>0</v>
      </c>
      <c r="G662" s="5" t="s">
        <v>84</v>
      </c>
      <c r="H662" s="5" t="s">
        <v>85</v>
      </c>
      <c r="I662" s="5"/>
      <c r="J662" s="5"/>
      <c r="K662" s="5">
        <v>206</v>
      </c>
      <c r="L662" s="5">
        <v>20</v>
      </c>
      <c r="M662" s="5">
        <v>3</v>
      </c>
      <c r="N662" s="5" t="s">
        <v>3</v>
      </c>
      <c r="O662" s="5">
        <v>2</v>
      </c>
      <c r="P662" s="5"/>
      <c r="Q662" s="5"/>
      <c r="R662" s="5"/>
      <c r="S662" s="5"/>
      <c r="T662" s="5"/>
      <c r="U662" s="5"/>
      <c r="V662" s="5"/>
      <c r="W662" s="5">
        <v>0</v>
      </c>
      <c r="X662" s="5">
        <v>1</v>
      </c>
      <c r="Y662" s="5">
        <v>0</v>
      </c>
      <c r="Z662" s="5"/>
      <c r="AA662" s="5"/>
      <c r="AB662" s="5"/>
    </row>
    <row r="663" spans="1:88" x14ac:dyDescent="0.2">
      <c r="A663" s="5">
        <v>50</v>
      </c>
      <c r="B663" s="5">
        <v>0</v>
      </c>
      <c r="C663" s="5">
        <v>0</v>
      </c>
      <c r="D663" s="5">
        <v>1</v>
      </c>
      <c r="E663" s="5">
        <v>207</v>
      </c>
      <c r="F663" s="5">
        <f>ROUND(Source!U641,O663)</f>
        <v>5.1427899999999998</v>
      </c>
      <c r="G663" s="5" t="s">
        <v>86</v>
      </c>
      <c r="H663" s="5" t="s">
        <v>87</v>
      </c>
      <c r="I663" s="5"/>
      <c r="J663" s="5"/>
      <c r="K663" s="5">
        <v>207</v>
      </c>
      <c r="L663" s="5">
        <v>21</v>
      </c>
      <c r="M663" s="5">
        <v>3</v>
      </c>
      <c r="N663" s="5" t="s">
        <v>3</v>
      </c>
      <c r="O663" s="5">
        <v>7</v>
      </c>
      <c r="P663" s="5"/>
      <c r="Q663" s="5"/>
      <c r="R663" s="5"/>
      <c r="S663" s="5"/>
      <c r="T663" s="5"/>
      <c r="U663" s="5"/>
      <c r="V663" s="5"/>
      <c r="W663" s="5">
        <v>5.1427899999999998</v>
      </c>
      <c r="X663" s="5">
        <v>1</v>
      </c>
      <c r="Y663" s="5">
        <v>5.1427899999999998</v>
      </c>
      <c r="Z663" s="5"/>
      <c r="AA663" s="5"/>
      <c r="AB663" s="5"/>
    </row>
    <row r="664" spans="1:88" x14ac:dyDescent="0.2">
      <c r="A664" s="5">
        <v>50</v>
      </c>
      <c r="B664" s="5">
        <v>0</v>
      </c>
      <c r="C664" s="5">
        <v>0</v>
      </c>
      <c r="D664" s="5">
        <v>1</v>
      </c>
      <c r="E664" s="5">
        <v>208</v>
      </c>
      <c r="F664" s="5">
        <f>ROUND(Source!V641,O664)</f>
        <v>0.63207000000000002</v>
      </c>
      <c r="G664" s="5" t="s">
        <v>88</v>
      </c>
      <c r="H664" s="5" t="s">
        <v>89</v>
      </c>
      <c r="I664" s="5"/>
      <c r="J664" s="5"/>
      <c r="K664" s="5">
        <v>208</v>
      </c>
      <c r="L664" s="5">
        <v>22</v>
      </c>
      <c r="M664" s="5">
        <v>3</v>
      </c>
      <c r="N664" s="5" t="s">
        <v>3</v>
      </c>
      <c r="O664" s="5">
        <v>7</v>
      </c>
      <c r="P664" s="5"/>
      <c r="Q664" s="5"/>
      <c r="R664" s="5"/>
      <c r="S664" s="5"/>
      <c r="T664" s="5"/>
      <c r="U664" s="5"/>
      <c r="V664" s="5"/>
      <c r="W664" s="5">
        <v>0.63207000000000002</v>
      </c>
      <c r="X664" s="5">
        <v>1</v>
      </c>
      <c r="Y664" s="5">
        <v>0.63207000000000002</v>
      </c>
      <c r="Z664" s="5"/>
      <c r="AA664" s="5"/>
      <c r="AB664" s="5"/>
    </row>
    <row r="665" spans="1:88" x14ac:dyDescent="0.2">
      <c r="A665" s="5">
        <v>50</v>
      </c>
      <c r="B665" s="5">
        <v>0</v>
      </c>
      <c r="C665" s="5">
        <v>0</v>
      </c>
      <c r="D665" s="5">
        <v>1</v>
      </c>
      <c r="E665" s="5">
        <v>209</v>
      </c>
      <c r="F665" s="5">
        <f>ROUND(Source!W641,O665)</f>
        <v>0</v>
      </c>
      <c r="G665" s="5" t="s">
        <v>90</v>
      </c>
      <c r="H665" s="5" t="s">
        <v>91</v>
      </c>
      <c r="I665" s="5"/>
      <c r="J665" s="5"/>
      <c r="K665" s="5">
        <v>209</v>
      </c>
      <c r="L665" s="5">
        <v>23</v>
      </c>
      <c r="M665" s="5">
        <v>3</v>
      </c>
      <c r="N665" s="5" t="s">
        <v>3</v>
      </c>
      <c r="O665" s="5">
        <v>2</v>
      </c>
      <c r="P665" s="5"/>
      <c r="Q665" s="5"/>
      <c r="R665" s="5"/>
      <c r="S665" s="5"/>
      <c r="T665" s="5"/>
      <c r="U665" s="5"/>
      <c r="V665" s="5"/>
      <c r="W665" s="5">
        <v>0</v>
      </c>
      <c r="X665" s="5">
        <v>1</v>
      </c>
      <c r="Y665" s="5">
        <v>0</v>
      </c>
      <c r="Z665" s="5"/>
      <c r="AA665" s="5"/>
      <c r="AB665" s="5"/>
    </row>
    <row r="666" spans="1:88" x14ac:dyDescent="0.2">
      <c r="A666" s="5">
        <v>50</v>
      </c>
      <c r="B666" s="5">
        <v>0</v>
      </c>
      <c r="C666" s="5">
        <v>0</v>
      </c>
      <c r="D666" s="5">
        <v>1</v>
      </c>
      <c r="E666" s="5">
        <v>233</v>
      </c>
      <c r="F666" s="5">
        <f>ROUND(Source!BD641,O666)</f>
        <v>0</v>
      </c>
      <c r="G666" s="5" t="s">
        <v>92</v>
      </c>
      <c r="H666" s="5" t="s">
        <v>93</v>
      </c>
      <c r="I666" s="5"/>
      <c r="J666" s="5"/>
      <c r="K666" s="5">
        <v>233</v>
      </c>
      <c r="L666" s="5">
        <v>24</v>
      </c>
      <c r="M666" s="5">
        <v>3</v>
      </c>
      <c r="N666" s="5" t="s">
        <v>3</v>
      </c>
      <c r="O666" s="5">
        <v>2</v>
      </c>
      <c r="P666" s="5"/>
      <c r="Q666" s="5"/>
      <c r="R666" s="5"/>
      <c r="S666" s="5"/>
      <c r="T666" s="5"/>
      <c r="U666" s="5"/>
      <c r="V666" s="5"/>
      <c r="W666" s="5">
        <v>0</v>
      </c>
      <c r="X666" s="5">
        <v>1</v>
      </c>
      <c r="Y666" s="5">
        <v>0</v>
      </c>
      <c r="Z666" s="5"/>
      <c r="AA666" s="5"/>
      <c r="AB666" s="5"/>
    </row>
    <row r="667" spans="1:88" x14ac:dyDescent="0.2">
      <c r="A667" s="5">
        <v>50</v>
      </c>
      <c r="B667" s="5">
        <v>0</v>
      </c>
      <c r="C667" s="5">
        <v>0</v>
      </c>
      <c r="D667" s="5">
        <v>1</v>
      </c>
      <c r="E667" s="5">
        <v>210</v>
      </c>
      <c r="F667" s="5">
        <f>ROUND(Source!X641,O667)</f>
        <v>2750.27</v>
      </c>
      <c r="G667" s="5" t="s">
        <v>94</v>
      </c>
      <c r="H667" s="5" t="s">
        <v>95</v>
      </c>
      <c r="I667" s="5"/>
      <c r="J667" s="5"/>
      <c r="K667" s="5">
        <v>210</v>
      </c>
      <c r="L667" s="5">
        <v>25</v>
      </c>
      <c r="M667" s="5">
        <v>3</v>
      </c>
      <c r="N667" s="5" t="s">
        <v>3</v>
      </c>
      <c r="O667" s="5">
        <v>2</v>
      </c>
      <c r="P667" s="5"/>
      <c r="Q667" s="5"/>
      <c r="R667" s="5"/>
      <c r="S667" s="5"/>
      <c r="T667" s="5"/>
      <c r="U667" s="5"/>
      <c r="V667" s="5"/>
      <c r="W667" s="5">
        <v>2750.27</v>
      </c>
      <c r="X667" s="5">
        <v>1</v>
      </c>
      <c r="Y667" s="5">
        <v>2750.27</v>
      </c>
      <c r="Z667" s="5"/>
      <c r="AA667" s="5"/>
      <c r="AB667" s="5"/>
    </row>
    <row r="668" spans="1:88" x14ac:dyDescent="0.2">
      <c r="A668" s="5">
        <v>50</v>
      </c>
      <c r="B668" s="5">
        <v>0</v>
      </c>
      <c r="C668" s="5">
        <v>0</v>
      </c>
      <c r="D668" s="5">
        <v>1</v>
      </c>
      <c r="E668" s="5">
        <v>211</v>
      </c>
      <c r="F668" s="5">
        <f>ROUND(Source!Y641,O668)</f>
        <v>1739.47</v>
      </c>
      <c r="G668" s="5" t="s">
        <v>96</v>
      </c>
      <c r="H668" s="5" t="s">
        <v>97</v>
      </c>
      <c r="I668" s="5"/>
      <c r="J668" s="5"/>
      <c r="K668" s="5">
        <v>211</v>
      </c>
      <c r="L668" s="5">
        <v>26</v>
      </c>
      <c r="M668" s="5">
        <v>3</v>
      </c>
      <c r="N668" s="5" t="s">
        <v>3</v>
      </c>
      <c r="O668" s="5">
        <v>2</v>
      </c>
      <c r="P668" s="5"/>
      <c r="Q668" s="5"/>
      <c r="R668" s="5"/>
      <c r="S668" s="5"/>
      <c r="T668" s="5"/>
      <c r="U668" s="5"/>
      <c r="V668" s="5"/>
      <c r="W668" s="5">
        <v>1739.47</v>
      </c>
      <c r="X668" s="5">
        <v>1</v>
      </c>
      <c r="Y668" s="5">
        <v>1739.47</v>
      </c>
      <c r="Z668" s="5"/>
      <c r="AA668" s="5"/>
      <c r="AB668" s="5"/>
    </row>
    <row r="669" spans="1:88" x14ac:dyDescent="0.2">
      <c r="A669" s="5">
        <v>50</v>
      </c>
      <c r="B669" s="5">
        <v>0</v>
      </c>
      <c r="C669" s="5">
        <v>0</v>
      </c>
      <c r="D669" s="5">
        <v>1</v>
      </c>
      <c r="E669" s="5">
        <v>224</v>
      </c>
      <c r="F669" s="5">
        <f>ROUND(Source!AR641,O669)</f>
        <v>26394.16</v>
      </c>
      <c r="G669" s="5" t="s">
        <v>98</v>
      </c>
      <c r="H669" s="5" t="s">
        <v>99</v>
      </c>
      <c r="I669" s="5"/>
      <c r="J669" s="5"/>
      <c r="K669" s="5">
        <v>224</v>
      </c>
      <c r="L669" s="5">
        <v>27</v>
      </c>
      <c r="M669" s="5">
        <v>3</v>
      </c>
      <c r="N669" s="5" t="s">
        <v>3</v>
      </c>
      <c r="O669" s="5">
        <v>2</v>
      </c>
      <c r="P669" s="5"/>
      <c r="Q669" s="5"/>
      <c r="R669" s="5"/>
      <c r="S669" s="5"/>
      <c r="T669" s="5"/>
      <c r="U669" s="5"/>
      <c r="V669" s="5"/>
      <c r="W669" s="5">
        <v>26394.16</v>
      </c>
      <c r="X669" s="5">
        <v>1</v>
      </c>
      <c r="Y669" s="5">
        <v>26394.16</v>
      </c>
      <c r="Z669" s="5"/>
      <c r="AA669" s="5"/>
      <c r="AB669" s="5"/>
    </row>
    <row r="671" spans="1:88" x14ac:dyDescent="0.2">
      <c r="A671" s="1">
        <v>5</v>
      </c>
      <c r="B671" s="1">
        <v>1</v>
      </c>
      <c r="C671" s="1"/>
      <c r="D671" s="1">
        <f>ROW(A699)</f>
        <v>699</v>
      </c>
      <c r="E671" s="1"/>
      <c r="F671" s="1" t="s">
        <v>18</v>
      </c>
      <c r="G671" s="1" t="s">
        <v>779</v>
      </c>
      <c r="H671" s="1" t="s">
        <v>3</v>
      </c>
      <c r="I671" s="1">
        <v>0</v>
      </c>
      <c r="J671" s="1"/>
      <c r="K671" s="1">
        <v>0</v>
      </c>
      <c r="L671" s="1"/>
      <c r="M671" s="1" t="s">
        <v>3</v>
      </c>
      <c r="N671" s="1"/>
      <c r="O671" s="1"/>
      <c r="P671" s="1"/>
      <c r="Q671" s="1"/>
      <c r="R671" s="1"/>
      <c r="S671" s="1">
        <v>0</v>
      </c>
      <c r="T671" s="1"/>
      <c r="U671" s="1" t="s">
        <v>3</v>
      </c>
      <c r="V671" s="1">
        <v>0</v>
      </c>
      <c r="W671" s="1"/>
      <c r="X671" s="1"/>
      <c r="Y671" s="1"/>
      <c r="Z671" s="1"/>
      <c r="AA671" s="1"/>
      <c r="AB671" s="1" t="s">
        <v>3</v>
      </c>
      <c r="AC671" s="1" t="s">
        <v>3</v>
      </c>
      <c r="AD671" s="1" t="s">
        <v>3</v>
      </c>
      <c r="AE671" s="1" t="s">
        <v>3</v>
      </c>
      <c r="AF671" s="1" t="s">
        <v>3</v>
      </c>
      <c r="AG671" s="1" t="s">
        <v>3</v>
      </c>
      <c r="AH671" s="1"/>
      <c r="AI671" s="1"/>
      <c r="AJ671" s="1"/>
      <c r="AK671" s="1"/>
      <c r="AL671" s="1"/>
      <c r="AM671" s="1"/>
      <c r="AN671" s="1"/>
      <c r="AO671" s="1"/>
      <c r="AP671" s="1" t="s">
        <v>3</v>
      </c>
      <c r="AQ671" s="1" t="s">
        <v>3</v>
      </c>
      <c r="AR671" s="1" t="s">
        <v>3</v>
      </c>
      <c r="AS671" s="1"/>
      <c r="AT671" s="1"/>
      <c r="AU671" s="1"/>
      <c r="AV671" s="1"/>
      <c r="AW671" s="1"/>
      <c r="AX671" s="1"/>
      <c r="AY671" s="1"/>
      <c r="AZ671" s="1" t="s">
        <v>3</v>
      </c>
      <c r="BA671" s="1"/>
      <c r="BB671" s="1" t="s">
        <v>3</v>
      </c>
      <c r="BC671" s="1" t="s">
        <v>3</v>
      </c>
      <c r="BD671" s="1" t="s">
        <v>3</v>
      </c>
      <c r="BE671" s="1" t="s">
        <v>3</v>
      </c>
      <c r="BF671" s="1" t="s">
        <v>3</v>
      </c>
      <c r="BG671" s="1" t="s">
        <v>3</v>
      </c>
      <c r="BH671" s="1" t="s">
        <v>3</v>
      </c>
      <c r="BI671" s="1" t="s">
        <v>3</v>
      </c>
      <c r="BJ671" s="1" t="s">
        <v>3</v>
      </c>
      <c r="BK671" s="1" t="s">
        <v>3</v>
      </c>
      <c r="BL671" s="1" t="s">
        <v>3</v>
      </c>
      <c r="BM671" s="1" t="s">
        <v>3</v>
      </c>
      <c r="BN671" s="1" t="s">
        <v>3</v>
      </c>
      <c r="BO671" s="1" t="s">
        <v>3</v>
      </c>
      <c r="BP671" s="1" t="s">
        <v>3</v>
      </c>
      <c r="BQ671" s="1"/>
      <c r="BR671" s="1"/>
      <c r="BS671" s="1"/>
      <c r="BT671" s="1"/>
      <c r="BU671" s="1"/>
      <c r="BV671" s="1"/>
      <c r="BW671" s="1"/>
      <c r="BX671" s="1">
        <v>0</v>
      </c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>
        <v>0</v>
      </c>
    </row>
    <row r="673" spans="1:255" x14ac:dyDescent="0.2">
      <c r="A673" s="3">
        <v>52</v>
      </c>
      <c r="B673" s="3">
        <f t="shared" ref="B673:G673" si="364">B699</f>
        <v>1</v>
      </c>
      <c r="C673" s="3">
        <f t="shared" si="364"/>
        <v>5</v>
      </c>
      <c r="D673" s="3">
        <f t="shared" si="364"/>
        <v>671</v>
      </c>
      <c r="E673" s="3">
        <f t="shared" si="364"/>
        <v>0</v>
      </c>
      <c r="F673" s="3" t="str">
        <f t="shared" si="364"/>
        <v>Новый подраздел</v>
      </c>
      <c r="G673" s="3" t="str">
        <f t="shared" si="364"/>
        <v>Прокладка газопровода ПЭ100 ГАЗ  SDR 11  д.110*10мм в футляре ПЭ100 SDR 11  д.160*14,6мм методом наклоноо-направленного бурения -30м</v>
      </c>
      <c r="H673" s="3"/>
      <c r="I673" s="3"/>
      <c r="J673" s="3"/>
      <c r="K673" s="3"/>
      <c r="L673" s="3"/>
      <c r="M673" s="3"/>
      <c r="N673" s="3"/>
      <c r="O673" s="3">
        <f t="shared" ref="O673:AT673" si="365">O699</f>
        <v>112720.63</v>
      </c>
      <c r="P673" s="3">
        <f t="shared" si="365"/>
        <v>68331.179999999993</v>
      </c>
      <c r="Q673" s="3">
        <f t="shared" si="365"/>
        <v>28173.73</v>
      </c>
      <c r="R673" s="3">
        <f t="shared" si="365"/>
        <v>7759.15</v>
      </c>
      <c r="S673" s="3">
        <f t="shared" si="365"/>
        <v>8456.57</v>
      </c>
      <c r="T673" s="3">
        <f t="shared" si="365"/>
        <v>0</v>
      </c>
      <c r="U673" s="3">
        <f t="shared" si="365"/>
        <v>19.96519</v>
      </c>
      <c r="V673" s="3">
        <f t="shared" si="365"/>
        <v>16.079069999999998</v>
      </c>
      <c r="W673" s="3">
        <f t="shared" si="365"/>
        <v>0</v>
      </c>
      <c r="X673" s="3">
        <f t="shared" si="365"/>
        <v>17480.79</v>
      </c>
      <c r="Y673" s="3">
        <f t="shared" si="365"/>
        <v>8177.17</v>
      </c>
      <c r="Z673" s="3">
        <f t="shared" si="365"/>
        <v>0</v>
      </c>
      <c r="AA673" s="3">
        <f t="shared" si="365"/>
        <v>0</v>
      </c>
      <c r="AB673" s="3">
        <f t="shared" si="365"/>
        <v>112720.63</v>
      </c>
      <c r="AC673" s="3">
        <f t="shared" si="365"/>
        <v>68331.179999999993</v>
      </c>
      <c r="AD673" s="3">
        <f t="shared" si="365"/>
        <v>28173.73</v>
      </c>
      <c r="AE673" s="3">
        <f t="shared" si="365"/>
        <v>7759.15</v>
      </c>
      <c r="AF673" s="3">
        <f t="shared" si="365"/>
        <v>8456.57</v>
      </c>
      <c r="AG673" s="3">
        <f t="shared" si="365"/>
        <v>0</v>
      </c>
      <c r="AH673" s="3">
        <f t="shared" si="365"/>
        <v>19.96519</v>
      </c>
      <c r="AI673" s="3">
        <f t="shared" si="365"/>
        <v>16.079069999999998</v>
      </c>
      <c r="AJ673" s="3">
        <f t="shared" si="365"/>
        <v>0</v>
      </c>
      <c r="AK673" s="3">
        <f t="shared" si="365"/>
        <v>17480.79</v>
      </c>
      <c r="AL673" s="3">
        <f t="shared" si="365"/>
        <v>8177.17</v>
      </c>
      <c r="AM673" s="3">
        <f t="shared" si="365"/>
        <v>0</v>
      </c>
      <c r="AN673" s="3">
        <f t="shared" si="365"/>
        <v>0</v>
      </c>
      <c r="AO673" s="3">
        <f t="shared" si="365"/>
        <v>0</v>
      </c>
      <c r="AP673" s="3">
        <f t="shared" si="365"/>
        <v>0</v>
      </c>
      <c r="AQ673" s="3">
        <f t="shared" si="365"/>
        <v>0</v>
      </c>
      <c r="AR673" s="3">
        <f t="shared" si="365"/>
        <v>138378.59</v>
      </c>
      <c r="AS673" s="3">
        <f t="shared" si="365"/>
        <v>134784.93</v>
      </c>
      <c r="AT673" s="3">
        <f t="shared" si="365"/>
        <v>3593.66</v>
      </c>
      <c r="AU673" s="3">
        <f t="shared" ref="AU673:BZ673" si="366">AU699</f>
        <v>0</v>
      </c>
      <c r="AV673" s="3">
        <f t="shared" si="366"/>
        <v>68331.179999999993</v>
      </c>
      <c r="AW673" s="3">
        <f t="shared" si="366"/>
        <v>68331.179999999993</v>
      </c>
      <c r="AX673" s="3">
        <f t="shared" si="366"/>
        <v>0</v>
      </c>
      <c r="AY673" s="3">
        <f t="shared" si="366"/>
        <v>68331.179999999993</v>
      </c>
      <c r="AZ673" s="3">
        <f t="shared" si="366"/>
        <v>0</v>
      </c>
      <c r="BA673" s="3">
        <f t="shared" si="366"/>
        <v>0</v>
      </c>
      <c r="BB673" s="3">
        <f t="shared" si="366"/>
        <v>0</v>
      </c>
      <c r="BC673" s="3">
        <f t="shared" si="366"/>
        <v>0</v>
      </c>
      <c r="BD673" s="3">
        <f t="shared" si="366"/>
        <v>0</v>
      </c>
      <c r="BE673" s="3">
        <f t="shared" si="366"/>
        <v>0</v>
      </c>
      <c r="BF673" s="3">
        <f t="shared" si="366"/>
        <v>0</v>
      </c>
      <c r="BG673" s="3">
        <f t="shared" si="366"/>
        <v>0</v>
      </c>
      <c r="BH673" s="3">
        <f t="shared" si="366"/>
        <v>0</v>
      </c>
      <c r="BI673" s="3">
        <f t="shared" si="366"/>
        <v>0</v>
      </c>
      <c r="BJ673" s="3">
        <f t="shared" si="366"/>
        <v>0</v>
      </c>
      <c r="BK673" s="3">
        <f t="shared" si="366"/>
        <v>0</v>
      </c>
      <c r="BL673" s="3">
        <f t="shared" si="366"/>
        <v>0</v>
      </c>
      <c r="BM673" s="3">
        <f t="shared" si="366"/>
        <v>0</v>
      </c>
      <c r="BN673" s="3">
        <f t="shared" si="366"/>
        <v>0</v>
      </c>
      <c r="BO673" s="3">
        <f t="shared" si="366"/>
        <v>0</v>
      </c>
      <c r="BP673" s="3">
        <f t="shared" si="366"/>
        <v>0</v>
      </c>
      <c r="BQ673" s="3">
        <f t="shared" si="366"/>
        <v>0</v>
      </c>
      <c r="BR673" s="3">
        <f t="shared" si="366"/>
        <v>0</v>
      </c>
      <c r="BS673" s="3">
        <f t="shared" si="366"/>
        <v>0</v>
      </c>
      <c r="BT673" s="3">
        <f t="shared" si="366"/>
        <v>0</v>
      </c>
      <c r="BU673" s="3">
        <f t="shared" si="366"/>
        <v>0</v>
      </c>
      <c r="BV673" s="3">
        <f t="shared" si="366"/>
        <v>0</v>
      </c>
      <c r="BW673" s="3">
        <f t="shared" si="366"/>
        <v>0</v>
      </c>
      <c r="BX673" s="3">
        <f t="shared" si="366"/>
        <v>0</v>
      </c>
      <c r="BY673" s="3">
        <f t="shared" si="366"/>
        <v>0</v>
      </c>
      <c r="BZ673" s="3">
        <f t="shared" si="366"/>
        <v>0</v>
      </c>
      <c r="CA673" s="3">
        <f t="shared" ref="CA673:DF673" si="367">CA699</f>
        <v>138378.59</v>
      </c>
      <c r="CB673" s="3">
        <f t="shared" si="367"/>
        <v>134784.93</v>
      </c>
      <c r="CC673" s="3">
        <f t="shared" si="367"/>
        <v>3593.66</v>
      </c>
      <c r="CD673" s="3">
        <f t="shared" si="367"/>
        <v>0</v>
      </c>
      <c r="CE673" s="3">
        <f t="shared" si="367"/>
        <v>68331.179999999993</v>
      </c>
      <c r="CF673" s="3">
        <f t="shared" si="367"/>
        <v>68331.179999999993</v>
      </c>
      <c r="CG673" s="3">
        <f t="shared" si="367"/>
        <v>0</v>
      </c>
      <c r="CH673" s="3">
        <f t="shared" si="367"/>
        <v>68331.179999999993</v>
      </c>
      <c r="CI673" s="3">
        <f t="shared" si="367"/>
        <v>0</v>
      </c>
      <c r="CJ673" s="3">
        <f t="shared" si="367"/>
        <v>0</v>
      </c>
      <c r="CK673" s="3">
        <f t="shared" si="367"/>
        <v>0</v>
      </c>
      <c r="CL673" s="3">
        <f t="shared" si="367"/>
        <v>0</v>
      </c>
      <c r="CM673" s="3">
        <f t="shared" si="367"/>
        <v>0</v>
      </c>
      <c r="CN673" s="3">
        <f t="shared" si="367"/>
        <v>0</v>
      </c>
      <c r="CO673" s="3">
        <f t="shared" si="367"/>
        <v>0</v>
      </c>
      <c r="CP673" s="3">
        <f t="shared" si="367"/>
        <v>0</v>
      </c>
      <c r="CQ673" s="3">
        <f t="shared" si="367"/>
        <v>0</v>
      </c>
      <c r="CR673" s="3">
        <f t="shared" si="367"/>
        <v>0</v>
      </c>
      <c r="CS673" s="3">
        <f t="shared" si="367"/>
        <v>0</v>
      </c>
      <c r="CT673" s="3">
        <f t="shared" si="367"/>
        <v>0</v>
      </c>
      <c r="CU673" s="3">
        <f t="shared" si="367"/>
        <v>0</v>
      </c>
      <c r="CV673" s="3">
        <f t="shared" si="367"/>
        <v>0</v>
      </c>
      <c r="CW673" s="3">
        <f t="shared" si="367"/>
        <v>0</v>
      </c>
      <c r="CX673" s="3">
        <f t="shared" si="367"/>
        <v>0</v>
      </c>
      <c r="CY673" s="3">
        <f t="shared" si="367"/>
        <v>0</v>
      </c>
      <c r="CZ673" s="3">
        <f t="shared" si="367"/>
        <v>0</v>
      </c>
      <c r="DA673" s="3">
        <f t="shared" si="367"/>
        <v>0</v>
      </c>
      <c r="DB673" s="3">
        <f t="shared" si="367"/>
        <v>0</v>
      </c>
      <c r="DC673" s="3">
        <f t="shared" si="367"/>
        <v>0</v>
      </c>
      <c r="DD673" s="3">
        <f t="shared" si="367"/>
        <v>0</v>
      </c>
      <c r="DE673" s="3">
        <f t="shared" si="367"/>
        <v>0</v>
      </c>
      <c r="DF673" s="3">
        <f t="shared" si="367"/>
        <v>0</v>
      </c>
      <c r="DG673" s="4">
        <f t="shared" ref="DG673:EL673" si="368">DG699</f>
        <v>0</v>
      </c>
      <c r="DH673" s="4">
        <f t="shared" si="368"/>
        <v>0</v>
      </c>
      <c r="DI673" s="4">
        <f t="shared" si="368"/>
        <v>0</v>
      </c>
      <c r="DJ673" s="4">
        <f t="shared" si="368"/>
        <v>0</v>
      </c>
      <c r="DK673" s="4">
        <f t="shared" si="368"/>
        <v>0</v>
      </c>
      <c r="DL673" s="4">
        <f t="shared" si="368"/>
        <v>0</v>
      </c>
      <c r="DM673" s="4">
        <f t="shared" si="368"/>
        <v>0</v>
      </c>
      <c r="DN673" s="4">
        <f t="shared" si="368"/>
        <v>0</v>
      </c>
      <c r="DO673" s="4">
        <f t="shared" si="368"/>
        <v>0</v>
      </c>
      <c r="DP673" s="4">
        <f t="shared" si="368"/>
        <v>0</v>
      </c>
      <c r="DQ673" s="4">
        <f t="shared" si="368"/>
        <v>0</v>
      </c>
      <c r="DR673" s="4">
        <f t="shared" si="368"/>
        <v>0</v>
      </c>
      <c r="DS673" s="4">
        <f t="shared" si="368"/>
        <v>0</v>
      </c>
      <c r="DT673" s="4">
        <f t="shared" si="368"/>
        <v>0</v>
      </c>
      <c r="DU673" s="4">
        <f t="shared" si="368"/>
        <v>0</v>
      </c>
      <c r="DV673" s="4">
        <f t="shared" si="368"/>
        <v>0</v>
      </c>
      <c r="DW673" s="4">
        <f t="shared" si="368"/>
        <v>0</v>
      </c>
      <c r="DX673" s="4">
        <f t="shared" si="368"/>
        <v>0</v>
      </c>
      <c r="DY673" s="4">
        <f t="shared" si="368"/>
        <v>0</v>
      </c>
      <c r="DZ673" s="4">
        <f t="shared" si="368"/>
        <v>0</v>
      </c>
      <c r="EA673" s="4">
        <f t="shared" si="368"/>
        <v>0</v>
      </c>
      <c r="EB673" s="4">
        <f t="shared" si="368"/>
        <v>0</v>
      </c>
      <c r="EC673" s="4">
        <f t="shared" si="368"/>
        <v>0</v>
      </c>
      <c r="ED673" s="4">
        <f t="shared" si="368"/>
        <v>0</v>
      </c>
      <c r="EE673" s="4">
        <f t="shared" si="368"/>
        <v>0</v>
      </c>
      <c r="EF673" s="4">
        <f t="shared" si="368"/>
        <v>0</v>
      </c>
      <c r="EG673" s="4">
        <f t="shared" si="368"/>
        <v>0</v>
      </c>
      <c r="EH673" s="4">
        <f t="shared" si="368"/>
        <v>0</v>
      </c>
      <c r="EI673" s="4">
        <f t="shared" si="368"/>
        <v>0</v>
      </c>
      <c r="EJ673" s="4">
        <f t="shared" si="368"/>
        <v>0</v>
      </c>
      <c r="EK673" s="4">
        <f t="shared" si="368"/>
        <v>0</v>
      </c>
      <c r="EL673" s="4">
        <f t="shared" si="368"/>
        <v>0</v>
      </c>
      <c r="EM673" s="4">
        <f t="shared" ref="EM673:FR673" si="369">EM699</f>
        <v>0</v>
      </c>
      <c r="EN673" s="4">
        <f t="shared" si="369"/>
        <v>0</v>
      </c>
      <c r="EO673" s="4">
        <f t="shared" si="369"/>
        <v>0</v>
      </c>
      <c r="EP673" s="4">
        <f t="shared" si="369"/>
        <v>0</v>
      </c>
      <c r="EQ673" s="4">
        <f t="shared" si="369"/>
        <v>0</v>
      </c>
      <c r="ER673" s="4">
        <f t="shared" si="369"/>
        <v>0</v>
      </c>
      <c r="ES673" s="4">
        <f t="shared" si="369"/>
        <v>0</v>
      </c>
      <c r="ET673" s="4">
        <f t="shared" si="369"/>
        <v>0</v>
      </c>
      <c r="EU673" s="4">
        <f t="shared" si="369"/>
        <v>0</v>
      </c>
      <c r="EV673" s="4">
        <f t="shared" si="369"/>
        <v>0</v>
      </c>
      <c r="EW673" s="4">
        <f t="shared" si="369"/>
        <v>0</v>
      </c>
      <c r="EX673" s="4">
        <f t="shared" si="369"/>
        <v>0</v>
      </c>
      <c r="EY673" s="4">
        <f t="shared" si="369"/>
        <v>0</v>
      </c>
      <c r="EZ673" s="4">
        <f t="shared" si="369"/>
        <v>0</v>
      </c>
      <c r="FA673" s="4">
        <f t="shared" si="369"/>
        <v>0</v>
      </c>
      <c r="FB673" s="4">
        <f t="shared" si="369"/>
        <v>0</v>
      </c>
      <c r="FC673" s="4">
        <f t="shared" si="369"/>
        <v>0</v>
      </c>
      <c r="FD673" s="4">
        <f t="shared" si="369"/>
        <v>0</v>
      </c>
      <c r="FE673" s="4">
        <f t="shared" si="369"/>
        <v>0</v>
      </c>
      <c r="FF673" s="4">
        <f t="shared" si="369"/>
        <v>0</v>
      </c>
      <c r="FG673" s="4">
        <f t="shared" si="369"/>
        <v>0</v>
      </c>
      <c r="FH673" s="4">
        <f t="shared" si="369"/>
        <v>0</v>
      </c>
      <c r="FI673" s="4">
        <f t="shared" si="369"/>
        <v>0</v>
      </c>
      <c r="FJ673" s="4">
        <f t="shared" si="369"/>
        <v>0</v>
      </c>
      <c r="FK673" s="4">
        <f t="shared" si="369"/>
        <v>0</v>
      </c>
      <c r="FL673" s="4">
        <f t="shared" si="369"/>
        <v>0</v>
      </c>
      <c r="FM673" s="4">
        <f t="shared" si="369"/>
        <v>0</v>
      </c>
      <c r="FN673" s="4">
        <f t="shared" si="369"/>
        <v>0</v>
      </c>
      <c r="FO673" s="4">
        <f t="shared" si="369"/>
        <v>0</v>
      </c>
      <c r="FP673" s="4">
        <f t="shared" si="369"/>
        <v>0</v>
      </c>
      <c r="FQ673" s="4">
        <f t="shared" si="369"/>
        <v>0</v>
      </c>
      <c r="FR673" s="4">
        <f t="shared" si="369"/>
        <v>0</v>
      </c>
      <c r="FS673" s="4">
        <f t="shared" ref="FS673:GX673" si="370">FS699</f>
        <v>0</v>
      </c>
      <c r="FT673" s="4">
        <f t="shared" si="370"/>
        <v>0</v>
      </c>
      <c r="FU673" s="4">
        <f t="shared" si="370"/>
        <v>0</v>
      </c>
      <c r="FV673" s="4">
        <f t="shared" si="370"/>
        <v>0</v>
      </c>
      <c r="FW673" s="4">
        <f t="shared" si="370"/>
        <v>0</v>
      </c>
      <c r="FX673" s="4">
        <f t="shared" si="370"/>
        <v>0</v>
      </c>
      <c r="FY673" s="4">
        <f t="shared" si="370"/>
        <v>0</v>
      </c>
      <c r="FZ673" s="4">
        <f t="shared" si="370"/>
        <v>0</v>
      </c>
      <c r="GA673" s="4">
        <f t="shared" si="370"/>
        <v>0</v>
      </c>
      <c r="GB673" s="4">
        <f t="shared" si="370"/>
        <v>0</v>
      </c>
      <c r="GC673" s="4">
        <f t="shared" si="370"/>
        <v>0</v>
      </c>
      <c r="GD673" s="4">
        <f t="shared" si="370"/>
        <v>0</v>
      </c>
      <c r="GE673" s="4">
        <f t="shared" si="370"/>
        <v>0</v>
      </c>
      <c r="GF673" s="4">
        <f t="shared" si="370"/>
        <v>0</v>
      </c>
      <c r="GG673" s="4">
        <f t="shared" si="370"/>
        <v>0</v>
      </c>
      <c r="GH673" s="4">
        <f t="shared" si="370"/>
        <v>0</v>
      </c>
      <c r="GI673" s="4">
        <f t="shared" si="370"/>
        <v>0</v>
      </c>
      <c r="GJ673" s="4">
        <f t="shared" si="370"/>
        <v>0</v>
      </c>
      <c r="GK673" s="4">
        <f t="shared" si="370"/>
        <v>0</v>
      </c>
      <c r="GL673" s="4">
        <f t="shared" si="370"/>
        <v>0</v>
      </c>
      <c r="GM673" s="4">
        <f t="shared" si="370"/>
        <v>0</v>
      </c>
      <c r="GN673" s="4">
        <f t="shared" si="370"/>
        <v>0</v>
      </c>
      <c r="GO673" s="4">
        <f t="shared" si="370"/>
        <v>0</v>
      </c>
      <c r="GP673" s="4">
        <f t="shared" si="370"/>
        <v>0</v>
      </c>
      <c r="GQ673" s="4">
        <f t="shared" si="370"/>
        <v>0</v>
      </c>
      <c r="GR673" s="4">
        <f t="shared" si="370"/>
        <v>0</v>
      </c>
      <c r="GS673" s="4">
        <f t="shared" si="370"/>
        <v>0</v>
      </c>
      <c r="GT673" s="4">
        <f t="shared" si="370"/>
        <v>0</v>
      </c>
      <c r="GU673" s="4">
        <f t="shared" si="370"/>
        <v>0</v>
      </c>
      <c r="GV673" s="4">
        <f t="shared" si="370"/>
        <v>0</v>
      </c>
      <c r="GW673" s="4">
        <f t="shared" si="370"/>
        <v>0</v>
      </c>
      <c r="GX673" s="4">
        <f t="shared" si="370"/>
        <v>0</v>
      </c>
    </row>
    <row r="675" spans="1:255" x14ac:dyDescent="0.2">
      <c r="A675" s="2">
        <v>17</v>
      </c>
      <c r="B675" s="2">
        <v>1</v>
      </c>
      <c r="C675" s="2">
        <f>ROW(SmtRes!A646)</f>
        <v>646</v>
      </c>
      <c r="D675" s="2">
        <f>ROW(EtalonRes!A707)</f>
        <v>707</v>
      </c>
      <c r="E675" s="2" t="s">
        <v>780</v>
      </c>
      <c r="F675" s="2" t="s">
        <v>21</v>
      </c>
      <c r="G675" s="2" t="s">
        <v>22</v>
      </c>
      <c r="H675" s="2" t="s">
        <v>23</v>
      </c>
      <c r="I675" s="2">
        <f>ROUND(27/1000,7)</f>
        <v>2.7E-2</v>
      </c>
      <c r="J675" s="2">
        <v>0</v>
      </c>
      <c r="K675" s="2">
        <f>ROUND(27/1000,7)</f>
        <v>2.7E-2</v>
      </c>
      <c r="L675" s="2"/>
      <c r="M675" s="2"/>
      <c r="N675" s="2"/>
      <c r="O675" s="2">
        <f t="shared" ref="O675:O691" si="371">ROUND(CP675,2)</f>
        <v>1336.73</v>
      </c>
      <c r="P675" s="2">
        <f>SUMIF(SmtRes!AQ645:'SmtRes'!AQ646,"=1",SmtRes!DF645:'SmtRes'!DF646)</f>
        <v>0</v>
      </c>
      <c r="Q675" s="2">
        <f>SUMIF(SmtRes!AQ645:'SmtRes'!AQ646,"=1",SmtRes!DG645:'SmtRes'!DG646)</f>
        <v>972.44</v>
      </c>
      <c r="R675" s="2">
        <f>SUMIF(SmtRes!AQ645:'SmtRes'!AQ646,"=1",SmtRes!DH645:'SmtRes'!DH646)</f>
        <v>364.29</v>
      </c>
      <c r="S675" s="2">
        <f>SUMIF(SmtRes!AQ645:'SmtRes'!AQ646,"=1",SmtRes!DI645:'SmtRes'!DI646)</f>
        <v>0</v>
      </c>
      <c r="T675" s="2">
        <f t="shared" ref="T675:T697" si="372">ROUND(CU675*I675,2)</f>
        <v>0</v>
      </c>
      <c r="U675" s="2">
        <f>SUMIF(SmtRes!AQ645:'SmtRes'!AQ646,"=1",SmtRes!CV645:'SmtRes'!CV646)</f>
        <v>0</v>
      </c>
      <c r="V675" s="2">
        <f>SUMIF(SmtRes!AQ645:'SmtRes'!AQ646,"=1",SmtRes!CW645:'SmtRes'!CW646)</f>
        <v>0.6885</v>
      </c>
      <c r="W675" s="2">
        <f t="shared" ref="W675:W697" si="373">ROUND(CX675*I675,2)</f>
        <v>0</v>
      </c>
      <c r="X675" s="2">
        <f t="shared" ref="X675:X697" si="374">ROUND(CY675,2)</f>
        <v>335.15</v>
      </c>
      <c r="Y675" s="2">
        <f t="shared" ref="Y675:Y697" si="375">ROUND(CZ675,2)</f>
        <v>167.57</v>
      </c>
      <c r="Z675" s="2"/>
      <c r="AA675" s="2">
        <v>72309884</v>
      </c>
      <c r="AB675" s="2">
        <f t="shared" ref="AB675:AB697" si="376">ROUND((AC675+AD675+AF675),6)</f>
        <v>26877.764999999999</v>
      </c>
      <c r="AC675" s="2">
        <f>ROUND((0),6)</f>
        <v>0</v>
      </c>
      <c r="AD675" s="2">
        <f>ROUND((((SUM(SmtRes!BR645:'SmtRes'!BR646))-(SUM(SmtRes!BS645:'SmtRes'!BS646)))+AE675),6)</f>
        <v>26877.764999999999</v>
      </c>
      <c r="AE675" s="2">
        <f>ROUND((SUM(SmtRes!BS645:'SmtRes'!BS646)),6)</f>
        <v>13492.305</v>
      </c>
      <c r="AF675" s="2">
        <f>ROUND((0),6)</f>
        <v>0</v>
      </c>
      <c r="AG675" s="2">
        <f t="shared" ref="AG675:AG697" si="377">ROUND((AP675),6)</f>
        <v>0</v>
      </c>
      <c r="AH675" s="2">
        <f>(0)</f>
        <v>0</v>
      </c>
      <c r="AI675" s="2">
        <f>(SUM(SmtRes!BV645:'SmtRes'!BV646))</f>
        <v>25.5</v>
      </c>
      <c r="AJ675" s="2">
        <f t="shared" ref="AJ675:AJ697" si="378">(AS675)</f>
        <v>0</v>
      </c>
      <c r="AK675" s="2">
        <v>40370.07</v>
      </c>
      <c r="AL675" s="2">
        <v>0</v>
      </c>
      <c r="AM675" s="2">
        <v>26877.764999999999</v>
      </c>
      <c r="AN675" s="2">
        <v>13492.305</v>
      </c>
      <c r="AO675" s="2">
        <v>0</v>
      </c>
      <c r="AP675" s="2">
        <v>0</v>
      </c>
      <c r="AQ675" s="2">
        <v>0</v>
      </c>
      <c r="AR675" s="2">
        <v>25.5</v>
      </c>
      <c r="AS675" s="2">
        <v>0</v>
      </c>
      <c r="AT675" s="2">
        <v>92</v>
      </c>
      <c r="AU675" s="2">
        <v>46</v>
      </c>
      <c r="AV675" s="2">
        <v>1</v>
      </c>
      <c r="AW675" s="2">
        <v>1</v>
      </c>
      <c r="AX675" s="2"/>
      <c r="AY675" s="2"/>
      <c r="AZ675" s="2">
        <v>1</v>
      </c>
      <c r="BA675" s="2">
        <v>1</v>
      </c>
      <c r="BB675" s="2">
        <v>1</v>
      </c>
      <c r="BC675" s="2">
        <v>1</v>
      </c>
      <c r="BD675" s="2" t="s">
        <v>3</v>
      </c>
      <c r="BE675" s="2" t="s">
        <v>3</v>
      </c>
      <c r="BF675" s="2" t="s">
        <v>3</v>
      </c>
      <c r="BG675" s="2" t="s">
        <v>3</v>
      </c>
      <c r="BH675" s="2">
        <v>0</v>
      </c>
      <c r="BI675" s="2">
        <v>1</v>
      </c>
      <c r="BJ675" s="2" t="s">
        <v>24</v>
      </c>
      <c r="BK675" s="2"/>
      <c r="BL675" s="2"/>
      <c r="BM675" s="2">
        <v>1001</v>
      </c>
      <c r="BN675" s="2">
        <v>0</v>
      </c>
      <c r="BO675" s="2" t="s">
        <v>3</v>
      </c>
      <c r="BP675" s="2">
        <v>0</v>
      </c>
      <c r="BQ675" s="2">
        <v>2</v>
      </c>
      <c r="BR675" s="2">
        <v>0</v>
      </c>
      <c r="BS675" s="2">
        <v>1</v>
      </c>
      <c r="BT675" s="2">
        <v>1</v>
      </c>
      <c r="BU675" s="2">
        <v>1</v>
      </c>
      <c r="BV675" s="2">
        <v>1</v>
      </c>
      <c r="BW675" s="2">
        <v>1</v>
      </c>
      <c r="BX675" s="2">
        <v>1</v>
      </c>
      <c r="BY675" s="2" t="s">
        <v>3</v>
      </c>
      <c r="BZ675" s="2">
        <v>92</v>
      </c>
      <c r="CA675" s="2">
        <v>46</v>
      </c>
      <c r="CB675" s="2" t="s">
        <v>3</v>
      </c>
      <c r="CC675" s="2"/>
      <c r="CD675" s="2"/>
      <c r="CE675" s="2">
        <v>0</v>
      </c>
      <c r="CF675" s="2">
        <v>0</v>
      </c>
      <c r="CG675" s="2">
        <v>0</v>
      </c>
      <c r="CH675" s="2"/>
      <c r="CI675" s="2"/>
      <c r="CJ675" s="2"/>
      <c r="CK675" s="2"/>
      <c r="CL675" s="2"/>
      <c r="CM675" s="2">
        <v>0</v>
      </c>
      <c r="CN675" s="2" t="s">
        <v>3</v>
      </c>
      <c r="CO675" s="2">
        <v>0</v>
      </c>
      <c r="CP675" s="2">
        <f t="shared" ref="CP675:CP691" si="379">(P675+Q675+S675+R675)</f>
        <v>1336.73</v>
      </c>
      <c r="CQ675" s="2">
        <f>SUMIF(SmtRes!AQ645:'SmtRes'!AQ646,"=1",SmtRes!AA645:'SmtRes'!AA646)</f>
        <v>0</v>
      </c>
      <c r="CR675" s="2">
        <f>SUMIF(SmtRes!AQ645:'SmtRes'!AQ646,"=1",SmtRes!AB645:'SmtRes'!AB646)</f>
        <v>1412.4</v>
      </c>
      <c r="CS675" s="2">
        <f>SUMIF(SmtRes!AQ645:'SmtRes'!AQ646,"=1",SmtRes!AC645:'SmtRes'!AC646)</f>
        <v>529.11</v>
      </c>
      <c r="CT675" s="2">
        <f>SUMIF(SmtRes!AQ645:'SmtRes'!AQ646,"=1",SmtRes!AD645:'SmtRes'!AD646)</f>
        <v>0</v>
      </c>
      <c r="CU675" s="2">
        <f t="shared" ref="CU675:CU691" si="380">AG675</f>
        <v>0</v>
      </c>
      <c r="CV675" s="2">
        <f>SUMIF(SmtRes!AQ645:'SmtRes'!AQ646,"=1",SmtRes!BU645:'SmtRes'!BU646)</f>
        <v>0</v>
      </c>
      <c r="CW675" s="2">
        <f>SUMIF(SmtRes!AQ645:'SmtRes'!AQ646,"=1",SmtRes!BV645:'SmtRes'!BV646)</f>
        <v>25.5</v>
      </c>
      <c r="CX675" s="2">
        <f t="shared" ref="CX675:CX691" si="381">AJ675</f>
        <v>0</v>
      </c>
      <c r="CY675" s="2">
        <f t="shared" ref="CY675:CY683" si="382">(((S675+R675)*AT675)/100)</f>
        <v>335.14679999999998</v>
      </c>
      <c r="CZ675" s="2">
        <f t="shared" ref="CZ675:CZ683" si="383">(((S675+R675)*AU675)/100)</f>
        <v>167.57339999999999</v>
      </c>
      <c r="DA675" s="2"/>
      <c r="DB675" s="2"/>
      <c r="DC675" s="2" t="s">
        <v>3</v>
      </c>
      <c r="DD675" s="2" t="s">
        <v>3</v>
      </c>
      <c r="DE675" s="2" t="s">
        <v>3</v>
      </c>
      <c r="DF675" s="2" t="s">
        <v>3</v>
      </c>
      <c r="DG675" s="2" t="s">
        <v>3</v>
      </c>
      <c r="DH675" s="2" t="s">
        <v>3</v>
      </c>
      <c r="DI675" s="2" t="s">
        <v>3</v>
      </c>
      <c r="DJ675" s="2" t="s">
        <v>3</v>
      </c>
      <c r="DK675" s="2" t="s">
        <v>3</v>
      </c>
      <c r="DL675" s="2" t="s">
        <v>3</v>
      </c>
      <c r="DM675" s="2" t="s">
        <v>3</v>
      </c>
      <c r="DN675" s="2">
        <v>0</v>
      </c>
      <c r="DO675" s="2">
        <v>0</v>
      </c>
      <c r="DP675" s="2">
        <v>1</v>
      </c>
      <c r="DQ675" s="2">
        <v>1</v>
      </c>
      <c r="DR675" s="2"/>
      <c r="DS675" s="2"/>
      <c r="DT675" s="2"/>
      <c r="DU675" s="2">
        <v>1007</v>
      </c>
      <c r="DV675" s="2" t="s">
        <v>23</v>
      </c>
      <c r="DW675" s="2" t="s">
        <v>23</v>
      </c>
      <c r="DX675" s="2">
        <v>1000</v>
      </c>
      <c r="DY675" s="2"/>
      <c r="DZ675" s="2" t="s">
        <v>3</v>
      </c>
      <c r="EA675" s="2" t="s">
        <v>3</v>
      </c>
      <c r="EB675" s="2" t="s">
        <v>3</v>
      </c>
      <c r="EC675" s="2" t="s">
        <v>3</v>
      </c>
      <c r="ED675" s="2"/>
      <c r="EE675" s="2">
        <v>70312908</v>
      </c>
      <c r="EF675" s="2">
        <v>2</v>
      </c>
      <c r="EG675" s="2" t="s">
        <v>25</v>
      </c>
      <c r="EH675" s="2">
        <v>1</v>
      </c>
      <c r="EI675" s="2" t="s">
        <v>19</v>
      </c>
      <c r="EJ675" s="2">
        <v>1</v>
      </c>
      <c r="EK675" s="2">
        <v>1001</v>
      </c>
      <c r="EL675" s="2" t="s">
        <v>26</v>
      </c>
      <c r="EM675" s="2" t="s">
        <v>27</v>
      </c>
      <c r="EN675" s="2"/>
      <c r="EO675" s="2" t="s">
        <v>3</v>
      </c>
      <c r="EP675" s="2"/>
      <c r="EQ675" s="2">
        <v>0</v>
      </c>
      <c r="ER675" s="2">
        <v>0</v>
      </c>
      <c r="ES675" s="2">
        <v>0</v>
      </c>
      <c r="ET675" s="2">
        <v>0</v>
      </c>
      <c r="EU675" s="2">
        <v>0</v>
      </c>
      <c r="EV675" s="2">
        <v>0</v>
      </c>
      <c r="EW675" s="2">
        <v>0</v>
      </c>
      <c r="EX675" s="2">
        <v>25.5</v>
      </c>
      <c r="EY675" s="2">
        <v>0</v>
      </c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  <c r="FK675" s="2"/>
      <c r="FL675" s="2"/>
      <c r="FM675" s="2"/>
      <c r="FN675" s="2"/>
      <c r="FO675" s="2"/>
      <c r="FP675" s="2"/>
      <c r="FQ675" s="2">
        <v>0</v>
      </c>
      <c r="FR675" s="2">
        <v>0</v>
      </c>
      <c r="FS675" s="2">
        <v>0</v>
      </c>
      <c r="FT675" s="2"/>
      <c r="FU675" s="2"/>
      <c r="FV675" s="2"/>
      <c r="FW675" s="2"/>
      <c r="FX675" s="2">
        <v>92</v>
      </c>
      <c r="FY675" s="2">
        <v>46</v>
      </c>
      <c r="FZ675" s="2"/>
      <c r="GA675" s="2" t="s">
        <v>3</v>
      </c>
      <c r="GB675" s="2"/>
      <c r="GC675" s="2"/>
      <c r="GD675" s="2">
        <v>1</v>
      </c>
      <c r="GE675" s="2"/>
      <c r="GF675" s="2">
        <v>-838664745</v>
      </c>
      <c r="GG675" s="2">
        <v>2</v>
      </c>
      <c r="GH675" s="2">
        <v>1</v>
      </c>
      <c r="GI675" s="2">
        <v>-2</v>
      </c>
      <c r="GJ675" s="2">
        <v>0</v>
      </c>
      <c r="GK675" s="2">
        <v>0</v>
      </c>
      <c r="GL675" s="2">
        <f t="shared" ref="GL675:GL697" si="384">ROUND(IF(AND(BH675=3,BI675=3,FS675&lt;&gt;0),P675,0),2)</f>
        <v>0</v>
      </c>
      <c r="GM675" s="2">
        <f t="shared" ref="GM675:GM697" si="385">ROUND(O675+X675+Y675,2)+GX675</f>
        <v>1839.45</v>
      </c>
      <c r="GN675" s="2">
        <f t="shared" ref="GN675:GN697" si="386">IF(OR(BI675=0,BI675=1),GM675-GX675,0)</f>
        <v>1839.45</v>
      </c>
      <c r="GO675" s="2">
        <f t="shared" ref="GO675:GO697" si="387">IF(BI675=2,GM675-GX675,0)</f>
        <v>0</v>
      </c>
      <c r="GP675" s="2">
        <f t="shared" ref="GP675:GP697" si="388">IF(BI675=4,GM675-GX675,0)</f>
        <v>0</v>
      </c>
      <c r="GQ675" s="2"/>
      <c r="GR675" s="2">
        <v>0</v>
      </c>
      <c r="GS675" s="2">
        <v>3</v>
      </c>
      <c r="GT675" s="2">
        <v>0</v>
      </c>
      <c r="GU675" s="2" t="s">
        <v>3</v>
      </c>
      <c r="GV675" s="2">
        <f t="shared" ref="GV675:GV697" si="389">ROUND((GT675),6)</f>
        <v>0</v>
      </c>
      <c r="GW675" s="2">
        <v>1</v>
      </c>
      <c r="GX675" s="2">
        <f t="shared" ref="GX675:GX697" si="390">ROUND(HC675*I675,2)</f>
        <v>0</v>
      </c>
      <c r="GY675" s="2"/>
      <c r="GZ675" s="2"/>
      <c r="HA675" s="2">
        <v>0</v>
      </c>
      <c r="HB675" s="2">
        <v>0</v>
      </c>
      <c r="HC675" s="2">
        <f t="shared" ref="HC675:HC691" si="391">GV675*GW675</f>
        <v>0</v>
      </c>
      <c r="HD675" s="2"/>
      <c r="HE675" s="2" t="s">
        <v>3</v>
      </c>
      <c r="HF675" s="2" t="s">
        <v>3</v>
      </c>
      <c r="HG675" s="2"/>
      <c r="HH675" s="2"/>
      <c r="HI675" s="2"/>
      <c r="HJ675" s="2"/>
      <c r="HK675" s="2"/>
      <c r="HL675" s="2"/>
      <c r="HM675" s="2" t="s">
        <v>3</v>
      </c>
      <c r="HN675" s="2" t="s">
        <v>28</v>
      </c>
      <c r="HO675" s="2" t="s">
        <v>29</v>
      </c>
      <c r="HP675" s="2" t="s">
        <v>26</v>
      </c>
      <c r="HQ675" s="2" t="s">
        <v>26</v>
      </c>
      <c r="HR675" s="2"/>
      <c r="HS675" s="2">
        <v>0</v>
      </c>
      <c r="HT675" s="2"/>
      <c r="HU675" s="2"/>
      <c r="HV675" s="2"/>
      <c r="HW675" s="2"/>
      <c r="HX675" s="2"/>
      <c r="HY675" s="2"/>
      <c r="HZ675" s="2"/>
      <c r="IA675" s="2"/>
      <c r="IB675" s="2"/>
      <c r="IC675" s="2"/>
      <c r="ID675" s="2"/>
      <c r="IE675" s="2"/>
      <c r="IF675" s="2"/>
      <c r="IG675" s="2"/>
      <c r="IH675" s="2"/>
      <c r="II675" s="2"/>
      <c r="IJ675" s="2"/>
      <c r="IK675" s="2">
        <v>0</v>
      </c>
      <c r="IL675" s="2"/>
      <c r="IM675" s="2"/>
      <c r="IN675" s="2"/>
      <c r="IO675" s="2"/>
      <c r="IP675" s="2"/>
      <c r="IQ675" s="2"/>
      <c r="IR675" s="2"/>
      <c r="IS675" s="2"/>
      <c r="IT675" s="2"/>
      <c r="IU675" s="2"/>
    </row>
    <row r="676" spans="1:255" x14ac:dyDescent="0.2">
      <c r="A676" s="2">
        <v>17</v>
      </c>
      <c r="B676" s="2">
        <v>1</v>
      </c>
      <c r="C676" s="2">
        <f>ROW(SmtRes!A648)</f>
        <v>648</v>
      </c>
      <c r="D676" s="2">
        <f>ROW(EtalonRes!A709)</f>
        <v>709</v>
      </c>
      <c r="E676" s="2" t="s">
        <v>781</v>
      </c>
      <c r="F676" s="2" t="s">
        <v>39</v>
      </c>
      <c r="G676" s="2" t="s">
        <v>40</v>
      </c>
      <c r="H676" s="2" t="s">
        <v>23</v>
      </c>
      <c r="I676" s="2">
        <f>ROUND(27/1000,7)</f>
        <v>2.7E-2</v>
      </c>
      <c r="J676" s="2">
        <v>0</v>
      </c>
      <c r="K676" s="2">
        <f>ROUND(27/1000,7)</f>
        <v>2.7E-2</v>
      </c>
      <c r="L676" s="2"/>
      <c r="M676" s="2"/>
      <c r="N676" s="2"/>
      <c r="O676" s="2">
        <f t="shared" si="371"/>
        <v>350.82</v>
      </c>
      <c r="P676" s="2">
        <f>SUMIF(SmtRes!AQ647:'SmtRes'!AQ648,"=1",SmtRes!DF647:'SmtRes'!DF648)</f>
        <v>0</v>
      </c>
      <c r="Q676" s="2">
        <f>SUMIF(SmtRes!AQ647:'SmtRes'!AQ648,"=1",SmtRes!DG647:'SmtRes'!DG648)</f>
        <v>252.31</v>
      </c>
      <c r="R676" s="2">
        <f>SUMIF(SmtRes!AQ647:'SmtRes'!AQ648,"=1",SmtRes!DH647:'SmtRes'!DH648)</f>
        <v>98.51</v>
      </c>
      <c r="S676" s="2">
        <f>SUMIF(SmtRes!AQ647:'SmtRes'!AQ648,"=1",SmtRes!DI647:'SmtRes'!DI648)</f>
        <v>0</v>
      </c>
      <c r="T676" s="2">
        <f t="shared" si="372"/>
        <v>0</v>
      </c>
      <c r="U676" s="2">
        <f>SUMIF(SmtRes!AQ647:'SmtRes'!AQ648,"=1",SmtRes!CV647:'SmtRes'!CV648)</f>
        <v>0</v>
      </c>
      <c r="V676" s="2">
        <f>SUMIF(SmtRes!AQ647:'SmtRes'!AQ648,"=1",SmtRes!CW647:'SmtRes'!CW648)</f>
        <v>0.21762000000000001</v>
      </c>
      <c r="W676" s="2">
        <f t="shared" si="373"/>
        <v>0</v>
      </c>
      <c r="X676" s="2">
        <f t="shared" si="374"/>
        <v>90.63</v>
      </c>
      <c r="Y676" s="2">
        <f t="shared" si="375"/>
        <v>45.31</v>
      </c>
      <c r="Z676" s="2"/>
      <c r="AA676" s="2">
        <v>72309884</v>
      </c>
      <c r="AB676" s="2">
        <f t="shared" si="376"/>
        <v>6674.9696000000004</v>
      </c>
      <c r="AC676" s="2">
        <f>ROUND((0),6)</f>
        <v>0</v>
      </c>
      <c r="AD676" s="2">
        <f>ROUND((((SUM(SmtRes!BR647:'SmtRes'!BR648))-(SUM(SmtRes!BS647:'SmtRes'!BS648)))+AE676),6)</f>
        <v>6674.9696000000004</v>
      </c>
      <c r="AE676" s="2">
        <f>ROUND((SUM(SmtRes!BS647:'SmtRes'!BS648)),6)</f>
        <v>3648.6008000000002</v>
      </c>
      <c r="AF676" s="2">
        <f>ROUND((0),6)</f>
        <v>0</v>
      </c>
      <c r="AG676" s="2">
        <f t="shared" si="377"/>
        <v>0</v>
      </c>
      <c r="AH676" s="2">
        <f>(0)</f>
        <v>0</v>
      </c>
      <c r="AI676" s="2">
        <f>(SUM(SmtRes!BV647:'SmtRes'!BV648))</f>
        <v>8.06</v>
      </c>
      <c r="AJ676" s="2">
        <f t="shared" si="378"/>
        <v>0</v>
      </c>
      <c r="AK676" s="2">
        <v>10323.570400000001</v>
      </c>
      <c r="AL676" s="2">
        <v>0</v>
      </c>
      <c r="AM676" s="2">
        <v>6674.9696000000004</v>
      </c>
      <c r="AN676" s="2">
        <v>3648.6008000000002</v>
      </c>
      <c r="AO676" s="2">
        <v>0</v>
      </c>
      <c r="AP676" s="2">
        <v>0</v>
      </c>
      <c r="AQ676" s="2">
        <v>0</v>
      </c>
      <c r="AR676" s="2">
        <v>8.06</v>
      </c>
      <c r="AS676" s="2">
        <v>0</v>
      </c>
      <c r="AT676" s="2">
        <v>92</v>
      </c>
      <c r="AU676" s="2">
        <v>46</v>
      </c>
      <c r="AV676" s="2">
        <v>1</v>
      </c>
      <c r="AW676" s="2">
        <v>1</v>
      </c>
      <c r="AX676" s="2"/>
      <c r="AY676" s="2"/>
      <c r="AZ676" s="2">
        <v>1</v>
      </c>
      <c r="BA676" s="2">
        <v>1</v>
      </c>
      <c r="BB676" s="2">
        <v>1</v>
      </c>
      <c r="BC676" s="2">
        <v>1</v>
      </c>
      <c r="BD676" s="2" t="s">
        <v>3</v>
      </c>
      <c r="BE676" s="2" t="s">
        <v>3</v>
      </c>
      <c r="BF676" s="2" t="s">
        <v>3</v>
      </c>
      <c r="BG676" s="2" t="s">
        <v>3</v>
      </c>
      <c r="BH676" s="2">
        <v>0</v>
      </c>
      <c r="BI676" s="2">
        <v>1</v>
      </c>
      <c r="BJ676" s="2" t="s">
        <v>41</v>
      </c>
      <c r="BK676" s="2"/>
      <c r="BL676" s="2"/>
      <c r="BM676" s="2">
        <v>1001</v>
      </c>
      <c r="BN676" s="2">
        <v>0</v>
      </c>
      <c r="BO676" s="2" t="s">
        <v>3</v>
      </c>
      <c r="BP676" s="2">
        <v>0</v>
      </c>
      <c r="BQ676" s="2">
        <v>2</v>
      </c>
      <c r="BR676" s="2">
        <v>0</v>
      </c>
      <c r="BS676" s="2">
        <v>1</v>
      </c>
      <c r="BT676" s="2">
        <v>1</v>
      </c>
      <c r="BU676" s="2">
        <v>1</v>
      </c>
      <c r="BV676" s="2">
        <v>1</v>
      </c>
      <c r="BW676" s="2">
        <v>1</v>
      </c>
      <c r="BX676" s="2">
        <v>1</v>
      </c>
      <c r="BY676" s="2" t="s">
        <v>3</v>
      </c>
      <c r="BZ676" s="2">
        <v>92</v>
      </c>
      <c r="CA676" s="2">
        <v>46</v>
      </c>
      <c r="CB676" s="2" t="s">
        <v>3</v>
      </c>
      <c r="CC676" s="2"/>
      <c r="CD676" s="2"/>
      <c r="CE676" s="2">
        <v>0</v>
      </c>
      <c r="CF676" s="2">
        <v>0</v>
      </c>
      <c r="CG676" s="2">
        <v>0</v>
      </c>
      <c r="CH676" s="2"/>
      <c r="CI676" s="2"/>
      <c r="CJ676" s="2"/>
      <c r="CK676" s="2"/>
      <c r="CL676" s="2"/>
      <c r="CM676" s="2">
        <v>0</v>
      </c>
      <c r="CN676" s="2" t="s">
        <v>3</v>
      </c>
      <c r="CO676" s="2">
        <v>0</v>
      </c>
      <c r="CP676" s="2">
        <f t="shared" si="379"/>
        <v>350.82</v>
      </c>
      <c r="CQ676" s="2">
        <f>SUMIF(SmtRes!AQ647:'SmtRes'!AQ648,"=1",SmtRes!AA647:'SmtRes'!AA648)</f>
        <v>0</v>
      </c>
      <c r="CR676" s="2">
        <f>SUMIF(SmtRes!AQ647:'SmtRes'!AQ648,"=1",SmtRes!AB647:'SmtRes'!AB648)</f>
        <v>1159.42</v>
      </c>
      <c r="CS676" s="2">
        <f>SUMIF(SmtRes!AQ647:'SmtRes'!AQ648,"=1",SmtRes!AC647:'SmtRes'!AC648)</f>
        <v>452.68</v>
      </c>
      <c r="CT676" s="2">
        <f>SUMIF(SmtRes!AQ647:'SmtRes'!AQ648,"=1",SmtRes!AD647:'SmtRes'!AD648)</f>
        <v>0</v>
      </c>
      <c r="CU676" s="2">
        <f t="shared" si="380"/>
        <v>0</v>
      </c>
      <c r="CV676" s="2">
        <f>SUMIF(SmtRes!AQ647:'SmtRes'!AQ648,"=1",SmtRes!BU647:'SmtRes'!BU648)</f>
        <v>0</v>
      </c>
      <c r="CW676" s="2">
        <f>SUMIF(SmtRes!AQ647:'SmtRes'!AQ648,"=1",SmtRes!BV647:'SmtRes'!BV648)</f>
        <v>8.06</v>
      </c>
      <c r="CX676" s="2">
        <f t="shared" si="381"/>
        <v>0</v>
      </c>
      <c r="CY676" s="2">
        <f t="shared" si="382"/>
        <v>90.629199999999997</v>
      </c>
      <c r="CZ676" s="2">
        <f t="shared" si="383"/>
        <v>45.314599999999999</v>
      </c>
      <c r="DA676" s="2"/>
      <c r="DB676" s="2"/>
      <c r="DC676" s="2" t="s">
        <v>3</v>
      </c>
      <c r="DD676" s="2" t="s">
        <v>3</v>
      </c>
      <c r="DE676" s="2" t="s">
        <v>3</v>
      </c>
      <c r="DF676" s="2" t="s">
        <v>3</v>
      </c>
      <c r="DG676" s="2" t="s">
        <v>3</v>
      </c>
      <c r="DH676" s="2" t="s">
        <v>3</v>
      </c>
      <c r="DI676" s="2" t="s">
        <v>3</v>
      </c>
      <c r="DJ676" s="2" t="s">
        <v>3</v>
      </c>
      <c r="DK676" s="2" t="s">
        <v>3</v>
      </c>
      <c r="DL676" s="2" t="s">
        <v>3</v>
      </c>
      <c r="DM676" s="2" t="s">
        <v>3</v>
      </c>
      <c r="DN676" s="2">
        <v>0</v>
      </c>
      <c r="DO676" s="2">
        <v>0</v>
      </c>
      <c r="DP676" s="2">
        <v>1</v>
      </c>
      <c r="DQ676" s="2">
        <v>1</v>
      </c>
      <c r="DR676" s="2"/>
      <c r="DS676" s="2"/>
      <c r="DT676" s="2"/>
      <c r="DU676" s="2">
        <v>1007</v>
      </c>
      <c r="DV676" s="2" t="s">
        <v>23</v>
      </c>
      <c r="DW676" s="2" t="s">
        <v>23</v>
      </c>
      <c r="DX676" s="2">
        <v>1000</v>
      </c>
      <c r="DY676" s="2"/>
      <c r="DZ676" s="2" t="s">
        <v>3</v>
      </c>
      <c r="EA676" s="2" t="s">
        <v>3</v>
      </c>
      <c r="EB676" s="2" t="s">
        <v>3</v>
      </c>
      <c r="EC676" s="2" t="s">
        <v>3</v>
      </c>
      <c r="ED676" s="2"/>
      <c r="EE676" s="2">
        <v>70312908</v>
      </c>
      <c r="EF676" s="2">
        <v>2</v>
      </c>
      <c r="EG676" s="2" t="s">
        <v>25</v>
      </c>
      <c r="EH676" s="2">
        <v>1</v>
      </c>
      <c r="EI676" s="2" t="s">
        <v>19</v>
      </c>
      <c r="EJ676" s="2">
        <v>1</v>
      </c>
      <c r="EK676" s="2">
        <v>1001</v>
      </c>
      <c r="EL676" s="2" t="s">
        <v>26</v>
      </c>
      <c r="EM676" s="2" t="s">
        <v>27</v>
      </c>
      <c r="EN676" s="2"/>
      <c r="EO676" s="2" t="s">
        <v>3</v>
      </c>
      <c r="EP676" s="2"/>
      <c r="EQ676" s="2">
        <v>0</v>
      </c>
      <c r="ER676" s="2">
        <v>0</v>
      </c>
      <c r="ES676" s="2">
        <v>0</v>
      </c>
      <c r="ET676" s="2">
        <v>0</v>
      </c>
      <c r="EU676" s="2">
        <v>0</v>
      </c>
      <c r="EV676" s="2">
        <v>0</v>
      </c>
      <c r="EW676" s="2">
        <v>0</v>
      </c>
      <c r="EX676" s="2">
        <v>8.06</v>
      </c>
      <c r="EY676" s="2">
        <v>0</v>
      </c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  <c r="FK676" s="2"/>
      <c r="FL676" s="2"/>
      <c r="FM676" s="2"/>
      <c r="FN676" s="2"/>
      <c r="FO676" s="2"/>
      <c r="FP676" s="2"/>
      <c r="FQ676" s="2">
        <v>0</v>
      </c>
      <c r="FR676" s="2">
        <v>0</v>
      </c>
      <c r="FS676" s="2">
        <v>0</v>
      </c>
      <c r="FT676" s="2"/>
      <c r="FU676" s="2"/>
      <c r="FV676" s="2"/>
      <c r="FW676" s="2"/>
      <c r="FX676" s="2">
        <v>92</v>
      </c>
      <c r="FY676" s="2">
        <v>46</v>
      </c>
      <c r="FZ676" s="2"/>
      <c r="GA676" s="2" t="s">
        <v>3</v>
      </c>
      <c r="GB676" s="2"/>
      <c r="GC676" s="2"/>
      <c r="GD676" s="2">
        <v>1</v>
      </c>
      <c r="GE676" s="2"/>
      <c r="GF676" s="2">
        <v>795209757</v>
      </c>
      <c r="GG676" s="2">
        <v>2</v>
      </c>
      <c r="GH676" s="2">
        <v>1</v>
      </c>
      <c r="GI676" s="2">
        <v>-2</v>
      </c>
      <c r="GJ676" s="2">
        <v>0</v>
      </c>
      <c r="GK676" s="2">
        <v>0</v>
      </c>
      <c r="GL676" s="2">
        <f t="shared" si="384"/>
        <v>0</v>
      </c>
      <c r="GM676" s="2">
        <f t="shared" si="385"/>
        <v>486.76</v>
      </c>
      <c r="GN676" s="2">
        <f t="shared" si="386"/>
        <v>486.76</v>
      </c>
      <c r="GO676" s="2">
        <f t="shared" si="387"/>
        <v>0</v>
      </c>
      <c r="GP676" s="2">
        <f t="shared" si="388"/>
        <v>0</v>
      </c>
      <c r="GQ676" s="2"/>
      <c r="GR676" s="2">
        <v>0</v>
      </c>
      <c r="GS676" s="2">
        <v>3</v>
      </c>
      <c r="GT676" s="2">
        <v>0</v>
      </c>
      <c r="GU676" s="2" t="s">
        <v>3</v>
      </c>
      <c r="GV676" s="2">
        <f t="shared" si="389"/>
        <v>0</v>
      </c>
      <c r="GW676" s="2">
        <v>1</v>
      </c>
      <c r="GX676" s="2">
        <f t="shared" si="390"/>
        <v>0</v>
      </c>
      <c r="GY676" s="2"/>
      <c r="GZ676" s="2"/>
      <c r="HA676" s="2">
        <v>0</v>
      </c>
      <c r="HB676" s="2">
        <v>0</v>
      </c>
      <c r="HC676" s="2">
        <f t="shared" si="391"/>
        <v>0</v>
      </c>
      <c r="HD676" s="2"/>
      <c r="HE676" s="2" t="s">
        <v>3</v>
      </c>
      <c r="HF676" s="2" t="s">
        <v>3</v>
      </c>
      <c r="HG676" s="2"/>
      <c r="HH676" s="2"/>
      <c r="HI676" s="2"/>
      <c r="HJ676" s="2"/>
      <c r="HK676" s="2"/>
      <c r="HL676" s="2"/>
      <c r="HM676" s="2" t="s">
        <v>3</v>
      </c>
      <c r="HN676" s="2" t="s">
        <v>28</v>
      </c>
      <c r="HO676" s="2" t="s">
        <v>29</v>
      </c>
      <c r="HP676" s="2" t="s">
        <v>26</v>
      </c>
      <c r="HQ676" s="2" t="s">
        <v>26</v>
      </c>
      <c r="HR676" s="2"/>
      <c r="HS676" s="2">
        <v>0</v>
      </c>
      <c r="HT676" s="2"/>
      <c r="HU676" s="2"/>
      <c r="HV676" s="2"/>
      <c r="HW676" s="2"/>
      <c r="HX676" s="2"/>
      <c r="HY676" s="2"/>
      <c r="HZ676" s="2"/>
      <c r="IA676" s="2"/>
      <c r="IB676" s="2"/>
      <c r="IC676" s="2"/>
      <c r="ID676" s="2"/>
      <c r="IE676" s="2"/>
      <c r="IF676" s="2"/>
      <c r="IG676" s="2"/>
      <c r="IH676" s="2"/>
      <c r="II676" s="2"/>
      <c r="IJ676" s="2"/>
      <c r="IK676" s="2">
        <v>0</v>
      </c>
      <c r="IL676" s="2"/>
      <c r="IM676" s="2"/>
      <c r="IN676" s="2"/>
      <c r="IO676" s="2"/>
      <c r="IP676" s="2"/>
      <c r="IQ676" s="2"/>
      <c r="IR676" s="2"/>
      <c r="IS676" s="2"/>
      <c r="IT676" s="2"/>
      <c r="IU676" s="2"/>
    </row>
    <row r="677" spans="1:255" x14ac:dyDescent="0.2">
      <c r="A677" s="2">
        <v>17</v>
      </c>
      <c r="B677" s="2">
        <v>1</v>
      </c>
      <c r="C677" s="2">
        <f>ROW(SmtRes!A662)</f>
        <v>662</v>
      </c>
      <c r="D677" s="2">
        <f>ROW(EtalonRes!A723)</f>
        <v>723</v>
      </c>
      <c r="E677" s="2" t="s">
        <v>782</v>
      </c>
      <c r="F677" s="2" t="s">
        <v>783</v>
      </c>
      <c r="G677" s="2" t="s">
        <v>784</v>
      </c>
      <c r="H677" s="2" t="s">
        <v>113</v>
      </c>
      <c r="I677" s="2">
        <v>30</v>
      </c>
      <c r="J677" s="2">
        <v>0</v>
      </c>
      <c r="K677" s="2">
        <v>30</v>
      </c>
      <c r="L677" s="2"/>
      <c r="M677" s="2"/>
      <c r="N677" s="2"/>
      <c r="O677" s="2">
        <f t="shared" si="371"/>
        <v>37471.71</v>
      </c>
      <c r="P677" s="2">
        <f>SUMIF(SmtRes!AQ649:'SmtRes'!AQ662,"=1",SmtRes!DF649:'SmtRes'!DF662)</f>
        <v>449.59</v>
      </c>
      <c r="Q677" s="2">
        <f>SUMIF(SmtRes!AQ649:'SmtRes'!AQ662,"=1",SmtRes!DG649:'SmtRes'!DG662)</f>
        <v>25091.120000000003</v>
      </c>
      <c r="R677" s="2">
        <f>SUMIF(SmtRes!AQ649:'SmtRes'!AQ662,"=1",SmtRes!DH649:'SmtRes'!DH662)</f>
        <v>6623.02</v>
      </c>
      <c r="S677" s="2">
        <f>SUMIF(SmtRes!AQ649:'SmtRes'!AQ662,"=1",SmtRes!DI649:'SmtRes'!DI662)</f>
        <v>5307.98</v>
      </c>
      <c r="T677" s="2">
        <f t="shared" si="372"/>
        <v>0</v>
      </c>
      <c r="U677" s="2">
        <f>SUMIF(SmtRes!AQ649:'SmtRes'!AQ662,"=1",SmtRes!CV649:'SmtRes'!CV662)</f>
        <v>11.88</v>
      </c>
      <c r="V677" s="2">
        <f>SUMIF(SmtRes!AQ649:'SmtRes'!AQ662,"=1",SmtRes!CW649:'SmtRes'!CW662)</f>
        <v>13.691999999999998</v>
      </c>
      <c r="W677" s="2">
        <f t="shared" si="373"/>
        <v>0</v>
      </c>
      <c r="X677" s="2">
        <f t="shared" si="374"/>
        <v>12646.86</v>
      </c>
      <c r="Y677" s="2">
        <f t="shared" si="375"/>
        <v>5368.95</v>
      </c>
      <c r="Z677" s="2"/>
      <c r="AA677" s="2">
        <v>72309884</v>
      </c>
      <c r="AB677" s="2">
        <f t="shared" si="376"/>
        <v>822.85163699999998</v>
      </c>
      <c r="AC677" s="2">
        <f>ROUND((SUM(SmtRes!BQ649:'SmtRes'!BQ662)),6)</f>
        <v>10.535152999999999</v>
      </c>
      <c r="AD677" s="2">
        <f>ROUND((((SUM(SmtRes!BR649:'SmtRes'!BR662))-(SUM(SmtRes!BS649:'SmtRes'!BS662)))+AE677),6)</f>
        <v>635.38368400000002</v>
      </c>
      <c r="AE677" s="2">
        <f>ROUND((SUM(SmtRes!BS649:'SmtRes'!BS662)),6)</f>
        <v>220.767404</v>
      </c>
      <c r="AF677" s="2">
        <f>ROUND((SUM(SmtRes!BT649:'SmtRes'!BT662)),6)</f>
        <v>176.93279999999999</v>
      </c>
      <c r="AG677" s="2">
        <f t="shared" si="377"/>
        <v>0</v>
      </c>
      <c r="AH677" s="2">
        <f>(SUM(SmtRes!BU649:'SmtRes'!BU662))</f>
        <v>0.39600000000000002</v>
      </c>
      <c r="AI677" s="2">
        <f>(SUM(SmtRes!BV649:'SmtRes'!BV662))</f>
        <v>0.45640000000000008</v>
      </c>
      <c r="AJ677" s="2">
        <f t="shared" si="378"/>
        <v>0</v>
      </c>
      <c r="AK677" s="2">
        <v>2609.0476020999999</v>
      </c>
      <c r="AL677" s="2">
        <v>26.337882099999998</v>
      </c>
      <c r="AM677" s="2">
        <v>1588.4592100000002</v>
      </c>
      <c r="AN677" s="2">
        <v>551.91850999999997</v>
      </c>
      <c r="AO677" s="2">
        <v>442.33199999999999</v>
      </c>
      <c r="AP677" s="2">
        <v>0</v>
      </c>
      <c r="AQ677" s="2">
        <v>0.99</v>
      </c>
      <c r="AR677" s="2">
        <v>1.141</v>
      </c>
      <c r="AS677" s="2">
        <v>0</v>
      </c>
      <c r="AT677" s="2">
        <v>106</v>
      </c>
      <c r="AU677" s="2">
        <v>45</v>
      </c>
      <c r="AV677" s="2">
        <v>1</v>
      </c>
      <c r="AW677" s="2">
        <v>1</v>
      </c>
      <c r="AX677" s="2"/>
      <c r="AY677" s="2"/>
      <c r="AZ677" s="2">
        <v>1</v>
      </c>
      <c r="BA677" s="2">
        <v>1</v>
      </c>
      <c r="BB677" s="2">
        <v>1</v>
      </c>
      <c r="BC677" s="2">
        <v>1</v>
      </c>
      <c r="BD677" s="2" t="s">
        <v>3</v>
      </c>
      <c r="BE677" s="2" t="s">
        <v>3</v>
      </c>
      <c r="BF677" s="2" t="s">
        <v>3</v>
      </c>
      <c r="BG677" s="2" t="s">
        <v>3</v>
      </c>
      <c r="BH677" s="2">
        <v>0</v>
      </c>
      <c r="BI677" s="2">
        <v>1</v>
      </c>
      <c r="BJ677" s="2" t="s">
        <v>785</v>
      </c>
      <c r="BK677" s="2"/>
      <c r="BL677" s="2"/>
      <c r="BM677" s="2">
        <v>4001</v>
      </c>
      <c r="BN677" s="2">
        <v>0</v>
      </c>
      <c r="BO677" s="2" t="s">
        <v>3</v>
      </c>
      <c r="BP677" s="2">
        <v>0</v>
      </c>
      <c r="BQ677" s="2">
        <v>2</v>
      </c>
      <c r="BR677" s="2">
        <v>0</v>
      </c>
      <c r="BS677" s="2">
        <v>1</v>
      </c>
      <c r="BT677" s="2">
        <v>1</v>
      </c>
      <c r="BU677" s="2">
        <v>1</v>
      </c>
      <c r="BV677" s="2">
        <v>1</v>
      </c>
      <c r="BW677" s="2">
        <v>1</v>
      </c>
      <c r="BX677" s="2">
        <v>1</v>
      </c>
      <c r="BY677" s="2" t="s">
        <v>3</v>
      </c>
      <c r="BZ677" s="2">
        <v>106</v>
      </c>
      <c r="CA677" s="2">
        <v>45</v>
      </c>
      <c r="CB677" s="2" t="s">
        <v>3</v>
      </c>
      <c r="CC677" s="2"/>
      <c r="CD677" s="2"/>
      <c r="CE677" s="2">
        <v>0</v>
      </c>
      <c r="CF677" s="2">
        <v>0</v>
      </c>
      <c r="CG677" s="2">
        <v>0</v>
      </c>
      <c r="CH677" s="2"/>
      <c r="CI677" s="2"/>
      <c r="CJ677" s="2"/>
      <c r="CK677" s="2"/>
      <c r="CL677" s="2"/>
      <c r="CM677" s="2">
        <v>0</v>
      </c>
      <c r="CN677" s="2" t="s">
        <v>3</v>
      </c>
      <c r="CO677" s="2">
        <v>0</v>
      </c>
      <c r="CP677" s="2">
        <f t="shared" si="379"/>
        <v>37471.710000000006</v>
      </c>
      <c r="CQ677" s="2">
        <f>SUMIF(SmtRes!AQ649:'SmtRes'!AQ662,"=1",SmtRes!AA649:'SmtRes'!AA662)</f>
        <v>49536.15</v>
      </c>
      <c r="CR677" s="2">
        <f>SUMIF(SmtRes!AQ649:'SmtRes'!AQ662,"=1",SmtRes!AB649:'SmtRes'!AB662)</f>
        <v>9750.2199999999993</v>
      </c>
      <c r="CS677" s="2">
        <f>SUMIF(SmtRes!AQ649:'SmtRes'!AQ662,"=1",SmtRes!AC649:'SmtRes'!AC662)</f>
        <v>2886.5800000000004</v>
      </c>
      <c r="CT677" s="2">
        <f>SUMIF(SmtRes!AQ649:'SmtRes'!AQ662,"=1",SmtRes!AD649:'SmtRes'!AD662)</f>
        <v>446.8</v>
      </c>
      <c r="CU677" s="2">
        <f t="shared" si="380"/>
        <v>0</v>
      </c>
      <c r="CV677" s="2">
        <f>SUMIF(SmtRes!AQ649:'SmtRes'!AQ662,"=1",SmtRes!BU649:'SmtRes'!BU662)</f>
        <v>0.39600000000000002</v>
      </c>
      <c r="CW677" s="2">
        <f>SUMIF(SmtRes!AQ649:'SmtRes'!AQ662,"=1",SmtRes!BV649:'SmtRes'!BV662)</f>
        <v>0.45640000000000008</v>
      </c>
      <c r="CX677" s="2">
        <f t="shared" si="381"/>
        <v>0</v>
      </c>
      <c r="CY677" s="2">
        <f t="shared" si="382"/>
        <v>12646.86</v>
      </c>
      <c r="CZ677" s="2">
        <f t="shared" si="383"/>
        <v>5368.95</v>
      </c>
      <c r="DA677" s="2"/>
      <c r="DB677" s="2"/>
      <c r="DC677" s="2" t="s">
        <v>3</v>
      </c>
      <c r="DD677" s="2" t="s">
        <v>786</v>
      </c>
      <c r="DE677" s="2" t="s">
        <v>786</v>
      </c>
      <c r="DF677" s="2" t="s">
        <v>786</v>
      </c>
      <c r="DG677" s="2" t="s">
        <v>786</v>
      </c>
      <c r="DH677" s="2" t="s">
        <v>3</v>
      </c>
      <c r="DI677" s="2" t="s">
        <v>786</v>
      </c>
      <c r="DJ677" s="2" t="s">
        <v>786</v>
      </c>
      <c r="DK677" s="2" t="s">
        <v>3</v>
      </c>
      <c r="DL677" s="2" t="s">
        <v>3</v>
      </c>
      <c r="DM677" s="2" t="s">
        <v>3</v>
      </c>
      <c r="DN677" s="2">
        <v>0</v>
      </c>
      <c r="DO677" s="2">
        <v>0</v>
      </c>
      <c r="DP677" s="2">
        <v>1</v>
      </c>
      <c r="DQ677" s="2">
        <v>1</v>
      </c>
      <c r="DR677" s="2"/>
      <c r="DS677" s="2"/>
      <c r="DT677" s="2"/>
      <c r="DU677" s="2">
        <v>1003</v>
      </c>
      <c r="DV677" s="2" t="s">
        <v>113</v>
      </c>
      <c r="DW677" s="2" t="s">
        <v>113</v>
      </c>
      <c r="DX677" s="2">
        <v>1</v>
      </c>
      <c r="DY677" s="2"/>
      <c r="DZ677" s="2" t="s">
        <v>3</v>
      </c>
      <c r="EA677" s="2" t="s">
        <v>3</v>
      </c>
      <c r="EB677" s="2" t="s">
        <v>3</v>
      </c>
      <c r="EC677" s="2" t="s">
        <v>3</v>
      </c>
      <c r="ED677" s="2"/>
      <c r="EE677" s="2">
        <v>70312917</v>
      </c>
      <c r="EF677" s="2">
        <v>2</v>
      </c>
      <c r="EG677" s="2" t="s">
        <v>25</v>
      </c>
      <c r="EH677" s="2">
        <v>4</v>
      </c>
      <c r="EI677" s="2" t="s">
        <v>787</v>
      </c>
      <c r="EJ677" s="2">
        <v>1</v>
      </c>
      <c r="EK677" s="2">
        <v>4001</v>
      </c>
      <c r="EL677" s="2" t="s">
        <v>787</v>
      </c>
      <c r="EM677" s="2" t="s">
        <v>788</v>
      </c>
      <c r="EN677" s="2"/>
      <c r="EO677" s="2" t="s">
        <v>3</v>
      </c>
      <c r="EP677" s="2"/>
      <c r="EQ677" s="2">
        <v>0</v>
      </c>
      <c r="ER677" s="2">
        <v>0</v>
      </c>
      <c r="ES677" s="2">
        <v>0</v>
      </c>
      <c r="ET677" s="2">
        <v>0</v>
      </c>
      <c r="EU677" s="2">
        <v>0</v>
      </c>
      <c r="EV677" s="2">
        <v>0</v>
      </c>
      <c r="EW677" s="2">
        <v>0.99</v>
      </c>
      <c r="EX677" s="2">
        <v>1.1399999999999999</v>
      </c>
      <c r="EY677" s="2">
        <v>0</v>
      </c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  <c r="FK677" s="2"/>
      <c r="FL677" s="2"/>
      <c r="FM677" s="2"/>
      <c r="FN677" s="2"/>
      <c r="FO677" s="2"/>
      <c r="FP677" s="2"/>
      <c r="FQ677" s="2">
        <v>0</v>
      </c>
      <c r="FR677" s="2">
        <v>0</v>
      </c>
      <c r="FS677" s="2">
        <v>0</v>
      </c>
      <c r="FT677" s="2"/>
      <c r="FU677" s="2"/>
      <c r="FV677" s="2"/>
      <c r="FW677" s="2"/>
      <c r="FX677" s="2">
        <v>106</v>
      </c>
      <c r="FY677" s="2">
        <v>45</v>
      </c>
      <c r="FZ677" s="2"/>
      <c r="GA677" s="2" t="s">
        <v>3</v>
      </c>
      <c r="GB677" s="2"/>
      <c r="GC677" s="2"/>
      <c r="GD677" s="2">
        <v>1</v>
      </c>
      <c r="GE677" s="2"/>
      <c r="GF677" s="2">
        <v>700160286</v>
      </c>
      <c r="GG677" s="2">
        <v>2</v>
      </c>
      <c r="GH677" s="2">
        <v>1</v>
      </c>
      <c r="GI677" s="2">
        <v>-2</v>
      </c>
      <c r="GJ677" s="2">
        <v>0</v>
      </c>
      <c r="GK677" s="2">
        <v>0</v>
      </c>
      <c r="GL677" s="2">
        <f t="shared" si="384"/>
        <v>0</v>
      </c>
      <c r="GM677" s="2">
        <f t="shared" si="385"/>
        <v>55487.519999999997</v>
      </c>
      <c r="GN677" s="2">
        <f t="shared" si="386"/>
        <v>55487.519999999997</v>
      </c>
      <c r="GO677" s="2">
        <f t="shared" si="387"/>
        <v>0</v>
      </c>
      <c r="GP677" s="2">
        <f t="shared" si="388"/>
        <v>0</v>
      </c>
      <c r="GQ677" s="2"/>
      <c r="GR677" s="2">
        <v>0</v>
      </c>
      <c r="GS677" s="2">
        <v>3</v>
      </c>
      <c r="GT677" s="2">
        <v>0</v>
      </c>
      <c r="GU677" s="2" t="s">
        <v>3</v>
      </c>
      <c r="GV677" s="2">
        <f t="shared" si="389"/>
        <v>0</v>
      </c>
      <c r="GW677" s="2">
        <v>1</v>
      </c>
      <c r="GX677" s="2">
        <f t="shared" si="390"/>
        <v>0</v>
      </c>
      <c r="GY677" s="2"/>
      <c r="GZ677" s="2"/>
      <c r="HA677" s="2">
        <v>0</v>
      </c>
      <c r="HB677" s="2">
        <v>0</v>
      </c>
      <c r="HC677" s="2">
        <f t="shared" si="391"/>
        <v>0</v>
      </c>
      <c r="HD677" s="2"/>
      <c r="HE677" s="2" t="s">
        <v>3</v>
      </c>
      <c r="HF677" s="2" t="s">
        <v>3</v>
      </c>
      <c r="HG677" s="2"/>
      <c r="HH677" s="2"/>
      <c r="HI677" s="2"/>
      <c r="HJ677" s="2"/>
      <c r="HK677" s="2"/>
      <c r="HL677" s="2"/>
      <c r="HM677" s="2" t="s">
        <v>3</v>
      </c>
      <c r="HN677" s="2" t="s">
        <v>789</v>
      </c>
      <c r="HO677" s="2" t="s">
        <v>790</v>
      </c>
      <c r="HP677" s="2" t="s">
        <v>787</v>
      </c>
      <c r="HQ677" s="2" t="s">
        <v>787</v>
      </c>
      <c r="HR677" s="2"/>
      <c r="HS677" s="2">
        <v>0</v>
      </c>
      <c r="HT677" s="2"/>
      <c r="HU677" s="2"/>
      <c r="HV677" s="2"/>
      <c r="HW677" s="2"/>
      <c r="HX677" s="2"/>
      <c r="HY677" s="2"/>
      <c r="HZ677" s="2"/>
      <c r="IA677" s="2"/>
      <c r="IB677" s="2"/>
      <c r="IC677" s="2"/>
      <c r="ID677" s="2"/>
      <c r="IE677" s="2"/>
      <c r="IF677" s="2"/>
      <c r="IG677" s="2"/>
      <c r="IH677" s="2"/>
      <c r="II677" s="2"/>
      <c r="IJ677" s="2"/>
      <c r="IK677" s="2">
        <v>0</v>
      </c>
      <c r="IL677" s="2"/>
      <c r="IM677" s="2"/>
      <c r="IN677" s="2"/>
      <c r="IO677" s="2"/>
      <c r="IP677" s="2"/>
      <c r="IQ677" s="2"/>
      <c r="IR677" s="2"/>
      <c r="IS677" s="2"/>
      <c r="IT677" s="2"/>
      <c r="IU677" s="2"/>
    </row>
    <row r="678" spans="1:255" x14ac:dyDescent="0.2">
      <c r="A678" s="2">
        <v>18</v>
      </c>
      <c r="B678" s="2">
        <v>1</v>
      </c>
      <c r="C678" s="2">
        <v>660</v>
      </c>
      <c r="D678" s="2"/>
      <c r="E678" s="2" t="s">
        <v>791</v>
      </c>
      <c r="F678" s="2" t="s">
        <v>792</v>
      </c>
      <c r="G678" s="2" t="s">
        <v>793</v>
      </c>
      <c r="H678" s="2" t="s">
        <v>443</v>
      </c>
      <c r="I678" s="2">
        <f>I677*J678</f>
        <v>97.2</v>
      </c>
      <c r="J678" s="2">
        <v>3.24</v>
      </c>
      <c r="K678" s="2">
        <v>8.1</v>
      </c>
      <c r="L678" s="2"/>
      <c r="M678" s="2"/>
      <c r="N678" s="2"/>
      <c r="O678" s="2">
        <f t="shared" si="371"/>
        <v>0</v>
      </c>
      <c r="P678" s="2">
        <f>ROUND(CQ678*I678,2)</f>
        <v>0</v>
      </c>
      <c r="Q678" s="2">
        <f>ROUND(CR678*I678,2)</f>
        <v>0</v>
      </c>
      <c r="R678" s="2">
        <f>ROUND(CS678*I678,2)</f>
        <v>0</v>
      </c>
      <c r="S678" s="2">
        <f>ROUND(CT678*I678,2)</f>
        <v>0</v>
      </c>
      <c r="T678" s="2">
        <f t="shared" si="372"/>
        <v>0</v>
      </c>
      <c r="U678" s="2">
        <f>ROUND(CV678*I678,7)</f>
        <v>0</v>
      </c>
      <c r="V678" s="2">
        <f>ROUND(CW678*I678,7)</f>
        <v>0</v>
      </c>
      <c r="W678" s="2">
        <f t="shared" si="373"/>
        <v>0</v>
      </c>
      <c r="X678" s="2">
        <f t="shared" si="374"/>
        <v>0</v>
      </c>
      <c r="Y678" s="2">
        <f t="shared" si="375"/>
        <v>0</v>
      </c>
      <c r="Z678" s="2"/>
      <c r="AA678" s="2">
        <v>72309884</v>
      </c>
      <c r="AB678" s="2">
        <f t="shared" si="376"/>
        <v>0</v>
      </c>
      <c r="AC678" s="2">
        <f>ROUND((ES678),6)</f>
        <v>0</v>
      </c>
      <c r="AD678" s="2">
        <f>ROUND((((ET678)-(EU678))+AE678),6)</f>
        <v>0</v>
      </c>
      <c r="AE678" s="2">
        <f>ROUND((EU678),6)</f>
        <v>0</v>
      </c>
      <c r="AF678" s="2">
        <f>ROUND((EV678),6)</f>
        <v>0</v>
      </c>
      <c r="AG678" s="2">
        <f t="shared" si="377"/>
        <v>0</v>
      </c>
      <c r="AH678" s="2">
        <f>(EW678)</f>
        <v>0</v>
      </c>
      <c r="AI678" s="2">
        <f>(EX678)</f>
        <v>0</v>
      </c>
      <c r="AJ678" s="2">
        <f t="shared" si="378"/>
        <v>0</v>
      </c>
      <c r="AK678" s="2">
        <v>0</v>
      </c>
      <c r="AL678" s="2">
        <v>0</v>
      </c>
      <c r="AM678" s="2">
        <v>0</v>
      </c>
      <c r="AN678" s="2">
        <v>0</v>
      </c>
      <c r="AO678" s="2">
        <v>0</v>
      </c>
      <c r="AP678" s="2">
        <v>0</v>
      </c>
      <c r="AQ678" s="2">
        <v>0</v>
      </c>
      <c r="AR678" s="2">
        <v>0</v>
      </c>
      <c r="AS678" s="2">
        <v>0</v>
      </c>
      <c r="AT678" s="2">
        <v>106</v>
      </c>
      <c r="AU678" s="2">
        <v>45</v>
      </c>
      <c r="AV678" s="2">
        <v>1</v>
      </c>
      <c r="AW678" s="2">
        <v>1</v>
      </c>
      <c r="AX678" s="2"/>
      <c r="AY678" s="2"/>
      <c r="AZ678" s="2">
        <v>1</v>
      </c>
      <c r="BA678" s="2">
        <v>1</v>
      </c>
      <c r="BB678" s="2">
        <v>1</v>
      </c>
      <c r="BC678" s="2">
        <v>1</v>
      </c>
      <c r="BD678" s="2" t="s">
        <v>3</v>
      </c>
      <c r="BE678" s="2" t="s">
        <v>3</v>
      </c>
      <c r="BF678" s="2" t="s">
        <v>3</v>
      </c>
      <c r="BG678" s="2" t="s">
        <v>3</v>
      </c>
      <c r="BH678" s="2">
        <v>3</v>
      </c>
      <c r="BI678" s="2">
        <v>1</v>
      </c>
      <c r="BJ678" s="2" t="s">
        <v>3</v>
      </c>
      <c r="BK678" s="2"/>
      <c r="BL678" s="2"/>
      <c r="BM678" s="2">
        <v>4001</v>
      </c>
      <c r="BN678" s="2">
        <v>0</v>
      </c>
      <c r="BO678" s="2" t="s">
        <v>3</v>
      </c>
      <c r="BP678" s="2">
        <v>0</v>
      </c>
      <c r="BQ678" s="2">
        <v>2</v>
      </c>
      <c r="BR678" s="2">
        <v>0</v>
      </c>
      <c r="BS678" s="2">
        <v>1</v>
      </c>
      <c r="BT678" s="2">
        <v>1</v>
      </c>
      <c r="BU678" s="2">
        <v>1</v>
      </c>
      <c r="BV678" s="2">
        <v>1</v>
      </c>
      <c r="BW678" s="2">
        <v>1</v>
      </c>
      <c r="BX678" s="2">
        <v>1</v>
      </c>
      <c r="BY678" s="2" t="s">
        <v>3</v>
      </c>
      <c r="BZ678" s="2">
        <v>106</v>
      </c>
      <c r="CA678" s="2">
        <v>45</v>
      </c>
      <c r="CB678" s="2" t="s">
        <v>3</v>
      </c>
      <c r="CC678" s="2"/>
      <c r="CD678" s="2"/>
      <c r="CE678" s="2">
        <v>0</v>
      </c>
      <c r="CF678" s="2">
        <v>0</v>
      </c>
      <c r="CG678" s="2">
        <v>0</v>
      </c>
      <c r="CH678" s="2"/>
      <c r="CI678" s="2"/>
      <c r="CJ678" s="2"/>
      <c r="CK678" s="2"/>
      <c r="CL678" s="2"/>
      <c r="CM678" s="2">
        <v>0</v>
      </c>
      <c r="CN678" s="2" t="s">
        <v>3</v>
      </c>
      <c r="CO678" s="2">
        <v>0</v>
      </c>
      <c r="CP678" s="2">
        <f t="shared" si="379"/>
        <v>0</v>
      </c>
      <c r="CQ678" s="2">
        <f>ROUND(AL678*BC678,2)</f>
        <v>0</v>
      </c>
      <c r="CR678" s="2">
        <f>ROUND(AM678*BB678,2)</f>
        <v>0</v>
      </c>
      <c r="CS678" s="2">
        <f>ROUND(AN678*BS678,2)</f>
        <v>0</v>
      </c>
      <c r="CT678" s="2">
        <f>ROUND(AO678*BA678,2)</f>
        <v>0</v>
      </c>
      <c r="CU678" s="2">
        <f t="shared" si="380"/>
        <v>0</v>
      </c>
      <c r="CV678" s="2">
        <f>AH678</f>
        <v>0</v>
      </c>
      <c r="CW678" s="2">
        <f>AI678</f>
        <v>0</v>
      </c>
      <c r="CX678" s="2">
        <f t="shared" si="381"/>
        <v>0</v>
      </c>
      <c r="CY678" s="2">
        <f t="shared" si="382"/>
        <v>0</v>
      </c>
      <c r="CZ678" s="2">
        <f t="shared" si="383"/>
        <v>0</v>
      </c>
      <c r="DA678" s="2"/>
      <c r="DB678" s="2"/>
      <c r="DC678" s="2" t="s">
        <v>3</v>
      </c>
      <c r="DD678" s="2" t="s">
        <v>3</v>
      </c>
      <c r="DE678" s="2" t="s">
        <v>3</v>
      </c>
      <c r="DF678" s="2" t="s">
        <v>3</v>
      </c>
      <c r="DG678" s="2" t="s">
        <v>3</v>
      </c>
      <c r="DH678" s="2" t="s">
        <v>3</v>
      </c>
      <c r="DI678" s="2" t="s">
        <v>3</v>
      </c>
      <c r="DJ678" s="2" t="s">
        <v>3</v>
      </c>
      <c r="DK678" s="2" t="s">
        <v>3</v>
      </c>
      <c r="DL678" s="2" t="s">
        <v>3</v>
      </c>
      <c r="DM678" s="2" t="s">
        <v>3</v>
      </c>
      <c r="DN678" s="2">
        <v>0</v>
      </c>
      <c r="DO678" s="2">
        <v>0</v>
      </c>
      <c r="DP678" s="2">
        <v>1</v>
      </c>
      <c r="DQ678" s="2">
        <v>1</v>
      </c>
      <c r="DR678" s="2"/>
      <c r="DS678" s="2"/>
      <c r="DT678" s="2"/>
      <c r="DU678" s="2">
        <v>1009</v>
      </c>
      <c r="DV678" s="2" t="s">
        <v>443</v>
      </c>
      <c r="DW678" s="2" t="s">
        <v>443</v>
      </c>
      <c r="DX678" s="2">
        <v>1</v>
      </c>
      <c r="DY678" s="2"/>
      <c r="DZ678" s="2" t="s">
        <v>3</v>
      </c>
      <c r="EA678" s="2" t="s">
        <v>3</v>
      </c>
      <c r="EB678" s="2" t="s">
        <v>3</v>
      </c>
      <c r="EC678" s="2" t="s">
        <v>3</v>
      </c>
      <c r="ED678" s="2"/>
      <c r="EE678" s="2">
        <v>70312917</v>
      </c>
      <c r="EF678" s="2">
        <v>2</v>
      </c>
      <c r="EG678" s="2" t="s">
        <v>25</v>
      </c>
      <c r="EH678" s="2">
        <v>4</v>
      </c>
      <c r="EI678" s="2" t="s">
        <v>787</v>
      </c>
      <c r="EJ678" s="2">
        <v>1</v>
      </c>
      <c r="EK678" s="2">
        <v>4001</v>
      </c>
      <c r="EL678" s="2" t="s">
        <v>787</v>
      </c>
      <c r="EM678" s="2" t="s">
        <v>788</v>
      </c>
      <c r="EN678" s="2"/>
      <c r="EO678" s="2" t="s">
        <v>3</v>
      </c>
      <c r="EP678" s="2"/>
      <c r="EQ678" s="2">
        <v>0</v>
      </c>
      <c r="ER678" s="2">
        <v>0</v>
      </c>
      <c r="ES678" s="2">
        <v>0</v>
      </c>
      <c r="ET678" s="2">
        <v>0</v>
      </c>
      <c r="EU678" s="2">
        <v>0</v>
      </c>
      <c r="EV678" s="2">
        <v>0</v>
      </c>
      <c r="EW678" s="2">
        <v>0</v>
      </c>
      <c r="EX678" s="2">
        <v>0</v>
      </c>
      <c r="EY678" s="2"/>
      <c r="EZ678" s="2"/>
      <c r="FA678" s="2"/>
      <c r="FB678" s="2"/>
      <c r="FC678" s="2"/>
      <c r="FD678" s="2"/>
      <c r="FE678" s="2"/>
      <c r="FF678" s="2"/>
      <c r="FG678" s="2"/>
      <c r="FH678" s="2"/>
      <c r="FI678" s="2"/>
      <c r="FJ678" s="2"/>
      <c r="FK678" s="2"/>
      <c r="FL678" s="2"/>
      <c r="FM678" s="2"/>
      <c r="FN678" s="2"/>
      <c r="FO678" s="2"/>
      <c r="FP678" s="2"/>
      <c r="FQ678" s="2">
        <v>0</v>
      </c>
      <c r="FR678" s="2">
        <v>0</v>
      </c>
      <c r="FS678" s="2">
        <v>0</v>
      </c>
      <c r="FT678" s="2"/>
      <c r="FU678" s="2"/>
      <c r="FV678" s="2"/>
      <c r="FW678" s="2"/>
      <c r="FX678" s="2">
        <v>106</v>
      </c>
      <c r="FY678" s="2">
        <v>45</v>
      </c>
      <c r="FZ678" s="2"/>
      <c r="GA678" s="2" t="s">
        <v>3</v>
      </c>
      <c r="GB678" s="2"/>
      <c r="GC678" s="2"/>
      <c r="GD678" s="2">
        <v>1</v>
      </c>
      <c r="GE678" s="2"/>
      <c r="GF678" s="2">
        <v>-613428375</v>
      </c>
      <c r="GG678" s="2">
        <v>2</v>
      </c>
      <c r="GH678" s="2">
        <v>1</v>
      </c>
      <c r="GI678" s="2">
        <v>-2</v>
      </c>
      <c r="GJ678" s="2">
        <v>0</v>
      </c>
      <c r="GK678" s="2">
        <v>0</v>
      </c>
      <c r="GL678" s="2">
        <f t="shared" si="384"/>
        <v>0</v>
      </c>
      <c r="GM678" s="2">
        <f t="shared" si="385"/>
        <v>0</v>
      </c>
      <c r="GN678" s="2">
        <f t="shared" si="386"/>
        <v>0</v>
      </c>
      <c r="GO678" s="2">
        <f t="shared" si="387"/>
        <v>0</v>
      </c>
      <c r="GP678" s="2">
        <f t="shared" si="388"/>
        <v>0</v>
      </c>
      <c r="GQ678" s="2"/>
      <c r="GR678" s="2">
        <v>0</v>
      </c>
      <c r="GS678" s="2">
        <v>3</v>
      </c>
      <c r="GT678" s="2">
        <v>0</v>
      </c>
      <c r="GU678" s="2" t="s">
        <v>3</v>
      </c>
      <c r="GV678" s="2">
        <f t="shared" si="389"/>
        <v>0</v>
      </c>
      <c r="GW678" s="2">
        <v>1</v>
      </c>
      <c r="GX678" s="2">
        <f t="shared" si="390"/>
        <v>0</v>
      </c>
      <c r="GY678" s="2"/>
      <c r="GZ678" s="2"/>
      <c r="HA678" s="2">
        <v>0</v>
      </c>
      <c r="HB678" s="2">
        <v>0</v>
      </c>
      <c r="HC678" s="2">
        <f t="shared" si="391"/>
        <v>0</v>
      </c>
      <c r="HD678" s="2"/>
      <c r="HE678" s="2" t="s">
        <v>3</v>
      </c>
      <c r="HF678" s="2" t="s">
        <v>3</v>
      </c>
      <c r="HG678" s="2"/>
      <c r="HH678" s="2"/>
      <c r="HI678" s="2"/>
      <c r="HJ678" s="2"/>
      <c r="HK678" s="2"/>
      <c r="HL678" s="2"/>
      <c r="HM678" s="2" t="s">
        <v>786</v>
      </c>
      <c r="HN678" s="2" t="s">
        <v>789</v>
      </c>
      <c r="HO678" s="2" t="s">
        <v>790</v>
      </c>
      <c r="HP678" s="2" t="s">
        <v>787</v>
      </c>
      <c r="HQ678" s="2" t="s">
        <v>787</v>
      </c>
      <c r="HR678" s="2"/>
      <c r="HS678" s="2">
        <v>0</v>
      </c>
      <c r="HT678" s="2"/>
      <c r="HU678" s="2"/>
      <c r="HV678" s="2"/>
      <c r="HW678" s="2"/>
      <c r="HX678" s="2"/>
      <c r="HY678" s="2"/>
      <c r="HZ678" s="2"/>
      <c r="IA678" s="2"/>
      <c r="IB678" s="2"/>
      <c r="IC678" s="2"/>
      <c r="ID678" s="2"/>
      <c r="IE678" s="2"/>
      <c r="IF678" s="2"/>
      <c r="IG678" s="2"/>
      <c r="IH678" s="2"/>
      <c r="II678" s="2"/>
      <c r="IJ678" s="2"/>
      <c r="IK678" s="2">
        <v>0</v>
      </c>
      <c r="IL678" s="2"/>
      <c r="IM678" s="2"/>
      <c r="IN678" s="2"/>
      <c r="IO678" s="2"/>
      <c r="IP678" s="2"/>
      <c r="IQ678" s="2"/>
      <c r="IR678" s="2"/>
      <c r="IS678" s="2"/>
      <c r="IT678" s="2"/>
      <c r="IU678" s="2"/>
    </row>
    <row r="679" spans="1:255" x14ac:dyDescent="0.2">
      <c r="A679" s="2">
        <v>18</v>
      </c>
      <c r="B679" s="2">
        <v>1</v>
      </c>
      <c r="C679" s="2">
        <v>661</v>
      </c>
      <c r="D679" s="2"/>
      <c r="E679" s="2" t="s">
        <v>794</v>
      </c>
      <c r="F679" s="2" t="s">
        <v>795</v>
      </c>
      <c r="G679" s="2" t="s">
        <v>796</v>
      </c>
      <c r="H679" s="2" t="s">
        <v>236</v>
      </c>
      <c r="I679" s="2">
        <f>I677*J679</f>
        <v>5.4000000000000003E-3</v>
      </c>
      <c r="J679" s="2">
        <v>1.8000000000000001E-4</v>
      </c>
      <c r="K679" s="2">
        <v>4.4999999999999999E-4</v>
      </c>
      <c r="L679" s="2"/>
      <c r="M679" s="2"/>
      <c r="N679" s="2"/>
      <c r="O679" s="2">
        <f t="shared" si="371"/>
        <v>0</v>
      </c>
      <c r="P679" s="2">
        <f>ROUND(CQ679*I679,2)</f>
        <v>0</v>
      </c>
      <c r="Q679" s="2">
        <f>ROUND(CR679*I679,2)</f>
        <v>0</v>
      </c>
      <c r="R679" s="2">
        <f>ROUND(CS679*I679,2)</f>
        <v>0</v>
      </c>
      <c r="S679" s="2">
        <f>ROUND(CT679*I679,2)</f>
        <v>0</v>
      </c>
      <c r="T679" s="2">
        <f t="shared" si="372"/>
        <v>0</v>
      </c>
      <c r="U679" s="2">
        <f>ROUND(CV679*I679,7)</f>
        <v>0</v>
      </c>
      <c r="V679" s="2">
        <f>ROUND(CW679*I679,7)</f>
        <v>0</v>
      </c>
      <c r="W679" s="2">
        <f t="shared" si="373"/>
        <v>0</v>
      </c>
      <c r="X679" s="2">
        <f t="shared" si="374"/>
        <v>0</v>
      </c>
      <c r="Y679" s="2">
        <f t="shared" si="375"/>
        <v>0</v>
      </c>
      <c r="Z679" s="2"/>
      <c r="AA679" s="2">
        <v>72309884</v>
      </c>
      <c r="AB679" s="2">
        <f t="shared" si="376"/>
        <v>0</v>
      </c>
      <c r="AC679" s="2">
        <f>ROUND((ES679),6)</f>
        <v>0</v>
      </c>
      <c r="AD679" s="2">
        <f>ROUND((((ET679)-(EU679))+AE679),6)</f>
        <v>0</v>
      </c>
      <c r="AE679" s="2">
        <f>ROUND((EU679),6)</f>
        <v>0</v>
      </c>
      <c r="AF679" s="2">
        <f>ROUND((EV679),6)</f>
        <v>0</v>
      </c>
      <c r="AG679" s="2">
        <f t="shared" si="377"/>
        <v>0</v>
      </c>
      <c r="AH679" s="2">
        <f>(EW679)</f>
        <v>0</v>
      </c>
      <c r="AI679" s="2">
        <f>(EX679)</f>
        <v>0</v>
      </c>
      <c r="AJ679" s="2">
        <f t="shared" si="378"/>
        <v>0</v>
      </c>
      <c r="AK679" s="2">
        <v>0</v>
      </c>
      <c r="AL679" s="2">
        <v>0</v>
      </c>
      <c r="AM679" s="2">
        <v>0</v>
      </c>
      <c r="AN679" s="2">
        <v>0</v>
      </c>
      <c r="AO679" s="2">
        <v>0</v>
      </c>
      <c r="AP679" s="2">
        <v>0</v>
      </c>
      <c r="AQ679" s="2">
        <v>0</v>
      </c>
      <c r="AR679" s="2">
        <v>0</v>
      </c>
      <c r="AS679" s="2">
        <v>0</v>
      </c>
      <c r="AT679" s="2">
        <v>106</v>
      </c>
      <c r="AU679" s="2">
        <v>45</v>
      </c>
      <c r="AV679" s="2">
        <v>1</v>
      </c>
      <c r="AW679" s="2">
        <v>1</v>
      </c>
      <c r="AX679" s="2"/>
      <c r="AY679" s="2"/>
      <c r="AZ679" s="2">
        <v>1</v>
      </c>
      <c r="BA679" s="2">
        <v>1</v>
      </c>
      <c r="BB679" s="2">
        <v>1</v>
      </c>
      <c r="BC679" s="2">
        <v>1</v>
      </c>
      <c r="BD679" s="2" t="s">
        <v>3</v>
      </c>
      <c r="BE679" s="2" t="s">
        <v>3</v>
      </c>
      <c r="BF679" s="2" t="s">
        <v>3</v>
      </c>
      <c r="BG679" s="2" t="s">
        <v>3</v>
      </c>
      <c r="BH679" s="2">
        <v>3</v>
      </c>
      <c r="BI679" s="2">
        <v>1</v>
      </c>
      <c r="BJ679" s="2" t="s">
        <v>3</v>
      </c>
      <c r="BK679" s="2"/>
      <c r="BL679" s="2"/>
      <c r="BM679" s="2">
        <v>4001</v>
      </c>
      <c r="BN679" s="2">
        <v>0</v>
      </c>
      <c r="BO679" s="2" t="s">
        <v>3</v>
      </c>
      <c r="BP679" s="2">
        <v>0</v>
      </c>
      <c r="BQ679" s="2">
        <v>2</v>
      </c>
      <c r="BR679" s="2">
        <v>0</v>
      </c>
      <c r="BS679" s="2">
        <v>1</v>
      </c>
      <c r="BT679" s="2">
        <v>1</v>
      </c>
      <c r="BU679" s="2">
        <v>1</v>
      </c>
      <c r="BV679" s="2">
        <v>1</v>
      </c>
      <c r="BW679" s="2">
        <v>1</v>
      </c>
      <c r="BX679" s="2">
        <v>1</v>
      </c>
      <c r="BY679" s="2" t="s">
        <v>3</v>
      </c>
      <c r="BZ679" s="2">
        <v>106</v>
      </c>
      <c r="CA679" s="2">
        <v>45</v>
      </c>
      <c r="CB679" s="2" t="s">
        <v>3</v>
      </c>
      <c r="CC679" s="2"/>
      <c r="CD679" s="2"/>
      <c r="CE679" s="2">
        <v>0</v>
      </c>
      <c r="CF679" s="2">
        <v>0</v>
      </c>
      <c r="CG679" s="2">
        <v>0</v>
      </c>
      <c r="CH679" s="2"/>
      <c r="CI679" s="2"/>
      <c r="CJ679" s="2"/>
      <c r="CK679" s="2"/>
      <c r="CL679" s="2"/>
      <c r="CM679" s="2">
        <v>0</v>
      </c>
      <c r="CN679" s="2" t="s">
        <v>3</v>
      </c>
      <c r="CO679" s="2">
        <v>0</v>
      </c>
      <c r="CP679" s="2">
        <f t="shared" si="379"/>
        <v>0</v>
      </c>
      <c r="CQ679" s="2">
        <f>ROUND(AL679*BC679,2)</f>
        <v>0</v>
      </c>
      <c r="CR679" s="2">
        <f>ROUND(AM679*BB679,2)</f>
        <v>0</v>
      </c>
      <c r="CS679" s="2">
        <f>ROUND(AN679*BS679,2)</f>
        <v>0</v>
      </c>
      <c r="CT679" s="2">
        <f>ROUND(AO679*BA679,2)</f>
        <v>0</v>
      </c>
      <c r="CU679" s="2">
        <f t="shared" si="380"/>
        <v>0</v>
      </c>
      <c r="CV679" s="2">
        <f>AH679</f>
        <v>0</v>
      </c>
      <c r="CW679" s="2">
        <f>AI679</f>
        <v>0</v>
      </c>
      <c r="CX679" s="2">
        <f t="shared" si="381"/>
        <v>0</v>
      </c>
      <c r="CY679" s="2">
        <f t="shared" si="382"/>
        <v>0</v>
      </c>
      <c r="CZ679" s="2">
        <f t="shared" si="383"/>
        <v>0</v>
      </c>
      <c r="DA679" s="2"/>
      <c r="DB679" s="2"/>
      <c r="DC679" s="2" t="s">
        <v>3</v>
      </c>
      <c r="DD679" s="2" t="s">
        <v>3</v>
      </c>
      <c r="DE679" s="2" t="s">
        <v>3</v>
      </c>
      <c r="DF679" s="2" t="s">
        <v>3</v>
      </c>
      <c r="DG679" s="2" t="s">
        <v>3</v>
      </c>
      <c r="DH679" s="2" t="s">
        <v>3</v>
      </c>
      <c r="DI679" s="2" t="s">
        <v>3</v>
      </c>
      <c r="DJ679" s="2" t="s">
        <v>3</v>
      </c>
      <c r="DK679" s="2" t="s">
        <v>3</v>
      </c>
      <c r="DL679" s="2" t="s">
        <v>3</v>
      </c>
      <c r="DM679" s="2" t="s">
        <v>3</v>
      </c>
      <c r="DN679" s="2">
        <v>0</v>
      </c>
      <c r="DO679" s="2">
        <v>0</v>
      </c>
      <c r="DP679" s="2">
        <v>1</v>
      </c>
      <c r="DQ679" s="2">
        <v>1</v>
      </c>
      <c r="DR679" s="2"/>
      <c r="DS679" s="2"/>
      <c r="DT679" s="2"/>
      <c r="DU679" s="2">
        <v>1009</v>
      </c>
      <c r="DV679" s="2" t="s">
        <v>236</v>
      </c>
      <c r="DW679" s="2" t="s">
        <v>236</v>
      </c>
      <c r="DX679" s="2">
        <v>1000</v>
      </c>
      <c r="DY679" s="2"/>
      <c r="DZ679" s="2" t="s">
        <v>3</v>
      </c>
      <c r="EA679" s="2" t="s">
        <v>3</v>
      </c>
      <c r="EB679" s="2" t="s">
        <v>3</v>
      </c>
      <c r="EC679" s="2" t="s">
        <v>3</v>
      </c>
      <c r="ED679" s="2"/>
      <c r="EE679" s="2">
        <v>70312917</v>
      </c>
      <c r="EF679" s="2">
        <v>2</v>
      </c>
      <c r="EG679" s="2" t="s">
        <v>25</v>
      </c>
      <c r="EH679" s="2">
        <v>4</v>
      </c>
      <c r="EI679" s="2" t="s">
        <v>787</v>
      </c>
      <c r="EJ679" s="2">
        <v>1</v>
      </c>
      <c r="EK679" s="2">
        <v>4001</v>
      </c>
      <c r="EL679" s="2" t="s">
        <v>787</v>
      </c>
      <c r="EM679" s="2" t="s">
        <v>788</v>
      </c>
      <c r="EN679" s="2"/>
      <c r="EO679" s="2" t="s">
        <v>3</v>
      </c>
      <c r="EP679" s="2"/>
      <c r="EQ679" s="2">
        <v>0</v>
      </c>
      <c r="ER679" s="2">
        <v>0</v>
      </c>
      <c r="ES679" s="2">
        <v>0</v>
      </c>
      <c r="ET679" s="2">
        <v>0</v>
      </c>
      <c r="EU679" s="2">
        <v>0</v>
      </c>
      <c r="EV679" s="2">
        <v>0</v>
      </c>
      <c r="EW679" s="2">
        <v>0</v>
      </c>
      <c r="EX679" s="2">
        <v>0</v>
      </c>
      <c r="EY679" s="2"/>
      <c r="EZ679" s="2"/>
      <c r="FA679" s="2"/>
      <c r="FB679" s="2"/>
      <c r="FC679" s="2"/>
      <c r="FD679" s="2"/>
      <c r="FE679" s="2"/>
      <c r="FF679" s="2"/>
      <c r="FG679" s="2"/>
      <c r="FH679" s="2"/>
      <c r="FI679" s="2"/>
      <c r="FJ679" s="2"/>
      <c r="FK679" s="2"/>
      <c r="FL679" s="2"/>
      <c r="FM679" s="2"/>
      <c r="FN679" s="2"/>
      <c r="FO679" s="2"/>
      <c r="FP679" s="2"/>
      <c r="FQ679" s="2">
        <v>0</v>
      </c>
      <c r="FR679" s="2">
        <v>0</v>
      </c>
      <c r="FS679" s="2">
        <v>0</v>
      </c>
      <c r="FT679" s="2"/>
      <c r="FU679" s="2"/>
      <c r="FV679" s="2"/>
      <c r="FW679" s="2"/>
      <c r="FX679" s="2">
        <v>106</v>
      </c>
      <c r="FY679" s="2">
        <v>45</v>
      </c>
      <c r="FZ679" s="2"/>
      <c r="GA679" s="2" t="s">
        <v>3</v>
      </c>
      <c r="GB679" s="2"/>
      <c r="GC679" s="2"/>
      <c r="GD679" s="2">
        <v>1</v>
      </c>
      <c r="GE679" s="2"/>
      <c r="GF679" s="2">
        <v>1194331178</v>
      </c>
      <c r="GG679" s="2">
        <v>2</v>
      </c>
      <c r="GH679" s="2">
        <v>1</v>
      </c>
      <c r="GI679" s="2">
        <v>-2</v>
      </c>
      <c r="GJ679" s="2">
        <v>0</v>
      </c>
      <c r="GK679" s="2">
        <v>0</v>
      </c>
      <c r="GL679" s="2">
        <f t="shared" si="384"/>
        <v>0</v>
      </c>
      <c r="GM679" s="2">
        <f t="shared" si="385"/>
        <v>0</v>
      </c>
      <c r="GN679" s="2">
        <f t="shared" si="386"/>
        <v>0</v>
      </c>
      <c r="GO679" s="2">
        <f t="shared" si="387"/>
        <v>0</v>
      </c>
      <c r="GP679" s="2">
        <f t="shared" si="388"/>
        <v>0</v>
      </c>
      <c r="GQ679" s="2"/>
      <c r="GR679" s="2">
        <v>0</v>
      </c>
      <c r="GS679" s="2">
        <v>3</v>
      </c>
      <c r="GT679" s="2">
        <v>0</v>
      </c>
      <c r="GU679" s="2" t="s">
        <v>3</v>
      </c>
      <c r="GV679" s="2">
        <f t="shared" si="389"/>
        <v>0</v>
      </c>
      <c r="GW679" s="2">
        <v>1</v>
      </c>
      <c r="GX679" s="2">
        <f t="shared" si="390"/>
        <v>0</v>
      </c>
      <c r="GY679" s="2"/>
      <c r="GZ679" s="2"/>
      <c r="HA679" s="2">
        <v>0</v>
      </c>
      <c r="HB679" s="2">
        <v>0</v>
      </c>
      <c r="HC679" s="2">
        <f t="shared" si="391"/>
        <v>0</v>
      </c>
      <c r="HD679" s="2"/>
      <c r="HE679" s="2" t="s">
        <v>3</v>
      </c>
      <c r="HF679" s="2" t="s">
        <v>3</v>
      </c>
      <c r="HG679" s="2"/>
      <c r="HH679" s="2"/>
      <c r="HI679" s="2"/>
      <c r="HJ679" s="2"/>
      <c r="HK679" s="2"/>
      <c r="HL679" s="2"/>
      <c r="HM679" s="2" t="s">
        <v>786</v>
      </c>
      <c r="HN679" s="2" t="s">
        <v>789</v>
      </c>
      <c r="HO679" s="2" t="s">
        <v>790</v>
      </c>
      <c r="HP679" s="2" t="s">
        <v>787</v>
      </c>
      <c r="HQ679" s="2" t="s">
        <v>787</v>
      </c>
      <c r="HR679" s="2"/>
      <c r="HS679" s="2">
        <v>0</v>
      </c>
      <c r="HT679" s="2"/>
      <c r="HU679" s="2"/>
      <c r="HV679" s="2"/>
      <c r="HW679" s="2"/>
      <c r="HX679" s="2"/>
      <c r="HY679" s="2"/>
      <c r="HZ679" s="2"/>
      <c r="IA679" s="2"/>
      <c r="IB679" s="2"/>
      <c r="IC679" s="2"/>
      <c r="ID679" s="2"/>
      <c r="IE679" s="2"/>
      <c r="IF679" s="2"/>
      <c r="IG679" s="2"/>
      <c r="IH679" s="2"/>
      <c r="II679" s="2"/>
      <c r="IJ679" s="2"/>
      <c r="IK679" s="2">
        <v>0</v>
      </c>
      <c r="IL679" s="2"/>
      <c r="IM679" s="2"/>
      <c r="IN679" s="2"/>
      <c r="IO679" s="2"/>
      <c r="IP679" s="2"/>
      <c r="IQ679" s="2"/>
      <c r="IR679" s="2"/>
      <c r="IS679" s="2"/>
      <c r="IT679" s="2"/>
      <c r="IU679" s="2"/>
    </row>
    <row r="680" spans="1:255" x14ac:dyDescent="0.2">
      <c r="A680" s="2">
        <v>17</v>
      </c>
      <c r="B680" s="2">
        <v>1</v>
      </c>
      <c r="C680" s="2">
        <f>ROW(SmtRes!A666)</f>
        <v>666</v>
      </c>
      <c r="D680" s="2">
        <f>ROW(EtalonRes!A727)</f>
        <v>727</v>
      </c>
      <c r="E680" s="2" t="s">
        <v>797</v>
      </c>
      <c r="F680" s="2" t="s">
        <v>756</v>
      </c>
      <c r="G680" s="2" t="s">
        <v>757</v>
      </c>
      <c r="H680" s="2" t="s">
        <v>104</v>
      </c>
      <c r="I680" s="2">
        <f>ROUND(45.5/100,7)</f>
        <v>0.45500000000000002</v>
      </c>
      <c r="J680" s="2">
        <v>0</v>
      </c>
      <c r="K680" s="2">
        <f>ROUND(45.5/100,7)</f>
        <v>0.45500000000000002</v>
      </c>
      <c r="L680" s="2"/>
      <c r="M680" s="2"/>
      <c r="N680" s="2"/>
      <c r="O680" s="2">
        <f t="shared" si="371"/>
        <v>920.61</v>
      </c>
      <c r="P680" s="2">
        <f>SUMIF(SmtRes!AQ663:'SmtRes'!AQ666,"=1",SmtRes!DF663:'SmtRes'!DF666)</f>
        <v>0</v>
      </c>
      <c r="Q680" s="2">
        <f>SUMIF(SmtRes!AQ663:'SmtRes'!AQ666,"=1",SmtRes!DG663:'SmtRes'!DG666)</f>
        <v>391.58</v>
      </c>
      <c r="R680" s="2">
        <f>SUMIF(SmtRes!AQ663:'SmtRes'!AQ666,"=1",SmtRes!DH663:'SmtRes'!DH666)</f>
        <v>152.41999999999999</v>
      </c>
      <c r="S680" s="2">
        <f>SUMIF(SmtRes!AQ663:'SmtRes'!AQ666,"=1",SmtRes!DI663:'SmtRes'!DI666)</f>
        <v>376.61</v>
      </c>
      <c r="T680" s="2">
        <f t="shared" si="372"/>
        <v>0</v>
      </c>
      <c r="U680" s="2">
        <f>SUMIF(SmtRes!AQ663:'SmtRes'!AQ666,"=1",SmtRes!CV663:'SmtRes'!CV666)</f>
        <v>1.0374000000000001</v>
      </c>
      <c r="V680" s="2">
        <f>SUMIF(SmtRes!AQ663:'SmtRes'!AQ666,"=1",SmtRes!CW663:'SmtRes'!CW666)</f>
        <v>0.3367</v>
      </c>
      <c r="W680" s="2">
        <f t="shared" si="373"/>
        <v>0</v>
      </c>
      <c r="X680" s="2">
        <f t="shared" si="374"/>
        <v>618.97</v>
      </c>
      <c r="Y680" s="2">
        <f t="shared" si="375"/>
        <v>391.48</v>
      </c>
      <c r="Z680" s="2"/>
      <c r="AA680" s="2">
        <v>72309884</v>
      </c>
      <c r="AB680" s="2">
        <f t="shared" si="376"/>
        <v>1563.2757999999999</v>
      </c>
      <c r="AC680" s="2">
        <f>ROUND((0),6)</f>
        <v>0</v>
      </c>
      <c r="AD680" s="2">
        <f>ROUND((((SUM(SmtRes!BR663:'SmtRes'!BR666))-(SUM(SmtRes!BS663:'SmtRes'!BS666)))+AE680),6)</f>
        <v>735.56740000000002</v>
      </c>
      <c r="AE680" s="2">
        <f>ROUND((SUM(SmtRes!BS663:'SmtRes'!BS666)),6)</f>
        <v>334.98320000000001</v>
      </c>
      <c r="AF680" s="2">
        <f>ROUND((SUM(SmtRes!BT663:'SmtRes'!BT666)),6)</f>
        <v>827.70839999999998</v>
      </c>
      <c r="AG680" s="2">
        <f t="shared" si="377"/>
        <v>0</v>
      </c>
      <c r="AH680" s="2">
        <f>(SUM(SmtRes!BU663:'SmtRes'!BU666))</f>
        <v>2.2799999999999998</v>
      </c>
      <c r="AI680" s="2">
        <f>(SUM(SmtRes!BV663:'SmtRes'!BV666))</f>
        <v>0.74</v>
      </c>
      <c r="AJ680" s="2">
        <f t="shared" si="378"/>
        <v>0</v>
      </c>
      <c r="AK680" s="2">
        <v>1898.259</v>
      </c>
      <c r="AL680" s="2">
        <v>0</v>
      </c>
      <c r="AM680" s="2">
        <v>735.56740000000002</v>
      </c>
      <c r="AN680" s="2">
        <v>334.98320000000001</v>
      </c>
      <c r="AO680" s="2">
        <v>827.70839999999987</v>
      </c>
      <c r="AP680" s="2">
        <v>0</v>
      </c>
      <c r="AQ680" s="2">
        <v>2.2799999999999998</v>
      </c>
      <c r="AR680" s="2">
        <v>0.74</v>
      </c>
      <c r="AS680" s="2">
        <v>0</v>
      </c>
      <c r="AT680" s="2">
        <v>117</v>
      </c>
      <c r="AU680" s="2">
        <v>74</v>
      </c>
      <c r="AV680" s="2">
        <v>1</v>
      </c>
      <c r="AW680" s="2">
        <v>1</v>
      </c>
      <c r="AX680" s="2"/>
      <c r="AY680" s="2"/>
      <c r="AZ680" s="2">
        <v>1</v>
      </c>
      <c r="BA680" s="2">
        <v>1</v>
      </c>
      <c r="BB680" s="2">
        <v>1</v>
      </c>
      <c r="BC680" s="2">
        <v>1</v>
      </c>
      <c r="BD680" s="2" t="s">
        <v>3</v>
      </c>
      <c r="BE680" s="2" t="s">
        <v>3</v>
      </c>
      <c r="BF680" s="2" t="s">
        <v>3</v>
      </c>
      <c r="BG680" s="2" t="s">
        <v>3</v>
      </c>
      <c r="BH680" s="2">
        <v>0</v>
      </c>
      <c r="BI680" s="2">
        <v>1</v>
      </c>
      <c r="BJ680" s="2" t="s">
        <v>758</v>
      </c>
      <c r="BK680" s="2"/>
      <c r="BL680" s="2"/>
      <c r="BM680" s="2">
        <v>24001</v>
      </c>
      <c r="BN680" s="2">
        <v>0</v>
      </c>
      <c r="BO680" s="2" t="s">
        <v>3</v>
      </c>
      <c r="BP680" s="2">
        <v>0</v>
      </c>
      <c r="BQ680" s="2">
        <v>2</v>
      </c>
      <c r="BR680" s="2">
        <v>0</v>
      </c>
      <c r="BS680" s="2">
        <v>1</v>
      </c>
      <c r="BT680" s="2">
        <v>1</v>
      </c>
      <c r="BU680" s="2">
        <v>1</v>
      </c>
      <c r="BV680" s="2">
        <v>1</v>
      </c>
      <c r="BW680" s="2">
        <v>1</v>
      </c>
      <c r="BX680" s="2">
        <v>1</v>
      </c>
      <c r="BY680" s="2" t="s">
        <v>3</v>
      </c>
      <c r="BZ680" s="2">
        <v>117</v>
      </c>
      <c r="CA680" s="2">
        <v>74</v>
      </c>
      <c r="CB680" s="2" t="s">
        <v>3</v>
      </c>
      <c r="CC680" s="2"/>
      <c r="CD680" s="2"/>
      <c r="CE680" s="2">
        <v>0</v>
      </c>
      <c r="CF680" s="2">
        <v>0</v>
      </c>
      <c r="CG680" s="2">
        <v>0</v>
      </c>
      <c r="CH680" s="2"/>
      <c r="CI680" s="2"/>
      <c r="CJ680" s="2"/>
      <c r="CK680" s="2"/>
      <c r="CL680" s="2"/>
      <c r="CM680" s="2">
        <v>0</v>
      </c>
      <c r="CN680" s="2" t="s">
        <v>3</v>
      </c>
      <c r="CO680" s="2">
        <v>0</v>
      </c>
      <c r="CP680" s="2">
        <f t="shared" si="379"/>
        <v>920.61</v>
      </c>
      <c r="CQ680" s="2">
        <f>SUMIF(SmtRes!AQ663:'SmtRes'!AQ666,"=1",SmtRes!AA663:'SmtRes'!AA666)</f>
        <v>0</v>
      </c>
      <c r="CR680" s="2">
        <f>SUMIF(SmtRes!AQ663:'SmtRes'!AQ666,"=1",SmtRes!AB663:'SmtRes'!AB666)</f>
        <v>1162.99</v>
      </c>
      <c r="CS680" s="2">
        <f>SUMIF(SmtRes!AQ663:'SmtRes'!AQ666,"=1",SmtRes!AC663:'SmtRes'!AC666)</f>
        <v>452.68</v>
      </c>
      <c r="CT680" s="2">
        <f>SUMIF(SmtRes!AQ663:'SmtRes'!AQ666,"=1",SmtRes!AD663:'SmtRes'!AD666)</f>
        <v>363.03</v>
      </c>
      <c r="CU680" s="2">
        <f t="shared" si="380"/>
        <v>0</v>
      </c>
      <c r="CV680" s="2">
        <f>SUMIF(SmtRes!AQ663:'SmtRes'!AQ666,"=1",SmtRes!BU663:'SmtRes'!BU666)</f>
        <v>2.2799999999999998</v>
      </c>
      <c r="CW680" s="2">
        <f>SUMIF(SmtRes!AQ663:'SmtRes'!AQ666,"=1",SmtRes!BV663:'SmtRes'!BV666)</f>
        <v>0.74</v>
      </c>
      <c r="CX680" s="2">
        <f t="shared" si="381"/>
        <v>0</v>
      </c>
      <c r="CY680" s="2">
        <f t="shared" si="382"/>
        <v>618.96509999999989</v>
      </c>
      <c r="CZ680" s="2">
        <f t="shared" si="383"/>
        <v>391.48220000000003</v>
      </c>
      <c r="DA680" s="2"/>
      <c r="DB680" s="2"/>
      <c r="DC680" s="2" t="s">
        <v>3</v>
      </c>
      <c r="DD680" s="2" t="s">
        <v>3</v>
      </c>
      <c r="DE680" s="2" t="s">
        <v>3</v>
      </c>
      <c r="DF680" s="2" t="s">
        <v>3</v>
      </c>
      <c r="DG680" s="2" t="s">
        <v>3</v>
      </c>
      <c r="DH680" s="2" t="s">
        <v>3</v>
      </c>
      <c r="DI680" s="2" t="s">
        <v>3</v>
      </c>
      <c r="DJ680" s="2" t="s">
        <v>3</v>
      </c>
      <c r="DK680" s="2" t="s">
        <v>3</v>
      </c>
      <c r="DL680" s="2" t="s">
        <v>3</v>
      </c>
      <c r="DM680" s="2" t="s">
        <v>3</v>
      </c>
      <c r="DN680" s="2">
        <v>0</v>
      </c>
      <c r="DO680" s="2">
        <v>0</v>
      </c>
      <c r="DP680" s="2">
        <v>1</v>
      </c>
      <c r="DQ680" s="2">
        <v>1</v>
      </c>
      <c r="DR680" s="2"/>
      <c r="DS680" s="2"/>
      <c r="DT680" s="2"/>
      <c r="DU680" s="2">
        <v>1003</v>
      </c>
      <c r="DV680" s="2" t="s">
        <v>104</v>
      </c>
      <c r="DW680" s="2" t="s">
        <v>104</v>
      </c>
      <c r="DX680" s="2">
        <v>100</v>
      </c>
      <c r="DY680" s="2"/>
      <c r="DZ680" s="2" t="s">
        <v>3</v>
      </c>
      <c r="EA680" s="2" t="s">
        <v>3</v>
      </c>
      <c r="EB680" s="2" t="s">
        <v>3</v>
      </c>
      <c r="EC680" s="2" t="s">
        <v>3</v>
      </c>
      <c r="ED680" s="2"/>
      <c r="EE680" s="2">
        <v>70312969</v>
      </c>
      <c r="EF680" s="2">
        <v>2</v>
      </c>
      <c r="EG680" s="2" t="s">
        <v>25</v>
      </c>
      <c r="EH680" s="2">
        <v>18</v>
      </c>
      <c r="EI680" s="2" t="s">
        <v>106</v>
      </c>
      <c r="EJ680" s="2">
        <v>1</v>
      </c>
      <c r="EK680" s="2">
        <v>24001</v>
      </c>
      <c r="EL680" s="2" t="s">
        <v>106</v>
      </c>
      <c r="EM680" s="2" t="s">
        <v>107</v>
      </c>
      <c r="EN680" s="2"/>
      <c r="EO680" s="2" t="s">
        <v>3</v>
      </c>
      <c r="EP680" s="2"/>
      <c r="EQ680" s="2">
        <v>0</v>
      </c>
      <c r="ER680" s="2">
        <v>0</v>
      </c>
      <c r="ES680" s="2">
        <v>0</v>
      </c>
      <c r="ET680" s="2">
        <v>0</v>
      </c>
      <c r="EU680" s="2">
        <v>0</v>
      </c>
      <c r="EV680" s="2">
        <v>0</v>
      </c>
      <c r="EW680" s="2">
        <v>2.2799999999999998</v>
      </c>
      <c r="EX680" s="2">
        <v>0.74</v>
      </c>
      <c r="EY680" s="2">
        <v>0</v>
      </c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  <c r="FK680" s="2"/>
      <c r="FL680" s="2"/>
      <c r="FM680" s="2"/>
      <c r="FN680" s="2"/>
      <c r="FO680" s="2"/>
      <c r="FP680" s="2"/>
      <c r="FQ680" s="2">
        <v>0</v>
      </c>
      <c r="FR680" s="2">
        <v>0</v>
      </c>
      <c r="FS680" s="2">
        <v>0</v>
      </c>
      <c r="FT680" s="2"/>
      <c r="FU680" s="2"/>
      <c r="FV680" s="2"/>
      <c r="FW680" s="2"/>
      <c r="FX680" s="2">
        <v>117</v>
      </c>
      <c r="FY680" s="2">
        <v>74</v>
      </c>
      <c r="FZ680" s="2"/>
      <c r="GA680" s="2" t="s">
        <v>3</v>
      </c>
      <c r="GB680" s="2"/>
      <c r="GC680" s="2"/>
      <c r="GD680" s="2">
        <v>1</v>
      </c>
      <c r="GE680" s="2"/>
      <c r="GF680" s="2">
        <v>148000873</v>
      </c>
      <c r="GG680" s="2">
        <v>2</v>
      </c>
      <c r="GH680" s="2">
        <v>1</v>
      </c>
      <c r="GI680" s="2">
        <v>-2</v>
      </c>
      <c r="GJ680" s="2">
        <v>0</v>
      </c>
      <c r="GK680" s="2">
        <v>0</v>
      </c>
      <c r="GL680" s="2">
        <f t="shared" si="384"/>
        <v>0</v>
      </c>
      <c r="GM680" s="2">
        <f t="shared" si="385"/>
        <v>1931.06</v>
      </c>
      <c r="GN680" s="2">
        <f t="shared" si="386"/>
        <v>1931.06</v>
      </c>
      <c r="GO680" s="2">
        <f t="shared" si="387"/>
        <v>0</v>
      </c>
      <c r="GP680" s="2">
        <f t="shared" si="388"/>
        <v>0</v>
      </c>
      <c r="GQ680" s="2"/>
      <c r="GR680" s="2">
        <v>0</v>
      </c>
      <c r="GS680" s="2">
        <v>3</v>
      </c>
      <c r="GT680" s="2">
        <v>0</v>
      </c>
      <c r="GU680" s="2" t="s">
        <v>3</v>
      </c>
      <c r="GV680" s="2">
        <f t="shared" si="389"/>
        <v>0</v>
      </c>
      <c r="GW680" s="2">
        <v>1</v>
      </c>
      <c r="GX680" s="2">
        <f t="shared" si="390"/>
        <v>0</v>
      </c>
      <c r="GY680" s="2"/>
      <c r="GZ680" s="2"/>
      <c r="HA680" s="2">
        <v>0</v>
      </c>
      <c r="HB680" s="2">
        <v>0</v>
      </c>
      <c r="HC680" s="2">
        <f t="shared" si="391"/>
        <v>0</v>
      </c>
      <c r="HD680" s="2"/>
      <c r="HE680" s="2" t="s">
        <v>3</v>
      </c>
      <c r="HF680" s="2" t="s">
        <v>3</v>
      </c>
      <c r="HG680" s="2"/>
      <c r="HH680" s="2"/>
      <c r="HI680" s="2"/>
      <c r="HJ680" s="2"/>
      <c r="HK680" s="2"/>
      <c r="HL680" s="2"/>
      <c r="HM680" s="2" t="s">
        <v>3</v>
      </c>
      <c r="HN680" s="2" t="s">
        <v>108</v>
      </c>
      <c r="HO680" s="2" t="s">
        <v>109</v>
      </c>
      <c r="HP680" s="2" t="s">
        <v>106</v>
      </c>
      <c r="HQ680" s="2" t="s">
        <v>106</v>
      </c>
      <c r="HR680" s="2"/>
      <c r="HS680" s="2">
        <v>0</v>
      </c>
      <c r="HT680" s="2"/>
      <c r="HU680" s="2"/>
      <c r="HV680" s="2"/>
      <c r="HW680" s="2"/>
      <c r="HX680" s="2"/>
      <c r="HY680" s="2"/>
      <c r="HZ680" s="2"/>
      <c r="IA680" s="2"/>
      <c r="IB680" s="2"/>
      <c r="IC680" s="2"/>
      <c r="ID680" s="2"/>
      <c r="IE680" s="2"/>
      <c r="IF680" s="2"/>
      <c r="IG680" s="2"/>
      <c r="IH680" s="2"/>
      <c r="II680" s="2"/>
      <c r="IJ680" s="2"/>
      <c r="IK680" s="2">
        <v>0</v>
      </c>
      <c r="IL680" s="2"/>
      <c r="IM680" s="2"/>
      <c r="IN680" s="2"/>
      <c r="IO680" s="2"/>
      <c r="IP680" s="2"/>
      <c r="IQ680" s="2"/>
      <c r="IR680" s="2"/>
      <c r="IS680" s="2"/>
      <c r="IT680" s="2"/>
      <c r="IU680" s="2"/>
    </row>
    <row r="681" spans="1:255" x14ac:dyDescent="0.2">
      <c r="A681" s="2">
        <v>18</v>
      </c>
      <c r="B681" s="2">
        <v>1</v>
      </c>
      <c r="C681" s="2">
        <v>666</v>
      </c>
      <c r="D681" s="2"/>
      <c r="E681" s="2" t="s">
        <v>798</v>
      </c>
      <c r="F681" s="2" t="s">
        <v>640</v>
      </c>
      <c r="G681" s="2" t="s">
        <v>641</v>
      </c>
      <c r="H681" s="2" t="s">
        <v>113</v>
      </c>
      <c r="I681" s="2">
        <f>I680*J681</f>
        <v>45.5</v>
      </c>
      <c r="J681" s="2">
        <v>100</v>
      </c>
      <c r="K681" s="2">
        <v>100</v>
      </c>
      <c r="L681" s="2"/>
      <c r="M681" s="2"/>
      <c r="N681" s="2"/>
      <c r="O681" s="2">
        <f t="shared" si="371"/>
        <v>58577.61</v>
      </c>
      <c r="P681" s="2">
        <f>ROUND(CQ681*I681,2)</f>
        <v>58577.61</v>
      </c>
      <c r="Q681" s="2">
        <f>ROUND(CR681*I681,2)</f>
        <v>0</v>
      </c>
      <c r="R681" s="2">
        <f>ROUND(CS681*I681,2)</f>
        <v>0</v>
      </c>
      <c r="S681" s="2">
        <f>ROUND(CT681*I681,2)</f>
        <v>0</v>
      </c>
      <c r="T681" s="2">
        <f t="shared" si="372"/>
        <v>0</v>
      </c>
      <c r="U681" s="2">
        <f>ROUND(CV681*I681,7)</f>
        <v>0</v>
      </c>
      <c r="V681" s="2">
        <f>ROUND(CW681*I681,7)</f>
        <v>0</v>
      </c>
      <c r="W681" s="2">
        <f t="shared" si="373"/>
        <v>0</v>
      </c>
      <c r="X681" s="2">
        <f t="shared" si="374"/>
        <v>0</v>
      </c>
      <c r="Y681" s="2">
        <f t="shared" si="375"/>
        <v>0</v>
      </c>
      <c r="Z681" s="2"/>
      <c r="AA681" s="2">
        <v>72309884</v>
      </c>
      <c r="AB681" s="2">
        <f t="shared" si="376"/>
        <v>1249.92</v>
      </c>
      <c r="AC681" s="2">
        <f>ROUND((ES681),6)</f>
        <v>1249.92</v>
      </c>
      <c r="AD681" s="2">
        <f>ROUND((((ET681)-(EU681))+AE681),6)</f>
        <v>0</v>
      </c>
      <c r="AE681" s="2">
        <f>ROUND((EU681),6)</f>
        <v>0</v>
      </c>
      <c r="AF681" s="2">
        <f>ROUND((EV681),6)</f>
        <v>0</v>
      </c>
      <c r="AG681" s="2">
        <f t="shared" si="377"/>
        <v>0</v>
      </c>
      <c r="AH681" s="2">
        <f>(EW681)</f>
        <v>0</v>
      </c>
      <c r="AI681" s="2">
        <f>(EX681)</f>
        <v>0</v>
      </c>
      <c r="AJ681" s="2">
        <f t="shared" si="378"/>
        <v>0</v>
      </c>
      <c r="AK681" s="2">
        <v>1249.92</v>
      </c>
      <c r="AL681" s="2">
        <v>1249.92</v>
      </c>
      <c r="AM681" s="2">
        <v>0</v>
      </c>
      <c r="AN681" s="2">
        <v>0</v>
      </c>
      <c r="AO681" s="2">
        <v>0</v>
      </c>
      <c r="AP681" s="2">
        <v>0</v>
      </c>
      <c r="AQ681" s="2">
        <v>0</v>
      </c>
      <c r="AR681" s="2">
        <v>0</v>
      </c>
      <c r="AS681" s="2">
        <v>0</v>
      </c>
      <c r="AT681" s="2">
        <v>117</v>
      </c>
      <c r="AU681" s="2">
        <v>74</v>
      </c>
      <c r="AV681" s="2">
        <v>1</v>
      </c>
      <c r="AW681" s="2">
        <v>1</v>
      </c>
      <c r="AX681" s="2"/>
      <c r="AY681" s="2"/>
      <c r="AZ681" s="2">
        <v>1</v>
      </c>
      <c r="BA681" s="2">
        <v>1</v>
      </c>
      <c r="BB681" s="2">
        <v>1</v>
      </c>
      <c r="BC681" s="2">
        <v>1.03</v>
      </c>
      <c r="BD681" s="2" t="s">
        <v>3</v>
      </c>
      <c r="BE681" s="2" t="s">
        <v>3</v>
      </c>
      <c r="BF681" s="2" t="s">
        <v>3</v>
      </c>
      <c r="BG681" s="2" t="s">
        <v>3</v>
      </c>
      <c r="BH681" s="2">
        <v>3</v>
      </c>
      <c r="BI681" s="2">
        <v>1</v>
      </c>
      <c r="BJ681" s="2" t="s">
        <v>642</v>
      </c>
      <c r="BK681" s="2"/>
      <c r="BL681" s="2"/>
      <c r="BM681" s="2">
        <v>24001</v>
      </c>
      <c r="BN681" s="2">
        <v>0</v>
      </c>
      <c r="BO681" s="2" t="s">
        <v>640</v>
      </c>
      <c r="BP681" s="2">
        <v>1</v>
      </c>
      <c r="BQ681" s="2">
        <v>2</v>
      </c>
      <c r="BR681" s="2">
        <v>0</v>
      </c>
      <c r="BS681" s="2">
        <v>1</v>
      </c>
      <c r="BT681" s="2">
        <v>1</v>
      </c>
      <c r="BU681" s="2">
        <v>1</v>
      </c>
      <c r="BV681" s="2">
        <v>1</v>
      </c>
      <c r="BW681" s="2">
        <v>1</v>
      </c>
      <c r="BX681" s="2">
        <v>1</v>
      </c>
      <c r="BY681" s="2" t="s">
        <v>3</v>
      </c>
      <c r="BZ681" s="2">
        <v>117</v>
      </c>
      <c r="CA681" s="2">
        <v>74</v>
      </c>
      <c r="CB681" s="2" t="s">
        <v>3</v>
      </c>
      <c r="CC681" s="2"/>
      <c r="CD681" s="2"/>
      <c r="CE681" s="2">
        <v>0</v>
      </c>
      <c r="CF681" s="2">
        <v>0</v>
      </c>
      <c r="CG681" s="2">
        <v>0</v>
      </c>
      <c r="CH681" s="2"/>
      <c r="CI681" s="2"/>
      <c r="CJ681" s="2"/>
      <c r="CK681" s="2"/>
      <c r="CL681" s="2"/>
      <c r="CM681" s="2">
        <v>0</v>
      </c>
      <c r="CN681" s="2" t="s">
        <v>3</v>
      </c>
      <c r="CO681" s="2">
        <v>0</v>
      </c>
      <c r="CP681" s="2">
        <f t="shared" si="379"/>
        <v>58577.61</v>
      </c>
      <c r="CQ681" s="2">
        <f>ROUND(AL681*BC681,2)</f>
        <v>1287.42</v>
      </c>
      <c r="CR681" s="2">
        <f>ROUND(AM681*BB681,2)</f>
        <v>0</v>
      </c>
      <c r="CS681" s="2">
        <f>ROUND(AN681*BS681,2)</f>
        <v>0</v>
      </c>
      <c r="CT681" s="2">
        <f>ROUND(AO681*BA681,2)</f>
        <v>0</v>
      </c>
      <c r="CU681" s="2">
        <f t="shared" si="380"/>
        <v>0</v>
      </c>
      <c r="CV681" s="2">
        <f>AH681</f>
        <v>0</v>
      </c>
      <c r="CW681" s="2">
        <f>AI681</f>
        <v>0</v>
      </c>
      <c r="CX681" s="2">
        <f t="shared" si="381"/>
        <v>0</v>
      </c>
      <c r="CY681" s="2">
        <f t="shared" si="382"/>
        <v>0</v>
      </c>
      <c r="CZ681" s="2">
        <f t="shared" si="383"/>
        <v>0</v>
      </c>
      <c r="DA681" s="2"/>
      <c r="DB681" s="2"/>
      <c r="DC681" s="2" t="s">
        <v>3</v>
      </c>
      <c r="DD681" s="2" t="s">
        <v>3</v>
      </c>
      <c r="DE681" s="2" t="s">
        <v>3</v>
      </c>
      <c r="DF681" s="2" t="s">
        <v>3</v>
      </c>
      <c r="DG681" s="2" t="s">
        <v>3</v>
      </c>
      <c r="DH681" s="2" t="s">
        <v>3</v>
      </c>
      <c r="DI681" s="2" t="s">
        <v>3</v>
      </c>
      <c r="DJ681" s="2" t="s">
        <v>3</v>
      </c>
      <c r="DK681" s="2" t="s">
        <v>3</v>
      </c>
      <c r="DL681" s="2" t="s">
        <v>3</v>
      </c>
      <c r="DM681" s="2" t="s">
        <v>3</v>
      </c>
      <c r="DN681" s="2">
        <v>0</v>
      </c>
      <c r="DO681" s="2">
        <v>0</v>
      </c>
      <c r="DP681" s="2">
        <v>1</v>
      </c>
      <c r="DQ681" s="2">
        <v>1</v>
      </c>
      <c r="DR681" s="2"/>
      <c r="DS681" s="2"/>
      <c r="DT681" s="2"/>
      <c r="DU681" s="2">
        <v>1003</v>
      </c>
      <c r="DV681" s="2" t="s">
        <v>113</v>
      </c>
      <c r="DW681" s="2" t="s">
        <v>113</v>
      </c>
      <c r="DX681" s="2">
        <v>1</v>
      </c>
      <c r="DY681" s="2"/>
      <c r="DZ681" s="2" t="s">
        <v>3</v>
      </c>
      <c r="EA681" s="2" t="s">
        <v>3</v>
      </c>
      <c r="EB681" s="2" t="s">
        <v>3</v>
      </c>
      <c r="EC681" s="2" t="s">
        <v>3</v>
      </c>
      <c r="ED681" s="2"/>
      <c r="EE681" s="2">
        <v>70312969</v>
      </c>
      <c r="EF681" s="2">
        <v>2</v>
      </c>
      <c r="EG681" s="2" t="s">
        <v>25</v>
      </c>
      <c r="EH681" s="2">
        <v>18</v>
      </c>
      <c r="EI681" s="2" t="s">
        <v>106</v>
      </c>
      <c r="EJ681" s="2">
        <v>1</v>
      </c>
      <c r="EK681" s="2">
        <v>24001</v>
      </c>
      <c r="EL681" s="2" t="s">
        <v>106</v>
      </c>
      <c r="EM681" s="2" t="s">
        <v>107</v>
      </c>
      <c r="EN681" s="2"/>
      <c r="EO681" s="2" t="s">
        <v>3</v>
      </c>
      <c r="EP681" s="2"/>
      <c r="EQ681" s="2">
        <v>0</v>
      </c>
      <c r="ER681" s="2">
        <v>1249.92</v>
      </c>
      <c r="ES681" s="2">
        <v>1249.92</v>
      </c>
      <c r="ET681" s="2">
        <v>0</v>
      </c>
      <c r="EU681" s="2">
        <v>0</v>
      </c>
      <c r="EV681" s="2">
        <v>0</v>
      </c>
      <c r="EW681" s="2">
        <v>0</v>
      </c>
      <c r="EX681" s="2">
        <v>0</v>
      </c>
      <c r="EY681" s="2"/>
      <c r="EZ681" s="2"/>
      <c r="FA681" s="2"/>
      <c r="FB681" s="2"/>
      <c r="FC681" s="2"/>
      <c r="FD681" s="2"/>
      <c r="FE681" s="2"/>
      <c r="FF681" s="2"/>
      <c r="FG681" s="2"/>
      <c r="FH681" s="2"/>
      <c r="FI681" s="2"/>
      <c r="FJ681" s="2"/>
      <c r="FK681" s="2"/>
      <c r="FL681" s="2"/>
      <c r="FM681" s="2"/>
      <c r="FN681" s="2"/>
      <c r="FO681" s="2"/>
      <c r="FP681" s="2"/>
      <c r="FQ681" s="2">
        <v>0</v>
      </c>
      <c r="FR681" s="2">
        <v>0</v>
      </c>
      <c r="FS681" s="2">
        <v>0</v>
      </c>
      <c r="FT681" s="2"/>
      <c r="FU681" s="2"/>
      <c r="FV681" s="2"/>
      <c r="FW681" s="2"/>
      <c r="FX681" s="2">
        <v>117</v>
      </c>
      <c r="FY681" s="2">
        <v>74</v>
      </c>
      <c r="FZ681" s="2"/>
      <c r="GA681" s="2" t="s">
        <v>3</v>
      </c>
      <c r="GB681" s="2"/>
      <c r="GC681" s="2"/>
      <c r="GD681" s="2">
        <v>1</v>
      </c>
      <c r="GE681" s="2"/>
      <c r="GF681" s="2">
        <v>1051338265</v>
      </c>
      <c r="GG681" s="2">
        <v>2</v>
      </c>
      <c r="GH681" s="2">
        <v>1</v>
      </c>
      <c r="GI681" s="2">
        <v>2</v>
      </c>
      <c r="GJ681" s="2">
        <v>0</v>
      </c>
      <c r="GK681" s="2">
        <v>0</v>
      </c>
      <c r="GL681" s="2">
        <f t="shared" si="384"/>
        <v>0</v>
      </c>
      <c r="GM681" s="2">
        <f t="shared" si="385"/>
        <v>58577.61</v>
      </c>
      <c r="GN681" s="2">
        <f t="shared" si="386"/>
        <v>58577.61</v>
      </c>
      <c r="GO681" s="2">
        <f t="shared" si="387"/>
        <v>0</v>
      </c>
      <c r="GP681" s="2">
        <f t="shared" si="388"/>
        <v>0</v>
      </c>
      <c r="GQ681" s="2"/>
      <c r="GR681" s="2">
        <v>0</v>
      </c>
      <c r="GS681" s="2">
        <v>3</v>
      </c>
      <c r="GT681" s="2">
        <v>0</v>
      </c>
      <c r="GU681" s="2" t="s">
        <v>3</v>
      </c>
      <c r="GV681" s="2">
        <f t="shared" si="389"/>
        <v>0</v>
      </c>
      <c r="GW681" s="2">
        <v>1</v>
      </c>
      <c r="GX681" s="2">
        <f t="shared" si="390"/>
        <v>0</v>
      </c>
      <c r="GY681" s="2"/>
      <c r="GZ681" s="2"/>
      <c r="HA681" s="2">
        <v>0</v>
      </c>
      <c r="HB681" s="2">
        <v>0</v>
      </c>
      <c r="HC681" s="2">
        <f t="shared" si="391"/>
        <v>0</v>
      </c>
      <c r="HD681" s="2"/>
      <c r="HE681" s="2" t="s">
        <v>3</v>
      </c>
      <c r="HF681" s="2" t="s">
        <v>3</v>
      </c>
      <c r="HG681" s="2"/>
      <c r="HH681" s="2"/>
      <c r="HI681" s="2"/>
      <c r="HJ681" s="2"/>
      <c r="HK681" s="2"/>
      <c r="HL681" s="2"/>
      <c r="HM681" s="2" t="s">
        <v>3</v>
      </c>
      <c r="HN681" s="2" t="s">
        <v>108</v>
      </c>
      <c r="HO681" s="2" t="s">
        <v>109</v>
      </c>
      <c r="HP681" s="2" t="s">
        <v>106</v>
      </c>
      <c r="HQ681" s="2" t="s">
        <v>106</v>
      </c>
      <c r="HR681" s="2"/>
      <c r="HS681" s="2">
        <v>0</v>
      </c>
      <c r="HT681" s="2"/>
      <c r="HU681" s="2"/>
      <c r="HV681" s="2"/>
      <c r="HW681" s="2"/>
      <c r="HX681" s="2"/>
      <c r="HY681" s="2"/>
      <c r="HZ681" s="2"/>
      <c r="IA681" s="2"/>
      <c r="IB681" s="2"/>
      <c r="IC681" s="2"/>
      <c r="ID681" s="2"/>
      <c r="IE681" s="2"/>
      <c r="IF681" s="2"/>
      <c r="IG681" s="2"/>
      <c r="IH681" s="2"/>
      <c r="II681" s="2"/>
      <c r="IJ681" s="2"/>
      <c r="IK681" s="2">
        <v>0</v>
      </c>
      <c r="IL681" s="2"/>
      <c r="IM681" s="2"/>
      <c r="IN681" s="2"/>
      <c r="IO681" s="2"/>
      <c r="IP681" s="2"/>
      <c r="IQ681" s="2"/>
      <c r="IR681" s="2"/>
      <c r="IS681" s="2"/>
      <c r="IT681" s="2"/>
      <c r="IU681" s="2"/>
    </row>
    <row r="682" spans="1:255" x14ac:dyDescent="0.2">
      <c r="A682" s="2">
        <v>17</v>
      </c>
      <c r="B682" s="2">
        <v>1</v>
      </c>
      <c r="C682" s="2">
        <f>ROW(SmtRes!A672)</f>
        <v>672</v>
      </c>
      <c r="D682" s="2">
        <f>ROW(EtalonRes!A734)</f>
        <v>734</v>
      </c>
      <c r="E682" s="2" t="s">
        <v>799</v>
      </c>
      <c r="F682" s="2" t="s">
        <v>270</v>
      </c>
      <c r="G682" s="2" t="s">
        <v>271</v>
      </c>
      <c r="H682" s="2" t="s">
        <v>272</v>
      </c>
      <c r="I682" s="2">
        <v>0</v>
      </c>
      <c r="J682" s="2">
        <v>0</v>
      </c>
      <c r="K682" s="2">
        <v>0</v>
      </c>
      <c r="L682" s="2"/>
      <c r="M682" s="2"/>
      <c r="N682" s="2"/>
      <c r="O682" s="2">
        <f t="shared" si="371"/>
        <v>0</v>
      </c>
      <c r="P682" s="2">
        <f>SUMIF(SmtRes!AQ667:'SmtRes'!AQ672,"=1",SmtRes!DF667:'SmtRes'!DF672)</f>
        <v>0</v>
      </c>
      <c r="Q682" s="2">
        <f>SUMIF(SmtRes!AQ667:'SmtRes'!AQ672,"=1",SmtRes!DG667:'SmtRes'!DG672)</f>
        <v>0</v>
      </c>
      <c r="R682" s="2">
        <f>SUMIF(SmtRes!AQ667:'SmtRes'!AQ672,"=1",SmtRes!DH667:'SmtRes'!DH672)</f>
        <v>0</v>
      </c>
      <c r="S682" s="2">
        <f>SUMIF(SmtRes!AQ667:'SmtRes'!AQ672,"=1",SmtRes!DI667:'SmtRes'!DI672)</f>
        <v>0</v>
      </c>
      <c r="T682" s="2">
        <f t="shared" si="372"/>
        <v>0</v>
      </c>
      <c r="U682" s="2">
        <f>SUMIF(SmtRes!AQ667:'SmtRes'!AQ672,"=1",SmtRes!CV667:'SmtRes'!CV672)</f>
        <v>0</v>
      </c>
      <c r="V682" s="2">
        <f>SUMIF(SmtRes!AQ667:'SmtRes'!AQ672,"=1",SmtRes!CW667:'SmtRes'!CW672)</f>
        <v>0</v>
      </c>
      <c r="W682" s="2">
        <f t="shared" si="373"/>
        <v>0</v>
      </c>
      <c r="X682" s="2">
        <f t="shared" si="374"/>
        <v>0</v>
      </c>
      <c r="Y682" s="2">
        <f t="shared" si="375"/>
        <v>0</v>
      </c>
      <c r="Z682" s="2"/>
      <c r="AA682" s="2">
        <v>72309884</v>
      </c>
      <c r="AB682" s="2">
        <f t="shared" si="376"/>
        <v>32743.540959999998</v>
      </c>
      <c r="AC682" s="2">
        <f>ROUND((SUM(SmtRes!BQ667:'SmtRes'!BQ672)),6)</f>
        <v>4276.4453599999997</v>
      </c>
      <c r="AD682" s="2">
        <f>ROUND((((SUM(SmtRes!BR667:'SmtRes'!BR672))-(SUM(SmtRes!BS667:'SmtRes'!BS672)))+AE682),6)</f>
        <v>236.99930000000001</v>
      </c>
      <c r="AE682" s="2">
        <f>ROUND((SUM(SmtRes!BS667:'SmtRes'!BS672)),6)</f>
        <v>15.8733</v>
      </c>
      <c r="AF682" s="2">
        <f>ROUND((SUM(SmtRes!BT667:'SmtRes'!BT672)),6)</f>
        <v>28230.096300000001</v>
      </c>
      <c r="AG682" s="2">
        <f t="shared" si="377"/>
        <v>0</v>
      </c>
      <c r="AH682" s="2">
        <f>(SUM(SmtRes!BU667:'SmtRes'!BU672))</f>
        <v>71.67</v>
      </c>
      <c r="AI682" s="2">
        <f>(SUM(SmtRes!BV667:'SmtRes'!BV672))</f>
        <v>0.03</v>
      </c>
      <c r="AJ682" s="2">
        <f t="shared" si="378"/>
        <v>0</v>
      </c>
      <c r="AK682" s="2">
        <v>32759.414260000001</v>
      </c>
      <c r="AL682" s="2">
        <v>4276.4453599999997</v>
      </c>
      <c r="AM682" s="2">
        <v>236.99930000000001</v>
      </c>
      <c r="AN682" s="2">
        <v>15.8733</v>
      </c>
      <c r="AO682" s="2">
        <v>28230.096300000001</v>
      </c>
      <c r="AP682" s="2">
        <v>0</v>
      </c>
      <c r="AQ682" s="2">
        <v>71.67</v>
      </c>
      <c r="AR682" s="2">
        <v>0.03</v>
      </c>
      <c r="AS682" s="2">
        <v>0</v>
      </c>
      <c r="AT682" s="2">
        <v>117</v>
      </c>
      <c r="AU682" s="2">
        <v>74</v>
      </c>
      <c r="AV682" s="2">
        <v>1</v>
      </c>
      <c r="AW682" s="2">
        <v>1</v>
      </c>
      <c r="AX682" s="2"/>
      <c r="AY682" s="2"/>
      <c r="AZ682" s="2">
        <v>1</v>
      </c>
      <c r="BA682" s="2">
        <v>1</v>
      </c>
      <c r="BB682" s="2">
        <v>1</v>
      </c>
      <c r="BC682" s="2">
        <v>1</v>
      </c>
      <c r="BD682" s="2" t="s">
        <v>3</v>
      </c>
      <c r="BE682" s="2" t="s">
        <v>3</v>
      </c>
      <c r="BF682" s="2" t="s">
        <v>3</v>
      </c>
      <c r="BG682" s="2" t="s">
        <v>3</v>
      </c>
      <c r="BH682" s="2">
        <v>0</v>
      </c>
      <c r="BI682" s="2">
        <v>1</v>
      </c>
      <c r="BJ682" s="2" t="s">
        <v>273</v>
      </c>
      <c r="BK682" s="2"/>
      <c r="BL682" s="2"/>
      <c r="BM682" s="2">
        <v>22001</v>
      </c>
      <c r="BN682" s="2">
        <v>0</v>
      </c>
      <c r="BO682" s="2" t="s">
        <v>3</v>
      </c>
      <c r="BP682" s="2">
        <v>0</v>
      </c>
      <c r="BQ682" s="2">
        <v>2</v>
      </c>
      <c r="BR682" s="2">
        <v>0</v>
      </c>
      <c r="BS682" s="2">
        <v>1</v>
      </c>
      <c r="BT682" s="2">
        <v>1</v>
      </c>
      <c r="BU682" s="2">
        <v>1</v>
      </c>
      <c r="BV682" s="2">
        <v>1</v>
      </c>
      <c r="BW682" s="2">
        <v>1</v>
      </c>
      <c r="BX682" s="2">
        <v>1</v>
      </c>
      <c r="BY682" s="2" t="s">
        <v>3</v>
      </c>
      <c r="BZ682" s="2">
        <v>117</v>
      </c>
      <c r="CA682" s="2">
        <v>74</v>
      </c>
      <c r="CB682" s="2" t="s">
        <v>3</v>
      </c>
      <c r="CC682" s="2"/>
      <c r="CD682" s="2"/>
      <c r="CE682" s="2">
        <v>0</v>
      </c>
      <c r="CF682" s="2">
        <v>0</v>
      </c>
      <c r="CG682" s="2">
        <v>0</v>
      </c>
      <c r="CH682" s="2"/>
      <c r="CI682" s="2"/>
      <c r="CJ682" s="2"/>
      <c r="CK682" s="2"/>
      <c r="CL682" s="2"/>
      <c r="CM682" s="2">
        <v>0</v>
      </c>
      <c r="CN682" s="2" t="s">
        <v>3</v>
      </c>
      <c r="CO682" s="2">
        <v>0</v>
      </c>
      <c r="CP682" s="2">
        <f t="shared" si="379"/>
        <v>0</v>
      </c>
      <c r="CQ682" s="2">
        <f>SUMIF(SmtRes!AQ667:'SmtRes'!AQ672,"=1",SmtRes!AA667:'SmtRes'!AA672)</f>
        <v>74999.81</v>
      </c>
      <c r="CR682" s="2">
        <f>SUMIF(SmtRes!AQ667:'SmtRes'!AQ672,"=1",SmtRes!AB667:'SmtRes'!AB672)</f>
        <v>1696.65</v>
      </c>
      <c r="CS682" s="2">
        <f>SUMIF(SmtRes!AQ667:'SmtRes'!AQ672,"=1",SmtRes!AC667:'SmtRes'!AC672)</f>
        <v>529.11</v>
      </c>
      <c r="CT682" s="2">
        <f>SUMIF(SmtRes!AQ667:'SmtRes'!AQ672,"=1",SmtRes!AD667:'SmtRes'!AD672)</f>
        <v>393.89</v>
      </c>
      <c r="CU682" s="2">
        <f t="shared" si="380"/>
        <v>0</v>
      </c>
      <c r="CV682" s="2">
        <f>SUMIF(SmtRes!AQ667:'SmtRes'!AQ672,"=1",SmtRes!BU667:'SmtRes'!BU672)</f>
        <v>71.67</v>
      </c>
      <c r="CW682" s="2">
        <f>SUMIF(SmtRes!AQ667:'SmtRes'!AQ672,"=1",SmtRes!BV667:'SmtRes'!BV672)</f>
        <v>0.03</v>
      </c>
      <c r="CX682" s="2">
        <f t="shared" si="381"/>
        <v>0</v>
      </c>
      <c r="CY682" s="2">
        <f t="shared" si="382"/>
        <v>0</v>
      </c>
      <c r="CZ682" s="2">
        <f t="shared" si="383"/>
        <v>0</v>
      </c>
      <c r="DA682" s="2"/>
      <c r="DB682" s="2"/>
      <c r="DC682" s="2" t="s">
        <v>3</v>
      </c>
      <c r="DD682" s="2" t="s">
        <v>3</v>
      </c>
      <c r="DE682" s="2" t="s">
        <v>3</v>
      </c>
      <c r="DF682" s="2" t="s">
        <v>3</v>
      </c>
      <c r="DG682" s="2" t="s">
        <v>3</v>
      </c>
      <c r="DH682" s="2" t="s">
        <v>3</v>
      </c>
      <c r="DI682" s="2" t="s">
        <v>3</v>
      </c>
      <c r="DJ682" s="2" t="s">
        <v>3</v>
      </c>
      <c r="DK682" s="2" t="s">
        <v>3</v>
      </c>
      <c r="DL682" s="2" t="s">
        <v>3</v>
      </c>
      <c r="DM682" s="2" t="s">
        <v>3</v>
      </c>
      <c r="DN682" s="2">
        <v>0</v>
      </c>
      <c r="DO682" s="2">
        <v>0</v>
      </c>
      <c r="DP682" s="2">
        <v>1</v>
      </c>
      <c r="DQ682" s="2">
        <v>1</v>
      </c>
      <c r="DR682" s="2"/>
      <c r="DS682" s="2"/>
      <c r="DT682" s="2"/>
      <c r="DU682" s="2">
        <v>1013</v>
      </c>
      <c r="DV682" s="2" t="s">
        <v>272</v>
      </c>
      <c r="DW682" s="2" t="s">
        <v>272</v>
      </c>
      <c r="DX682" s="2">
        <v>1</v>
      </c>
      <c r="DY682" s="2"/>
      <c r="DZ682" s="2" t="s">
        <v>3</v>
      </c>
      <c r="EA682" s="2" t="s">
        <v>3</v>
      </c>
      <c r="EB682" s="2" t="s">
        <v>3</v>
      </c>
      <c r="EC682" s="2" t="s">
        <v>3</v>
      </c>
      <c r="ED682" s="2"/>
      <c r="EE682" s="2">
        <v>70312967</v>
      </c>
      <c r="EF682" s="2">
        <v>2</v>
      </c>
      <c r="EG682" s="2" t="s">
        <v>25</v>
      </c>
      <c r="EH682" s="2">
        <v>18</v>
      </c>
      <c r="EI682" s="2" t="s">
        <v>106</v>
      </c>
      <c r="EJ682" s="2">
        <v>1</v>
      </c>
      <c r="EK682" s="2">
        <v>22001</v>
      </c>
      <c r="EL682" s="2" t="s">
        <v>106</v>
      </c>
      <c r="EM682" s="2" t="s">
        <v>131</v>
      </c>
      <c r="EN682" s="2"/>
      <c r="EO682" s="2" t="s">
        <v>3</v>
      </c>
      <c r="EP682" s="2"/>
      <c r="EQ682" s="2">
        <v>0</v>
      </c>
      <c r="ER682" s="2">
        <v>0</v>
      </c>
      <c r="ES682" s="2">
        <v>0</v>
      </c>
      <c r="ET682" s="2">
        <v>0</v>
      </c>
      <c r="EU682" s="2">
        <v>0</v>
      </c>
      <c r="EV682" s="2">
        <v>0</v>
      </c>
      <c r="EW682" s="2">
        <v>71.67</v>
      </c>
      <c r="EX682" s="2">
        <v>0.03</v>
      </c>
      <c r="EY682" s="2">
        <v>0</v>
      </c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  <c r="FK682" s="2"/>
      <c r="FL682" s="2"/>
      <c r="FM682" s="2"/>
      <c r="FN682" s="2"/>
      <c r="FO682" s="2"/>
      <c r="FP682" s="2"/>
      <c r="FQ682" s="2">
        <v>0</v>
      </c>
      <c r="FR682" s="2">
        <v>0</v>
      </c>
      <c r="FS682" s="2">
        <v>0</v>
      </c>
      <c r="FT682" s="2"/>
      <c r="FU682" s="2"/>
      <c r="FV682" s="2"/>
      <c r="FW682" s="2"/>
      <c r="FX682" s="2">
        <v>117</v>
      </c>
      <c r="FY682" s="2">
        <v>74</v>
      </c>
      <c r="FZ682" s="2"/>
      <c r="GA682" s="2" t="s">
        <v>3</v>
      </c>
      <c r="GB682" s="2"/>
      <c r="GC682" s="2"/>
      <c r="GD682" s="2">
        <v>1</v>
      </c>
      <c r="GE682" s="2"/>
      <c r="GF682" s="2">
        <v>806586890</v>
      </c>
      <c r="GG682" s="2">
        <v>2</v>
      </c>
      <c r="GH682" s="2">
        <v>1</v>
      </c>
      <c r="GI682" s="2">
        <v>-2</v>
      </c>
      <c r="GJ682" s="2">
        <v>0</v>
      </c>
      <c r="GK682" s="2">
        <v>0</v>
      </c>
      <c r="GL682" s="2">
        <f t="shared" si="384"/>
        <v>0</v>
      </c>
      <c r="GM682" s="2">
        <f t="shared" si="385"/>
        <v>0</v>
      </c>
      <c r="GN682" s="2">
        <f t="shared" si="386"/>
        <v>0</v>
      </c>
      <c r="GO682" s="2">
        <f t="shared" si="387"/>
        <v>0</v>
      </c>
      <c r="GP682" s="2">
        <f t="shared" si="388"/>
        <v>0</v>
      </c>
      <c r="GQ682" s="2"/>
      <c r="GR682" s="2">
        <v>0</v>
      </c>
      <c r="GS682" s="2">
        <v>0</v>
      </c>
      <c r="GT682" s="2">
        <v>0</v>
      </c>
      <c r="GU682" s="2" t="s">
        <v>3</v>
      </c>
      <c r="GV682" s="2">
        <f t="shared" si="389"/>
        <v>0</v>
      </c>
      <c r="GW682" s="2">
        <v>1</v>
      </c>
      <c r="GX682" s="2">
        <f t="shared" si="390"/>
        <v>0</v>
      </c>
      <c r="GY682" s="2"/>
      <c r="GZ682" s="2"/>
      <c r="HA682" s="2">
        <v>0</v>
      </c>
      <c r="HB682" s="2">
        <v>0</v>
      </c>
      <c r="HC682" s="2">
        <f t="shared" si="391"/>
        <v>0</v>
      </c>
      <c r="HD682" s="2"/>
      <c r="HE682" s="2" t="s">
        <v>3</v>
      </c>
      <c r="HF682" s="2" t="s">
        <v>3</v>
      </c>
      <c r="HG682" s="2"/>
      <c r="HH682" s="2"/>
      <c r="HI682" s="2"/>
      <c r="HJ682" s="2"/>
      <c r="HK682" s="2"/>
      <c r="HL682" s="2"/>
      <c r="HM682" s="2" t="s">
        <v>3</v>
      </c>
      <c r="HN682" s="2" t="s">
        <v>108</v>
      </c>
      <c r="HO682" s="2" t="s">
        <v>109</v>
      </c>
      <c r="HP682" s="2" t="s">
        <v>106</v>
      </c>
      <c r="HQ682" s="2" t="s">
        <v>106</v>
      </c>
      <c r="HR682" s="2"/>
      <c r="HS682" s="2">
        <v>0</v>
      </c>
      <c r="HT682" s="2"/>
      <c r="HU682" s="2"/>
      <c r="HV682" s="2"/>
      <c r="HW682" s="2"/>
      <c r="HX682" s="2"/>
      <c r="HY682" s="2"/>
      <c r="HZ682" s="2"/>
      <c r="IA682" s="2"/>
      <c r="IB682" s="2"/>
      <c r="IC682" s="2"/>
      <c r="ID682" s="2"/>
      <c r="IE682" s="2"/>
      <c r="IF682" s="2"/>
      <c r="IG682" s="2"/>
      <c r="IH682" s="2"/>
      <c r="II682" s="2"/>
      <c r="IJ682" s="2"/>
      <c r="IK682" s="2">
        <v>0</v>
      </c>
      <c r="IL682" s="2"/>
      <c r="IM682" s="2"/>
      <c r="IN682" s="2"/>
      <c r="IO682" s="2"/>
      <c r="IP682" s="2"/>
      <c r="IQ682" s="2"/>
      <c r="IR682" s="2"/>
      <c r="IS682" s="2"/>
      <c r="IT682" s="2"/>
      <c r="IU682" s="2"/>
    </row>
    <row r="683" spans="1:255" x14ac:dyDescent="0.2">
      <c r="A683" s="2">
        <v>17</v>
      </c>
      <c r="B683" s="2">
        <v>1</v>
      </c>
      <c r="C683" s="2">
        <f>ROW(SmtRes!A684)</f>
        <v>684</v>
      </c>
      <c r="D683" s="2">
        <f>ROW(EtalonRes!A749)</f>
        <v>749</v>
      </c>
      <c r="E683" s="2" t="s">
        <v>800</v>
      </c>
      <c r="F683" s="2" t="s">
        <v>275</v>
      </c>
      <c r="G683" s="2" t="s">
        <v>276</v>
      </c>
      <c r="H683" s="2" t="s">
        <v>277</v>
      </c>
      <c r="I683" s="2">
        <v>1</v>
      </c>
      <c r="J683" s="2">
        <v>0</v>
      </c>
      <c r="K683" s="2">
        <v>1</v>
      </c>
      <c r="L683" s="2"/>
      <c r="M683" s="2"/>
      <c r="N683" s="2"/>
      <c r="O683" s="2">
        <f t="shared" si="371"/>
        <v>1636.85</v>
      </c>
      <c r="P683" s="2">
        <f>SUMIF(SmtRes!AQ673:'SmtRes'!AQ684,"=1",SmtRes!DF673:'SmtRes'!DF684)</f>
        <v>249.48000000000002</v>
      </c>
      <c r="Q683" s="2">
        <f>SUMIF(SmtRes!AQ673:'SmtRes'!AQ684,"=1",SmtRes!DG673:'SmtRes'!DG684)</f>
        <v>571.4899999999999</v>
      </c>
      <c r="R683" s="2">
        <f>SUMIF(SmtRes!AQ673:'SmtRes'!AQ684,"=1",SmtRes!DH673:'SmtRes'!DH684)</f>
        <v>222.87</v>
      </c>
      <c r="S683" s="2">
        <f>SUMIF(SmtRes!AQ673:'SmtRes'!AQ684,"=1",SmtRes!DI673:'SmtRes'!DI684)</f>
        <v>593.01</v>
      </c>
      <c r="T683" s="2">
        <f t="shared" si="372"/>
        <v>0</v>
      </c>
      <c r="U683" s="2">
        <f>SUMIF(SmtRes!AQ673:'SmtRes'!AQ684,"=1",SmtRes!CV673:'SmtRes'!CV684)</f>
        <v>1.54</v>
      </c>
      <c r="V683" s="2">
        <f>SUMIF(SmtRes!AQ673:'SmtRes'!AQ684,"=1",SmtRes!CW673:'SmtRes'!CW684)</f>
        <v>0.48</v>
      </c>
      <c r="W683" s="2">
        <f t="shared" si="373"/>
        <v>0</v>
      </c>
      <c r="X683" s="2">
        <f t="shared" si="374"/>
        <v>954.58</v>
      </c>
      <c r="Y683" s="2">
        <f t="shared" si="375"/>
        <v>603.75</v>
      </c>
      <c r="Z683" s="2"/>
      <c r="AA683" s="2">
        <v>72309884</v>
      </c>
      <c r="AB683" s="2">
        <f t="shared" si="376"/>
        <v>1342.30081</v>
      </c>
      <c r="AC683" s="2">
        <f>ROUND((SUM(SmtRes!BQ673:'SmtRes'!BQ684)),6)</f>
        <v>177.81771000000001</v>
      </c>
      <c r="AD683" s="2">
        <f>ROUND((((SUM(SmtRes!BR673:'SmtRes'!BR684))-(SUM(SmtRes!BS673:'SmtRes'!BS684)))+AE683),6)</f>
        <v>571.47529999999995</v>
      </c>
      <c r="AE683" s="2">
        <f>ROUND((SUM(SmtRes!BS673:'SmtRes'!BS684)),6)</f>
        <v>222.87219999999999</v>
      </c>
      <c r="AF683" s="2">
        <f>ROUND((SUM(SmtRes!BT673:'SmtRes'!BT684)),6)</f>
        <v>593.00779999999997</v>
      </c>
      <c r="AG683" s="2">
        <f t="shared" si="377"/>
        <v>0</v>
      </c>
      <c r="AH683" s="2">
        <f>(SUM(SmtRes!BU673:'SmtRes'!BU684))</f>
        <v>1.54</v>
      </c>
      <c r="AI683" s="2">
        <f>(SUM(SmtRes!BV673:'SmtRes'!BV684))</f>
        <v>0.48</v>
      </c>
      <c r="AJ683" s="2">
        <f t="shared" si="378"/>
        <v>0</v>
      </c>
      <c r="AK683" s="2">
        <v>1565.1730100000002</v>
      </c>
      <c r="AL683" s="2">
        <v>177.81771000000003</v>
      </c>
      <c r="AM683" s="2">
        <v>571.47530000000006</v>
      </c>
      <c r="AN683" s="2">
        <v>222.87220000000002</v>
      </c>
      <c r="AO683" s="2">
        <v>593.00779999999997</v>
      </c>
      <c r="AP683" s="2">
        <v>0</v>
      </c>
      <c r="AQ683" s="2">
        <v>1.54</v>
      </c>
      <c r="AR683" s="2">
        <v>0.48</v>
      </c>
      <c r="AS683" s="2">
        <v>0</v>
      </c>
      <c r="AT683" s="2">
        <v>117</v>
      </c>
      <c r="AU683" s="2">
        <v>74</v>
      </c>
      <c r="AV683" s="2">
        <v>1</v>
      </c>
      <c r="AW683" s="2">
        <v>1</v>
      </c>
      <c r="AX683" s="2"/>
      <c r="AY683" s="2"/>
      <c r="AZ683" s="2">
        <v>1</v>
      </c>
      <c r="BA683" s="2">
        <v>1</v>
      </c>
      <c r="BB683" s="2">
        <v>1</v>
      </c>
      <c r="BC683" s="2">
        <v>1</v>
      </c>
      <c r="BD683" s="2" t="s">
        <v>3</v>
      </c>
      <c r="BE683" s="2" t="s">
        <v>3</v>
      </c>
      <c r="BF683" s="2" t="s">
        <v>3</v>
      </c>
      <c r="BG683" s="2" t="s">
        <v>3</v>
      </c>
      <c r="BH683" s="2">
        <v>0</v>
      </c>
      <c r="BI683" s="2">
        <v>1</v>
      </c>
      <c r="BJ683" s="2" t="s">
        <v>278</v>
      </c>
      <c r="BK683" s="2"/>
      <c r="BL683" s="2"/>
      <c r="BM683" s="2">
        <v>24001</v>
      </c>
      <c r="BN683" s="2">
        <v>0</v>
      </c>
      <c r="BO683" s="2" t="s">
        <v>3</v>
      </c>
      <c r="BP683" s="2">
        <v>0</v>
      </c>
      <c r="BQ683" s="2">
        <v>2</v>
      </c>
      <c r="BR683" s="2">
        <v>0</v>
      </c>
      <c r="BS683" s="2">
        <v>1</v>
      </c>
      <c r="BT683" s="2">
        <v>1</v>
      </c>
      <c r="BU683" s="2">
        <v>1</v>
      </c>
      <c r="BV683" s="2">
        <v>1</v>
      </c>
      <c r="BW683" s="2">
        <v>1</v>
      </c>
      <c r="BX683" s="2">
        <v>1</v>
      </c>
      <c r="BY683" s="2" t="s">
        <v>3</v>
      </c>
      <c r="BZ683" s="2">
        <v>117</v>
      </c>
      <c r="CA683" s="2">
        <v>74</v>
      </c>
      <c r="CB683" s="2" t="s">
        <v>3</v>
      </c>
      <c r="CC683" s="2"/>
      <c r="CD683" s="2"/>
      <c r="CE683" s="2">
        <v>0</v>
      </c>
      <c r="CF683" s="2">
        <v>0</v>
      </c>
      <c r="CG683" s="2">
        <v>0</v>
      </c>
      <c r="CH683" s="2"/>
      <c r="CI683" s="2"/>
      <c r="CJ683" s="2"/>
      <c r="CK683" s="2"/>
      <c r="CL683" s="2"/>
      <c r="CM683" s="2">
        <v>0</v>
      </c>
      <c r="CN683" s="2" t="s">
        <v>3</v>
      </c>
      <c r="CO683" s="2">
        <v>0</v>
      </c>
      <c r="CP683" s="2">
        <f t="shared" si="379"/>
        <v>1636.85</v>
      </c>
      <c r="CQ683" s="2">
        <f>SUMIF(SmtRes!AQ673:'SmtRes'!AQ684,"=1",SmtRes!AA673:'SmtRes'!AA684)</f>
        <v>8716.9</v>
      </c>
      <c r="CR683" s="2">
        <f>SUMIF(SmtRes!AQ673:'SmtRes'!AQ684,"=1",SmtRes!AB673:'SmtRes'!AB684)</f>
        <v>2310.2199999999998</v>
      </c>
      <c r="CS683" s="2">
        <f>SUMIF(SmtRes!AQ673:'SmtRes'!AQ684,"=1",SmtRes!AC673:'SmtRes'!AC684)</f>
        <v>923</v>
      </c>
      <c r="CT683" s="2">
        <f>SUMIF(SmtRes!AQ673:'SmtRes'!AQ684,"=1",SmtRes!AD673:'SmtRes'!AD684)</f>
        <v>385.07</v>
      </c>
      <c r="CU683" s="2">
        <f t="shared" si="380"/>
        <v>0</v>
      </c>
      <c r="CV683" s="2">
        <f>SUMIF(SmtRes!AQ673:'SmtRes'!AQ684,"=1",SmtRes!BU673:'SmtRes'!BU684)</f>
        <v>1.54</v>
      </c>
      <c r="CW683" s="2">
        <f>SUMIF(SmtRes!AQ673:'SmtRes'!AQ684,"=1",SmtRes!BV673:'SmtRes'!BV684)</f>
        <v>0.48</v>
      </c>
      <c r="CX683" s="2">
        <f t="shared" si="381"/>
        <v>0</v>
      </c>
      <c r="CY683" s="2">
        <f t="shared" si="382"/>
        <v>954.57960000000003</v>
      </c>
      <c r="CZ683" s="2">
        <f t="shared" si="383"/>
        <v>603.75120000000004</v>
      </c>
      <c r="DA683" s="2"/>
      <c r="DB683" s="2"/>
      <c r="DC683" s="2" t="s">
        <v>3</v>
      </c>
      <c r="DD683" s="2" t="s">
        <v>3</v>
      </c>
      <c r="DE683" s="2" t="s">
        <v>3</v>
      </c>
      <c r="DF683" s="2" t="s">
        <v>3</v>
      </c>
      <c r="DG683" s="2" t="s">
        <v>3</v>
      </c>
      <c r="DH683" s="2" t="s">
        <v>3</v>
      </c>
      <c r="DI683" s="2" t="s">
        <v>3</v>
      </c>
      <c r="DJ683" s="2" t="s">
        <v>3</v>
      </c>
      <c r="DK683" s="2" t="s">
        <v>3</v>
      </c>
      <c r="DL683" s="2" t="s">
        <v>3</v>
      </c>
      <c r="DM683" s="2" t="s">
        <v>3</v>
      </c>
      <c r="DN683" s="2">
        <v>0</v>
      </c>
      <c r="DO683" s="2">
        <v>0</v>
      </c>
      <c r="DP683" s="2">
        <v>1</v>
      </c>
      <c r="DQ683" s="2">
        <v>1</v>
      </c>
      <c r="DR683" s="2"/>
      <c r="DS683" s="2"/>
      <c r="DT683" s="2"/>
      <c r="DU683" s="2">
        <v>1013</v>
      </c>
      <c r="DV683" s="2" t="s">
        <v>277</v>
      </c>
      <c r="DW683" s="2" t="s">
        <v>277</v>
      </c>
      <c r="DX683" s="2">
        <v>1</v>
      </c>
      <c r="DY683" s="2"/>
      <c r="DZ683" s="2" t="s">
        <v>3</v>
      </c>
      <c r="EA683" s="2" t="s">
        <v>3</v>
      </c>
      <c r="EB683" s="2" t="s">
        <v>3</v>
      </c>
      <c r="EC683" s="2" t="s">
        <v>3</v>
      </c>
      <c r="ED683" s="2"/>
      <c r="EE683" s="2">
        <v>70312969</v>
      </c>
      <c r="EF683" s="2">
        <v>2</v>
      </c>
      <c r="EG683" s="2" t="s">
        <v>25</v>
      </c>
      <c r="EH683" s="2">
        <v>18</v>
      </c>
      <c r="EI683" s="2" t="s">
        <v>106</v>
      </c>
      <c r="EJ683" s="2">
        <v>1</v>
      </c>
      <c r="EK683" s="2">
        <v>24001</v>
      </c>
      <c r="EL683" s="2" t="s">
        <v>106</v>
      </c>
      <c r="EM683" s="2" t="s">
        <v>107</v>
      </c>
      <c r="EN683" s="2"/>
      <c r="EO683" s="2" t="s">
        <v>3</v>
      </c>
      <c r="EP683" s="2"/>
      <c r="EQ683" s="2">
        <v>0</v>
      </c>
      <c r="ER683" s="2">
        <v>0</v>
      </c>
      <c r="ES683" s="2">
        <v>0</v>
      </c>
      <c r="ET683" s="2">
        <v>0</v>
      </c>
      <c r="EU683" s="2">
        <v>0</v>
      </c>
      <c r="EV683" s="2">
        <v>0</v>
      </c>
      <c r="EW683" s="2">
        <v>1.54</v>
      </c>
      <c r="EX683" s="2">
        <v>0.48</v>
      </c>
      <c r="EY683" s="2">
        <v>0</v>
      </c>
      <c r="EZ683" s="2"/>
      <c r="FA683" s="2"/>
      <c r="FB683" s="2"/>
      <c r="FC683" s="2"/>
      <c r="FD683" s="2"/>
      <c r="FE683" s="2"/>
      <c r="FF683" s="2"/>
      <c r="FG683" s="2"/>
      <c r="FH683" s="2"/>
      <c r="FI683" s="2"/>
      <c r="FJ683" s="2"/>
      <c r="FK683" s="2"/>
      <c r="FL683" s="2"/>
      <c r="FM683" s="2"/>
      <c r="FN683" s="2"/>
      <c r="FO683" s="2"/>
      <c r="FP683" s="2"/>
      <c r="FQ683" s="2">
        <v>0</v>
      </c>
      <c r="FR683" s="2">
        <v>0</v>
      </c>
      <c r="FS683" s="2">
        <v>0</v>
      </c>
      <c r="FT683" s="2"/>
      <c r="FU683" s="2"/>
      <c r="FV683" s="2"/>
      <c r="FW683" s="2"/>
      <c r="FX683" s="2">
        <v>117</v>
      </c>
      <c r="FY683" s="2">
        <v>74</v>
      </c>
      <c r="FZ683" s="2"/>
      <c r="GA683" s="2" t="s">
        <v>3</v>
      </c>
      <c r="GB683" s="2"/>
      <c r="GC683" s="2"/>
      <c r="GD683" s="2">
        <v>1</v>
      </c>
      <c r="GE683" s="2"/>
      <c r="GF683" s="2">
        <v>307772793</v>
      </c>
      <c r="GG683" s="2">
        <v>2</v>
      </c>
      <c r="GH683" s="2">
        <v>1</v>
      </c>
      <c r="GI683" s="2">
        <v>-2</v>
      </c>
      <c r="GJ683" s="2">
        <v>0</v>
      </c>
      <c r="GK683" s="2">
        <v>0</v>
      </c>
      <c r="GL683" s="2">
        <f t="shared" si="384"/>
        <v>0</v>
      </c>
      <c r="GM683" s="2">
        <f t="shared" si="385"/>
        <v>3195.18</v>
      </c>
      <c r="GN683" s="2">
        <f t="shared" si="386"/>
        <v>3195.18</v>
      </c>
      <c r="GO683" s="2">
        <f t="shared" si="387"/>
        <v>0</v>
      </c>
      <c r="GP683" s="2">
        <f t="shared" si="388"/>
        <v>0</v>
      </c>
      <c r="GQ683" s="2"/>
      <c r="GR683" s="2">
        <v>0</v>
      </c>
      <c r="GS683" s="2">
        <v>0</v>
      </c>
      <c r="GT683" s="2">
        <v>0</v>
      </c>
      <c r="GU683" s="2" t="s">
        <v>3</v>
      </c>
      <c r="GV683" s="2">
        <f t="shared" si="389"/>
        <v>0</v>
      </c>
      <c r="GW683" s="2">
        <v>1</v>
      </c>
      <c r="GX683" s="2">
        <f t="shared" si="390"/>
        <v>0</v>
      </c>
      <c r="GY683" s="2"/>
      <c r="GZ683" s="2"/>
      <c r="HA683" s="2">
        <v>0</v>
      </c>
      <c r="HB683" s="2">
        <v>0</v>
      </c>
      <c r="HC683" s="2">
        <f t="shared" si="391"/>
        <v>0</v>
      </c>
      <c r="HD683" s="2"/>
      <c r="HE683" s="2" t="s">
        <v>3</v>
      </c>
      <c r="HF683" s="2" t="s">
        <v>3</v>
      </c>
      <c r="HG683" s="2"/>
      <c r="HH683" s="2"/>
      <c r="HI683" s="2"/>
      <c r="HJ683" s="2"/>
      <c r="HK683" s="2"/>
      <c r="HL683" s="2"/>
      <c r="HM683" s="2" t="s">
        <v>3</v>
      </c>
      <c r="HN683" s="2" t="s">
        <v>108</v>
      </c>
      <c r="HO683" s="2" t="s">
        <v>109</v>
      </c>
      <c r="HP683" s="2" t="s">
        <v>106</v>
      </c>
      <c r="HQ683" s="2" t="s">
        <v>106</v>
      </c>
      <c r="HR683" s="2"/>
      <c r="HS683" s="2">
        <v>0</v>
      </c>
      <c r="HT683" s="2"/>
      <c r="HU683" s="2"/>
      <c r="HV683" s="2"/>
      <c r="HW683" s="2"/>
      <c r="HX683" s="2"/>
      <c r="HY683" s="2"/>
      <c r="HZ683" s="2"/>
      <c r="IA683" s="2"/>
      <c r="IB683" s="2"/>
      <c r="IC683" s="2"/>
      <c r="ID683" s="2"/>
      <c r="IE683" s="2"/>
      <c r="IF683" s="2"/>
      <c r="IG683" s="2"/>
      <c r="IH683" s="2"/>
      <c r="II683" s="2"/>
      <c r="IJ683" s="2"/>
      <c r="IK683" s="2">
        <v>0</v>
      </c>
      <c r="IL683" s="2"/>
      <c r="IM683" s="2"/>
      <c r="IN683" s="2"/>
      <c r="IO683" s="2"/>
      <c r="IP683" s="2"/>
      <c r="IQ683" s="2"/>
      <c r="IR683" s="2"/>
      <c r="IS683" s="2"/>
      <c r="IT683" s="2"/>
      <c r="IU683" s="2"/>
    </row>
    <row r="684" spans="1:255" x14ac:dyDescent="0.2">
      <c r="A684" s="2">
        <v>17</v>
      </c>
      <c r="B684" s="2">
        <v>1</v>
      </c>
      <c r="C684" s="2"/>
      <c r="D684" s="2"/>
      <c r="E684" s="2" t="s">
        <v>801</v>
      </c>
      <c r="F684" s="2" t="s">
        <v>280</v>
      </c>
      <c r="G684" s="2" t="s">
        <v>281</v>
      </c>
      <c r="H684" s="2" t="s">
        <v>113</v>
      </c>
      <c r="I684" s="2">
        <v>2</v>
      </c>
      <c r="J684" s="2">
        <v>0</v>
      </c>
      <c r="K684" s="2">
        <v>2</v>
      </c>
      <c r="L684" s="2"/>
      <c r="M684" s="2"/>
      <c r="N684" s="2"/>
      <c r="O684" s="2">
        <f t="shared" si="371"/>
        <v>375.12</v>
      </c>
      <c r="P684" s="2">
        <f>ROUND(CQ684*I684,2)</f>
        <v>375.12</v>
      </c>
      <c r="Q684" s="2">
        <f>ROUND(CR684*I684,2)</f>
        <v>0</v>
      </c>
      <c r="R684" s="2">
        <f>ROUND(CS684*I684,2)</f>
        <v>0</v>
      </c>
      <c r="S684" s="2">
        <f>ROUND(CT684*I684,2)</f>
        <v>0</v>
      </c>
      <c r="T684" s="2">
        <f t="shared" si="372"/>
        <v>0</v>
      </c>
      <c r="U684" s="2">
        <f>ROUND(CV684*I684,7)</f>
        <v>0</v>
      </c>
      <c r="V684" s="2">
        <f>ROUND(CW684*I684,7)</f>
        <v>0</v>
      </c>
      <c r="W684" s="2">
        <f t="shared" si="373"/>
        <v>0</v>
      </c>
      <c r="X684" s="2">
        <f t="shared" si="374"/>
        <v>0</v>
      </c>
      <c r="Y684" s="2">
        <f t="shared" si="375"/>
        <v>0</v>
      </c>
      <c r="Z684" s="2"/>
      <c r="AA684" s="2">
        <v>72309884</v>
      </c>
      <c r="AB684" s="2">
        <f t="shared" si="376"/>
        <v>243.58</v>
      </c>
      <c r="AC684" s="2">
        <f>ROUND((ES684),6)</f>
        <v>243.58</v>
      </c>
      <c r="AD684" s="2">
        <f>ROUND((((ET684)-(EU684))+AE684),6)</f>
        <v>0</v>
      </c>
      <c r="AE684" s="2">
        <f>ROUND((EU684),6)</f>
        <v>0</v>
      </c>
      <c r="AF684" s="2">
        <f>ROUND((EV684),6)</f>
        <v>0</v>
      </c>
      <c r="AG684" s="2">
        <f t="shared" si="377"/>
        <v>0</v>
      </c>
      <c r="AH684" s="2">
        <f>(EW684)</f>
        <v>0</v>
      </c>
      <c r="AI684" s="2">
        <f>(EX684)</f>
        <v>0</v>
      </c>
      <c r="AJ684" s="2">
        <f t="shared" si="378"/>
        <v>0</v>
      </c>
      <c r="AK684" s="2">
        <v>243.58</v>
      </c>
      <c r="AL684" s="2">
        <v>243.58</v>
      </c>
      <c r="AM684" s="2">
        <v>0</v>
      </c>
      <c r="AN684" s="2">
        <v>0</v>
      </c>
      <c r="AO684" s="2">
        <v>0</v>
      </c>
      <c r="AP684" s="2">
        <v>0</v>
      </c>
      <c r="AQ684" s="2">
        <v>0</v>
      </c>
      <c r="AR684" s="2">
        <v>0</v>
      </c>
      <c r="AS684" s="2">
        <v>0</v>
      </c>
      <c r="AT684" s="2">
        <v>0</v>
      </c>
      <c r="AU684" s="2">
        <v>0</v>
      </c>
      <c r="AV684" s="2">
        <v>1</v>
      </c>
      <c r="AW684" s="2">
        <v>1</v>
      </c>
      <c r="AX684" s="2"/>
      <c r="AY684" s="2"/>
      <c r="AZ684" s="2">
        <v>1</v>
      </c>
      <c r="BA684" s="2">
        <v>1</v>
      </c>
      <c r="BB684" s="2">
        <v>1</v>
      </c>
      <c r="BC684" s="2">
        <v>0.77</v>
      </c>
      <c r="BD684" s="2" t="s">
        <v>3</v>
      </c>
      <c r="BE684" s="2" t="s">
        <v>3</v>
      </c>
      <c r="BF684" s="2" t="s">
        <v>3</v>
      </c>
      <c r="BG684" s="2" t="s">
        <v>3</v>
      </c>
      <c r="BH684" s="2">
        <v>3</v>
      </c>
      <c r="BI684" s="2">
        <v>1</v>
      </c>
      <c r="BJ684" s="2" t="s">
        <v>282</v>
      </c>
      <c r="BK684" s="2"/>
      <c r="BL684" s="2"/>
      <c r="BM684" s="2">
        <v>500001</v>
      </c>
      <c r="BN684" s="2">
        <v>0</v>
      </c>
      <c r="BO684" s="2" t="s">
        <v>280</v>
      </c>
      <c r="BP684" s="2">
        <v>1</v>
      </c>
      <c r="BQ684" s="2">
        <v>8</v>
      </c>
      <c r="BR684" s="2">
        <v>0</v>
      </c>
      <c r="BS684" s="2">
        <v>1</v>
      </c>
      <c r="BT684" s="2">
        <v>1</v>
      </c>
      <c r="BU684" s="2">
        <v>1</v>
      </c>
      <c r="BV684" s="2">
        <v>1</v>
      </c>
      <c r="BW684" s="2">
        <v>1</v>
      </c>
      <c r="BX684" s="2">
        <v>1</v>
      </c>
      <c r="BY684" s="2" t="s">
        <v>3</v>
      </c>
      <c r="BZ684" s="2">
        <v>0</v>
      </c>
      <c r="CA684" s="2">
        <v>0</v>
      </c>
      <c r="CB684" s="2" t="s">
        <v>3</v>
      </c>
      <c r="CC684" s="2"/>
      <c r="CD684" s="2"/>
      <c r="CE684" s="2">
        <v>0</v>
      </c>
      <c r="CF684" s="2">
        <v>0</v>
      </c>
      <c r="CG684" s="2">
        <v>0</v>
      </c>
      <c r="CH684" s="2"/>
      <c r="CI684" s="2"/>
      <c r="CJ684" s="2"/>
      <c r="CK684" s="2"/>
      <c r="CL684" s="2"/>
      <c r="CM684" s="2">
        <v>0</v>
      </c>
      <c r="CN684" s="2" t="s">
        <v>3</v>
      </c>
      <c r="CO684" s="2">
        <v>0</v>
      </c>
      <c r="CP684" s="2">
        <f t="shared" si="379"/>
        <v>375.12</v>
      </c>
      <c r="CQ684" s="2">
        <f>ROUND(AL684*BC684,2)</f>
        <v>187.56</v>
      </c>
      <c r="CR684" s="2">
        <f>ROUND(AM684*BB684,2)</f>
        <v>0</v>
      </c>
      <c r="CS684" s="2">
        <f>ROUND(AN684*BS684,2)</f>
        <v>0</v>
      </c>
      <c r="CT684" s="2">
        <f>ROUND(AO684*BA684,2)</f>
        <v>0</v>
      </c>
      <c r="CU684" s="2">
        <f t="shared" si="380"/>
        <v>0</v>
      </c>
      <c r="CV684" s="2">
        <f>AH684</f>
        <v>0</v>
      </c>
      <c r="CW684" s="2">
        <f>AI684</f>
        <v>0</v>
      </c>
      <c r="CX684" s="2">
        <f t="shared" si="381"/>
        <v>0</v>
      </c>
      <c r="CY684" s="2">
        <f>0</f>
        <v>0</v>
      </c>
      <c r="CZ684" s="2">
        <f>0</f>
        <v>0</v>
      </c>
      <c r="DA684" s="2"/>
      <c r="DB684" s="2"/>
      <c r="DC684" s="2" t="s">
        <v>3</v>
      </c>
      <c r="DD684" s="2" t="s">
        <v>3</v>
      </c>
      <c r="DE684" s="2" t="s">
        <v>3</v>
      </c>
      <c r="DF684" s="2" t="s">
        <v>3</v>
      </c>
      <c r="DG684" s="2" t="s">
        <v>3</v>
      </c>
      <c r="DH684" s="2" t="s">
        <v>3</v>
      </c>
      <c r="DI684" s="2" t="s">
        <v>3</v>
      </c>
      <c r="DJ684" s="2" t="s">
        <v>3</v>
      </c>
      <c r="DK684" s="2" t="s">
        <v>3</v>
      </c>
      <c r="DL684" s="2" t="s">
        <v>3</v>
      </c>
      <c r="DM684" s="2" t="s">
        <v>3</v>
      </c>
      <c r="DN684" s="2">
        <v>0</v>
      </c>
      <c r="DO684" s="2">
        <v>0</v>
      </c>
      <c r="DP684" s="2">
        <v>1</v>
      </c>
      <c r="DQ684" s="2">
        <v>1</v>
      </c>
      <c r="DR684" s="2"/>
      <c r="DS684" s="2"/>
      <c r="DT684" s="2"/>
      <c r="DU684" s="2">
        <v>1003</v>
      </c>
      <c r="DV684" s="2" t="s">
        <v>113</v>
      </c>
      <c r="DW684" s="2" t="s">
        <v>113</v>
      </c>
      <c r="DX684" s="2">
        <v>1</v>
      </c>
      <c r="DY684" s="2"/>
      <c r="DZ684" s="2" t="s">
        <v>3</v>
      </c>
      <c r="EA684" s="2" t="s">
        <v>3</v>
      </c>
      <c r="EB684" s="2" t="s">
        <v>3</v>
      </c>
      <c r="EC684" s="2" t="s">
        <v>3</v>
      </c>
      <c r="ED684" s="2"/>
      <c r="EE684" s="2">
        <v>70312867</v>
      </c>
      <c r="EF684" s="2">
        <v>8</v>
      </c>
      <c r="EG684" s="2" t="s">
        <v>124</v>
      </c>
      <c r="EH684" s="2">
        <v>0</v>
      </c>
      <c r="EI684" s="2" t="s">
        <v>3</v>
      </c>
      <c r="EJ684" s="2">
        <v>1</v>
      </c>
      <c r="EK684" s="2">
        <v>500001</v>
      </c>
      <c r="EL684" s="2" t="s">
        <v>125</v>
      </c>
      <c r="EM684" s="2" t="s">
        <v>126</v>
      </c>
      <c r="EN684" s="2"/>
      <c r="EO684" s="2" t="s">
        <v>3</v>
      </c>
      <c r="EP684" s="2"/>
      <c r="EQ684" s="2">
        <v>0</v>
      </c>
      <c r="ER684" s="2">
        <v>243.58</v>
      </c>
      <c r="ES684" s="2">
        <v>243.58</v>
      </c>
      <c r="ET684" s="2">
        <v>0</v>
      </c>
      <c r="EU684" s="2">
        <v>0</v>
      </c>
      <c r="EV684" s="2">
        <v>0</v>
      </c>
      <c r="EW684" s="2">
        <v>0</v>
      </c>
      <c r="EX684" s="2">
        <v>0</v>
      </c>
      <c r="EY684" s="2">
        <v>0</v>
      </c>
      <c r="EZ684" s="2"/>
      <c r="FA684" s="2"/>
      <c r="FB684" s="2"/>
      <c r="FC684" s="2"/>
      <c r="FD684" s="2"/>
      <c r="FE684" s="2"/>
      <c r="FF684" s="2"/>
      <c r="FG684" s="2"/>
      <c r="FH684" s="2"/>
      <c r="FI684" s="2"/>
      <c r="FJ684" s="2"/>
      <c r="FK684" s="2"/>
      <c r="FL684" s="2"/>
      <c r="FM684" s="2"/>
      <c r="FN684" s="2"/>
      <c r="FO684" s="2"/>
      <c r="FP684" s="2"/>
      <c r="FQ684" s="2">
        <v>0</v>
      </c>
      <c r="FR684" s="2">
        <v>0</v>
      </c>
      <c r="FS684" s="2">
        <v>0</v>
      </c>
      <c r="FT684" s="2"/>
      <c r="FU684" s="2"/>
      <c r="FV684" s="2"/>
      <c r="FW684" s="2"/>
      <c r="FX684" s="2">
        <v>0</v>
      </c>
      <c r="FY684" s="2">
        <v>0</v>
      </c>
      <c r="FZ684" s="2"/>
      <c r="GA684" s="2" t="s">
        <v>3</v>
      </c>
      <c r="GB684" s="2"/>
      <c r="GC684" s="2"/>
      <c r="GD684" s="2">
        <v>1</v>
      </c>
      <c r="GE684" s="2"/>
      <c r="GF684" s="2">
        <v>270232981</v>
      </c>
      <c r="GG684" s="2">
        <v>2</v>
      </c>
      <c r="GH684" s="2">
        <v>1</v>
      </c>
      <c r="GI684" s="2">
        <v>2</v>
      </c>
      <c r="GJ684" s="2">
        <v>0</v>
      </c>
      <c r="GK684" s="2">
        <v>0</v>
      </c>
      <c r="GL684" s="2">
        <f t="shared" si="384"/>
        <v>0</v>
      </c>
      <c r="GM684" s="2">
        <f t="shared" si="385"/>
        <v>375.12</v>
      </c>
      <c r="GN684" s="2">
        <f t="shared" si="386"/>
        <v>375.12</v>
      </c>
      <c r="GO684" s="2">
        <f t="shared" si="387"/>
        <v>0</v>
      </c>
      <c r="GP684" s="2">
        <f t="shared" si="388"/>
        <v>0</v>
      </c>
      <c r="GQ684" s="2"/>
      <c r="GR684" s="2">
        <v>0</v>
      </c>
      <c r="GS684" s="2">
        <v>0</v>
      </c>
      <c r="GT684" s="2">
        <v>0</v>
      </c>
      <c r="GU684" s="2" t="s">
        <v>3</v>
      </c>
      <c r="GV684" s="2">
        <f t="shared" si="389"/>
        <v>0</v>
      </c>
      <c r="GW684" s="2">
        <v>1</v>
      </c>
      <c r="GX684" s="2">
        <f t="shared" si="390"/>
        <v>0</v>
      </c>
      <c r="GY684" s="2"/>
      <c r="GZ684" s="2"/>
      <c r="HA684" s="2">
        <v>0</v>
      </c>
      <c r="HB684" s="2">
        <v>0</v>
      </c>
      <c r="HC684" s="2">
        <f t="shared" si="391"/>
        <v>0</v>
      </c>
      <c r="HD684" s="2"/>
      <c r="HE684" s="2" t="s">
        <v>3</v>
      </c>
      <c r="HF684" s="2" t="s">
        <v>3</v>
      </c>
      <c r="HG684" s="2"/>
      <c r="HH684" s="2"/>
      <c r="HI684" s="2"/>
      <c r="HJ684" s="2"/>
      <c r="HK684" s="2"/>
      <c r="HL684" s="2"/>
      <c r="HM684" s="2" t="s">
        <v>3</v>
      </c>
      <c r="HN684" s="2" t="s">
        <v>3</v>
      </c>
      <c r="HO684" s="2" t="s">
        <v>3</v>
      </c>
      <c r="HP684" s="2" t="s">
        <v>3</v>
      </c>
      <c r="HQ684" s="2" t="s">
        <v>3</v>
      </c>
      <c r="HR684" s="2"/>
      <c r="HS684" s="2">
        <v>0</v>
      </c>
      <c r="HT684" s="2"/>
      <c r="HU684" s="2"/>
      <c r="HV684" s="2"/>
      <c r="HW684" s="2"/>
      <c r="HX684" s="2"/>
      <c r="HY684" s="2"/>
      <c r="HZ684" s="2"/>
      <c r="IA684" s="2"/>
      <c r="IB684" s="2"/>
      <c r="IC684" s="2"/>
      <c r="ID684" s="2"/>
      <c r="IE684" s="2"/>
      <c r="IF684" s="2"/>
      <c r="IG684" s="2"/>
      <c r="IH684" s="2"/>
      <c r="II684" s="2"/>
      <c r="IJ684" s="2"/>
      <c r="IK684" s="2">
        <v>0</v>
      </c>
      <c r="IL684" s="2"/>
      <c r="IM684" s="2"/>
      <c r="IN684" s="2"/>
      <c r="IO684" s="2"/>
      <c r="IP684" s="2"/>
      <c r="IQ684" s="2"/>
      <c r="IR684" s="2"/>
      <c r="IS684" s="2"/>
      <c r="IT684" s="2"/>
      <c r="IU684" s="2"/>
    </row>
    <row r="685" spans="1:255" x14ac:dyDescent="0.2">
      <c r="A685" s="2">
        <v>17</v>
      </c>
      <c r="B685" s="2">
        <v>1</v>
      </c>
      <c r="C685" s="2">
        <f>ROW(SmtRes!A689)</f>
        <v>689</v>
      </c>
      <c r="D685" s="2">
        <f>ROW(EtalonRes!A754)</f>
        <v>754</v>
      </c>
      <c r="E685" s="2" t="s">
        <v>802</v>
      </c>
      <c r="F685" s="2" t="s">
        <v>137</v>
      </c>
      <c r="G685" s="2" t="s">
        <v>138</v>
      </c>
      <c r="H685" s="2" t="s">
        <v>104</v>
      </c>
      <c r="I685" s="2">
        <f>ROUND(1/100,7)</f>
        <v>0.01</v>
      </c>
      <c r="J685" s="2">
        <v>0</v>
      </c>
      <c r="K685" s="2">
        <f>ROUND(1/100,7)</f>
        <v>0.01</v>
      </c>
      <c r="L685" s="2"/>
      <c r="M685" s="2"/>
      <c r="N685" s="2"/>
      <c r="O685" s="2">
        <f t="shared" si="371"/>
        <v>29.17</v>
      </c>
      <c r="P685" s="2">
        <f>SUMIF(SmtRes!AQ685:'SmtRes'!AQ689,"=1",SmtRes!DF685:'SmtRes'!DF689)</f>
        <v>0</v>
      </c>
      <c r="Q685" s="2">
        <f>SUMIF(SmtRes!AQ685:'SmtRes'!AQ689,"=1",SmtRes!DG685:'SmtRes'!DG689)</f>
        <v>4.37</v>
      </c>
      <c r="R685" s="2">
        <f>SUMIF(SmtRes!AQ685:'SmtRes'!AQ689,"=1",SmtRes!DH685:'SmtRes'!DH689)</f>
        <v>0</v>
      </c>
      <c r="S685" s="2">
        <f>SUMIF(SmtRes!AQ685:'SmtRes'!AQ689,"=1",SmtRes!DI685:'SmtRes'!DI689)</f>
        <v>24.8</v>
      </c>
      <c r="T685" s="2">
        <f t="shared" si="372"/>
        <v>0</v>
      </c>
      <c r="U685" s="2">
        <f>SUMIF(SmtRes!AQ685:'SmtRes'!AQ689,"=1",SmtRes!CV685:'SmtRes'!CV689)</f>
        <v>5.7000000000000002E-2</v>
      </c>
      <c r="V685" s="2">
        <f>SUMIF(SmtRes!AQ685:'SmtRes'!AQ689,"=1",SmtRes!CW685:'SmtRes'!CW689)</f>
        <v>0</v>
      </c>
      <c r="W685" s="2">
        <f t="shared" si="373"/>
        <v>0</v>
      </c>
      <c r="X685" s="2">
        <f t="shared" si="374"/>
        <v>29.02</v>
      </c>
      <c r="Y685" s="2">
        <f t="shared" si="375"/>
        <v>18.350000000000001</v>
      </c>
      <c r="Z685" s="2"/>
      <c r="AA685" s="2">
        <v>72309884</v>
      </c>
      <c r="AB685" s="2">
        <f t="shared" si="376"/>
        <v>2804.1174000000001</v>
      </c>
      <c r="AC685" s="2">
        <f>ROUND((0),6)</f>
        <v>0</v>
      </c>
      <c r="AD685" s="2">
        <f>ROUND((((SUM(SmtRes!BR685:'SmtRes'!BR689))-(0))+AE685),6)</f>
        <v>324.33240000000001</v>
      </c>
      <c r="AE685" s="2">
        <f>ROUND((0),6)</f>
        <v>0</v>
      </c>
      <c r="AF685" s="2">
        <f>ROUND((SUM(SmtRes!BT685:'SmtRes'!BT689)),6)</f>
        <v>2479.7849999999999</v>
      </c>
      <c r="AG685" s="2">
        <f t="shared" si="377"/>
        <v>0</v>
      </c>
      <c r="AH685" s="2">
        <f>(SUM(SmtRes!BU685:'SmtRes'!BU689))</f>
        <v>5.7</v>
      </c>
      <c r="AI685" s="2">
        <f>(0)</f>
        <v>0</v>
      </c>
      <c r="AJ685" s="2">
        <f t="shared" si="378"/>
        <v>0</v>
      </c>
      <c r="AK685" s="2">
        <v>2804.1174000000001</v>
      </c>
      <c r="AL685" s="2">
        <v>0</v>
      </c>
      <c r="AM685" s="2">
        <v>324.33240000000001</v>
      </c>
      <c r="AN685" s="2">
        <v>0</v>
      </c>
      <c r="AO685" s="2">
        <v>2479.7850000000003</v>
      </c>
      <c r="AP685" s="2">
        <v>0</v>
      </c>
      <c r="AQ685" s="2">
        <v>5.7</v>
      </c>
      <c r="AR685" s="2">
        <v>0</v>
      </c>
      <c r="AS685" s="2">
        <v>0</v>
      </c>
      <c r="AT685" s="2">
        <v>117</v>
      </c>
      <c r="AU685" s="2">
        <v>74</v>
      </c>
      <c r="AV685" s="2">
        <v>1</v>
      </c>
      <c r="AW685" s="2">
        <v>1</v>
      </c>
      <c r="AX685" s="2"/>
      <c r="AY685" s="2"/>
      <c r="AZ685" s="2">
        <v>1</v>
      </c>
      <c r="BA685" s="2">
        <v>1</v>
      </c>
      <c r="BB685" s="2">
        <v>1</v>
      </c>
      <c r="BC685" s="2">
        <v>1</v>
      </c>
      <c r="BD685" s="2" t="s">
        <v>3</v>
      </c>
      <c r="BE685" s="2" t="s">
        <v>3</v>
      </c>
      <c r="BF685" s="2" t="s">
        <v>3</v>
      </c>
      <c r="BG685" s="2" t="s">
        <v>3</v>
      </c>
      <c r="BH685" s="2">
        <v>0</v>
      </c>
      <c r="BI685" s="2">
        <v>1</v>
      </c>
      <c r="BJ685" s="2" t="s">
        <v>139</v>
      </c>
      <c r="BK685" s="2"/>
      <c r="BL685" s="2"/>
      <c r="BM685" s="2">
        <v>24001</v>
      </c>
      <c r="BN685" s="2">
        <v>0</v>
      </c>
      <c r="BO685" s="2" t="s">
        <v>3</v>
      </c>
      <c r="BP685" s="2">
        <v>0</v>
      </c>
      <c r="BQ685" s="2">
        <v>2</v>
      </c>
      <c r="BR685" s="2">
        <v>0</v>
      </c>
      <c r="BS685" s="2">
        <v>1</v>
      </c>
      <c r="BT685" s="2">
        <v>1</v>
      </c>
      <c r="BU685" s="2">
        <v>1</v>
      </c>
      <c r="BV685" s="2">
        <v>1</v>
      </c>
      <c r="BW685" s="2">
        <v>1</v>
      </c>
      <c r="BX685" s="2">
        <v>1</v>
      </c>
      <c r="BY685" s="2" t="s">
        <v>3</v>
      </c>
      <c r="BZ685" s="2">
        <v>117</v>
      </c>
      <c r="CA685" s="2">
        <v>74</v>
      </c>
      <c r="CB685" s="2" t="s">
        <v>3</v>
      </c>
      <c r="CC685" s="2"/>
      <c r="CD685" s="2"/>
      <c r="CE685" s="2">
        <v>0</v>
      </c>
      <c r="CF685" s="2">
        <v>0</v>
      </c>
      <c r="CG685" s="2">
        <v>0</v>
      </c>
      <c r="CH685" s="2"/>
      <c r="CI685" s="2"/>
      <c r="CJ685" s="2"/>
      <c r="CK685" s="2"/>
      <c r="CL685" s="2"/>
      <c r="CM685" s="2">
        <v>0</v>
      </c>
      <c r="CN685" s="2" t="s">
        <v>3</v>
      </c>
      <c r="CO685" s="2">
        <v>0</v>
      </c>
      <c r="CP685" s="2">
        <f t="shared" si="379"/>
        <v>29.17</v>
      </c>
      <c r="CQ685" s="2">
        <f>SUMIF(SmtRes!AQ685:'SmtRes'!AQ689,"=1",SmtRes!AA685:'SmtRes'!AA689)</f>
        <v>69.16</v>
      </c>
      <c r="CR685" s="2">
        <f>SUMIF(SmtRes!AQ685:'SmtRes'!AQ689,"=1",SmtRes!AB685:'SmtRes'!AB689)</f>
        <v>507.53000000000003</v>
      </c>
      <c r="CS685" s="2">
        <f>SUMIF(SmtRes!AQ685:'SmtRes'!AQ689,"=1",SmtRes!AC685:'SmtRes'!AC689)</f>
        <v>0</v>
      </c>
      <c r="CT685" s="2">
        <f>SUMIF(SmtRes!AQ685:'SmtRes'!AQ689,"=1",SmtRes!AD685:'SmtRes'!AD689)</f>
        <v>435.05</v>
      </c>
      <c r="CU685" s="2">
        <f t="shared" si="380"/>
        <v>0</v>
      </c>
      <c r="CV685" s="2">
        <f>SUMIF(SmtRes!AQ685:'SmtRes'!AQ689,"=1",SmtRes!BU685:'SmtRes'!BU689)</f>
        <v>5.7</v>
      </c>
      <c r="CW685" s="2">
        <f>SUMIF(SmtRes!AQ685:'SmtRes'!AQ689,"=1",SmtRes!BV685:'SmtRes'!BV689)</f>
        <v>0</v>
      </c>
      <c r="CX685" s="2">
        <f t="shared" si="381"/>
        <v>0</v>
      </c>
      <c r="CY685" s="2">
        <f>(((S685+R685)*AT685)/100)</f>
        <v>29.015999999999998</v>
      </c>
      <c r="CZ685" s="2">
        <f>(((S685+R685)*AU685)/100)</f>
        <v>18.352</v>
      </c>
      <c r="DA685" s="2"/>
      <c r="DB685" s="2"/>
      <c r="DC685" s="2" t="s">
        <v>3</v>
      </c>
      <c r="DD685" s="2" t="s">
        <v>3</v>
      </c>
      <c r="DE685" s="2" t="s">
        <v>3</v>
      </c>
      <c r="DF685" s="2" t="s">
        <v>3</v>
      </c>
      <c r="DG685" s="2" t="s">
        <v>3</v>
      </c>
      <c r="DH685" s="2" t="s">
        <v>3</v>
      </c>
      <c r="DI685" s="2" t="s">
        <v>3</v>
      </c>
      <c r="DJ685" s="2" t="s">
        <v>3</v>
      </c>
      <c r="DK685" s="2" t="s">
        <v>3</v>
      </c>
      <c r="DL685" s="2" t="s">
        <v>3</v>
      </c>
      <c r="DM685" s="2" t="s">
        <v>3</v>
      </c>
      <c r="DN685" s="2">
        <v>0</v>
      </c>
      <c r="DO685" s="2">
        <v>0</v>
      </c>
      <c r="DP685" s="2">
        <v>1</v>
      </c>
      <c r="DQ685" s="2">
        <v>1</v>
      </c>
      <c r="DR685" s="2"/>
      <c r="DS685" s="2"/>
      <c r="DT685" s="2"/>
      <c r="DU685" s="2">
        <v>1003</v>
      </c>
      <c r="DV685" s="2" t="s">
        <v>104</v>
      </c>
      <c r="DW685" s="2" t="s">
        <v>104</v>
      </c>
      <c r="DX685" s="2">
        <v>100</v>
      </c>
      <c r="DY685" s="2"/>
      <c r="DZ685" s="2" t="s">
        <v>3</v>
      </c>
      <c r="EA685" s="2" t="s">
        <v>3</v>
      </c>
      <c r="EB685" s="2" t="s">
        <v>3</v>
      </c>
      <c r="EC685" s="2" t="s">
        <v>3</v>
      </c>
      <c r="ED685" s="2"/>
      <c r="EE685" s="2">
        <v>70312969</v>
      </c>
      <c r="EF685" s="2">
        <v>2</v>
      </c>
      <c r="EG685" s="2" t="s">
        <v>25</v>
      </c>
      <c r="EH685" s="2">
        <v>18</v>
      </c>
      <c r="EI685" s="2" t="s">
        <v>106</v>
      </c>
      <c r="EJ685" s="2">
        <v>1</v>
      </c>
      <c r="EK685" s="2">
        <v>24001</v>
      </c>
      <c r="EL685" s="2" t="s">
        <v>106</v>
      </c>
      <c r="EM685" s="2" t="s">
        <v>107</v>
      </c>
      <c r="EN685" s="2"/>
      <c r="EO685" s="2" t="s">
        <v>3</v>
      </c>
      <c r="EP685" s="2"/>
      <c r="EQ685" s="2">
        <v>0</v>
      </c>
      <c r="ER685" s="2">
        <v>0</v>
      </c>
      <c r="ES685" s="2">
        <v>0</v>
      </c>
      <c r="ET685" s="2">
        <v>0</v>
      </c>
      <c r="EU685" s="2">
        <v>0</v>
      </c>
      <c r="EV685" s="2">
        <v>0</v>
      </c>
      <c r="EW685" s="2">
        <v>5.7</v>
      </c>
      <c r="EX685" s="2">
        <v>0</v>
      </c>
      <c r="EY685" s="2">
        <v>0</v>
      </c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  <c r="FK685" s="2"/>
      <c r="FL685" s="2"/>
      <c r="FM685" s="2"/>
      <c r="FN685" s="2"/>
      <c r="FO685" s="2"/>
      <c r="FP685" s="2"/>
      <c r="FQ685" s="2">
        <v>0</v>
      </c>
      <c r="FR685" s="2">
        <v>0</v>
      </c>
      <c r="FS685" s="2">
        <v>0</v>
      </c>
      <c r="FT685" s="2"/>
      <c r="FU685" s="2"/>
      <c r="FV685" s="2"/>
      <c r="FW685" s="2"/>
      <c r="FX685" s="2">
        <v>117</v>
      </c>
      <c r="FY685" s="2">
        <v>74</v>
      </c>
      <c r="FZ685" s="2"/>
      <c r="GA685" s="2" t="s">
        <v>3</v>
      </c>
      <c r="GB685" s="2"/>
      <c r="GC685" s="2"/>
      <c r="GD685" s="2">
        <v>1</v>
      </c>
      <c r="GE685" s="2"/>
      <c r="GF685" s="2">
        <v>1792296318</v>
      </c>
      <c r="GG685" s="2">
        <v>2</v>
      </c>
      <c r="GH685" s="2">
        <v>1</v>
      </c>
      <c r="GI685" s="2">
        <v>-2</v>
      </c>
      <c r="GJ685" s="2">
        <v>0</v>
      </c>
      <c r="GK685" s="2">
        <v>0</v>
      </c>
      <c r="GL685" s="2">
        <f t="shared" si="384"/>
        <v>0</v>
      </c>
      <c r="GM685" s="2">
        <f t="shared" si="385"/>
        <v>76.540000000000006</v>
      </c>
      <c r="GN685" s="2">
        <f t="shared" si="386"/>
        <v>76.540000000000006</v>
      </c>
      <c r="GO685" s="2">
        <f t="shared" si="387"/>
        <v>0</v>
      </c>
      <c r="GP685" s="2">
        <f t="shared" si="388"/>
        <v>0</v>
      </c>
      <c r="GQ685" s="2"/>
      <c r="GR685" s="2">
        <v>0</v>
      </c>
      <c r="GS685" s="2">
        <v>0</v>
      </c>
      <c r="GT685" s="2">
        <v>0</v>
      </c>
      <c r="GU685" s="2" t="s">
        <v>3</v>
      </c>
      <c r="GV685" s="2">
        <f t="shared" si="389"/>
        <v>0</v>
      </c>
      <c r="GW685" s="2">
        <v>1</v>
      </c>
      <c r="GX685" s="2">
        <f t="shared" si="390"/>
        <v>0</v>
      </c>
      <c r="GY685" s="2"/>
      <c r="GZ685" s="2"/>
      <c r="HA685" s="2">
        <v>0</v>
      </c>
      <c r="HB685" s="2">
        <v>0</v>
      </c>
      <c r="HC685" s="2">
        <f t="shared" si="391"/>
        <v>0</v>
      </c>
      <c r="HD685" s="2"/>
      <c r="HE685" s="2" t="s">
        <v>3</v>
      </c>
      <c r="HF685" s="2" t="s">
        <v>3</v>
      </c>
      <c r="HG685" s="2"/>
      <c r="HH685" s="2"/>
      <c r="HI685" s="2"/>
      <c r="HJ685" s="2"/>
      <c r="HK685" s="2"/>
      <c r="HL685" s="2"/>
      <c r="HM685" s="2" t="s">
        <v>3</v>
      </c>
      <c r="HN685" s="2" t="s">
        <v>108</v>
      </c>
      <c r="HO685" s="2" t="s">
        <v>109</v>
      </c>
      <c r="HP685" s="2" t="s">
        <v>106</v>
      </c>
      <c r="HQ685" s="2" t="s">
        <v>106</v>
      </c>
      <c r="HR685" s="2"/>
      <c r="HS685" s="2">
        <v>0</v>
      </c>
      <c r="HT685" s="2"/>
      <c r="HU685" s="2"/>
      <c r="HV685" s="2"/>
      <c r="HW685" s="2"/>
      <c r="HX685" s="2"/>
      <c r="HY685" s="2"/>
      <c r="HZ685" s="2"/>
      <c r="IA685" s="2"/>
      <c r="IB685" s="2"/>
      <c r="IC685" s="2"/>
      <c r="ID685" s="2"/>
      <c r="IE685" s="2"/>
      <c r="IF685" s="2"/>
      <c r="IG685" s="2"/>
      <c r="IH685" s="2"/>
      <c r="II685" s="2"/>
      <c r="IJ685" s="2"/>
      <c r="IK685" s="2">
        <v>0</v>
      </c>
      <c r="IL685" s="2"/>
      <c r="IM685" s="2"/>
      <c r="IN685" s="2"/>
      <c r="IO685" s="2"/>
      <c r="IP685" s="2"/>
      <c r="IQ685" s="2"/>
      <c r="IR685" s="2"/>
      <c r="IS685" s="2"/>
      <c r="IT685" s="2"/>
      <c r="IU685" s="2"/>
    </row>
    <row r="686" spans="1:255" x14ac:dyDescent="0.2">
      <c r="A686" s="2">
        <v>18</v>
      </c>
      <c r="B686" s="2">
        <v>1</v>
      </c>
      <c r="C686" s="2">
        <v>688</v>
      </c>
      <c r="D686" s="2"/>
      <c r="E686" s="2" t="s">
        <v>803</v>
      </c>
      <c r="F686" s="2" t="s">
        <v>285</v>
      </c>
      <c r="G686" s="2" t="s">
        <v>286</v>
      </c>
      <c r="H686" s="2" t="s">
        <v>113</v>
      </c>
      <c r="I686" s="2">
        <f>I685*J686</f>
        <v>1</v>
      </c>
      <c r="J686" s="2">
        <v>100</v>
      </c>
      <c r="K686" s="2">
        <v>100</v>
      </c>
      <c r="L686" s="2"/>
      <c r="M686" s="2"/>
      <c r="N686" s="2"/>
      <c r="O686" s="2">
        <f t="shared" si="371"/>
        <v>57.83</v>
      </c>
      <c r="P686" s="2">
        <f>ROUND(CQ686*I686,2)</f>
        <v>57.83</v>
      </c>
      <c r="Q686" s="2">
        <f>ROUND(CR686*I686,2)</f>
        <v>0</v>
      </c>
      <c r="R686" s="2">
        <f>ROUND(CS686*I686,2)</f>
        <v>0</v>
      </c>
      <c r="S686" s="2">
        <f>ROUND(CT686*I686,2)</f>
        <v>0</v>
      </c>
      <c r="T686" s="2">
        <f t="shared" si="372"/>
        <v>0</v>
      </c>
      <c r="U686" s="2">
        <f>ROUND(CV686*I686,7)</f>
        <v>0</v>
      </c>
      <c r="V686" s="2">
        <f>ROUND(CW686*I686,7)</f>
        <v>0</v>
      </c>
      <c r="W686" s="2">
        <f t="shared" si="373"/>
        <v>0</v>
      </c>
      <c r="X686" s="2">
        <f t="shared" si="374"/>
        <v>0</v>
      </c>
      <c r="Y686" s="2">
        <f t="shared" si="375"/>
        <v>0</v>
      </c>
      <c r="Z686" s="2"/>
      <c r="AA686" s="2">
        <v>72309884</v>
      </c>
      <c r="AB686" s="2">
        <f t="shared" si="376"/>
        <v>56.15</v>
      </c>
      <c r="AC686" s="2">
        <f>ROUND((ES686),6)</f>
        <v>56.15</v>
      </c>
      <c r="AD686" s="2">
        <f>ROUND((((ET686)-(EU686))+AE686),6)</f>
        <v>0</v>
      </c>
      <c r="AE686" s="2">
        <f>ROUND((EU686),6)</f>
        <v>0</v>
      </c>
      <c r="AF686" s="2">
        <f>ROUND((EV686),6)</f>
        <v>0</v>
      </c>
      <c r="AG686" s="2">
        <f t="shared" si="377"/>
        <v>0</v>
      </c>
      <c r="AH686" s="2">
        <f>(EW686)</f>
        <v>0</v>
      </c>
      <c r="AI686" s="2">
        <f>(EX686)</f>
        <v>0</v>
      </c>
      <c r="AJ686" s="2">
        <f t="shared" si="378"/>
        <v>0</v>
      </c>
      <c r="AK686" s="2">
        <v>56.15</v>
      </c>
      <c r="AL686" s="2">
        <v>56.15</v>
      </c>
      <c r="AM686" s="2">
        <v>0</v>
      </c>
      <c r="AN686" s="2">
        <v>0</v>
      </c>
      <c r="AO686" s="2">
        <v>0</v>
      </c>
      <c r="AP686" s="2">
        <v>0</v>
      </c>
      <c r="AQ686" s="2">
        <v>0</v>
      </c>
      <c r="AR686" s="2">
        <v>0</v>
      </c>
      <c r="AS686" s="2">
        <v>0</v>
      </c>
      <c r="AT686" s="2">
        <v>117</v>
      </c>
      <c r="AU686" s="2">
        <v>74</v>
      </c>
      <c r="AV686" s="2">
        <v>1</v>
      </c>
      <c r="AW686" s="2">
        <v>1</v>
      </c>
      <c r="AX686" s="2"/>
      <c r="AY686" s="2"/>
      <c r="AZ686" s="2">
        <v>1</v>
      </c>
      <c r="BA686" s="2">
        <v>1</v>
      </c>
      <c r="BB686" s="2">
        <v>1</v>
      </c>
      <c r="BC686" s="2">
        <v>1.03</v>
      </c>
      <c r="BD686" s="2" t="s">
        <v>3</v>
      </c>
      <c r="BE686" s="2" t="s">
        <v>3</v>
      </c>
      <c r="BF686" s="2" t="s">
        <v>3</v>
      </c>
      <c r="BG686" s="2" t="s">
        <v>3</v>
      </c>
      <c r="BH686" s="2">
        <v>3</v>
      </c>
      <c r="BI686" s="2">
        <v>1</v>
      </c>
      <c r="BJ686" s="2" t="s">
        <v>287</v>
      </c>
      <c r="BK686" s="2"/>
      <c r="BL686" s="2"/>
      <c r="BM686" s="2">
        <v>24001</v>
      </c>
      <c r="BN686" s="2">
        <v>0</v>
      </c>
      <c r="BO686" s="2" t="s">
        <v>285</v>
      </c>
      <c r="BP686" s="2">
        <v>1</v>
      </c>
      <c r="BQ686" s="2">
        <v>2</v>
      </c>
      <c r="BR686" s="2">
        <v>0</v>
      </c>
      <c r="BS686" s="2">
        <v>1</v>
      </c>
      <c r="BT686" s="2">
        <v>1</v>
      </c>
      <c r="BU686" s="2">
        <v>1</v>
      </c>
      <c r="BV686" s="2">
        <v>1</v>
      </c>
      <c r="BW686" s="2">
        <v>1</v>
      </c>
      <c r="BX686" s="2">
        <v>1</v>
      </c>
      <c r="BY686" s="2" t="s">
        <v>3</v>
      </c>
      <c r="BZ686" s="2">
        <v>117</v>
      </c>
      <c r="CA686" s="2">
        <v>74</v>
      </c>
      <c r="CB686" s="2" t="s">
        <v>3</v>
      </c>
      <c r="CC686" s="2"/>
      <c r="CD686" s="2"/>
      <c r="CE686" s="2">
        <v>0</v>
      </c>
      <c r="CF686" s="2">
        <v>0</v>
      </c>
      <c r="CG686" s="2">
        <v>0</v>
      </c>
      <c r="CH686" s="2"/>
      <c r="CI686" s="2"/>
      <c r="CJ686" s="2"/>
      <c r="CK686" s="2"/>
      <c r="CL686" s="2"/>
      <c r="CM686" s="2">
        <v>0</v>
      </c>
      <c r="CN686" s="2" t="s">
        <v>3</v>
      </c>
      <c r="CO686" s="2">
        <v>0</v>
      </c>
      <c r="CP686" s="2">
        <f t="shared" si="379"/>
        <v>57.83</v>
      </c>
      <c r="CQ686" s="2">
        <f>ROUND(AL686*BC686,2)</f>
        <v>57.83</v>
      </c>
      <c r="CR686" s="2">
        <f>ROUND(AM686*BB686,2)</f>
        <v>0</v>
      </c>
      <c r="CS686" s="2">
        <f>ROUND(AN686*BS686,2)</f>
        <v>0</v>
      </c>
      <c r="CT686" s="2">
        <f>ROUND(AO686*BA686,2)</f>
        <v>0</v>
      </c>
      <c r="CU686" s="2">
        <f t="shared" si="380"/>
        <v>0</v>
      </c>
      <c r="CV686" s="2">
        <f>AH686</f>
        <v>0</v>
      </c>
      <c r="CW686" s="2">
        <f>AI686</f>
        <v>0</v>
      </c>
      <c r="CX686" s="2">
        <f t="shared" si="381"/>
        <v>0</v>
      </c>
      <c r="CY686" s="2">
        <f>(((S686+R686)*AT686)/100)</f>
        <v>0</v>
      </c>
      <c r="CZ686" s="2">
        <f>(((S686+R686)*AU686)/100)</f>
        <v>0</v>
      </c>
      <c r="DA686" s="2"/>
      <c r="DB686" s="2"/>
      <c r="DC686" s="2" t="s">
        <v>3</v>
      </c>
      <c r="DD686" s="2" t="s">
        <v>3</v>
      </c>
      <c r="DE686" s="2" t="s">
        <v>3</v>
      </c>
      <c r="DF686" s="2" t="s">
        <v>3</v>
      </c>
      <c r="DG686" s="2" t="s">
        <v>3</v>
      </c>
      <c r="DH686" s="2" t="s">
        <v>3</v>
      </c>
      <c r="DI686" s="2" t="s">
        <v>3</v>
      </c>
      <c r="DJ686" s="2" t="s">
        <v>3</v>
      </c>
      <c r="DK686" s="2" t="s">
        <v>3</v>
      </c>
      <c r="DL686" s="2" t="s">
        <v>3</v>
      </c>
      <c r="DM686" s="2" t="s">
        <v>3</v>
      </c>
      <c r="DN686" s="2">
        <v>0</v>
      </c>
      <c r="DO686" s="2">
        <v>0</v>
      </c>
      <c r="DP686" s="2">
        <v>1</v>
      </c>
      <c r="DQ686" s="2">
        <v>1</v>
      </c>
      <c r="DR686" s="2"/>
      <c r="DS686" s="2"/>
      <c r="DT686" s="2"/>
      <c r="DU686" s="2">
        <v>1003</v>
      </c>
      <c r="DV686" s="2" t="s">
        <v>113</v>
      </c>
      <c r="DW686" s="2" t="s">
        <v>113</v>
      </c>
      <c r="DX686" s="2">
        <v>1</v>
      </c>
      <c r="DY686" s="2"/>
      <c r="DZ686" s="2" t="s">
        <v>3</v>
      </c>
      <c r="EA686" s="2" t="s">
        <v>3</v>
      </c>
      <c r="EB686" s="2" t="s">
        <v>3</v>
      </c>
      <c r="EC686" s="2" t="s">
        <v>3</v>
      </c>
      <c r="ED686" s="2"/>
      <c r="EE686" s="2">
        <v>70312969</v>
      </c>
      <c r="EF686" s="2">
        <v>2</v>
      </c>
      <c r="EG686" s="2" t="s">
        <v>25</v>
      </c>
      <c r="EH686" s="2">
        <v>18</v>
      </c>
      <c r="EI686" s="2" t="s">
        <v>106</v>
      </c>
      <c r="EJ686" s="2">
        <v>1</v>
      </c>
      <c r="EK686" s="2">
        <v>24001</v>
      </c>
      <c r="EL686" s="2" t="s">
        <v>106</v>
      </c>
      <c r="EM686" s="2" t="s">
        <v>107</v>
      </c>
      <c r="EN686" s="2"/>
      <c r="EO686" s="2" t="s">
        <v>3</v>
      </c>
      <c r="EP686" s="2"/>
      <c r="EQ686" s="2">
        <v>0</v>
      </c>
      <c r="ER686" s="2">
        <v>56.15</v>
      </c>
      <c r="ES686" s="2">
        <v>56.15</v>
      </c>
      <c r="ET686" s="2">
        <v>0</v>
      </c>
      <c r="EU686" s="2">
        <v>0</v>
      </c>
      <c r="EV686" s="2">
        <v>0</v>
      </c>
      <c r="EW686" s="2">
        <v>0</v>
      </c>
      <c r="EX686" s="2">
        <v>0</v>
      </c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  <c r="FK686" s="2"/>
      <c r="FL686" s="2"/>
      <c r="FM686" s="2"/>
      <c r="FN686" s="2"/>
      <c r="FO686" s="2"/>
      <c r="FP686" s="2"/>
      <c r="FQ686" s="2">
        <v>0</v>
      </c>
      <c r="FR686" s="2">
        <v>0</v>
      </c>
      <c r="FS686" s="2">
        <v>0</v>
      </c>
      <c r="FT686" s="2"/>
      <c r="FU686" s="2"/>
      <c r="FV686" s="2"/>
      <c r="FW686" s="2"/>
      <c r="FX686" s="2">
        <v>117</v>
      </c>
      <c r="FY686" s="2">
        <v>74</v>
      </c>
      <c r="FZ686" s="2"/>
      <c r="GA686" s="2" t="s">
        <v>3</v>
      </c>
      <c r="GB686" s="2"/>
      <c r="GC686" s="2"/>
      <c r="GD686" s="2">
        <v>1</v>
      </c>
      <c r="GE686" s="2"/>
      <c r="GF686" s="2">
        <v>185860161</v>
      </c>
      <c r="GG686" s="2">
        <v>2</v>
      </c>
      <c r="GH686" s="2">
        <v>1</v>
      </c>
      <c r="GI686" s="2">
        <v>2</v>
      </c>
      <c r="GJ686" s="2">
        <v>0</v>
      </c>
      <c r="GK686" s="2">
        <v>0</v>
      </c>
      <c r="GL686" s="2">
        <f t="shared" si="384"/>
        <v>0</v>
      </c>
      <c r="GM686" s="2">
        <f t="shared" si="385"/>
        <v>57.83</v>
      </c>
      <c r="GN686" s="2">
        <f t="shared" si="386"/>
        <v>57.83</v>
      </c>
      <c r="GO686" s="2">
        <f t="shared" si="387"/>
        <v>0</v>
      </c>
      <c r="GP686" s="2">
        <f t="shared" si="388"/>
        <v>0</v>
      </c>
      <c r="GQ686" s="2"/>
      <c r="GR686" s="2">
        <v>0</v>
      </c>
      <c r="GS686" s="2">
        <v>0</v>
      </c>
      <c r="GT686" s="2">
        <v>0</v>
      </c>
      <c r="GU686" s="2" t="s">
        <v>3</v>
      </c>
      <c r="GV686" s="2">
        <f t="shared" si="389"/>
        <v>0</v>
      </c>
      <c r="GW686" s="2">
        <v>1</v>
      </c>
      <c r="GX686" s="2">
        <f t="shared" si="390"/>
        <v>0</v>
      </c>
      <c r="GY686" s="2"/>
      <c r="GZ686" s="2"/>
      <c r="HA686" s="2">
        <v>0</v>
      </c>
      <c r="HB686" s="2">
        <v>0</v>
      </c>
      <c r="HC686" s="2">
        <f t="shared" si="391"/>
        <v>0</v>
      </c>
      <c r="HD686" s="2"/>
      <c r="HE686" s="2" t="s">
        <v>3</v>
      </c>
      <c r="HF686" s="2" t="s">
        <v>3</v>
      </c>
      <c r="HG686" s="2"/>
      <c r="HH686" s="2"/>
      <c r="HI686" s="2"/>
      <c r="HJ686" s="2"/>
      <c r="HK686" s="2"/>
      <c r="HL686" s="2"/>
      <c r="HM686" s="2" t="s">
        <v>3</v>
      </c>
      <c r="HN686" s="2" t="s">
        <v>108</v>
      </c>
      <c r="HO686" s="2" t="s">
        <v>109</v>
      </c>
      <c r="HP686" s="2" t="s">
        <v>106</v>
      </c>
      <c r="HQ686" s="2" t="s">
        <v>106</v>
      </c>
      <c r="HR686" s="2"/>
      <c r="HS686" s="2">
        <v>0</v>
      </c>
      <c r="HT686" s="2"/>
      <c r="HU686" s="2"/>
      <c r="HV686" s="2"/>
      <c r="HW686" s="2"/>
      <c r="HX686" s="2"/>
      <c r="HY686" s="2"/>
      <c r="HZ686" s="2"/>
      <c r="IA686" s="2"/>
      <c r="IB686" s="2"/>
      <c r="IC686" s="2"/>
      <c r="ID686" s="2"/>
      <c r="IE686" s="2"/>
      <c r="IF686" s="2"/>
      <c r="IG686" s="2"/>
      <c r="IH686" s="2"/>
      <c r="II686" s="2"/>
      <c r="IJ686" s="2"/>
      <c r="IK686" s="2">
        <v>0</v>
      </c>
      <c r="IL686" s="2"/>
      <c r="IM686" s="2"/>
      <c r="IN686" s="2"/>
      <c r="IO686" s="2"/>
      <c r="IP686" s="2"/>
      <c r="IQ686" s="2"/>
      <c r="IR686" s="2"/>
      <c r="IS686" s="2"/>
      <c r="IT686" s="2"/>
      <c r="IU686" s="2"/>
    </row>
    <row r="687" spans="1:255" x14ac:dyDescent="0.2">
      <c r="A687" s="2">
        <v>17</v>
      </c>
      <c r="B687" s="2">
        <v>1</v>
      </c>
      <c r="C687" s="2">
        <f>ROW(SmtRes!A703)</f>
        <v>703</v>
      </c>
      <c r="D687" s="2">
        <f>ROW(EtalonRes!A768)</f>
        <v>768</v>
      </c>
      <c r="E687" s="2" t="s">
        <v>804</v>
      </c>
      <c r="F687" s="2" t="s">
        <v>289</v>
      </c>
      <c r="G687" s="2" t="s">
        <v>290</v>
      </c>
      <c r="H687" s="2" t="s">
        <v>253</v>
      </c>
      <c r="I687" s="2">
        <v>1E-3</v>
      </c>
      <c r="J687" s="2">
        <v>0</v>
      </c>
      <c r="K687" s="2">
        <v>1E-3</v>
      </c>
      <c r="L687" s="2"/>
      <c r="M687" s="2"/>
      <c r="N687" s="2"/>
      <c r="O687" s="2">
        <f t="shared" si="371"/>
        <v>254.21</v>
      </c>
      <c r="P687" s="2">
        <f>SUMIF(SmtRes!AQ690:'SmtRes'!AQ703,"=1",SmtRes!DF690:'SmtRes'!DF703)</f>
        <v>10.17</v>
      </c>
      <c r="Q687" s="2">
        <f>SUMIF(SmtRes!AQ690:'SmtRes'!AQ703,"=1",SmtRes!DG690:'SmtRes'!DG703)</f>
        <v>66.009999999999991</v>
      </c>
      <c r="R687" s="2">
        <f>SUMIF(SmtRes!AQ690:'SmtRes'!AQ703,"=1",SmtRes!DH690:'SmtRes'!DH703)</f>
        <v>32.69</v>
      </c>
      <c r="S687" s="2">
        <f>SUMIF(SmtRes!AQ690:'SmtRes'!AQ703,"=1",SmtRes!DI690:'SmtRes'!DI703)</f>
        <v>145.34</v>
      </c>
      <c r="T687" s="2">
        <f t="shared" si="372"/>
        <v>0</v>
      </c>
      <c r="U687" s="2">
        <f>SUMIF(SmtRes!AQ690:'SmtRes'!AQ703,"=1",SmtRes!CV690:'SmtRes'!CV703)</f>
        <v>0.36779000000000001</v>
      </c>
      <c r="V687" s="2">
        <f>SUMIF(SmtRes!AQ690:'SmtRes'!AQ703,"=1",SmtRes!CW690:'SmtRes'!CW703)</f>
        <v>7.8070000000000001E-2</v>
      </c>
      <c r="W687" s="2">
        <f t="shared" si="373"/>
        <v>0</v>
      </c>
      <c r="X687" s="2">
        <f t="shared" si="374"/>
        <v>208.3</v>
      </c>
      <c r="Y687" s="2">
        <f t="shared" si="375"/>
        <v>131.74</v>
      </c>
      <c r="Z687" s="2"/>
      <c r="AA687" s="2">
        <v>72309884</v>
      </c>
      <c r="AB687" s="2">
        <f t="shared" si="376"/>
        <v>208967.30379999999</v>
      </c>
      <c r="AC687" s="2">
        <f>ROUND((SUM(SmtRes!BQ690:'SmtRes'!BQ703)),6)</f>
        <v>10227.1152</v>
      </c>
      <c r="AD687" s="2">
        <f>ROUND((((SUM(SmtRes!BR690:'SmtRes'!BR703))-(SUM(SmtRes!BS690:'SmtRes'!BS703)))+AE687),6)</f>
        <v>53396.128799999999</v>
      </c>
      <c r="AE687" s="2">
        <f>ROUND((SUM(SmtRes!BS690:'SmtRes'!BS703)),6)</f>
        <v>32676.364799999999</v>
      </c>
      <c r="AF687" s="2">
        <f>ROUND((SUM(SmtRes!BT690:'SmtRes'!BT703)),6)</f>
        <v>145344.05979999999</v>
      </c>
      <c r="AG687" s="2">
        <f t="shared" si="377"/>
        <v>0</v>
      </c>
      <c r="AH687" s="2">
        <f>(SUM(SmtRes!BU690:'SmtRes'!BU703))</f>
        <v>367.79</v>
      </c>
      <c r="AI687" s="2">
        <f>(SUM(SmtRes!BV690:'SmtRes'!BV703))</f>
        <v>78.069999999999993</v>
      </c>
      <c r="AJ687" s="2">
        <f t="shared" si="378"/>
        <v>0</v>
      </c>
      <c r="AK687" s="2">
        <v>241643.6686</v>
      </c>
      <c r="AL687" s="2">
        <v>10227.1152</v>
      </c>
      <c r="AM687" s="2">
        <v>53396.128799999991</v>
      </c>
      <c r="AN687" s="2">
        <v>32676.364799999999</v>
      </c>
      <c r="AO687" s="2">
        <v>145344.05979999999</v>
      </c>
      <c r="AP687" s="2">
        <v>0</v>
      </c>
      <c r="AQ687" s="2">
        <v>367.79</v>
      </c>
      <c r="AR687" s="2">
        <v>78.069999999999993</v>
      </c>
      <c r="AS687" s="2">
        <v>0</v>
      </c>
      <c r="AT687" s="2">
        <v>117</v>
      </c>
      <c r="AU687" s="2">
        <v>74</v>
      </c>
      <c r="AV687" s="2">
        <v>1</v>
      </c>
      <c r="AW687" s="2">
        <v>1</v>
      </c>
      <c r="AX687" s="2"/>
      <c r="AY687" s="2"/>
      <c r="AZ687" s="2">
        <v>1</v>
      </c>
      <c r="BA687" s="2">
        <v>1</v>
      </c>
      <c r="BB687" s="2">
        <v>1</v>
      </c>
      <c r="BC687" s="2">
        <v>1</v>
      </c>
      <c r="BD687" s="2" t="s">
        <v>3</v>
      </c>
      <c r="BE687" s="2" t="s">
        <v>3</v>
      </c>
      <c r="BF687" s="2" t="s">
        <v>3</v>
      </c>
      <c r="BG687" s="2" t="s">
        <v>3</v>
      </c>
      <c r="BH687" s="2">
        <v>0</v>
      </c>
      <c r="BI687" s="2">
        <v>1</v>
      </c>
      <c r="BJ687" s="2" t="s">
        <v>291</v>
      </c>
      <c r="BK687" s="2"/>
      <c r="BL687" s="2"/>
      <c r="BM687" s="2">
        <v>22001</v>
      </c>
      <c r="BN687" s="2">
        <v>0</v>
      </c>
      <c r="BO687" s="2" t="s">
        <v>3</v>
      </c>
      <c r="BP687" s="2">
        <v>0</v>
      </c>
      <c r="BQ687" s="2">
        <v>2</v>
      </c>
      <c r="BR687" s="2">
        <v>0</v>
      </c>
      <c r="BS687" s="2">
        <v>1</v>
      </c>
      <c r="BT687" s="2">
        <v>1</v>
      </c>
      <c r="BU687" s="2">
        <v>1</v>
      </c>
      <c r="BV687" s="2">
        <v>1</v>
      </c>
      <c r="BW687" s="2">
        <v>1</v>
      </c>
      <c r="BX687" s="2">
        <v>1</v>
      </c>
      <c r="BY687" s="2" t="s">
        <v>3</v>
      </c>
      <c r="BZ687" s="2">
        <v>117</v>
      </c>
      <c r="CA687" s="2">
        <v>74</v>
      </c>
      <c r="CB687" s="2" t="s">
        <v>3</v>
      </c>
      <c r="CC687" s="2"/>
      <c r="CD687" s="2"/>
      <c r="CE687" s="2">
        <v>0</v>
      </c>
      <c r="CF687" s="2">
        <v>0</v>
      </c>
      <c r="CG687" s="2">
        <v>0</v>
      </c>
      <c r="CH687" s="2"/>
      <c r="CI687" s="2"/>
      <c r="CJ687" s="2"/>
      <c r="CK687" s="2"/>
      <c r="CL687" s="2"/>
      <c r="CM687" s="2">
        <v>0</v>
      </c>
      <c r="CN687" s="2" t="s">
        <v>3</v>
      </c>
      <c r="CO687" s="2">
        <v>0</v>
      </c>
      <c r="CP687" s="2">
        <f t="shared" si="379"/>
        <v>254.20999999999998</v>
      </c>
      <c r="CQ687" s="2">
        <f>SUMIF(SmtRes!AQ690:'SmtRes'!AQ703,"=1",SmtRes!AA690:'SmtRes'!AA703)</f>
        <v>17103.29</v>
      </c>
      <c r="CR687" s="2">
        <f>SUMIF(SmtRes!AQ690:'SmtRes'!AQ703,"=1",SmtRes!AB690:'SmtRes'!AB703)</f>
        <v>2437.4499999999998</v>
      </c>
      <c r="CS687" s="2">
        <f>SUMIF(SmtRes!AQ690:'SmtRes'!AQ703,"=1",SmtRes!AC690:'SmtRes'!AC703)</f>
        <v>1240.46</v>
      </c>
      <c r="CT687" s="2">
        <f>SUMIF(SmtRes!AQ690:'SmtRes'!AQ703,"=1",SmtRes!AD690:'SmtRes'!AD703)</f>
        <v>2045.8899999999999</v>
      </c>
      <c r="CU687" s="2">
        <f t="shared" si="380"/>
        <v>0</v>
      </c>
      <c r="CV687" s="2">
        <f>SUMIF(SmtRes!AQ690:'SmtRes'!AQ703,"=1",SmtRes!BU690:'SmtRes'!BU703)</f>
        <v>367.79</v>
      </c>
      <c r="CW687" s="2">
        <f>SUMIF(SmtRes!AQ690:'SmtRes'!AQ703,"=1",SmtRes!BV690:'SmtRes'!BV703)</f>
        <v>78.069999999999993</v>
      </c>
      <c r="CX687" s="2">
        <f t="shared" si="381"/>
        <v>0</v>
      </c>
      <c r="CY687" s="2">
        <f>(((S687+R687)*AT687)/100)</f>
        <v>208.29509999999999</v>
      </c>
      <c r="CZ687" s="2">
        <f>(((S687+R687)*AU687)/100)</f>
        <v>131.7422</v>
      </c>
      <c r="DA687" s="2"/>
      <c r="DB687" s="2"/>
      <c r="DC687" s="2" t="s">
        <v>3</v>
      </c>
      <c r="DD687" s="2" t="s">
        <v>3</v>
      </c>
      <c r="DE687" s="2" t="s">
        <v>3</v>
      </c>
      <c r="DF687" s="2" t="s">
        <v>3</v>
      </c>
      <c r="DG687" s="2" t="s">
        <v>3</v>
      </c>
      <c r="DH687" s="2" t="s">
        <v>3</v>
      </c>
      <c r="DI687" s="2" t="s">
        <v>3</v>
      </c>
      <c r="DJ687" s="2" t="s">
        <v>3</v>
      </c>
      <c r="DK687" s="2" t="s">
        <v>3</v>
      </c>
      <c r="DL687" s="2" t="s">
        <v>3</v>
      </c>
      <c r="DM687" s="2" t="s">
        <v>3</v>
      </c>
      <c r="DN687" s="2">
        <v>0</v>
      </c>
      <c r="DO687" s="2">
        <v>0</v>
      </c>
      <c r="DP687" s="2">
        <v>1</v>
      </c>
      <c r="DQ687" s="2">
        <v>1</v>
      </c>
      <c r="DR687" s="2"/>
      <c r="DS687" s="2"/>
      <c r="DT687" s="2"/>
      <c r="DU687" s="2">
        <v>1003</v>
      </c>
      <c r="DV687" s="2" t="s">
        <v>253</v>
      </c>
      <c r="DW687" s="2" t="s">
        <v>253</v>
      </c>
      <c r="DX687" s="2">
        <v>1000</v>
      </c>
      <c r="DY687" s="2"/>
      <c r="DZ687" s="2" t="s">
        <v>3</v>
      </c>
      <c r="EA687" s="2" t="s">
        <v>3</v>
      </c>
      <c r="EB687" s="2" t="s">
        <v>3</v>
      </c>
      <c r="EC687" s="2" t="s">
        <v>3</v>
      </c>
      <c r="ED687" s="2"/>
      <c r="EE687" s="2">
        <v>70312967</v>
      </c>
      <c r="EF687" s="2">
        <v>2</v>
      </c>
      <c r="EG687" s="2" t="s">
        <v>25</v>
      </c>
      <c r="EH687" s="2">
        <v>18</v>
      </c>
      <c r="EI687" s="2" t="s">
        <v>106</v>
      </c>
      <c r="EJ687" s="2">
        <v>1</v>
      </c>
      <c r="EK687" s="2">
        <v>22001</v>
      </c>
      <c r="EL687" s="2" t="s">
        <v>106</v>
      </c>
      <c r="EM687" s="2" t="s">
        <v>131</v>
      </c>
      <c r="EN687" s="2"/>
      <c r="EO687" s="2" t="s">
        <v>3</v>
      </c>
      <c r="EP687" s="2"/>
      <c r="EQ687" s="2">
        <v>0</v>
      </c>
      <c r="ER687" s="2">
        <v>0</v>
      </c>
      <c r="ES687" s="2">
        <v>0</v>
      </c>
      <c r="ET687" s="2">
        <v>0</v>
      </c>
      <c r="EU687" s="2">
        <v>0</v>
      </c>
      <c r="EV687" s="2">
        <v>0</v>
      </c>
      <c r="EW687" s="2">
        <v>367.79</v>
      </c>
      <c r="EX687" s="2">
        <v>78.069999999999993</v>
      </c>
      <c r="EY687" s="2">
        <v>0</v>
      </c>
      <c r="EZ687" s="2"/>
      <c r="FA687" s="2"/>
      <c r="FB687" s="2"/>
      <c r="FC687" s="2"/>
      <c r="FD687" s="2"/>
      <c r="FE687" s="2"/>
      <c r="FF687" s="2"/>
      <c r="FG687" s="2"/>
      <c r="FH687" s="2"/>
      <c r="FI687" s="2"/>
      <c r="FJ687" s="2"/>
      <c r="FK687" s="2"/>
      <c r="FL687" s="2"/>
      <c r="FM687" s="2"/>
      <c r="FN687" s="2"/>
      <c r="FO687" s="2"/>
      <c r="FP687" s="2"/>
      <c r="FQ687" s="2">
        <v>0</v>
      </c>
      <c r="FR687" s="2">
        <v>0</v>
      </c>
      <c r="FS687" s="2">
        <v>0</v>
      </c>
      <c r="FT687" s="2"/>
      <c r="FU687" s="2"/>
      <c r="FV687" s="2"/>
      <c r="FW687" s="2"/>
      <c r="FX687" s="2">
        <v>117</v>
      </c>
      <c r="FY687" s="2">
        <v>74</v>
      </c>
      <c r="FZ687" s="2"/>
      <c r="GA687" s="2" t="s">
        <v>3</v>
      </c>
      <c r="GB687" s="2"/>
      <c r="GC687" s="2"/>
      <c r="GD687" s="2">
        <v>1</v>
      </c>
      <c r="GE687" s="2"/>
      <c r="GF687" s="2">
        <v>331479151</v>
      </c>
      <c r="GG687" s="2">
        <v>2</v>
      </c>
      <c r="GH687" s="2">
        <v>1</v>
      </c>
      <c r="GI687" s="2">
        <v>-2</v>
      </c>
      <c r="GJ687" s="2">
        <v>0</v>
      </c>
      <c r="GK687" s="2">
        <v>0</v>
      </c>
      <c r="GL687" s="2">
        <f t="shared" si="384"/>
        <v>0</v>
      </c>
      <c r="GM687" s="2">
        <f t="shared" si="385"/>
        <v>594.25</v>
      </c>
      <c r="GN687" s="2">
        <f t="shared" si="386"/>
        <v>594.25</v>
      </c>
      <c r="GO687" s="2">
        <f t="shared" si="387"/>
        <v>0</v>
      </c>
      <c r="GP687" s="2">
        <f t="shared" si="388"/>
        <v>0</v>
      </c>
      <c r="GQ687" s="2"/>
      <c r="GR687" s="2">
        <v>0</v>
      </c>
      <c r="GS687" s="2">
        <v>0</v>
      </c>
      <c r="GT687" s="2">
        <v>0</v>
      </c>
      <c r="GU687" s="2" t="s">
        <v>3</v>
      </c>
      <c r="GV687" s="2">
        <f t="shared" si="389"/>
        <v>0</v>
      </c>
      <c r="GW687" s="2">
        <v>1</v>
      </c>
      <c r="GX687" s="2">
        <f t="shared" si="390"/>
        <v>0</v>
      </c>
      <c r="GY687" s="2"/>
      <c r="GZ687" s="2"/>
      <c r="HA687" s="2">
        <v>0</v>
      </c>
      <c r="HB687" s="2">
        <v>0</v>
      </c>
      <c r="HC687" s="2">
        <f t="shared" si="391"/>
        <v>0</v>
      </c>
      <c r="HD687" s="2"/>
      <c r="HE687" s="2" t="s">
        <v>3</v>
      </c>
      <c r="HF687" s="2" t="s">
        <v>3</v>
      </c>
      <c r="HG687" s="2"/>
      <c r="HH687" s="2"/>
      <c r="HI687" s="2"/>
      <c r="HJ687" s="2"/>
      <c r="HK687" s="2"/>
      <c r="HL687" s="2"/>
      <c r="HM687" s="2" t="s">
        <v>3</v>
      </c>
      <c r="HN687" s="2" t="s">
        <v>108</v>
      </c>
      <c r="HO687" s="2" t="s">
        <v>109</v>
      </c>
      <c r="HP687" s="2" t="s">
        <v>106</v>
      </c>
      <c r="HQ687" s="2" t="s">
        <v>106</v>
      </c>
      <c r="HR687" s="2"/>
      <c r="HS687" s="2">
        <v>0</v>
      </c>
      <c r="HT687" s="2"/>
      <c r="HU687" s="2"/>
      <c r="HV687" s="2"/>
      <c r="HW687" s="2"/>
      <c r="HX687" s="2"/>
      <c r="HY687" s="2"/>
      <c r="HZ687" s="2"/>
      <c r="IA687" s="2"/>
      <c r="IB687" s="2"/>
      <c r="IC687" s="2"/>
      <c r="ID687" s="2"/>
      <c r="IE687" s="2"/>
      <c r="IF687" s="2"/>
      <c r="IG687" s="2"/>
      <c r="IH687" s="2"/>
      <c r="II687" s="2"/>
      <c r="IJ687" s="2"/>
      <c r="IK687" s="2">
        <v>0</v>
      </c>
      <c r="IL687" s="2"/>
      <c r="IM687" s="2"/>
      <c r="IN687" s="2"/>
      <c r="IO687" s="2"/>
      <c r="IP687" s="2"/>
      <c r="IQ687" s="2"/>
      <c r="IR687" s="2"/>
      <c r="IS687" s="2"/>
      <c r="IT687" s="2"/>
      <c r="IU687" s="2"/>
    </row>
    <row r="688" spans="1:255" x14ac:dyDescent="0.2">
      <c r="A688" s="2">
        <v>18</v>
      </c>
      <c r="B688" s="2">
        <v>1</v>
      </c>
      <c r="C688" s="2">
        <v>703</v>
      </c>
      <c r="D688" s="2"/>
      <c r="E688" s="2" t="s">
        <v>805</v>
      </c>
      <c r="F688" s="2" t="s">
        <v>293</v>
      </c>
      <c r="G688" s="2" t="s">
        <v>294</v>
      </c>
      <c r="H688" s="2" t="s">
        <v>113</v>
      </c>
      <c r="I688" s="2">
        <f>I687*J688</f>
        <v>1</v>
      </c>
      <c r="J688" s="2">
        <v>1000</v>
      </c>
      <c r="K688" s="2">
        <v>1000</v>
      </c>
      <c r="L688" s="2"/>
      <c r="M688" s="2"/>
      <c r="N688" s="2"/>
      <c r="O688" s="2">
        <f t="shared" si="371"/>
        <v>490.06</v>
      </c>
      <c r="P688" s="2">
        <f>ROUND(CQ688*I688,2)</f>
        <v>490.06</v>
      </c>
      <c r="Q688" s="2">
        <f>ROUND(CR688*I688,2)</f>
        <v>0</v>
      </c>
      <c r="R688" s="2">
        <f>ROUND(CS688*I688,2)</f>
        <v>0</v>
      </c>
      <c r="S688" s="2">
        <f>ROUND(CT688*I688,2)</f>
        <v>0</v>
      </c>
      <c r="T688" s="2">
        <f t="shared" si="372"/>
        <v>0</v>
      </c>
      <c r="U688" s="2">
        <f>ROUND(CV688*I688,7)</f>
        <v>0</v>
      </c>
      <c r="V688" s="2">
        <f>ROUND(CW688*I688,7)</f>
        <v>0</v>
      </c>
      <c r="W688" s="2">
        <f t="shared" si="373"/>
        <v>0</v>
      </c>
      <c r="X688" s="2">
        <f t="shared" si="374"/>
        <v>0</v>
      </c>
      <c r="Y688" s="2">
        <f t="shared" si="375"/>
        <v>0</v>
      </c>
      <c r="Z688" s="2"/>
      <c r="AA688" s="2">
        <v>72309884</v>
      </c>
      <c r="AB688" s="2">
        <f t="shared" si="376"/>
        <v>576.54</v>
      </c>
      <c r="AC688" s="2">
        <f>ROUND((ES688),6)</f>
        <v>576.54</v>
      </c>
      <c r="AD688" s="2">
        <f>ROUND((((ET688)-(EU688))+AE688),6)</f>
        <v>0</v>
      </c>
      <c r="AE688" s="2">
        <f>ROUND((EU688),6)</f>
        <v>0</v>
      </c>
      <c r="AF688" s="2">
        <f>ROUND((EV688),6)</f>
        <v>0</v>
      </c>
      <c r="AG688" s="2">
        <f t="shared" si="377"/>
        <v>0</v>
      </c>
      <c r="AH688" s="2">
        <f>(EW688)</f>
        <v>0</v>
      </c>
      <c r="AI688" s="2">
        <f>(EX688)</f>
        <v>0</v>
      </c>
      <c r="AJ688" s="2">
        <f t="shared" si="378"/>
        <v>0</v>
      </c>
      <c r="AK688" s="2">
        <v>576.54</v>
      </c>
      <c r="AL688" s="2">
        <v>576.54</v>
      </c>
      <c r="AM688" s="2">
        <v>0</v>
      </c>
      <c r="AN688" s="2">
        <v>0</v>
      </c>
      <c r="AO688" s="2">
        <v>0</v>
      </c>
      <c r="AP688" s="2">
        <v>0</v>
      </c>
      <c r="AQ688" s="2">
        <v>0</v>
      </c>
      <c r="AR688" s="2">
        <v>0</v>
      </c>
      <c r="AS688" s="2">
        <v>0</v>
      </c>
      <c r="AT688" s="2">
        <v>117</v>
      </c>
      <c r="AU688" s="2">
        <v>74</v>
      </c>
      <c r="AV688" s="2">
        <v>1</v>
      </c>
      <c r="AW688" s="2">
        <v>1</v>
      </c>
      <c r="AX688" s="2"/>
      <c r="AY688" s="2"/>
      <c r="AZ688" s="2">
        <v>1</v>
      </c>
      <c r="BA688" s="2">
        <v>1</v>
      </c>
      <c r="BB688" s="2">
        <v>1</v>
      </c>
      <c r="BC688" s="2">
        <v>0.85</v>
      </c>
      <c r="BD688" s="2" t="s">
        <v>3</v>
      </c>
      <c r="BE688" s="2" t="s">
        <v>3</v>
      </c>
      <c r="BF688" s="2" t="s">
        <v>3</v>
      </c>
      <c r="BG688" s="2" t="s">
        <v>3</v>
      </c>
      <c r="BH688" s="2">
        <v>3</v>
      </c>
      <c r="BI688" s="2">
        <v>1</v>
      </c>
      <c r="BJ688" s="2" t="s">
        <v>295</v>
      </c>
      <c r="BK688" s="2"/>
      <c r="BL688" s="2"/>
      <c r="BM688" s="2">
        <v>22001</v>
      </c>
      <c r="BN688" s="2">
        <v>0</v>
      </c>
      <c r="BO688" s="2" t="s">
        <v>293</v>
      </c>
      <c r="BP688" s="2">
        <v>1</v>
      </c>
      <c r="BQ688" s="2">
        <v>2</v>
      </c>
      <c r="BR688" s="2">
        <v>0</v>
      </c>
      <c r="BS688" s="2">
        <v>1</v>
      </c>
      <c r="BT688" s="2">
        <v>1</v>
      </c>
      <c r="BU688" s="2">
        <v>1</v>
      </c>
      <c r="BV688" s="2">
        <v>1</v>
      </c>
      <c r="BW688" s="2">
        <v>1</v>
      </c>
      <c r="BX688" s="2">
        <v>1</v>
      </c>
      <c r="BY688" s="2" t="s">
        <v>3</v>
      </c>
      <c r="BZ688" s="2">
        <v>117</v>
      </c>
      <c r="CA688" s="2">
        <v>74</v>
      </c>
      <c r="CB688" s="2" t="s">
        <v>3</v>
      </c>
      <c r="CC688" s="2"/>
      <c r="CD688" s="2"/>
      <c r="CE688" s="2">
        <v>0</v>
      </c>
      <c r="CF688" s="2">
        <v>0</v>
      </c>
      <c r="CG688" s="2">
        <v>0</v>
      </c>
      <c r="CH688" s="2"/>
      <c r="CI688" s="2"/>
      <c r="CJ688" s="2"/>
      <c r="CK688" s="2"/>
      <c r="CL688" s="2"/>
      <c r="CM688" s="2">
        <v>0</v>
      </c>
      <c r="CN688" s="2" t="s">
        <v>3</v>
      </c>
      <c r="CO688" s="2">
        <v>0</v>
      </c>
      <c r="CP688" s="2">
        <f t="shared" si="379"/>
        <v>490.06</v>
      </c>
      <c r="CQ688" s="2">
        <f>ROUND(AL688*BC688,2)</f>
        <v>490.06</v>
      </c>
      <c r="CR688" s="2">
        <f>ROUND(AM688*BB688,2)</f>
        <v>0</v>
      </c>
      <c r="CS688" s="2">
        <f>ROUND(AN688*BS688,2)</f>
        <v>0</v>
      </c>
      <c r="CT688" s="2">
        <f>ROUND(AO688*BA688,2)</f>
        <v>0</v>
      </c>
      <c r="CU688" s="2">
        <f t="shared" si="380"/>
        <v>0</v>
      </c>
      <c r="CV688" s="2">
        <f>AH688</f>
        <v>0</v>
      </c>
      <c r="CW688" s="2">
        <f>AI688</f>
        <v>0</v>
      </c>
      <c r="CX688" s="2">
        <f t="shared" si="381"/>
        <v>0</v>
      </c>
      <c r="CY688" s="2">
        <f>(((S688+R688)*AT688)/100)</f>
        <v>0</v>
      </c>
      <c r="CZ688" s="2">
        <f>(((S688+R688)*AU688)/100)</f>
        <v>0</v>
      </c>
      <c r="DA688" s="2"/>
      <c r="DB688" s="2"/>
      <c r="DC688" s="2" t="s">
        <v>3</v>
      </c>
      <c r="DD688" s="2" t="s">
        <v>3</v>
      </c>
      <c r="DE688" s="2" t="s">
        <v>3</v>
      </c>
      <c r="DF688" s="2" t="s">
        <v>3</v>
      </c>
      <c r="DG688" s="2" t="s">
        <v>3</v>
      </c>
      <c r="DH688" s="2" t="s">
        <v>3</v>
      </c>
      <c r="DI688" s="2" t="s">
        <v>3</v>
      </c>
      <c r="DJ688" s="2" t="s">
        <v>3</v>
      </c>
      <c r="DK688" s="2" t="s">
        <v>3</v>
      </c>
      <c r="DL688" s="2" t="s">
        <v>3</v>
      </c>
      <c r="DM688" s="2" t="s">
        <v>3</v>
      </c>
      <c r="DN688" s="2">
        <v>0</v>
      </c>
      <c r="DO688" s="2">
        <v>0</v>
      </c>
      <c r="DP688" s="2">
        <v>1</v>
      </c>
      <c r="DQ688" s="2">
        <v>1</v>
      </c>
      <c r="DR688" s="2"/>
      <c r="DS688" s="2"/>
      <c r="DT688" s="2"/>
      <c r="DU688" s="2">
        <v>1003</v>
      </c>
      <c r="DV688" s="2" t="s">
        <v>113</v>
      </c>
      <c r="DW688" s="2" t="s">
        <v>113</v>
      </c>
      <c r="DX688" s="2">
        <v>1</v>
      </c>
      <c r="DY688" s="2"/>
      <c r="DZ688" s="2" t="s">
        <v>3</v>
      </c>
      <c r="EA688" s="2" t="s">
        <v>3</v>
      </c>
      <c r="EB688" s="2" t="s">
        <v>3</v>
      </c>
      <c r="EC688" s="2" t="s">
        <v>3</v>
      </c>
      <c r="ED688" s="2"/>
      <c r="EE688" s="2">
        <v>70312967</v>
      </c>
      <c r="EF688" s="2">
        <v>2</v>
      </c>
      <c r="EG688" s="2" t="s">
        <v>25</v>
      </c>
      <c r="EH688" s="2">
        <v>18</v>
      </c>
      <c r="EI688" s="2" t="s">
        <v>106</v>
      </c>
      <c r="EJ688" s="2">
        <v>1</v>
      </c>
      <c r="EK688" s="2">
        <v>22001</v>
      </c>
      <c r="EL688" s="2" t="s">
        <v>106</v>
      </c>
      <c r="EM688" s="2" t="s">
        <v>131</v>
      </c>
      <c r="EN688" s="2"/>
      <c r="EO688" s="2" t="s">
        <v>3</v>
      </c>
      <c r="EP688" s="2"/>
      <c r="EQ688" s="2">
        <v>0</v>
      </c>
      <c r="ER688" s="2">
        <v>576.54</v>
      </c>
      <c r="ES688" s="2">
        <v>576.54</v>
      </c>
      <c r="ET688" s="2">
        <v>0</v>
      </c>
      <c r="EU688" s="2">
        <v>0</v>
      </c>
      <c r="EV688" s="2">
        <v>0</v>
      </c>
      <c r="EW688" s="2">
        <v>0</v>
      </c>
      <c r="EX688" s="2">
        <v>0</v>
      </c>
      <c r="EY688" s="2"/>
      <c r="EZ688" s="2"/>
      <c r="FA688" s="2"/>
      <c r="FB688" s="2"/>
      <c r="FC688" s="2"/>
      <c r="FD688" s="2"/>
      <c r="FE688" s="2"/>
      <c r="FF688" s="2"/>
      <c r="FG688" s="2"/>
      <c r="FH688" s="2"/>
      <c r="FI688" s="2"/>
      <c r="FJ688" s="2"/>
      <c r="FK688" s="2"/>
      <c r="FL688" s="2"/>
      <c r="FM688" s="2"/>
      <c r="FN688" s="2"/>
      <c r="FO688" s="2"/>
      <c r="FP688" s="2"/>
      <c r="FQ688" s="2">
        <v>0</v>
      </c>
      <c r="FR688" s="2">
        <v>0</v>
      </c>
      <c r="FS688" s="2">
        <v>0</v>
      </c>
      <c r="FT688" s="2"/>
      <c r="FU688" s="2"/>
      <c r="FV688" s="2"/>
      <c r="FW688" s="2"/>
      <c r="FX688" s="2">
        <v>117</v>
      </c>
      <c r="FY688" s="2">
        <v>74</v>
      </c>
      <c r="FZ688" s="2"/>
      <c r="GA688" s="2" t="s">
        <v>3</v>
      </c>
      <c r="GB688" s="2"/>
      <c r="GC688" s="2"/>
      <c r="GD688" s="2">
        <v>1</v>
      </c>
      <c r="GE688" s="2"/>
      <c r="GF688" s="2">
        <v>-12888785</v>
      </c>
      <c r="GG688" s="2">
        <v>2</v>
      </c>
      <c r="GH688" s="2">
        <v>1</v>
      </c>
      <c r="GI688" s="2">
        <v>2</v>
      </c>
      <c r="GJ688" s="2">
        <v>0</v>
      </c>
      <c r="GK688" s="2">
        <v>0</v>
      </c>
      <c r="GL688" s="2">
        <f t="shared" si="384"/>
        <v>0</v>
      </c>
      <c r="GM688" s="2">
        <f t="shared" si="385"/>
        <v>490.06</v>
      </c>
      <c r="GN688" s="2">
        <f t="shared" si="386"/>
        <v>490.06</v>
      </c>
      <c r="GO688" s="2">
        <f t="shared" si="387"/>
        <v>0</v>
      </c>
      <c r="GP688" s="2">
        <f t="shared" si="388"/>
        <v>0</v>
      </c>
      <c r="GQ688" s="2"/>
      <c r="GR688" s="2">
        <v>0</v>
      </c>
      <c r="GS688" s="2">
        <v>0</v>
      </c>
      <c r="GT688" s="2">
        <v>0</v>
      </c>
      <c r="GU688" s="2" t="s">
        <v>3</v>
      </c>
      <c r="GV688" s="2">
        <f t="shared" si="389"/>
        <v>0</v>
      </c>
      <c r="GW688" s="2">
        <v>1</v>
      </c>
      <c r="GX688" s="2">
        <f t="shared" si="390"/>
        <v>0</v>
      </c>
      <c r="GY688" s="2"/>
      <c r="GZ688" s="2"/>
      <c r="HA688" s="2">
        <v>0</v>
      </c>
      <c r="HB688" s="2">
        <v>0</v>
      </c>
      <c r="HC688" s="2">
        <f t="shared" si="391"/>
        <v>0</v>
      </c>
      <c r="HD688" s="2"/>
      <c r="HE688" s="2" t="s">
        <v>3</v>
      </c>
      <c r="HF688" s="2" t="s">
        <v>3</v>
      </c>
      <c r="HG688" s="2"/>
      <c r="HH688" s="2"/>
      <c r="HI688" s="2"/>
      <c r="HJ688" s="2"/>
      <c r="HK688" s="2"/>
      <c r="HL688" s="2"/>
      <c r="HM688" s="2" t="s">
        <v>3</v>
      </c>
      <c r="HN688" s="2" t="s">
        <v>108</v>
      </c>
      <c r="HO688" s="2" t="s">
        <v>109</v>
      </c>
      <c r="HP688" s="2" t="s">
        <v>106</v>
      </c>
      <c r="HQ688" s="2" t="s">
        <v>106</v>
      </c>
      <c r="HR688" s="2"/>
      <c r="HS688" s="2">
        <v>0</v>
      </c>
      <c r="HT688" s="2"/>
      <c r="HU688" s="2"/>
      <c r="HV688" s="2"/>
      <c r="HW688" s="2"/>
      <c r="HX688" s="2"/>
      <c r="HY688" s="2"/>
      <c r="HZ688" s="2"/>
      <c r="IA688" s="2"/>
      <c r="IB688" s="2"/>
      <c r="IC688" s="2"/>
      <c r="ID688" s="2"/>
      <c r="IE688" s="2"/>
      <c r="IF688" s="2"/>
      <c r="IG688" s="2"/>
      <c r="IH688" s="2"/>
      <c r="II688" s="2"/>
      <c r="IJ688" s="2"/>
      <c r="IK688" s="2">
        <v>0</v>
      </c>
      <c r="IL688" s="2"/>
      <c r="IM688" s="2"/>
      <c r="IN688" s="2"/>
      <c r="IO688" s="2"/>
      <c r="IP688" s="2"/>
      <c r="IQ688" s="2"/>
      <c r="IR688" s="2"/>
      <c r="IS688" s="2"/>
      <c r="IT688" s="2"/>
      <c r="IU688" s="2"/>
    </row>
    <row r="689" spans="1:255" x14ac:dyDescent="0.2">
      <c r="A689" s="2">
        <v>17</v>
      </c>
      <c r="B689" s="2">
        <v>1</v>
      </c>
      <c r="C689" s="2">
        <f>ROW(SmtRes!A710)</f>
        <v>710</v>
      </c>
      <c r="D689" s="2">
        <f>ROW(EtalonRes!A777)</f>
        <v>777</v>
      </c>
      <c r="E689" s="2" t="s">
        <v>806</v>
      </c>
      <c r="F689" s="2" t="s">
        <v>297</v>
      </c>
      <c r="G689" s="2" t="s">
        <v>298</v>
      </c>
      <c r="H689" s="2" t="s">
        <v>118</v>
      </c>
      <c r="I689" s="2">
        <v>1</v>
      </c>
      <c r="J689" s="2">
        <v>0</v>
      </c>
      <c r="K689" s="2">
        <v>1</v>
      </c>
      <c r="L689" s="2"/>
      <c r="M689" s="2"/>
      <c r="N689" s="2"/>
      <c r="O689" s="2">
        <f t="shared" si="371"/>
        <v>183.69</v>
      </c>
      <c r="P689" s="2">
        <f>SUMIF(SmtRes!AQ704:'SmtRes'!AQ710,"=1",SmtRes!DF704:'SmtRes'!DF710)</f>
        <v>11.74</v>
      </c>
      <c r="Q689" s="2">
        <f>SUMIF(SmtRes!AQ704:'SmtRes'!AQ710,"=1",SmtRes!DG704:'SmtRes'!DG710)</f>
        <v>16.04</v>
      </c>
      <c r="R689" s="2">
        <f>SUMIF(SmtRes!AQ704:'SmtRes'!AQ710,"=1",SmtRes!DH704:'SmtRes'!DH710)</f>
        <v>0</v>
      </c>
      <c r="S689" s="2">
        <f>SUMIF(SmtRes!AQ704:'SmtRes'!AQ710,"=1",SmtRes!DI704:'SmtRes'!DI710)</f>
        <v>155.91</v>
      </c>
      <c r="T689" s="2">
        <f t="shared" si="372"/>
        <v>0</v>
      </c>
      <c r="U689" s="2">
        <f>SUMIF(SmtRes!AQ704:'SmtRes'!AQ710,"=1",SmtRes!CV704:'SmtRes'!CV710)</f>
        <v>0.39</v>
      </c>
      <c r="V689" s="2">
        <f>SUMIF(SmtRes!AQ704:'SmtRes'!AQ710,"=1",SmtRes!CW704:'SmtRes'!CW710)</f>
        <v>0</v>
      </c>
      <c r="W689" s="2">
        <f t="shared" si="373"/>
        <v>0</v>
      </c>
      <c r="X689" s="2">
        <f t="shared" si="374"/>
        <v>182.41</v>
      </c>
      <c r="Y689" s="2">
        <f t="shared" si="375"/>
        <v>115.37</v>
      </c>
      <c r="Z689" s="2"/>
      <c r="AA689" s="2">
        <v>72309884</v>
      </c>
      <c r="AB689" s="2">
        <f t="shared" si="376"/>
        <v>180.914266</v>
      </c>
      <c r="AC689" s="2">
        <f>ROUND((SUM(SmtRes!BQ704:'SmtRes'!BQ710)),6)</f>
        <v>9.9376660000000001</v>
      </c>
      <c r="AD689" s="2">
        <f>ROUND((((SUM(SmtRes!BR704:'SmtRes'!BR710))-(0))+AE689),6)</f>
        <v>15.0663</v>
      </c>
      <c r="AE689" s="2">
        <f>ROUND((0),6)</f>
        <v>0</v>
      </c>
      <c r="AF689" s="2">
        <f>ROUND((SUM(SmtRes!BT704:'SmtRes'!BT710)),6)</f>
        <v>155.91030000000001</v>
      </c>
      <c r="AG689" s="2">
        <f t="shared" si="377"/>
        <v>0</v>
      </c>
      <c r="AH689" s="2">
        <f>(SUM(SmtRes!BU704:'SmtRes'!BU710))</f>
        <v>0.39</v>
      </c>
      <c r="AI689" s="2">
        <f>(0)</f>
        <v>0</v>
      </c>
      <c r="AJ689" s="2">
        <f t="shared" si="378"/>
        <v>0</v>
      </c>
      <c r="AK689" s="2">
        <v>180.91426580000001</v>
      </c>
      <c r="AL689" s="2">
        <v>9.9376658000000013</v>
      </c>
      <c r="AM689" s="2">
        <v>15.066299999999998</v>
      </c>
      <c r="AN689" s="2">
        <v>0</v>
      </c>
      <c r="AO689" s="2">
        <v>155.91030000000001</v>
      </c>
      <c r="AP689" s="2">
        <v>0</v>
      </c>
      <c r="AQ689" s="2">
        <v>0.39</v>
      </c>
      <c r="AR689" s="2">
        <v>0</v>
      </c>
      <c r="AS689" s="2">
        <v>0</v>
      </c>
      <c r="AT689" s="2">
        <v>117</v>
      </c>
      <c r="AU689" s="2">
        <v>74</v>
      </c>
      <c r="AV689" s="2">
        <v>1</v>
      </c>
      <c r="AW689" s="2">
        <v>1</v>
      </c>
      <c r="AX689" s="2"/>
      <c r="AY689" s="2"/>
      <c r="AZ689" s="2">
        <v>1</v>
      </c>
      <c r="BA689" s="2">
        <v>1</v>
      </c>
      <c r="BB689" s="2">
        <v>1</v>
      </c>
      <c r="BC689" s="2">
        <v>1</v>
      </c>
      <c r="BD689" s="2" t="s">
        <v>3</v>
      </c>
      <c r="BE689" s="2" t="s">
        <v>3</v>
      </c>
      <c r="BF689" s="2" t="s">
        <v>3</v>
      </c>
      <c r="BG689" s="2" t="s">
        <v>3</v>
      </c>
      <c r="BH689" s="2">
        <v>0</v>
      </c>
      <c r="BI689" s="2">
        <v>1</v>
      </c>
      <c r="BJ689" s="2" t="s">
        <v>299</v>
      </c>
      <c r="BK689" s="2"/>
      <c r="BL689" s="2"/>
      <c r="BM689" s="2">
        <v>24001</v>
      </c>
      <c r="BN689" s="2">
        <v>0</v>
      </c>
      <c r="BO689" s="2" t="s">
        <v>3</v>
      </c>
      <c r="BP689" s="2">
        <v>0</v>
      </c>
      <c r="BQ689" s="2">
        <v>2</v>
      </c>
      <c r="BR689" s="2">
        <v>0</v>
      </c>
      <c r="BS689" s="2">
        <v>1</v>
      </c>
      <c r="BT689" s="2">
        <v>1</v>
      </c>
      <c r="BU689" s="2">
        <v>1</v>
      </c>
      <c r="BV689" s="2">
        <v>1</v>
      </c>
      <c r="BW689" s="2">
        <v>1</v>
      </c>
      <c r="BX689" s="2">
        <v>1</v>
      </c>
      <c r="BY689" s="2" t="s">
        <v>3</v>
      </c>
      <c r="BZ689" s="2">
        <v>117</v>
      </c>
      <c r="CA689" s="2">
        <v>74</v>
      </c>
      <c r="CB689" s="2" t="s">
        <v>3</v>
      </c>
      <c r="CC689" s="2"/>
      <c r="CD689" s="2"/>
      <c r="CE689" s="2">
        <v>0</v>
      </c>
      <c r="CF689" s="2">
        <v>0</v>
      </c>
      <c r="CG689" s="2">
        <v>0</v>
      </c>
      <c r="CH689" s="2"/>
      <c r="CI689" s="2"/>
      <c r="CJ689" s="2"/>
      <c r="CK689" s="2"/>
      <c r="CL689" s="2"/>
      <c r="CM689" s="2">
        <v>0</v>
      </c>
      <c r="CN689" s="2" t="s">
        <v>3</v>
      </c>
      <c r="CO689" s="2">
        <v>0</v>
      </c>
      <c r="CP689" s="2">
        <f t="shared" si="379"/>
        <v>183.69</v>
      </c>
      <c r="CQ689" s="2">
        <f>SUMIF(SmtRes!AQ704:'SmtRes'!AQ710,"=1",SmtRes!AA704:'SmtRes'!AA710)</f>
        <v>147680.47999999998</v>
      </c>
      <c r="CR689" s="2">
        <f>SUMIF(SmtRes!AQ704:'SmtRes'!AQ710,"=1",SmtRes!AB704:'SmtRes'!AB710)</f>
        <v>126.98</v>
      </c>
      <c r="CS689" s="2">
        <f>SUMIF(SmtRes!AQ704:'SmtRes'!AQ710,"=1",SmtRes!AC704:'SmtRes'!AC710)</f>
        <v>0</v>
      </c>
      <c r="CT689" s="2">
        <f>SUMIF(SmtRes!AQ704:'SmtRes'!AQ710,"=1",SmtRes!AD704:'SmtRes'!AD710)</f>
        <v>399.77</v>
      </c>
      <c r="CU689" s="2">
        <f t="shared" si="380"/>
        <v>0</v>
      </c>
      <c r="CV689" s="2">
        <f>SUMIF(SmtRes!AQ704:'SmtRes'!AQ710,"=1",SmtRes!BU704:'SmtRes'!BU710)</f>
        <v>0.39</v>
      </c>
      <c r="CW689" s="2">
        <f>SUMIF(SmtRes!AQ704:'SmtRes'!AQ710,"=1",SmtRes!BV704:'SmtRes'!BV710)</f>
        <v>0</v>
      </c>
      <c r="CX689" s="2">
        <f t="shared" si="381"/>
        <v>0</v>
      </c>
      <c r="CY689" s="2">
        <f>(((S689+R689)*AT689)/100)</f>
        <v>182.41470000000001</v>
      </c>
      <c r="CZ689" s="2">
        <f>(((S689+R689)*AU689)/100)</f>
        <v>115.3734</v>
      </c>
      <c r="DA689" s="2"/>
      <c r="DB689" s="2"/>
      <c r="DC689" s="2" t="s">
        <v>3</v>
      </c>
      <c r="DD689" s="2" t="s">
        <v>3</v>
      </c>
      <c r="DE689" s="2" t="s">
        <v>3</v>
      </c>
      <c r="DF689" s="2" t="s">
        <v>3</v>
      </c>
      <c r="DG689" s="2" t="s">
        <v>3</v>
      </c>
      <c r="DH689" s="2" t="s">
        <v>3</v>
      </c>
      <c r="DI689" s="2" t="s">
        <v>3</v>
      </c>
      <c r="DJ689" s="2" t="s">
        <v>3</v>
      </c>
      <c r="DK689" s="2" t="s">
        <v>3</v>
      </c>
      <c r="DL689" s="2" t="s">
        <v>3</v>
      </c>
      <c r="DM689" s="2" t="s">
        <v>3</v>
      </c>
      <c r="DN689" s="2">
        <v>0</v>
      </c>
      <c r="DO689" s="2">
        <v>0</v>
      </c>
      <c r="DP689" s="2">
        <v>1</v>
      </c>
      <c r="DQ689" s="2">
        <v>1</v>
      </c>
      <c r="DR689" s="2"/>
      <c r="DS689" s="2"/>
      <c r="DT689" s="2"/>
      <c r="DU689" s="2">
        <v>1013</v>
      </c>
      <c r="DV689" s="2" t="s">
        <v>118</v>
      </c>
      <c r="DW689" s="2" t="s">
        <v>118</v>
      </c>
      <c r="DX689" s="2">
        <v>1</v>
      </c>
      <c r="DY689" s="2"/>
      <c r="DZ689" s="2" t="s">
        <v>3</v>
      </c>
      <c r="EA689" s="2" t="s">
        <v>3</v>
      </c>
      <c r="EB689" s="2" t="s">
        <v>3</v>
      </c>
      <c r="EC689" s="2" t="s">
        <v>3</v>
      </c>
      <c r="ED689" s="2"/>
      <c r="EE689" s="2">
        <v>70312969</v>
      </c>
      <c r="EF689" s="2">
        <v>2</v>
      </c>
      <c r="EG689" s="2" t="s">
        <v>25</v>
      </c>
      <c r="EH689" s="2">
        <v>18</v>
      </c>
      <c r="EI689" s="2" t="s">
        <v>106</v>
      </c>
      <c r="EJ689" s="2">
        <v>1</v>
      </c>
      <c r="EK689" s="2">
        <v>24001</v>
      </c>
      <c r="EL689" s="2" t="s">
        <v>106</v>
      </c>
      <c r="EM689" s="2" t="s">
        <v>107</v>
      </c>
      <c r="EN689" s="2"/>
      <c r="EO689" s="2" t="s">
        <v>3</v>
      </c>
      <c r="EP689" s="2"/>
      <c r="EQ689" s="2">
        <v>0</v>
      </c>
      <c r="ER689" s="2">
        <v>0</v>
      </c>
      <c r="ES689" s="2">
        <v>0</v>
      </c>
      <c r="ET689" s="2">
        <v>0</v>
      </c>
      <c r="EU689" s="2">
        <v>0</v>
      </c>
      <c r="EV689" s="2">
        <v>0</v>
      </c>
      <c r="EW689" s="2">
        <v>0.39</v>
      </c>
      <c r="EX689" s="2">
        <v>0</v>
      </c>
      <c r="EY689" s="2">
        <v>0</v>
      </c>
      <c r="EZ689" s="2"/>
      <c r="FA689" s="2"/>
      <c r="FB689" s="2"/>
      <c r="FC689" s="2"/>
      <c r="FD689" s="2"/>
      <c r="FE689" s="2"/>
      <c r="FF689" s="2"/>
      <c r="FG689" s="2"/>
      <c r="FH689" s="2"/>
      <c r="FI689" s="2"/>
      <c r="FJ689" s="2"/>
      <c r="FK689" s="2"/>
      <c r="FL689" s="2"/>
      <c r="FM689" s="2"/>
      <c r="FN689" s="2"/>
      <c r="FO689" s="2"/>
      <c r="FP689" s="2"/>
      <c r="FQ689" s="2">
        <v>0</v>
      </c>
      <c r="FR689" s="2">
        <v>0</v>
      </c>
      <c r="FS689" s="2">
        <v>0</v>
      </c>
      <c r="FT689" s="2"/>
      <c r="FU689" s="2"/>
      <c r="FV689" s="2"/>
      <c r="FW689" s="2"/>
      <c r="FX689" s="2">
        <v>117</v>
      </c>
      <c r="FY689" s="2">
        <v>74</v>
      </c>
      <c r="FZ689" s="2"/>
      <c r="GA689" s="2" t="s">
        <v>3</v>
      </c>
      <c r="GB689" s="2"/>
      <c r="GC689" s="2"/>
      <c r="GD689" s="2">
        <v>1</v>
      </c>
      <c r="GE689" s="2"/>
      <c r="GF689" s="2">
        <v>-933970676</v>
      </c>
      <c r="GG689" s="2">
        <v>2</v>
      </c>
      <c r="GH689" s="2">
        <v>1</v>
      </c>
      <c r="GI689" s="2">
        <v>-2</v>
      </c>
      <c r="GJ689" s="2">
        <v>0</v>
      </c>
      <c r="GK689" s="2">
        <v>0</v>
      </c>
      <c r="GL689" s="2">
        <f t="shared" si="384"/>
        <v>0</v>
      </c>
      <c r="GM689" s="2">
        <f t="shared" si="385"/>
        <v>481.47</v>
      </c>
      <c r="GN689" s="2">
        <f t="shared" si="386"/>
        <v>481.47</v>
      </c>
      <c r="GO689" s="2">
        <f t="shared" si="387"/>
        <v>0</v>
      </c>
      <c r="GP689" s="2">
        <f t="shared" si="388"/>
        <v>0</v>
      </c>
      <c r="GQ689" s="2"/>
      <c r="GR689" s="2">
        <v>0</v>
      </c>
      <c r="GS689" s="2">
        <v>0</v>
      </c>
      <c r="GT689" s="2">
        <v>0</v>
      </c>
      <c r="GU689" s="2" t="s">
        <v>3</v>
      </c>
      <c r="GV689" s="2">
        <f t="shared" si="389"/>
        <v>0</v>
      </c>
      <c r="GW689" s="2">
        <v>1</v>
      </c>
      <c r="GX689" s="2">
        <f t="shared" si="390"/>
        <v>0</v>
      </c>
      <c r="GY689" s="2"/>
      <c r="GZ689" s="2"/>
      <c r="HA689" s="2">
        <v>0</v>
      </c>
      <c r="HB689" s="2">
        <v>0</v>
      </c>
      <c r="HC689" s="2">
        <f t="shared" si="391"/>
        <v>0</v>
      </c>
      <c r="HD689" s="2"/>
      <c r="HE689" s="2" t="s">
        <v>3</v>
      </c>
      <c r="HF689" s="2" t="s">
        <v>3</v>
      </c>
      <c r="HG689" s="2"/>
      <c r="HH689" s="2"/>
      <c r="HI689" s="2"/>
      <c r="HJ689" s="2"/>
      <c r="HK689" s="2"/>
      <c r="HL689" s="2"/>
      <c r="HM689" s="2" t="s">
        <v>3</v>
      </c>
      <c r="HN689" s="2" t="s">
        <v>108</v>
      </c>
      <c r="HO689" s="2" t="s">
        <v>109</v>
      </c>
      <c r="HP689" s="2" t="s">
        <v>106</v>
      </c>
      <c r="HQ689" s="2" t="s">
        <v>106</v>
      </c>
      <c r="HR689" s="2"/>
      <c r="HS689" s="2">
        <v>0</v>
      </c>
      <c r="HT689" s="2"/>
      <c r="HU689" s="2"/>
      <c r="HV689" s="2"/>
      <c r="HW689" s="2"/>
      <c r="HX689" s="2"/>
      <c r="HY689" s="2"/>
      <c r="HZ689" s="2"/>
      <c r="IA689" s="2"/>
      <c r="IB689" s="2"/>
      <c r="IC689" s="2"/>
      <c r="ID689" s="2"/>
      <c r="IE689" s="2"/>
      <c r="IF689" s="2"/>
      <c r="IG689" s="2"/>
      <c r="IH689" s="2"/>
      <c r="II689" s="2"/>
      <c r="IJ689" s="2"/>
      <c r="IK689" s="2">
        <v>0</v>
      </c>
      <c r="IL689" s="2"/>
      <c r="IM689" s="2"/>
      <c r="IN689" s="2"/>
      <c r="IO689" s="2"/>
      <c r="IP689" s="2"/>
      <c r="IQ689" s="2"/>
      <c r="IR689" s="2"/>
      <c r="IS689" s="2"/>
      <c r="IT689" s="2"/>
      <c r="IU689" s="2"/>
    </row>
    <row r="690" spans="1:255" x14ac:dyDescent="0.2">
      <c r="A690" s="2">
        <v>17</v>
      </c>
      <c r="B690" s="2">
        <v>1</v>
      </c>
      <c r="C690" s="2"/>
      <c r="D690" s="2"/>
      <c r="E690" s="2" t="s">
        <v>807</v>
      </c>
      <c r="F690" s="2" t="s">
        <v>301</v>
      </c>
      <c r="G690" s="2" t="s">
        <v>302</v>
      </c>
      <c r="H690" s="2" t="s">
        <v>118</v>
      </c>
      <c r="I690" s="2">
        <v>1</v>
      </c>
      <c r="J690" s="2">
        <v>0</v>
      </c>
      <c r="K690" s="2">
        <v>1</v>
      </c>
      <c r="L690" s="2"/>
      <c r="M690" s="2"/>
      <c r="N690" s="2"/>
      <c r="O690" s="2">
        <f t="shared" si="371"/>
        <v>427.24</v>
      </c>
      <c r="P690" s="2">
        <f>ROUND(CQ690*I690,2)</f>
        <v>427.24</v>
      </c>
      <c r="Q690" s="2">
        <f>ROUND(CR690*I690,2)</f>
        <v>0</v>
      </c>
      <c r="R690" s="2">
        <f>ROUND(CS690*I690,2)</f>
        <v>0</v>
      </c>
      <c r="S690" s="2">
        <f>ROUND(CT690*I690,2)</f>
        <v>0</v>
      </c>
      <c r="T690" s="2">
        <f t="shared" si="372"/>
        <v>0</v>
      </c>
      <c r="U690" s="2">
        <f>ROUND(CV690*I690,7)</f>
        <v>0</v>
      </c>
      <c r="V690" s="2">
        <f>ROUND(CW690*I690,7)</f>
        <v>0</v>
      </c>
      <c r="W690" s="2">
        <f t="shared" si="373"/>
        <v>0</v>
      </c>
      <c r="X690" s="2">
        <f t="shared" si="374"/>
        <v>0</v>
      </c>
      <c r="Y690" s="2">
        <f t="shared" si="375"/>
        <v>0</v>
      </c>
      <c r="Z690" s="2"/>
      <c r="AA690" s="2">
        <v>72309884</v>
      </c>
      <c r="AB690" s="2">
        <f t="shared" si="376"/>
        <v>403.06</v>
      </c>
      <c r="AC690" s="2">
        <f>ROUND((ES690),6)</f>
        <v>403.06</v>
      </c>
      <c r="AD690" s="2">
        <f>ROUND((((ET690)-(EU690))+AE690),6)</f>
        <v>0</v>
      </c>
      <c r="AE690" s="2">
        <f>ROUND((EU690),6)</f>
        <v>0</v>
      </c>
      <c r="AF690" s="2">
        <f>ROUND((EV690),6)</f>
        <v>0</v>
      </c>
      <c r="AG690" s="2">
        <f t="shared" si="377"/>
        <v>0</v>
      </c>
      <c r="AH690" s="2">
        <f>(EW690)</f>
        <v>0</v>
      </c>
      <c r="AI690" s="2">
        <f>(EX690)</f>
        <v>0</v>
      </c>
      <c r="AJ690" s="2">
        <f t="shared" si="378"/>
        <v>0</v>
      </c>
      <c r="AK690" s="2">
        <v>403.06</v>
      </c>
      <c r="AL690" s="2">
        <v>403.06</v>
      </c>
      <c r="AM690" s="2">
        <v>0</v>
      </c>
      <c r="AN690" s="2">
        <v>0</v>
      </c>
      <c r="AO690" s="2">
        <v>0</v>
      </c>
      <c r="AP690" s="2">
        <v>0</v>
      </c>
      <c r="AQ690" s="2">
        <v>0</v>
      </c>
      <c r="AR690" s="2">
        <v>0</v>
      </c>
      <c r="AS690" s="2">
        <v>0</v>
      </c>
      <c r="AT690" s="2">
        <v>0</v>
      </c>
      <c r="AU690" s="2">
        <v>0</v>
      </c>
      <c r="AV690" s="2">
        <v>1</v>
      </c>
      <c r="AW690" s="2">
        <v>1</v>
      </c>
      <c r="AX690" s="2"/>
      <c r="AY690" s="2"/>
      <c r="AZ690" s="2">
        <v>1</v>
      </c>
      <c r="BA690" s="2">
        <v>1</v>
      </c>
      <c r="BB690" s="2">
        <v>1</v>
      </c>
      <c r="BC690" s="2">
        <v>1.06</v>
      </c>
      <c r="BD690" s="2" t="s">
        <v>3</v>
      </c>
      <c r="BE690" s="2" t="s">
        <v>3</v>
      </c>
      <c r="BF690" s="2" t="s">
        <v>3</v>
      </c>
      <c r="BG690" s="2" t="s">
        <v>3</v>
      </c>
      <c r="BH690" s="2">
        <v>3</v>
      </c>
      <c r="BI690" s="2">
        <v>1</v>
      </c>
      <c r="BJ690" s="2" t="s">
        <v>303</v>
      </c>
      <c r="BK690" s="2"/>
      <c r="BL690" s="2"/>
      <c r="BM690" s="2">
        <v>500001</v>
      </c>
      <c r="BN690" s="2">
        <v>0</v>
      </c>
      <c r="BO690" s="2" t="s">
        <v>301</v>
      </c>
      <c r="BP690" s="2">
        <v>1</v>
      </c>
      <c r="BQ690" s="2">
        <v>8</v>
      </c>
      <c r="BR690" s="2">
        <v>0</v>
      </c>
      <c r="BS690" s="2">
        <v>1</v>
      </c>
      <c r="BT690" s="2">
        <v>1</v>
      </c>
      <c r="BU690" s="2">
        <v>1</v>
      </c>
      <c r="BV690" s="2">
        <v>1</v>
      </c>
      <c r="BW690" s="2">
        <v>1</v>
      </c>
      <c r="BX690" s="2">
        <v>1</v>
      </c>
      <c r="BY690" s="2" t="s">
        <v>3</v>
      </c>
      <c r="BZ690" s="2">
        <v>0</v>
      </c>
      <c r="CA690" s="2">
        <v>0</v>
      </c>
      <c r="CB690" s="2" t="s">
        <v>3</v>
      </c>
      <c r="CC690" s="2"/>
      <c r="CD690" s="2"/>
      <c r="CE690" s="2">
        <v>0</v>
      </c>
      <c r="CF690" s="2">
        <v>0</v>
      </c>
      <c r="CG690" s="2">
        <v>0</v>
      </c>
      <c r="CH690" s="2"/>
      <c r="CI690" s="2"/>
      <c r="CJ690" s="2"/>
      <c r="CK690" s="2"/>
      <c r="CL690" s="2"/>
      <c r="CM690" s="2">
        <v>0</v>
      </c>
      <c r="CN690" s="2" t="s">
        <v>3</v>
      </c>
      <c r="CO690" s="2">
        <v>0</v>
      </c>
      <c r="CP690" s="2">
        <f t="shared" si="379"/>
        <v>427.24</v>
      </c>
      <c r="CQ690" s="2">
        <f>ROUND(AL690*BC690,2)</f>
        <v>427.24</v>
      </c>
      <c r="CR690" s="2">
        <f>ROUND(AM690*BB690,2)</f>
        <v>0</v>
      </c>
      <c r="CS690" s="2">
        <f>ROUND(AN690*BS690,2)</f>
        <v>0</v>
      </c>
      <c r="CT690" s="2">
        <f>ROUND(AO690*BA690,2)</f>
        <v>0</v>
      </c>
      <c r="CU690" s="2">
        <f t="shared" si="380"/>
        <v>0</v>
      </c>
      <c r="CV690" s="2">
        <f>AH690</f>
        <v>0</v>
      </c>
      <c r="CW690" s="2">
        <f>AI690</f>
        <v>0</v>
      </c>
      <c r="CX690" s="2">
        <f t="shared" si="381"/>
        <v>0</v>
      </c>
      <c r="CY690" s="2">
        <f>0</f>
        <v>0</v>
      </c>
      <c r="CZ690" s="2">
        <f>0</f>
        <v>0</v>
      </c>
      <c r="DA690" s="2"/>
      <c r="DB690" s="2"/>
      <c r="DC690" s="2" t="s">
        <v>3</v>
      </c>
      <c r="DD690" s="2" t="s">
        <v>3</v>
      </c>
      <c r="DE690" s="2" t="s">
        <v>3</v>
      </c>
      <c r="DF690" s="2" t="s">
        <v>3</v>
      </c>
      <c r="DG690" s="2" t="s">
        <v>3</v>
      </c>
      <c r="DH690" s="2" t="s">
        <v>3</v>
      </c>
      <c r="DI690" s="2" t="s">
        <v>3</v>
      </c>
      <c r="DJ690" s="2" t="s">
        <v>3</v>
      </c>
      <c r="DK690" s="2" t="s">
        <v>3</v>
      </c>
      <c r="DL690" s="2" t="s">
        <v>3</v>
      </c>
      <c r="DM690" s="2" t="s">
        <v>3</v>
      </c>
      <c r="DN690" s="2">
        <v>0</v>
      </c>
      <c r="DO690" s="2">
        <v>0</v>
      </c>
      <c r="DP690" s="2">
        <v>1</v>
      </c>
      <c r="DQ690" s="2">
        <v>1</v>
      </c>
      <c r="DR690" s="2"/>
      <c r="DS690" s="2"/>
      <c r="DT690" s="2"/>
      <c r="DU690" s="2">
        <v>1013</v>
      </c>
      <c r="DV690" s="2" t="s">
        <v>118</v>
      </c>
      <c r="DW690" s="2" t="s">
        <v>118</v>
      </c>
      <c r="DX690" s="2">
        <v>1</v>
      </c>
      <c r="DY690" s="2"/>
      <c r="DZ690" s="2" t="s">
        <v>3</v>
      </c>
      <c r="EA690" s="2" t="s">
        <v>3</v>
      </c>
      <c r="EB690" s="2" t="s">
        <v>3</v>
      </c>
      <c r="EC690" s="2" t="s">
        <v>3</v>
      </c>
      <c r="ED690" s="2"/>
      <c r="EE690" s="2">
        <v>70312867</v>
      </c>
      <c r="EF690" s="2">
        <v>8</v>
      </c>
      <c r="EG690" s="2" t="s">
        <v>124</v>
      </c>
      <c r="EH690" s="2">
        <v>0</v>
      </c>
      <c r="EI690" s="2" t="s">
        <v>3</v>
      </c>
      <c r="EJ690" s="2">
        <v>1</v>
      </c>
      <c r="EK690" s="2">
        <v>500001</v>
      </c>
      <c r="EL690" s="2" t="s">
        <v>125</v>
      </c>
      <c r="EM690" s="2" t="s">
        <v>126</v>
      </c>
      <c r="EN690" s="2"/>
      <c r="EO690" s="2" t="s">
        <v>3</v>
      </c>
      <c r="EP690" s="2"/>
      <c r="EQ690" s="2">
        <v>0</v>
      </c>
      <c r="ER690" s="2">
        <v>403.06</v>
      </c>
      <c r="ES690" s="2">
        <v>403.06</v>
      </c>
      <c r="ET690" s="2">
        <v>0</v>
      </c>
      <c r="EU690" s="2">
        <v>0</v>
      </c>
      <c r="EV690" s="2">
        <v>0</v>
      </c>
      <c r="EW690" s="2">
        <v>0</v>
      </c>
      <c r="EX690" s="2">
        <v>0</v>
      </c>
      <c r="EY690" s="2">
        <v>0</v>
      </c>
      <c r="EZ690" s="2"/>
      <c r="FA690" s="2"/>
      <c r="FB690" s="2"/>
      <c r="FC690" s="2"/>
      <c r="FD690" s="2"/>
      <c r="FE690" s="2"/>
      <c r="FF690" s="2"/>
      <c r="FG690" s="2"/>
      <c r="FH690" s="2"/>
      <c r="FI690" s="2"/>
      <c r="FJ690" s="2"/>
      <c r="FK690" s="2"/>
      <c r="FL690" s="2"/>
      <c r="FM690" s="2"/>
      <c r="FN690" s="2"/>
      <c r="FO690" s="2"/>
      <c r="FP690" s="2"/>
      <c r="FQ690" s="2">
        <v>0</v>
      </c>
      <c r="FR690" s="2">
        <v>0</v>
      </c>
      <c r="FS690" s="2">
        <v>0</v>
      </c>
      <c r="FT690" s="2"/>
      <c r="FU690" s="2"/>
      <c r="FV690" s="2"/>
      <c r="FW690" s="2"/>
      <c r="FX690" s="2">
        <v>0</v>
      </c>
      <c r="FY690" s="2">
        <v>0</v>
      </c>
      <c r="FZ690" s="2"/>
      <c r="GA690" s="2" t="s">
        <v>3</v>
      </c>
      <c r="GB690" s="2"/>
      <c r="GC690" s="2"/>
      <c r="GD690" s="2">
        <v>1</v>
      </c>
      <c r="GE690" s="2"/>
      <c r="GF690" s="2">
        <v>484771491</v>
      </c>
      <c r="GG690" s="2">
        <v>2</v>
      </c>
      <c r="GH690" s="2">
        <v>1</v>
      </c>
      <c r="GI690" s="2">
        <v>2</v>
      </c>
      <c r="GJ690" s="2">
        <v>0</v>
      </c>
      <c r="GK690" s="2">
        <v>0</v>
      </c>
      <c r="GL690" s="2">
        <f t="shared" si="384"/>
        <v>0</v>
      </c>
      <c r="GM690" s="2">
        <f t="shared" si="385"/>
        <v>427.24</v>
      </c>
      <c r="GN690" s="2">
        <f t="shared" si="386"/>
        <v>427.24</v>
      </c>
      <c r="GO690" s="2">
        <f t="shared" si="387"/>
        <v>0</v>
      </c>
      <c r="GP690" s="2">
        <f t="shared" si="388"/>
        <v>0</v>
      </c>
      <c r="GQ690" s="2"/>
      <c r="GR690" s="2">
        <v>0</v>
      </c>
      <c r="GS690" s="2">
        <v>0</v>
      </c>
      <c r="GT690" s="2">
        <v>0</v>
      </c>
      <c r="GU690" s="2" t="s">
        <v>3</v>
      </c>
      <c r="GV690" s="2">
        <f t="shared" si="389"/>
        <v>0</v>
      </c>
      <c r="GW690" s="2">
        <v>1</v>
      </c>
      <c r="GX690" s="2">
        <f t="shared" si="390"/>
        <v>0</v>
      </c>
      <c r="GY690" s="2"/>
      <c r="GZ690" s="2"/>
      <c r="HA690" s="2">
        <v>0</v>
      </c>
      <c r="HB690" s="2">
        <v>0</v>
      </c>
      <c r="HC690" s="2">
        <f t="shared" si="391"/>
        <v>0</v>
      </c>
      <c r="HD690" s="2"/>
      <c r="HE690" s="2" t="s">
        <v>3</v>
      </c>
      <c r="HF690" s="2" t="s">
        <v>3</v>
      </c>
      <c r="HG690" s="2"/>
      <c r="HH690" s="2"/>
      <c r="HI690" s="2"/>
      <c r="HJ690" s="2"/>
      <c r="HK690" s="2"/>
      <c r="HL690" s="2"/>
      <c r="HM690" s="2" t="s">
        <v>3</v>
      </c>
      <c r="HN690" s="2" t="s">
        <v>3</v>
      </c>
      <c r="HO690" s="2" t="s">
        <v>3</v>
      </c>
      <c r="HP690" s="2" t="s">
        <v>3</v>
      </c>
      <c r="HQ690" s="2" t="s">
        <v>3</v>
      </c>
      <c r="HR690" s="2"/>
      <c r="HS690" s="2">
        <v>0</v>
      </c>
      <c r="HT690" s="2"/>
      <c r="HU690" s="2"/>
      <c r="HV690" s="2"/>
      <c r="HW690" s="2"/>
      <c r="HX690" s="2"/>
      <c r="HY690" s="2"/>
      <c r="HZ690" s="2"/>
      <c r="IA690" s="2"/>
      <c r="IB690" s="2"/>
      <c r="IC690" s="2"/>
      <c r="ID690" s="2"/>
      <c r="IE690" s="2"/>
      <c r="IF690" s="2"/>
      <c r="IG690" s="2"/>
      <c r="IH690" s="2"/>
      <c r="II690" s="2"/>
      <c r="IJ690" s="2"/>
      <c r="IK690" s="2">
        <v>0</v>
      </c>
      <c r="IL690" s="2"/>
      <c r="IM690" s="2"/>
      <c r="IN690" s="2"/>
      <c r="IO690" s="2"/>
      <c r="IP690" s="2"/>
      <c r="IQ690" s="2"/>
      <c r="IR690" s="2"/>
      <c r="IS690" s="2"/>
      <c r="IT690" s="2"/>
      <c r="IU690" s="2"/>
    </row>
    <row r="691" spans="1:255" x14ac:dyDescent="0.2">
      <c r="A691" s="2">
        <v>17</v>
      </c>
      <c r="B691" s="2">
        <v>1</v>
      </c>
      <c r="C691" s="2">
        <f>ROW(SmtRes!A715)</f>
        <v>715</v>
      </c>
      <c r="D691" s="2">
        <f>ROW(EtalonRes!A782)</f>
        <v>782</v>
      </c>
      <c r="E691" s="2" t="s">
        <v>808</v>
      </c>
      <c r="F691" s="2" t="s">
        <v>174</v>
      </c>
      <c r="G691" s="2" t="s">
        <v>175</v>
      </c>
      <c r="H691" s="2" t="s">
        <v>176</v>
      </c>
      <c r="I691" s="2">
        <v>7.9000000000000001E-2</v>
      </c>
      <c r="J691" s="2">
        <v>0</v>
      </c>
      <c r="K691" s="2">
        <v>7.9000000000000001E-2</v>
      </c>
      <c r="L691" s="2"/>
      <c r="M691" s="2"/>
      <c r="N691" s="2"/>
      <c r="O691" s="2">
        <f t="shared" si="371"/>
        <v>1852.42</v>
      </c>
      <c r="P691" s="2">
        <f>SUMIF(SmtRes!AQ711:'SmtRes'!AQ715,"=1",SmtRes!DF711:'SmtRes'!DF715)</f>
        <v>0</v>
      </c>
      <c r="Q691" s="2">
        <f>SUMIF(SmtRes!AQ711:'SmtRes'!AQ715,"=1",SmtRes!DG711:'SmtRes'!DG715)</f>
        <v>793.91</v>
      </c>
      <c r="R691" s="2">
        <f>SUMIF(SmtRes!AQ711:'SmtRes'!AQ715,"=1",SmtRes!DH711:'SmtRes'!DH715)</f>
        <v>265.35000000000002</v>
      </c>
      <c r="S691" s="2">
        <f>SUMIF(SmtRes!AQ711:'SmtRes'!AQ715,"=1",SmtRes!DI711:'SmtRes'!DI715)</f>
        <v>793.16</v>
      </c>
      <c r="T691" s="2">
        <f t="shared" si="372"/>
        <v>0</v>
      </c>
      <c r="U691" s="2">
        <f>SUMIF(SmtRes!AQ711:'SmtRes'!AQ715,"=1",SmtRes!CV711:'SmtRes'!CV715)</f>
        <v>2.133</v>
      </c>
      <c r="V691" s="2">
        <f>SUMIF(SmtRes!AQ711:'SmtRes'!AQ715,"=1",SmtRes!CW711:'SmtRes'!CW715)</f>
        <v>0.58618000000000003</v>
      </c>
      <c r="W691" s="2">
        <f t="shared" si="373"/>
        <v>0</v>
      </c>
      <c r="X691" s="2">
        <f t="shared" si="374"/>
        <v>1174.95</v>
      </c>
      <c r="Y691" s="2">
        <f t="shared" si="375"/>
        <v>550.42999999999995</v>
      </c>
      <c r="Z691" s="2"/>
      <c r="AA691" s="2">
        <v>72309884</v>
      </c>
      <c r="AB691" s="2">
        <f t="shared" si="376"/>
        <v>17681.956399999999</v>
      </c>
      <c r="AC691" s="2">
        <f>ROUND((0),6)</f>
        <v>0</v>
      </c>
      <c r="AD691" s="2">
        <f>ROUND((((SUM(SmtRes!BR711:'SmtRes'!BR715))-(SUM(SmtRes!BS711:'SmtRes'!BS715)))+AE691),6)</f>
        <v>7642.0064000000002</v>
      </c>
      <c r="AE691" s="2">
        <f>ROUND((SUM(SmtRes!BS711:'SmtRes'!BS715)),6)</f>
        <v>3358.8856000000001</v>
      </c>
      <c r="AF691" s="2">
        <f>ROUND((SUM(SmtRes!BT711:'SmtRes'!BT715)),6)</f>
        <v>10039.950000000001</v>
      </c>
      <c r="AG691" s="2">
        <f t="shared" si="377"/>
        <v>0</v>
      </c>
      <c r="AH691" s="2">
        <f>(SUM(SmtRes!BU711:'SmtRes'!BU715))</f>
        <v>27</v>
      </c>
      <c r="AI691" s="2">
        <f>(SUM(SmtRes!BV711:'SmtRes'!BV715))</f>
        <v>7.42</v>
      </c>
      <c r="AJ691" s="2">
        <f t="shared" si="378"/>
        <v>0</v>
      </c>
      <c r="AK691" s="2">
        <v>21040.842000000001</v>
      </c>
      <c r="AL691" s="2">
        <v>0</v>
      </c>
      <c r="AM691" s="2">
        <v>7642.0063999999993</v>
      </c>
      <c r="AN691" s="2">
        <v>3358.8856000000001</v>
      </c>
      <c r="AO691" s="2">
        <v>10039.950000000001</v>
      </c>
      <c r="AP691" s="2">
        <v>0</v>
      </c>
      <c r="AQ691" s="2">
        <v>27</v>
      </c>
      <c r="AR691" s="2">
        <v>7.42</v>
      </c>
      <c r="AS691" s="2">
        <v>0</v>
      </c>
      <c r="AT691" s="2">
        <v>111</v>
      </c>
      <c r="AU691" s="2">
        <v>52</v>
      </c>
      <c r="AV691" s="2">
        <v>1</v>
      </c>
      <c r="AW691" s="2">
        <v>1</v>
      </c>
      <c r="AX691" s="2"/>
      <c r="AY691" s="2"/>
      <c r="AZ691" s="2">
        <v>1</v>
      </c>
      <c r="BA691" s="2">
        <v>1</v>
      </c>
      <c r="BB691" s="2">
        <v>1</v>
      </c>
      <c r="BC691" s="2">
        <v>1</v>
      </c>
      <c r="BD691" s="2" t="s">
        <v>3</v>
      </c>
      <c r="BE691" s="2" t="s">
        <v>3</v>
      </c>
      <c r="BF691" s="2" t="s">
        <v>3</v>
      </c>
      <c r="BG691" s="2" t="s">
        <v>3</v>
      </c>
      <c r="BH691" s="2">
        <v>0</v>
      </c>
      <c r="BI691" s="2">
        <v>2</v>
      </c>
      <c r="BJ691" s="2" t="s">
        <v>177</v>
      </c>
      <c r="BK691" s="2"/>
      <c r="BL691" s="2"/>
      <c r="BM691" s="2">
        <v>110005</v>
      </c>
      <c r="BN691" s="2">
        <v>0</v>
      </c>
      <c r="BO691" s="2" t="s">
        <v>3</v>
      </c>
      <c r="BP691" s="2">
        <v>0</v>
      </c>
      <c r="BQ691" s="2">
        <v>3</v>
      </c>
      <c r="BR691" s="2">
        <v>0</v>
      </c>
      <c r="BS691" s="2">
        <v>1</v>
      </c>
      <c r="BT691" s="2">
        <v>1</v>
      </c>
      <c r="BU691" s="2">
        <v>1</v>
      </c>
      <c r="BV691" s="2">
        <v>1</v>
      </c>
      <c r="BW691" s="2">
        <v>1</v>
      </c>
      <c r="BX691" s="2">
        <v>1</v>
      </c>
      <c r="BY691" s="2" t="s">
        <v>3</v>
      </c>
      <c r="BZ691" s="2">
        <v>111</v>
      </c>
      <c r="CA691" s="2">
        <v>52</v>
      </c>
      <c r="CB691" s="2" t="s">
        <v>3</v>
      </c>
      <c r="CC691" s="2"/>
      <c r="CD691" s="2"/>
      <c r="CE691" s="2">
        <v>0</v>
      </c>
      <c r="CF691" s="2">
        <v>0</v>
      </c>
      <c r="CG691" s="2">
        <v>0</v>
      </c>
      <c r="CH691" s="2"/>
      <c r="CI691" s="2"/>
      <c r="CJ691" s="2"/>
      <c r="CK691" s="2"/>
      <c r="CL691" s="2"/>
      <c r="CM691" s="2">
        <v>0</v>
      </c>
      <c r="CN691" s="2" t="s">
        <v>3</v>
      </c>
      <c r="CO691" s="2">
        <v>0</v>
      </c>
      <c r="CP691" s="2">
        <f t="shared" si="379"/>
        <v>1852.42</v>
      </c>
      <c r="CQ691" s="2">
        <f>SUMIF(SmtRes!AQ711:'SmtRes'!AQ715,"=1",SmtRes!AA711:'SmtRes'!AA715)</f>
        <v>0</v>
      </c>
      <c r="CR691" s="2">
        <f>SUMIF(SmtRes!AQ711:'SmtRes'!AQ715,"=1",SmtRes!AB711:'SmtRes'!AB715)</f>
        <v>1354.38</v>
      </c>
      <c r="CS691" s="2">
        <f>SUMIF(SmtRes!AQ711:'SmtRes'!AQ715,"=1",SmtRes!AC711:'SmtRes'!AC715)</f>
        <v>452.68</v>
      </c>
      <c r="CT691" s="2">
        <f>SUMIF(SmtRes!AQ711:'SmtRes'!AQ715,"=1",SmtRes!AD711:'SmtRes'!AD715)</f>
        <v>371.85</v>
      </c>
      <c r="CU691" s="2">
        <f t="shared" si="380"/>
        <v>0</v>
      </c>
      <c r="CV691" s="2">
        <f>SUMIF(SmtRes!AQ711:'SmtRes'!AQ715,"=1",SmtRes!BU711:'SmtRes'!BU715)</f>
        <v>27</v>
      </c>
      <c r="CW691" s="2">
        <f>SUMIF(SmtRes!AQ711:'SmtRes'!AQ715,"=1",SmtRes!BV711:'SmtRes'!BV715)</f>
        <v>7.42</v>
      </c>
      <c r="CX691" s="2">
        <f t="shared" si="381"/>
        <v>0</v>
      </c>
      <c r="CY691" s="2">
        <f>(((S691+R691)*AT691)/100)</f>
        <v>1174.9461000000001</v>
      </c>
      <c r="CZ691" s="2">
        <f>(((S691+R691)*AU691)/100)</f>
        <v>550.42520000000002</v>
      </c>
      <c r="DA691" s="2"/>
      <c r="DB691" s="2"/>
      <c r="DC691" s="2" t="s">
        <v>3</v>
      </c>
      <c r="DD691" s="2" t="s">
        <v>3</v>
      </c>
      <c r="DE691" s="2" t="s">
        <v>3</v>
      </c>
      <c r="DF691" s="2" t="s">
        <v>3</v>
      </c>
      <c r="DG691" s="2" t="s">
        <v>3</v>
      </c>
      <c r="DH691" s="2" t="s">
        <v>3</v>
      </c>
      <c r="DI691" s="2" t="s">
        <v>3</v>
      </c>
      <c r="DJ691" s="2" t="s">
        <v>3</v>
      </c>
      <c r="DK691" s="2" t="s">
        <v>3</v>
      </c>
      <c r="DL691" s="2" t="s">
        <v>3</v>
      </c>
      <c r="DM691" s="2" t="s">
        <v>3</v>
      </c>
      <c r="DN691" s="2">
        <v>0</v>
      </c>
      <c r="DO691" s="2">
        <v>0</v>
      </c>
      <c r="DP691" s="2">
        <v>1</v>
      </c>
      <c r="DQ691" s="2">
        <v>1</v>
      </c>
      <c r="DR691" s="2"/>
      <c r="DS691" s="2"/>
      <c r="DT691" s="2"/>
      <c r="DU691" s="2">
        <v>30717392</v>
      </c>
      <c r="DV691" s="2" t="s">
        <v>176</v>
      </c>
      <c r="DW691" s="2" t="s">
        <v>176</v>
      </c>
      <c r="DX691" s="2">
        <v>1</v>
      </c>
      <c r="DY691" s="2"/>
      <c r="DZ691" s="2" t="s">
        <v>3</v>
      </c>
      <c r="EA691" s="2" t="s">
        <v>3</v>
      </c>
      <c r="EB691" s="2" t="s">
        <v>3</v>
      </c>
      <c r="EC691" s="2" t="s">
        <v>3</v>
      </c>
      <c r="ED691" s="2"/>
      <c r="EE691" s="2">
        <v>70312854</v>
      </c>
      <c r="EF691" s="2">
        <v>3</v>
      </c>
      <c r="EG691" s="2" t="s">
        <v>178</v>
      </c>
      <c r="EH691" s="2">
        <v>0</v>
      </c>
      <c r="EI691" s="2" t="s">
        <v>3</v>
      </c>
      <c r="EJ691" s="2">
        <v>2</v>
      </c>
      <c r="EK691" s="2">
        <v>110005</v>
      </c>
      <c r="EL691" s="2" t="s">
        <v>179</v>
      </c>
      <c r="EM691" s="2" t="s">
        <v>180</v>
      </c>
      <c r="EN691" s="2"/>
      <c r="EO691" s="2" t="s">
        <v>3</v>
      </c>
      <c r="EP691" s="2"/>
      <c r="EQ691" s="2">
        <v>0</v>
      </c>
      <c r="ER691" s="2">
        <v>0</v>
      </c>
      <c r="ES691" s="2">
        <v>0</v>
      </c>
      <c r="ET691" s="2">
        <v>0</v>
      </c>
      <c r="EU691" s="2">
        <v>0</v>
      </c>
      <c r="EV691" s="2">
        <v>0</v>
      </c>
      <c r="EW691" s="2">
        <v>27</v>
      </c>
      <c r="EX691" s="2">
        <v>7.42</v>
      </c>
      <c r="EY691" s="2">
        <v>0</v>
      </c>
      <c r="EZ691" s="2"/>
      <c r="FA691" s="2"/>
      <c r="FB691" s="2"/>
      <c r="FC691" s="2"/>
      <c r="FD691" s="2"/>
      <c r="FE691" s="2"/>
      <c r="FF691" s="2"/>
      <c r="FG691" s="2"/>
      <c r="FH691" s="2"/>
      <c r="FI691" s="2"/>
      <c r="FJ691" s="2"/>
      <c r="FK691" s="2"/>
      <c r="FL691" s="2"/>
      <c r="FM691" s="2"/>
      <c r="FN691" s="2"/>
      <c r="FO691" s="2"/>
      <c r="FP691" s="2"/>
      <c r="FQ691" s="2">
        <v>0</v>
      </c>
      <c r="FR691" s="2">
        <v>0</v>
      </c>
      <c r="FS691" s="2">
        <v>0</v>
      </c>
      <c r="FT691" s="2"/>
      <c r="FU691" s="2"/>
      <c r="FV691" s="2"/>
      <c r="FW691" s="2"/>
      <c r="FX691" s="2">
        <v>111</v>
      </c>
      <c r="FY691" s="2">
        <v>52</v>
      </c>
      <c r="FZ691" s="2"/>
      <c r="GA691" s="2" t="s">
        <v>3</v>
      </c>
      <c r="GB691" s="2"/>
      <c r="GC691" s="2"/>
      <c r="GD691" s="2">
        <v>1</v>
      </c>
      <c r="GE691" s="2"/>
      <c r="GF691" s="2">
        <v>-518228182</v>
      </c>
      <c r="GG691" s="2">
        <v>2</v>
      </c>
      <c r="GH691" s="2">
        <v>1</v>
      </c>
      <c r="GI691" s="2">
        <v>-2</v>
      </c>
      <c r="GJ691" s="2">
        <v>0</v>
      </c>
      <c r="GK691" s="2">
        <v>0</v>
      </c>
      <c r="GL691" s="2">
        <f t="shared" si="384"/>
        <v>0</v>
      </c>
      <c r="GM691" s="2">
        <f t="shared" si="385"/>
        <v>3577.8</v>
      </c>
      <c r="GN691" s="2">
        <f t="shared" si="386"/>
        <v>0</v>
      </c>
      <c r="GO691" s="2">
        <f t="shared" si="387"/>
        <v>3577.8</v>
      </c>
      <c r="GP691" s="2">
        <f t="shared" si="388"/>
        <v>0</v>
      </c>
      <c r="GQ691" s="2"/>
      <c r="GR691" s="2">
        <v>0</v>
      </c>
      <c r="GS691" s="2">
        <v>3</v>
      </c>
      <c r="GT691" s="2">
        <v>0</v>
      </c>
      <c r="GU691" s="2" t="s">
        <v>3</v>
      </c>
      <c r="GV691" s="2">
        <f t="shared" si="389"/>
        <v>0</v>
      </c>
      <c r="GW691" s="2">
        <v>1</v>
      </c>
      <c r="GX691" s="2">
        <f t="shared" si="390"/>
        <v>0</v>
      </c>
      <c r="GY691" s="2"/>
      <c r="GZ691" s="2"/>
      <c r="HA691" s="2">
        <v>0</v>
      </c>
      <c r="HB691" s="2">
        <v>0</v>
      </c>
      <c r="HC691" s="2">
        <f t="shared" si="391"/>
        <v>0</v>
      </c>
      <c r="HD691" s="2"/>
      <c r="HE691" s="2" t="s">
        <v>3</v>
      </c>
      <c r="HF691" s="2" t="s">
        <v>3</v>
      </c>
      <c r="HG691" s="2"/>
      <c r="HH691" s="2"/>
      <c r="HI691" s="2"/>
      <c r="HJ691" s="2"/>
      <c r="HK691" s="2"/>
      <c r="HL691" s="2"/>
      <c r="HM691" s="2" t="s">
        <v>3</v>
      </c>
      <c r="HN691" s="2" t="s">
        <v>181</v>
      </c>
      <c r="HO691" s="2" t="s">
        <v>182</v>
      </c>
      <c r="HP691" s="2" t="s">
        <v>179</v>
      </c>
      <c r="HQ691" s="2" t="s">
        <v>179</v>
      </c>
      <c r="HR691" s="2"/>
      <c r="HS691" s="2">
        <v>0</v>
      </c>
      <c r="HT691" s="2"/>
      <c r="HU691" s="2"/>
      <c r="HV691" s="2"/>
      <c r="HW691" s="2"/>
      <c r="HX691" s="2"/>
      <c r="HY691" s="2"/>
      <c r="HZ691" s="2"/>
      <c r="IA691" s="2"/>
      <c r="IB691" s="2"/>
      <c r="IC691" s="2"/>
      <c r="ID691" s="2"/>
      <c r="IE691" s="2"/>
      <c r="IF691" s="2"/>
      <c r="IG691" s="2"/>
      <c r="IH691" s="2"/>
      <c r="II691" s="2"/>
      <c r="IJ691" s="2"/>
      <c r="IK691" s="2">
        <v>0</v>
      </c>
      <c r="IL691" s="2"/>
      <c r="IM691" s="2"/>
      <c r="IN691" s="2"/>
      <c r="IO691" s="2"/>
      <c r="IP691" s="2"/>
      <c r="IQ691" s="2"/>
      <c r="IR691" s="2"/>
      <c r="IS691" s="2"/>
      <c r="IT691" s="2"/>
      <c r="IU691" s="2"/>
    </row>
    <row r="692" spans="1:255" x14ac:dyDescent="0.2">
      <c r="A692" s="2">
        <v>18</v>
      </c>
      <c r="B692" s="2">
        <v>1</v>
      </c>
      <c r="C692" s="2">
        <v>715</v>
      </c>
      <c r="D692" s="2"/>
      <c r="E692" s="2" t="s">
        <v>809</v>
      </c>
      <c r="F692" s="2" t="s">
        <v>184</v>
      </c>
      <c r="G692" s="2" t="s">
        <v>185</v>
      </c>
      <c r="H692" s="2" t="s">
        <v>186</v>
      </c>
      <c r="I692" s="2">
        <f>J692</f>
        <v>2</v>
      </c>
      <c r="J692" s="2">
        <v>2</v>
      </c>
      <c r="K692" s="2">
        <v>2</v>
      </c>
      <c r="L692" s="2"/>
      <c r="M692" s="2"/>
      <c r="N692" s="2"/>
      <c r="O692" s="2">
        <f>ROUND(P692,2)</f>
        <v>15.86</v>
      </c>
      <c r="P692" s="2">
        <f>ROUND(ROUND(ROUND(SUMIF(SmtRes!AQ711:'SmtRes'!AQ715,"=1",SmtRes!CU711:'SmtRes'!CU715),2),2)*I692/100,2)</f>
        <v>15.86</v>
      </c>
      <c r="Q692" s="2">
        <f>ROUND(CR692*I692,2)</f>
        <v>0</v>
      </c>
      <c r="R692" s="2">
        <f>ROUND(CS692*I692,2)</f>
        <v>0</v>
      </c>
      <c r="S692" s="2">
        <f>ROUND(CT692*I692,2)</f>
        <v>0</v>
      </c>
      <c r="T692" s="2">
        <f t="shared" si="372"/>
        <v>0</v>
      </c>
      <c r="U692" s="2">
        <f>ROUND(CV692*I692,7)</f>
        <v>0</v>
      </c>
      <c r="V692" s="2">
        <f>ROUND(CW692*I692,7)</f>
        <v>0</v>
      </c>
      <c r="W692" s="2">
        <f t="shared" si="373"/>
        <v>0</v>
      </c>
      <c r="X692" s="2">
        <f t="shared" si="374"/>
        <v>0</v>
      </c>
      <c r="Y692" s="2">
        <f t="shared" si="375"/>
        <v>0</v>
      </c>
      <c r="Z692" s="2"/>
      <c r="AA692" s="2">
        <v>72309884</v>
      </c>
      <c r="AB692" s="2">
        <f t="shared" si="376"/>
        <v>0</v>
      </c>
      <c r="AC692" s="2">
        <f>ROUND((ES692),6)</f>
        <v>0</v>
      </c>
      <c r="AD692" s="2">
        <f>ROUND((((ET692)-(EU692))+AE692),6)</f>
        <v>0</v>
      </c>
      <c r="AE692" s="2">
        <f>ROUND((EU692),6)</f>
        <v>0</v>
      </c>
      <c r="AF692" s="2">
        <f>ROUND((EV692),6)</f>
        <v>0</v>
      </c>
      <c r="AG692" s="2">
        <f t="shared" si="377"/>
        <v>0</v>
      </c>
      <c r="AH692" s="2">
        <f>(EW692)</f>
        <v>0</v>
      </c>
      <c r="AI692" s="2">
        <f>(EX692)</f>
        <v>0</v>
      </c>
      <c r="AJ692" s="2">
        <f t="shared" si="378"/>
        <v>0</v>
      </c>
      <c r="AK692" s="2">
        <v>0</v>
      </c>
      <c r="AL692" s="2">
        <v>0</v>
      </c>
      <c r="AM692" s="2">
        <v>0</v>
      </c>
      <c r="AN692" s="2">
        <v>0</v>
      </c>
      <c r="AO692" s="2">
        <v>0</v>
      </c>
      <c r="AP692" s="2">
        <v>0</v>
      </c>
      <c r="AQ692" s="2">
        <v>0</v>
      </c>
      <c r="AR692" s="2">
        <v>0</v>
      </c>
      <c r="AS692" s="2">
        <v>0</v>
      </c>
      <c r="AT692" s="2">
        <v>111</v>
      </c>
      <c r="AU692" s="2">
        <v>52</v>
      </c>
      <c r="AV692" s="2">
        <v>1</v>
      </c>
      <c r="AW692" s="2">
        <v>1</v>
      </c>
      <c r="AX692" s="2"/>
      <c r="AY692" s="2"/>
      <c r="AZ692" s="2">
        <v>1</v>
      </c>
      <c r="BA692" s="2">
        <v>1</v>
      </c>
      <c r="BB692" s="2">
        <v>1</v>
      </c>
      <c r="BC692" s="2">
        <v>1</v>
      </c>
      <c r="BD692" s="2" t="s">
        <v>3</v>
      </c>
      <c r="BE692" s="2" t="s">
        <v>3</v>
      </c>
      <c r="BF692" s="2" t="s">
        <v>3</v>
      </c>
      <c r="BG692" s="2" t="s">
        <v>3</v>
      </c>
      <c r="BH692" s="2">
        <v>3</v>
      </c>
      <c r="BI692" s="2">
        <v>2</v>
      </c>
      <c r="BJ692" s="2" t="s">
        <v>3</v>
      </c>
      <c r="BK692" s="2"/>
      <c r="BL692" s="2"/>
      <c r="BM692" s="2">
        <v>110005</v>
      </c>
      <c r="BN692" s="2">
        <v>0</v>
      </c>
      <c r="BO692" s="2" t="s">
        <v>3</v>
      </c>
      <c r="BP692" s="2">
        <v>0</v>
      </c>
      <c r="BQ692" s="2">
        <v>3</v>
      </c>
      <c r="BR692" s="2">
        <v>0</v>
      </c>
      <c r="BS692" s="2">
        <v>1</v>
      </c>
      <c r="BT692" s="2">
        <v>1</v>
      </c>
      <c r="BU692" s="2">
        <v>1</v>
      </c>
      <c r="BV692" s="2">
        <v>1</v>
      </c>
      <c r="BW692" s="2">
        <v>1</v>
      </c>
      <c r="BX692" s="2">
        <v>1</v>
      </c>
      <c r="BY692" s="2" t="s">
        <v>3</v>
      </c>
      <c r="BZ692" s="2">
        <v>111</v>
      </c>
      <c r="CA692" s="2">
        <v>52</v>
      </c>
      <c r="CB692" s="2" t="s">
        <v>3</v>
      </c>
      <c r="CC692" s="2"/>
      <c r="CD692" s="2"/>
      <c r="CE692" s="2">
        <v>0</v>
      </c>
      <c r="CF692" s="2">
        <v>0</v>
      </c>
      <c r="CG692" s="2">
        <v>0</v>
      </c>
      <c r="CH692" s="2"/>
      <c r="CI692" s="2"/>
      <c r="CJ692" s="2"/>
      <c r="CK692" s="2"/>
      <c r="CL692" s="2"/>
      <c r="CM692" s="2">
        <v>0</v>
      </c>
      <c r="CN692" s="2" t="s">
        <v>3</v>
      </c>
      <c r="CO692" s="2">
        <v>0</v>
      </c>
      <c r="CP692" s="2">
        <f>0</f>
        <v>0</v>
      </c>
      <c r="CQ692" s="2">
        <f>0</f>
        <v>0</v>
      </c>
      <c r="CR692" s="2">
        <f>0</f>
        <v>0</v>
      </c>
      <c r="CS692" s="2">
        <f>0</f>
        <v>0</v>
      </c>
      <c r="CT692" s="2">
        <f>0</f>
        <v>0</v>
      </c>
      <c r="CU692" s="2">
        <f>0</f>
        <v>0</v>
      </c>
      <c r="CV692" s="2">
        <f>0</f>
        <v>0</v>
      </c>
      <c r="CW692" s="2">
        <f>0</f>
        <v>0</v>
      </c>
      <c r="CX692" s="2">
        <f>0</f>
        <v>0</v>
      </c>
      <c r="CY692" s="2">
        <f>0</f>
        <v>0</v>
      </c>
      <c r="CZ692" s="2">
        <f>0</f>
        <v>0</v>
      </c>
      <c r="DA692" s="2"/>
      <c r="DB692" s="2"/>
      <c r="DC692" s="2" t="s">
        <v>3</v>
      </c>
      <c r="DD692" s="2" t="s">
        <v>3</v>
      </c>
      <c r="DE692" s="2" t="s">
        <v>3</v>
      </c>
      <c r="DF692" s="2" t="s">
        <v>3</v>
      </c>
      <c r="DG692" s="2" t="s">
        <v>3</v>
      </c>
      <c r="DH692" s="2" t="s">
        <v>3</v>
      </c>
      <c r="DI692" s="2" t="s">
        <v>3</v>
      </c>
      <c r="DJ692" s="2" t="s">
        <v>3</v>
      </c>
      <c r="DK692" s="2" t="s">
        <v>3</v>
      </c>
      <c r="DL692" s="2" t="s">
        <v>3</v>
      </c>
      <c r="DM692" s="2" t="s">
        <v>3</v>
      </c>
      <c r="DN692" s="2">
        <v>0</v>
      </c>
      <c r="DO692" s="2">
        <v>0</v>
      </c>
      <c r="DP692" s="2">
        <v>1</v>
      </c>
      <c r="DQ692" s="2">
        <v>1</v>
      </c>
      <c r="DR692" s="2"/>
      <c r="DS692" s="2"/>
      <c r="DT692" s="2"/>
      <c r="DU692" s="2">
        <v>1013</v>
      </c>
      <c r="DV692" s="2" t="s">
        <v>186</v>
      </c>
      <c r="DW692" s="2" t="s">
        <v>186</v>
      </c>
      <c r="DX692" s="2">
        <v>1</v>
      </c>
      <c r="DY692" s="2"/>
      <c r="DZ692" s="2" t="s">
        <v>3</v>
      </c>
      <c r="EA692" s="2" t="s">
        <v>3</v>
      </c>
      <c r="EB692" s="2" t="s">
        <v>3</v>
      </c>
      <c r="EC692" s="2" t="s">
        <v>3</v>
      </c>
      <c r="ED692" s="2"/>
      <c r="EE692" s="2">
        <v>70312854</v>
      </c>
      <c r="EF692" s="2">
        <v>3</v>
      </c>
      <c r="EG692" s="2" t="s">
        <v>178</v>
      </c>
      <c r="EH692" s="2">
        <v>0</v>
      </c>
      <c r="EI692" s="2" t="s">
        <v>3</v>
      </c>
      <c r="EJ692" s="2">
        <v>2</v>
      </c>
      <c r="EK692" s="2">
        <v>110005</v>
      </c>
      <c r="EL692" s="2" t="s">
        <v>179</v>
      </c>
      <c r="EM692" s="2" t="s">
        <v>180</v>
      </c>
      <c r="EN692" s="2"/>
      <c r="EO692" s="2" t="s">
        <v>3</v>
      </c>
      <c r="EP692" s="2"/>
      <c r="EQ692" s="2">
        <v>0</v>
      </c>
      <c r="ER692" s="2">
        <v>0</v>
      </c>
      <c r="ES692" s="2">
        <v>0</v>
      </c>
      <c r="ET692" s="2">
        <v>0</v>
      </c>
      <c r="EU692" s="2">
        <v>0</v>
      </c>
      <c r="EV692" s="2">
        <v>0</v>
      </c>
      <c r="EW692" s="2">
        <v>0</v>
      </c>
      <c r="EX692" s="2">
        <v>0</v>
      </c>
      <c r="EY692" s="2"/>
      <c r="EZ692" s="2"/>
      <c r="FA692" s="2"/>
      <c r="FB692" s="2"/>
      <c r="FC692" s="2"/>
      <c r="FD692" s="2"/>
      <c r="FE692" s="2"/>
      <c r="FF692" s="2"/>
      <c r="FG692" s="2"/>
      <c r="FH692" s="2"/>
      <c r="FI692" s="2"/>
      <c r="FJ692" s="2"/>
      <c r="FK692" s="2"/>
      <c r="FL692" s="2"/>
      <c r="FM692" s="2"/>
      <c r="FN692" s="2"/>
      <c r="FO692" s="2"/>
      <c r="FP692" s="2"/>
      <c r="FQ692" s="2">
        <v>0</v>
      </c>
      <c r="FR692" s="2">
        <v>0</v>
      </c>
      <c r="FS692" s="2">
        <v>0</v>
      </c>
      <c r="FT692" s="2"/>
      <c r="FU692" s="2"/>
      <c r="FV692" s="2"/>
      <c r="FW692" s="2"/>
      <c r="FX692" s="2">
        <v>111</v>
      </c>
      <c r="FY692" s="2">
        <v>52</v>
      </c>
      <c r="FZ692" s="2"/>
      <c r="GA692" s="2" t="s">
        <v>3</v>
      </c>
      <c r="GB692" s="2"/>
      <c r="GC692" s="2"/>
      <c r="GD692" s="2">
        <v>1</v>
      </c>
      <c r="GE692" s="2"/>
      <c r="GF692" s="2">
        <v>274903907</v>
      </c>
      <c r="GG692" s="2">
        <v>2</v>
      </c>
      <c r="GH692" s="2">
        <v>1</v>
      </c>
      <c r="GI692" s="2">
        <v>-2</v>
      </c>
      <c r="GJ692" s="2">
        <v>0</v>
      </c>
      <c r="GK692" s="2">
        <v>0</v>
      </c>
      <c r="GL692" s="2">
        <f t="shared" si="384"/>
        <v>0</v>
      </c>
      <c r="GM692" s="2">
        <f t="shared" si="385"/>
        <v>15.86</v>
      </c>
      <c r="GN692" s="2">
        <f t="shared" si="386"/>
        <v>0</v>
      </c>
      <c r="GO692" s="2">
        <f t="shared" si="387"/>
        <v>15.86</v>
      </c>
      <c r="GP692" s="2">
        <f t="shared" si="388"/>
        <v>0</v>
      </c>
      <c r="GQ692" s="2"/>
      <c r="GR692" s="2">
        <v>0</v>
      </c>
      <c r="GS692" s="2">
        <v>3</v>
      </c>
      <c r="GT692" s="2">
        <v>0</v>
      </c>
      <c r="GU692" s="2" t="s">
        <v>3</v>
      </c>
      <c r="GV692" s="2">
        <f t="shared" si="389"/>
        <v>0</v>
      </c>
      <c r="GW692" s="2">
        <v>1</v>
      </c>
      <c r="GX692" s="2">
        <f t="shared" si="390"/>
        <v>0</v>
      </c>
      <c r="GY692" s="2"/>
      <c r="GZ692" s="2"/>
      <c r="HA692" s="2">
        <v>0</v>
      </c>
      <c r="HB692" s="2">
        <v>0</v>
      </c>
      <c r="HC692" s="2">
        <f>0</f>
        <v>0</v>
      </c>
      <c r="HD692" s="2"/>
      <c r="HE692" s="2" t="s">
        <v>3</v>
      </c>
      <c r="HF692" s="2" t="s">
        <v>3</v>
      </c>
      <c r="HG692" s="2"/>
      <c r="HH692" s="2"/>
      <c r="HI692" s="2"/>
      <c r="HJ692" s="2"/>
      <c r="HK692" s="2"/>
      <c r="HL692" s="2"/>
      <c r="HM692" s="2" t="s">
        <v>3</v>
      </c>
      <c r="HN692" s="2" t="s">
        <v>181</v>
      </c>
      <c r="HO692" s="2" t="s">
        <v>182</v>
      </c>
      <c r="HP692" s="2" t="s">
        <v>179</v>
      </c>
      <c r="HQ692" s="2" t="s">
        <v>179</v>
      </c>
      <c r="HR692" s="2"/>
      <c r="HS692" s="2">
        <v>0</v>
      </c>
      <c r="HT692" s="2"/>
      <c r="HU692" s="2"/>
      <c r="HV692" s="2"/>
      <c r="HW692" s="2"/>
      <c r="HX692" s="2"/>
      <c r="HY692" s="2"/>
      <c r="HZ692" s="2"/>
      <c r="IA692" s="2"/>
      <c r="IB692" s="2"/>
      <c r="IC692" s="2"/>
      <c r="ID692" s="2"/>
      <c r="IE692" s="2"/>
      <c r="IF692" s="2"/>
      <c r="IG692" s="2"/>
      <c r="IH692" s="2"/>
      <c r="II692" s="2"/>
      <c r="IJ692" s="2"/>
      <c r="IK692" s="2">
        <v>0</v>
      </c>
      <c r="IL692" s="2"/>
      <c r="IM692" s="2"/>
      <c r="IN692" s="2"/>
      <c r="IO692" s="2"/>
      <c r="IP692" s="2"/>
      <c r="IQ692" s="2"/>
      <c r="IR692" s="2"/>
      <c r="IS692" s="2"/>
      <c r="IT692" s="2"/>
      <c r="IU692" s="2"/>
    </row>
    <row r="693" spans="1:255" x14ac:dyDescent="0.2">
      <c r="A693" s="2">
        <v>17</v>
      </c>
      <c r="B693" s="2">
        <v>1</v>
      </c>
      <c r="C693" s="2"/>
      <c r="D693" s="2"/>
      <c r="E693" s="2" t="s">
        <v>810</v>
      </c>
      <c r="F693" s="2" t="s">
        <v>811</v>
      </c>
      <c r="G693" s="2" t="s">
        <v>812</v>
      </c>
      <c r="H693" s="2" t="s">
        <v>113</v>
      </c>
      <c r="I693" s="2">
        <v>79</v>
      </c>
      <c r="J693" s="2">
        <v>0</v>
      </c>
      <c r="K693" s="2">
        <v>79</v>
      </c>
      <c r="L693" s="2"/>
      <c r="M693" s="2"/>
      <c r="N693" s="2"/>
      <c r="O693" s="2">
        <f>ROUND(CP693,2)</f>
        <v>3366.98</v>
      </c>
      <c r="P693" s="2">
        <f>ROUND(CQ693*I693,2)</f>
        <v>3366.98</v>
      </c>
      <c r="Q693" s="2">
        <f>ROUND(CR693*I693,2)</f>
        <v>0</v>
      </c>
      <c r="R693" s="2">
        <f>ROUND(CS693*I693,2)</f>
        <v>0</v>
      </c>
      <c r="S693" s="2">
        <f>ROUND(CT693*I693,2)</f>
        <v>0</v>
      </c>
      <c r="T693" s="2">
        <f t="shared" si="372"/>
        <v>0</v>
      </c>
      <c r="U693" s="2">
        <f>ROUND(CV693*I693,7)</f>
        <v>0</v>
      </c>
      <c r="V693" s="2">
        <f>ROUND(CW693*I693,7)</f>
        <v>0</v>
      </c>
      <c r="W693" s="2">
        <f t="shared" si="373"/>
        <v>0</v>
      </c>
      <c r="X693" s="2">
        <f t="shared" si="374"/>
        <v>0</v>
      </c>
      <c r="Y693" s="2">
        <f t="shared" si="375"/>
        <v>0</v>
      </c>
      <c r="Z693" s="2"/>
      <c r="AA693" s="2">
        <v>72309884</v>
      </c>
      <c r="AB693" s="2">
        <f t="shared" si="376"/>
        <v>42.62</v>
      </c>
      <c r="AC693" s="2">
        <f>ROUND((ES693),6)</f>
        <v>42.62</v>
      </c>
      <c r="AD693" s="2">
        <f>ROUND((ET693),6)</f>
        <v>0</v>
      </c>
      <c r="AE693" s="2">
        <f>ROUND((EU693),6)</f>
        <v>0</v>
      </c>
      <c r="AF693" s="2">
        <f>ROUND((EV693),6)</f>
        <v>0</v>
      </c>
      <c r="AG693" s="2">
        <f t="shared" si="377"/>
        <v>0</v>
      </c>
      <c r="AH693" s="2">
        <f>(EW693)</f>
        <v>0</v>
      </c>
      <c r="AI693" s="2">
        <f>(EX693)</f>
        <v>0</v>
      </c>
      <c r="AJ693" s="2">
        <f t="shared" si="378"/>
        <v>0</v>
      </c>
      <c r="AK693" s="2">
        <v>42.62</v>
      </c>
      <c r="AL693" s="2">
        <v>42.62</v>
      </c>
      <c r="AM693" s="2">
        <v>0</v>
      </c>
      <c r="AN693" s="2">
        <v>0</v>
      </c>
      <c r="AO693" s="2">
        <v>0</v>
      </c>
      <c r="AP693" s="2">
        <v>0</v>
      </c>
      <c r="AQ693" s="2">
        <v>0</v>
      </c>
      <c r="AR693" s="2">
        <v>0</v>
      </c>
      <c r="AS693" s="2">
        <v>0</v>
      </c>
      <c r="AT693" s="2">
        <v>0</v>
      </c>
      <c r="AU693" s="2">
        <v>0</v>
      </c>
      <c r="AV693" s="2">
        <v>1</v>
      </c>
      <c r="AW693" s="2">
        <v>1</v>
      </c>
      <c r="AX693" s="2"/>
      <c r="AY693" s="2"/>
      <c r="AZ693" s="2">
        <v>1</v>
      </c>
      <c r="BA693" s="2">
        <v>1</v>
      </c>
      <c r="BB693" s="2">
        <v>1</v>
      </c>
      <c r="BC693" s="2">
        <v>1</v>
      </c>
      <c r="BD693" s="2" t="s">
        <v>3</v>
      </c>
      <c r="BE693" s="2" t="s">
        <v>3</v>
      </c>
      <c r="BF693" s="2" t="s">
        <v>3</v>
      </c>
      <c r="BG693" s="2" t="s">
        <v>3</v>
      </c>
      <c r="BH693" s="2">
        <v>3</v>
      </c>
      <c r="BI693" s="2">
        <v>1</v>
      </c>
      <c r="BJ693" s="2" t="s">
        <v>811</v>
      </c>
      <c r="BK693" s="2"/>
      <c r="BL693" s="2"/>
      <c r="BM693" s="2">
        <v>900</v>
      </c>
      <c r="BN693" s="2">
        <v>0</v>
      </c>
      <c r="BO693" s="2" t="s">
        <v>3</v>
      </c>
      <c r="BP693" s="2">
        <v>0</v>
      </c>
      <c r="BQ693" s="2">
        <v>90</v>
      </c>
      <c r="BR693" s="2">
        <v>0</v>
      </c>
      <c r="BS693" s="2">
        <v>1</v>
      </c>
      <c r="BT693" s="2">
        <v>1</v>
      </c>
      <c r="BU693" s="2">
        <v>1</v>
      </c>
      <c r="BV693" s="2">
        <v>1</v>
      </c>
      <c r="BW693" s="2">
        <v>1</v>
      </c>
      <c r="BX693" s="2">
        <v>1</v>
      </c>
      <c r="BY693" s="2" t="s">
        <v>3</v>
      </c>
      <c r="BZ693" s="2">
        <v>0</v>
      </c>
      <c r="CA693" s="2">
        <v>0</v>
      </c>
      <c r="CB693" s="2" t="s">
        <v>3</v>
      </c>
      <c r="CC693" s="2"/>
      <c r="CD693" s="2"/>
      <c r="CE693" s="2">
        <v>0</v>
      </c>
      <c r="CF693" s="2">
        <v>0</v>
      </c>
      <c r="CG693" s="2">
        <v>0</v>
      </c>
      <c r="CH693" s="2"/>
      <c r="CI693" s="2"/>
      <c r="CJ693" s="2"/>
      <c r="CK693" s="2"/>
      <c r="CL693" s="2"/>
      <c r="CM693" s="2">
        <v>0</v>
      </c>
      <c r="CN693" s="2" t="s">
        <v>3</v>
      </c>
      <c r="CO693" s="2">
        <v>0</v>
      </c>
      <c r="CP693" s="2">
        <f>(P693+Q693+S693+R693)</f>
        <v>3366.98</v>
      </c>
      <c r="CQ693" s="2">
        <f>ROUND(AL693,2)</f>
        <v>42.62</v>
      </c>
      <c r="CR693" s="2">
        <f>ROUND(AM693,2)</f>
        <v>0</v>
      </c>
      <c r="CS693" s="2">
        <f>ROUND(AN693*BS693,2)</f>
        <v>0</v>
      </c>
      <c r="CT693" s="2">
        <f>ROUND(AO693*BA693,2)</f>
        <v>0</v>
      </c>
      <c r="CU693" s="2">
        <f>AG693</f>
        <v>0</v>
      </c>
      <c r="CV693" s="2">
        <f>AH693</f>
        <v>0</v>
      </c>
      <c r="CW693" s="2">
        <f>AI693</f>
        <v>0</v>
      </c>
      <c r="CX693" s="2">
        <f>AJ693</f>
        <v>0</v>
      </c>
      <c r="CY693" s="2">
        <f>0</f>
        <v>0</v>
      </c>
      <c r="CZ693" s="2">
        <f>0</f>
        <v>0</v>
      </c>
      <c r="DA693" s="2"/>
      <c r="DB693" s="2"/>
      <c r="DC693" s="2" t="s">
        <v>3</v>
      </c>
      <c r="DD693" s="2" t="s">
        <v>3</v>
      </c>
      <c r="DE693" s="2" t="s">
        <v>3</v>
      </c>
      <c r="DF693" s="2" t="s">
        <v>3</v>
      </c>
      <c r="DG693" s="2" t="s">
        <v>3</v>
      </c>
      <c r="DH693" s="2" t="s">
        <v>3</v>
      </c>
      <c r="DI693" s="2" t="s">
        <v>3</v>
      </c>
      <c r="DJ693" s="2" t="s">
        <v>3</v>
      </c>
      <c r="DK693" s="2" t="s">
        <v>3</v>
      </c>
      <c r="DL693" s="2" t="s">
        <v>3</v>
      </c>
      <c r="DM693" s="2" t="s">
        <v>3</v>
      </c>
      <c r="DN693" s="2">
        <v>0</v>
      </c>
      <c r="DO693" s="2">
        <v>0</v>
      </c>
      <c r="DP693" s="2">
        <v>1</v>
      </c>
      <c r="DQ693" s="2">
        <v>1</v>
      </c>
      <c r="DR693" s="2"/>
      <c r="DS693" s="2"/>
      <c r="DT693" s="2"/>
      <c r="DU693" s="2">
        <v>1003</v>
      </c>
      <c r="DV693" s="2" t="s">
        <v>113</v>
      </c>
      <c r="DW693" s="2" t="s">
        <v>113</v>
      </c>
      <c r="DX693" s="2">
        <v>1</v>
      </c>
      <c r="DY693" s="2"/>
      <c r="DZ693" s="2" t="s">
        <v>3</v>
      </c>
      <c r="EA693" s="2" t="s">
        <v>3</v>
      </c>
      <c r="EB693" s="2" t="s">
        <v>3</v>
      </c>
      <c r="EC693" s="2" t="s">
        <v>3</v>
      </c>
      <c r="ED693" s="2"/>
      <c r="EE693" s="2">
        <v>70313394</v>
      </c>
      <c r="EF693" s="2">
        <v>90</v>
      </c>
      <c r="EG693" s="2" t="s">
        <v>616</v>
      </c>
      <c r="EH693" s="2">
        <v>0</v>
      </c>
      <c r="EI693" s="2" t="s">
        <v>3</v>
      </c>
      <c r="EJ693" s="2">
        <v>1</v>
      </c>
      <c r="EK693" s="2">
        <v>900</v>
      </c>
      <c r="EL693" s="2" t="s">
        <v>616</v>
      </c>
      <c r="EM693" s="2" t="s">
        <v>617</v>
      </c>
      <c r="EN693" s="2"/>
      <c r="EO693" s="2" t="s">
        <v>3</v>
      </c>
      <c r="EP693" s="2"/>
      <c r="EQ693" s="2">
        <v>16</v>
      </c>
      <c r="ER693" s="2">
        <v>0</v>
      </c>
      <c r="ES693" s="2">
        <v>42.62</v>
      </c>
      <c r="ET693" s="2">
        <v>0</v>
      </c>
      <c r="EU693" s="2">
        <v>0</v>
      </c>
      <c r="EV693" s="2">
        <v>0</v>
      </c>
      <c r="EW693" s="2">
        <v>0</v>
      </c>
      <c r="EX693" s="2">
        <v>0</v>
      </c>
      <c r="EY693" s="2">
        <v>0</v>
      </c>
      <c r="EZ693" s="2">
        <v>5</v>
      </c>
      <c r="FA693" s="2"/>
      <c r="FB693" s="2"/>
      <c r="FC693" s="2">
        <v>0</v>
      </c>
      <c r="FD693" s="2">
        <v>18</v>
      </c>
      <c r="FE693" s="2"/>
      <c r="FF693" s="2">
        <v>42.62</v>
      </c>
      <c r="FG693" s="2"/>
      <c r="FH693" s="2"/>
      <c r="FI693" s="2"/>
      <c r="FJ693" s="2"/>
      <c r="FK693" s="2"/>
      <c r="FL693" s="2"/>
      <c r="FM693" s="2"/>
      <c r="FN693" s="2"/>
      <c r="FO693" s="2"/>
      <c r="FP693" s="2"/>
      <c r="FQ693" s="2">
        <v>0</v>
      </c>
      <c r="FR693" s="2">
        <v>0</v>
      </c>
      <c r="FS693" s="2">
        <v>0</v>
      </c>
      <c r="FT693" s="2"/>
      <c r="FU693" s="2"/>
      <c r="FV693" s="2"/>
      <c r="FW693" s="2"/>
      <c r="FX693" s="2">
        <v>0</v>
      </c>
      <c r="FY693" s="2">
        <v>0</v>
      </c>
      <c r="FZ693" s="2"/>
      <c r="GA693" s="2" t="s">
        <v>3</v>
      </c>
      <c r="GB693" s="2"/>
      <c r="GC693" s="2"/>
      <c r="GD693" s="2">
        <v>1</v>
      </c>
      <c r="GE693" s="2"/>
      <c r="GF693" s="2">
        <v>-213384130</v>
      </c>
      <c r="GG693" s="2">
        <v>2</v>
      </c>
      <c r="GH693" s="2">
        <v>3</v>
      </c>
      <c r="GI693" s="2">
        <v>-2</v>
      </c>
      <c r="GJ693" s="2">
        <v>0</v>
      </c>
      <c r="GK693" s="2">
        <v>0</v>
      </c>
      <c r="GL693" s="2">
        <f t="shared" si="384"/>
        <v>0</v>
      </c>
      <c r="GM693" s="2">
        <f t="shared" si="385"/>
        <v>3366.98</v>
      </c>
      <c r="GN693" s="2">
        <f t="shared" si="386"/>
        <v>3366.98</v>
      </c>
      <c r="GO693" s="2">
        <f t="shared" si="387"/>
        <v>0</v>
      </c>
      <c r="GP693" s="2">
        <f t="shared" si="388"/>
        <v>0</v>
      </c>
      <c r="GQ693" s="2"/>
      <c r="GR693" s="2">
        <v>1</v>
      </c>
      <c r="GS693" s="2">
        <v>1</v>
      </c>
      <c r="GT693" s="2">
        <v>0</v>
      </c>
      <c r="GU693" s="2" t="s">
        <v>3</v>
      </c>
      <c r="GV693" s="2">
        <f t="shared" si="389"/>
        <v>0</v>
      </c>
      <c r="GW693" s="2">
        <v>1</v>
      </c>
      <c r="GX693" s="2">
        <f t="shared" si="390"/>
        <v>0</v>
      </c>
      <c r="GY693" s="2"/>
      <c r="GZ693" s="2"/>
      <c r="HA693" s="2">
        <v>0</v>
      </c>
      <c r="HB693" s="2">
        <v>0</v>
      </c>
      <c r="HC693" s="2">
        <f>GV693*GW693</f>
        <v>0</v>
      </c>
      <c r="HD693" s="2"/>
      <c r="HE693" s="2" t="s">
        <v>3</v>
      </c>
      <c r="HF693" s="2" t="s">
        <v>3</v>
      </c>
      <c r="HG693" s="2">
        <f>ROUND(ROUND(AL693,2)*I693,2)</f>
        <v>3366.98</v>
      </c>
      <c r="HH693" s="2"/>
      <c r="HI693" s="2"/>
      <c r="HJ693" s="2"/>
      <c r="HK693" s="2"/>
      <c r="HL693" s="2"/>
      <c r="HM693" s="2" t="s">
        <v>3</v>
      </c>
      <c r="HN693" s="2" t="s">
        <v>3</v>
      </c>
      <c r="HO693" s="2" t="s">
        <v>3</v>
      </c>
      <c r="HP693" s="2" t="s">
        <v>3</v>
      </c>
      <c r="HQ693" s="2" t="s">
        <v>3</v>
      </c>
      <c r="HR693" s="2"/>
      <c r="HS693" s="2">
        <v>0</v>
      </c>
      <c r="HT693" s="2"/>
      <c r="HU693" s="2"/>
      <c r="HV693" s="2"/>
      <c r="HW693" s="2"/>
      <c r="HX693" s="2"/>
      <c r="HY693" s="2"/>
      <c r="HZ693" s="2"/>
      <c r="IA693" s="2"/>
      <c r="IB693" s="2"/>
      <c r="IC693" s="2"/>
      <c r="ID693" s="2"/>
      <c r="IE693" s="2"/>
      <c r="IF693" s="2"/>
      <c r="IG693" s="2"/>
      <c r="IH693" s="2"/>
      <c r="II693" s="2"/>
      <c r="IJ693" s="2"/>
      <c r="IK693" s="2">
        <v>0</v>
      </c>
      <c r="IL693" s="2"/>
      <c r="IM693" s="2"/>
      <c r="IN693" s="2"/>
      <c r="IO693" s="2"/>
      <c r="IP693" s="2"/>
      <c r="IQ693" s="2"/>
      <c r="IR693" s="2"/>
      <c r="IS693" s="2"/>
      <c r="IT693" s="2"/>
      <c r="IU693" s="2"/>
    </row>
    <row r="694" spans="1:255" x14ac:dyDescent="0.2">
      <c r="A694" s="2">
        <v>17</v>
      </c>
      <c r="B694" s="2">
        <v>1</v>
      </c>
      <c r="C694" s="2">
        <f>ROW(SmtRes!A721)</f>
        <v>721</v>
      </c>
      <c r="D694" s="2">
        <f>ROW(EtalonRes!A788)</f>
        <v>788</v>
      </c>
      <c r="E694" s="2" t="s">
        <v>813</v>
      </c>
      <c r="F694" s="2" t="s">
        <v>305</v>
      </c>
      <c r="G694" s="2" t="s">
        <v>306</v>
      </c>
      <c r="H694" s="2" t="s">
        <v>147</v>
      </c>
      <c r="I694" s="2">
        <v>2</v>
      </c>
      <c r="J694" s="2">
        <v>0</v>
      </c>
      <c r="K694" s="2">
        <v>2</v>
      </c>
      <c r="L694" s="2"/>
      <c r="M694" s="2"/>
      <c r="N694" s="2"/>
      <c r="O694" s="2">
        <f>ROUND(CP694,2)</f>
        <v>239.34</v>
      </c>
      <c r="P694" s="2">
        <f>SUMIF(SmtRes!AQ716:'SmtRes'!AQ721,"=1",SmtRes!DF716:'SmtRes'!DF721)</f>
        <v>19.52</v>
      </c>
      <c r="Q694" s="2">
        <f>SUMIF(SmtRes!AQ716:'SmtRes'!AQ721,"=1",SmtRes!DG716:'SmtRes'!DG721)</f>
        <v>6.6400000000000006</v>
      </c>
      <c r="R694" s="2">
        <f>SUMIF(SmtRes!AQ716:'SmtRes'!AQ721,"=1",SmtRes!DH716:'SmtRes'!DH721)</f>
        <v>0</v>
      </c>
      <c r="S694" s="2">
        <f>SUMIF(SmtRes!AQ716:'SmtRes'!AQ721,"=1",SmtRes!DI716:'SmtRes'!DI721)</f>
        <v>213.18</v>
      </c>
      <c r="T694" s="2">
        <f t="shared" si="372"/>
        <v>0</v>
      </c>
      <c r="U694" s="2">
        <f>SUMIF(SmtRes!AQ716:'SmtRes'!AQ721,"=1",SmtRes!CV716:'SmtRes'!CV721)</f>
        <v>0.56000000000000005</v>
      </c>
      <c r="V694" s="2">
        <f>SUMIF(SmtRes!AQ716:'SmtRes'!AQ721,"=1",SmtRes!CW716:'SmtRes'!CW721)</f>
        <v>0</v>
      </c>
      <c r="W694" s="2">
        <f t="shared" si="373"/>
        <v>0</v>
      </c>
      <c r="X694" s="2">
        <f t="shared" si="374"/>
        <v>249.42</v>
      </c>
      <c r="Y694" s="2">
        <f t="shared" si="375"/>
        <v>157.75</v>
      </c>
      <c r="Z694" s="2"/>
      <c r="AA694" s="2">
        <v>72309884</v>
      </c>
      <c r="AB694" s="2">
        <f t="shared" si="376"/>
        <v>114.87491</v>
      </c>
      <c r="AC694" s="2">
        <f>ROUND((SUM(SmtRes!BQ716:'SmtRes'!BQ721)),6)</f>
        <v>6.0242100000000001</v>
      </c>
      <c r="AD694" s="2">
        <f>ROUND((((SUM(SmtRes!BR716:'SmtRes'!BR721))-(0))+AE694),6)</f>
        <v>2.2631000000000001</v>
      </c>
      <c r="AE694" s="2">
        <f>ROUND((0),6)</f>
        <v>0</v>
      </c>
      <c r="AF694" s="2">
        <f>ROUND((SUM(SmtRes!BT716:'SmtRes'!BT721)),6)</f>
        <v>106.58759999999999</v>
      </c>
      <c r="AG694" s="2">
        <f t="shared" si="377"/>
        <v>0</v>
      </c>
      <c r="AH694" s="2">
        <f>(SUM(SmtRes!BU716:'SmtRes'!BU721))</f>
        <v>0.28000000000000003</v>
      </c>
      <c r="AI694" s="2">
        <f>(0)</f>
        <v>0</v>
      </c>
      <c r="AJ694" s="2">
        <f t="shared" si="378"/>
        <v>0</v>
      </c>
      <c r="AK694" s="2">
        <v>114.87491000000001</v>
      </c>
      <c r="AL694" s="2">
        <v>6.0242100000000001</v>
      </c>
      <c r="AM694" s="2">
        <v>2.2630999999999997</v>
      </c>
      <c r="AN694" s="2">
        <v>0</v>
      </c>
      <c r="AO694" s="2">
        <v>106.58760000000001</v>
      </c>
      <c r="AP694" s="2">
        <v>0</v>
      </c>
      <c r="AQ694" s="2">
        <v>0.28000000000000003</v>
      </c>
      <c r="AR694" s="2">
        <v>0</v>
      </c>
      <c r="AS694" s="2">
        <v>0</v>
      </c>
      <c r="AT694" s="2">
        <v>117</v>
      </c>
      <c r="AU694" s="2">
        <v>74</v>
      </c>
      <c r="AV694" s="2">
        <v>1</v>
      </c>
      <c r="AW694" s="2">
        <v>1</v>
      </c>
      <c r="AX694" s="2"/>
      <c r="AY694" s="2"/>
      <c r="AZ694" s="2">
        <v>1</v>
      </c>
      <c r="BA694" s="2">
        <v>1</v>
      </c>
      <c r="BB694" s="2">
        <v>1</v>
      </c>
      <c r="BC694" s="2">
        <v>1</v>
      </c>
      <c r="BD694" s="2" t="s">
        <v>3</v>
      </c>
      <c r="BE694" s="2" t="s">
        <v>3</v>
      </c>
      <c r="BF694" s="2" t="s">
        <v>3</v>
      </c>
      <c r="BG694" s="2" t="s">
        <v>3</v>
      </c>
      <c r="BH694" s="2">
        <v>0</v>
      </c>
      <c r="BI694" s="2">
        <v>1</v>
      </c>
      <c r="BJ694" s="2" t="s">
        <v>307</v>
      </c>
      <c r="BK694" s="2"/>
      <c r="BL694" s="2"/>
      <c r="BM694" s="2">
        <v>24001</v>
      </c>
      <c r="BN694" s="2">
        <v>0</v>
      </c>
      <c r="BO694" s="2" t="s">
        <v>3</v>
      </c>
      <c r="BP694" s="2">
        <v>0</v>
      </c>
      <c r="BQ694" s="2">
        <v>2</v>
      </c>
      <c r="BR694" s="2">
        <v>0</v>
      </c>
      <c r="BS694" s="2">
        <v>1</v>
      </c>
      <c r="BT694" s="2">
        <v>1</v>
      </c>
      <c r="BU694" s="2">
        <v>1</v>
      </c>
      <c r="BV694" s="2">
        <v>1</v>
      </c>
      <c r="BW694" s="2">
        <v>1</v>
      </c>
      <c r="BX694" s="2">
        <v>1</v>
      </c>
      <c r="BY694" s="2" t="s">
        <v>3</v>
      </c>
      <c r="BZ694" s="2">
        <v>117</v>
      </c>
      <c r="CA694" s="2">
        <v>74</v>
      </c>
      <c r="CB694" s="2" t="s">
        <v>3</v>
      </c>
      <c r="CC694" s="2"/>
      <c r="CD694" s="2"/>
      <c r="CE694" s="2">
        <v>0</v>
      </c>
      <c r="CF694" s="2">
        <v>0</v>
      </c>
      <c r="CG694" s="2">
        <v>0</v>
      </c>
      <c r="CH694" s="2"/>
      <c r="CI694" s="2"/>
      <c r="CJ694" s="2"/>
      <c r="CK694" s="2"/>
      <c r="CL694" s="2"/>
      <c r="CM694" s="2">
        <v>0</v>
      </c>
      <c r="CN694" s="2" t="s">
        <v>3</v>
      </c>
      <c r="CO694" s="2">
        <v>0</v>
      </c>
      <c r="CP694" s="2">
        <f>(P694+Q694+S694+R694)</f>
        <v>239.34</v>
      </c>
      <c r="CQ694" s="2">
        <f>SUMIF(SmtRes!AQ716:'SmtRes'!AQ721,"=1",SmtRes!AA716:'SmtRes'!AA721)</f>
        <v>1058.8500000000001</v>
      </c>
      <c r="CR694" s="2">
        <f>SUMIF(SmtRes!AQ716:'SmtRes'!AQ721,"=1",SmtRes!AB716:'SmtRes'!AB721)</f>
        <v>18.060000000000002</v>
      </c>
      <c r="CS694" s="2">
        <f>SUMIF(SmtRes!AQ716:'SmtRes'!AQ721,"=1",SmtRes!AC716:'SmtRes'!AC721)</f>
        <v>0</v>
      </c>
      <c r="CT694" s="2">
        <f>SUMIF(SmtRes!AQ716:'SmtRes'!AQ721,"=1",SmtRes!AD716:'SmtRes'!AD721)</f>
        <v>380.67</v>
      </c>
      <c r="CU694" s="2">
        <f>AG694</f>
        <v>0</v>
      </c>
      <c r="CV694" s="2">
        <f>SUMIF(SmtRes!AQ716:'SmtRes'!AQ721,"=1",SmtRes!BU716:'SmtRes'!BU721)</f>
        <v>0.28000000000000003</v>
      </c>
      <c r="CW694" s="2">
        <f>SUMIF(SmtRes!AQ716:'SmtRes'!AQ721,"=1",SmtRes!BV716:'SmtRes'!BV721)</f>
        <v>0</v>
      </c>
      <c r="CX694" s="2">
        <f>AJ694</f>
        <v>0</v>
      </c>
      <c r="CY694" s="2">
        <f>(((S694+R694)*AT694)/100)</f>
        <v>249.42060000000001</v>
      </c>
      <c r="CZ694" s="2">
        <f>(((S694+R694)*AU694)/100)</f>
        <v>157.75319999999999</v>
      </c>
      <c r="DA694" s="2"/>
      <c r="DB694" s="2"/>
      <c r="DC694" s="2" t="s">
        <v>3</v>
      </c>
      <c r="DD694" s="2" t="s">
        <v>3</v>
      </c>
      <c r="DE694" s="2" t="s">
        <v>3</v>
      </c>
      <c r="DF694" s="2" t="s">
        <v>3</v>
      </c>
      <c r="DG694" s="2" t="s">
        <v>3</v>
      </c>
      <c r="DH694" s="2" t="s">
        <v>3</v>
      </c>
      <c r="DI694" s="2" t="s">
        <v>3</v>
      </c>
      <c r="DJ694" s="2" t="s">
        <v>3</v>
      </c>
      <c r="DK694" s="2" t="s">
        <v>3</v>
      </c>
      <c r="DL694" s="2" t="s">
        <v>3</v>
      </c>
      <c r="DM694" s="2" t="s">
        <v>3</v>
      </c>
      <c r="DN694" s="2">
        <v>0</v>
      </c>
      <c r="DO694" s="2">
        <v>0</v>
      </c>
      <c r="DP694" s="2">
        <v>1</v>
      </c>
      <c r="DQ694" s="2">
        <v>1</v>
      </c>
      <c r="DR694" s="2"/>
      <c r="DS694" s="2"/>
      <c r="DT694" s="2"/>
      <c r="DU694" s="2">
        <v>1013</v>
      </c>
      <c r="DV694" s="2" t="s">
        <v>147</v>
      </c>
      <c r="DW694" s="2" t="s">
        <v>147</v>
      </c>
      <c r="DX694" s="2">
        <v>1</v>
      </c>
      <c r="DY694" s="2"/>
      <c r="DZ694" s="2" t="s">
        <v>3</v>
      </c>
      <c r="EA694" s="2" t="s">
        <v>3</v>
      </c>
      <c r="EB694" s="2" t="s">
        <v>3</v>
      </c>
      <c r="EC694" s="2" t="s">
        <v>3</v>
      </c>
      <c r="ED694" s="2"/>
      <c r="EE694" s="2">
        <v>70312969</v>
      </c>
      <c r="EF694" s="2">
        <v>2</v>
      </c>
      <c r="EG694" s="2" t="s">
        <v>25</v>
      </c>
      <c r="EH694" s="2">
        <v>18</v>
      </c>
      <c r="EI694" s="2" t="s">
        <v>106</v>
      </c>
      <c r="EJ694" s="2">
        <v>1</v>
      </c>
      <c r="EK694" s="2">
        <v>24001</v>
      </c>
      <c r="EL694" s="2" t="s">
        <v>106</v>
      </c>
      <c r="EM694" s="2" t="s">
        <v>107</v>
      </c>
      <c r="EN694" s="2"/>
      <c r="EO694" s="2" t="s">
        <v>3</v>
      </c>
      <c r="EP694" s="2"/>
      <c r="EQ694" s="2">
        <v>0</v>
      </c>
      <c r="ER694" s="2">
        <v>0</v>
      </c>
      <c r="ES694" s="2">
        <v>0</v>
      </c>
      <c r="ET694" s="2">
        <v>0</v>
      </c>
      <c r="EU694" s="2">
        <v>0</v>
      </c>
      <c r="EV694" s="2">
        <v>0</v>
      </c>
      <c r="EW694" s="2">
        <v>0.28000000000000003</v>
      </c>
      <c r="EX694" s="2">
        <v>0</v>
      </c>
      <c r="EY694" s="2">
        <v>0</v>
      </c>
      <c r="EZ694" s="2"/>
      <c r="FA694" s="2"/>
      <c r="FB694" s="2"/>
      <c r="FC694" s="2"/>
      <c r="FD694" s="2"/>
      <c r="FE694" s="2"/>
      <c r="FF694" s="2"/>
      <c r="FG694" s="2"/>
      <c r="FH694" s="2"/>
      <c r="FI694" s="2"/>
      <c r="FJ694" s="2"/>
      <c r="FK694" s="2"/>
      <c r="FL694" s="2"/>
      <c r="FM694" s="2"/>
      <c r="FN694" s="2"/>
      <c r="FO694" s="2"/>
      <c r="FP694" s="2"/>
      <c r="FQ694" s="2">
        <v>0</v>
      </c>
      <c r="FR694" s="2">
        <v>0</v>
      </c>
      <c r="FS694" s="2">
        <v>0</v>
      </c>
      <c r="FT694" s="2"/>
      <c r="FU694" s="2"/>
      <c r="FV694" s="2"/>
      <c r="FW694" s="2"/>
      <c r="FX694" s="2">
        <v>117</v>
      </c>
      <c r="FY694" s="2">
        <v>74</v>
      </c>
      <c r="FZ694" s="2"/>
      <c r="GA694" s="2" t="s">
        <v>3</v>
      </c>
      <c r="GB694" s="2"/>
      <c r="GC694" s="2"/>
      <c r="GD694" s="2">
        <v>1</v>
      </c>
      <c r="GE694" s="2"/>
      <c r="GF694" s="2">
        <v>1350063905</v>
      </c>
      <c r="GG694" s="2">
        <v>2</v>
      </c>
      <c r="GH694" s="2">
        <v>1</v>
      </c>
      <c r="GI694" s="2">
        <v>-2</v>
      </c>
      <c r="GJ694" s="2">
        <v>0</v>
      </c>
      <c r="GK694" s="2">
        <v>0</v>
      </c>
      <c r="GL694" s="2">
        <f t="shared" si="384"/>
        <v>0</v>
      </c>
      <c r="GM694" s="2">
        <f t="shared" si="385"/>
        <v>646.51</v>
      </c>
      <c r="GN694" s="2">
        <f t="shared" si="386"/>
        <v>646.51</v>
      </c>
      <c r="GO694" s="2">
        <f t="shared" si="387"/>
        <v>0</v>
      </c>
      <c r="GP694" s="2">
        <f t="shared" si="388"/>
        <v>0</v>
      </c>
      <c r="GQ694" s="2"/>
      <c r="GR694" s="2">
        <v>0</v>
      </c>
      <c r="GS694" s="2">
        <v>0</v>
      </c>
      <c r="GT694" s="2">
        <v>0</v>
      </c>
      <c r="GU694" s="2" t="s">
        <v>3</v>
      </c>
      <c r="GV694" s="2">
        <f t="shared" si="389"/>
        <v>0</v>
      </c>
      <c r="GW694" s="2">
        <v>1</v>
      </c>
      <c r="GX694" s="2">
        <f t="shared" si="390"/>
        <v>0</v>
      </c>
      <c r="GY694" s="2"/>
      <c r="GZ694" s="2"/>
      <c r="HA694" s="2">
        <v>0</v>
      </c>
      <c r="HB694" s="2">
        <v>0</v>
      </c>
      <c r="HC694" s="2">
        <f>GV694*GW694</f>
        <v>0</v>
      </c>
      <c r="HD694" s="2"/>
      <c r="HE694" s="2" t="s">
        <v>3</v>
      </c>
      <c r="HF694" s="2" t="s">
        <v>3</v>
      </c>
      <c r="HG694" s="2"/>
      <c r="HH694" s="2"/>
      <c r="HI694" s="2"/>
      <c r="HJ694" s="2"/>
      <c r="HK694" s="2"/>
      <c r="HL694" s="2"/>
      <c r="HM694" s="2" t="s">
        <v>3</v>
      </c>
      <c r="HN694" s="2" t="s">
        <v>108</v>
      </c>
      <c r="HO694" s="2" t="s">
        <v>109</v>
      </c>
      <c r="HP694" s="2" t="s">
        <v>106</v>
      </c>
      <c r="HQ694" s="2" t="s">
        <v>106</v>
      </c>
      <c r="HR694" s="2"/>
      <c r="HS694" s="2">
        <v>0</v>
      </c>
      <c r="HT694" s="2"/>
      <c r="HU694" s="2"/>
      <c r="HV694" s="2"/>
      <c r="HW694" s="2"/>
      <c r="HX694" s="2"/>
      <c r="HY694" s="2"/>
      <c r="HZ694" s="2"/>
      <c r="IA694" s="2"/>
      <c r="IB694" s="2"/>
      <c r="IC694" s="2"/>
      <c r="ID694" s="2"/>
      <c r="IE694" s="2"/>
      <c r="IF694" s="2"/>
      <c r="IG694" s="2"/>
      <c r="IH694" s="2"/>
      <c r="II694" s="2"/>
      <c r="IJ694" s="2"/>
      <c r="IK694" s="2">
        <v>0</v>
      </c>
      <c r="IL694" s="2"/>
      <c r="IM694" s="2"/>
      <c r="IN694" s="2"/>
      <c r="IO694" s="2"/>
      <c r="IP694" s="2"/>
      <c r="IQ694" s="2"/>
      <c r="IR694" s="2"/>
      <c r="IS694" s="2"/>
      <c r="IT694" s="2"/>
      <c r="IU694" s="2"/>
    </row>
    <row r="695" spans="1:255" x14ac:dyDescent="0.2">
      <c r="A695" s="2">
        <v>18</v>
      </c>
      <c r="B695" s="2">
        <v>1</v>
      </c>
      <c r="C695" s="2">
        <v>721</v>
      </c>
      <c r="D695" s="2"/>
      <c r="E695" s="2" t="s">
        <v>814</v>
      </c>
      <c r="F695" s="2" t="s">
        <v>309</v>
      </c>
      <c r="G695" s="2" t="s">
        <v>310</v>
      </c>
      <c r="H695" s="2" t="s">
        <v>118</v>
      </c>
      <c r="I695" s="2">
        <f>I694*J695</f>
        <v>2</v>
      </c>
      <c r="J695" s="2">
        <v>1</v>
      </c>
      <c r="K695" s="2">
        <v>1</v>
      </c>
      <c r="L695" s="2"/>
      <c r="M695" s="2"/>
      <c r="N695" s="2"/>
      <c r="O695" s="2">
        <f>ROUND(CP695,2)</f>
        <v>306.8</v>
      </c>
      <c r="P695" s="2">
        <f>ROUND(CQ695*I695,2)</f>
        <v>306.8</v>
      </c>
      <c r="Q695" s="2">
        <f>ROUND(CR695*I695,2)</f>
        <v>0</v>
      </c>
      <c r="R695" s="2">
        <f>ROUND(CS695*I695,2)</f>
        <v>0</v>
      </c>
      <c r="S695" s="2">
        <f>ROUND(CT695*I695,2)</f>
        <v>0</v>
      </c>
      <c r="T695" s="2">
        <f t="shared" si="372"/>
        <v>0</v>
      </c>
      <c r="U695" s="2">
        <f>ROUND(CV695*I695,7)</f>
        <v>0</v>
      </c>
      <c r="V695" s="2">
        <f>ROUND(CW695*I695,7)</f>
        <v>0</v>
      </c>
      <c r="W695" s="2">
        <f t="shared" si="373"/>
        <v>0</v>
      </c>
      <c r="X695" s="2">
        <f t="shared" si="374"/>
        <v>0</v>
      </c>
      <c r="Y695" s="2">
        <f t="shared" si="375"/>
        <v>0</v>
      </c>
      <c r="Z695" s="2"/>
      <c r="AA695" s="2">
        <v>72309884</v>
      </c>
      <c r="AB695" s="2">
        <f t="shared" si="376"/>
        <v>120.79</v>
      </c>
      <c r="AC695" s="2">
        <f>ROUND((ES695),6)</f>
        <v>120.79</v>
      </c>
      <c r="AD695" s="2">
        <f>ROUND((((ET695)-(EU695))+AE695),6)</f>
        <v>0</v>
      </c>
      <c r="AE695" s="2">
        <f>ROUND((EU695),6)</f>
        <v>0</v>
      </c>
      <c r="AF695" s="2">
        <f>ROUND((EV695),6)</f>
        <v>0</v>
      </c>
      <c r="AG695" s="2">
        <f t="shared" si="377"/>
        <v>0</v>
      </c>
      <c r="AH695" s="2">
        <f>(EW695)</f>
        <v>0</v>
      </c>
      <c r="AI695" s="2">
        <f>(EX695)</f>
        <v>0</v>
      </c>
      <c r="AJ695" s="2">
        <f t="shared" si="378"/>
        <v>0</v>
      </c>
      <c r="AK695" s="2">
        <v>120.79</v>
      </c>
      <c r="AL695" s="2">
        <v>120.79</v>
      </c>
      <c r="AM695" s="2">
        <v>0</v>
      </c>
      <c r="AN695" s="2">
        <v>0</v>
      </c>
      <c r="AO695" s="2">
        <v>0</v>
      </c>
      <c r="AP695" s="2">
        <v>0</v>
      </c>
      <c r="AQ695" s="2">
        <v>0</v>
      </c>
      <c r="AR695" s="2">
        <v>0</v>
      </c>
      <c r="AS695" s="2">
        <v>0</v>
      </c>
      <c r="AT695" s="2">
        <v>117</v>
      </c>
      <c r="AU695" s="2">
        <v>74</v>
      </c>
      <c r="AV695" s="2">
        <v>1</v>
      </c>
      <c r="AW695" s="2">
        <v>1</v>
      </c>
      <c r="AX695" s="2"/>
      <c r="AY695" s="2"/>
      <c r="AZ695" s="2">
        <v>1</v>
      </c>
      <c r="BA695" s="2">
        <v>1</v>
      </c>
      <c r="BB695" s="2">
        <v>1</v>
      </c>
      <c r="BC695" s="2">
        <v>1.27</v>
      </c>
      <c r="BD695" s="2" t="s">
        <v>3</v>
      </c>
      <c r="BE695" s="2" t="s">
        <v>3</v>
      </c>
      <c r="BF695" s="2" t="s">
        <v>3</v>
      </c>
      <c r="BG695" s="2" t="s">
        <v>3</v>
      </c>
      <c r="BH695" s="2">
        <v>3</v>
      </c>
      <c r="BI695" s="2">
        <v>1</v>
      </c>
      <c r="BJ695" s="2" t="s">
        <v>311</v>
      </c>
      <c r="BK695" s="2"/>
      <c r="BL695" s="2"/>
      <c r="BM695" s="2">
        <v>24001</v>
      </c>
      <c r="BN695" s="2">
        <v>0</v>
      </c>
      <c r="BO695" s="2" t="s">
        <v>309</v>
      </c>
      <c r="BP695" s="2">
        <v>1</v>
      </c>
      <c r="BQ695" s="2">
        <v>2</v>
      </c>
      <c r="BR695" s="2">
        <v>0</v>
      </c>
      <c r="BS695" s="2">
        <v>1</v>
      </c>
      <c r="BT695" s="2">
        <v>1</v>
      </c>
      <c r="BU695" s="2">
        <v>1</v>
      </c>
      <c r="BV695" s="2">
        <v>1</v>
      </c>
      <c r="BW695" s="2">
        <v>1</v>
      </c>
      <c r="BX695" s="2">
        <v>1</v>
      </c>
      <c r="BY695" s="2" t="s">
        <v>3</v>
      </c>
      <c r="BZ695" s="2">
        <v>117</v>
      </c>
      <c r="CA695" s="2">
        <v>74</v>
      </c>
      <c r="CB695" s="2" t="s">
        <v>3</v>
      </c>
      <c r="CC695" s="2"/>
      <c r="CD695" s="2"/>
      <c r="CE695" s="2">
        <v>0</v>
      </c>
      <c r="CF695" s="2">
        <v>0</v>
      </c>
      <c r="CG695" s="2">
        <v>0</v>
      </c>
      <c r="CH695" s="2"/>
      <c r="CI695" s="2"/>
      <c r="CJ695" s="2"/>
      <c r="CK695" s="2"/>
      <c r="CL695" s="2"/>
      <c r="CM695" s="2">
        <v>0</v>
      </c>
      <c r="CN695" s="2" t="s">
        <v>3</v>
      </c>
      <c r="CO695" s="2">
        <v>0</v>
      </c>
      <c r="CP695" s="2">
        <f>(P695+Q695+S695+R695)</f>
        <v>306.8</v>
      </c>
      <c r="CQ695" s="2">
        <f>ROUND(AL695*BC695,2)</f>
        <v>153.4</v>
      </c>
      <c r="CR695" s="2">
        <f>ROUND(AM695*BB695,2)</f>
        <v>0</v>
      </c>
      <c r="CS695" s="2">
        <f>ROUND(AN695*BS695,2)</f>
        <v>0</v>
      </c>
      <c r="CT695" s="2">
        <f>ROUND(AO695*BA695,2)</f>
        <v>0</v>
      </c>
      <c r="CU695" s="2">
        <f>AG695</f>
        <v>0</v>
      </c>
      <c r="CV695" s="2">
        <f>AH695</f>
        <v>0</v>
      </c>
      <c r="CW695" s="2">
        <f>AI695</f>
        <v>0</v>
      </c>
      <c r="CX695" s="2">
        <f>AJ695</f>
        <v>0</v>
      </c>
      <c r="CY695" s="2">
        <f>(((S695+R695)*AT695)/100)</f>
        <v>0</v>
      </c>
      <c r="CZ695" s="2">
        <f>(((S695+R695)*AU695)/100)</f>
        <v>0</v>
      </c>
      <c r="DA695" s="2"/>
      <c r="DB695" s="2"/>
      <c r="DC695" s="2" t="s">
        <v>3</v>
      </c>
      <c r="DD695" s="2" t="s">
        <v>3</v>
      </c>
      <c r="DE695" s="2" t="s">
        <v>3</v>
      </c>
      <c r="DF695" s="2" t="s">
        <v>3</v>
      </c>
      <c r="DG695" s="2" t="s">
        <v>3</v>
      </c>
      <c r="DH695" s="2" t="s">
        <v>3</v>
      </c>
      <c r="DI695" s="2" t="s">
        <v>3</v>
      </c>
      <c r="DJ695" s="2" t="s">
        <v>3</v>
      </c>
      <c r="DK695" s="2" t="s">
        <v>3</v>
      </c>
      <c r="DL695" s="2" t="s">
        <v>3</v>
      </c>
      <c r="DM695" s="2" t="s">
        <v>3</v>
      </c>
      <c r="DN695" s="2">
        <v>0</v>
      </c>
      <c r="DO695" s="2">
        <v>0</v>
      </c>
      <c r="DP695" s="2">
        <v>1</v>
      </c>
      <c r="DQ695" s="2">
        <v>1</v>
      </c>
      <c r="DR695" s="2"/>
      <c r="DS695" s="2"/>
      <c r="DT695" s="2"/>
      <c r="DU695" s="2">
        <v>1013</v>
      </c>
      <c r="DV695" s="2" t="s">
        <v>118</v>
      </c>
      <c r="DW695" s="2" t="s">
        <v>118</v>
      </c>
      <c r="DX695" s="2">
        <v>1</v>
      </c>
      <c r="DY695" s="2"/>
      <c r="DZ695" s="2" t="s">
        <v>3</v>
      </c>
      <c r="EA695" s="2" t="s">
        <v>3</v>
      </c>
      <c r="EB695" s="2" t="s">
        <v>3</v>
      </c>
      <c r="EC695" s="2" t="s">
        <v>3</v>
      </c>
      <c r="ED695" s="2"/>
      <c r="EE695" s="2">
        <v>70312969</v>
      </c>
      <c r="EF695" s="2">
        <v>2</v>
      </c>
      <c r="EG695" s="2" t="s">
        <v>25</v>
      </c>
      <c r="EH695" s="2">
        <v>18</v>
      </c>
      <c r="EI695" s="2" t="s">
        <v>106</v>
      </c>
      <c r="EJ695" s="2">
        <v>1</v>
      </c>
      <c r="EK695" s="2">
        <v>24001</v>
      </c>
      <c r="EL695" s="2" t="s">
        <v>106</v>
      </c>
      <c r="EM695" s="2" t="s">
        <v>107</v>
      </c>
      <c r="EN695" s="2"/>
      <c r="EO695" s="2" t="s">
        <v>3</v>
      </c>
      <c r="EP695" s="2"/>
      <c r="EQ695" s="2">
        <v>0</v>
      </c>
      <c r="ER695" s="2">
        <v>120.79</v>
      </c>
      <c r="ES695" s="2">
        <v>120.79</v>
      </c>
      <c r="ET695" s="2">
        <v>0</v>
      </c>
      <c r="EU695" s="2">
        <v>0</v>
      </c>
      <c r="EV695" s="2">
        <v>0</v>
      </c>
      <c r="EW695" s="2">
        <v>0</v>
      </c>
      <c r="EX695" s="2">
        <v>0</v>
      </c>
      <c r="EY695" s="2"/>
      <c r="EZ695" s="2"/>
      <c r="FA695" s="2"/>
      <c r="FB695" s="2"/>
      <c r="FC695" s="2"/>
      <c r="FD695" s="2"/>
      <c r="FE695" s="2"/>
      <c r="FF695" s="2"/>
      <c r="FG695" s="2"/>
      <c r="FH695" s="2"/>
      <c r="FI695" s="2"/>
      <c r="FJ695" s="2"/>
      <c r="FK695" s="2"/>
      <c r="FL695" s="2"/>
      <c r="FM695" s="2"/>
      <c r="FN695" s="2"/>
      <c r="FO695" s="2"/>
      <c r="FP695" s="2"/>
      <c r="FQ695" s="2">
        <v>0</v>
      </c>
      <c r="FR695" s="2">
        <v>0</v>
      </c>
      <c r="FS695" s="2">
        <v>0</v>
      </c>
      <c r="FT695" s="2"/>
      <c r="FU695" s="2"/>
      <c r="FV695" s="2"/>
      <c r="FW695" s="2"/>
      <c r="FX695" s="2">
        <v>117</v>
      </c>
      <c r="FY695" s="2">
        <v>74</v>
      </c>
      <c r="FZ695" s="2"/>
      <c r="GA695" s="2" t="s">
        <v>3</v>
      </c>
      <c r="GB695" s="2"/>
      <c r="GC695" s="2"/>
      <c r="GD695" s="2">
        <v>1</v>
      </c>
      <c r="GE695" s="2"/>
      <c r="GF695" s="2">
        <v>1532694779</v>
      </c>
      <c r="GG695" s="2">
        <v>2</v>
      </c>
      <c r="GH695" s="2">
        <v>1</v>
      </c>
      <c r="GI695" s="2">
        <v>2</v>
      </c>
      <c r="GJ695" s="2">
        <v>0</v>
      </c>
      <c r="GK695" s="2">
        <v>0</v>
      </c>
      <c r="GL695" s="2">
        <f t="shared" si="384"/>
        <v>0</v>
      </c>
      <c r="GM695" s="2">
        <f t="shared" si="385"/>
        <v>306.8</v>
      </c>
      <c r="GN695" s="2">
        <f t="shared" si="386"/>
        <v>306.8</v>
      </c>
      <c r="GO695" s="2">
        <f t="shared" si="387"/>
        <v>0</v>
      </c>
      <c r="GP695" s="2">
        <f t="shared" si="388"/>
        <v>0</v>
      </c>
      <c r="GQ695" s="2"/>
      <c r="GR695" s="2">
        <v>0</v>
      </c>
      <c r="GS695" s="2">
        <v>0</v>
      </c>
      <c r="GT695" s="2">
        <v>0</v>
      </c>
      <c r="GU695" s="2" t="s">
        <v>3</v>
      </c>
      <c r="GV695" s="2">
        <f t="shared" si="389"/>
        <v>0</v>
      </c>
      <c r="GW695" s="2">
        <v>1</v>
      </c>
      <c r="GX695" s="2">
        <f t="shared" si="390"/>
        <v>0</v>
      </c>
      <c r="GY695" s="2"/>
      <c r="GZ695" s="2"/>
      <c r="HA695" s="2">
        <v>0</v>
      </c>
      <c r="HB695" s="2">
        <v>0</v>
      </c>
      <c r="HC695" s="2">
        <f>GV695*GW695</f>
        <v>0</v>
      </c>
      <c r="HD695" s="2"/>
      <c r="HE695" s="2" t="s">
        <v>3</v>
      </c>
      <c r="HF695" s="2" t="s">
        <v>3</v>
      </c>
      <c r="HG695" s="2"/>
      <c r="HH695" s="2"/>
      <c r="HI695" s="2"/>
      <c r="HJ695" s="2"/>
      <c r="HK695" s="2"/>
      <c r="HL695" s="2"/>
      <c r="HM695" s="2" t="s">
        <v>3</v>
      </c>
      <c r="HN695" s="2" t="s">
        <v>108</v>
      </c>
      <c r="HO695" s="2" t="s">
        <v>109</v>
      </c>
      <c r="HP695" s="2" t="s">
        <v>106</v>
      </c>
      <c r="HQ695" s="2" t="s">
        <v>106</v>
      </c>
      <c r="HR695" s="2"/>
      <c r="HS695" s="2">
        <v>0</v>
      </c>
      <c r="HT695" s="2"/>
      <c r="HU695" s="2"/>
      <c r="HV695" s="2"/>
      <c r="HW695" s="2"/>
      <c r="HX695" s="2"/>
      <c r="HY695" s="2"/>
      <c r="HZ695" s="2"/>
      <c r="IA695" s="2"/>
      <c r="IB695" s="2"/>
      <c r="IC695" s="2"/>
      <c r="ID695" s="2"/>
      <c r="IE695" s="2"/>
      <c r="IF695" s="2"/>
      <c r="IG695" s="2"/>
      <c r="IH695" s="2"/>
      <c r="II695" s="2"/>
      <c r="IJ695" s="2"/>
      <c r="IK695" s="2">
        <v>0</v>
      </c>
      <c r="IL695" s="2"/>
      <c r="IM695" s="2"/>
      <c r="IN695" s="2"/>
      <c r="IO695" s="2"/>
      <c r="IP695" s="2"/>
      <c r="IQ695" s="2"/>
      <c r="IR695" s="2"/>
      <c r="IS695" s="2"/>
      <c r="IT695" s="2"/>
      <c r="IU695" s="2"/>
    </row>
    <row r="696" spans="1:255" x14ac:dyDescent="0.2">
      <c r="A696" s="2">
        <v>17</v>
      </c>
      <c r="B696" s="2">
        <v>1</v>
      </c>
      <c r="C696" s="2">
        <f>ROW(SmtRes!A725)</f>
        <v>725</v>
      </c>
      <c r="D696" s="2">
        <f>ROW(EtalonRes!A792)</f>
        <v>792</v>
      </c>
      <c r="E696" s="2" t="s">
        <v>815</v>
      </c>
      <c r="F696" s="2" t="s">
        <v>772</v>
      </c>
      <c r="G696" s="2" t="s">
        <v>773</v>
      </c>
      <c r="H696" s="2" t="s">
        <v>147</v>
      </c>
      <c r="I696" s="2">
        <v>1</v>
      </c>
      <c r="J696" s="2">
        <v>0</v>
      </c>
      <c r="K696" s="2">
        <v>1</v>
      </c>
      <c r="L696" s="2"/>
      <c r="M696" s="2"/>
      <c r="N696" s="2"/>
      <c r="O696" s="2">
        <f>ROUND(CP696,2)</f>
        <v>902.74</v>
      </c>
      <c r="P696" s="2">
        <f>SUMIF(SmtRes!AQ722:'SmtRes'!AQ725,"=1",SmtRes!DF722:'SmtRes'!DF725)</f>
        <v>48.34</v>
      </c>
      <c r="Q696" s="2">
        <f>SUMIF(SmtRes!AQ722:'SmtRes'!AQ725,"=1",SmtRes!DG722:'SmtRes'!DG725)</f>
        <v>7.82</v>
      </c>
      <c r="R696" s="2">
        <f>SUMIF(SmtRes!AQ722:'SmtRes'!AQ725,"=1",SmtRes!DH722:'SmtRes'!DH725)</f>
        <v>0</v>
      </c>
      <c r="S696" s="2">
        <f>SUMIF(SmtRes!AQ722:'SmtRes'!AQ725,"=1",SmtRes!DI722:'SmtRes'!DI725)</f>
        <v>846.58</v>
      </c>
      <c r="T696" s="2">
        <f t="shared" si="372"/>
        <v>0</v>
      </c>
      <c r="U696" s="2">
        <f>SUMIF(SmtRes!AQ722:'SmtRes'!AQ725,"=1",SmtRes!CV722:'SmtRes'!CV725)</f>
        <v>2</v>
      </c>
      <c r="V696" s="2">
        <f>SUMIF(SmtRes!AQ722:'SmtRes'!AQ725,"=1",SmtRes!CW722:'SmtRes'!CW725)</f>
        <v>0</v>
      </c>
      <c r="W696" s="2">
        <f t="shared" si="373"/>
        <v>0</v>
      </c>
      <c r="X696" s="2">
        <f t="shared" si="374"/>
        <v>990.5</v>
      </c>
      <c r="Y696" s="2">
        <f t="shared" si="375"/>
        <v>626.47</v>
      </c>
      <c r="Z696" s="2"/>
      <c r="AA696" s="2">
        <v>72309884</v>
      </c>
      <c r="AB696" s="2">
        <f t="shared" si="376"/>
        <v>881.33960000000002</v>
      </c>
      <c r="AC696" s="2">
        <f>ROUND((SUM(SmtRes!BQ722:'SmtRes'!BQ725)),6)</f>
        <v>29.840499999999999</v>
      </c>
      <c r="AD696" s="2">
        <f>ROUND((((SUM(SmtRes!BR722:'SmtRes'!BR725))-(0))+AE696),6)</f>
        <v>4.9191000000000003</v>
      </c>
      <c r="AE696" s="2">
        <f>ROUND((0),6)</f>
        <v>0</v>
      </c>
      <c r="AF696" s="2">
        <f>ROUND((SUM(SmtRes!BT722:'SmtRes'!BT725)),6)</f>
        <v>846.58</v>
      </c>
      <c r="AG696" s="2">
        <f t="shared" si="377"/>
        <v>0</v>
      </c>
      <c r="AH696" s="2">
        <f>(SUM(SmtRes!BU722:'SmtRes'!BU725))</f>
        <v>2</v>
      </c>
      <c r="AI696" s="2">
        <f>(0)</f>
        <v>0</v>
      </c>
      <c r="AJ696" s="2">
        <f t="shared" si="378"/>
        <v>0</v>
      </c>
      <c r="AK696" s="2">
        <v>881.33960000000002</v>
      </c>
      <c r="AL696" s="2">
        <v>29.840499999999999</v>
      </c>
      <c r="AM696" s="2">
        <v>4.9191000000000003</v>
      </c>
      <c r="AN696" s="2">
        <v>0</v>
      </c>
      <c r="AO696" s="2">
        <v>846.58</v>
      </c>
      <c r="AP696" s="2">
        <v>0</v>
      </c>
      <c r="AQ696" s="2">
        <v>2</v>
      </c>
      <c r="AR696" s="2">
        <v>0</v>
      </c>
      <c r="AS696" s="2">
        <v>0</v>
      </c>
      <c r="AT696" s="2">
        <v>117</v>
      </c>
      <c r="AU696" s="2">
        <v>74</v>
      </c>
      <c r="AV696" s="2">
        <v>1</v>
      </c>
      <c r="AW696" s="2">
        <v>1</v>
      </c>
      <c r="AX696" s="2"/>
      <c r="AY696" s="2"/>
      <c r="AZ696" s="2">
        <v>1</v>
      </c>
      <c r="BA696" s="2">
        <v>1</v>
      </c>
      <c r="BB696" s="2">
        <v>1</v>
      </c>
      <c r="BC696" s="2">
        <v>1</v>
      </c>
      <c r="BD696" s="2" t="s">
        <v>3</v>
      </c>
      <c r="BE696" s="2" t="s">
        <v>3</v>
      </c>
      <c r="BF696" s="2" t="s">
        <v>3</v>
      </c>
      <c r="BG696" s="2" t="s">
        <v>3</v>
      </c>
      <c r="BH696" s="2">
        <v>0</v>
      </c>
      <c r="BI696" s="2">
        <v>1</v>
      </c>
      <c r="BJ696" s="2" t="s">
        <v>774</v>
      </c>
      <c r="BK696" s="2"/>
      <c r="BL696" s="2"/>
      <c r="BM696" s="2">
        <v>24001</v>
      </c>
      <c r="BN696" s="2">
        <v>0</v>
      </c>
      <c r="BO696" s="2" t="s">
        <v>3</v>
      </c>
      <c r="BP696" s="2">
        <v>0</v>
      </c>
      <c r="BQ696" s="2">
        <v>2</v>
      </c>
      <c r="BR696" s="2">
        <v>0</v>
      </c>
      <c r="BS696" s="2">
        <v>1</v>
      </c>
      <c r="BT696" s="2">
        <v>1</v>
      </c>
      <c r="BU696" s="2">
        <v>1</v>
      </c>
      <c r="BV696" s="2">
        <v>1</v>
      </c>
      <c r="BW696" s="2">
        <v>1</v>
      </c>
      <c r="BX696" s="2">
        <v>1</v>
      </c>
      <c r="BY696" s="2" t="s">
        <v>3</v>
      </c>
      <c r="BZ696" s="2">
        <v>117</v>
      </c>
      <c r="CA696" s="2">
        <v>74</v>
      </c>
      <c r="CB696" s="2" t="s">
        <v>3</v>
      </c>
      <c r="CC696" s="2"/>
      <c r="CD696" s="2"/>
      <c r="CE696" s="2">
        <v>0</v>
      </c>
      <c r="CF696" s="2">
        <v>0</v>
      </c>
      <c r="CG696" s="2">
        <v>0</v>
      </c>
      <c r="CH696" s="2"/>
      <c r="CI696" s="2"/>
      <c r="CJ696" s="2"/>
      <c r="CK696" s="2"/>
      <c r="CL696" s="2"/>
      <c r="CM696" s="2">
        <v>0</v>
      </c>
      <c r="CN696" s="2" t="s">
        <v>3</v>
      </c>
      <c r="CO696" s="2">
        <v>0</v>
      </c>
      <c r="CP696" s="2">
        <f>(P696+Q696+S696+R696)</f>
        <v>902.74</v>
      </c>
      <c r="CQ696" s="2">
        <f>SUMIF(SmtRes!AQ722:'SmtRes'!AQ725,"=1",SmtRes!AA722:'SmtRes'!AA725)</f>
        <v>966.83</v>
      </c>
      <c r="CR696" s="2">
        <f>SUMIF(SmtRes!AQ722:'SmtRes'!AQ725,"=1",SmtRes!AB722:'SmtRes'!AB725)</f>
        <v>13.72</v>
      </c>
      <c r="CS696" s="2">
        <f>SUMIF(SmtRes!AQ722:'SmtRes'!AQ725,"=1",SmtRes!AC722:'SmtRes'!AC725)</f>
        <v>0</v>
      </c>
      <c r="CT696" s="2">
        <f>SUMIF(SmtRes!AQ722:'SmtRes'!AQ725,"=1",SmtRes!AD722:'SmtRes'!AD725)</f>
        <v>423.29</v>
      </c>
      <c r="CU696" s="2">
        <f>AG696</f>
        <v>0</v>
      </c>
      <c r="CV696" s="2">
        <f>SUMIF(SmtRes!AQ722:'SmtRes'!AQ725,"=1",SmtRes!BU722:'SmtRes'!BU725)</f>
        <v>2</v>
      </c>
      <c r="CW696" s="2">
        <f>SUMIF(SmtRes!AQ722:'SmtRes'!AQ725,"=1",SmtRes!BV722:'SmtRes'!BV725)</f>
        <v>0</v>
      </c>
      <c r="CX696" s="2">
        <f>AJ696</f>
        <v>0</v>
      </c>
      <c r="CY696" s="2">
        <f>(((S696+R696)*AT696)/100)</f>
        <v>990.49860000000001</v>
      </c>
      <c r="CZ696" s="2">
        <f>(((S696+R696)*AU696)/100)</f>
        <v>626.4692</v>
      </c>
      <c r="DA696" s="2"/>
      <c r="DB696" s="2"/>
      <c r="DC696" s="2" t="s">
        <v>3</v>
      </c>
      <c r="DD696" s="2" t="s">
        <v>3</v>
      </c>
      <c r="DE696" s="2" t="s">
        <v>3</v>
      </c>
      <c r="DF696" s="2" t="s">
        <v>3</v>
      </c>
      <c r="DG696" s="2" t="s">
        <v>3</v>
      </c>
      <c r="DH696" s="2" t="s">
        <v>3</v>
      </c>
      <c r="DI696" s="2" t="s">
        <v>3</v>
      </c>
      <c r="DJ696" s="2" t="s">
        <v>3</v>
      </c>
      <c r="DK696" s="2" t="s">
        <v>3</v>
      </c>
      <c r="DL696" s="2" t="s">
        <v>3</v>
      </c>
      <c r="DM696" s="2" t="s">
        <v>3</v>
      </c>
      <c r="DN696" s="2">
        <v>0</v>
      </c>
      <c r="DO696" s="2">
        <v>0</v>
      </c>
      <c r="DP696" s="2">
        <v>1</v>
      </c>
      <c r="DQ696" s="2">
        <v>1</v>
      </c>
      <c r="DR696" s="2"/>
      <c r="DS696" s="2"/>
      <c r="DT696" s="2"/>
      <c r="DU696" s="2">
        <v>1013</v>
      </c>
      <c r="DV696" s="2" t="s">
        <v>147</v>
      </c>
      <c r="DW696" s="2" t="s">
        <v>147</v>
      </c>
      <c r="DX696" s="2">
        <v>1</v>
      </c>
      <c r="DY696" s="2"/>
      <c r="DZ696" s="2" t="s">
        <v>3</v>
      </c>
      <c r="EA696" s="2" t="s">
        <v>3</v>
      </c>
      <c r="EB696" s="2" t="s">
        <v>3</v>
      </c>
      <c r="EC696" s="2" t="s">
        <v>3</v>
      </c>
      <c r="ED696" s="2"/>
      <c r="EE696" s="2">
        <v>70312969</v>
      </c>
      <c r="EF696" s="2">
        <v>2</v>
      </c>
      <c r="EG696" s="2" t="s">
        <v>25</v>
      </c>
      <c r="EH696" s="2">
        <v>18</v>
      </c>
      <c r="EI696" s="2" t="s">
        <v>106</v>
      </c>
      <c r="EJ696" s="2">
        <v>1</v>
      </c>
      <c r="EK696" s="2">
        <v>24001</v>
      </c>
      <c r="EL696" s="2" t="s">
        <v>106</v>
      </c>
      <c r="EM696" s="2" t="s">
        <v>107</v>
      </c>
      <c r="EN696" s="2"/>
      <c r="EO696" s="2" t="s">
        <v>3</v>
      </c>
      <c r="EP696" s="2"/>
      <c r="EQ696" s="2">
        <v>0</v>
      </c>
      <c r="ER696" s="2">
        <v>0</v>
      </c>
      <c r="ES696" s="2">
        <v>0</v>
      </c>
      <c r="ET696" s="2">
        <v>0</v>
      </c>
      <c r="EU696" s="2">
        <v>0</v>
      </c>
      <c r="EV696" s="2">
        <v>0</v>
      </c>
      <c r="EW696" s="2">
        <v>2</v>
      </c>
      <c r="EX696" s="2">
        <v>0</v>
      </c>
      <c r="EY696" s="2">
        <v>0</v>
      </c>
      <c r="EZ696" s="2"/>
      <c r="FA696" s="2"/>
      <c r="FB696" s="2"/>
      <c r="FC696" s="2"/>
      <c r="FD696" s="2"/>
      <c r="FE696" s="2"/>
      <c r="FF696" s="2"/>
      <c r="FG696" s="2"/>
      <c r="FH696" s="2"/>
      <c r="FI696" s="2"/>
      <c r="FJ696" s="2"/>
      <c r="FK696" s="2"/>
      <c r="FL696" s="2"/>
      <c r="FM696" s="2"/>
      <c r="FN696" s="2"/>
      <c r="FO696" s="2"/>
      <c r="FP696" s="2"/>
      <c r="FQ696" s="2">
        <v>0</v>
      </c>
      <c r="FR696" s="2">
        <v>0</v>
      </c>
      <c r="FS696" s="2">
        <v>0</v>
      </c>
      <c r="FT696" s="2"/>
      <c r="FU696" s="2"/>
      <c r="FV696" s="2"/>
      <c r="FW696" s="2"/>
      <c r="FX696" s="2">
        <v>117</v>
      </c>
      <c r="FY696" s="2">
        <v>74</v>
      </c>
      <c r="FZ696" s="2"/>
      <c r="GA696" s="2" t="s">
        <v>3</v>
      </c>
      <c r="GB696" s="2"/>
      <c r="GC696" s="2"/>
      <c r="GD696" s="2">
        <v>1</v>
      </c>
      <c r="GE696" s="2"/>
      <c r="GF696" s="2">
        <v>-1610182875</v>
      </c>
      <c r="GG696" s="2">
        <v>2</v>
      </c>
      <c r="GH696" s="2">
        <v>1</v>
      </c>
      <c r="GI696" s="2">
        <v>-2</v>
      </c>
      <c r="GJ696" s="2">
        <v>0</v>
      </c>
      <c r="GK696" s="2">
        <v>0</v>
      </c>
      <c r="GL696" s="2">
        <f t="shared" si="384"/>
        <v>0</v>
      </c>
      <c r="GM696" s="2">
        <f t="shared" si="385"/>
        <v>2519.71</v>
      </c>
      <c r="GN696" s="2">
        <f t="shared" si="386"/>
        <v>2519.71</v>
      </c>
      <c r="GO696" s="2">
        <f t="shared" si="387"/>
        <v>0</v>
      </c>
      <c r="GP696" s="2">
        <f t="shared" si="388"/>
        <v>0</v>
      </c>
      <c r="GQ696" s="2"/>
      <c r="GR696" s="2">
        <v>0</v>
      </c>
      <c r="GS696" s="2">
        <v>3</v>
      </c>
      <c r="GT696" s="2">
        <v>0</v>
      </c>
      <c r="GU696" s="2" t="s">
        <v>3</v>
      </c>
      <c r="GV696" s="2">
        <f t="shared" si="389"/>
        <v>0</v>
      </c>
      <c r="GW696" s="2">
        <v>1</v>
      </c>
      <c r="GX696" s="2">
        <f t="shared" si="390"/>
        <v>0</v>
      </c>
      <c r="GY696" s="2"/>
      <c r="GZ696" s="2"/>
      <c r="HA696" s="2">
        <v>0</v>
      </c>
      <c r="HB696" s="2">
        <v>0</v>
      </c>
      <c r="HC696" s="2">
        <f>GV696*GW696</f>
        <v>0</v>
      </c>
      <c r="HD696" s="2"/>
      <c r="HE696" s="2" t="s">
        <v>3</v>
      </c>
      <c r="HF696" s="2" t="s">
        <v>3</v>
      </c>
      <c r="HG696" s="2"/>
      <c r="HH696" s="2"/>
      <c r="HI696" s="2"/>
      <c r="HJ696" s="2"/>
      <c r="HK696" s="2"/>
      <c r="HL696" s="2"/>
      <c r="HM696" s="2" t="s">
        <v>3</v>
      </c>
      <c r="HN696" s="2" t="s">
        <v>108</v>
      </c>
      <c r="HO696" s="2" t="s">
        <v>109</v>
      </c>
      <c r="HP696" s="2" t="s">
        <v>106</v>
      </c>
      <c r="HQ696" s="2" t="s">
        <v>106</v>
      </c>
      <c r="HR696" s="2"/>
      <c r="HS696" s="2">
        <v>0</v>
      </c>
      <c r="HT696" s="2"/>
      <c r="HU696" s="2"/>
      <c r="HV696" s="2"/>
      <c r="HW696" s="2"/>
      <c r="HX696" s="2"/>
      <c r="HY696" s="2"/>
      <c r="HZ696" s="2"/>
      <c r="IA696" s="2"/>
      <c r="IB696" s="2"/>
      <c r="IC696" s="2"/>
      <c r="ID696" s="2"/>
      <c r="IE696" s="2"/>
      <c r="IF696" s="2"/>
      <c r="IG696" s="2"/>
      <c r="IH696" s="2"/>
      <c r="II696" s="2"/>
      <c r="IJ696" s="2"/>
      <c r="IK696" s="2">
        <v>0</v>
      </c>
      <c r="IL696" s="2"/>
      <c r="IM696" s="2"/>
      <c r="IN696" s="2"/>
      <c r="IO696" s="2"/>
      <c r="IP696" s="2"/>
      <c r="IQ696" s="2"/>
      <c r="IR696" s="2"/>
      <c r="IS696" s="2"/>
      <c r="IT696" s="2"/>
      <c r="IU696" s="2"/>
    </row>
    <row r="697" spans="1:255" x14ac:dyDescent="0.2">
      <c r="A697" s="2">
        <v>18</v>
      </c>
      <c r="B697" s="2">
        <v>1</v>
      </c>
      <c r="C697" s="2">
        <v>725</v>
      </c>
      <c r="D697" s="2"/>
      <c r="E697" s="2" t="s">
        <v>816</v>
      </c>
      <c r="F697" s="2" t="s">
        <v>776</v>
      </c>
      <c r="G697" s="2" t="s">
        <v>777</v>
      </c>
      <c r="H697" s="2" t="s">
        <v>118</v>
      </c>
      <c r="I697" s="2">
        <f>I696*J697</f>
        <v>1</v>
      </c>
      <c r="J697" s="2">
        <v>1</v>
      </c>
      <c r="K697" s="2">
        <v>1</v>
      </c>
      <c r="L697" s="2"/>
      <c r="M697" s="2"/>
      <c r="N697" s="2"/>
      <c r="O697" s="2">
        <f>ROUND(CP697,2)</f>
        <v>3924.84</v>
      </c>
      <c r="P697" s="2">
        <f>ROUND(CQ697*I697,2)</f>
        <v>3924.84</v>
      </c>
      <c r="Q697" s="2">
        <f>ROUND(CR697*I697,2)</f>
        <v>0</v>
      </c>
      <c r="R697" s="2">
        <f>ROUND(CS697*I697,2)</f>
        <v>0</v>
      </c>
      <c r="S697" s="2">
        <f>ROUND(CT697*I697,2)</f>
        <v>0</v>
      </c>
      <c r="T697" s="2">
        <f t="shared" si="372"/>
        <v>0</v>
      </c>
      <c r="U697" s="2">
        <f>ROUND(CV697*I697,7)</f>
        <v>0</v>
      </c>
      <c r="V697" s="2">
        <f>ROUND(CW697*I697,7)</f>
        <v>0</v>
      </c>
      <c r="W697" s="2">
        <f t="shared" si="373"/>
        <v>0</v>
      </c>
      <c r="X697" s="2">
        <f t="shared" si="374"/>
        <v>0</v>
      </c>
      <c r="Y697" s="2">
        <f t="shared" si="375"/>
        <v>0</v>
      </c>
      <c r="Z697" s="2"/>
      <c r="AA697" s="2">
        <v>72309884</v>
      </c>
      <c r="AB697" s="2">
        <f t="shared" si="376"/>
        <v>3885.98</v>
      </c>
      <c r="AC697" s="2">
        <f>ROUND((ES697),6)</f>
        <v>3885.98</v>
      </c>
      <c r="AD697" s="2">
        <f>ROUND((((ET697)-(EU697))+AE697),6)</f>
        <v>0</v>
      </c>
      <c r="AE697" s="2">
        <f>ROUND((EU697),6)</f>
        <v>0</v>
      </c>
      <c r="AF697" s="2">
        <f>ROUND((EV697),6)</f>
        <v>0</v>
      </c>
      <c r="AG697" s="2">
        <f t="shared" si="377"/>
        <v>0</v>
      </c>
      <c r="AH697" s="2">
        <f>(EW697)</f>
        <v>0</v>
      </c>
      <c r="AI697" s="2">
        <f>(EX697)</f>
        <v>0</v>
      </c>
      <c r="AJ697" s="2">
        <f t="shared" si="378"/>
        <v>0</v>
      </c>
      <c r="AK697" s="2">
        <v>3885.98</v>
      </c>
      <c r="AL697" s="2">
        <v>3885.98</v>
      </c>
      <c r="AM697" s="2">
        <v>0</v>
      </c>
      <c r="AN697" s="2">
        <v>0</v>
      </c>
      <c r="AO697" s="2">
        <v>0</v>
      </c>
      <c r="AP697" s="2">
        <v>0</v>
      </c>
      <c r="AQ697" s="2">
        <v>0</v>
      </c>
      <c r="AR697" s="2">
        <v>0</v>
      </c>
      <c r="AS697" s="2">
        <v>0</v>
      </c>
      <c r="AT697" s="2">
        <v>117</v>
      </c>
      <c r="AU697" s="2">
        <v>74</v>
      </c>
      <c r="AV697" s="2">
        <v>1</v>
      </c>
      <c r="AW697" s="2">
        <v>1</v>
      </c>
      <c r="AX697" s="2"/>
      <c r="AY697" s="2"/>
      <c r="AZ697" s="2">
        <v>1</v>
      </c>
      <c r="BA697" s="2">
        <v>1</v>
      </c>
      <c r="BB697" s="2">
        <v>1</v>
      </c>
      <c r="BC697" s="2">
        <v>1.01</v>
      </c>
      <c r="BD697" s="2" t="s">
        <v>3</v>
      </c>
      <c r="BE697" s="2" t="s">
        <v>3</v>
      </c>
      <c r="BF697" s="2" t="s">
        <v>3</v>
      </c>
      <c r="BG697" s="2" t="s">
        <v>3</v>
      </c>
      <c r="BH697" s="2">
        <v>3</v>
      </c>
      <c r="BI697" s="2">
        <v>1</v>
      </c>
      <c r="BJ697" s="2" t="s">
        <v>778</v>
      </c>
      <c r="BK697" s="2"/>
      <c r="BL697" s="2"/>
      <c r="BM697" s="2">
        <v>24001</v>
      </c>
      <c r="BN697" s="2">
        <v>0</v>
      </c>
      <c r="BO697" s="2" t="s">
        <v>776</v>
      </c>
      <c r="BP697" s="2">
        <v>1</v>
      </c>
      <c r="BQ697" s="2">
        <v>2</v>
      </c>
      <c r="BR697" s="2">
        <v>0</v>
      </c>
      <c r="BS697" s="2">
        <v>1</v>
      </c>
      <c r="BT697" s="2">
        <v>1</v>
      </c>
      <c r="BU697" s="2">
        <v>1</v>
      </c>
      <c r="BV697" s="2">
        <v>1</v>
      </c>
      <c r="BW697" s="2">
        <v>1</v>
      </c>
      <c r="BX697" s="2">
        <v>1</v>
      </c>
      <c r="BY697" s="2" t="s">
        <v>3</v>
      </c>
      <c r="BZ697" s="2">
        <v>117</v>
      </c>
      <c r="CA697" s="2">
        <v>74</v>
      </c>
      <c r="CB697" s="2" t="s">
        <v>3</v>
      </c>
      <c r="CC697" s="2"/>
      <c r="CD697" s="2"/>
      <c r="CE697" s="2">
        <v>0</v>
      </c>
      <c r="CF697" s="2">
        <v>0</v>
      </c>
      <c r="CG697" s="2">
        <v>0</v>
      </c>
      <c r="CH697" s="2"/>
      <c r="CI697" s="2"/>
      <c r="CJ697" s="2"/>
      <c r="CK697" s="2"/>
      <c r="CL697" s="2"/>
      <c r="CM697" s="2">
        <v>0</v>
      </c>
      <c r="CN697" s="2" t="s">
        <v>3</v>
      </c>
      <c r="CO697" s="2">
        <v>0</v>
      </c>
      <c r="CP697" s="2">
        <f>(P697+Q697+S697+R697)</f>
        <v>3924.84</v>
      </c>
      <c r="CQ697" s="2">
        <f>ROUND(AL697*BC697,2)</f>
        <v>3924.84</v>
      </c>
      <c r="CR697" s="2">
        <f>ROUND(AM697*BB697,2)</f>
        <v>0</v>
      </c>
      <c r="CS697" s="2">
        <f>ROUND(AN697*BS697,2)</f>
        <v>0</v>
      </c>
      <c r="CT697" s="2">
        <f>ROUND(AO697*BA697,2)</f>
        <v>0</v>
      </c>
      <c r="CU697" s="2">
        <f>AG697</f>
        <v>0</v>
      </c>
      <c r="CV697" s="2">
        <f>AH697</f>
        <v>0</v>
      </c>
      <c r="CW697" s="2">
        <f>AI697</f>
        <v>0</v>
      </c>
      <c r="CX697" s="2">
        <f>AJ697</f>
        <v>0</v>
      </c>
      <c r="CY697" s="2">
        <f>(((S697+R697)*AT697)/100)</f>
        <v>0</v>
      </c>
      <c r="CZ697" s="2">
        <f>(((S697+R697)*AU697)/100)</f>
        <v>0</v>
      </c>
      <c r="DA697" s="2"/>
      <c r="DB697" s="2"/>
      <c r="DC697" s="2" t="s">
        <v>3</v>
      </c>
      <c r="DD697" s="2" t="s">
        <v>3</v>
      </c>
      <c r="DE697" s="2" t="s">
        <v>3</v>
      </c>
      <c r="DF697" s="2" t="s">
        <v>3</v>
      </c>
      <c r="DG697" s="2" t="s">
        <v>3</v>
      </c>
      <c r="DH697" s="2" t="s">
        <v>3</v>
      </c>
      <c r="DI697" s="2" t="s">
        <v>3</v>
      </c>
      <c r="DJ697" s="2" t="s">
        <v>3</v>
      </c>
      <c r="DK697" s="2" t="s">
        <v>3</v>
      </c>
      <c r="DL697" s="2" t="s">
        <v>3</v>
      </c>
      <c r="DM697" s="2" t="s">
        <v>3</v>
      </c>
      <c r="DN697" s="2">
        <v>0</v>
      </c>
      <c r="DO697" s="2">
        <v>0</v>
      </c>
      <c r="DP697" s="2">
        <v>1</v>
      </c>
      <c r="DQ697" s="2">
        <v>1</v>
      </c>
      <c r="DR697" s="2"/>
      <c r="DS697" s="2"/>
      <c r="DT697" s="2"/>
      <c r="DU697" s="2">
        <v>1013</v>
      </c>
      <c r="DV697" s="2" t="s">
        <v>118</v>
      </c>
      <c r="DW697" s="2" t="s">
        <v>118</v>
      </c>
      <c r="DX697" s="2">
        <v>1</v>
      </c>
      <c r="DY697" s="2"/>
      <c r="DZ697" s="2" t="s">
        <v>3</v>
      </c>
      <c r="EA697" s="2" t="s">
        <v>3</v>
      </c>
      <c r="EB697" s="2" t="s">
        <v>3</v>
      </c>
      <c r="EC697" s="2" t="s">
        <v>3</v>
      </c>
      <c r="ED697" s="2"/>
      <c r="EE697" s="2">
        <v>70312969</v>
      </c>
      <c r="EF697" s="2">
        <v>2</v>
      </c>
      <c r="EG697" s="2" t="s">
        <v>25</v>
      </c>
      <c r="EH697" s="2">
        <v>18</v>
      </c>
      <c r="EI697" s="2" t="s">
        <v>106</v>
      </c>
      <c r="EJ697" s="2">
        <v>1</v>
      </c>
      <c r="EK697" s="2">
        <v>24001</v>
      </c>
      <c r="EL697" s="2" t="s">
        <v>106</v>
      </c>
      <c r="EM697" s="2" t="s">
        <v>107</v>
      </c>
      <c r="EN697" s="2"/>
      <c r="EO697" s="2" t="s">
        <v>3</v>
      </c>
      <c r="EP697" s="2"/>
      <c r="EQ697" s="2">
        <v>0</v>
      </c>
      <c r="ER697" s="2">
        <v>3885.98</v>
      </c>
      <c r="ES697" s="2">
        <v>3885.98</v>
      </c>
      <c r="ET697" s="2">
        <v>0</v>
      </c>
      <c r="EU697" s="2">
        <v>0</v>
      </c>
      <c r="EV697" s="2">
        <v>0</v>
      </c>
      <c r="EW697" s="2">
        <v>0</v>
      </c>
      <c r="EX697" s="2">
        <v>0</v>
      </c>
      <c r="EY697" s="2"/>
      <c r="EZ697" s="2"/>
      <c r="FA697" s="2"/>
      <c r="FB697" s="2"/>
      <c r="FC697" s="2"/>
      <c r="FD697" s="2"/>
      <c r="FE697" s="2"/>
      <c r="FF697" s="2"/>
      <c r="FG697" s="2"/>
      <c r="FH697" s="2"/>
      <c r="FI697" s="2"/>
      <c r="FJ697" s="2"/>
      <c r="FK697" s="2"/>
      <c r="FL697" s="2"/>
      <c r="FM697" s="2"/>
      <c r="FN697" s="2"/>
      <c r="FO697" s="2"/>
      <c r="FP697" s="2"/>
      <c r="FQ697" s="2">
        <v>0</v>
      </c>
      <c r="FR697" s="2">
        <v>0</v>
      </c>
      <c r="FS697" s="2">
        <v>0</v>
      </c>
      <c r="FT697" s="2"/>
      <c r="FU697" s="2"/>
      <c r="FV697" s="2"/>
      <c r="FW697" s="2"/>
      <c r="FX697" s="2">
        <v>117</v>
      </c>
      <c r="FY697" s="2">
        <v>74</v>
      </c>
      <c r="FZ697" s="2"/>
      <c r="GA697" s="2" t="s">
        <v>3</v>
      </c>
      <c r="GB697" s="2"/>
      <c r="GC697" s="2"/>
      <c r="GD697" s="2">
        <v>1</v>
      </c>
      <c r="GE697" s="2"/>
      <c r="GF697" s="2">
        <v>2030337678</v>
      </c>
      <c r="GG697" s="2">
        <v>2</v>
      </c>
      <c r="GH697" s="2">
        <v>1</v>
      </c>
      <c r="GI697" s="2">
        <v>2</v>
      </c>
      <c r="GJ697" s="2">
        <v>0</v>
      </c>
      <c r="GK697" s="2">
        <v>0</v>
      </c>
      <c r="GL697" s="2">
        <f t="shared" si="384"/>
        <v>0</v>
      </c>
      <c r="GM697" s="2">
        <f t="shared" si="385"/>
        <v>3924.84</v>
      </c>
      <c r="GN697" s="2">
        <f t="shared" si="386"/>
        <v>3924.84</v>
      </c>
      <c r="GO697" s="2">
        <f t="shared" si="387"/>
        <v>0</v>
      </c>
      <c r="GP697" s="2">
        <f t="shared" si="388"/>
        <v>0</v>
      </c>
      <c r="GQ697" s="2"/>
      <c r="GR697" s="2">
        <v>0</v>
      </c>
      <c r="GS697" s="2">
        <v>3</v>
      </c>
      <c r="GT697" s="2">
        <v>0</v>
      </c>
      <c r="GU697" s="2" t="s">
        <v>3</v>
      </c>
      <c r="GV697" s="2">
        <f t="shared" si="389"/>
        <v>0</v>
      </c>
      <c r="GW697" s="2">
        <v>1</v>
      </c>
      <c r="GX697" s="2">
        <f t="shared" si="390"/>
        <v>0</v>
      </c>
      <c r="GY697" s="2"/>
      <c r="GZ697" s="2"/>
      <c r="HA697" s="2">
        <v>0</v>
      </c>
      <c r="HB697" s="2">
        <v>0</v>
      </c>
      <c r="HC697" s="2">
        <f>GV697*GW697</f>
        <v>0</v>
      </c>
      <c r="HD697" s="2"/>
      <c r="HE697" s="2" t="s">
        <v>3</v>
      </c>
      <c r="HF697" s="2" t="s">
        <v>3</v>
      </c>
      <c r="HG697" s="2"/>
      <c r="HH697" s="2"/>
      <c r="HI697" s="2"/>
      <c r="HJ697" s="2"/>
      <c r="HK697" s="2"/>
      <c r="HL697" s="2"/>
      <c r="HM697" s="2" t="s">
        <v>3</v>
      </c>
      <c r="HN697" s="2" t="s">
        <v>108</v>
      </c>
      <c r="HO697" s="2" t="s">
        <v>109</v>
      </c>
      <c r="HP697" s="2" t="s">
        <v>106</v>
      </c>
      <c r="HQ697" s="2" t="s">
        <v>106</v>
      </c>
      <c r="HR697" s="2"/>
      <c r="HS697" s="2">
        <v>0</v>
      </c>
      <c r="HT697" s="2"/>
      <c r="HU697" s="2"/>
      <c r="HV697" s="2"/>
      <c r="HW697" s="2"/>
      <c r="HX697" s="2"/>
      <c r="HY697" s="2"/>
      <c r="HZ697" s="2"/>
      <c r="IA697" s="2"/>
      <c r="IB697" s="2"/>
      <c r="IC697" s="2"/>
      <c r="ID697" s="2"/>
      <c r="IE697" s="2"/>
      <c r="IF697" s="2"/>
      <c r="IG697" s="2"/>
      <c r="IH697" s="2"/>
      <c r="II697" s="2"/>
      <c r="IJ697" s="2"/>
      <c r="IK697" s="2">
        <v>0</v>
      </c>
      <c r="IL697" s="2"/>
      <c r="IM697" s="2"/>
      <c r="IN697" s="2"/>
      <c r="IO697" s="2"/>
      <c r="IP697" s="2"/>
      <c r="IQ697" s="2"/>
      <c r="IR697" s="2"/>
      <c r="IS697" s="2"/>
      <c r="IT697" s="2"/>
      <c r="IU697" s="2"/>
    </row>
    <row r="699" spans="1:255" x14ac:dyDescent="0.2">
      <c r="A699" s="3">
        <v>51</v>
      </c>
      <c r="B699" s="3">
        <f>B671</f>
        <v>1</v>
      </c>
      <c r="C699" s="3">
        <f>A671</f>
        <v>5</v>
      </c>
      <c r="D699" s="3">
        <f>ROW(A671)</f>
        <v>671</v>
      </c>
      <c r="E699" s="3"/>
      <c r="F699" s="3" t="str">
        <f>IF(F671&lt;&gt;"",F671,"")</f>
        <v>Новый подраздел</v>
      </c>
      <c r="G699" s="3" t="str">
        <f>IF(G671&lt;&gt;"",G671,"")</f>
        <v>Прокладка газопровода ПЭ100 ГАЗ  SDR 11  д.110*10мм в футляре ПЭ100 SDR 11  д.160*14,6мм методом наклоноо-направленного бурения -30м</v>
      </c>
      <c r="H699" s="3">
        <v>0</v>
      </c>
      <c r="I699" s="3"/>
      <c r="J699" s="3"/>
      <c r="K699" s="3"/>
      <c r="L699" s="3"/>
      <c r="M699" s="3"/>
      <c r="N699" s="3"/>
      <c r="O699" s="3">
        <f t="shared" ref="O699:T699" si="392">ROUND(AB699,2)</f>
        <v>112720.63</v>
      </c>
      <c r="P699" s="3">
        <f t="shared" si="392"/>
        <v>68331.179999999993</v>
      </c>
      <c r="Q699" s="3">
        <f t="shared" si="392"/>
        <v>28173.73</v>
      </c>
      <c r="R699" s="3">
        <f t="shared" si="392"/>
        <v>7759.15</v>
      </c>
      <c r="S699" s="3">
        <f t="shared" si="392"/>
        <v>8456.57</v>
      </c>
      <c r="T699" s="3">
        <f t="shared" si="392"/>
        <v>0</v>
      </c>
      <c r="U699" s="3">
        <f>AH699</f>
        <v>19.96519</v>
      </c>
      <c r="V699" s="3">
        <f>AI699</f>
        <v>16.079069999999998</v>
      </c>
      <c r="W699" s="3">
        <f>ROUND(AJ699,2)</f>
        <v>0</v>
      </c>
      <c r="X699" s="3">
        <f>ROUND(AK699,2)</f>
        <v>17480.79</v>
      </c>
      <c r="Y699" s="3">
        <f>ROUND(AL699,2)</f>
        <v>8177.17</v>
      </c>
      <c r="Z699" s="3"/>
      <c r="AA699" s="3"/>
      <c r="AB699" s="3">
        <f>ROUND(SUMIF(AA675:AA697,"=72309884",O675:O697),2)</f>
        <v>112720.63</v>
      </c>
      <c r="AC699" s="3">
        <f>ROUND(SUMIF(AA675:AA697,"=72309884",P675:P697),2)</f>
        <v>68331.179999999993</v>
      </c>
      <c r="AD699" s="3">
        <f>ROUND(SUMIF(AA675:AA697,"=72309884",Q675:Q697),2)</f>
        <v>28173.73</v>
      </c>
      <c r="AE699" s="3">
        <f>ROUND(SUMIF(AA675:AA697,"=72309884",R675:R697),2)</f>
        <v>7759.15</v>
      </c>
      <c r="AF699" s="3">
        <f>ROUND(SUMIF(AA675:AA697,"=72309884",S675:S697),2)</f>
        <v>8456.57</v>
      </c>
      <c r="AG699" s="3">
        <f>ROUND(SUMIF(AA675:AA697,"=72309884",T675:T697),2)</f>
        <v>0</v>
      </c>
      <c r="AH699" s="3">
        <f>SUMIF(AA675:AA697,"=72309884",U675:U697)</f>
        <v>19.96519</v>
      </c>
      <c r="AI699" s="3">
        <f>SUMIF(AA675:AA697,"=72309884",V675:V697)</f>
        <v>16.079069999999998</v>
      </c>
      <c r="AJ699" s="3">
        <f>ROUND(SUMIF(AA675:AA697,"=72309884",W675:W697),2)</f>
        <v>0</v>
      </c>
      <c r="AK699" s="3">
        <f>ROUND(SUMIF(AA675:AA697,"=72309884",X675:X697),2)</f>
        <v>17480.79</v>
      </c>
      <c r="AL699" s="3">
        <f>ROUND(SUMIF(AA675:AA697,"=72309884",Y675:Y697),2)</f>
        <v>8177.17</v>
      </c>
      <c r="AM699" s="3"/>
      <c r="AN699" s="3"/>
      <c r="AO699" s="3">
        <f t="shared" ref="AO699:BD699" si="393">ROUND(BX699,2)</f>
        <v>0</v>
      </c>
      <c r="AP699" s="3">
        <f t="shared" si="393"/>
        <v>0</v>
      </c>
      <c r="AQ699" s="3">
        <f t="shared" si="393"/>
        <v>0</v>
      </c>
      <c r="AR699" s="3">
        <f t="shared" si="393"/>
        <v>138378.59</v>
      </c>
      <c r="AS699" s="3">
        <f t="shared" si="393"/>
        <v>134784.93</v>
      </c>
      <c r="AT699" s="3">
        <f t="shared" si="393"/>
        <v>3593.66</v>
      </c>
      <c r="AU699" s="3">
        <f t="shared" si="393"/>
        <v>0</v>
      </c>
      <c r="AV699" s="3">
        <f t="shared" si="393"/>
        <v>68331.179999999993</v>
      </c>
      <c r="AW699" s="3">
        <f t="shared" si="393"/>
        <v>68331.179999999993</v>
      </c>
      <c r="AX699" s="3">
        <f t="shared" si="393"/>
        <v>0</v>
      </c>
      <c r="AY699" s="3">
        <f t="shared" si="393"/>
        <v>68331.179999999993</v>
      </c>
      <c r="AZ699" s="3">
        <f t="shared" si="393"/>
        <v>0</v>
      </c>
      <c r="BA699" s="3">
        <f t="shared" si="393"/>
        <v>0</v>
      </c>
      <c r="BB699" s="3">
        <f t="shared" si="393"/>
        <v>0</v>
      </c>
      <c r="BC699" s="3">
        <f t="shared" si="393"/>
        <v>0</v>
      </c>
      <c r="BD699" s="3">
        <f t="shared" si="393"/>
        <v>0</v>
      </c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>
        <f>ROUND(SUMIF(AA675:AA697,"=72309884",FQ675:FQ697),2)</f>
        <v>0</v>
      </c>
      <c r="BY699" s="3">
        <f>ROUND(SUMIF(AA675:AA697,"=72309884",FR675:FR697),2)</f>
        <v>0</v>
      </c>
      <c r="BZ699" s="3">
        <f>ROUND(SUMIF(AA675:AA697,"=72309884",GL675:GL697),2)</f>
        <v>0</v>
      </c>
      <c r="CA699" s="3">
        <f>ROUND(SUMIF(AA675:AA697,"=72309884",GM675:GM697),2)</f>
        <v>138378.59</v>
      </c>
      <c r="CB699" s="3">
        <f>ROUND(SUMIF(AA675:AA697,"=72309884",GN675:GN697),2)</f>
        <v>134784.93</v>
      </c>
      <c r="CC699" s="3">
        <f>ROUND(SUMIF(AA675:AA697,"=72309884",GO675:GO697),2)</f>
        <v>3593.66</v>
      </c>
      <c r="CD699" s="3">
        <f>ROUND(SUMIF(AA675:AA697,"=72309884",GP675:GP697),2)</f>
        <v>0</v>
      </c>
      <c r="CE699" s="3">
        <f>AC699-BX699</f>
        <v>68331.179999999993</v>
      </c>
      <c r="CF699" s="3">
        <f>AC699-BY699</f>
        <v>68331.179999999993</v>
      </c>
      <c r="CG699" s="3">
        <f>BX699-BZ699</f>
        <v>0</v>
      </c>
      <c r="CH699" s="3">
        <f>AC699-BX699-BY699+BZ699</f>
        <v>68331.179999999993</v>
      </c>
      <c r="CI699" s="3">
        <f>BY699-BZ699</f>
        <v>0</v>
      </c>
      <c r="CJ699" s="3">
        <f>ROUND(SUMIF(AA675:AA697,"=72309884",GX675:GX697),2)</f>
        <v>0</v>
      </c>
      <c r="CK699" s="3">
        <f>ROUND(SUMIF(AA675:AA697,"=72309884",GY675:GY697),2)</f>
        <v>0</v>
      </c>
      <c r="CL699" s="3">
        <f>ROUND(SUMIF(AA675:AA697,"=72309884",GZ675:GZ697),2)</f>
        <v>0</v>
      </c>
      <c r="CM699" s="3">
        <f>ROUND(SUMIF(AA675:AA697,"=72309884",HD675:HD697),2)</f>
        <v>0</v>
      </c>
      <c r="CN699" s="3"/>
      <c r="CO699" s="3"/>
      <c r="CP699" s="3"/>
      <c r="CQ699" s="3"/>
      <c r="CR699" s="3"/>
      <c r="CS699" s="3"/>
      <c r="CT699" s="3"/>
      <c r="CU699" s="3"/>
      <c r="CV699" s="3"/>
      <c r="CW699" s="3"/>
      <c r="CX699" s="3"/>
      <c r="CY699" s="3"/>
      <c r="CZ699" s="3"/>
      <c r="DA699" s="3"/>
      <c r="DB699" s="3"/>
      <c r="DC699" s="3"/>
      <c r="DD699" s="3"/>
      <c r="DE699" s="3"/>
      <c r="DF699" s="3"/>
      <c r="DG699" s="4"/>
      <c r="DH699" s="4"/>
      <c r="DI699" s="4"/>
      <c r="DJ699" s="4"/>
      <c r="DK699" s="4"/>
      <c r="DL699" s="4"/>
      <c r="DM699" s="4"/>
      <c r="DN699" s="4"/>
      <c r="DO699" s="4"/>
      <c r="DP699" s="4"/>
      <c r="DQ699" s="4"/>
      <c r="DR699" s="4"/>
      <c r="DS699" s="4"/>
      <c r="DT699" s="4"/>
      <c r="DU699" s="4"/>
      <c r="DV699" s="4"/>
      <c r="DW699" s="4"/>
      <c r="DX699" s="4"/>
      <c r="DY699" s="4"/>
      <c r="DZ699" s="4"/>
      <c r="EA699" s="4"/>
      <c r="EB699" s="4"/>
      <c r="EC699" s="4"/>
      <c r="ED699" s="4"/>
      <c r="EE699" s="4"/>
      <c r="EF699" s="4"/>
      <c r="EG699" s="4"/>
      <c r="EH699" s="4"/>
      <c r="EI699" s="4"/>
      <c r="EJ699" s="4"/>
      <c r="EK699" s="4"/>
      <c r="EL699" s="4"/>
      <c r="EM699" s="4"/>
      <c r="EN699" s="4"/>
      <c r="EO699" s="4"/>
      <c r="EP699" s="4"/>
      <c r="EQ699" s="4"/>
      <c r="ER699" s="4"/>
      <c r="ES699" s="4"/>
      <c r="ET699" s="4"/>
      <c r="EU699" s="4"/>
      <c r="EV699" s="4"/>
      <c r="EW699" s="4"/>
      <c r="EX699" s="4"/>
      <c r="EY699" s="4"/>
      <c r="EZ699" s="4"/>
      <c r="FA699" s="4"/>
      <c r="FB699" s="4"/>
      <c r="FC699" s="4"/>
      <c r="FD699" s="4"/>
      <c r="FE699" s="4"/>
      <c r="FF699" s="4"/>
      <c r="FG699" s="4"/>
      <c r="FH699" s="4"/>
      <c r="FI699" s="4"/>
      <c r="FJ699" s="4"/>
      <c r="FK699" s="4"/>
      <c r="FL699" s="4"/>
      <c r="FM699" s="4"/>
      <c r="FN699" s="4"/>
      <c r="FO699" s="4"/>
      <c r="FP699" s="4"/>
      <c r="FQ699" s="4"/>
      <c r="FR699" s="4"/>
      <c r="FS699" s="4"/>
      <c r="FT699" s="4"/>
      <c r="FU699" s="4"/>
      <c r="FV699" s="4"/>
      <c r="FW699" s="4"/>
      <c r="FX699" s="4"/>
      <c r="FY699" s="4"/>
      <c r="FZ699" s="4"/>
      <c r="GA699" s="4"/>
      <c r="GB699" s="4"/>
      <c r="GC699" s="4"/>
      <c r="GD699" s="4"/>
      <c r="GE699" s="4"/>
      <c r="GF699" s="4"/>
      <c r="GG699" s="4"/>
      <c r="GH699" s="4"/>
      <c r="GI699" s="4"/>
      <c r="GJ699" s="4"/>
      <c r="GK699" s="4"/>
      <c r="GL699" s="4"/>
      <c r="GM699" s="4"/>
      <c r="GN699" s="4"/>
      <c r="GO699" s="4"/>
      <c r="GP699" s="4"/>
      <c r="GQ699" s="4"/>
      <c r="GR699" s="4"/>
      <c r="GS699" s="4"/>
      <c r="GT699" s="4"/>
      <c r="GU699" s="4"/>
      <c r="GV699" s="4"/>
      <c r="GW699" s="4"/>
      <c r="GX699" s="4">
        <v>0</v>
      </c>
    </row>
    <row r="701" spans="1:255" x14ac:dyDescent="0.2">
      <c r="A701" s="5">
        <v>50</v>
      </c>
      <c r="B701" s="5">
        <v>0</v>
      </c>
      <c r="C701" s="5">
        <v>0</v>
      </c>
      <c r="D701" s="5">
        <v>1</v>
      </c>
      <c r="E701" s="5">
        <v>201</v>
      </c>
      <c r="F701" s="5">
        <f>ROUND(Source!O699,O701)</f>
        <v>112720.63</v>
      </c>
      <c r="G701" s="5" t="s">
        <v>46</v>
      </c>
      <c r="H701" s="5" t="s">
        <v>47</v>
      </c>
      <c r="I701" s="5"/>
      <c r="J701" s="5"/>
      <c r="K701" s="5">
        <v>201</v>
      </c>
      <c r="L701" s="5">
        <v>1</v>
      </c>
      <c r="M701" s="5">
        <v>3</v>
      </c>
      <c r="N701" s="5" t="s">
        <v>3</v>
      </c>
      <c r="O701" s="5">
        <v>2</v>
      </c>
      <c r="P701" s="5"/>
      <c r="Q701" s="5"/>
      <c r="R701" s="5"/>
      <c r="S701" s="5"/>
      <c r="T701" s="5"/>
      <c r="U701" s="5"/>
      <c r="V701" s="5"/>
      <c r="W701" s="5">
        <v>112720.62999999999</v>
      </c>
      <c r="X701" s="5">
        <v>1</v>
      </c>
      <c r="Y701" s="5">
        <v>112720.62999999999</v>
      </c>
      <c r="Z701" s="5"/>
      <c r="AA701" s="5"/>
      <c r="AB701" s="5"/>
    </row>
    <row r="702" spans="1:255" x14ac:dyDescent="0.2">
      <c r="A702" s="5">
        <v>50</v>
      </c>
      <c r="B702" s="5">
        <v>0</v>
      </c>
      <c r="C702" s="5">
        <v>0</v>
      </c>
      <c r="D702" s="5">
        <v>1</v>
      </c>
      <c r="E702" s="5">
        <v>202</v>
      </c>
      <c r="F702" s="5">
        <f>ROUND(Source!P699,O702)</f>
        <v>68331.179999999993</v>
      </c>
      <c r="G702" s="5" t="s">
        <v>48</v>
      </c>
      <c r="H702" s="5" t="s">
        <v>49</v>
      </c>
      <c r="I702" s="5"/>
      <c r="J702" s="5"/>
      <c r="K702" s="5">
        <v>202</v>
      </c>
      <c r="L702" s="5">
        <v>2</v>
      </c>
      <c r="M702" s="5">
        <v>3</v>
      </c>
      <c r="N702" s="5" t="s">
        <v>3</v>
      </c>
      <c r="O702" s="5">
        <v>2</v>
      </c>
      <c r="P702" s="5"/>
      <c r="Q702" s="5"/>
      <c r="R702" s="5"/>
      <c r="S702" s="5"/>
      <c r="T702" s="5"/>
      <c r="U702" s="5"/>
      <c r="V702" s="5"/>
      <c r="W702" s="5">
        <v>68331.179999999993</v>
      </c>
      <c r="X702" s="5">
        <v>1</v>
      </c>
      <c r="Y702" s="5">
        <v>68331.179999999993</v>
      </c>
      <c r="Z702" s="5"/>
      <c r="AA702" s="5"/>
      <c r="AB702" s="5"/>
    </row>
    <row r="703" spans="1:255" x14ac:dyDescent="0.2">
      <c r="A703" s="5">
        <v>50</v>
      </c>
      <c r="B703" s="5">
        <v>0</v>
      </c>
      <c r="C703" s="5">
        <v>0</v>
      </c>
      <c r="D703" s="5">
        <v>1</v>
      </c>
      <c r="E703" s="5">
        <v>222</v>
      </c>
      <c r="F703" s="5">
        <f>ROUND(Source!AO699,O703)</f>
        <v>0</v>
      </c>
      <c r="G703" s="5" t="s">
        <v>50</v>
      </c>
      <c r="H703" s="5" t="s">
        <v>51</v>
      </c>
      <c r="I703" s="5"/>
      <c r="J703" s="5"/>
      <c r="K703" s="5">
        <v>222</v>
      </c>
      <c r="L703" s="5">
        <v>3</v>
      </c>
      <c r="M703" s="5">
        <v>3</v>
      </c>
      <c r="N703" s="5" t="s">
        <v>3</v>
      </c>
      <c r="O703" s="5">
        <v>2</v>
      </c>
      <c r="P703" s="5"/>
      <c r="Q703" s="5"/>
      <c r="R703" s="5"/>
      <c r="S703" s="5"/>
      <c r="T703" s="5"/>
      <c r="U703" s="5"/>
      <c r="V703" s="5"/>
      <c r="W703" s="5">
        <v>0</v>
      </c>
      <c r="X703" s="5">
        <v>1</v>
      </c>
      <c r="Y703" s="5">
        <v>0</v>
      </c>
      <c r="Z703" s="5"/>
      <c r="AA703" s="5"/>
      <c r="AB703" s="5"/>
    </row>
    <row r="704" spans="1:255" x14ac:dyDescent="0.2">
      <c r="A704" s="5">
        <v>50</v>
      </c>
      <c r="B704" s="5">
        <v>0</v>
      </c>
      <c r="C704" s="5">
        <v>0</v>
      </c>
      <c r="D704" s="5">
        <v>1</v>
      </c>
      <c r="E704" s="5">
        <v>225</v>
      </c>
      <c r="F704" s="5">
        <f>ROUND(Source!AV699,O704)</f>
        <v>68331.179999999993</v>
      </c>
      <c r="G704" s="5" t="s">
        <v>52</v>
      </c>
      <c r="H704" s="5" t="s">
        <v>53</v>
      </c>
      <c r="I704" s="5"/>
      <c r="J704" s="5"/>
      <c r="K704" s="5">
        <v>225</v>
      </c>
      <c r="L704" s="5">
        <v>4</v>
      </c>
      <c r="M704" s="5">
        <v>3</v>
      </c>
      <c r="N704" s="5" t="s">
        <v>3</v>
      </c>
      <c r="O704" s="5">
        <v>2</v>
      </c>
      <c r="P704" s="5"/>
      <c r="Q704" s="5"/>
      <c r="R704" s="5"/>
      <c r="S704" s="5"/>
      <c r="T704" s="5"/>
      <c r="U704" s="5"/>
      <c r="V704" s="5"/>
      <c r="W704" s="5">
        <v>68331.179999999993</v>
      </c>
      <c r="X704" s="5">
        <v>1</v>
      </c>
      <c r="Y704" s="5">
        <v>68331.179999999993</v>
      </c>
      <c r="Z704" s="5"/>
      <c r="AA704" s="5"/>
      <c r="AB704" s="5"/>
    </row>
    <row r="705" spans="1:28" x14ac:dyDescent="0.2">
      <c r="A705" s="5">
        <v>50</v>
      </c>
      <c r="B705" s="5">
        <v>0</v>
      </c>
      <c r="C705" s="5">
        <v>0</v>
      </c>
      <c r="D705" s="5">
        <v>1</v>
      </c>
      <c r="E705" s="5">
        <v>226</v>
      </c>
      <c r="F705" s="5">
        <f>ROUND(Source!AW699,O705)</f>
        <v>68331.179999999993</v>
      </c>
      <c r="G705" s="5" t="s">
        <v>54</v>
      </c>
      <c r="H705" s="5" t="s">
        <v>55</v>
      </c>
      <c r="I705" s="5"/>
      <c r="J705" s="5"/>
      <c r="K705" s="5">
        <v>226</v>
      </c>
      <c r="L705" s="5">
        <v>5</v>
      </c>
      <c r="M705" s="5">
        <v>3</v>
      </c>
      <c r="N705" s="5" t="s">
        <v>3</v>
      </c>
      <c r="O705" s="5">
        <v>2</v>
      </c>
      <c r="P705" s="5"/>
      <c r="Q705" s="5"/>
      <c r="R705" s="5"/>
      <c r="S705" s="5"/>
      <c r="T705" s="5"/>
      <c r="U705" s="5"/>
      <c r="V705" s="5"/>
      <c r="W705" s="5">
        <v>68331.179999999993</v>
      </c>
      <c r="X705" s="5">
        <v>1</v>
      </c>
      <c r="Y705" s="5">
        <v>68331.179999999993</v>
      </c>
      <c r="Z705" s="5"/>
      <c r="AA705" s="5"/>
      <c r="AB705" s="5"/>
    </row>
    <row r="706" spans="1:28" x14ac:dyDescent="0.2">
      <c r="A706" s="5">
        <v>50</v>
      </c>
      <c r="B706" s="5">
        <v>0</v>
      </c>
      <c r="C706" s="5">
        <v>0</v>
      </c>
      <c r="D706" s="5">
        <v>1</v>
      </c>
      <c r="E706" s="5">
        <v>227</v>
      </c>
      <c r="F706" s="5">
        <f>ROUND(Source!AX699,O706)</f>
        <v>0</v>
      </c>
      <c r="G706" s="5" t="s">
        <v>56</v>
      </c>
      <c r="H706" s="5" t="s">
        <v>57</v>
      </c>
      <c r="I706" s="5"/>
      <c r="J706" s="5"/>
      <c r="K706" s="5">
        <v>227</v>
      </c>
      <c r="L706" s="5">
        <v>6</v>
      </c>
      <c r="M706" s="5">
        <v>3</v>
      </c>
      <c r="N706" s="5" t="s">
        <v>3</v>
      </c>
      <c r="O706" s="5">
        <v>2</v>
      </c>
      <c r="P706" s="5"/>
      <c r="Q706" s="5"/>
      <c r="R706" s="5"/>
      <c r="S706" s="5"/>
      <c r="T706" s="5"/>
      <c r="U706" s="5"/>
      <c r="V706" s="5"/>
      <c r="W706" s="5">
        <v>0</v>
      </c>
      <c r="X706" s="5">
        <v>1</v>
      </c>
      <c r="Y706" s="5">
        <v>0</v>
      </c>
      <c r="Z706" s="5"/>
      <c r="AA706" s="5"/>
      <c r="AB706" s="5"/>
    </row>
    <row r="707" spans="1:28" x14ac:dyDescent="0.2">
      <c r="A707" s="5">
        <v>50</v>
      </c>
      <c r="B707" s="5">
        <v>0</v>
      </c>
      <c r="C707" s="5">
        <v>0</v>
      </c>
      <c r="D707" s="5">
        <v>1</v>
      </c>
      <c r="E707" s="5">
        <v>228</v>
      </c>
      <c r="F707" s="5">
        <f>ROUND(Source!AY699,O707)</f>
        <v>68331.179999999993</v>
      </c>
      <c r="G707" s="5" t="s">
        <v>58</v>
      </c>
      <c r="H707" s="5" t="s">
        <v>59</v>
      </c>
      <c r="I707" s="5"/>
      <c r="J707" s="5"/>
      <c r="K707" s="5">
        <v>228</v>
      </c>
      <c r="L707" s="5">
        <v>7</v>
      </c>
      <c r="M707" s="5">
        <v>3</v>
      </c>
      <c r="N707" s="5" t="s">
        <v>3</v>
      </c>
      <c r="O707" s="5">
        <v>2</v>
      </c>
      <c r="P707" s="5"/>
      <c r="Q707" s="5"/>
      <c r="R707" s="5"/>
      <c r="S707" s="5"/>
      <c r="T707" s="5"/>
      <c r="U707" s="5"/>
      <c r="V707" s="5"/>
      <c r="W707" s="5">
        <v>68331.179999999993</v>
      </c>
      <c r="X707" s="5">
        <v>1</v>
      </c>
      <c r="Y707" s="5">
        <v>68331.179999999993</v>
      </c>
      <c r="Z707" s="5"/>
      <c r="AA707" s="5"/>
      <c r="AB707" s="5"/>
    </row>
    <row r="708" spans="1:28" x14ac:dyDescent="0.2">
      <c r="A708" s="5">
        <v>50</v>
      </c>
      <c r="B708" s="5">
        <v>0</v>
      </c>
      <c r="C708" s="5">
        <v>0</v>
      </c>
      <c r="D708" s="5">
        <v>1</v>
      </c>
      <c r="E708" s="5">
        <v>216</v>
      </c>
      <c r="F708" s="5">
        <f>ROUND(Source!AP699,O708)</f>
        <v>0</v>
      </c>
      <c r="G708" s="5" t="s">
        <v>60</v>
      </c>
      <c r="H708" s="5" t="s">
        <v>61</v>
      </c>
      <c r="I708" s="5"/>
      <c r="J708" s="5"/>
      <c r="K708" s="5">
        <v>216</v>
      </c>
      <c r="L708" s="5">
        <v>8</v>
      </c>
      <c r="M708" s="5">
        <v>3</v>
      </c>
      <c r="N708" s="5" t="s">
        <v>3</v>
      </c>
      <c r="O708" s="5">
        <v>2</v>
      </c>
      <c r="P708" s="5"/>
      <c r="Q708" s="5"/>
      <c r="R708" s="5"/>
      <c r="S708" s="5"/>
      <c r="T708" s="5"/>
      <c r="U708" s="5"/>
      <c r="V708" s="5"/>
      <c r="W708" s="5">
        <v>0</v>
      </c>
      <c r="X708" s="5">
        <v>1</v>
      </c>
      <c r="Y708" s="5">
        <v>0</v>
      </c>
      <c r="Z708" s="5"/>
      <c r="AA708" s="5"/>
      <c r="AB708" s="5"/>
    </row>
    <row r="709" spans="1:28" x14ac:dyDescent="0.2">
      <c r="A709" s="5">
        <v>50</v>
      </c>
      <c r="B709" s="5">
        <v>0</v>
      </c>
      <c r="C709" s="5">
        <v>0</v>
      </c>
      <c r="D709" s="5">
        <v>1</v>
      </c>
      <c r="E709" s="5">
        <v>223</v>
      </c>
      <c r="F709" s="5">
        <f>ROUND(Source!AQ699,O709)</f>
        <v>0</v>
      </c>
      <c r="G709" s="5" t="s">
        <v>62</v>
      </c>
      <c r="H709" s="5" t="s">
        <v>63</v>
      </c>
      <c r="I709" s="5"/>
      <c r="J709" s="5"/>
      <c r="K709" s="5">
        <v>223</v>
      </c>
      <c r="L709" s="5">
        <v>9</v>
      </c>
      <c r="M709" s="5">
        <v>3</v>
      </c>
      <c r="N709" s="5" t="s">
        <v>3</v>
      </c>
      <c r="O709" s="5">
        <v>2</v>
      </c>
      <c r="P709" s="5"/>
      <c r="Q709" s="5"/>
      <c r="R709" s="5"/>
      <c r="S709" s="5"/>
      <c r="T709" s="5"/>
      <c r="U709" s="5"/>
      <c r="V709" s="5"/>
      <c r="W709" s="5">
        <v>0</v>
      </c>
      <c r="X709" s="5">
        <v>1</v>
      </c>
      <c r="Y709" s="5">
        <v>0</v>
      </c>
      <c r="Z709" s="5"/>
      <c r="AA709" s="5"/>
      <c r="AB709" s="5"/>
    </row>
    <row r="710" spans="1:28" x14ac:dyDescent="0.2">
      <c r="A710" s="5">
        <v>50</v>
      </c>
      <c r="B710" s="5">
        <v>0</v>
      </c>
      <c r="C710" s="5">
        <v>0</v>
      </c>
      <c r="D710" s="5">
        <v>1</v>
      </c>
      <c r="E710" s="5">
        <v>229</v>
      </c>
      <c r="F710" s="5">
        <f>ROUND(Source!AZ699,O710)</f>
        <v>0</v>
      </c>
      <c r="G710" s="5" t="s">
        <v>64</v>
      </c>
      <c r="H710" s="5" t="s">
        <v>65</v>
      </c>
      <c r="I710" s="5"/>
      <c r="J710" s="5"/>
      <c r="K710" s="5">
        <v>229</v>
      </c>
      <c r="L710" s="5">
        <v>10</v>
      </c>
      <c r="M710" s="5">
        <v>3</v>
      </c>
      <c r="N710" s="5" t="s">
        <v>3</v>
      </c>
      <c r="O710" s="5">
        <v>2</v>
      </c>
      <c r="P710" s="5"/>
      <c r="Q710" s="5"/>
      <c r="R710" s="5"/>
      <c r="S710" s="5"/>
      <c r="T710" s="5"/>
      <c r="U710" s="5"/>
      <c r="V710" s="5"/>
      <c r="W710" s="5">
        <v>0</v>
      </c>
      <c r="X710" s="5">
        <v>1</v>
      </c>
      <c r="Y710" s="5">
        <v>0</v>
      </c>
      <c r="Z710" s="5"/>
      <c r="AA710" s="5"/>
      <c r="AB710" s="5"/>
    </row>
    <row r="711" spans="1:28" x14ac:dyDescent="0.2">
      <c r="A711" s="5">
        <v>50</v>
      </c>
      <c r="B711" s="5">
        <v>0</v>
      </c>
      <c r="C711" s="5">
        <v>0</v>
      </c>
      <c r="D711" s="5">
        <v>1</v>
      </c>
      <c r="E711" s="5">
        <v>203</v>
      </c>
      <c r="F711" s="5">
        <f>ROUND(Source!Q699,O711)</f>
        <v>28173.73</v>
      </c>
      <c r="G711" s="5" t="s">
        <v>66</v>
      </c>
      <c r="H711" s="5" t="s">
        <v>67</v>
      </c>
      <c r="I711" s="5"/>
      <c r="J711" s="5"/>
      <c r="K711" s="5">
        <v>203</v>
      </c>
      <c r="L711" s="5">
        <v>11</v>
      </c>
      <c r="M711" s="5">
        <v>3</v>
      </c>
      <c r="N711" s="5" t="s">
        <v>3</v>
      </c>
      <c r="O711" s="5">
        <v>2</v>
      </c>
      <c r="P711" s="5"/>
      <c r="Q711" s="5"/>
      <c r="R711" s="5"/>
      <c r="S711" s="5"/>
      <c r="T711" s="5"/>
      <c r="U711" s="5"/>
      <c r="V711" s="5"/>
      <c r="W711" s="5">
        <v>28173.730000000003</v>
      </c>
      <c r="X711" s="5">
        <v>1</v>
      </c>
      <c r="Y711" s="5">
        <v>28173.730000000003</v>
      </c>
      <c r="Z711" s="5"/>
      <c r="AA711" s="5"/>
      <c r="AB711" s="5"/>
    </row>
    <row r="712" spans="1:28" x14ac:dyDescent="0.2">
      <c r="A712" s="5">
        <v>50</v>
      </c>
      <c r="B712" s="5">
        <v>0</v>
      </c>
      <c r="C712" s="5">
        <v>0</v>
      </c>
      <c r="D712" s="5">
        <v>1</v>
      </c>
      <c r="E712" s="5">
        <v>231</v>
      </c>
      <c r="F712" s="5">
        <f>ROUND(Source!BB699,O712)</f>
        <v>0</v>
      </c>
      <c r="G712" s="5" t="s">
        <v>68</v>
      </c>
      <c r="H712" s="5" t="s">
        <v>69</v>
      </c>
      <c r="I712" s="5"/>
      <c r="J712" s="5"/>
      <c r="K712" s="5">
        <v>231</v>
      </c>
      <c r="L712" s="5">
        <v>12</v>
      </c>
      <c r="M712" s="5">
        <v>3</v>
      </c>
      <c r="N712" s="5" t="s">
        <v>3</v>
      </c>
      <c r="O712" s="5">
        <v>2</v>
      </c>
      <c r="P712" s="5"/>
      <c r="Q712" s="5"/>
      <c r="R712" s="5"/>
      <c r="S712" s="5"/>
      <c r="T712" s="5"/>
      <c r="U712" s="5"/>
      <c r="V712" s="5"/>
      <c r="W712" s="5">
        <v>0</v>
      </c>
      <c r="X712" s="5">
        <v>1</v>
      </c>
      <c r="Y712" s="5">
        <v>0</v>
      </c>
      <c r="Z712" s="5"/>
      <c r="AA712" s="5"/>
      <c r="AB712" s="5"/>
    </row>
    <row r="713" spans="1:28" x14ac:dyDescent="0.2">
      <c r="A713" s="5">
        <v>50</v>
      </c>
      <c r="B713" s="5">
        <v>0</v>
      </c>
      <c r="C713" s="5">
        <v>0</v>
      </c>
      <c r="D713" s="5">
        <v>1</v>
      </c>
      <c r="E713" s="5">
        <v>204</v>
      </c>
      <c r="F713" s="5">
        <f>ROUND(Source!R699,O713)</f>
        <v>7759.15</v>
      </c>
      <c r="G713" s="5" t="s">
        <v>70</v>
      </c>
      <c r="H713" s="5" t="s">
        <v>71</v>
      </c>
      <c r="I713" s="5"/>
      <c r="J713" s="5"/>
      <c r="K713" s="5">
        <v>204</v>
      </c>
      <c r="L713" s="5">
        <v>13</v>
      </c>
      <c r="M713" s="5">
        <v>3</v>
      </c>
      <c r="N713" s="5" t="s">
        <v>3</v>
      </c>
      <c r="O713" s="5">
        <v>2</v>
      </c>
      <c r="P713" s="5"/>
      <c r="Q713" s="5"/>
      <c r="R713" s="5"/>
      <c r="S713" s="5"/>
      <c r="T713" s="5"/>
      <c r="U713" s="5"/>
      <c r="V713" s="5"/>
      <c r="W713" s="5">
        <v>7759.1500000000005</v>
      </c>
      <c r="X713" s="5">
        <v>1</v>
      </c>
      <c r="Y713" s="5">
        <v>7759.1500000000005</v>
      </c>
      <c r="Z713" s="5"/>
      <c r="AA713" s="5"/>
      <c r="AB713" s="5"/>
    </row>
    <row r="714" spans="1:28" x14ac:dyDescent="0.2">
      <c r="A714" s="5">
        <v>50</v>
      </c>
      <c r="B714" s="5">
        <v>0</v>
      </c>
      <c r="C714" s="5">
        <v>0</v>
      </c>
      <c r="D714" s="5">
        <v>1</v>
      </c>
      <c r="E714" s="5">
        <v>205</v>
      </c>
      <c r="F714" s="5">
        <f>ROUND(Source!S699,O714)</f>
        <v>8456.57</v>
      </c>
      <c r="G714" s="5" t="s">
        <v>72</v>
      </c>
      <c r="H714" s="5" t="s">
        <v>73</v>
      </c>
      <c r="I714" s="5"/>
      <c r="J714" s="5"/>
      <c r="K714" s="5">
        <v>205</v>
      </c>
      <c r="L714" s="5">
        <v>14</v>
      </c>
      <c r="M714" s="5">
        <v>3</v>
      </c>
      <c r="N714" s="5" t="s">
        <v>3</v>
      </c>
      <c r="O714" s="5">
        <v>2</v>
      </c>
      <c r="P714" s="5"/>
      <c r="Q714" s="5"/>
      <c r="R714" s="5"/>
      <c r="S714" s="5"/>
      <c r="T714" s="5"/>
      <c r="U714" s="5"/>
      <c r="V714" s="5"/>
      <c r="W714" s="5">
        <v>8456.57</v>
      </c>
      <c r="X714" s="5">
        <v>1</v>
      </c>
      <c r="Y714" s="5">
        <v>8456.57</v>
      </c>
      <c r="Z714" s="5"/>
      <c r="AA714" s="5"/>
      <c r="AB714" s="5"/>
    </row>
    <row r="715" spans="1:28" x14ac:dyDescent="0.2">
      <c r="A715" s="5">
        <v>50</v>
      </c>
      <c r="B715" s="5">
        <v>0</v>
      </c>
      <c r="C715" s="5">
        <v>0</v>
      </c>
      <c r="D715" s="5">
        <v>1</v>
      </c>
      <c r="E715" s="5">
        <v>232</v>
      </c>
      <c r="F715" s="5">
        <f>ROUND(Source!BC699,O715)</f>
        <v>0</v>
      </c>
      <c r="G715" s="5" t="s">
        <v>74</v>
      </c>
      <c r="H715" s="5" t="s">
        <v>75</v>
      </c>
      <c r="I715" s="5"/>
      <c r="J715" s="5"/>
      <c r="K715" s="5">
        <v>232</v>
      </c>
      <c r="L715" s="5">
        <v>15</v>
      </c>
      <c r="M715" s="5">
        <v>3</v>
      </c>
      <c r="N715" s="5" t="s">
        <v>3</v>
      </c>
      <c r="O715" s="5">
        <v>2</v>
      </c>
      <c r="P715" s="5"/>
      <c r="Q715" s="5"/>
      <c r="R715" s="5"/>
      <c r="S715" s="5"/>
      <c r="T715" s="5"/>
      <c r="U715" s="5"/>
      <c r="V715" s="5"/>
      <c r="W715" s="5">
        <v>0</v>
      </c>
      <c r="X715" s="5">
        <v>1</v>
      </c>
      <c r="Y715" s="5">
        <v>0</v>
      </c>
      <c r="Z715" s="5"/>
      <c r="AA715" s="5"/>
      <c r="AB715" s="5"/>
    </row>
    <row r="716" spans="1:28" x14ac:dyDescent="0.2">
      <c r="A716" s="5">
        <v>50</v>
      </c>
      <c r="B716" s="5">
        <v>0</v>
      </c>
      <c r="C716" s="5">
        <v>0</v>
      </c>
      <c r="D716" s="5">
        <v>1</v>
      </c>
      <c r="E716" s="5">
        <v>214</v>
      </c>
      <c r="F716" s="5">
        <f>ROUND(Source!AS699,O716)</f>
        <v>134784.93</v>
      </c>
      <c r="G716" s="5" t="s">
        <v>76</v>
      </c>
      <c r="H716" s="5" t="s">
        <v>77</v>
      </c>
      <c r="I716" s="5"/>
      <c r="J716" s="5"/>
      <c r="K716" s="5">
        <v>214</v>
      </c>
      <c r="L716" s="5">
        <v>16</v>
      </c>
      <c r="M716" s="5">
        <v>3</v>
      </c>
      <c r="N716" s="5" t="s">
        <v>3</v>
      </c>
      <c r="O716" s="5">
        <v>2</v>
      </c>
      <c r="P716" s="5"/>
      <c r="Q716" s="5"/>
      <c r="R716" s="5"/>
      <c r="S716" s="5"/>
      <c r="T716" s="5"/>
      <c r="U716" s="5"/>
      <c r="V716" s="5"/>
      <c r="W716" s="5">
        <v>134784.93</v>
      </c>
      <c r="X716" s="5">
        <v>1</v>
      </c>
      <c r="Y716" s="5">
        <v>134784.93</v>
      </c>
      <c r="Z716" s="5"/>
      <c r="AA716" s="5"/>
      <c r="AB716" s="5"/>
    </row>
    <row r="717" spans="1:28" x14ac:dyDescent="0.2">
      <c r="A717" s="5">
        <v>50</v>
      </c>
      <c r="B717" s="5">
        <v>0</v>
      </c>
      <c r="C717" s="5">
        <v>0</v>
      </c>
      <c r="D717" s="5">
        <v>1</v>
      </c>
      <c r="E717" s="5">
        <v>215</v>
      </c>
      <c r="F717" s="5">
        <f>ROUND(Source!AT699,O717)</f>
        <v>3593.66</v>
      </c>
      <c r="G717" s="5" t="s">
        <v>78</v>
      </c>
      <c r="H717" s="5" t="s">
        <v>79</v>
      </c>
      <c r="I717" s="5"/>
      <c r="J717" s="5"/>
      <c r="K717" s="5">
        <v>215</v>
      </c>
      <c r="L717" s="5">
        <v>17</v>
      </c>
      <c r="M717" s="5">
        <v>3</v>
      </c>
      <c r="N717" s="5" t="s">
        <v>3</v>
      </c>
      <c r="O717" s="5">
        <v>2</v>
      </c>
      <c r="P717" s="5"/>
      <c r="Q717" s="5"/>
      <c r="R717" s="5"/>
      <c r="S717" s="5"/>
      <c r="T717" s="5"/>
      <c r="U717" s="5"/>
      <c r="V717" s="5"/>
      <c r="W717" s="5">
        <v>3593.66</v>
      </c>
      <c r="X717" s="5">
        <v>1</v>
      </c>
      <c r="Y717" s="5">
        <v>3593.66</v>
      </c>
      <c r="Z717" s="5"/>
      <c r="AA717" s="5"/>
      <c r="AB717" s="5"/>
    </row>
    <row r="718" spans="1:28" x14ac:dyDescent="0.2">
      <c r="A718" s="5">
        <v>50</v>
      </c>
      <c r="B718" s="5">
        <v>0</v>
      </c>
      <c r="C718" s="5">
        <v>0</v>
      </c>
      <c r="D718" s="5">
        <v>1</v>
      </c>
      <c r="E718" s="5">
        <v>217</v>
      </c>
      <c r="F718" s="5">
        <f>ROUND(Source!AU699,O718)</f>
        <v>0</v>
      </c>
      <c r="G718" s="5" t="s">
        <v>80</v>
      </c>
      <c r="H718" s="5" t="s">
        <v>81</v>
      </c>
      <c r="I718" s="5"/>
      <c r="J718" s="5"/>
      <c r="K718" s="5">
        <v>217</v>
      </c>
      <c r="L718" s="5">
        <v>18</v>
      </c>
      <c r="M718" s="5">
        <v>3</v>
      </c>
      <c r="N718" s="5" t="s">
        <v>3</v>
      </c>
      <c r="O718" s="5">
        <v>2</v>
      </c>
      <c r="P718" s="5"/>
      <c r="Q718" s="5"/>
      <c r="R718" s="5"/>
      <c r="S718" s="5"/>
      <c r="T718" s="5"/>
      <c r="U718" s="5"/>
      <c r="V718" s="5"/>
      <c r="W718" s="5">
        <v>0</v>
      </c>
      <c r="X718" s="5">
        <v>1</v>
      </c>
      <c r="Y718" s="5">
        <v>0</v>
      </c>
      <c r="Z718" s="5"/>
      <c r="AA718" s="5"/>
      <c r="AB718" s="5"/>
    </row>
    <row r="719" spans="1:28" x14ac:dyDescent="0.2">
      <c r="A719" s="5">
        <v>50</v>
      </c>
      <c r="B719" s="5">
        <v>0</v>
      </c>
      <c r="C719" s="5">
        <v>0</v>
      </c>
      <c r="D719" s="5">
        <v>1</v>
      </c>
      <c r="E719" s="5">
        <v>230</v>
      </c>
      <c r="F719" s="5">
        <f>ROUND(Source!BA699,O719)</f>
        <v>0</v>
      </c>
      <c r="G719" s="5" t="s">
        <v>82</v>
      </c>
      <c r="H719" s="5" t="s">
        <v>83</v>
      </c>
      <c r="I719" s="5"/>
      <c r="J719" s="5"/>
      <c r="K719" s="5">
        <v>230</v>
      </c>
      <c r="L719" s="5">
        <v>19</v>
      </c>
      <c r="M719" s="5">
        <v>3</v>
      </c>
      <c r="N719" s="5" t="s">
        <v>3</v>
      </c>
      <c r="O719" s="5">
        <v>2</v>
      </c>
      <c r="P719" s="5"/>
      <c r="Q719" s="5"/>
      <c r="R719" s="5"/>
      <c r="S719" s="5"/>
      <c r="T719" s="5"/>
      <c r="U719" s="5"/>
      <c r="V719" s="5"/>
      <c r="W719" s="5">
        <v>0</v>
      </c>
      <c r="X719" s="5">
        <v>1</v>
      </c>
      <c r="Y719" s="5">
        <v>0</v>
      </c>
      <c r="Z719" s="5"/>
      <c r="AA719" s="5"/>
      <c r="AB719" s="5"/>
    </row>
    <row r="720" spans="1:28" x14ac:dyDescent="0.2">
      <c r="A720" s="5">
        <v>50</v>
      </c>
      <c r="B720" s="5">
        <v>0</v>
      </c>
      <c r="C720" s="5">
        <v>0</v>
      </c>
      <c r="D720" s="5">
        <v>1</v>
      </c>
      <c r="E720" s="5">
        <v>206</v>
      </c>
      <c r="F720" s="5">
        <f>ROUND(Source!T699,O720)</f>
        <v>0</v>
      </c>
      <c r="G720" s="5" t="s">
        <v>84</v>
      </c>
      <c r="H720" s="5" t="s">
        <v>85</v>
      </c>
      <c r="I720" s="5"/>
      <c r="J720" s="5"/>
      <c r="K720" s="5">
        <v>206</v>
      </c>
      <c r="L720" s="5">
        <v>20</v>
      </c>
      <c r="M720" s="5">
        <v>3</v>
      </c>
      <c r="N720" s="5" t="s">
        <v>3</v>
      </c>
      <c r="O720" s="5">
        <v>2</v>
      </c>
      <c r="P720" s="5"/>
      <c r="Q720" s="5"/>
      <c r="R720" s="5"/>
      <c r="S720" s="5"/>
      <c r="T720" s="5"/>
      <c r="U720" s="5"/>
      <c r="V720" s="5"/>
      <c r="W720" s="5">
        <v>0</v>
      </c>
      <c r="X720" s="5">
        <v>1</v>
      </c>
      <c r="Y720" s="5">
        <v>0</v>
      </c>
      <c r="Z720" s="5"/>
      <c r="AA720" s="5"/>
      <c r="AB720" s="5"/>
    </row>
    <row r="721" spans="1:255" x14ac:dyDescent="0.2">
      <c r="A721" s="5">
        <v>50</v>
      </c>
      <c r="B721" s="5">
        <v>0</v>
      </c>
      <c r="C721" s="5">
        <v>0</v>
      </c>
      <c r="D721" s="5">
        <v>1</v>
      </c>
      <c r="E721" s="5">
        <v>207</v>
      </c>
      <c r="F721" s="5">
        <f>ROUND(Source!U699,O721)</f>
        <v>19.96519</v>
      </c>
      <c r="G721" s="5" t="s">
        <v>86</v>
      </c>
      <c r="H721" s="5" t="s">
        <v>87</v>
      </c>
      <c r="I721" s="5"/>
      <c r="J721" s="5"/>
      <c r="K721" s="5">
        <v>207</v>
      </c>
      <c r="L721" s="5">
        <v>21</v>
      </c>
      <c r="M721" s="5">
        <v>3</v>
      </c>
      <c r="N721" s="5" t="s">
        <v>3</v>
      </c>
      <c r="O721" s="5">
        <v>7</v>
      </c>
      <c r="P721" s="5"/>
      <c r="Q721" s="5"/>
      <c r="R721" s="5"/>
      <c r="S721" s="5"/>
      <c r="T721" s="5"/>
      <c r="U721" s="5"/>
      <c r="V721" s="5"/>
      <c r="W721" s="5">
        <v>19.96519</v>
      </c>
      <c r="X721" s="5">
        <v>1</v>
      </c>
      <c r="Y721" s="5">
        <v>19.96519</v>
      </c>
      <c r="Z721" s="5"/>
      <c r="AA721" s="5"/>
      <c r="AB721" s="5"/>
    </row>
    <row r="722" spans="1:255" x14ac:dyDescent="0.2">
      <c r="A722" s="5">
        <v>50</v>
      </c>
      <c r="B722" s="5">
        <v>0</v>
      </c>
      <c r="C722" s="5">
        <v>0</v>
      </c>
      <c r="D722" s="5">
        <v>1</v>
      </c>
      <c r="E722" s="5">
        <v>208</v>
      </c>
      <c r="F722" s="5">
        <f>ROUND(Source!V699,O722)</f>
        <v>16.079070000000002</v>
      </c>
      <c r="G722" s="5" t="s">
        <v>88</v>
      </c>
      <c r="H722" s="5" t="s">
        <v>89</v>
      </c>
      <c r="I722" s="5"/>
      <c r="J722" s="5"/>
      <c r="K722" s="5">
        <v>208</v>
      </c>
      <c r="L722" s="5">
        <v>22</v>
      </c>
      <c r="M722" s="5">
        <v>3</v>
      </c>
      <c r="N722" s="5" t="s">
        <v>3</v>
      </c>
      <c r="O722" s="5">
        <v>7</v>
      </c>
      <c r="P722" s="5"/>
      <c r="Q722" s="5"/>
      <c r="R722" s="5"/>
      <c r="S722" s="5"/>
      <c r="T722" s="5"/>
      <c r="U722" s="5"/>
      <c r="V722" s="5"/>
      <c r="W722" s="5">
        <v>16.079070000000002</v>
      </c>
      <c r="X722" s="5">
        <v>1</v>
      </c>
      <c r="Y722" s="5">
        <v>16.079070000000002</v>
      </c>
      <c r="Z722" s="5"/>
      <c r="AA722" s="5"/>
      <c r="AB722" s="5"/>
    </row>
    <row r="723" spans="1:255" x14ac:dyDescent="0.2">
      <c r="A723" s="5">
        <v>50</v>
      </c>
      <c r="B723" s="5">
        <v>0</v>
      </c>
      <c r="C723" s="5">
        <v>0</v>
      </c>
      <c r="D723" s="5">
        <v>1</v>
      </c>
      <c r="E723" s="5">
        <v>209</v>
      </c>
      <c r="F723" s="5">
        <f>ROUND(Source!W699,O723)</f>
        <v>0</v>
      </c>
      <c r="G723" s="5" t="s">
        <v>90</v>
      </c>
      <c r="H723" s="5" t="s">
        <v>91</v>
      </c>
      <c r="I723" s="5"/>
      <c r="J723" s="5"/>
      <c r="K723" s="5">
        <v>209</v>
      </c>
      <c r="L723" s="5">
        <v>23</v>
      </c>
      <c r="M723" s="5">
        <v>3</v>
      </c>
      <c r="N723" s="5" t="s">
        <v>3</v>
      </c>
      <c r="O723" s="5">
        <v>2</v>
      </c>
      <c r="P723" s="5"/>
      <c r="Q723" s="5"/>
      <c r="R723" s="5"/>
      <c r="S723" s="5"/>
      <c r="T723" s="5"/>
      <c r="U723" s="5"/>
      <c r="V723" s="5"/>
      <c r="W723" s="5">
        <v>0</v>
      </c>
      <c r="X723" s="5">
        <v>1</v>
      </c>
      <c r="Y723" s="5">
        <v>0</v>
      </c>
      <c r="Z723" s="5"/>
      <c r="AA723" s="5"/>
      <c r="AB723" s="5"/>
    </row>
    <row r="724" spans="1:255" x14ac:dyDescent="0.2">
      <c r="A724" s="5">
        <v>50</v>
      </c>
      <c r="B724" s="5">
        <v>0</v>
      </c>
      <c r="C724" s="5">
        <v>0</v>
      </c>
      <c r="D724" s="5">
        <v>1</v>
      </c>
      <c r="E724" s="5">
        <v>233</v>
      </c>
      <c r="F724" s="5">
        <f>ROUND(Source!BD699,O724)</f>
        <v>0</v>
      </c>
      <c r="G724" s="5" t="s">
        <v>92</v>
      </c>
      <c r="H724" s="5" t="s">
        <v>93</v>
      </c>
      <c r="I724" s="5"/>
      <c r="J724" s="5"/>
      <c r="K724" s="5">
        <v>233</v>
      </c>
      <c r="L724" s="5">
        <v>24</v>
      </c>
      <c r="M724" s="5">
        <v>3</v>
      </c>
      <c r="N724" s="5" t="s">
        <v>3</v>
      </c>
      <c r="O724" s="5">
        <v>2</v>
      </c>
      <c r="P724" s="5"/>
      <c r="Q724" s="5"/>
      <c r="R724" s="5"/>
      <c r="S724" s="5"/>
      <c r="T724" s="5"/>
      <c r="U724" s="5"/>
      <c r="V724" s="5"/>
      <c r="W724" s="5">
        <v>0</v>
      </c>
      <c r="X724" s="5">
        <v>1</v>
      </c>
      <c r="Y724" s="5">
        <v>0</v>
      </c>
      <c r="Z724" s="5"/>
      <c r="AA724" s="5"/>
      <c r="AB724" s="5"/>
    </row>
    <row r="725" spans="1:255" x14ac:dyDescent="0.2">
      <c r="A725" s="5">
        <v>50</v>
      </c>
      <c r="B725" s="5">
        <v>0</v>
      </c>
      <c r="C725" s="5">
        <v>0</v>
      </c>
      <c r="D725" s="5">
        <v>1</v>
      </c>
      <c r="E725" s="5">
        <v>210</v>
      </c>
      <c r="F725" s="5">
        <f>ROUND(Source!X699,O725)</f>
        <v>17480.79</v>
      </c>
      <c r="G725" s="5" t="s">
        <v>94</v>
      </c>
      <c r="H725" s="5" t="s">
        <v>95</v>
      </c>
      <c r="I725" s="5"/>
      <c r="J725" s="5"/>
      <c r="K725" s="5">
        <v>210</v>
      </c>
      <c r="L725" s="5">
        <v>25</v>
      </c>
      <c r="M725" s="5">
        <v>3</v>
      </c>
      <c r="N725" s="5" t="s">
        <v>3</v>
      </c>
      <c r="O725" s="5">
        <v>2</v>
      </c>
      <c r="P725" s="5"/>
      <c r="Q725" s="5"/>
      <c r="R725" s="5"/>
      <c r="S725" s="5"/>
      <c r="T725" s="5"/>
      <c r="U725" s="5"/>
      <c r="V725" s="5"/>
      <c r="W725" s="5">
        <v>17480.79</v>
      </c>
      <c r="X725" s="5">
        <v>1</v>
      </c>
      <c r="Y725" s="5">
        <v>17480.79</v>
      </c>
      <c r="Z725" s="5"/>
      <c r="AA725" s="5"/>
      <c r="AB725" s="5"/>
    </row>
    <row r="726" spans="1:255" x14ac:dyDescent="0.2">
      <c r="A726" s="5">
        <v>50</v>
      </c>
      <c r="B726" s="5">
        <v>0</v>
      </c>
      <c r="C726" s="5">
        <v>0</v>
      </c>
      <c r="D726" s="5">
        <v>1</v>
      </c>
      <c r="E726" s="5">
        <v>211</v>
      </c>
      <c r="F726" s="5">
        <f>ROUND(Source!Y699,O726)</f>
        <v>8177.17</v>
      </c>
      <c r="G726" s="5" t="s">
        <v>96</v>
      </c>
      <c r="H726" s="5" t="s">
        <v>97</v>
      </c>
      <c r="I726" s="5"/>
      <c r="J726" s="5"/>
      <c r="K726" s="5">
        <v>211</v>
      </c>
      <c r="L726" s="5">
        <v>26</v>
      </c>
      <c r="M726" s="5">
        <v>3</v>
      </c>
      <c r="N726" s="5" t="s">
        <v>3</v>
      </c>
      <c r="O726" s="5">
        <v>2</v>
      </c>
      <c r="P726" s="5"/>
      <c r="Q726" s="5"/>
      <c r="R726" s="5"/>
      <c r="S726" s="5"/>
      <c r="T726" s="5"/>
      <c r="U726" s="5"/>
      <c r="V726" s="5"/>
      <c r="W726" s="5">
        <v>8177.17</v>
      </c>
      <c r="X726" s="5">
        <v>1</v>
      </c>
      <c r="Y726" s="5">
        <v>8177.17</v>
      </c>
      <c r="Z726" s="5"/>
      <c r="AA726" s="5"/>
      <c r="AB726" s="5"/>
    </row>
    <row r="727" spans="1:255" x14ac:dyDescent="0.2">
      <c r="A727" s="5">
        <v>50</v>
      </c>
      <c r="B727" s="5">
        <v>0</v>
      </c>
      <c r="C727" s="5">
        <v>0</v>
      </c>
      <c r="D727" s="5">
        <v>1</v>
      </c>
      <c r="E727" s="5">
        <v>224</v>
      </c>
      <c r="F727" s="5">
        <f>ROUND(Source!AR699,O727)</f>
        <v>138378.59</v>
      </c>
      <c r="G727" s="5" t="s">
        <v>98</v>
      </c>
      <c r="H727" s="5" t="s">
        <v>99</v>
      </c>
      <c r="I727" s="5"/>
      <c r="J727" s="5"/>
      <c r="K727" s="5">
        <v>224</v>
      </c>
      <c r="L727" s="5">
        <v>27</v>
      </c>
      <c r="M727" s="5">
        <v>3</v>
      </c>
      <c r="N727" s="5" t="s">
        <v>3</v>
      </c>
      <c r="O727" s="5">
        <v>2</v>
      </c>
      <c r="P727" s="5"/>
      <c r="Q727" s="5"/>
      <c r="R727" s="5"/>
      <c r="S727" s="5"/>
      <c r="T727" s="5"/>
      <c r="U727" s="5"/>
      <c r="V727" s="5"/>
      <c r="W727" s="5">
        <v>138378.59</v>
      </c>
      <c r="X727" s="5">
        <v>1</v>
      </c>
      <c r="Y727" s="5">
        <v>138378.59</v>
      </c>
      <c r="Z727" s="5"/>
      <c r="AA727" s="5"/>
      <c r="AB727" s="5"/>
    </row>
    <row r="729" spans="1:255" x14ac:dyDescent="0.2">
      <c r="A729" s="1">
        <v>5</v>
      </c>
      <c r="B729" s="1">
        <v>1</v>
      </c>
      <c r="C729" s="1"/>
      <c r="D729" s="1">
        <f>ROW(A747)</f>
        <v>747</v>
      </c>
      <c r="E729" s="1"/>
      <c r="F729" s="1" t="s">
        <v>18</v>
      </c>
      <c r="G729" s="1" t="s">
        <v>817</v>
      </c>
      <c r="H729" s="1" t="s">
        <v>3</v>
      </c>
      <c r="I729" s="1">
        <v>0</v>
      </c>
      <c r="J729" s="1"/>
      <c r="K729" s="1">
        <v>-1</v>
      </c>
      <c r="L729" s="1"/>
      <c r="M729" s="1" t="s">
        <v>3</v>
      </c>
      <c r="N729" s="1"/>
      <c r="O729" s="1"/>
      <c r="P729" s="1"/>
      <c r="Q729" s="1"/>
      <c r="R729" s="1"/>
      <c r="S729" s="1">
        <v>0</v>
      </c>
      <c r="T729" s="1"/>
      <c r="U729" s="1" t="s">
        <v>3</v>
      </c>
      <c r="V729" s="1">
        <v>0</v>
      </c>
      <c r="W729" s="1"/>
      <c r="X729" s="1"/>
      <c r="Y729" s="1"/>
      <c r="Z729" s="1"/>
      <c r="AA729" s="1"/>
      <c r="AB729" s="1" t="s">
        <v>3</v>
      </c>
      <c r="AC729" s="1" t="s">
        <v>3</v>
      </c>
      <c r="AD729" s="1" t="s">
        <v>3</v>
      </c>
      <c r="AE729" s="1" t="s">
        <v>3</v>
      </c>
      <c r="AF729" s="1" t="s">
        <v>3</v>
      </c>
      <c r="AG729" s="1" t="s">
        <v>3</v>
      </c>
      <c r="AH729" s="1"/>
      <c r="AI729" s="1"/>
      <c r="AJ729" s="1"/>
      <c r="AK729" s="1"/>
      <c r="AL729" s="1"/>
      <c r="AM729" s="1"/>
      <c r="AN729" s="1"/>
      <c r="AO729" s="1"/>
      <c r="AP729" s="1" t="s">
        <v>3</v>
      </c>
      <c r="AQ729" s="1" t="s">
        <v>3</v>
      </c>
      <c r="AR729" s="1" t="s">
        <v>3</v>
      </c>
      <c r="AS729" s="1"/>
      <c r="AT729" s="1"/>
      <c r="AU729" s="1"/>
      <c r="AV729" s="1"/>
      <c r="AW729" s="1"/>
      <c r="AX729" s="1"/>
      <c r="AY729" s="1"/>
      <c r="AZ729" s="1" t="s">
        <v>3</v>
      </c>
      <c r="BA729" s="1"/>
      <c r="BB729" s="1" t="s">
        <v>3</v>
      </c>
      <c r="BC729" s="1" t="s">
        <v>3</v>
      </c>
      <c r="BD729" s="1" t="s">
        <v>3</v>
      </c>
      <c r="BE729" s="1" t="s">
        <v>3</v>
      </c>
      <c r="BF729" s="1" t="s">
        <v>3</v>
      </c>
      <c r="BG729" s="1" t="s">
        <v>3</v>
      </c>
      <c r="BH729" s="1" t="s">
        <v>3</v>
      </c>
      <c r="BI729" s="1" t="s">
        <v>3</v>
      </c>
      <c r="BJ729" s="1" t="s">
        <v>3</v>
      </c>
      <c r="BK729" s="1" t="s">
        <v>3</v>
      </c>
      <c r="BL729" s="1" t="s">
        <v>3</v>
      </c>
      <c r="BM729" s="1" t="s">
        <v>3</v>
      </c>
      <c r="BN729" s="1" t="s">
        <v>3</v>
      </c>
      <c r="BO729" s="1" t="s">
        <v>3</v>
      </c>
      <c r="BP729" s="1" t="s">
        <v>3</v>
      </c>
      <c r="BQ729" s="1"/>
      <c r="BR729" s="1"/>
      <c r="BS729" s="1"/>
      <c r="BT729" s="1"/>
      <c r="BU729" s="1"/>
      <c r="BV729" s="1"/>
      <c r="BW729" s="1"/>
      <c r="BX729" s="1">
        <v>0</v>
      </c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>
        <v>0</v>
      </c>
    </row>
    <row r="731" spans="1:255" x14ac:dyDescent="0.2">
      <c r="A731" s="3">
        <v>52</v>
      </c>
      <c r="B731" s="3">
        <f t="shared" ref="B731:G731" si="394">B747</f>
        <v>1</v>
      </c>
      <c r="C731" s="3">
        <f t="shared" si="394"/>
        <v>5</v>
      </c>
      <c r="D731" s="3">
        <f t="shared" si="394"/>
        <v>729</v>
      </c>
      <c r="E731" s="3">
        <f t="shared" si="394"/>
        <v>0</v>
      </c>
      <c r="F731" s="3" t="str">
        <f t="shared" si="394"/>
        <v>Новый подраздел</v>
      </c>
      <c r="G731" s="3" t="str">
        <f t="shared" si="394"/>
        <v>Вывод провода-спутника под КИК-4шт</v>
      </c>
      <c r="H731" s="3"/>
      <c r="I731" s="3"/>
      <c r="J731" s="3"/>
      <c r="K731" s="3"/>
      <c r="L731" s="3"/>
      <c r="M731" s="3"/>
      <c r="N731" s="3"/>
      <c r="O731" s="3">
        <f t="shared" ref="O731:AT731" si="395">O747</f>
        <v>7243.76</v>
      </c>
      <c r="P731" s="3">
        <f t="shared" si="395"/>
        <v>4270.6499999999996</v>
      </c>
      <c r="Q731" s="3">
        <f t="shared" si="395"/>
        <v>1536.25</v>
      </c>
      <c r="R731" s="3">
        <f t="shared" si="395"/>
        <v>507.39</v>
      </c>
      <c r="S731" s="3">
        <f t="shared" si="395"/>
        <v>929.47</v>
      </c>
      <c r="T731" s="3">
        <f t="shared" si="395"/>
        <v>0</v>
      </c>
      <c r="U731" s="3">
        <f t="shared" si="395"/>
        <v>2.2444199999999999</v>
      </c>
      <c r="V731" s="3">
        <f t="shared" si="395"/>
        <v>1.1167783999999998</v>
      </c>
      <c r="W731" s="3">
        <f t="shared" si="395"/>
        <v>0</v>
      </c>
      <c r="X731" s="3">
        <f t="shared" si="395"/>
        <v>1666.2</v>
      </c>
      <c r="Y731" s="3">
        <f t="shared" si="395"/>
        <v>1047.3699999999999</v>
      </c>
      <c r="Z731" s="3">
        <f t="shared" si="395"/>
        <v>0</v>
      </c>
      <c r="AA731" s="3">
        <f t="shared" si="395"/>
        <v>0</v>
      </c>
      <c r="AB731" s="3">
        <f t="shared" si="395"/>
        <v>7243.76</v>
      </c>
      <c r="AC731" s="3">
        <f t="shared" si="395"/>
        <v>4270.6499999999996</v>
      </c>
      <c r="AD731" s="3">
        <f t="shared" si="395"/>
        <v>1536.25</v>
      </c>
      <c r="AE731" s="3">
        <f t="shared" si="395"/>
        <v>507.39</v>
      </c>
      <c r="AF731" s="3">
        <f t="shared" si="395"/>
        <v>929.47</v>
      </c>
      <c r="AG731" s="3">
        <f t="shared" si="395"/>
        <v>0</v>
      </c>
      <c r="AH731" s="3">
        <f t="shared" si="395"/>
        <v>2.2444199999999999</v>
      </c>
      <c r="AI731" s="3">
        <f t="shared" si="395"/>
        <v>1.1167783999999998</v>
      </c>
      <c r="AJ731" s="3">
        <f t="shared" si="395"/>
        <v>0</v>
      </c>
      <c r="AK731" s="3">
        <f t="shared" si="395"/>
        <v>1666.2</v>
      </c>
      <c r="AL731" s="3">
        <f t="shared" si="395"/>
        <v>1047.3699999999999</v>
      </c>
      <c r="AM731" s="3">
        <f t="shared" si="395"/>
        <v>0</v>
      </c>
      <c r="AN731" s="3">
        <f t="shared" si="395"/>
        <v>0</v>
      </c>
      <c r="AO731" s="3">
        <f t="shared" si="395"/>
        <v>0</v>
      </c>
      <c r="AP731" s="3">
        <f t="shared" si="395"/>
        <v>0</v>
      </c>
      <c r="AQ731" s="3">
        <f t="shared" si="395"/>
        <v>0</v>
      </c>
      <c r="AR731" s="3">
        <f t="shared" si="395"/>
        <v>9957.33</v>
      </c>
      <c r="AS731" s="3">
        <f t="shared" si="395"/>
        <v>9957.33</v>
      </c>
      <c r="AT731" s="3">
        <f t="shared" si="395"/>
        <v>0</v>
      </c>
      <c r="AU731" s="3">
        <f t="shared" ref="AU731:BZ731" si="396">AU747</f>
        <v>0</v>
      </c>
      <c r="AV731" s="3">
        <f t="shared" si="396"/>
        <v>4270.6499999999996</v>
      </c>
      <c r="AW731" s="3">
        <f t="shared" si="396"/>
        <v>4270.6499999999996</v>
      </c>
      <c r="AX731" s="3">
        <f t="shared" si="396"/>
        <v>0</v>
      </c>
      <c r="AY731" s="3">
        <f t="shared" si="396"/>
        <v>4270.6499999999996</v>
      </c>
      <c r="AZ731" s="3">
        <f t="shared" si="396"/>
        <v>0</v>
      </c>
      <c r="BA731" s="3">
        <f t="shared" si="396"/>
        <v>0</v>
      </c>
      <c r="BB731" s="3">
        <f t="shared" si="396"/>
        <v>0</v>
      </c>
      <c r="BC731" s="3">
        <f t="shared" si="396"/>
        <v>0</v>
      </c>
      <c r="BD731" s="3">
        <f t="shared" si="396"/>
        <v>0</v>
      </c>
      <c r="BE731" s="3">
        <f t="shared" si="396"/>
        <v>0</v>
      </c>
      <c r="BF731" s="3">
        <f t="shared" si="396"/>
        <v>0</v>
      </c>
      <c r="BG731" s="3">
        <f t="shared" si="396"/>
        <v>0</v>
      </c>
      <c r="BH731" s="3">
        <f t="shared" si="396"/>
        <v>0</v>
      </c>
      <c r="BI731" s="3">
        <f t="shared" si="396"/>
        <v>0</v>
      </c>
      <c r="BJ731" s="3">
        <f t="shared" si="396"/>
        <v>0</v>
      </c>
      <c r="BK731" s="3">
        <f t="shared" si="396"/>
        <v>0</v>
      </c>
      <c r="BL731" s="3">
        <f t="shared" si="396"/>
        <v>0</v>
      </c>
      <c r="BM731" s="3">
        <f t="shared" si="396"/>
        <v>0</v>
      </c>
      <c r="BN731" s="3">
        <f t="shared" si="396"/>
        <v>0</v>
      </c>
      <c r="BO731" s="3">
        <f t="shared" si="396"/>
        <v>0</v>
      </c>
      <c r="BP731" s="3">
        <f t="shared" si="396"/>
        <v>0</v>
      </c>
      <c r="BQ731" s="3">
        <f t="shared" si="396"/>
        <v>0</v>
      </c>
      <c r="BR731" s="3">
        <f t="shared" si="396"/>
        <v>0</v>
      </c>
      <c r="BS731" s="3">
        <f t="shared" si="396"/>
        <v>0</v>
      </c>
      <c r="BT731" s="3">
        <f t="shared" si="396"/>
        <v>0</v>
      </c>
      <c r="BU731" s="3">
        <f t="shared" si="396"/>
        <v>0</v>
      </c>
      <c r="BV731" s="3">
        <f t="shared" si="396"/>
        <v>0</v>
      </c>
      <c r="BW731" s="3">
        <f t="shared" si="396"/>
        <v>0</v>
      </c>
      <c r="BX731" s="3">
        <f t="shared" si="396"/>
        <v>0</v>
      </c>
      <c r="BY731" s="3">
        <f t="shared" si="396"/>
        <v>0</v>
      </c>
      <c r="BZ731" s="3">
        <f t="shared" si="396"/>
        <v>0</v>
      </c>
      <c r="CA731" s="3">
        <f t="shared" ref="CA731:DF731" si="397">CA747</f>
        <v>9957.33</v>
      </c>
      <c r="CB731" s="3">
        <f t="shared" si="397"/>
        <v>9957.33</v>
      </c>
      <c r="CC731" s="3">
        <f t="shared" si="397"/>
        <v>0</v>
      </c>
      <c r="CD731" s="3">
        <f t="shared" si="397"/>
        <v>0</v>
      </c>
      <c r="CE731" s="3">
        <f t="shared" si="397"/>
        <v>4270.6499999999996</v>
      </c>
      <c r="CF731" s="3">
        <f t="shared" si="397"/>
        <v>4270.6499999999996</v>
      </c>
      <c r="CG731" s="3">
        <f t="shared" si="397"/>
        <v>0</v>
      </c>
      <c r="CH731" s="3">
        <f t="shared" si="397"/>
        <v>4270.6499999999996</v>
      </c>
      <c r="CI731" s="3">
        <f t="shared" si="397"/>
        <v>0</v>
      </c>
      <c r="CJ731" s="3">
        <f t="shared" si="397"/>
        <v>0</v>
      </c>
      <c r="CK731" s="3">
        <f t="shared" si="397"/>
        <v>0</v>
      </c>
      <c r="CL731" s="3">
        <f t="shared" si="397"/>
        <v>0</v>
      </c>
      <c r="CM731" s="3">
        <f t="shared" si="397"/>
        <v>0</v>
      </c>
      <c r="CN731" s="3">
        <f t="shared" si="397"/>
        <v>0</v>
      </c>
      <c r="CO731" s="3">
        <f t="shared" si="397"/>
        <v>0</v>
      </c>
      <c r="CP731" s="3">
        <f t="shared" si="397"/>
        <v>0</v>
      </c>
      <c r="CQ731" s="3">
        <f t="shared" si="397"/>
        <v>0</v>
      </c>
      <c r="CR731" s="3">
        <f t="shared" si="397"/>
        <v>0</v>
      </c>
      <c r="CS731" s="3">
        <f t="shared" si="397"/>
        <v>0</v>
      </c>
      <c r="CT731" s="3">
        <f t="shared" si="397"/>
        <v>0</v>
      </c>
      <c r="CU731" s="3">
        <f t="shared" si="397"/>
        <v>0</v>
      </c>
      <c r="CV731" s="3">
        <f t="shared" si="397"/>
        <v>0</v>
      </c>
      <c r="CW731" s="3">
        <f t="shared" si="397"/>
        <v>0</v>
      </c>
      <c r="CX731" s="3">
        <f t="shared" si="397"/>
        <v>0</v>
      </c>
      <c r="CY731" s="3">
        <f t="shared" si="397"/>
        <v>0</v>
      </c>
      <c r="CZ731" s="3">
        <f t="shared" si="397"/>
        <v>0</v>
      </c>
      <c r="DA731" s="3">
        <f t="shared" si="397"/>
        <v>0</v>
      </c>
      <c r="DB731" s="3">
        <f t="shared" si="397"/>
        <v>0</v>
      </c>
      <c r="DC731" s="3">
        <f t="shared" si="397"/>
        <v>0</v>
      </c>
      <c r="DD731" s="3">
        <f t="shared" si="397"/>
        <v>0</v>
      </c>
      <c r="DE731" s="3">
        <f t="shared" si="397"/>
        <v>0</v>
      </c>
      <c r="DF731" s="3">
        <f t="shared" si="397"/>
        <v>0</v>
      </c>
      <c r="DG731" s="4">
        <f t="shared" ref="DG731:EL731" si="398">DG747</f>
        <v>0</v>
      </c>
      <c r="DH731" s="4">
        <f t="shared" si="398"/>
        <v>0</v>
      </c>
      <c r="DI731" s="4">
        <f t="shared" si="398"/>
        <v>0</v>
      </c>
      <c r="DJ731" s="4">
        <f t="shared" si="398"/>
        <v>0</v>
      </c>
      <c r="DK731" s="4">
        <f t="shared" si="398"/>
        <v>0</v>
      </c>
      <c r="DL731" s="4">
        <f t="shared" si="398"/>
        <v>0</v>
      </c>
      <c r="DM731" s="4">
        <f t="shared" si="398"/>
        <v>0</v>
      </c>
      <c r="DN731" s="4">
        <f t="shared" si="398"/>
        <v>0</v>
      </c>
      <c r="DO731" s="4">
        <f t="shared" si="398"/>
        <v>0</v>
      </c>
      <c r="DP731" s="4">
        <f t="shared" si="398"/>
        <v>0</v>
      </c>
      <c r="DQ731" s="4">
        <f t="shared" si="398"/>
        <v>0</v>
      </c>
      <c r="DR731" s="4">
        <f t="shared" si="398"/>
        <v>0</v>
      </c>
      <c r="DS731" s="4">
        <f t="shared" si="398"/>
        <v>0</v>
      </c>
      <c r="DT731" s="4">
        <f t="shared" si="398"/>
        <v>0</v>
      </c>
      <c r="DU731" s="4">
        <f t="shared" si="398"/>
        <v>0</v>
      </c>
      <c r="DV731" s="4">
        <f t="shared" si="398"/>
        <v>0</v>
      </c>
      <c r="DW731" s="4">
        <f t="shared" si="398"/>
        <v>0</v>
      </c>
      <c r="DX731" s="4">
        <f t="shared" si="398"/>
        <v>0</v>
      </c>
      <c r="DY731" s="4">
        <f t="shared" si="398"/>
        <v>0</v>
      </c>
      <c r="DZ731" s="4">
        <f t="shared" si="398"/>
        <v>0</v>
      </c>
      <c r="EA731" s="4">
        <f t="shared" si="398"/>
        <v>0</v>
      </c>
      <c r="EB731" s="4">
        <f t="shared" si="398"/>
        <v>0</v>
      </c>
      <c r="EC731" s="4">
        <f t="shared" si="398"/>
        <v>0</v>
      </c>
      <c r="ED731" s="4">
        <f t="shared" si="398"/>
        <v>0</v>
      </c>
      <c r="EE731" s="4">
        <f t="shared" si="398"/>
        <v>0</v>
      </c>
      <c r="EF731" s="4">
        <f t="shared" si="398"/>
        <v>0</v>
      </c>
      <c r="EG731" s="4">
        <f t="shared" si="398"/>
        <v>0</v>
      </c>
      <c r="EH731" s="4">
        <f t="shared" si="398"/>
        <v>0</v>
      </c>
      <c r="EI731" s="4">
        <f t="shared" si="398"/>
        <v>0</v>
      </c>
      <c r="EJ731" s="4">
        <f t="shared" si="398"/>
        <v>0</v>
      </c>
      <c r="EK731" s="4">
        <f t="shared" si="398"/>
        <v>0</v>
      </c>
      <c r="EL731" s="4">
        <f t="shared" si="398"/>
        <v>0</v>
      </c>
      <c r="EM731" s="4">
        <f t="shared" ref="EM731:FR731" si="399">EM747</f>
        <v>0</v>
      </c>
      <c r="EN731" s="4">
        <f t="shared" si="399"/>
        <v>0</v>
      </c>
      <c r="EO731" s="4">
        <f t="shared" si="399"/>
        <v>0</v>
      </c>
      <c r="EP731" s="4">
        <f t="shared" si="399"/>
        <v>0</v>
      </c>
      <c r="EQ731" s="4">
        <f t="shared" si="399"/>
        <v>0</v>
      </c>
      <c r="ER731" s="4">
        <f t="shared" si="399"/>
        <v>0</v>
      </c>
      <c r="ES731" s="4">
        <f t="shared" si="399"/>
        <v>0</v>
      </c>
      <c r="ET731" s="4">
        <f t="shared" si="399"/>
        <v>0</v>
      </c>
      <c r="EU731" s="4">
        <f t="shared" si="399"/>
        <v>0</v>
      </c>
      <c r="EV731" s="4">
        <f t="shared" si="399"/>
        <v>0</v>
      </c>
      <c r="EW731" s="4">
        <f t="shared" si="399"/>
        <v>0</v>
      </c>
      <c r="EX731" s="4">
        <f t="shared" si="399"/>
        <v>0</v>
      </c>
      <c r="EY731" s="4">
        <f t="shared" si="399"/>
        <v>0</v>
      </c>
      <c r="EZ731" s="4">
        <f t="shared" si="399"/>
        <v>0</v>
      </c>
      <c r="FA731" s="4">
        <f t="shared" si="399"/>
        <v>0</v>
      </c>
      <c r="FB731" s="4">
        <f t="shared" si="399"/>
        <v>0</v>
      </c>
      <c r="FC731" s="4">
        <f t="shared" si="399"/>
        <v>0</v>
      </c>
      <c r="FD731" s="4">
        <f t="shared" si="399"/>
        <v>0</v>
      </c>
      <c r="FE731" s="4">
        <f t="shared" si="399"/>
        <v>0</v>
      </c>
      <c r="FF731" s="4">
        <f t="shared" si="399"/>
        <v>0</v>
      </c>
      <c r="FG731" s="4">
        <f t="shared" si="399"/>
        <v>0</v>
      </c>
      <c r="FH731" s="4">
        <f t="shared" si="399"/>
        <v>0</v>
      </c>
      <c r="FI731" s="4">
        <f t="shared" si="399"/>
        <v>0</v>
      </c>
      <c r="FJ731" s="4">
        <f t="shared" si="399"/>
        <v>0</v>
      </c>
      <c r="FK731" s="4">
        <f t="shared" si="399"/>
        <v>0</v>
      </c>
      <c r="FL731" s="4">
        <f t="shared" si="399"/>
        <v>0</v>
      </c>
      <c r="FM731" s="4">
        <f t="shared" si="399"/>
        <v>0</v>
      </c>
      <c r="FN731" s="4">
        <f t="shared" si="399"/>
        <v>0</v>
      </c>
      <c r="FO731" s="4">
        <f t="shared" si="399"/>
        <v>0</v>
      </c>
      <c r="FP731" s="4">
        <f t="shared" si="399"/>
        <v>0</v>
      </c>
      <c r="FQ731" s="4">
        <f t="shared" si="399"/>
        <v>0</v>
      </c>
      <c r="FR731" s="4">
        <f t="shared" si="399"/>
        <v>0</v>
      </c>
      <c r="FS731" s="4">
        <f t="shared" ref="FS731:GX731" si="400">FS747</f>
        <v>0</v>
      </c>
      <c r="FT731" s="4">
        <f t="shared" si="400"/>
        <v>0</v>
      </c>
      <c r="FU731" s="4">
        <f t="shared" si="400"/>
        <v>0</v>
      </c>
      <c r="FV731" s="4">
        <f t="shared" si="400"/>
        <v>0</v>
      </c>
      <c r="FW731" s="4">
        <f t="shared" si="400"/>
        <v>0</v>
      </c>
      <c r="FX731" s="4">
        <f t="shared" si="400"/>
        <v>0</v>
      </c>
      <c r="FY731" s="4">
        <f t="shared" si="400"/>
        <v>0</v>
      </c>
      <c r="FZ731" s="4">
        <f t="shared" si="400"/>
        <v>0</v>
      </c>
      <c r="GA731" s="4">
        <f t="shared" si="400"/>
        <v>0</v>
      </c>
      <c r="GB731" s="4">
        <f t="shared" si="400"/>
        <v>0</v>
      </c>
      <c r="GC731" s="4">
        <f t="shared" si="400"/>
        <v>0</v>
      </c>
      <c r="GD731" s="4">
        <f t="shared" si="400"/>
        <v>0</v>
      </c>
      <c r="GE731" s="4">
        <f t="shared" si="400"/>
        <v>0</v>
      </c>
      <c r="GF731" s="4">
        <f t="shared" si="400"/>
        <v>0</v>
      </c>
      <c r="GG731" s="4">
        <f t="shared" si="400"/>
        <v>0</v>
      </c>
      <c r="GH731" s="4">
        <f t="shared" si="400"/>
        <v>0</v>
      </c>
      <c r="GI731" s="4">
        <f t="shared" si="400"/>
        <v>0</v>
      </c>
      <c r="GJ731" s="4">
        <f t="shared" si="400"/>
        <v>0</v>
      </c>
      <c r="GK731" s="4">
        <f t="shared" si="400"/>
        <v>0</v>
      </c>
      <c r="GL731" s="4">
        <f t="shared" si="400"/>
        <v>0</v>
      </c>
      <c r="GM731" s="4">
        <f t="shared" si="400"/>
        <v>0</v>
      </c>
      <c r="GN731" s="4">
        <f t="shared" si="400"/>
        <v>0</v>
      </c>
      <c r="GO731" s="4">
        <f t="shared" si="400"/>
        <v>0</v>
      </c>
      <c r="GP731" s="4">
        <f t="shared" si="400"/>
        <v>0</v>
      </c>
      <c r="GQ731" s="4">
        <f t="shared" si="400"/>
        <v>0</v>
      </c>
      <c r="GR731" s="4">
        <f t="shared" si="400"/>
        <v>0</v>
      </c>
      <c r="GS731" s="4">
        <f t="shared" si="400"/>
        <v>0</v>
      </c>
      <c r="GT731" s="4">
        <f t="shared" si="400"/>
        <v>0</v>
      </c>
      <c r="GU731" s="4">
        <f t="shared" si="400"/>
        <v>0</v>
      </c>
      <c r="GV731" s="4">
        <f t="shared" si="400"/>
        <v>0</v>
      </c>
      <c r="GW731" s="4">
        <f t="shared" si="400"/>
        <v>0</v>
      </c>
      <c r="GX731" s="4">
        <f t="shared" si="400"/>
        <v>0</v>
      </c>
    </row>
    <row r="733" spans="1:255" x14ac:dyDescent="0.2">
      <c r="A733" s="2">
        <v>17</v>
      </c>
      <c r="B733" s="2">
        <v>1</v>
      </c>
      <c r="C733" s="2">
        <f>ROW(SmtRes!A739)</f>
        <v>739</v>
      </c>
      <c r="D733" s="2">
        <f>ROW(EtalonRes!A807)</f>
        <v>807</v>
      </c>
      <c r="E733" s="2" t="s">
        <v>818</v>
      </c>
      <c r="F733" s="2" t="s">
        <v>102</v>
      </c>
      <c r="G733" s="2" t="s">
        <v>323</v>
      </c>
      <c r="H733" s="2" t="s">
        <v>104</v>
      </c>
      <c r="I733" s="2">
        <f>ROUND(3/100,7)</f>
        <v>0.03</v>
      </c>
      <c r="J733" s="2">
        <v>0</v>
      </c>
      <c r="K733" s="2">
        <f>ROUND(3/100,7)</f>
        <v>0.03</v>
      </c>
      <c r="L733" s="2"/>
      <c r="M733" s="2"/>
      <c r="N733" s="2"/>
      <c r="O733" s="2">
        <f t="shared" ref="O733:O745" si="401">ROUND(CP733,2)</f>
        <v>853.56</v>
      </c>
      <c r="P733" s="2">
        <f>SUMIF(SmtRes!AQ726:'SmtRes'!AQ739,"=1",SmtRes!DF726:'SmtRes'!DF739)</f>
        <v>57.75</v>
      </c>
      <c r="Q733" s="2">
        <f>SUMIF(SmtRes!AQ726:'SmtRes'!AQ739,"=1",SmtRes!DG726:'SmtRes'!DG739)</f>
        <v>408.22</v>
      </c>
      <c r="R733" s="2">
        <f>SUMIF(SmtRes!AQ726:'SmtRes'!AQ739,"=1",SmtRes!DH726:'SmtRes'!DH739)</f>
        <v>161.5</v>
      </c>
      <c r="S733" s="2">
        <f>SUMIF(SmtRes!AQ726:'SmtRes'!AQ739,"=1",SmtRes!DI726:'SmtRes'!DI739)</f>
        <v>226.09</v>
      </c>
      <c r="T733" s="2">
        <f t="shared" ref="T733:T745" si="402">ROUND(CU733*I733,2)</f>
        <v>0</v>
      </c>
      <c r="U733" s="2">
        <f>SUMIF(SmtRes!AQ726:'SmtRes'!AQ739,"=1",SmtRes!CV726:'SmtRes'!CV739)</f>
        <v>0.61529999999999996</v>
      </c>
      <c r="V733" s="2">
        <f>SUMIF(SmtRes!AQ726:'SmtRes'!AQ739,"=1",SmtRes!CW726:'SmtRes'!CW739)</f>
        <v>0.35880000000000001</v>
      </c>
      <c r="W733" s="2">
        <f t="shared" ref="W733:W745" si="403">ROUND(CX733*I733,2)</f>
        <v>0</v>
      </c>
      <c r="X733" s="2">
        <f t="shared" ref="X733:X745" si="404">ROUND(CY733,2)</f>
        <v>453.48</v>
      </c>
      <c r="Y733" s="2">
        <f t="shared" ref="Y733:Y745" si="405">ROUND(CZ733,2)</f>
        <v>286.82</v>
      </c>
      <c r="Z733" s="2"/>
      <c r="AA733" s="2">
        <v>72309884</v>
      </c>
      <c r="AB733" s="2">
        <f t="shared" ref="AB733:AB745" si="406">ROUND((AC733+AD733+AF733),6)</f>
        <v>20646.239440000001</v>
      </c>
      <c r="AC733" s="2">
        <f>ROUND((SUM(SmtRes!BQ726:'SmtRes'!BQ739)),6)</f>
        <v>1436.9998399999999</v>
      </c>
      <c r="AD733" s="2">
        <f>ROUND((((SUM(SmtRes!BR726:'SmtRes'!BR739))-(SUM(SmtRes!BS726:'SmtRes'!BS739)))+AE733),6)</f>
        <v>11673.0452</v>
      </c>
      <c r="AE733" s="2">
        <f>ROUND((SUM(SmtRes!BS726:'SmtRes'!BS739)),6)</f>
        <v>5383.482</v>
      </c>
      <c r="AF733" s="2">
        <f>ROUND((SUM(SmtRes!BT726:'SmtRes'!BT739)),6)</f>
        <v>7536.1944000000003</v>
      </c>
      <c r="AG733" s="2">
        <f t="shared" ref="AG733:AG745" si="407">ROUND((AP733),6)</f>
        <v>0</v>
      </c>
      <c r="AH733" s="2">
        <f>(SUM(SmtRes!BU726:'SmtRes'!BU739))</f>
        <v>20.51</v>
      </c>
      <c r="AI733" s="2">
        <f>(SUM(SmtRes!BV726:'SmtRes'!BV739))</f>
        <v>11.959999999999999</v>
      </c>
      <c r="AJ733" s="2">
        <f t="shared" ref="AJ733:AJ745" si="408">(AS733)</f>
        <v>0</v>
      </c>
      <c r="AK733" s="2">
        <v>26029.721439599998</v>
      </c>
      <c r="AL733" s="2">
        <v>1436.9998395999996</v>
      </c>
      <c r="AM733" s="2">
        <v>11673.045199999999</v>
      </c>
      <c r="AN733" s="2">
        <v>5383.482</v>
      </c>
      <c r="AO733" s="2">
        <v>7536.1944000000003</v>
      </c>
      <c r="AP733" s="2">
        <v>0</v>
      </c>
      <c r="AQ733" s="2">
        <v>20.51</v>
      </c>
      <c r="AR733" s="2">
        <v>11.959999999999999</v>
      </c>
      <c r="AS733" s="2">
        <v>0</v>
      </c>
      <c r="AT733" s="2">
        <v>117</v>
      </c>
      <c r="AU733" s="2">
        <v>74</v>
      </c>
      <c r="AV733" s="2">
        <v>1</v>
      </c>
      <c r="AW733" s="2">
        <v>1</v>
      </c>
      <c r="AX733" s="2"/>
      <c r="AY733" s="2"/>
      <c r="AZ733" s="2">
        <v>1</v>
      </c>
      <c r="BA733" s="2">
        <v>1</v>
      </c>
      <c r="BB733" s="2">
        <v>1</v>
      </c>
      <c r="BC733" s="2">
        <v>1</v>
      </c>
      <c r="BD733" s="2" t="s">
        <v>3</v>
      </c>
      <c r="BE733" s="2" t="s">
        <v>3</v>
      </c>
      <c r="BF733" s="2" t="s">
        <v>3</v>
      </c>
      <c r="BG733" s="2" t="s">
        <v>3</v>
      </c>
      <c r="BH733" s="2">
        <v>0</v>
      </c>
      <c r="BI733" s="2">
        <v>1</v>
      </c>
      <c r="BJ733" s="2" t="s">
        <v>105</v>
      </c>
      <c r="BK733" s="2"/>
      <c r="BL733" s="2"/>
      <c r="BM733" s="2">
        <v>24001</v>
      </c>
      <c r="BN733" s="2">
        <v>0</v>
      </c>
      <c r="BO733" s="2" t="s">
        <v>3</v>
      </c>
      <c r="BP733" s="2">
        <v>0</v>
      </c>
      <c r="BQ733" s="2">
        <v>2</v>
      </c>
      <c r="BR733" s="2">
        <v>0</v>
      </c>
      <c r="BS733" s="2">
        <v>1</v>
      </c>
      <c r="BT733" s="2">
        <v>1</v>
      </c>
      <c r="BU733" s="2">
        <v>1</v>
      </c>
      <c r="BV733" s="2">
        <v>1</v>
      </c>
      <c r="BW733" s="2">
        <v>1</v>
      </c>
      <c r="BX733" s="2">
        <v>1</v>
      </c>
      <c r="BY733" s="2" t="s">
        <v>3</v>
      </c>
      <c r="BZ733" s="2">
        <v>117</v>
      </c>
      <c r="CA733" s="2">
        <v>74</v>
      </c>
      <c r="CB733" s="2" t="s">
        <v>3</v>
      </c>
      <c r="CC733" s="2"/>
      <c r="CD733" s="2"/>
      <c r="CE733" s="2">
        <v>0</v>
      </c>
      <c r="CF733" s="2">
        <v>0</v>
      </c>
      <c r="CG733" s="2">
        <v>0</v>
      </c>
      <c r="CH733" s="2"/>
      <c r="CI733" s="2"/>
      <c r="CJ733" s="2"/>
      <c r="CK733" s="2"/>
      <c r="CL733" s="2"/>
      <c r="CM733" s="2">
        <v>0</v>
      </c>
      <c r="CN733" s="2" t="s">
        <v>3</v>
      </c>
      <c r="CO733" s="2">
        <v>0</v>
      </c>
      <c r="CP733" s="2">
        <f t="shared" ref="CP733:CP745" si="409">(P733+Q733+S733+R733)</f>
        <v>853.56000000000006</v>
      </c>
      <c r="CQ733" s="2">
        <f>SUMIF(SmtRes!AQ726:'SmtRes'!AQ739,"=1",SmtRes!AA726:'SmtRes'!AA739)</f>
        <v>866901.96</v>
      </c>
      <c r="CR733" s="2">
        <f>SUMIF(SmtRes!AQ726:'SmtRes'!AQ739,"=1",SmtRes!AB726:'SmtRes'!AB739)</f>
        <v>1617.0000000000002</v>
      </c>
      <c r="CS733" s="2">
        <f>SUMIF(SmtRes!AQ726:'SmtRes'!AQ739,"=1",SmtRes!AC726:'SmtRes'!AC739)</f>
        <v>846.56999999999994</v>
      </c>
      <c r="CT733" s="2">
        <f>SUMIF(SmtRes!AQ726:'SmtRes'!AQ739,"=1",SmtRes!AD726:'SmtRes'!AD739)</f>
        <v>367.44</v>
      </c>
      <c r="CU733" s="2">
        <f t="shared" ref="CU733:CU745" si="410">AG733</f>
        <v>0</v>
      </c>
      <c r="CV733" s="2">
        <f>SUMIF(SmtRes!AQ726:'SmtRes'!AQ739,"=1",SmtRes!BU726:'SmtRes'!BU739)</f>
        <v>20.51</v>
      </c>
      <c r="CW733" s="2">
        <f>SUMIF(SmtRes!AQ726:'SmtRes'!AQ739,"=1",SmtRes!BV726:'SmtRes'!BV739)</f>
        <v>11.959999999999999</v>
      </c>
      <c r="CX733" s="2">
        <f t="shared" ref="CX733:CX745" si="411">AJ733</f>
        <v>0</v>
      </c>
      <c r="CY733" s="2">
        <f>(((S733+R733)*AT733)/100)</f>
        <v>453.48030000000006</v>
      </c>
      <c r="CZ733" s="2">
        <f>(((S733+R733)*AU733)/100)</f>
        <v>286.81660000000005</v>
      </c>
      <c r="DA733" s="2"/>
      <c r="DB733" s="2"/>
      <c r="DC733" s="2" t="s">
        <v>3</v>
      </c>
      <c r="DD733" s="2" t="s">
        <v>3</v>
      </c>
      <c r="DE733" s="2" t="s">
        <v>3</v>
      </c>
      <c r="DF733" s="2" t="s">
        <v>3</v>
      </c>
      <c r="DG733" s="2" t="s">
        <v>3</v>
      </c>
      <c r="DH733" s="2" t="s">
        <v>3</v>
      </c>
      <c r="DI733" s="2" t="s">
        <v>3</v>
      </c>
      <c r="DJ733" s="2" t="s">
        <v>3</v>
      </c>
      <c r="DK733" s="2" t="s">
        <v>3</v>
      </c>
      <c r="DL733" s="2" t="s">
        <v>3</v>
      </c>
      <c r="DM733" s="2" t="s">
        <v>3</v>
      </c>
      <c r="DN733" s="2">
        <v>0</v>
      </c>
      <c r="DO733" s="2">
        <v>0</v>
      </c>
      <c r="DP733" s="2">
        <v>1</v>
      </c>
      <c r="DQ733" s="2">
        <v>1</v>
      </c>
      <c r="DR733" s="2"/>
      <c r="DS733" s="2"/>
      <c r="DT733" s="2"/>
      <c r="DU733" s="2">
        <v>1003</v>
      </c>
      <c r="DV733" s="2" t="s">
        <v>104</v>
      </c>
      <c r="DW733" s="2" t="s">
        <v>104</v>
      </c>
      <c r="DX733" s="2">
        <v>100</v>
      </c>
      <c r="DY733" s="2"/>
      <c r="DZ733" s="2" t="s">
        <v>3</v>
      </c>
      <c r="EA733" s="2" t="s">
        <v>3</v>
      </c>
      <c r="EB733" s="2" t="s">
        <v>3</v>
      </c>
      <c r="EC733" s="2" t="s">
        <v>3</v>
      </c>
      <c r="ED733" s="2"/>
      <c r="EE733" s="2">
        <v>70312969</v>
      </c>
      <c r="EF733" s="2">
        <v>2</v>
      </c>
      <c r="EG733" s="2" t="s">
        <v>25</v>
      </c>
      <c r="EH733" s="2">
        <v>18</v>
      </c>
      <c r="EI733" s="2" t="s">
        <v>106</v>
      </c>
      <c r="EJ733" s="2">
        <v>1</v>
      </c>
      <c r="EK733" s="2">
        <v>24001</v>
      </c>
      <c r="EL733" s="2" t="s">
        <v>106</v>
      </c>
      <c r="EM733" s="2" t="s">
        <v>107</v>
      </c>
      <c r="EN733" s="2"/>
      <c r="EO733" s="2" t="s">
        <v>3</v>
      </c>
      <c r="EP733" s="2"/>
      <c r="EQ733" s="2">
        <v>0</v>
      </c>
      <c r="ER733" s="2">
        <v>0</v>
      </c>
      <c r="ES733" s="2">
        <v>0</v>
      </c>
      <c r="ET733" s="2">
        <v>0</v>
      </c>
      <c r="EU733" s="2">
        <v>0</v>
      </c>
      <c r="EV733" s="2">
        <v>0</v>
      </c>
      <c r="EW733" s="2">
        <v>20.51</v>
      </c>
      <c r="EX733" s="2">
        <v>11.96</v>
      </c>
      <c r="EY733" s="2">
        <v>0</v>
      </c>
      <c r="EZ733" s="2"/>
      <c r="FA733" s="2"/>
      <c r="FB733" s="2"/>
      <c r="FC733" s="2"/>
      <c r="FD733" s="2"/>
      <c r="FE733" s="2"/>
      <c r="FF733" s="2"/>
      <c r="FG733" s="2"/>
      <c r="FH733" s="2"/>
      <c r="FI733" s="2"/>
      <c r="FJ733" s="2"/>
      <c r="FK733" s="2"/>
      <c r="FL733" s="2"/>
      <c r="FM733" s="2"/>
      <c r="FN733" s="2"/>
      <c r="FO733" s="2"/>
      <c r="FP733" s="2"/>
      <c r="FQ733" s="2">
        <v>0</v>
      </c>
      <c r="FR733" s="2">
        <v>0</v>
      </c>
      <c r="FS733" s="2">
        <v>0</v>
      </c>
      <c r="FT733" s="2"/>
      <c r="FU733" s="2"/>
      <c r="FV733" s="2"/>
      <c r="FW733" s="2"/>
      <c r="FX733" s="2">
        <v>117</v>
      </c>
      <c r="FY733" s="2">
        <v>74</v>
      </c>
      <c r="FZ733" s="2"/>
      <c r="GA733" s="2" t="s">
        <v>3</v>
      </c>
      <c r="GB733" s="2"/>
      <c r="GC733" s="2"/>
      <c r="GD733" s="2">
        <v>1</v>
      </c>
      <c r="GE733" s="2"/>
      <c r="GF733" s="2">
        <v>1985991365</v>
      </c>
      <c r="GG733" s="2">
        <v>2</v>
      </c>
      <c r="GH733" s="2">
        <v>1</v>
      </c>
      <c r="GI733" s="2">
        <v>-2</v>
      </c>
      <c r="GJ733" s="2">
        <v>0</v>
      </c>
      <c r="GK733" s="2">
        <v>0</v>
      </c>
      <c r="GL733" s="2">
        <f t="shared" ref="GL733:GL745" si="412">ROUND(IF(AND(BH733=3,BI733=3,FS733&lt;&gt;0),P733,0),2)</f>
        <v>0</v>
      </c>
      <c r="GM733" s="2">
        <f t="shared" ref="GM733:GM745" si="413">ROUND(O733+X733+Y733,2)+GX733</f>
        <v>1593.86</v>
      </c>
      <c r="GN733" s="2">
        <f t="shared" ref="GN733:GN745" si="414">IF(OR(BI733=0,BI733=1),GM733-GX733,0)</f>
        <v>1593.86</v>
      </c>
      <c r="GO733" s="2">
        <f t="shared" ref="GO733:GO745" si="415">IF(BI733=2,GM733-GX733,0)</f>
        <v>0</v>
      </c>
      <c r="GP733" s="2">
        <f t="shared" ref="GP733:GP745" si="416">IF(BI733=4,GM733-GX733,0)</f>
        <v>0</v>
      </c>
      <c r="GQ733" s="2"/>
      <c r="GR733" s="2">
        <v>0</v>
      </c>
      <c r="GS733" s="2">
        <v>3</v>
      </c>
      <c r="GT733" s="2">
        <v>0</v>
      </c>
      <c r="GU733" s="2" t="s">
        <v>3</v>
      </c>
      <c r="GV733" s="2">
        <f t="shared" ref="GV733:GV745" si="417">ROUND((GT733),6)</f>
        <v>0</v>
      </c>
      <c r="GW733" s="2">
        <v>1</v>
      </c>
      <c r="GX733" s="2">
        <f t="shared" ref="GX733:GX745" si="418">ROUND(HC733*I733,2)</f>
        <v>0</v>
      </c>
      <c r="GY733" s="2"/>
      <c r="GZ733" s="2"/>
      <c r="HA733" s="2">
        <v>0</v>
      </c>
      <c r="HB733" s="2">
        <v>0</v>
      </c>
      <c r="HC733" s="2">
        <f t="shared" ref="HC733:HC745" si="419">GV733*GW733</f>
        <v>0</v>
      </c>
      <c r="HD733" s="2"/>
      <c r="HE733" s="2" t="s">
        <v>3</v>
      </c>
      <c r="HF733" s="2" t="s">
        <v>3</v>
      </c>
      <c r="HG733" s="2"/>
      <c r="HH733" s="2"/>
      <c r="HI733" s="2"/>
      <c r="HJ733" s="2"/>
      <c r="HK733" s="2"/>
      <c r="HL733" s="2"/>
      <c r="HM733" s="2" t="s">
        <v>3</v>
      </c>
      <c r="HN733" s="2" t="s">
        <v>108</v>
      </c>
      <c r="HO733" s="2" t="s">
        <v>109</v>
      </c>
      <c r="HP733" s="2" t="s">
        <v>106</v>
      </c>
      <c r="HQ733" s="2" t="s">
        <v>106</v>
      </c>
      <c r="HR733" s="2"/>
      <c r="HS733" s="2">
        <v>0</v>
      </c>
      <c r="HT733" s="2"/>
      <c r="HU733" s="2"/>
      <c r="HV733" s="2"/>
      <c r="HW733" s="2"/>
      <c r="HX733" s="2"/>
      <c r="HY733" s="2"/>
      <c r="HZ733" s="2"/>
      <c r="IA733" s="2"/>
      <c r="IB733" s="2"/>
      <c r="IC733" s="2"/>
      <c r="ID733" s="2"/>
      <c r="IE733" s="2"/>
      <c r="IF733" s="2"/>
      <c r="IG733" s="2"/>
      <c r="IH733" s="2"/>
      <c r="II733" s="2"/>
      <c r="IJ733" s="2"/>
      <c r="IK733" s="2">
        <v>0</v>
      </c>
      <c r="IL733" s="2"/>
      <c r="IM733" s="2"/>
      <c r="IN733" s="2"/>
      <c r="IO733" s="2"/>
      <c r="IP733" s="2"/>
      <c r="IQ733" s="2"/>
      <c r="IR733" s="2"/>
      <c r="IS733" s="2"/>
      <c r="IT733" s="2"/>
      <c r="IU733" s="2"/>
    </row>
    <row r="734" spans="1:255" x14ac:dyDescent="0.2">
      <c r="A734" s="2">
        <v>17</v>
      </c>
      <c r="B734" s="2">
        <v>1</v>
      </c>
      <c r="C734" s="2"/>
      <c r="D734" s="2"/>
      <c r="E734" s="2" t="s">
        <v>819</v>
      </c>
      <c r="F734" s="2" t="s">
        <v>280</v>
      </c>
      <c r="G734" s="2" t="s">
        <v>281</v>
      </c>
      <c r="H734" s="2" t="s">
        <v>113</v>
      </c>
      <c r="I734" s="2">
        <v>3</v>
      </c>
      <c r="J734" s="2">
        <v>0</v>
      </c>
      <c r="K734" s="2">
        <v>3</v>
      </c>
      <c r="L734" s="2"/>
      <c r="M734" s="2"/>
      <c r="N734" s="2"/>
      <c r="O734" s="2">
        <f t="shared" si="401"/>
        <v>562.67999999999995</v>
      </c>
      <c r="P734" s="2">
        <f>ROUND(CQ734*I734,2)</f>
        <v>562.67999999999995</v>
      </c>
      <c r="Q734" s="2">
        <f>ROUND(CR734*I734,2)</f>
        <v>0</v>
      </c>
      <c r="R734" s="2">
        <f>ROUND(CS734*I734,2)</f>
        <v>0</v>
      </c>
      <c r="S734" s="2">
        <f>ROUND(CT734*I734,2)</f>
        <v>0</v>
      </c>
      <c r="T734" s="2">
        <f t="shared" si="402"/>
        <v>0</v>
      </c>
      <c r="U734" s="2">
        <f>ROUND(CV734*I734,7)</f>
        <v>0</v>
      </c>
      <c r="V734" s="2">
        <f>ROUND(CW734*I734,7)</f>
        <v>0</v>
      </c>
      <c r="W734" s="2">
        <f t="shared" si="403"/>
        <v>0</v>
      </c>
      <c r="X734" s="2">
        <f t="shared" si="404"/>
        <v>0</v>
      </c>
      <c r="Y734" s="2">
        <f t="shared" si="405"/>
        <v>0</v>
      </c>
      <c r="Z734" s="2"/>
      <c r="AA734" s="2">
        <v>72309884</v>
      </c>
      <c r="AB734" s="2">
        <f t="shared" si="406"/>
        <v>243.58</v>
      </c>
      <c r="AC734" s="2">
        <f>ROUND((ES734),6)</f>
        <v>243.58</v>
      </c>
      <c r="AD734" s="2">
        <f>ROUND((((ET734)-(EU734))+AE734),6)</f>
        <v>0</v>
      </c>
      <c r="AE734" s="2">
        <f>ROUND((EU734),6)</f>
        <v>0</v>
      </c>
      <c r="AF734" s="2">
        <f>ROUND((EV734),6)</f>
        <v>0</v>
      </c>
      <c r="AG734" s="2">
        <f t="shared" si="407"/>
        <v>0</v>
      </c>
      <c r="AH734" s="2">
        <f>(EW734)</f>
        <v>0</v>
      </c>
      <c r="AI734" s="2">
        <f>(EX734)</f>
        <v>0</v>
      </c>
      <c r="AJ734" s="2">
        <f t="shared" si="408"/>
        <v>0</v>
      </c>
      <c r="AK734" s="2">
        <v>243.58</v>
      </c>
      <c r="AL734" s="2">
        <v>243.58</v>
      </c>
      <c r="AM734" s="2">
        <v>0</v>
      </c>
      <c r="AN734" s="2">
        <v>0</v>
      </c>
      <c r="AO734" s="2">
        <v>0</v>
      </c>
      <c r="AP734" s="2">
        <v>0</v>
      </c>
      <c r="AQ734" s="2">
        <v>0</v>
      </c>
      <c r="AR734" s="2">
        <v>0</v>
      </c>
      <c r="AS734" s="2">
        <v>0</v>
      </c>
      <c r="AT734" s="2">
        <v>0</v>
      </c>
      <c r="AU734" s="2">
        <v>0</v>
      </c>
      <c r="AV734" s="2">
        <v>1</v>
      </c>
      <c r="AW734" s="2">
        <v>1</v>
      </c>
      <c r="AX734" s="2"/>
      <c r="AY734" s="2"/>
      <c r="AZ734" s="2">
        <v>1</v>
      </c>
      <c r="BA734" s="2">
        <v>1</v>
      </c>
      <c r="BB734" s="2">
        <v>1</v>
      </c>
      <c r="BC734" s="2">
        <v>0.77</v>
      </c>
      <c r="BD734" s="2" t="s">
        <v>3</v>
      </c>
      <c r="BE734" s="2" t="s">
        <v>3</v>
      </c>
      <c r="BF734" s="2" t="s">
        <v>3</v>
      </c>
      <c r="BG734" s="2" t="s">
        <v>3</v>
      </c>
      <c r="BH734" s="2">
        <v>3</v>
      </c>
      <c r="BI734" s="2">
        <v>1</v>
      </c>
      <c r="BJ734" s="2" t="s">
        <v>282</v>
      </c>
      <c r="BK734" s="2"/>
      <c r="BL734" s="2"/>
      <c r="BM734" s="2">
        <v>500001</v>
      </c>
      <c r="BN734" s="2">
        <v>0</v>
      </c>
      <c r="BO734" s="2" t="s">
        <v>280</v>
      </c>
      <c r="BP734" s="2">
        <v>1</v>
      </c>
      <c r="BQ734" s="2">
        <v>8</v>
      </c>
      <c r="BR734" s="2">
        <v>0</v>
      </c>
      <c r="BS734" s="2">
        <v>1</v>
      </c>
      <c r="BT734" s="2">
        <v>1</v>
      </c>
      <c r="BU734" s="2">
        <v>1</v>
      </c>
      <c r="BV734" s="2">
        <v>1</v>
      </c>
      <c r="BW734" s="2">
        <v>1</v>
      </c>
      <c r="BX734" s="2">
        <v>1</v>
      </c>
      <c r="BY734" s="2" t="s">
        <v>3</v>
      </c>
      <c r="BZ734" s="2">
        <v>0</v>
      </c>
      <c r="CA734" s="2">
        <v>0</v>
      </c>
      <c r="CB734" s="2" t="s">
        <v>3</v>
      </c>
      <c r="CC734" s="2"/>
      <c r="CD734" s="2"/>
      <c r="CE734" s="2">
        <v>0</v>
      </c>
      <c r="CF734" s="2">
        <v>0</v>
      </c>
      <c r="CG734" s="2">
        <v>0</v>
      </c>
      <c r="CH734" s="2"/>
      <c r="CI734" s="2"/>
      <c r="CJ734" s="2"/>
      <c r="CK734" s="2"/>
      <c r="CL734" s="2"/>
      <c r="CM734" s="2">
        <v>0</v>
      </c>
      <c r="CN734" s="2" t="s">
        <v>3</v>
      </c>
      <c r="CO734" s="2">
        <v>0</v>
      </c>
      <c r="CP734" s="2">
        <f t="shared" si="409"/>
        <v>562.67999999999995</v>
      </c>
      <c r="CQ734" s="2">
        <f>ROUND(AL734*BC734,2)</f>
        <v>187.56</v>
      </c>
      <c r="CR734" s="2">
        <f>ROUND(AM734*BB734,2)</f>
        <v>0</v>
      </c>
      <c r="CS734" s="2">
        <f>ROUND(AN734*BS734,2)</f>
        <v>0</v>
      </c>
      <c r="CT734" s="2">
        <f>ROUND(AO734*BA734,2)</f>
        <v>0</v>
      </c>
      <c r="CU734" s="2">
        <f t="shared" si="410"/>
        <v>0</v>
      </c>
      <c r="CV734" s="2">
        <f>AH734</f>
        <v>0</v>
      </c>
      <c r="CW734" s="2">
        <f>AI734</f>
        <v>0</v>
      </c>
      <c r="CX734" s="2">
        <f t="shared" si="411"/>
        <v>0</v>
      </c>
      <c r="CY734" s="2">
        <f>0</f>
        <v>0</v>
      </c>
      <c r="CZ734" s="2">
        <f>0</f>
        <v>0</v>
      </c>
      <c r="DA734" s="2"/>
      <c r="DB734" s="2"/>
      <c r="DC734" s="2" t="s">
        <v>3</v>
      </c>
      <c r="DD734" s="2" t="s">
        <v>3</v>
      </c>
      <c r="DE734" s="2" t="s">
        <v>3</v>
      </c>
      <c r="DF734" s="2" t="s">
        <v>3</v>
      </c>
      <c r="DG734" s="2" t="s">
        <v>3</v>
      </c>
      <c r="DH734" s="2" t="s">
        <v>3</v>
      </c>
      <c r="DI734" s="2" t="s">
        <v>3</v>
      </c>
      <c r="DJ734" s="2" t="s">
        <v>3</v>
      </c>
      <c r="DK734" s="2" t="s">
        <v>3</v>
      </c>
      <c r="DL734" s="2" t="s">
        <v>3</v>
      </c>
      <c r="DM734" s="2" t="s">
        <v>3</v>
      </c>
      <c r="DN734" s="2">
        <v>0</v>
      </c>
      <c r="DO734" s="2">
        <v>0</v>
      </c>
      <c r="DP734" s="2">
        <v>1</v>
      </c>
      <c r="DQ734" s="2">
        <v>1</v>
      </c>
      <c r="DR734" s="2"/>
      <c r="DS734" s="2"/>
      <c r="DT734" s="2"/>
      <c r="DU734" s="2">
        <v>1003</v>
      </c>
      <c r="DV734" s="2" t="s">
        <v>113</v>
      </c>
      <c r="DW734" s="2" t="s">
        <v>113</v>
      </c>
      <c r="DX734" s="2">
        <v>1</v>
      </c>
      <c r="DY734" s="2"/>
      <c r="DZ734" s="2" t="s">
        <v>3</v>
      </c>
      <c r="EA734" s="2" t="s">
        <v>3</v>
      </c>
      <c r="EB734" s="2" t="s">
        <v>3</v>
      </c>
      <c r="EC734" s="2" t="s">
        <v>3</v>
      </c>
      <c r="ED734" s="2"/>
      <c r="EE734" s="2">
        <v>70312867</v>
      </c>
      <c r="EF734" s="2">
        <v>8</v>
      </c>
      <c r="EG734" s="2" t="s">
        <v>124</v>
      </c>
      <c r="EH734" s="2">
        <v>0</v>
      </c>
      <c r="EI734" s="2" t="s">
        <v>3</v>
      </c>
      <c r="EJ734" s="2">
        <v>1</v>
      </c>
      <c r="EK734" s="2">
        <v>500001</v>
      </c>
      <c r="EL734" s="2" t="s">
        <v>125</v>
      </c>
      <c r="EM734" s="2" t="s">
        <v>126</v>
      </c>
      <c r="EN734" s="2"/>
      <c r="EO734" s="2" t="s">
        <v>3</v>
      </c>
      <c r="EP734" s="2"/>
      <c r="EQ734" s="2">
        <v>0</v>
      </c>
      <c r="ER734" s="2">
        <v>243.58</v>
      </c>
      <c r="ES734" s="2">
        <v>243.58</v>
      </c>
      <c r="ET734" s="2">
        <v>0</v>
      </c>
      <c r="EU734" s="2">
        <v>0</v>
      </c>
      <c r="EV734" s="2">
        <v>0</v>
      </c>
      <c r="EW734" s="2">
        <v>0</v>
      </c>
      <c r="EX734" s="2">
        <v>0</v>
      </c>
      <c r="EY734" s="2">
        <v>0</v>
      </c>
      <c r="EZ734" s="2"/>
      <c r="FA734" s="2"/>
      <c r="FB734" s="2"/>
      <c r="FC734" s="2"/>
      <c r="FD734" s="2"/>
      <c r="FE734" s="2"/>
      <c r="FF734" s="2"/>
      <c r="FG734" s="2"/>
      <c r="FH734" s="2"/>
      <c r="FI734" s="2"/>
      <c r="FJ734" s="2"/>
      <c r="FK734" s="2"/>
      <c r="FL734" s="2"/>
      <c r="FM734" s="2"/>
      <c r="FN734" s="2"/>
      <c r="FO734" s="2"/>
      <c r="FP734" s="2"/>
      <c r="FQ734" s="2">
        <v>0</v>
      </c>
      <c r="FR734" s="2">
        <v>0</v>
      </c>
      <c r="FS734" s="2">
        <v>0</v>
      </c>
      <c r="FT734" s="2"/>
      <c r="FU734" s="2"/>
      <c r="FV734" s="2"/>
      <c r="FW734" s="2"/>
      <c r="FX734" s="2">
        <v>0</v>
      </c>
      <c r="FY734" s="2">
        <v>0</v>
      </c>
      <c r="FZ734" s="2"/>
      <c r="GA734" s="2" t="s">
        <v>3</v>
      </c>
      <c r="GB734" s="2"/>
      <c r="GC734" s="2"/>
      <c r="GD734" s="2">
        <v>1</v>
      </c>
      <c r="GE734" s="2"/>
      <c r="GF734" s="2">
        <v>-192582927</v>
      </c>
      <c r="GG734" s="2">
        <v>2</v>
      </c>
      <c r="GH734" s="2">
        <v>1</v>
      </c>
      <c r="GI734" s="2">
        <v>2</v>
      </c>
      <c r="GJ734" s="2">
        <v>0</v>
      </c>
      <c r="GK734" s="2">
        <v>0</v>
      </c>
      <c r="GL734" s="2">
        <f t="shared" si="412"/>
        <v>0</v>
      </c>
      <c r="GM734" s="2">
        <f t="shared" si="413"/>
        <v>562.67999999999995</v>
      </c>
      <c r="GN734" s="2">
        <f t="shared" si="414"/>
        <v>562.67999999999995</v>
      </c>
      <c r="GO734" s="2">
        <f t="shared" si="415"/>
        <v>0</v>
      </c>
      <c r="GP734" s="2">
        <f t="shared" si="416"/>
        <v>0</v>
      </c>
      <c r="GQ734" s="2"/>
      <c r="GR734" s="2">
        <v>0</v>
      </c>
      <c r="GS734" s="2">
        <v>3</v>
      </c>
      <c r="GT734" s="2">
        <v>0</v>
      </c>
      <c r="GU734" s="2" t="s">
        <v>3</v>
      </c>
      <c r="GV734" s="2">
        <f t="shared" si="417"/>
        <v>0</v>
      </c>
      <c r="GW734" s="2">
        <v>1</v>
      </c>
      <c r="GX734" s="2">
        <f t="shared" si="418"/>
        <v>0</v>
      </c>
      <c r="GY734" s="2"/>
      <c r="GZ734" s="2"/>
      <c r="HA734" s="2">
        <v>0</v>
      </c>
      <c r="HB734" s="2">
        <v>0</v>
      </c>
      <c r="HC734" s="2">
        <f t="shared" si="419"/>
        <v>0</v>
      </c>
      <c r="HD734" s="2"/>
      <c r="HE734" s="2" t="s">
        <v>3</v>
      </c>
      <c r="HF734" s="2" t="s">
        <v>3</v>
      </c>
      <c r="HG734" s="2"/>
      <c r="HH734" s="2"/>
      <c r="HI734" s="2"/>
      <c r="HJ734" s="2"/>
      <c r="HK734" s="2"/>
      <c r="HL734" s="2"/>
      <c r="HM734" s="2" t="s">
        <v>3</v>
      </c>
      <c r="HN734" s="2" t="s">
        <v>3</v>
      </c>
      <c r="HO734" s="2" t="s">
        <v>3</v>
      </c>
      <c r="HP734" s="2" t="s">
        <v>3</v>
      </c>
      <c r="HQ734" s="2" t="s">
        <v>3</v>
      </c>
      <c r="HR734" s="2"/>
      <c r="HS734" s="2">
        <v>0</v>
      </c>
      <c r="HT734" s="2"/>
      <c r="HU734" s="2"/>
      <c r="HV734" s="2"/>
      <c r="HW734" s="2"/>
      <c r="HX734" s="2"/>
      <c r="HY734" s="2"/>
      <c r="HZ734" s="2"/>
      <c r="IA734" s="2"/>
      <c r="IB734" s="2"/>
      <c r="IC734" s="2"/>
      <c r="ID734" s="2"/>
      <c r="IE734" s="2"/>
      <c r="IF734" s="2"/>
      <c r="IG734" s="2"/>
      <c r="IH734" s="2"/>
      <c r="II734" s="2"/>
      <c r="IJ734" s="2"/>
      <c r="IK734" s="2">
        <v>0</v>
      </c>
      <c r="IL734" s="2"/>
      <c r="IM734" s="2"/>
      <c r="IN734" s="2"/>
      <c r="IO734" s="2"/>
      <c r="IP734" s="2"/>
      <c r="IQ734" s="2"/>
      <c r="IR734" s="2"/>
      <c r="IS734" s="2"/>
      <c r="IT734" s="2"/>
      <c r="IU734" s="2"/>
    </row>
    <row r="735" spans="1:255" x14ac:dyDescent="0.2">
      <c r="A735" s="2">
        <v>17</v>
      </c>
      <c r="B735" s="2">
        <v>1</v>
      </c>
      <c r="C735" s="2">
        <f>ROW(SmtRes!A744)</f>
        <v>744</v>
      </c>
      <c r="D735" s="2">
        <f>ROW(EtalonRes!A812)</f>
        <v>812</v>
      </c>
      <c r="E735" s="2" t="s">
        <v>820</v>
      </c>
      <c r="F735" s="2" t="s">
        <v>128</v>
      </c>
      <c r="G735" s="2" t="s">
        <v>326</v>
      </c>
      <c r="H735" s="2" t="s">
        <v>118</v>
      </c>
      <c r="I735" s="2">
        <v>4</v>
      </c>
      <c r="J735" s="2">
        <v>0</v>
      </c>
      <c r="K735" s="2">
        <v>4</v>
      </c>
      <c r="L735" s="2"/>
      <c r="M735" s="2"/>
      <c r="N735" s="2"/>
      <c r="O735" s="2">
        <f t="shared" si="401"/>
        <v>2010.1</v>
      </c>
      <c r="P735" s="2">
        <f>SUMIF(SmtRes!AQ740:'SmtRes'!AQ744,"=1",SmtRes!DF740:'SmtRes'!DF744)</f>
        <v>57.9</v>
      </c>
      <c r="Q735" s="2">
        <f>SUMIF(SmtRes!AQ740:'SmtRes'!AQ744,"=1",SmtRes!DG740:'SmtRes'!DG744)</f>
        <v>1046.8399999999999</v>
      </c>
      <c r="R735" s="2">
        <f>SUMIF(SmtRes!AQ740:'SmtRes'!AQ744,"=1",SmtRes!DH740:'SmtRes'!DH744)</f>
        <v>325.93</v>
      </c>
      <c r="S735" s="2">
        <f>SUMIF(SmtRes!AQ740:'SmtRes'!AQ744,"=1",SmtRes!DI740:'SmtRes'!DI744)</f>
        <v>579.42999999999995</v>
      </c>
      <c r="T735" s="2">
        <f t="shared" si="402"/>
        <v>0</v>
      </c>
      <c r="U735" s="2">
        <f>SUMIF(SmtRes!AQ740:'SmtRes'!AQ744,"=1",SmtRes!CV740:'SmtRes'!CV744)</f>
        <v>1.28</v>
      </c>
      <c r="V735" s="2">
        <f>SUMIF(SmtRes!AQ740:'SmtRes'!AQ744,"=1",SmtRes!CW740:'SmtRes'!CW744)</f>
        <v>0.72</v>
      </c>
      <c r="W735" s="2">
        <f t="shared" si="403"/>
        <v>0</v>
      </c>
      <c r="X735" s="2">
        <f t="shared" si="404"/>
        <v>1059.27</v>
      </c>
      <c r="Y735" s="2">
        <f t="shared" si="405"/>
        <v>669.97</v>
      </c>
      <c r="Z735" s="2"/>
      <c r="AA735" s="2">
        <v>72309884</v>
      </c>
      <c r="AB735" s="2">
        <f t="shared" si="406"/>
        <v>352.85500000000002</v>
      </c>
      <c r="AC735" s="2">
        <f>ROUND((SUM(SmtRes!BQ740:'SmtRes'!BQ744)),6)</f>
        <v>15.563000000000001</v>
      </c>
      <c r="AD735" s="2">
        <f>ROUND((((SUM(SmtRes!BR740:'SmtRes'!BR744))-(SUM(SmtRes!BS740:'SmtRes'!BS744)))+AE735),6)</f>
        <v>192.43440000000001</v>
      </c>
      <c r="AE735" s="2">
        <f>ROUND((SUM(SmtRes!BS740:'SmtRes'!BS744)),6)</f>
        <v>81.482399999999998</v>
      </c>
      <c r="AF735" s="2">
        <f>ROUND((SUM(SmtRes!BT740:'SmtRes'!BT744)),6)</f>
        <v>144.85759999999999</v>
      </c>
      <c r="AG735" s="2">
        <f t="shared" si="407"/>
        <v>0</v>
      </c>
      <c r="AH735" s="2">
        <f>(SUM(SmtRes!BU740:'SmtRes'!BU744))</f>
        <v>0.32</v>
      </c>
      <c r="AI735" s="2">
        <f>(SUM(SmtRes!BV740:'SmtRes'!BV744))</f>
        <v>0.18</v>
      </c>
      <c r="AJ735" s="2">
        <f t="shared" si="408"/>
        <v>0</v>
      </c>
      <c r="AK735" s="2">
        <v>434.3374</v>
      </c>
      <c r="AL735" s="2">
        <v>15.563000000000001</v>
      </c>
      <c r="AM735" s="2">
        <v>192.43439999999998</v>
      </c>
      <c r="AN735" s="2">
        <v>81.482399999999998</v>
      </c>
      <c r="AO735" s="2">
        <v>144.85760000000002</v>
      </c>
      <c r="AP735" s="2">
        <v>0</v>
      </c>
      <c r="AQ735" s="2">
        <v>0.32</v>
      </c>
      <c r="AR735" s="2">
        <v>0.18</v>
      </c>
      <c r="AS735" s="2">
        <v>0</v>
      </c>
      <c r="AT735" s="2">
        <v>117</v>
      </c>
      <c r="AU735" s="2">
        <v>74</v>
      </c>
      <c r="AV735" s="2">
        <v>1</v>
      </c>
      <c r="AW735" s="2">
        <v>1</v>
      </c>
      <c r="AX735" s="2"/>
      <c r="AY735" s="2"/>
      <c r="AZ735" s="2">
        <v>1</v>
      </c>
      <c r="BA735" s="2">
        <v>1</v>
      </c>
      <c r="BB735" s="2">
        <v>1</v>
      </c>
      <c r="BC735" s="2">
        <v>1</v>
      </c>
      <c r="BD735" s="2" t="s">
        <v>3</v>
      </c>
      <c r="BE735" s="2" t="s">
        <v>3</v>
      </c>
      <c r="BF735" s="2" t="s">
        <v>3</v>
      </c>
      <c r="BG735" s="2" t="s">
        <v>3</v>
      </c>
      <c r="BH735" s="2">
        <v>0</v>
      </c>
      <c r="BI735" s="2">
        <v>1</v>
      </c>
      <c r="BJ735" s="2" t="s">
        <v>130</v>
      </c>
      <c r="BK735" s="2"/>
      <c r="BL735" s="2"/>
      <c r="BM735" s="2">
        <v>22001</v>
      </c>
      <c r="BN735" s="2">
        <v>0</v>
      </c>
      <c r="BO735" s="2" t="s">
        <v>3</v>
      </c>
      <c r="BP735" s="2">
        <v>0</v>
      </c>
      <c r="BQ735" s="2">
        <v>2</v>
      </c>
      <c r="BR735" s="2">
        <v>0</v>
      </c>
      <c r="BS735" s="2">
        <v>1</v>
      </c>
      <c r="BT735" s="2">
        <v>1</v>
      </c>
      <c r="BU735" s="2">
        <v>1</v>
      </c>
      <c r="BV735" s="2">
        <v>1</v>
      </c>
      <c r="BW735" s="2">
        <v>1</v>
      </c>
      <c r="BX735" s="2">
        <v>1</v>
      </c>
      <c r="BY735" s="2" t="s">
        <v>3</v>
      </c>
      <c r="BZ735" s="2">
        <v>117</v>
      </c>
      <c r="CA735" s="2">
        <v>74</v>
      </c>
      <c r="CB735" s="2" t="s">
        <v>3</v>
      </c>
      <c r="CC735" s="2"/>
      <c r="CD735" s="2"/>
      <c r="CE735" s="2">
        <v>0</v>
      </c>
      <c r="CF735" s="2">
        <v>0</v>
      </c>
      <c r="CG735" s="2">
        <v>0</v>
      </c>
      <c r="CH735" s="2"/>
      <c r="CI735" s="2"/>
      <c r="CJ735" s="2"/>
      <c r="CK735" s="2"/>
      <c r="CL735" s="2"/>
      <c r="CM735" s="2">
        <v>0</v>
      </c>
      <c r="CN735" s="2" t="s">
        <v>3</v>
      </c>
      <c r="CO735" s="2">
        <v>0</v>
      </c>
      <c r="CP735" s="2">
        <f t="shared" si="409"/>
        <v>2010.1000000000001</v>
      </c>
      <c r="CQ735" s="2">
        <f>SUMIF(SmtRes!AQ740:'SmtRes'!AQ744,"=1",SmtRes!AA740:'SmtRes'!AA744)</f>
        <v>144.74</v>
      </c>
      <c r="CR735" s="2">
        <f>SUMIF(SmtRes!AQ740:'SmtRes'!AQ744,"=1",SmtRes!AB740:'SmtRes'!AB744)</f>
        <v>1453.95</v>
      </c>
      <c r="CS735" s="2">
        <f>SUMIF(SmtRes!AQ740:'SmtRes'!AQ744,"=1",SmtRes!AC740:'SmtRes'!AC744)</f>
        <v>452.68</v>
      </c>
      <c r="CT735" s="2">
        <f>SUMIF(SmtRes!AQ740:'SmtRes'!AQ744,"=1",SmtRes!AD740:'SmtRes'!AD744)</f>
        <v>452.68</v>
      </c>
      <c r="CU735" s="2">
        <f t="shared" si="410"/>
        <v>0</v>
      </c>
      <c r="CV735" s="2">
        <f>SUMIF(SmtRes!AQ740:'SmtRes'!AQ744,"=1",SmtRes!BU740:'SmtRes'!BU744)</f>
        <v>0.32</v>
      </c>
      <c r="CW735" s="2">
        <f>SUMIF(SmtRes!AQ740:'SmtRes'!AQ744,"=1",SmtRes!BV740:'SmtRes'!BV744)</f>
        <v>0.18</v>
      </c>
      <c r="CX735" s="2">
        <f t="shared" si="411"/>
        <v>0</v>
      </c>
      <c r="CY735" s="2">
        <f>(((S735+R735)*AT735)/100)</f>
        <v>1059.2711999999999</v>
      </c>
      <c r="CZ735" s="2">
        <f>(((S735+R735)*AU735)/100)</f>
        <v>669.96640000000002</v>
      </c>
      <c r="DA735" s="2"/>
      <c r="DB735" s="2"/>
      <c r="DC735" s="2" t="s">
        <v>3</v>
      </c>
      <c r="DD735" s="2" t="s">
        <v>3</v>
      </c>
      <c r="DE735" s="2" t="s">
        <v>3</v>
      </c>
      <c r="DF735" s="2" t="s">
        <v>3</v>
      </c>
      <c r="DG735" s="2" t="s">
        <v>3</v>
      </c>
      <c r="DH735" s="2" t="s">
        <v>3</v>
      </c>
      <c r="DI735" s="2" t="s">
        <v>3</v>
      </c>
      <c r="DJ735" s="2" t="s">
        <v>3</v>
      </c>
      <c r="DK735" s="2" t="s">
        <v>3</v>
      </c>
      <c r="DL735" s="2" t="s">
        <v>3</v>
      </c>
      <c r="DM735" s="2" t="s">
        <v>3</v>
      </c>
      <c r="DN735" s="2">
        <v>0</v>
      </c>
      <c r="DO735" s="2">
        <v>0</v>
      </c>
      <c r="DP735" s="2">
        <v>1</v>
      </c>
      <c r="DQ735" s="2">
        <v>1</v>
      </c>
      <c r="DR735" s="2"/>
      <c r="DS735" s="2"/>
      <c r="DT735" s="2"/>
      <c r="DU735" s="2">
        <v>1013</v>
      </c>
      <c r="DV735" s="2" t="s">
        <v>118</v>
      </c>
      <c r="DW735" s="2" t="s">
        <v>118</v>
      </c>
      <c r="DX735" s="2">
        <v>1</v>
      </c>
      <c r="DY735" s="2"/>
      <c r="DZ735" s="2" t="s">
        <v>3</v>
      </c>
      <c r="EA735" s="2" t="s">
        <v>3</v>
      </c>
      <c r="EB735" s="2" t="s">
        <v>3</v>
      </c>
      <c r="EC735" s="2" t="s">
        <v>3</v>
      </c>
      <c r="ED735" s="2"/>
      <c r="EE735" s="2">
        <v>70312967</v>
      </c>
      <c r="EF735" s="2">
        <v>2</v>
      </c>
      <c r="EG735" s="2" t="s">
        <v>25</v>
      </c>
      <c r="EH735" s="2">
        <v>18</v>
      </c>
      <c r="EI735" s="2" t="s">
        <v>106</v>
      </c>
      <c r="EJ735" s="2">
        <v>1</v>
      </c>
      <c r="EK735" s="2">
        <v>22001</v>
      </c>
      <c r="EL735" s="2" t="s">
        <v>106</v>
      </c>
      <c r="EM735" s="2" t="s">
        <v>131</v>
      </c>
      <c r="EN735" s="2"/>
      <c r="EO735" s="2" t="s">
        <v>3</v>
      </c>
      <c r="EP735" s="2"/>
      <c r="EQ735" s="2">
        <v>0</v>
      </c>
      <c r="ER735" s="2">
        <v>0</v>
      </c>
      <c r="ES735" s="2">
        <v>0</v>
      </c>
      <c r="ET735" s="2">
        <v>0</v>
      </c>
      <c r="EU735" s="2">
        <v>0</v>
      </c>
      <c r="EV735" s="2">
        <v>0</v>
      </c>
      <c r="EW735" s="2">
        <v>0.32</v>
      </c>
      <c r="EX735" s="2">
        <v>0.18</v>
      </c>
      <c r="EY735" s="2">
        <v>0</v>
      </c>
      <c r="EZ735" s="2"/>
      <c r="FA735" s="2"/>
      <c r="FB735" s="2"/>
      <c r="FC735" s="2"/>
      <c r="FD735" s="2"/>
      <c r="FE735" s="2"/>
      <c r="FF735" s="2"/>
      <c r="FG735" s="2"/>
      <c r="FH735" s="2"/>
      <c r="FI735" s="2"/>
      <c r="FJ735" s="2"/>
      <c r="FK735" s="2"/>
      <c r="FL735" s="2"/>
      <c r="FM735" s="2"/>
      <c r="FN735" s="2"/>
      <c r="FO735" s="2"/>
      <c r="FP735" s="2"/>
      <c r="FQ735" s="2">
        <v>0</v>
      </c>
      <c r="FR735" s="2">
        <v>0</v>
      </c>
      <c r="FS735" s="2">
        <v>0</v>
      </c>
      <c r="FT735" s="2"/>
      <c r="FU735" s="2"/>
      <c r="FV735" s="2"/>
      <c r="FW735" s="2"/>
      <c r="FX735" s="2">
        <v>117</v>
      </c>
      <c r="FY735" s="2">
        <v>74</v>
      </c>
      <c r="FZ735" s="2"/>
      <c r="GA735" s="2" t="s">
        <v>3</v>
      </c>
      <c r="GB735" s="2"/>
      <c r="GC735" s="2"/>
      <c r="GD735" s="2">
        <v>1</v>
      </c>
      <c r="GE735" s="2"/>
      <c r="GF735" s="2">
        <v>822640711</v>
      </c>
      <c r="GG735" s="2">
        <v>2</v>
      </c>
      <c r="GH735" s="2">
        <v>1</v>
      </c>
      <c r="GI735" s="2">
        <v>-2</v>
      </c>
      <c r="GJ735" s="2">
        <v>0</v>
      </c>
      <c r="GK735" s="2">
        <v>0</v>
      </c>
      <c r="GL735" s="2">
        <f t="shared" si="412"/>
        <v>0</v>
      </c>
      <c r="GM735" s="2">
        <f t="shared" si="413"/>
        <v>3739.34</v>
      </c>
      <c r="GN735" s="2">
        <f t="shared" si="414"/>
        <v>3739.34</v>
      </c>
      <c r="GO735" s="2">
        <f t="shared" si="415"/>
        <v>0</v>
      </c>
      <c r="GP735" s="2">
        <f t="shared" si="416"/>
        <v>0</v>
      </c>
      <c r="GQ735" s="2"/>
      <c r="GR735" s="2">
        <v>0</v>
      </c>
      <c r="GS735" s="2">
        <v>3</v>
      </c>
      <c r="GT735" s="2">
        <v>0</v>
      </c>
      <c r="GU735" s="2" t="s">
        <v>3</v>
      </c>
      <c r="GV735" s="2">
        <f t="shared" si="417"/>
        <v>0</v>
      </c>
      <c r="GW735" s="2">
        <v>1</v>
      </c>
      <c r="GX735" s="2">
        <f t="shared" si="418"/>
        <v>0</v>
      </c>
      <c r="GY735" s="2"/>
      <c r="GZ735" s="2"/>
      <c r="HA735" s="2">
        <v>0</v>
      </c>
      <c r="HB735" s="2">
        <v>0</v>
      </c>
      <c r="HC735" s="2">
        <f t="shared" si="419"/>
        <v>0</v>
      </c>
      <c r="HD735" s="2"/>
      <c r="HE735" s="2" t="s">
        <v>3</v>
      </c>
      <c r="HF735" s="2" t="s">
        <v>3</v>
      </c>
      <c r="HG735" s="2"/>
      <c r="HH735" s="2"/>
      <c r="HI735" s="2"/>
      <c r="HJ735" s="2"/>
      <c r="HK735" s="2"/>
      <c r="HL735" s="2"/>
      <c r="HM735" s="2" t="s">
        <v>3</v>
      </c>
      <c r="HN735" s="2" t="s">
        <v>108</v>
      </c>
      <c r="HO735" s="2" t="s">
        <v>109</v>
      </c>
      <c r="HP735" s="2" t="s">
        <v>106</v>
      </c>
      <c r="HQ735" s="2" t="s">
        <v>106</v>
      </c>
      <c r="HR735" s="2"/>
      <c r="HS735" s="2">
        <v>0</v>
      </c>
      <c r="HT735" s="2"/>
      <c r="HU735" s="2"/>
      <c r="HV735" s="2"/>
      <c r="HW735" s="2"/>
      <c r="HX735" s="2"/>
      <c r="HY735" s="2"/>
      <c r="HZ735" s="2"/>
      <c r="IA735" s="2"/>
      <c r="IB735" s="2"/>
      <c r="IC735" s="2"/>
      <c r="ID735" s="2"/>
      <c r="IE735" s="2"/>
      <c r="IF735" s="2"/>
      <c r="IG735" s="2"/>
      <c r="IH735" s="2"/>
      <c r="II735" s="2"/>
      <c r="IJ735" s="2"/>
      <c r="IK735" s="2">
        <v>0</v>
      </c>
      <c r="IL735" s="2"/>
      <c r="IM735" s="2"/>
      <c r="IN735" s="2"/>
      <c r="IO735" s="2"/>
      <c r="IP735" s="2"/>
      <c r="IQ735" s="2"/>
      <c r="IR735" s="2"/>
      <c r="IS735" s="2"/>
      <c r="IT735" s="2"/>
      <c r="IU735" s="2"/>
    </row>
    <row r="736" spans="1:255" x14ac:dyDescent="0.2">
      <c r="A736" s="2">
        <v>18</v>
      </c>
      <c r="B736" s="2">
        <v>1</v>
      </c>
      <c r="C736" s="2">
        <v>744</v>
      </c>
      <c r="D736" s="2"/>
      <c r="E736" s="2" t="s">
        <v>821</v>
      </c>
      <c r="F736" s="2" t="s">
        <v>328</v>
      </c>
      <c r="G736" s="2" t="s">
        <v>329</v>
      </c>
      <c r="H736" s="2" t="s">
        <v>118</v>
      </c>
      <c r="I736" s="2">
        <f>I735*J736</f>
        <v>4</v>
      </c>
      <c r="J736" s="2">
        <v>1</v>
      </c>
      <c r="K736" s="2">
        <v>1</v>
      </c>
      <c r="L736" s="2"/>
      <c r="M736" s="2"/>
      <c r="N736" s="2"/>
      <c r="O736" s="2">
        <f t="shared" si="401"/>
        <v>1507.24</v>
      </c>
      <c r="P736" s="2">
        <f>ROUND(CQ736*I736,2)</f>
        <v>1507.24</v>
      </c>
      <c r="Q736" s="2">
        <f>ROUND(CR736*I736,2)</f>
        <v>0</v>
      </c>
      <c r="R736" s="2">
        <f>ROUND(CS736*I736,2)</f>
        <v>0</v>
      </c>
      <c r="S736" s="2">
        <f>ROUND(CT736*I736,2)</f>
        <v>0</v>
      </c>
      <c r="T736" s="2">
        <f t="shared" si="402"/>
        <v>0</v>
      </c>
      <c r="U736" s="2">
        <f>ROUND(CV736*I736,7)</f>
        <v>0</v>
      </c>
      <c r="V736" s="2">
        <f>ROUND(CW736*I736,7)</f>
        <v>0</v>
      </c>
      <c r="W736" s="2">
        <f t="shared" si="403"/>
        <v>0</v>
      </c>
      <c r="X736" s="2">
        <f t="shared" si="404"/>
        <v>0</v>
      </c>
      <c r="Y736" s="2">
        <f t="shared" si="405"/>
        <v>0</v>
      </c>
      <c r="Z736" s="2"/>
      <c r="AA736" s="2">
        <v>72309884</v>
      </c>
      <c r="AB736" s="2">
        <f t="shared" si="406"/>
        <v>355.48</v>
      </c>
      <c r="AC736" s="2">
        <f>ROUND((ES736),6)</f>
        <v>355.48</v>
      </c>
      <c r="AD736" s="2">
        <f>ROUND((((ET736)-(EU736))+AE736),6)</f>
        <v>0</v>
      </c>
      <c r="AE736" s="2">
        <f>ROUND((EU736),6)</f>
        <v>0</v>
      </c>
      <c r="AF736" s="2">
        <f>ROUND((EV736),6)</f>
        <v>0</v>
      </c>
      <c r="AG736" s="2">
        <f t="shared" si="407"/>
        <v>0</v>
      </c>
      <c r="AH736" s="2">
        <f>(EW736)</f>
        <v>0</v>
      </c>
      <c r="AI736" s="2">
        <f>(EX736)</f>
        <v>0</v>
      </c>
      <c r="AJ736" s="2">
        <f t="shared" si="408"/>
        <v>0</v>
      </c>
      <c r="AK736" s="2">
        <v>355.48</v>
      </c>
      <c r="AL736" s="2">
        <v>355.48</v>
      </c>
      <c r="AM736" s="2">
        <v>0</v>
      </c>
      <c r="AN736" s="2">
        <v>0</v>
      </c>
      <c r="AO736" s="2">
        <v>0</v>
      </c>
      <c r="AP736" s="2">
        <v>0</v>
      </c>
      <c r="AQ736" s="2">
        <v>0</v>
      </c>
      <c r="AR736" s="2">
        <v>0</v>
      </c>
      <c r="AS736" s="2">
        <v>0</v>
      </c>
      <c r="AT736" s="2">
        <v>117</v>
      </c>
      <c r="AU736" s="2">
        <v>74</v>
      </c>
      <c r="AV736" s="2">
        <v>1</v>
      </c>
      <c r="AW736" s="2">
        <v>1</v>
      </c>
      <c r="AX736" s="2"/>
      <c r="AY736" s="2"/>
      <c r="AZ736" s="2">
        <v>1</v>
      </c>
      <c r="BA736" s="2">
        <v>1</v>
      </c>
      <c r="BB736" s="2">
        <v>1</v>
      </c>
      <c r="BC736" s="2">
        <v>1.06</v>
      </c>
      <c r="BD736" s="2" t="s">
        <v>3</v>
      </c>
      <c r="BE736" s="2" t="s">
        <v>3</v>
      </c>
      <c r="BF736" s="2" t="s">
        <v>3</v>
      </c>
      <c r="BG736" s="2" t="s">
        <v>3</v>
      </c>
      <c r="BH736" s="2">
        <v>3</v>
      </c>
      <c r="BI736" s="2">
        <v>1</v>
      </c>
      <c r="BJ736" s="2" t="s">
        <v>330</v>
      </c>
      <c r="BK736" s="2"/>
      <c r="BL736" s="2"/>
      <c r="BM736" s="2">
        <v>22001</v>
      </c>
      <c r="BN736" s="2">
        <v>0</v>
      </c>
      <c r="BO736" s="2" t="s">
        <v>328</v>
      </c>
      <c r="BP736" s="2">
        <v>1</v>
      </c>
      <c r="BQ736" s="2">
        <v>2</v>
      </c>
      <c r="BR736" s="2">
        <v>0</v>
      </c>
      <c r="BS736" s="2">
        <v>1</v>
      </c>
      <c r="BT736" s="2">
        <v>1</v>
      </c>
      <c r="BU736" s="2">
        <v>1</v>
      </c>
      <c r="BV736" s="2">
        <v>1</v>
      </c>
      <c r="BW736" s="2">
        <v>1</v>
      </c>
      <c r="BX736" s="2">
        <v>1</v>
      </c>
      <c r="BY736" s="2" t="s">
        <v>3</v>
      </c>
      <c r="BZ736" s="2">
        <v>117</v>
      </c>
      <c r="CA736" s="2">
        <v>74</v>
      </c>
      <c r="CB736" s="2" t="s">
        <v>3</v>
      </c>
      <c r="CC736" s="2"/>
      <c r="CD736" s="2"/>
      <c r="CE736" s="2">
        <v>0</v>
      </c>
      <c r="CF736" s="2">
        <v>0</v>
      </c>
      <c r="CG736" s="2">
        <v>0</v>
      </c>
      <c r="CH736" s="2"/>
      <c r="CI736" s="2"/>
      <c r="CJ736" s="2"/>
      <c r="CK736" s="2"/>
      <c r="CL736" s="2"/>
      <c r="CM736" s="2">
        <v>0</v>
      </c>
      <c r="CN736" s="2" t="s">
        <v>3</v>
      </c>
      <c r="CO736" s="2">
        <v>0</v>
      </c>
      <c r="CP736" s="2">
        <f t="shared" si="409"/>
        <v>1507.24</v>
      </c>
      <c r="CQ736" s="2">
        <f>ROUND(AL736*BC736,2)</f>
        <v>376.81</v>
      </c>
      <c r="CR736" s="2">
        <f>ROUND(AM736*BB736,2)</f>
        <v>0</v>
      </c>
      <c r="CS736" s="2">
        <f>ROUND(AN736*BS736,2)</f>
        <v>0</v>
      </c>
      <c r="CT736" s="2">
        <f>ROUND(AO736*BA736,2)</f>
        <v>0</v>
      </c>
      <c r="CU736" s="2">
        <f t="shared" si="410"/>
        <v>0</v>
      </c>
      <c r="CV736" s="2">
        <f>AH736</f>
        <v>0</v>
      </c>
      <c r="CW736" s="2">
        <f>AI736</f>
        <v>0</v>
      </c>
      <c r="CX736" s="2">
        <f t="shared" si="411"/>
        <v>0</v>
      </c>
      <c r="CY736" s="2">
        <f>(((S736+R736)*AT736)/100)</f>
        <v>0</v>
      </c>
      <c r="CZ736" s="2">
        <f>(((S736+R736)*AU736)/100)</f>
        <v>0</v>
      </c>
      <c r="DA736" s="2"/>
      <c r="DB736" s="2"/>
      <c r="DC736" s="2" t="s">
        <v>3</v>
      </c>
      <c r="DD736" s="2" t="s">
        <v>3</v>
      </c>
      <c r="DE736" s="2" t="s">
        <v>3</v>
      </c>
      <c r="DF736" s="2" t="s">
        <v>3</v>
      </c>
      <c r="DG736" s="2" t="s">
        <v>3</v>
      </c>
      <c r="DH736" s="2" t="s">
        <v>3</v>
      </c>
      <c r="DI736" s="2" t="s">
        <v>3</v>
      </c>
      <c r="DJ736" s="2" t="s">
        <v>3</v>
      </c>
      <c r="DK736" s="2" t="s">
        <v>3</v>
      </c>
      <c r="DL736" s="2" t="s">
        <v>3</v>
      </c>
      <c r="DM736" s="2" t="s">
        <v>3</v>
      </c>
      <c r="DN736" s="2">
        <v>0</v>
      </c>
      <c r="DO736" s="2">
        <v>0</v>
      </c>
      <c r="DP736" s="2">
        <v>1</v>
      </c>
      <c r="DQ736" s="2">
        <v>1</v>
      </c>
      <c r="DR736" s="2"/>
      <c r="DS736" s="2"/>
      <c r="DT736" s="2"/>
      <c r="DU736" s="2">
        <v>1013</v>
      </c>
      <c r="DV736" s="2" t="s">
        <v>118</v>
      </c>
      <c r="DW736" s="2" t="s">
        <v>118</v>
      </c>
      <c r="DX736" s="2">
        <v>1</v>
      </c>
      <c r="DY736" s="2"/>
      <c r="DZ736" s="2" t="s">
        <v>3</v>
      </c>
      <c r="EA736" s="2" t="s">
        <v>3</v>
      </c>
      <c r="EB736" s="2" t="s">
        <v>3</v>
      </c>
      <c r="EC736" s="2" t="s">
        <v>3</v>
      </c>
      <c r="ED736" s="2"/>
      <c r="EE736" s="2">
        <v>70312967</v>
      </c>
      <c r="EF736" s="2">
        <v>2</v>
      </c>
      <c r="EG736" s="2" t="s">
        <v>25</v>
      </c>
      <c r="EH736" s="2">
        <v>18</v>
      </c>
      <c r="EI736" s="2" t="s">
        <v>106</v>
      </c>
      <c r="EJ736" s="2">
        <v>1</v>
      </c>
      <c r="EK736" s="2">
        <v>22001</v>
      </c>
      <c r="EL736" s="2" t="s">
        <v>106</v>
      </c>
      <c r="EM736" s="2" t="s">
        <v>131</v>
      </c>
      <c r="EN736" s="2"/>
      <c r="EO736" s="2" t="s">
        <v>3</v>
      </c>
      <c r="EP736" s="2"/>
      <c r="EQ736" s="2">
        <v>0</v>
      </c>
      <c r="ER736" s="2">
        <v>355.48</v>
      </c>
      <c r="ES736" s="2">
        <v>355.48</v>
      </c>
      <c r="ET736" s="2">
        <v>0</v>
      </c>
      <c r="EU736" s="2">
        <v>0</v>
      </c>
      <c r="EV736" s="2">
        <v>0</v>
      </c>
      <c r="EW736" s="2">
        <v>0</v>
      </c>
      <c r="EX736" s="2">
        <v>0</v>
      </c>
      <c r="EY736" s="2"/>
      <c r="EZ736" s="2"/>
      <c r="FA736" s="2"/>
      <c r="FB736" s="2"/>
      <c r="FC736" s="2"/>
      <c r="FD736" s="2"/>
      <c r="FE736" s="2"/>
      <c r="FF736" s="2"/>
      <c r="FG736" s="2"/>
      <c r="FH736" s="2"/>
      <c r="FI736" s="2"/>
      <c r="FJ736" s="2"/>
      <c r="FK736" s="2"/>
      <c r="FL736" s="2"/>
      <c r="FM736" s="2"/>
      <c r="FN736" s="2"/>
      <c r="FO736" s="2"/>
      <c r="FP736" s="2"/>
      <c r="FQ736" s="2">
        <v>0</v>
      </c>
      <c r="FR736" s="2">
        <v>0</v>
      </c>
      <c r="FS736" s="2">
        <v>0</v>
      </c>
      <c r="FT736" s="2"/>
      <c r="FU736" s="2"/>
      <c r="FV736" s="2"/>
      <c r="FW736" s="2"/>
      <c r="FX736" s="2">
        <v>117</v>
      </c>
      <c r="FY736" s="2">
        <v>74</v>
      </c>
      <c r="FZ736" s="2"/>
      <c r="GA736" s="2" t="s">
        <v>3</v>
      </c>
      <c r="GB736" s="2"/>
      <c r="GC736" s="2"/>
      <c r="GD736" s="2">
        <v>1</v>
      </c>
      <c r="GE736" s="2"/>
      <c r="GF736" s="2">
        <v>-1650083382</v>
      </c>
      <c r="GG736" s="2">
        <v>2</v>
      </c>
      <c r="GH736" s="2">
        <v>1</v>
      </c>
      <c r="GI736" s="2">
        <v>2</v>
      </c>
      <c r="GJ736" s="2">
        <v>0</v>
      </c>
      <c r="GK736" s="2">
        <v>0</v>
      </c>
      <c r="GL736" s="2">
        <f t="shared" si="412"/>
        <v>0</v>
      </c>
      <c r="GM736" s="2">
        <f t="shared" si="413"/>
        <v>1507.24</v>
      </c>
      <c r="GN736" s="2">
        <f t="shared" si="414"/>
        <v>1507.24</v>
      </c>
      <c r="GO736" s="2">
        <f t="shared" si="415"/>
        <v>0</v>
      </c>
      <c r="GP736" s="2">
        <f t="shared" si="416"/>
        <v>0</v>
      </c>
      <c r="GQ736" s="2"/>
      <c r="GR736" s="2">
        <v>0</v>
      </c>
      <c r="GS736" s="2">
        <v>3</v>
      </c>
      <c r="GT736" s="2">
        <v>0</v>
      </c>
      <c r="GU736" s="2" t="s">
        <v>3</v>
      </c>
      <c r="GV736" s="2">
        <f t="shared" si="417"/>
        <v>0</v>
      </c>
      <c r="GW736" s="2">
        <v>1</v>
      </c>
      <c r="GX736" s="2">
        <f t="shared" si="418"/>
        <v>0</v>
      </c>
      <c r="GY736" s="2"/>
      <c r="GZ736" s="2"/>
      <c r="HA736" s="2">
        <v>0</v>
      </c>
      <c r="HB736" s="2">
        <v>0</v>
      </c>
      <c r="HC736" s="2">
        <f t="shared" si="419"/>
        <v>0</v>
      </c>
      <c r="HD736" s="2"/>
      <c r="HE736" s="2" t="s">
        <v>3</v>
      </c>
      <c r="HF736" s="2" t="s">
        <v>3</v>
      </c>
      <c r="HG736" s="2"/>
      <c r="HH736" s="2"/>
      <c r="HI736" s="2"/>
      <c r="HJ736" s="2"/>
      <c r="HK736" s="2"/>
      <c r="HL736" s="2"/>
      <c r="HM736" s="2" t="s">
        <v>3</v>
      </c>
      <c r="HN736" s="2" t="s">
        <v>108</v>
      </c>
      <c r="HO736" s="2" t="s">
        <v>109</v>
      </c>
      <c r="HP736" s="2" t="s">
        <v>106</v>
      </c>
      <c r="HQ736" s="2" t="s">
        <v>106</v>
      </c>
      <c r="HR736" s="2"/>
      <c r="HS736" s="2">
        <v>0</v>
      </c>
      <c r="HT736" s="2"/>
      <c r="HU736" s="2"/>
      <c r="HV736" s="2"/>
      <c r="HW736" s="2"/>
      <c r="HX736" s="2"/>
      <c r="HY736" s="2"/>
      <c r="HZ736" s="2"/>
      <c r="IA736" s="2"/>
      <c r="IB736" s="2"/>
      <c r="IC736" s="2"/>
      <c r="ID736" s="2"/>
      <c r="IE736" s="2"/>
      <c r="IF736" s="2"/>
      <c r="IG736" s="2"/>
      <c r="IH736" s="2"/>
      <c r="II736" s="2"/>
      <c r="IJ736" s="2"/>
      <c r="IK736" s="2">
        <v>0</v>
      </c>
      <c r="IL736" s="2"/>
      <c r="IM736" s="2"/>
      <c r="IN736" s="2"/>
      <c r="IO736" s="2"/>
      <c r="IP736" s="2"/>
      <c r="IQ736" s="2"/>
      <c r="IR736" s="2"/>
      <c r="IS736" s="2"/>
      <c r="IT736" s="2"/>
      <c r="IU736" s="2"/>
    </row>
    <row r="737" spans="1:255" x14ac:dyDescent="0.2">
      <c r="A737" s="2">
        <v>17</v>
      </c>
      <c r="B737" s="2">
        <v>1</v>
      </c>
      <c r="C737" s="2">
        <f>ROW(SmtRes!A750)</f>
        <v>750</v>
      </c>
      <c r="D737" s="2">
        <f>ROW(EtalonRes!A819)</f>
        <v>819</v>
      </c>
      <c r="E737" s="2" t="s">
        <v>822</v>
      </c>
      <c r="F737" s="2" t="s">
        <v>333</v>
      </c>
      <c r="G737" s="2" t="s">
        <v>334</v>
      </c>
      <c r="H737" s="2" t="s">
        <v>104</v>
      </c>
      <c r="I737" s="2">
        <f>ROUND(0.24/100,7)</f>
        <v>2.3999999999999998E-3</v>
      </c>
      <c r="J737" s="2">
        <v>0</v>
      </c>
      <c r="K737" s="2">
        <f>ROUND(0.24/100,7)</f>
        <v>2.3999999999999998E-3</v>
      </c>
      <c r="L737" s="2"/>
      <c r="M737" s="2"/>
      <c r="N737" s="2"/>
      <c r="O737" s="2">
        <f t="shared" si="401"/>
        <v>51.3</v>
      </c>
      <c r="P737" s="2">
        <f>SUMIF(SmtRes!AQ745:'SmtRes'!AQ750,"=1",SmtRes!DF745:'SmtRes'!DF750)</f>
        <v>0.15</v>
      </c>
      <c r="Q737" s="2">
        <f>SUMIF(SmtRes!AQ745:'SmtRes'!AQ750,"=1",SmtRes!DG745:'SmtRes'!DG750)</f>
        <v>25.479999999999997</v>
      </c>
      <c r="R737" s="2">
        <f>SUMIF(SmtRes!AQ745:'SmtRes'!AQ750,"=1",SmtRes!DH745:'SmtRes'!DH750)</f>
        <v>7.94</v>
      </c>
      <c r="S737" s="2">
        <f>SUMIF(SmtRes!AQ745:'SmtRes'!AQ750,"=1",SmtRes!DI745:'SmtRes'!DI750)</f>
        <v>17.73</v>
      </c>
      <c r="T737" s="2">
        <f t="shared" si="402"/>
        <v>0</v>
      </c>
      <c r="U737" s="2">
        <f>SUMIF(SmtRes!AQ745:'SmtRes'!AQ750,"=1",SmtRes!CV745:'SmtRes'!CV750)</f>
        <v>4.8239999999999998E-2</v>
      </c>
      <c r="V737" s="2">
        <f>SUMIF(SmtRes!AQ745:'SmtRes'!AQ750,"=1",SmtRes!CW745:'SmtRes'!CW750)</f>
        <v>1.4999999999999999E-2</v>
      </c>
      <c r="W737" s="2">
        <f t="shared" si="403"/>
        <v>0</v>
      </c>
      <c r="X737" s="2">
        <f t="shared" si="404"/>
        <v>30.03</v>
      </c>
      <c r="Y737" s="2">
        <f t="shared" si="405"/>
        <v>19</v>
      </c>
      <c r="Z737" s="2"/>
      <c r="AA737" s="2">
        <v>72309884</v>
      </c>
      <c r="AB737" s="2">
        <f t="shared" si="406"/>
        <v>18065.861400000002</v>
      </c>
      <c r="AC737" s="2">
        <f>ROUND((SUM(SmtRes!BQ745:'SmtRes'!BQ750)),6)</f>
        <v>66.251499999999993</v>
      </c>
      <c r="AD737" s="2">
        <f>ROUND((((SUM(SmtRes!BR745:'SmtRes'!BR750))-(SUM(SmtRes!BS745:'SmtRes'!BS750)))+AE737),6)</f>
        <v>10614.0659</v>
      </c>
      <c r="AE737" s="2">
        <f>ROUND((SUM(SmtRes!BS745:'SmtRes'!BS750)),6)</f>
        <v>3306.9375</v>
      </c>
      <c r="AF737" s="2">
        <f>ROUND((SUM(SmtRes!BT745:'SmtRes'!BT750)),6)</f>
        <v>7385.5439999999999</v>
      </c>
      <c r="AG737" s="2">
        <f t="shared" si="407"/>
        <v>0</v>
      </c>
      <c r="AH737" s="2">
        <f>(SUM(SmtRes!BU745:'SmtRes'!BU750))</f>
        <v>20.100000000000001</v>
      </c>
      <c r="AI737" s="2">
        <f>(SUM(SmtRes!BV745:'SmtRes'!BV750))</f>
        <v>6.25</v>
      </c>
      <c r="AJ737" s="2">
        <f t="shared" si="408"/>
        <v>0</v>
      </c>
      <c r="AK737" s="2">
        <v>21372.798900000002</v>
      </c>
      <c r="AL737" s="2">
        <v>66.251499999999993</v>
      </c>
      <c r="AM737" s="2">
        <v>10614.0659</v>
      </c>
      <c r="AN737" s="2">
        <v>3306.9375</v>
      </c>
      <c r="AO737" s="2">
        <v>7385.5440000000008</v>
      </c>
      <c r="AP737" s="2">
        <v>0</v>
      </c>
      <c r="AQ737" s="2">
        <v>20.100000000000001</v>
      </c>
      <c r="AR737" s="2">
        <v>6.25</v>
      </c>
      <c r="AS737" s="2">
        <v>0</v>
      </c>
      <c r="AT737" s="2">
        <v>117</v>
      </c>
      <c r="AU737" s="2">
        <v>74</v>
      </c>
      <c r="AV737" s="2">
        <v>1</v>
      </c>
      <c r="AW737" s="2">
        <v>1</v>
      </c>
      <c r="AX737" s="2"/>
      <c r="AY737" s="2"/>
      <c r="AZ737" s="2">
        <v>1</v>
      </c>
      <c r="BA737" s="2">
        <v>1</v>
      </c>
      <c r="BB737" s="2">
        <v>1</v>
      </c>
      <c r="BC737" s="2">
        <v>1</v>
      </c>
      <c r="BD737" s="2" t="s">
        <v>3</v>
      </c>
      <c r="BE737" s="2" t="s">
        <v>3</v>
      </c>
      <c r="BF737" s="2" t="s">
        <v>3</v>
      </c>
      <c r="BG737" s="2" t="s">
        <v>3</v>
      </c>
      <c r="BH737" s="2">
        <v>0</v>
      </c>
      <c r="BI737" s="2">
        <v>1</v>
      </c>
      <c r="BJ737" s="2" t="s">
        <v>335</v>
      </c>
      <c r="BK737" s="2"/>
      <c r="BL737" s="2"/>
      <c r="BM737" s="2">
        <v>24001</v>
      </c>
      <c r="BN737" s="2">
        <v>0</v>
      </c>
      <c r="BO737" s="2" t="s">
        <v>3</v>
      </c>
      <c r="BP737" s="2">
        <v>0</v>
      </c>
      <c r="BQ737" s="2">
        <v>2</v>
      </c>
      <c r="BR737" s="2">
        <v>0</v>
      </c>
      <c r="BS737" s="2">
        <v>1</v>
      </c>
      <c r="BT737" s="2">
        <v>1</v>
      </c>
      <c r="BU737" s="2">
        <v>1</v>
      </c>
      <c r="BV737" s="2">
        <v>1</v>
      </c>
      <c r="BW737" s="2">
        <v>1</v>
      </c>
      <c r="BX737" s="2">
        <v>1</v>
      </c>
      <c r="BY737" s="2" t="s">
        <v>3</v>
      </c>
      <c r="BZ737" s="2">
        <v>117</v>
      </c>
      <c r="CA737" s="2">
        <v>74</v>
      </c>
      <c r="CB737" s="2" t="s">
        <v>3</v>
      </c>
      <c r="CC737" s="2"/>
      <c r="CD737" s="2"/>
      <c r="CE737" s="2">
        <v>0</v>
      </c>
      <c r="CF737" s="2">
        <v>0</v>
      </c>
      <c r="CG737" s="2">
        <v>0</v>
      </c>
      <c r="CH737" s="2"/>
      <c r="CI737" s="2"/>
      <c r="CJ737" s="2"/>
      <c r="CK737" s="2"/>
      <c r="CL737" s="2"/>
      <c r="CM737" s="2">
        <v>0</v>
      </c>
      <c r="CN737" s="2" t="s">
        <v>3</v>
      </c>
      <c r="CO737" s="2">
        <v>0</v>
      </c>
      <c r="CP737" s="2">
        <f t="shared" si="409"/>
        <v>51.3</v>
      </c>
      <c r="CQ737" s="2">
        <f>SUMIF(SmtRes!AQ745:'SmtRes'!AQ750,"=1",SmtRes!AA745:'SmtRes'!AA750)</f>
        <v>154.09</v>
      </c>
      <c r="CR737" s="2">
        <f>SUMIF(SmtRes!AQ745:'SmtRes'!AQ750,"=1",SmtRes!AB745:'SmtRes'!AB750)</f>
        <v>1725.47</v>
      </c>
      <c r="CS737" s="2">
        <f>SUMIF(SmtRes!AQ745:'SmtRes'!AQ750,"=1",SmtRes!AC745:'SmtRes'!AC750)</f>
        <v>529.11</v>
      </c>
      <c r="CT737" s="2">
        <f>SUMIF(SmtRes!AQ745:'SmtRes'!AQ750,"=1",SmtRes!AD745:'SmtRes'!AD750)</f>
        <v>367.44</v>
      </c>
      <c r="CU737" s="2">
        <f t="shared" si="410"/>
        <v>0</v>
      </c>
      <c r="CV737" s="2">
        <f>SUMIF(SmtRes!AQ745:'SmtRes'!AQ750,"=1",SmtRes!BU745:'SmtRes'!BU750)</f>
        <v>20.100000000000001</v>
      </c>
      <c r="CW737" s="2">
        <f>SUMIF(SmtRes!AQ745:'SmtRes'!AQ750,"=1",SmtRes!BV745:'SmtRes'!BV750)</f>
        <v>6.25</v>
      </c>
      <c r="CX737" s="2">
        <f t="shared" si="411"/>
        <v>0</v>
      </c>
      <c r="CY737" s="2">
        <f>(((S737+R737)*AT737)/100)</f>
        <v>30.033900000000003</v>
      </c>
      <c r="CZ737" s="2">
        <f>(((S737+R737)*AU737)/100)</f>
        <v>18.995800000000003</v>
      </c>
      <c r="DA737" s="2"/>
      <c r="DB737" s="2"/>
      <c r="DC737" s="2" t="s">
        <v>3</v>
      </c>
      <c r="DD737" s="2" t="s">
        <v>3</v>
      </c>
      <c r="DE737" s="2" t="s">
        <v>3</v>
      </c>
      <c r="DF737" s="2" t="s">
        <v>3</v>
      </c>
      <c r="DG737" s="2" t="s">
        <v>3</v>
      </c>
      <c r="DH737" s="2" t="s">
        <v>3</v>
      </c>
      <c r="DI737" s="2" t="s">
        <v>3</v>
      </c>
      <c r="DJ737" s="2" t="s">
        <v>3</v>
      </c>
      <c r="DK737" s="2" t="s">
        <v>3</v>
      </c>
      <c r="DL737" s="2" t="s">
        <v>3</v>
      </c>
      <c r="DM737" s="2" t="s">
        <v>3</v>
      </c>
      <c r="DN737" s="2">
        <v>0</v>
      </c>
      <c r="DO737" s="2">
        <v>0</v>
      </c>
      <c r="DP737" s="2">
        <v>1</v>
      </c>
      <c r="DQ737" s="2">
        <v>1</v>
      </c>
      <c r="DR737" s="2"/>
      <c r="DS737" s="2"/>
      <c r="DT737" s="2"/>
      <c r="DU737" s="2">
        <v>1003</v>
      </c>
      <c r="DV737" s="2" t="s">
        <v>104</v>
      </c>
      <c r="DW737" s="2" t="s">
        <v>104</v>
      </c>
      <c r="DX737" s="2">
        <v>100</v>
      </c>
      <c r="DY737" s="2"/>
      <c r="DZ737" s="2" t="s">
        <v>3</v>
      </c>
      <c r="EA737" s="2" t="s">
        <v>3</v>
      </c>
      <c r="EB737" s="2" t="s">
        <v>3</v>
      </c>
      <c r="EC737" s="2" t="s">
        <v>3</v>
      </c>
      <c r="ED737" s="2"/>
      <c r="EE737" s="2">
        <v>70312969</v>
      </c>
      <c r="EF737" s="2">
        <v>2</v>
      </c>
      <c r="EG737" s="2" t="s">
        <v>25</v>
      </c>
      <c r="EH737" s="2">
        <v>18</v>
      </c>
      <c r="EI737" s="2" t="s">
        <v>106</v>
      </c>
      <c r="EJ737" s="2">
        <v>1</v>
      </c>
      <c r="EK737" s="2">
        <v>24001</v>
      </c>
      <c r="EL737" s="2" t="s">
        <v>106</v>
      </c>
      <c r="EM737" s="2" t="s">
        <v>107</v>
      </c>
      <c r="EN737" s="2"/>
      <c r="EO737" s="2" t="s">
        <v>3</v>
      </c>
      <c r="EP737" s="2"/>
      <c r="EQ737" s="2">
        <v>0</v>
      </c>
      <c r="ER737" s="2">
        <v>0</v>
      </c>
      <c r="ES737" s="2">
        <v>0</v>
      </c>
      <c r="ET737" s="2">
        <v>0</v>
      </c>
      <c r="EU737" s="2">
        <v>0</v>
      </c>
      <c r="EV737" s="2">
        <v>0</v>
      </c>
      <c r="EW737" s="2">
        <v>20.100000000000001</v>
      </c>
      <c r="EX737" s="2">
        <v>6.25</v>
      </c>
      <c r="EY737" s="2">
        <v>0</v>
      </c>
      <c r="EZ737" s="2"/>
      <c r="FA737" s="2"/>
      <c r="FB737" s="2"/>
      <c r="FC737" s="2"/>
      <c r="FD737" s="2"/>
      <c r="FE737" s="2"/>
      <c r="FF737" s="2"/>
      <c r="FG737" s="2"/>
      <c r="FH737" s="2"/>
      <c r="FI737" s="2"/>
      <c r="FJ737" s="2"/>
      <c r="FK737" s="2"/>
      <c r="FL737" s="2"/>
      <c r="FM737" s="2"/>
      <c r="FN737" s="2"/>
      <c r="FO737" s="2"/>
      <c r="FP737" s="2"/>
      <c r="FQ737" s="2">
        <v>0</v>
      </c>
      <c r="FR737" s="2">
        <v>0</v>
      </c>
      <c r="FS737" s="2">
        <v>0</v>
      </c>
      <c r="FT737" s="2"/>
      <c r="FU737" s="2"/>
      <c r="FV737" s="2"/>
      <c r="FW737" s="2"/>
      <c r="FX737" s="2">
        <v>117</v>
      </c>
      <c r="FY737" s="2">
        <v>74</v>
      </c>
      <c r="FZ737" s="2"/>
      <c r="GA737" s="2" t="s">
        <v>3</v>
      </c>
      <c r="GB737" s="2"/>
      <c r="GC737" s="2"/>
      <c r="GD737" s="2">
        <v>1</v>
      </c>
      <c r="GE737" s="2"/>
      <c r="GF737" s="2">
        <v>-205409479</v>
      </c>
      <c r="GG737" s="2">
        <v>2</v>
      </c>
      <c r="GH737" s="2">
        <v>1</v>
      </c>
      <c r="GI737" s="2">
        <v>-2</v>
      </c>
      <c r="GJ737" s="2">
        <v>0</v>
      </c>
      <c r="GK737" s="2">
        <v>0</v>
      </c>
      <c r="GL737" s="2">
        <f t="shared" si="412"/>
        <v>0</v>
      </c>
      <c r="GM737" s="2">
        <f t="shared" si="413"/>
        <v>100.33</v>
      </c>
      <c r="GN737" s="2">
        <f t="shared" si="414"/>
        <v>100.33</v>
      </c>
      <c r="GO737" s="2">
        <f t="shared" si="415"/>
        <v>0</v>
      </c>
      <c r="GP737" s="2">
        <f t="shared" si="416"/>
        <v>0</v>
      </c>
      <c r="GQ737" s="2"/>
      <c r="GR737" s="2">
        <v>0</v>
      </c>
      <c r="GS737" s="2">
        <v>3</v>
      </c>
      <c r="GT737" s="2">
        <v>0</v>
      </c>
      <c r="GU737" s="2" t="s">
        <v>3</v>
      </c>
      <c r="GV737" s="2">
        <f t="shared" si="417"/>
        <v>0</v>
      </c>
      <c r="GW737" s="2">
        <v>1</v>
      </c>
      <c r="GX737" s="2">
        <f t="shared" si="418"/>
        <v>0</v>
      </c>
      <c r="GY737" s="2"/>
      <c r="GZ737" s="2"/>
      <c r="HA737" s="2">
        <v>0</v>
      </c>
      <c r="HB737" s="2">
        <v>0</v>
      </c>
      <c r="HC737" s="2">
        <f t="shared" si="419"/>
        <v>0</v>
      </c>
      <c r="HD737" s="2"/>
      <c r="HE737" s="2" t="s">
        <v>3</v>
      </c>
      <c r="HF737" s="2" t="s">
        <v>3</v>
      </c>
      <c r="HG737" s="2"/>
      <c r="HH737" s="2"/>
      <c r="HI737" s="2"/>
      <c r="HJ737" s="2"/>
      <c r="HK737" s="2"/>
      <c r="HL737" s="2"/>
      <c r="HM737" s="2" t="s">
        <v>3</v>
      </c>
      <c r="HN737" s="2" t="s">
        <v>108</v>
      </c>
      <c r="HO737" s="2" t="s">
        <v>109</v>
      </c>
      <c r="HP737" s="2" t="s">
        <v>106</v>
      </c>
      <c r="HQ737" s="2" t="s">
        <v>106</v>
      </c>
      <c r="HR737" s="2"/>
      <c r="HS737" s="2">
        <v>0</v>
      </c>
      <c r="HT737" s="2"/>
      <c r="HU737" s="2"/>
      <c r="HV737" s="2"/>
      <c r="HW737" s="2"/>
      <c r="HX737" s="2"/>
      <c r="HY737" s="2"/>
      <c r="HZ737" s="2"/>
      <c r="IA737" s="2"/>
      <c r="IB737" s="2"/>
      <c r="IC737" s="2"/>
      <c r="ID737" s="2"/>
      <c r="IE737" s="2"/>
      <c r="IF737" s="2"/>
      <c r="IG737" s="2"/>
      <c r="IH737" s="2"/>
      <c r="II737" s="2"/>
      <c r="IJ737" s="2"/>
      <c r="IK737" s="2">
        <v>0</v>
      </c>
      <c r="IL737" s="2"/>
      <c r="IM737" s="2"/>
      <c r="IN737" s="2"/>
      <c r="IO737" s="2"/>
      <c r="IP737" s="2"/>
      <c r="IQ737" s="2"/>
      <c r="IR737" s="2"/>
      <c r="IS737" s="2"/>
      <c r="IT737" s="2"/>
      <c r="IU737" s="2"/>
    </row>
    <row r="738" spans="1:255" x14ac:dyDescent="0.2">
      <c r="A738" s="2">
        <v>17</v>
      </c>
      <c r="B738" s="2">
        <v>1</v>
      </c>
      <c r="C738" s="2"/>
      <c r="D738" s="2"/>
      <c r="E738" s="2" t="s">
        <v>823</v>
      </c>
      <c r="F738" s="2" t="s">
        <v>111</v>
      </c>
      <c r="G738" s="2" t="s">
        <v>112</v>
      </c>
      <c r="H738" s="2" t="s">
        <v>113</v>
      </c>
      <c r="I738" s="2">
        <v>0.24</v>
      </c>
      <c r="J738" s="2">
        <v>0</v>
      </c>
      <c r="K738" s="2">
        <v>0.24</v>
      </c>
      <c r="L738" s="2"/>
      <c r="M738" s="2"/>
      <c r="N738" s="2"/>
      <c r="O738" s="2">
        <f t="shared" si="401"/>
        <v>47.79</v>
      </c>
      <c r="P738" s="2">
        <f>ROUND(CQ738*I738,2)</f>
        <v>47.79</v>
      </c>
      <c r="Q738" s="2">
        <f>ROUND(CR738*I738,2)</f>
        <v>0</v>
      </c>
      <c r="R738" s="2">
        <f>ROUND(CS738*I738,2)</f>
        <v>0</v>
      </c>
      <c r="S738" s="2">
        <f>ROUND(CT738*I738,2)</f>
        <v>0</v>
      </c>
      <c r="T738" s="2">
        <f t="shared" si="402"/>
        <v>0</v>
      </c>
      <c r="U738" s="2">
        <f>ROUND(CV738*I738,7)</f>
        <v>0</v>
      </c>
      <c r="V738" s="2">
        <f>ROUND(CW738*I738,7)</f>
        <v>0</v>
      </c>
      <c r="W738" s="2">
        <f t="shared" si="403"/>
        <v>0</v>
      </c>
      <c r="X738" s="2">
        <f t="shared" si="404"/>
        <v>0</v>
      </c>
      <c r="Y738" s="2">
        <f t="shared" si="405"/>
        <v>0</v>
      </c>
      <c r="Z738" s="2"/>
      <c r="AA738" s="2">
        <v>72309884</v>
      </c>
      <c r="AB738" s="2">
        <f t="shared" si="406"/>
        <v>199.13</v>
      </c>
      <c r="AC738" s="2">
        <f>ROUND((ES738),6)</f>
        <v>199.13</v>
      </c>
      <c r="AD738" s="2">
        <f>ROUND((((ET738)-(EU738))+AE738),6)</f>
        <v>0</v>
      </c>
      <c r="AE738" s="2">
        <f>ROUND((EU738),6)</f>
        <v>0</v>
      </c>
      <c r="AF738" s="2">
        <f>ROUND((EV738),6)</f>
        <v>0</v>
      </c>
      <c r="AG738" s="2">
        <f t="shared" si="407"/>
        <v>0</v>
      </c>
      <c r="AH738" s="2">
        <f>(EW738)</f>
        <v>0</v>
      </c>
      <c r="AI738" s="2">
        <f>(EX738)</f>
        <v>0</v>
      </c>
      <c r="AJ738" s="2">
        <f t="shared" si="408"/>
        <v>0</v>
      </c>
      <c r="AK738" s="2">
        <v>199.13</v>
      </c>
      <c r="AL738" s="2">
        <v>199.13</v>
      </c>
      <c r="AM738" s="2">
        <v>0</v>
      </c>
      <c r="AN738" s="2">
        <v>0</v>
      </c>
      <c r="AO738" s="2">
        <v>0</v>
      </c>
      <c r="AP738" s="2">
        <v>0</v>
      </c>
      <c r="AQ738" s="2">
        <v>0</v>
      </c>
      <c r="AR738" s="2">
        <v>0</v>
      </c>
      <c r="AS738" s="2">
        <v>0</v>
      </c>
      <c r="AT738" s="2">
        <v>0</v>
      </c>
      <c r="AU738" s="2">
        <v>0</v>
      </c>
      <c r="AV738" s="2">
        <v>1</v>
      </c>
      <c r="AW738" s="2">
        <v>1</v>
      </c>
      <c r="AX738" s="2"/>
      <c r="AY738" s="2"/>
      <c r="AZ738" s="2">
        <v>1</v>
      </c>
      <c r="BA738" s="2">
        <v>1</v>
      </c>
      <c r="BB738" s="2">
        <v>1</v>
      </c>
      <c r="BC738" s="2">
        <v>1</v>
      </c>
      <c r="BD738" s="2" t="s">
        <v>3</v>
      </c>
      <c r="BE738" s="2" t="s">
        <v>3</v>
      </c>
      <c r="BF738" s="2" t="s">
        <v>3</v>
      </c>
      <c r="BG738" s="2" t="s">
        <v>3</v>
      </c>
      <c r="BH738" s="2">
        <v>3</v>
      </c>
      <c r="BI738" s="2">
        <v>1</v>
      </c>
      <c r="BJ738" s="2" t="s">
        <v>114</v>
      </c>
      <c r="BK738" s="2"/>
      <c r="BL738" s="2"/>
      <c r="BM738" s="2">
        <v>500001</v>
      </c>
      <c r="BN738" s="2">
        <v>0</v>
      </c>
      <c r="BO738" s="2" t="s">
        <v>3</v>
      </c>
      <c r="BP738" s="2">
        <v>0</v>
      </c>
      <c r="BQ738" s="2">
        <v>8</v>
      </c>
      <c r="BR738" s="2">
        <v>0</v>
      </c>
      <c r="BS738" s="2">
        <v>1</v>
      </c>
      <c r="BT738" s="2">
        <v>1</v>
      </c>
      <c r="BU738" s="2">
        <v>1</v>
      </c>
      <c r="BV738" s="2">
        <v>1</v>
      </c>
      <c r="BW738" s="2">
        <v>1</v>
      </c>
      <c r="BX738" s="2">
        <v>1</v>
      </c>
      <c r="BY738" s="2" t="s">
        <v>3</v>
      </c>
      <c r="BZ738" s="2">
        <v>0</v>
      </c>
      <c r="CA738" s="2">
        <v>0</v>
      </c>
      <c r="CB738" s="2" t="s">
        <v>3</v>
      </c>
      <c r="CC738" s="2"/>
      <c r="CD738" s="2"/>
      <c r="CE738" s="2">
        <v>0</v>
      </c>
      <c r="CF738" s="2">
        <v>0</v>
      </c>
      <c r="CG738" s="2">
        <v>0</v>
      </c>
      <c r="CH738" s="2"/>
      <c r="CI738" s="2"/>
      <c r="CJ738" s="2"/>
      <c r="CK738" s="2"/>
      <c r="CL738" s="2"/>
      <c r="CM738" s="2">
        <v>0</v>
      </c>
      <c r="CN738" s="2" t="s">
        <v>3</v>
      </c>
      <c r="CO738" s="2">
        <v>0</v>
      </c>
      <c r="CP738" s="2">
        <f t="shared" si="409"/>
        <v>47.79</v>
      </c>
      <c r="CQ738" s="2">
        <f>ROUND(AL738*BC738,2)</f>
        <v>199.13</v>
      </c>
      <c r="CR738" s="2">
        <f>ROUND(AM738*BB738,2)</f>
        <v>0</v>
      </c>
      <c r="CS738" s="2">
        <f>ROUND(AN738*BS738,2)</f>
        <v>0</v>
      </c>
      <c r="CT738" s="2">
        <f>ROUND(AO738*BA738,2)</f>
        <v>0</v>
      </c>
      <c r="CU738" s="2">
        <f t="shared" si="410"/>
        <v>0</v>
      </c>
      <c r="CV738" s="2">
        <f>AH738</f>
        <v>0</v>
      </c>
      <c r="CW738" s="2">
        <f>AI738</f>
        <v>0</v>
      </c>
      <c r="CX738" s="2">
        <f t="shared" si="411"/>
        <v>0</v>
      </c>
      <c r="CY738" s="2">
        <f>0</f>
        <v>0</v>
      </c>
      <c r="CZ738" s="2">
        <f>0</f>
        <v>0</v>
      </c>
      <c r="DA738" s="2"/>
      <c r="DB738" s="2"/>
      <c r="DC738" s="2" t="s">
        <v>3</v>
      </c>
      <c r="DD738" s="2" t="s">
        <v>3</v>
      </c>
      <c r="DE738" s="2" t="s">
        <v>3</v>
      </c>
      <c r="DF738" s="2" t="s">
        <v>3</v>
      </c>
      <c r="DG738" s="2" t="s">
        <v>3</v>
      </c>
      <c r="DH738" s="2" t="s">
        <v>3</v>
      </c>
      <c r="DI738" s="2" t="s">
        <v>3</v>
      </c>
      <c r="DJ738" s="2" t="s">
        <v>3</v>
      </c>
      <c r="DK738" s="2" t="s">
        <v>3</v>
      </c>
      <c r="DL738" s="2" t="s">
        <v>3</v>
      </c>
      <c r="DM738" s="2" t="s">
        <v>3</v>
      </c>
      <c r="DN738" s="2">
        <v>0</v>
      </c>
      <c r="DO738" s="2">
        <v>0</v>
      </c>
      <c r="DP738" s="2">
        <v>1</v>
      </c>
      <c r="DQ738" s="2">
        <v>1</v>
      </c>
      <c r="DR738" s="2"/>
      <c r="DS738" s="2"/>
      <c r="DT738" s="2"/>
      <c r="DU738" s="2">
        <v>1003</v>
      </c>
      <c r="DV738" s="2" t="s">
        <v>113</v>
      </c>
      <c r="DW738" s="2" t="s">
        <v>113</v>
      </c>
      <c r="DX738" s="2">
        <v>1</v>
      </c>
      <c r="DY738" s="2"/>
      <c r="DZ738" s="2" t="s">
        <v>3</v>
      </c>
      <c r="EA738" s="2" t="s">
        <v>3</v>
      </c>
      <c r="EB738" s="2" t="s">
        <v>3</v>
      </c>
      <c r="EC738" s="2" t="s">
        <v>3</v>
      </c>
      <c r="ED738" s="2"/>
      <c r="EE738" s="2">
        <v>70312867</v>
      </c>
      <c r="EF738" s="2">
        <v>8</v>
      </c>
      <c r="EG738" s="2" t="s">
        <v>124</v>
      </c>
      <c r="EH738" s="2">
        <v>0</v>
      </c>
      <c r="EI738" s="2" t="s">
        <v>3</v>
      </c>
      <c r="EJ738" s="2">
        <v>1</v>
      </c>
      <c r="EK738" s="2">
        <v>500001</v>
      </c>
      <c r="EL738" s="2" t="s">
        <v>125</v>
      </c>
      <c r="EM738" s="2" t="s">
        <v>126</v>
      </c>
      <c r="EN738" s="2"/>
      <c r="EO738" s="2" t="s">
        <v>3</v>
      </c>
      <c r="EP738" s="2"/>
      <c r="EQ738" s="2">
        <v>0</v>
      </c>
      <c r="ER738" s="2">
        <v>199.13</v>
      </c>
      <c r="ES738" s="2">
        <v>199.13</v>
      </c>
      <c r="ET738" s="2">
        <v>0</v>
      </c>
      <c r="EU738" s="2">
        <v>0</v>
      </c>
      <c r="EV738" s="2">
        <v>0</v>
      </c>
      <c r="EW738" s="2">
        <v>0</v>
      </c>
      <c r="EX738" s="2">
        <v>0</v>
      </c>
      <c r="EY738" s="2">
        <v>0</v>
      </c>
      <c r="EZ738" s="2"/>
      <c r="FA738" s="2"/>
      <c r="FB738" s="2"/>
      <c r="FC738" s="2"/>
      <c r="FD738" s="2"/>
      <c r="FE738" s="2"/>
      <c r="FF738" s="2"/>
      <c r="FG738" s="2"/>
      <c r="FH738" s="2"/>
      <c r="FI738" s="2"/>
      <c r="FJ738" s="2"/>
      <c r="FK738" s="2"/>
      <c r="FL738" s="2"/>
      <c r="FM738" s="2"/>
      <c r="FN738" s="2"/>
      <c r="FO738" s="2"/>
      <c r="FP738" s="2"/>
      <c r="FQ738" s="2">
        <v>0</v>
      </c>
      <c r="FR738" s="2">
        <v>0</v>
      </c>
      <c r="FS738" s="2">
        <v>0</v>
      </c>
      <c r="FT738" s="2"/>
      <c r="FU738" s="2"/>
      <c r="FV738" s="2"/>
      <c r="FW738" s="2"/>
      <c r="FX738" s="2">
        <v>0</v>
      </c>
      <c r="FY738" s="2">
        <v>0</v>
      </c>
      <c r="FZ738" s="2"/>
      <c r="GA738" s="2" t="s">
        <v>3</v>
      </c>
      <c r="GB738" s="2"/>
      <c r="GC738" s="2"/>
      <c r="GD738" s="2">
        <v>1</v>
      </c>
      <c r="GE738" s="2">
        <v>225.92</v>
      </c>
      <c r="GF738" s="2">
        <v>-1508418312</v>
      </c>
      <c r="GG738" s="2">
        <v>2</v>
      </c>
      <c r="GH738" s="2">
        <v>1</v>
      </c>
      <c r="GI738" s="2">
        <v>-2</v>
      </c>
      <c r="GJ738" s="2">
        <v>0</v>
      </c>
      <c r="GK738" s="2">
        <v>0</v>
      </c>
      <c r="GL738" s="2">
        <f t="shared" si="412"/>
        <v>0</v>
      </c>
      <c r="GM738" s="2">
        <f t="shared" si="413"/>
        <v>47.79</v>
      </c>
      <c r="GN738" s="2">
        <f t="shared" si="414"/>
        <v>47.79</v>
      </c>
      <c r="GO738" s="2">
        <f t="shared" si="415"/>
        <v>0</v>
      </c>
      <c r="GP738" s="2">
        <f t="shared" si="416"/>
        <v>0</v>
      </c>
      <c r="GQ738" s="2"/>
      <c r="GR738" s="2">
        <v>3</v>
      </c>
      <c r="GS738" s="2">
        <v>3</v>
      </c>
      <c r="GT738" s="2">
        <v>0</v>
      </c>
      <c r="GU738" s="2" t="s">
        <v>3</v>
      </c>
      <c r="GV738" s="2">
        <f t="shared" si="417"/>
        <v>0</v>
      </c>
      <c r="GW738" s="2">
        <v>1</v>
      </c>
      <c r="GX738" s="2">
        <f t="shared" si="418"/>
        <v>0</v>
      </c>
      <c r="GY738" s="2"/>
      <c r="GZ738" s="2"/>
      <c r="HA738" s="2">
        <v>0</v>
      </c>
      <c r="HB738" s="2">
        <v>0</v>
      </c>
      <c r="HC738" s="2">
        <f t="shared" si="419"/>
        <v>0</v>
      </c>
      <c r="HD738" s="2"/>
      <c r="HE738" s="2" t="s">
        <v>3</v>
      </c>
      <c r="HF738" s="2" t="s">
        <v>3</v>
      </c>
      <c r="HG738" s="2"/>
      <c r="HH738" s="2"/>
      <c r="HI738" s="2"/>
      <c r="HJ738" s="2"/>
      <c r="HK738" s="2"/>
      <c r="HL738" s="2"/>
      <c r="HM738" s="2" t="s">
        <v>3</v>
      </c>
      <c r="HN738" s="2" t="s">
        <v>3</v>
      </c>
      <c r="HO738" s="2" t="s">
        <v>3</v>
      </c>
      <c r="HP738" s="2" t="s">
        <v>3</v>
      </c>
      <c r="HQ738" s="2" t="s">
        <v>3</v>
      </c>
      <c r="HR738" s="2"/>
      <c r="HS738" s="2">
        <v>0</v>
      </c>
      <c r="HT738" s="2"/>
      <c r="HU738" s="2"/>
      <c r="HV738" s="2"/>
      <c r="HW738" s="2"/>
      <c r="HX738" s="2"/>
      <c r="HY738" s="2"/>
      <c r="HZ738" s="2"/>
      <c r="IA738" s="2"/>
      <c r="IB738" s="2"/>
      <c r="IC738" s="2"/>
      <c r="ID738" s="2"/>
      <c r="IE738" s="2"/>
      <c r="IF738" s="2"/>
      <c r="IG738" s="2"/>
      <c r="IH738" s="2"/>
      <c r="II738" s="2"/>
      <c r="IJ738" s="2"/>
      <c r="IK738" s="2">
        <v>0</v>
      </c>
      <c r="IL738" s="2"/>
      <c r="IM738" s="2"/>
      <c r="IN738" s="2"/>
      <c r="IO738" s="2"/>
      <c r="IP738" s="2"/>
      <c r="IQ738" s="2"/>
      <c r="IR738" s="2"/>
      <c r="IS738" s="2"/>
      <c r="IT738" s="2"/>
      <c r="IU738" s="2"/>
    </row>
    <row r="739" spans="1:255" x14ac:dyDescent="0.2">
      <c r="A739" s="2">
        <v>17</v>
      </c>
      <c r="B739" s="2">
        <v>1</v>
      </c>
      <c r="C739" s="2"/>
      <c r="D739" s="2"/>
      <c r="E739" s="2" t="s">
        <v>824</v>
      </c>
      <c r="F739" s="2" t="s">
        <v>338</v>
      </c>
      <c r="G739" s="2" t="s">
        <v>339</v>
      </c>
      <c r="H739" s="2" t="s">
        <v>118</v>
      </c>
      <c r="I739" s="2">
        <v>4</v>
      </c>
      <c r="J739" s="2">
        <v>0</v>
      </c>
      <c r="K739" s="2">
        <v>4</v>
      </c>
      <c r="L739" s="2"/>
      <c r="M739" s="2"/>
      <c r="N739" s="2"/>
      <c r="O739" s="2">
        <f t="shared" si="401"/>
        <v>176.2</v>
      </c>
      <c r="P739" s="2">
        <f>ROUND(CQ739*I739,2)</f>
        <v>176.2</v>
      </c>
      <c r="Q739" s="2">
        <f>ROUND(CR739*I739,2)</f>
        <v>0</v>
      </c>
      <c r="R739" s="2">
        <f>ROUND(CS739*I739,2)</f>
        <v>0</v>
      </c>
      <c r="S739" s="2">
        <f>ROUND(CT739*I739,2)</f>
        <v>0</v>
      </c>
      <c r="T739" s="2">
        <f t="shared" si="402"/>
        <v>0</v>
      </c>
      <c r="U739" s="2">
        <f>ROUND(CV739*I739,7)</f>
        <v>0</v>
      </c>
      <c r="V739" s="2">
        <f>ROUND(CW739*I739,7)</f>
        <v>0</v>
      </c>
      <c r="W739" s="2">
        <f t="shared" si="403"/>
        <v>0</v>
      </c>
      <c r="X739" s="2">
        <f t="shared" si="404"/>
        <v>0</v>
      </c>
      <c r="Y739" s="2">
        <f t="shared" si="405"/>
        <v>0</v>
      </c>
      <c r="Z739" s="2"/>
      <c r="AA739" s="2">
        <v>72309884</v>
      </c>
      <c r="AB739" s="2">
        <f t="shared" si="406"/>
        <v>41.56</v>
      </c>
      <c r="AC739" s="2">
        <f>ROUND((ES739),6)</f>
        <v>41.56</v>
      </c>
      <c r="AD739" s="2">
        <f>ROUND((((ET739)-(EU739))+AE739),6)</f>
        <v>0</v>
      </c>
      <c r="AE739" s="2">
        <f>ROUND((EU739),6)</f>
        <v>0</v>
      </c>
      <c r="AF739" s="2">
        <f>ROUND((EV739),6)</f>
        <v>0</v>
      </c>
      <c r="AG739" s="2">
        <f t="shared" si="407"/>
        <v>0</v>
      </c>
      <c r="AH739" s="2">
        <f>(EW739)</f>
        <v>0</v>
      </c>
      <c r="AI739" s="2">
        <f>(EX739)</f>
        <v>0</v>
      </c>
      <c r="AJ739" s="2">
        <f t="shared" si="408"/>
        <v>0</v>
      </c>
      <c r="AK739" s="2">
        <v>41.56</v>
      </c>
      <c r="AL739" s="2">
        <v>41.56</v>
      </c>
      <c r="AM739" s="2">
        <v>0</v>
      </c>
      <c r="AN739" s="2">
        <v>0</v>
      </c>
      <c r="AO739" s="2">
        <v>0</v>
      </c>
      <c r="AP739" s="2">
        <v>0</v>
      </c>
      <c r="AQ739" s="2">
        <v>0</v>
      </c>
      <c r="AR739" s="2">
        <v>0</v>
      </c>
      <c r="AS739" s="2">
        <v>0</v>
      </c>
      <c r="AT739" s="2">
        <v>0</v>
      </c>
      <c r="AU739" s="2">
        <v>0</v>
      </c>
      <c r="AV739" s="2">
        <v>1</v>
      </c>
      <c r="AW739" s="2">
        <v>1</v>
      </c>
      <c r="AX739" s="2"/>
      <c r="AY739" s="2"/>
      <c r="AZ739" s="2">
        <v>1</v>
      </c>
      <c r="BA739" s="2">
        <v>1</v>
      </c>
      <c r="BB739" s="2">
        <v>1</v>
      </c>
      <c r="BC739" s="2">
        <v>1.06</v>
      </c>
      <c r="BD739" s="2" t="s">
        <v>3</v>
      </c>
      <c r="BE739" s="2" t="s">
        <v>3</v>
      </c>
      <c r="BF739" s="2" t="s">
        <v>3</v>
      </c>
      <c r="BG739" s="2" t="s">
        <v>3</v>
      </c>
      <c r="BH739" s="2">
        <v>3</v>
      </c>
      <c r="BI739" s="2">
        <v>1</v>
      </c>
      <c r="BJ739" s="2" t="s">
        <v>340</v>
      </c>
      <c r="BK739" s="2"/>
      <c r="BL739" s="2"/>
      <c r="BM739" s="2">
        <v>500001</v>
      </c>
      <c r="BN739" s="2">
        <v>0</v>
      </c>
      <c r="BO739" s="2" t="s">
        <v>338</v>
      </c>
      <c r="BP739" s="2">
        <v>1</v>
      </c>
      <c r="BQ739" s="2">
        <v>8</v>
      </c>
      <c r="BR739" s="2">
        <v>0</v>
      </c>
      <c r="BS739" s="2">
        <v>1</v>
      </c>
      <c r="BT739" s="2">
        <v>1</v>
      </c>
      <c r="BU739" s="2">
        <v>1</v>
      </c>
      <c r="BV739" s="2">
        <v>1</v>
      </c>
      <c r="BW739" s="2">
        <v>1</v>
      </c>
      <c r="BX739" s="2">
        <v>1</v>
      </c>
      <c r="BY739" s="2" t="s">
        <v>3</v>
      </c>
      <c r="BZ739" s="2">
        <v>0</v>
      </c>
      <c r="CA739" s="2">
        <v>0</v>
      </c>
      <c r="CB739" s="2" t="s">
        <v>3</v>
      </c>
      <c r="CC739" s="2"/>
      <c r="CD739" s="2"/>
      <c r="CE739" s="2">
        <v>0</v>
      </c>
      <c r="CF739" s="2">
        <v>0</v>
      </c>
      <c r="CG739" s="2">
        <v>0</v>
      </c>
      <c r="CH739" s="2"/>
      <c r="CI739" s="2"/>
      <c r="CJ739" s="2"/>
      <c r="CK739" s="2"/>
      <c r="CL739" s="2"/>
      <c r="CM739" s="2">
        <v>0</v>
      </c>
      <c r="CN739" s="2" t="s">
        <v>3</v>
      </c>
      <c r="CO739" s="2">
        <v>0</v>
      </c>
      <c r="CP739" s="2">
        <f t="shared" si="409"/>
        <v>176.2</v>
      </c>
      <c r="CQ739" s="2">
        <f>ROUND(AL739*BC739,2)</f>
        <v>44.05</v>
      </c>
      <c r="CR739" s="2">
        <f>ROUND(AM739*BB739,2)</f>
        <v>0</v>
      </c>
      <c r="CS739" s="2">
        <f>ROUND(AN739*BS739,2)</f>
        <v>0</v>
      </c>
      <c r="CT739" s="2">
        <f>ROUND(AO739*BA739,2)</f>
        <v>0</v>
      </c>
      <c r="CU739" s="2">
        <f t="shared" si="410"/>
        <v>0</v>
      </c>
      <c r="CV739" s="2">
        <f>AH739</f>
        <v>0</v>
      </c>
      <c r="CW739" s="2">
        <f>AI739</f>
        <v>0</v>
      </c>
      <c r="CX739" s="2">
        <f t="shared" si="411"/>
        <v>0</v>
      </c>
      <c r="CY739" s="2">
        <f>0</f>
        <v>0</v>
      </c>
      <c r="CZ739" s="2">
        <f>0</f>
        <v>0</v>
      </c>
      <c r="DA739" s="2"/>
      <c r="DB739" s="2"/>
      <c r="DC739" s="2" t="s">
        <v>3</v>
      </c>
      <c r="DD739" s="2" t="s">
        <v>3</v>
      </c>
      <c r="DE739" s="2" t="s">
        <v>3</v>
      </c>
      <c r="DF739" s="2" t="s">
        <v>3</v>
      </c>
      <c r="DG739" s="2" t="s">
        <v>3</v>
      </c>
      <c r="DH739" s="2" t="s">
        <v>3</v>
      </c>
      <c r="DI739" s="2" t="s">
        <v>3</v>
      </c>
      <c r="DJ739" s="2" t="s">
        <v>3</v>
      </c>
      <c r="DK739" s="2" t="s">
        <v>3</v>
      </c>
      <c r="DL739" s="2" t="s">
        <v>3</v>
      </c>
      <c r="DM739" s="2" t="s">
        <v>3</v>
      </c>
      <c r="DN739" s="2">
        <v>0</v>
      </c>
      <c r="DO739" s="2">
        <v>0</v>
      </c>
      <c r="DP739" s="2">
        <v>1</v>
      </c>
      <c r="DQ739" s="2">
        <v>1</v>
      </c>
      <c r="DR739" s="2"/>
      <c r="DS739" s="2"/>
      <c r="DT739" s="2"/>
      <c r="DU739" s="2">
        <v>1013</v>
      </c>
      <c r="DV739" s="2" t="s">
        <v>118</v>
      </c>
      <c r="DW739" s="2" t="s">
        <v>118</v>
      </c>
      <c r="DX739" s="2">
        <v>1</v>
      </c>
      <c r="DY739" s="2"/>
      <c r="DZ739" s="2" t="s">
        <v>3</v>
      </c>
      <c r="EA739" s="2" t="s">
        <v>3</v>
      </c>
      <c r="EB739" s="2" t="s">
        <v>3</v>
      </c>
      <c r="EC739" s="2" t="s">
        <v>3</v>
      </c>
      <c r="ED739" s="2"/>
      <c r="EE739" s="2">
        <v>70312867</v>
      </c>
      <c r="EF739" s="2">
        <v>8</v>
      </c>
      <c r="EG739" s="2" t="s">
        <v>124</v>
      </c>
      <c r="EH739" s="2">
        <v>0</v>
      </c>
      <c r="EI739" s="2" t="s">
        <v>3</v>
      </c>
      <c r="EJ739" s="2">
        <v>1</v>
      </c>
      <c r="EK739" s="2">
        <v>500001</v>
      </c>
      <c r="EL739" s="2" t="s">
        <v>125</v>
      </c>
      <c r="EM739" s="2" t="s">
        <v>126</v>
      </c>
      <c r="EN739" s="2"/>
      <c r="EO739" s="2" t="s">
        <v>3</v>
      </c>
      <c r="EP739" s="2"/>
      <c r="EQ739" s="2">
        <v>0</v>
      </c>
      <c r="ER739" s="2">
        <v>41.56</v>
      </c>
      <c r="ES739" s="2">
        <v>41.56</v>
      </c>
      <c r="ET739" s="2">
        <v>0</v>
      </c>
      <c r="EU739" s="2">
        <v>0</v>
      </c>
      <c r="EV739" s="2">
        <v>0</v>
      </c>
      <c r="EW739" s="2">
        <v>0</v>
      </c>
      <c r="EX739" s="2">
        <v>0</v>
      </c>
      <c r="EY739" s="2">
        <v>0</v>
      </c>
      <c r="EZ739" s="2"/>
      <c r="FA739" s="2"/>
      <c r="FB739" s="2"/>
      <c r="FC739" s="2"/>
      <c r="FD739" s="2"/>
      <c r="FE739" s="2"/>
      <c r="FF739" s="2"/>
      <c r="FG739" s="2"/>
      <c r="FH739" s="2"/>
      <c r="FI739" s="2"/>
      <c r="FJ739" s="2"/>
      <c r="FK739" s="2"/>
      <c r="FL739" s="2"/>
      <c r="FM739" s="2"/>
      <c r="FN739" s="2"/>
      <c r="FO739" s="2"/>
      <c r="FP739" s="2"/>
      <c r="FQ739" s="2">
        <v>0</v>
      </c>
      <c r="FR739" s="2">
        <v>0</v>
      </c>
      <c r="FS739" s="2">
        <v>0</v>
      </c>
      <c r="FT739" s="2"/>
      <c r="FU739" s="2"/>
      <c r="FV739" s="2"/>
      <c r="FW739" s="2"/>
      <c r="FX739" s="2">
        <v>0</v>
      </c>
      <c r="FY739" s="2">
        <v>0</v>
      </c>
      <c r="FZ739" s="2"/>
      <c r="GA739" s="2" t="s">
        <v>3</v>
      </c>
      <c r="GB739" s="2"/>
      <c r="GC739" s="2"/>
      <c r="GD739" s="2">
        <v>1</v>
      </c>
      <c r="GE739" s="2"/>
      <c r="GF739" s="2">
        <v>633057527</v>
      </c>
      <c r="GG739" s="2">
        <v>2</v>
      </c>
      <c r="GH739" s="2">
        <v>1</v>
      </c>
      <c r="GI739" s="2">
        <v>2</v>
      </c>
      <c r="GJ739" s="2">
        <v>0</v>
      </c>
      <c r="GK739" s="2">
        <v>0</v>
      </c>
      <c r="GL739" s="2">
        <f t="shared" si="412"/>
        <v>0</v>
      </c>
      <c r="GM739" s="2">
        <f t="shared" si="413"/>
        <v>176.2</v>
      </c>
      <c r="GN739" s="2">
        <f t="shared" si="414"/>
        <v>176.2</v>
      </c>
      <c r="GO739" s="2">
        <f t="shared" si="415"/>
        <v>0</v>
      </c>
      <c r="GP739" s="2">
        <f t="shared" si="416"/>
        <v>0</v>
      </c>
      <c r="GQ739" s="2"/>
      <c r="GR739" s="2">
        <v>0</v>
      </c>
      <c r="GS739" s="2">
        <v>3</v>
      </c>
      <c r="GT739" s="2">
        <v>0</v>
      </c>
      <c r="GU739" s="2" t="s">
        <v>3</v>
      </c>
      <c r="GV739" s="2">
        <f t="shared" si="417"/>
        <v>0</v>
      </c>
      <c r="GW739" s="2">
        <v>1</v>
      </c>
      <c r="GX739" s="2">
        <f t="shared" si="418"/>
        <v>0</v>
      </c>
      <c r="GY739" s="2"/>
      <c r="GZ739" s="2"/>
      <c r="HA739" s="2">
        <v>0</v>
      </c>
      <c r="HB739" s="2">
        <v>0</v>
      </c>
      <c r="HC739" s="2">
        <f t="shared" si="419"/>
        <v>0</v>
      </c>
      <c r="HD739" s="2"/>
      <c r="HE739" s="2" t="s">
        <v>3</v>
      </c>
      <c r="HF739" s="2" t="s">
        <v>3</v>
      </c>
      <c r="HG739" s="2"/>
      <c r="HH739" s="2"/>
      <c r="HI739" s="2"/>
      <c r="HJ739" s="2"/>
      <c r="HK739" s="2"/>
      <c r="HL739" s="2"/>
      <c r="HM739" s="2" t="s">
        <v>3</v>
      </c>
      <c r="HN739" s="2" t="s">
        <v>3</v>
      </c>
      <c r="HO739" s="2" t="s">
        <v>3</v>
      </c>
      <c r="HP739" s="2" t="s">
        <v>3</v>
      </c>
      <c r="HQ739" s="2" t="s">
        <v>3</v>
      </c>
      <c r="HR739" s="2"/>
      <c r="HS739" s="2">
        <v>0</v>
      </c>
      <c r="HT739" s="2"/>
      <c r="HU739" s="2"/>
      <c r="HV739" s="2"/>
      <c r="HW739" s="2"/>
      <c r="HX739" s="2"/>
      <c r="HY739" s="2"/>
      <c r="HZ739" s="2"/>
      <c r="IA739" s="2"/>
      <c r="IB739" s="2"/>
      <c r="IC739" s="2"/>
      <c r="ID739" s="2"/>
      <c r="IE739" s="2"/>
      <c r="IF739" s="2"/>
      <c r="IG739" s="2"/>
      <c r="IH739" s="2"/>
      <c r="II739" s="2"/>
      <c r="IJ739" s="2"/>
      <c r="IK739" s="2">
        <v>0</v>
      </c>
      <c r="IL739" s="2"/>
      <c r="IM739" s="2"/>
      <c r="IN739" s="2"/>
      <c r="IO739" s="2"/>
      <c r="IP739" s="2"/>
      <c r="IQ739" s="2"/>
      <c r="IR739" s="2"/>
      <c r="IS739" s="2"/>
      <c r="IT739" s="2"/>
      <c r="IU739" s="2"/>
    </row>
    <row r="740" spans="1:255" x14ac:dyDescent="0.2">
      <c r="A740" s="2">
        <v>17</v>
      </c>
      <c r="B740" s="2">
        <v>1</v>
      </c>
      <c r="C740" s="2">
        <f>ROW(SmtRes!A768)</f>
        <v>768</v>
      </c>
      <c r="D740" s="2">
        <f>ROW(EtalonRes!A838)</f>
        <v>838</v>
      </c>
      <c r="E740" s="2" t="s">
        <v>825</v>
      </c>
      <c r="F740" s="2" t="s">
        <v>342</v>
      </c>
      <c r="G740" s="2" t="s">
        <v>343</v>
      </c>
      <c r="H740" s="2" t="s">
        <v>33</v>
      </c>
      <c r="I740" s="2">
        <f>ROUND(0.064/100,7)</f>
        <v>6.4000000000000005E-4</v>
      </c>
      <c r="J740" s="2">
        <v>0</v>
      </c>
      <c r="K740" s="2">
        <f>ROUND(0.064/100,7)</f>
        <v>6.4000000000000005E-4</v>
      </c>
      <c r="L740" s="2"/>
      <c r="M740" s="2"/>
      <c r="N740" s="2"/>
      <c r="O740" s="2">
        <f t="shared" si="401"/>
        <v>165.91</v>
      </c>
      <c r="P740" s="2">
        <f>SUMIF(SmtRes!AQ751:'SmtRes'!AQ768,"=1",SmtRes!DF751:'SmtRes'!DF768)</f>
        <v>12.239999999999998</v>
      </c>
      <c r="Q740" s="2">
        <f>SUMIF(SmtRes!AQ751:'SmtRes'!AQ768,"=1",SmtRes!DG751:'SmtRes'!DG768)</f>
        <v>54.2</v>
      </c>
      <c r="R740" s="2">
        <f>SUMIF(SmtRes!AQ751:'SmtRes'!AQ768,"=1",SmtRes!DH751:'SmtRes'!DH768)</f>
        <v>12.01</v>
      </c>
      <c r="S740" s="2">
        <f>SUMIF(SmtRes!AQ751:'SmtRes'!AQ768,"=1",SmtRes!DI751:'SmtRes'!DI768)</f>
        <v>87.46</v>
      </c>
      <c r="T740" s="2">
        <f t="shared" si="402"/>
        <v>0</v>
      </c>
      <c r="U740" s="2">
        <f>SUMIF(SmtRes!AQ751:'SmtRes'!AQ768,"=1",SmtRes!CV751:'SmtRes'!CV768)</f>
        <v>0.25216</v>
      </c>
      <c r="V740" s="2">
        <f>SUMIF(SmtRes!AQ751:'SmtRes'!AQ768,"=1",SmtRes!CW751:'SmtRes'!CW768)</f>
        <v>2.2956800000000003E-2</v>
      </c>
      <c r="W740" s="2">
        <f t="shared" si="403"/>
        <v>0</v>
      </c>
      <c r="X740" s="2">
        <f t="shared" si="404"/>
        <v>101.46</v>
      </c>
      <c r="Y740" s="2">
        <f t="shared" si="405"/>
        <v>57.69</v>
      </c>
      <c r="Z740" s="2"/>
      <c r="AA740" s="2">
        <v>72309884</v>
      </c>
      <c r="AB740" s="2">
        <f t="shared" si="406"/>
        <v>212699.2831</v>
      </c>
      <c r="AC740" s="2">
        <f>ROUND((SUM(SmtRes!BQ751:'SmtRes'!BQ768)),6)</f>
        <v>16329.102000000001</v>
      </c>
      <c r="AD740" s="2">
        <f>ROUND((((SUM(SmtRes!BR751:'SmtRes'!BR768))-(SUM(SmtRes!BS751:'SmtRes'!BS768)))+AE740),6)</f>
        <v>59707.341099999998</v>
      </c>
      <c r="AE740" s="2">
        <f>ROUND((SUM(SmtRes!BS751:'SmtRes'!BS768)),6)</f>
        <v>18770.760200000001</v>
      </c>
      <c r="AF740" s="2">
        <f>ROUND((SUM(SmtRes!BT751:'SmtRes'!BT768)),6)</f>
        <v>136662.84</v>
      </c>
      <c r="AG740" s="2">
        <f t="shared" si="407"/>
        <v>0</v>
      </c>
      <c r="AH740" s="2">
        <f>(SUM(SmtRes!BU751:'SmtRes'!BU768))</f>
        <v>394</v>
      </c>
      <c r="AI740" s="2">
        <f>(SUM(SmtRes!BV751:'SmtRes'!BV768))</f>
        <v>35.869999999999997</v>
      </c>
      <c r="AJ740" s="2">
        <f t="shared" si="408"/>
        <v>0</v>
      </c>
      <c r="AK740" s="2">
        <v>231470.04329999999</v>
      </c>
      <c r="AL740" s="2">
        <v>16329.101999999999</v>
      </c>
      <c r="AM740" s="2">
        <v>59707.341099999998</v>
      </c>
      <c r="AN740" s="2">
        <v>18770.760199999997</v>
      </c>
      <c r="AO740" s="2">
        <v>136662.84</v>
      </c>
      <c r="AP740" s="2">
        <v>0</v>
      </c>
      <c r="AQ740" s="2">
        <v>394</v>
      </c>
      <c r="AR740" s="2">
        <v>35.869999999999997</v>
      </c>
      <c r="AS740" s="2">
        <v>0</v>
      </c>
      <c r="AT740" s="2">
        <v>102</v>
      </c>
      <c r="AU740" s="2">
        <v>58</v>
      </c>
      <c r="AV740" s="2">
        <v>1</v>
      </c>
      <c r="AW740" s="2">
        <v>1</v>
      </c>
      <c r="AX740" s="2"/>
      <c r="AY740" s="2"/>
      <c r="AZ740" s="2">
        <v>1</v>
      </c>
      <c r="BA740" s="2">
        <v>1</v>
      </c>
      <c r="BB740" s="2">
        <v>1</v>
      </c>
      <c r="BC740" s="2">
        <v>1</v>
      </c>
      <c r="BD740" s="2" t="s">
        <v>3</v>
      </c>
      <c r="BE740" s="2" t="s">
        <v>3</v>
      </c>
      <c r="BF740" s="2" t="s">
        <v>3</v>
      </c>
      <c r="BG740" s="2" t="s">
        <v>3</v>
      </c>
      <c r="BH740" s="2">
        <v>0</v>
      </c>
      <c r="BI740" s="2">
        <v>1</v>
      </c>
      <c r="BJ740" s="2" t="s">
        <v>344</v>
      </c>
      <c r="BK740" s="2"/>
      <c r="BL740" s="2"/>
      <c r="BM740" s="2">
        <v>6001</v>
      </c>
      <c r="BN740" s="2">
        <v>0</v>
      </c>
      <c r="BO740" s="2" t="s">
        <v>3</v>
      </c>
      <c r="BP740" s="2">
        <v>0</v>
      </c>
      <c r="BQ740" s="2">
        <v>2</v>
      </c>
      <c r="BR740" s="2">
        <v>0</v>
      </c>
      <c r="BS740" s="2">
        <v>1</v>
      </c>
      <c r="BT740" s="2">
        <v>1</v>
      </c>
      <c r="BU740" s="2">
        <v>1</v>
      </c>
      <c r="BV740" s="2">
        <v>1</v>
      </c>
      <c r="BW740" s="2">
        <v>1</v>
      </c>
      <c r="BX740" s="2">
        <v>1</v>
      </c>
      <c r="BY740" s="2" t="s">
        <v>3</v>
      </c>
      <c r="BZ740" s="2">
        <v>102</v>
      </c>
      <c r="CA740" s="2">
        <v>58</v>
      </c>
      <c r="CB740" s="2" t="s">
        <v>3</v>
      </c>
      <c r="CC740" s="2"/>
      <c r="CD740" s="2"/>
      <c r="CE740" s="2">
        <v>0</v>
      </c>
      <c r="CF740" s="2">
        <v>0</v>
      </c>
      <c r="CG740" s="2">
        <v>0</v>
      </c>
      <c r="CH740" s="2"/>
      <c r="CI740" s="2"/>
      <c r="CJ740" s="2"/>
      <c r="CK740" s="2"/>
      <c r="CL740" s="2"/>
      <c r="CM740" s="2">
        <v>0</v>
      </c>
      <c r="CN740" s="2" t="s">
        <v>3</v>
      </c>
      <c r="CO740" s="2">
        <v>0</v>
      </c>
      <c r="CP740" s="2">
        <f t="shared" si="409"/>
        <v>165.90999999999997</v>
      </c>
      <c r="CQ740" s="2">
        <f>SUMIF(SmtRes!AQ751:'SmtRes'!AQ768,"=1",SmtRes!AA751:'SmtRes'!AA768)</f>
        <v>186843.28</v>
      </c>
      <c r="CR740" s="2">
        <f>SUMIF(SmtRes!AQ751:'SmtRes'!AQ768,"=1",SmtRes!AB751:'SmtRes'!AB768)</f>
        <v>6375.2400000000007</v>
      </c>
      <c r="CS740" s="2">
        <f>SUMIF(SmtRes!AQ751:'SmtRes'!AQ768,"=1",SmtRes!AC751:'SmtRes'!AC768)</f>
        <v>1904.79</v>
      </c>
      <c r="CT740" s="2">
        <f>SUMIF(SmtRes!AQ751:'SmtRes'!AQ768,"=1",SmtRes!AD751:'SmtRes'!AD768)</f>
        <v>346.86</v>
      </c>
      <c r="CU740" s="2">
        <f t="shared" si="410"/>
        <v>0</v>
      </c>
      <c r="CV740" s="2">
        <f>SUMIF(SmtRes!AQ751:'SmtRes'!AQ768,"=1",SmtRes!BU751:'SmtRes'!BU768)</f>
        <v>394</v>
      </c>
      <c r="CW740" s="2">
        <f>SUMIF(SmtRes!AQ751:'SmtRes'!AQ768,"=1",SmtRes!BV751:'SmtRes'!BV768)</f>
        <v>35.869999999999997</v>
      </c>
      <c r="CX740" s="2">
        <f t="shared" si="411"/>
        <v>0</v>
      </c>
      <c r="CY740" s="2">
        <f>(((S740+R740)*AT740)/100)</f>
        <v>101.4594</v>
      </c>
      <c r="CZ740" s="2">
        <f>(((S740+R740)*AU740)/100)</f>
        <v>57.692599999999999</v>
      </c>
      <c r="DA740" s="2"/>
      <c r="DB740" s="2"/>
      <c r="DC740" s="2" t="s">
        <v>3</v>
      </c>
      <c r="DD740" s="2" t="s">
        <v>3</v>
      </c>
      <c r="DE740" s="2" t="s">
        <v>3</v>
      </c>
      <c r="DF740" s="2" t="s">
        <v>3</v>
      </c>
      <c r="DG740" s="2" t="s">
        <v>3</v>
      </c>
      <c r="DH740" s="2" t="s">
        <v>3</v>
      </c>
      <c r="DI740" s="2" t="s">
        <v>3</v>
      </c>
      <c r="DJ740" s="2" t="s">
        <v>3</v>
      </c>
      <c r="DK740" s="2" t="s">
        <v>3</v>
      </c>
      <c r="DL740" s="2" t="s">
        <v>3</v>
      </c>
      <c r="DM740" s="2" t="s">
        <v>3</v>
      </c>
      <c r="DN740" s="2">
        <v>0</v>
      </c>
      <c r="DO740" s="2">
        <v>0</v>
      </c>
      <c r="DP740" s="2">
        <v>1</v>
      </c>
      <c r="DQ740" s="2">
        <v>1</v>
      </c>
      <c r="DR740" s="2"/>
      <c r="DS740" s="2"/>
      <c r="DT740" s="2"/>
      <c r="DU740" s="2">
        <v>1007</v>
      </c>
      <c r="DV740" s="2" t="s">
        <v>33</v>
      </c>
      <c r="DW740" s="2" t="s">
        <v>33</v>
      </c>
      <c r="DX740" s="2">
        <v>100</v>
      </c>
      <c r="DY740" s="2"/>
      <c r="DZ740" s="2" t="s">
        <v>3</v>
      </c>
      <c r="EA740" s="2" t="s">
        <v>3</v>
      </c>
      <c r="EB740" s="2" t="s">
        <v>3</v>
      </c>
      <c r="EC740" s="2" t="s">
        <v>3</v>
      </c>
      <c r="ED740" s="2"/>
      <c r="EE740" s="2">
        <v>70312921</v>
      </c>
      <c r="EF740" s="2">
        <v>2</v>
      </c>
      <c r="EG740" s="2" t="s">
        <v>25</v>
      </c>
      <c r="EH740" s="2">
        <v>6</v>
      </c>
      <c r="EI740" s="2" t="s">
        <v>224</v>
      </c>
      <c r="EJ740" s="2">
        <v>1</v>
      </c>
      <c r="EK740" s="2">
        <v>6001</v>
      </c>
      <c r="EL740" s="2" t="s">
        <v>224</v>
      </c>
      <c r="EM740" s="2" t="s">
        <v>225</v>
      </c>
      <c r="EN740" s="2"/>
      <c r="EO740" s="2" t="s">
        <v>3</v>
      </c>
      <c r="EP740" s="2"/>
      <c r="EQ740" s="2">
        <v>0</v>
      </c>
      <c r="ER740" s="2">
        <v>0</v>
      </c>
      <c r="ES740" s="2">
        <v>0</v>
      </c>
      <c r="ET740" s="2">
        <v>0</v>
      </c>
      <c r="EU740" s="2">
        <v>0</v>
      </c>
      <c r="EV740" s="2">
        <v>0</v>
      </c>
      <c r="EW740" s="2">
        <v>394</v>
      </c>
      <c r="EX740" s="2">
        <v>35.869999999999997</v>
      </c>
      <c r="EY740" s="2">
        <v>0</v>
      </c>
      <c r="EZ740" s="2"/>
      <c r="FA740" s="2"/>
      <c r="FB740" s="2"/>
      <c r="FC740" s="2"/>
      <c r="FD740" s="2"/>
      <c r="FE740" s="2"/>
      <c r="FF740" s="2"/>
      <c r="FG740" s="2"/>
      <c r="FH740" s="2"/>
      <c r="FI740" s="2"/>
      <c r="FJ740" s="2"/>
      <c r="FK740" s="2"/>
      <c r="FL740" s="2"/>
      <c r="FM740" s="2"/>
      <c r="FN740" s="2"/>
      <c r="FO740" s="2"/>
      <c r="FP740" s="2"/>
      <c r="FQ740" s="2">
        <v>0</v>
      </c>
      <c r="FR740" s="2">
        <v>0</v>
      </c>
      <c r="FS740" s="2">
        <v>0</v>
      </c>
      <c r="FT740" s="2"/>
      <c r="FU740" s="2"/>
      <c r="FV740" s="2"/>
      <c r="FW740" s="2"/>
      <c r="FX740" s="2">
        <v>102</v>
      </c>
      <c r="FY740" s="2">
        <v>58</v>
      </c>
      <c r="FZ740" s="2"/>
      <c r="GA740" s="2" t="s">
        <v>3</v>
      </c>
      <c r="GB740" s="2"/>
      <c r="GC740" s="2"/>
      <c r="GD740" s="2">
        <v>1</v>
      </c>
      <c r="GE740" s="2"/>
      <c r="GF740" s="2">
        <v>1762108788</v>
      </c>
      <c r="GG740" s="2">
        <v>2</v>
      </c>
      <c r="GH740" s="2">
        <v>1</v>
      </c>
      <c r="GI740" s="2">
        <v>-2</v>
      </c>
      <c r="GJ740" s="2">
        <v>0</v>
      </c>
      <c r="GK740" s="2">
        <v>0</v>
      </c>
      <c r="GL740" s="2">
        <f t="shared" si="412"/>
        <v>0</v>
      </c>
      <c r="GM740" s="2">
        <f t="shared" si="413"/>
        <v>325.06</v>
      </c>
      <c r="GN740" s="2">
        <f t="shared" si="414"/>
        <v>325.06</v>
      </c>
      <c r="GO740" s="2">
        <f t="shared" si="415"/>
        <v>0</v>
      </c>
      <c r="GP740" s="2">
        <f t="shared" si="416"/>
        <v>0</v>
      </c>
      <c r="GQ740" s="2"/>
      <c r="GR740" s="2">
        <v>0</v>
      </c>
      <c r="GS740" s="2">
        <v>3</v>
      </c>
      <c r="GT740" s="2">
        <v>0</v>
      </c>
      <c r="GU740" s="2" t="s">
        <v>3</v>
      </c>
      <c r="GV740" s="2">
        <f t="shared" si="417"/>
        <v>0</v>
      </c>
      <c r="GW740" s="2">
        <v>1</v>
      </c>
      <c r="GX740" s="2">
        <f t="shared" si="418"/>
        <v>0</v>
      </c>
      <c r="GY740" s="2"/>
      <c r="GZ740" s="2"/>
      <c r="HA740" s="2">
        <v>0</v>
      </c>
      <c r="HB740" s="2">
        <v>0</v>
      </c>
      <c r="HC740" s="2">
        <f t="shared" si="419"/>
        <v>0</v>
      </c>
      <c r="HD740" s="2"/>
      <c r="HE740" s="2" t="s">
        <v>3</v>
      </c>
      <c r="HF740" s="2" t="s">
        <v>3</v>
      </c>
      <c r="HG740" s="2"/>
      <c r="HH740" s="2"/>
      <c r="HI740" s="2"/>
      <c r="HJ740" s="2"/>
      <c r="HK740" s="2"/>
      <c r="HL740" s="2"/>
      <c r="HM740" s="2" t="s">
        <v>3</v>
      </c>
      <c r="HN740" s="2" t="s">
        <v>226</v>
      </c>
      <c r="HO740" s="2" t="s">
        <v>227</v>
      </c>
      <c r="HP740" s="2" t="s">
        <v>224</v>
      </c>
      <c r="HQ740" s="2" t="s">
        <v>224</v>
      </c>
      <c r="HR740" s="2"/>
      <c r="HS740" s="2">
        <v>0</v>
      </c>
      <c r="HT740" s="2"/>
      <c r="HU740" s="2"/>
      <c r="HV740" s="2"/>
      <c r="HW740" s="2"/>
      <c r="HX740" s="2"/>
      <c r="HY740" s="2"/>
      <c r="HZ740" s="2"/>
      <c r="IA740" s="2"/>
      <c r="IB740" s="2"/>
      <c r="IC740" s="2"/>
      <c r="ID740" s="2"/>
      <c r="IE740" s="2"/>
      <c r="IF740" s="2"/>
      <c r="IG740" s="2"/>
      <c r="IH740" s="2"/>
      <c r="II740" s="2"/>
      <c r="IJ740" s="2"/>
      <c r="IK740" s="2">
        <v>0</v>
      </c>
      <c r="IL740" s="2"/>
      <c r="IM740" s="2"/>
      <c r="IN740" s="2"/>
      <c r="IO740" s="2"/>
      <c r="IP740" s="2"/>
      <c r="IQ740" s="2"/>
      <c r="IR740" s="2"/>
      <c r="IS740" s="2"/>
      <c r="IT740" s="2"/>
      <c r="IU740" s="2"/>
    </row>
    <row r="741" spans="1:255" x14ac:dyDescent="0.2">
      <c r="A741" s="2">
        <v>18</v>
      </c>
      <c r="B741" s="2">
        <v>1</v>
      </c>
      <c r="C741" s="2">
        <v>763</v>
      </c>
      <c r="D741" s="2"/>
      <c r="E741" s="2" t="s">
        <v>826</v>
      </c>
      <c r="F741" s="2" t="s">
        <v>346</v>
      </c>
      <c r="G741" s="2" t="s">
        <v>347</v>
      </c>
      <c r="H741" s="2" t="s">
        <v>231</v>
      </c>
      <c r="I741" s="2">
        <f>I740*J741</f>
        <v>8.0000000000000002E-3</v>
      </c>
      <c r="J741" s="2">
        <v>12.5</v>
      </c>
      <c r="K741" s="2">
        <v>12.5</v>
      </c>
      <c r="L741" s="2"/>
      <c r="M741" s="2"/>
      <c r="N741" s="2"/>
      <c r="O741" s="2">
        <f t="shared" si="401"/>
        <v>62.72</v>
      </c>
      <c r="P741" s="2">
        <f>ROUND(CQ741*I741,2)</f>
        <v>62.72</v>
      </c>
      <c r="Q741" s="2">
        <f>ROUND(CR741*I741,2)</f>
        <v>0</v>
      </c>
      <c r="R741" s="2">
        <f>ROUND(CS741*I741,2)</f>
        <v>0</v>
      </c>
      <c r="S741" s="2">
        <f>ROUND(CT741*I741,2)</f>
        <v>0</v>
      </c>
      <c r="T741" s="2">
        <f t="shared" si="402"/>
        <v>0</v>
      </c>
      <c r="U741" s="2">
        <f>ROUND(CV741*I741,7)</f>
        <v>0</v>
      </c>
      <c r="V741" s="2">
        <f>ROUND(CW741*I741,7)</f>
        <v>0</v>
      </c>
      <c r="W741" s="2">
        <f t="shared" si="403"/>
        <v>0</v>
      </c>
      <c r="X741" s="2">
        <f t="shared" si="404"/>
        <v>0</v>
      </c>
      <c r="Y741" s="2">
        <f t="shared" si="405"/>
        <v>0</v>
      </c>
      <c r="Z741" s="2"/>
      <c r="AA741" s="2">
        <v>72309884</v>
      </c>
      <c r="AB741" s="2">
        <f t="shared" si="406"/>
        <v>5444.61</v>
      </c>
      <c r="AC741" s="2">
        <f>ROUND((ES741),6)</f>
        <v>5444.61</v>
      </c>
      <c r="AD741" s="2">
        <f>ROUND((((ET741)-(EU741))+AE741),6)</f>
        <v>0</v>
      </c>
      <c r="AE741" s="2">
        <f>ROUND((EU741),6)</f>
        <v>0</v>
      </c>
      <c r="AF741" s="2">
        <f>ROUND((EV741),6)</f>
        <v>0</v>
      </c>
      <c r="AG741" s="2">
        <f t="shared" si="407"/>
        <v>0</v>
      </c>
      <c r="AH741" s="2">
        <f>(EW741)</f>
        <v>0</v>
      </c>
      <c r="AI741" s="2">
        <f>(EX741)</f>
        <v>0</v>
      </c>
      <c r="AJ741" s="2">
        <f t="shared" si="408"/>
        <v>0</v>
      </c>
      <c r="AK741" s="2">
        <v>5444.61</v>
      </c>
      <c r="AL741" s="2">
        <v>5444.61</v>
      </c>
      <c r="AM741" s="2">
        <v>0</v>
      </c>
      <c r="AN741" s="2">
        <v>0</v>
      </c>
      <c r="AO741" s="2">
        <v>0</v>
      </c>
      <c r="AP741" s="2">
        <v>0</v>
      </c>
      <c r="AQ741" s="2">
        <v>0</v>
      </c>
      <c r="AR741" s="2">
        <v>0</v>
      </c>
      <c r="AS741" s="2">
        <v>0</v>
      </c>
      <c r="AT741" s="2">
        <v>102</v>
      </c>
      <c r="AU741" s="2">
        <v>58</v>
      </c>
      <c r="AV741" s="2">
        <v>1</v>
      </c>
      <c r="AW741" s="2">
        <v>1</v>
      </c>
      <c r="AX741" s="2"/>
      <c r="AY741" s="2"/>
      <c r="AZ741" s="2">
        <v>1</v>
      </c>
      <c r="BA741" s="2">
        <v>1</v>
      </c>
      <c r="BB741" s="2">
        <v>1</v>
      </c>
      <c r="BC741" s="2">
        <v>1.44</v>
      </c>
      <c r="BD741" s="2" t="s">
        <v>3</v>
      </c>
      <c r="BE741" s="2" t="s">
        <v>3</v>
      </c>
      <c r="BF741" s="2" t="s">
        <v>3</v>
      </c>
      <c r="BG741" s="2" t="s">
        <v>3</v>
      </c>
      <c r="BH741" s="2">
        <v>3</v>
      </c>
      <c r="BI741" s="2">
        <v>1</v>
      </c>
      <c r="BJ741" s="2" t="s">
        <v>348</v>
      </c>
      <c r="BK741" s="2"/>
      <c r="BL741" s="2"/>
      <c r="BM741" s="2">
        <v>6001</v>
      </c>
      <c r="BN741" s="2">
        <v>0</v>
      </c>
      <c r="BO741" s="2" t="s">
        <v>346</v>
      </c>
      <c r="BP741" s="2">
        <v>1</v>
      </c>
      <c r="BQ741" s="2">
        <v>2</v>
      </c>
      <c r="BR741" s="2">
        <v>0</v>
      </c>
      <c r="BS741" s="2">
        <v>1</v>
      </c>
      <c r="BT741" s="2">
        <v>1</v>
      </c>
      <c r="BU741" s="2">
        <v>1</v>
      </c>
      <c r="BV741" s="2">
        <v>1</v>
      </c>
      <c r="BW741" s="2">
        <v>1</v>
      </c>
      <c r="BX741" s="2">
        <v>1</v>
      </c>
      <c r="BY741" s="2" t="s">
        <v>3</v>
      </c>
      <c r="BZ741" s="2">
        <v>102</v>
      </c>
      <c r="CA741" s="2">
        <v>58</v>
      </c>
      <c r="CB741" s="2" t="s">
        <v>3</v>
      </c>
      <c r="CC741" s="2"/>
      <c r="CD741" s="2"/>
      <c r="CE741" s="2">
        <v>0</v>
      </c>
      <c r="CF741" s="2">
        <v>0</v>
      </c>
      <c r="CG741" s="2">
        <v>0</v>
      </c>
      <c r="CH741" s="2"/>
      <c r="CI741" s="2"/>
      <c r="CJ741" s="2"/>
      <c r="CK741" s="2"/>
      <c r="CL741" s="2"/>
      <c r="CM741" s="2">
        <v>0</v>
      </c>
      <c r="CN741" s="2" t="s">
        <v>3</v>
      </c>
      <c r="CO741" s="2">
        <v>0</v>
      </c>
      <c r="CP741" s="2">
        <f t="shared" si="409"/>
        <v>62.72</v>
      </c>
      <c r="CQ741" s="2">
        <f>ROUND(AL741*BC741,2)</f>
        <v>7840.24</v>
      </c>
      <c r="CR741" s="2">
        <f>ROUND(AM741*BB741,2)</f>
        <v>0</v>
      </c>
      <c r="CS741" s="2">
        <f>ROUND(AN741*BS741,2)</f>
        <v>0</v>
      </c>
      <c r="CT741" s="2">
        <f>ROUND(AO741*BA741,2)</f>
        <v>0</v>
      </c>
      <c r="CU741" s="2">
        <f t="shared" si="410"/>
        <v>0</v>
      </c>
      <c r="CV741" s="2">
        <f>AH741</f>
        <v>0</v>
      </c>
      <c r="CW741" s="2">
        <f>AI741</f>
        <v>0</v>
      </c>
      <c r="CX741" s="2">
        <f t="shared" si="411"/>
        <v>0</v>
      </c>
      <c r="CY741" s="2">
        <f>(((S741+R741)*AT741)/100)</f>
        <v>0</v>
      </c>
      <c r="CZ741" s="2">
        <f>(((S741+R741)*AU741)/100)</f>
        <v>0</v>
      </c>
      <c r="DA741" s="2"/>
      <c r="DB741" s="2"/>
      <c r="DC741" s="2" t="s">
        <v>3</v>
      </c>
      <c r="DD741" s="2" t="s">
        <v>3</v>
      </c>
      <c r="DE741" s="2" t="s">
        <v>3</v>
      </c>
      <c r="DF741" s="2" t="s">
        <v>3</v>
      </c>
      <c r="DG741" s="2" t="s">
        <v>3</v>
      </c>
      <c r="DH741" s="2" t="s">
        <v>3</v>
      </c>
      <c r="DI741" s="2" t="s">
        <v>3</v>
      </c>
      <c r="DJ741" s="2" t="s">
        <v>3</v>
      </c>
      <c r="DK741" s="2" t="s">
        <v>3</v>
      </c>
      <c r="DL741" s="2" t="s">
        <v>3</v>
      </c>
      <c r="DM741" s="2" t="s">
        <v>3</v>
      </c>
      <c r="DN741" s="2">
        <v>0</v>
      </c>
      <c r="DO741" s="2">
        <v>0</v>
      </c>
      <c r="DP741" s="2">
        <v>1</v>
      </c>
      <c r="DQ741" s="2">
        <v>1</v>
      </c>
      <c r="DR741" s="2"/>
      <c r="DS741" s="2"/>
      <c r="DT741" s="2"/>
      <c r="DU741" s="2">
        <v>1007</v>
      </c>
      <c r="DV741" s="2" t="s">
        <v>231</v>
      </c>
      <c r="DW741" s="2" t="s">
        <v>231</v>
      </c>
      <c r="DX741" s="2">
        <v>1</v>
      </c>
      <c r="DY741" s="2"/>
      <c r="DZ741" s="2" t="s">
        <v>3</v>
      </c>
      <c r="EA741" s="2" t="s">
        <v>3</v>
      </c>
      <c r="EB741" s="2" t="s">
        <v>3</v>
      </c>
      <c r="EC741" s="2" t="s">
        <v>3</v>
      </c>
      <c r="ED741" s="2"/>
      <c r="EE741" s="2">
        <v>70312921</v>
      </c>
      <c r="EF741" s="2">
        <v>2</v>
      </c>
      <c r="EG741" s="2" t="s">
        <v>25</v>
      </c>
      <c r="EH741" s="2">
        <v>6</v>
      </c>
      <c r="EI741" s="2" t="s">
        <v>224</v>
      </c>
      <c r="EJ741" s="2">
        <v>1</v>
      </c>
      <c r="EK741" s="2">
        <v>6001</v>
      </c>
      <c r="EL741" s="2" t="s">
        <v>224</v>
      </c>
      <c r="EM741" s="2" t="s">
        <v>225</v>
      </c>
      <c r="EN741" s="2"/>
      <c r="EO741" s="2" t="s">
        <v>3</v>
      </c>
      <c r="EP741" s="2"/>
      <c r="EQ741" s="2">
        <v>0</v>
      </c>
      <c r="ER741" s="2">
        <v>5444.61</v>
      </c>
      <c r="ES741" s="2">
        <v>5444.61</v>
      </c>
      <c r="ET741" s="2">
        <v>0</v>
      </c>
      <c r="EU741" s="2">
        <v>0</v>
      </c>
      <c r="EV741" s="2">
        <v>0</v>
      </c>
      <c r="EW741" s="2">
        <v>0</v>
      </c>
      <c r="EX741" s="2">
        <v>0</v>
      </c>
      <c r="EY741" s="2"/>
      <c r="EZ741" s="2"/>
      <c r="FA741" s="2"/>
      <c r="FB741" s="2"/>
      <c r="FC741" s="2"/>
      <c r="FD741" s="2"/>
      <c r="FE741" s="2"/>
      <c r="FF741" s="2"/>
      <c r="FG741" s="2"/>
      <c r="FH741" s="2"/>
      <c r="FI741" s="2"/>
      <c r="FJ741" s="2"/>
      <c r="FK741" s="2"/>
      <c r="FL741" s="2"/>
      <c r="FM741" s="2"/>
      <c r="FN741" s="2"/>
      <c r="FO741" s="2"/>
      <c r="FP741" s="2"/>
      <c r="FQ741" s="2">
        <v>0</v>
      </c>
      <c r="FR741" s="2">
        <v>0</v>
      </c>
      <c r="FS741" s="2">
        <v>0</v>
      </c>
      <c r="FT741" s="2"/>
      <c r="FU741" s="2"/>
      <c r="FV741" s="2"/>
      <c r="FW741" s="2"/>
      <c r="FX741" s="2">
        <v>102</v>
      </c>
      <c r="FY741" s="2">
        <v>58</v>
      </c>
      <c r="FZ741" s="2"/>
      <c r="GA741" s="2" t="s">
        <v>3</v>
      </c>
      <c r="GB741" s="2"/>
      <c r="GC741" s="2"/>
      <c r="GD741" s="2">
        <v>1</v>
      </c>
      <c r="GE741" s="2"/>
      <c r="GF741" s="2">
        <v>-589483688</v>
      </c>
      <c r="GG741" s="2">
        <v>2</v>
      </c>
      <c r="GH741" s="2">
        <v>1</v>
      </c>
      <c r="GI741" s="2">
        <v>2</v>
      </c>
      <c r="GJ741" s="2">
        <v>0</v>
      </c>
      <c r="GK741" s="2">
        <v>0</v>
      </c>
      <c r="GL741" s="2">
        <f t="shared" si="412"/>
        <v>0</v>
      </c>
      <c r="GM741" s="2">
        <f t="shared" si="413"/>
        <v>62.72</v>
      </c>
      <c r="GN741" s="2">
        <f t="shared" si="414"/>
        <v>62.72</v>
      </c>
      <c r="GO741" s="2">
        <f t="shared" si="415"/>
        <v>0</v>
      </c>
      <c r="GP741" s="2">
        <f t="shared" si="416"/>
        <v>0</v>
      </c>
      <c r="GQ741" s="2"/>
      <c r="GR741" s="2">
        <v>0</v>
      </c>
      <c r="GS741" s="2">
        <v>3</v>
      </c>
      <c r="GT741" s="2">
        <v>0</v>
      </c>
      <c r="GU741" s="2" t="s">
        <v>3</v>
      </c>
      <c r="GV741" s="2">
        <f t="shared" si="417"/>
        <v>0</v>
      </c>
      <c r="GW741" s="2">
        <v>1</v>
      </c>
      <c r="GX741" s="2">
        <f t="shared" si="418"/>
        <v>0</v>
      </c>
      <c r="GY741" s="2"/>
      <c r="GZ741" s="2"/>
      <c r="HA741" s="2">
        <v>0</v>
      </c>
      <c r="HB741" s="2">
        <v>0</v>
      </c>
      <c r="HC741" s="2">
        <f t="shared" si="419"/>
        <v>0</v>
      </c>
      <c r="HD741" s="2"/>
      <c r="HE741" s="2" t="s">
        <v>3</v>
      </c>
      <c r="HF741" s="2" t="s">
        <v>3</v>
      </c>
      <c r="HG741" s="2"/>
      <c r="HH741" s="2"/>
      <c r="HI741" s="2"/>
      <c r="HJ741" s="2"/>
      <c r="HK741" s="2"/>
      <c r="HL741" s="2"/>
      <c r="HM741" s="2" t="s">
        <v>3</v>
      </c>
      <c r="HN741" s="2" t="s">
        <v>226</v>
      </c>
      <c r="HO741" s="2" t="s">
        <v>227</v>
      </c>
      <c r="HP741" s="2" t="s">
        <v>224</v>
      </c>
      <c r="HQ741" s="2" t="s">
        <v>224</v>
      </c>
      <c r="HR741" s="2"/>
      <c r="HS741" s="2">
        <v>0</v>
      </c>
      <c r="HT741" s="2"/>
      <c r="HU741" s="2"/>
      <c r="HV741" s="2"/>
      <c r="HW741" s="2"/>
      <c r="HX741" s="2"/>
      <c r="HY741" s="2"/>
      <c r="HZ741" s="2"/>
      <c r="IA741" s="2"/>
      <c r="IB741" s="2"/>
      <c r="IC741" s="2"/>
      <c r="ID741" s="2"/>
      <c r="IE741" s="2"/>
      <c r="IF741" s="2"/>
      <c r="IG741" s="2"/>
      <c r="IH741" s="2"/>
      <c r="II741" s="2"/>
      <c r="IJ741" s="2"/>
      <c r="IK741" s="2">
        <v>0</v>
      </c>
      <c r="IL741" s="2"/>
      <c r="IM741" s="2"/>
      <c r="IN741" s="2"/>
      <c r="IO741" s="2"/>
      <c r="IP741" s="2"/>
      <c r="IQ741" s="2"/>
      <c r="IR741" s="2"/>
      <c r="IS741" s="2"/>
      <c r="IT741" s="2"/>
      <c r="IU741" s="2"/>
    </row>
    <row r="742" spans="1:255" x14ac:dyDescent="0.2">
      <c r="A742" s="2">
        <v>17</v>
      </c>
      <c r="B742" s="2">
        <v>1</v>
      </c>
      <c r="C742" s="2"/>
      <c r="D742" s="2"/>
      <c r="E742" s="2" t="s">
        <v>827</v>
      </c>
      <c r="F742" s="2" t="s">
        <v>350</v>
      </c>
      <c r="G742" s="2" t="s">
        <v>351</v>
      </c>
      <c r="H742" s="2" t="s">
        <v>231</v>
      </c>
      <c r="I742" s="2">
        <v>2.8000000000000001E-2</v>
      </c>
      <c r="J742" s="2">
        <v>0</v>
      </c>
      <c r="K742" s="2">
        <v>2.8000000000000001E-2</v>
      </c>
      <c r="L742" s="2"/>
      <c r="M742" s="2"/>
      <c r="N742" s="2"/>
      <c r="O742" s="2">
        <f t="shared" si="401"/>
        <v>1385.14</v>
      </c>
      <c r="P742" s="2">
        <f>ROUND(CQ742*I742,2)</f>
        <v>1385.14</v>
      </c>
      <c r="Q742" s="2">
        <f>ROUND(CR742*I742,2)</f>
        <v>0</v>
      </c>
      <c r="R742" s="2">
        <f>ROUND(CS742*I742,2)</f>
        <v>0</v>
      </c>
      <c r="S742" s="2">
        <f>ROUND(CT742*I742,2)</f>
        <v>0</v>
      </c>
      <c r="T742" s="2">
        <f t="shared" si="402"/>
        <v>0</v>
      </c>
      <c r="U742" s="2">
        <f>ROUND(CV742*I742,7)</f>
        <v>0</v>
      </c>
      <c r="V742" s="2">
        <f>ROUND(CW742*I742,7)</f>
        <v>0</v>
      </c>
      <c r="W742" s="2">
        <f t="shared" si="403"/>
        <v>0</v>
      </c>
      <c r="X742" s="2">
        <f t="shared" si="404"/>
        <v>0</v>
      </c>
      <c r="Y742" s="2">
        <f t="shared" si="405"/>
        <v>0</v>
      </c>
      <c r="Z742" s="2"/>
      <c r="AA742" s="2">
        <v>72309884</v>
      </c>
      <c r="AB742" s="2">
        <f t="shared" si="406"/>
        <v>34837.5</v>
      </c>
      <c r="AC742" s="2">
        <f>ROUND((ES742),6)</f>
        <v>34837.5</v>
      </c>
      <c r="AD742" s="2">
        <f>ROUND((((ET742)-(EU742))+AE742),6)</f>
        <v>0</v>
      </c>
      <c r="AE742" s="2">
        <f>ROUND((EU742),6)</f>
        <v>0</v>
      </c>
      <c r="AF742" s="2">
        <f>ROUND((EV742),6)</f>
        <v>0</v>
      </c>
      <c r="AG742" s="2">
        <f t="shared" si="407"/>
        <v>0</v>
      </c>
      <c r="AH742" s="2">
        <f>(EW742)</f>
        <v>0</v>
      </c>
      <c r="AI742" s="2">
        <f>(EX742)</f>
        <v>0</v>
      </c>
      <c r="AJ742" s="2">
        <f t="shared" si="408"/>
        <v>0</v>
      </c>
      <c r="AK742" s="2">
        <v>34837.5</v>
      </c>
      <c r="AL742" s="2">
        <v>34837.5</v>
      </c>
      <c r="AM742" s="2">
        <v>0</v>
      </c>
      <c r="AN742" s="2">
        <v>0</v>
      </c>
      <c r="AO742" s="2">
        <v>0</v>
      </c>
      <c r="AP742" s="2">
        <v>0</v>
      </c>
      <c r="AQ742" s="2">
        <v>0</v>
      </c>
      <c r="AR742" s="2">
        <v>0</v>
      </c>
      <c r="AS742" s="2">
        <v>0</v>
      </c>
      <c r="AT742" s="2">
        <v>0</v>
      </c>
      <c r="AU742" s="2">
        <v>0</v>
      </c>
      <c r="AV742" s="2">
        <v>1</v>
      </c>
      <c r="AW742" s="2">
        <v>1</v>
      </c>
      <c r="AX742" s="2"/>
      <c r="AY742" s="2"/>
      <c r="AZ742" s="2">
        <v>1</v>
      </c>
      <c r="BA742" s="2">
        <v>1</v>
      </c>
      <c r="BB742" s="2">
        <v>1</v>
      </c>
      <c r="BC742" s="2">
        <v>1.42</v>
      </c>
      <c r="BD742" s="2" t="s">
        <v>3</v>
      </c>
      <c r="BE742" s="2" t="s">
        <v>3</v>
      </c>
      <c r="BF742" s="2" t="s">
        <v>3</v>
      </c>
      <c r="BG742" s="2" t="s">
        <v>3</v>
      </c>
      <c r="BH742" s="2">
        <v>3</v>
      </c>
      <c r="BI742" s="2">
        <v>1</v>
      </c>
      <c r="BJ742" s="2" t="s">
        <v>352</v>
      </c>
      <c r="BK742" s="2"/>
      <c r="BL742" s="2"/>
      <c r="BM742" s="2">
        <v>500001</v>
      </c>
      <c r="BN742" s="2">
        <v>0</v>
      </c>
      <c r="BO742" s="2" t="s">
        <v>350</v>
      </c>
      <c r="BP742" s="2">
        <v>1</v>
      </c>
      <c r="BQ742" s="2">
        <v>8</v>
      </c>
      <c r="BR742" s="2">
        <v>0</v>
      </c>
      <c r="BS742" s="2">
        <v>1</v>
      </c>
      <c r="BT742" s="2">
        <v>1</v>
      </c>
      <c r="BU742" s="2">
        <v>1</v>
      </c>
      <c r="BV742" s="2">
        <v>1</v>
      </c>
      <c r="BW742" s="2">
        <v>1</v>
      </c>
      <c r="BX742" s="2">
        <v>1</v>
      </c>
      <c r="BY742" s="2" t="s">
        <v>3</v>
      </c>
      <c r="BZ742" s="2">
        <v>0</v>
      </c>
      <c r="CA742" s="2">
        <v>0</v>
      </c>
      <c r="CB742" s="2" t="s">
        <v>3</v>
      </c>
      <c r="CC742" s="2"/>
      <c r="CD742" s="2"/>
      <c r="CE742" s="2">
        <v>0</v>
      </c>
      <c r="CF742" s="2">
        <v>0</v>
      </c>
      <c r="CG742" s="2">
        <v>0</v>
      </c>
      <c r="CH742" s="2"/>
      <c r="CI742" s="2"/>
      <c r="CJ742" s="2"/>
      <c r="CK742" s="2"/>
      <c r="CL742" s="2"/>
      <c r="CM742" s="2">
        <v>0</v>
      </c>
      <c r="CN742" s="2" t="s">
        <v>3</v>
      </c>
      <c r="CO742" s="2">
        <v>0</v>
      </c>
      <c r="CP742" s="2">
        <f t="shared" si="409"/>
        <v>1385.14</v>
      </c>
      <c r="CQ742" s="2">
        <f>ROUND(AL742*BC742,2)</f>
        <v>49469.25</v>
      </c>
      <c r="CR742" s="2">
        <f>ROUND(AM742*BB742,2)</f>
        <v>0</v>
      </c>
      <c r="CS742" s="2">
        <f>ROUND(AN742*BS742,2)</f>
        <v>0</v>
      </c>
      <c r="CT742" s="2">
        <f>ROUND(AO742*BA742,2)</f>
        <v>0</v>
      </c>
      <c r="CU742" s="2">
        <f t="shared" si="410"/>
        <v>0</v>
      </c>
      <c r="CV742" s="2">
        <f>AH742</f>
        <v>0</v>
      </c>
      <c r="CW742" s="2">
        <f>AI742</f>
        <v>0</v>
      </c>
      <c r="CX742" s="2">
        <f t="shared" si="411"/>
        <v>0</v>
      </c>
      <c r="CY742" s="2">
        <f>0</f>
        <v>0</v>
      </c>
      <c r="CZ742" s="2">
        <f>0</f>
        <v>0</v>
      </c>
      <c r="DA742" s="2"/>
      <c r="DB742" s="2"/>
      <c r="DC742" s="2" t="s">
        <v>3</v>
      </c>
      <c r="DD742" s="2" t="s">
        <v>3</v>
      </c>
      <c r="DE742" s="2" t="s">
        <v>3</v>
      </c>
      <c r="DF742" s="2" t="s">
        <v>3</v>
      </c>
      <c r="DG742" s="2" t="s">
        <v>3</v>
      </c>
      <c r="DH742" s="2" t="s">
        <v>3</v>
      </c>
      <c r="DI742" s="2" t="s">
        <v>3</v>
      </c>
      <c r="DJ742" s="2" t="s">
        <v>3</v>
      </c>
      <c r="DK742" s="2" t="s">
        <v>3</v>
      </c>
      <c r="DL742" s="2" t="s">
        <v>3</v>
      </c>
      <c r="DM742" s="2" t="s">
        <v>3</v>
      </c>
      <c r="DN742" s="2">
        <v>0</v>
      </c>
      <c r="DO742" s="2">
        <v>0</v>
      </c>
      <c r="DP742" s="2">
        <v>1</v>
      </c>
      <c r="DQ742" s="2">
        <v>1</v>
      </c>
      <c r="DR742" s="2"/>
      <c r="DS742" s="2"/>
      <c r="DT742" s="2"/>
      <c r="DU742" s="2">
        <v>1007</v>
      </c>
      <c r="DV742" s="2" t="s">
        <v>231</v>
      </c>
      <c r="DW742" s="2" t="s">
        <v>231</v>
      </c>
      <c r="DX742" s="2">
        <v>1</v>
      </c>
      <c r="DY742" s="2"/>
      <c r="DZ742" s="2" t="s">
        <v>3</v>
      </c>
      <c r="EA742" s="2" t="s">
        <v>3</v>
      </c>
      <c r="EB742" s="2" t="s">
        <v>3</v>
      </c>
      <c r="EC742" s="2" t="s">
        <v>3</v>
      </c>
      <c r="ED742" s="2"/>
      <c r="EE742" s="2">
        <v>70312867</v>
      </c>
      <c r="EF742" s="2">
        <v>8</v>
      </c>
      <c r="EG742" s="2" t="s">
        <v>124</v>
      </c>
      <c r="EH742" s="2">
        <v>0</v>
      </c>
      <c r="EI742" s="2" t="s">
        <v>3</v>
      </c>
      <c r="EJ742" s="2">
        <v>1</v>
      </c>
      <c r="EK742" s="2">
        <v>500001</v>
      </c>
      <c r="EL742" s="2" t="s">
        <v>125</v>
      </c>
      <c r="EM742" s="2" t="s">
        <v>126</v>
      </c>
      <c r="EN742" s="2"/>
      <c r="EO742" s="2" t="s">
        <v>3</v>
      </c>
      <c r="EP742" s="2"/>
      <c r="EQ742" s="2">
        <v>0</v>
      </c>
      <c r="ER742" s="2">
        <v>34837.5</v>
      </c>
      <c r="ES742" s="2">
        <v>34837.5</v>
      </c>
      <c r="ET742" s="2">
        <v>0</v>
      </c>
      <c r="EU742" s="2">
        <v>0</v>
      </c>
      <c r="EV742" s="2">
        <v>0</v>
      </c>
      <c r="EW742" s="2">
        <v>0</v>
      </c>
      <c r="EX742" s="2">
        <v>0</v>
      </c>
      <c r="EY742" s="2">
        <v>0</v>
      </c>
      <c r="EZ742" s="2"/>
      <c r="FA742" s="2"/>
      <c r="FB742" s="2"/>
      <c r="FC742" s="2"/>
      <c r="FD742" s="2"/>
      <c r="FE742" s="2"/>
      <c r="FF742" s="2"/>
      <c r="FG742" s="2"/>
      <c r="FH742" s="2"/>
      <c r="FI742" s="2"/>
      <c r="FJ742" s="2"/>
      <c r="FK742" s="2"/>
      <c r="FL742" s="2"/>
      <c r="FM742" s="2"/>
      <c r="FN742" s="2"/>
      <c r="FO742" s="2"/>
      <c r="FP742" s="2"/>
      <c r="FQ742" s="2">
        <v>0</v>
      </c>
      <c r="FR742" s="2">
        <v>0</v>
      </c>
      <c r="FS742" s="2">
        <v>0</v>
      </c>
      <c r="FT742" s="2"/>
      <c r="FU742" s="2"/>
      <c r="FV742" s="2"/>
      <c r="FW742" s="2"/>
      <c r="FX742" s="2">
        <v>0</v>
      </c>
      <c r="FY742" s="2">
        <v>0</v>
      </c>
      <c r="FZ742" s="2"/>
      <c r="GA742" s="2" t="s">
        <v>3</v>
      </c>
      <c r="GB742" s="2"/>
      <c r="GC742" s="2"/>
      <c r="GD742" s="2">
        <v>1</v>
      </c>
      <c r="GE742" s="2"/>
      <c r="GF742" s="2">
        <v>-961889134</v>
      </c>
      <c r="GG742" s="2">
        <v>2</v>
      </c>
      <c r="GH742" s="2">
        <v>1</v>
      </c>
      <c r="GI742" s="2">
        <v>2</v>
      </c>
      <c r="GJ742" s="2">
        <v>0</v>
      </c>
      <c r="GK742" s="2">
        <v>0</v>
      </c>
      <c r="GL742" s="2">
        <f t="shared" si="412"/>
        <v>0</v>
      </c>
      <c r="GM742" s="2">
        <f t="shared" si="413"/>
        <v>1385.14</v>
      </c>
      <c r="GN742" s="2">
        <f t="shared" si="414"/>
        <v>1385.14</v>
      </c>
      <c r="GO742" s="2">
        <f t="shared" si="415"/>
        <v>0</v>
      </c>
      <c r="GP742" s="2">
        <f t="shared" si="416"/>
        <v>0</v>
      </c>
      <c r="GQ742" s="2"/>
      <c r="GR742" s="2">
        <v>0</v>
      </c>
      <c r="GS742" s="2">
        <v>3</v>
      </c>
      <c r="GT742" s="2">
        <v>0</v>
      </c>
      <c r="GU742" s="2" t="s">
        <v>3</v>
      </c>
      <c r="GV742" s="2">
        <f t="shared" si="417"/>
        <v>0</v>
      </c>
      <c r="GW742" s="2">
        <v>1</v>
      </c>
      <c r="GX742" s="2">
        <f t="shared" si="418"/>
        <v>0</v>
      </c>
      <c r="GY742" s="2"/>
      <c r="GZ742" s="2"/>
      <c r="HA742" s="2">
        <v>0</v>
      </c>
      <c r="HB742" s="2">
        <v>0</v>
      </c>
      <c r="HC742" s="2">
        <f t="shared" si="419"/>
        <v>0</v>
      </c>
      <c r="HD742" s="2"/>
      <c r="HE742" s="2" t="s">
        <v>3</v>
      </c>
      <c r="HF742" s="2" t="s">
        <v>3</v>
      </c>
      <c r="HG742" s="2"/>
      <c r="HH742" s="2"/>
      <c r="HI742" s="2"/>
      <c r="HJ742" s="2"/>
      <c r="HK742" s="2"/>
      <c r="HL742" s="2"/>
      <c r="HM742" s="2" t="s">
        <v>3</v>
      </c>
      <c r="HN742" s="2" t="s">
        <v>3</v>
      </c>
      <c r="HO742" s="2" t="s">
        <v>3</v>
      </c>
      <c r="HP742" s="2" t="s">
        <v>3</v>
      </c>
      <c r="HQ742" s="2" t="s">
        <v>3</v>
      </c>
      <c r="HR742" s="2"/>
      <c r="HS742" s="2">
        <v>0</v>
      </c>
      <c r="HT742" s="2"/>
      <c r="HU742" s="2"/>
      <c r="HV742" s="2"/>
      <c r="HW742" s="2"/>
      <c r="HX742" s="2"/>
      <c r="HY742" s="2"/>
      <c r="HZ742" s="2"/>
      <c r="IA742" s="2"/>
      <c r="IB742" s="2"/>
      <c r="IC742" s="2"/>
      <c r="ID742" s="2"/>
      <c r="IE742" s="2"/>
      <c r="IF742" s="2"/>
      <c r="IG742" s="2"/>
      <c r="IH742" s="2"/>
      <c r="II742" s="2"/>
      <c r="IJ742" s="2"/>
      <c r="IK742" s="2">
        <v>0</v>
      </c>
      <c r="IL742" s="2"/>
      <c r="IM742" s="2"/>
      <c r="IN742" s="2"/>
      <c r="IO742" s="2"/>
      <c r="IP742" s="2"/>
      <c r="IQ742" s="2"/>
      <c r="IR742" s="2"/>
      <c r="IS742" s="2"/>
      <c r="IT742" s="2"/>
      <c r="IU742" s="2"/>
    </row>
    <row r="743" spans="1:255" x14ac:dyDescent="0.2">
      <c r="A743" s="2">
        <v>17</v>
      </c>
      <c r="B743" s="2">
        <v>1</v>
      </c>
      <c r="C743" s="2">
        <f>ROW(SmtRes!A781)</f>
        <v>781</v>
      </c>
      <c r="D743" s="2">
        <f>ROW(EtalonRes!A851)</f>
        <v>851</v>
      </c>
      <c r="E743" s="2" t="s">
        <v>828</v>
      </c>
      <c r="F743" s="2" t="s">
        <v>354</v>
      </c>
      <c r="G743" s="2" t="s">
        <v>355</v>
      </c>
      <c r="H743" s="2" t="s">
        <v>253</v>
      </c>
      <c r="I743" s="2">
        <v>2.4000000000000001E-4</v>
      </c>
      <c r="J743" s="2">
        <v>0</v>
      </c>
      <c r="K743" s="2">
        <v>2.4000000000000001E-4</v>
      </c>
      <c r="L743" s="2"/>
      <c r="M743" s="2"/>
      <c r="N743" s="2"/>
      <c r="O743" s="2">
        <f t="shared" si="401"/>
        <v>26.61</v>
      </c>
      <c r="P743" s="2">
        <f>SUMIF(SmtRes!AQ769:'SmtRes'!AQ781,"=1",SmtRes!DF769:'SmtRes'!DF781)</f>
        <v>6.33</v>
      </c>
      <c r="Q743" s="2">
        <f>SUMIF(SmtRes!AQ769:'SmtRes'!AQ781,"=1",SmtRes!DG769:'SmtRes'!DG781)</f>
        <v>1.51</v>
      </c>
      <c r="R743" s="2">
        <f>SUMIF(SmtRes!AQ769:'SmtRes'!AQ781,"=1",SmtRes!DH769:'SmtRes'!DH781)</f>
        <v>0.01</v>
      </c>
      <c r="S743" s="2">
        <f>SUMIF(SmtRes!AQ769:'SmtRes'!AQ781,"=1",SmtRes!DI769:'SmtRes'!DI781)</f>
        <v>18.760000000000002</v>
      </c>
      <c r="T743" s="2">
        <f t="shared" si="402"/>
        <v>0</v>
      </c>
      <c r="U743" s="2">
        <f>SUMIF(SmtRes!AQ769:'SmtRes'!AQ781,"=1",SmtRes!CV769:'SmtRes'!CV781)</f>
        <v>4.8719999999999999E-2</v>
      </c>
      <c r="V743" s="2">
        <f>SUMIF(SmtRes!AQ769:'SmtRes'!AQ781,"=1",SmtRes!CW769:'SmtRes'!CW781)</f>
        <v>2.16E-5</v>
      </c>
      <c r="W743" s="2">
        <f t="shared" si="403"/>
        <v>0</v>
      </c>
      <c r="X743" s="2">
        <f t="shared" si="404"/>
        <v>21.96</v>
      </c>
      <c r="Y743" s="2">
        <f t="shared" si="405"/>
        <v>13.89</v>
      </c>
      <c r="Z743" s="2"/>
      <c r="AA743" s="2">
        <v>72309884</v>
      </c>
      <c r="AB743" s="2">
        <f t="shared" si="406"/>
        <v>111811.41654999999</v>
      </c>
      <c r="AC743" s="2">
        <f>ROUND((SUM(SmtRes!BQ769:'SmtRes'!BQ781)),6)</f>
        <v>29738.82605</v>
      </c>
      <c r="AD743" s="2">
        <f>ROUND((((SUM(SmtRes!BR769:'SmtRes'!BR781))-(SUM(SmtRes!BS769:'SmtRes'!BS781)))+AE743),6)</f>
        <v>3903.3805000000002</v>
      </c>
      <c r="AE743" s="2">
        <f>ROUND((SUM(SmtRes!BS769:'SmtRes'!BS781)),6)</f>
        <v>40.741199999999999</v>
      </c>
      <c r="AF743" s="2">
        <f>ROUND((SUM(SmtRes!BT769:'SmtRes'!BT781)),6)</f>
        <v>78169.210000000006</v>
      </c>
      <c r="AG743" s="2">
        <f t="shared" si="407"/>
        <v>0</v>
      </c>
      <c r="AH743" s="2">
        <f>(SUM(SmtRes!BU769:'SmtRes'!BU781))</f>
        <v>203</v>
      </c>
      <c r="AI743" s="2">
        <f>(SUM(SmtRes!BV769:'SmtRes'!BV781))</f>
        <v>0.09</v>
      </c>
      <c r="AJ743" s="2">
        <f t="shared" si="408"/>
        <v>0</v>
      </c>
      <c r="AK743" s="2">
        <v>111852.15775</v>
      </c>
      <c r="AL743" s="2">
        <v>29738.826050000003</v>
      </c>
      <c r="AM743" s="2">
        <v>3903.3805000000002</v>
      </c>
      <c r="AN743" s="2">
        <v>40.741199999999999</v>
      </c>
      <c r="AO743" s="2">
        <v>78169.209999999992</v>
      </c>
      <c r="AP743" s="2">
        <v>0</v>
      </c>
      <c r="AQ743" s="2">
        <v>203</v>
      </c>
      <c r="AR743" s="2">
        <v>0.09</v>
      </c>
      <c r="AS743" s="2">
        <v>0</v>
      </c>
      <c r="AT743" s="2">
        <v>117</v>
      </c>
      <c r="AU743" s="2">
        <v>74</v>
      </c>
      <c r="AV743" s="2">
        <v>1</v>
      </c>
      <c r="AW743" s="2">
        <v>1</v>
      </c>
      <c r="AX743" s="2"/>
      <c r="AY743" s="2"/>
      <c r="AZ743" s="2">
        <v>1</v>
      </c>
      <c r="BA743" s="2">
        <v>1</v>
      </c>
      <c r="BB743" s="2">
        <v>1</v>
      </c>
      <c r="BC743" s="2">
        <v>1</v>
      </c>
      <c r="BD743" s="2" t="s">
        <v>3</v>
      </c>
      <c r="BE743" s="2" t="s">
        <v>3</v>
      </c>
      <c r="BF743" s="2" t="s">
        <v>3</v>
      </c>
      <c r="BG743" s="2" t="s">
        <v>3</v>
      </c>
      <c r="BH743" s="2">
        <v>0</v>
      </c>
      <c r="BI743" s="2">
        <v>1</v>
      </c>
      <c r="BJ743" s="2" t="s">
        <v>356</v>
      </c>
      <c r="BK743" s="2"/>
      <c r="BL743" s="2"/>
      <c r="BM743" s="2">
        <v>22001</v>
      </c>
      <c r="BN743" s="2">
        <v>0</v>
      </c>
      <c r="BO743" s="2" t="s">
        <v>3</v>
      </c>
      <c r="BP743" s="2">
        <v>0</v>
      </c>
      <c r="BQ743" s="2">
        <v>2</v>
      </c>
      <c r="BR743" s="2">
        <v>0</v>
      </c>
      <c r="BS743" s="2">
        <v>1</v>
      </c>
      <c r="BT743" s="2">
        <v>1</v>
      </c>
      <c r="BU743" s="2">
        <v>1</v>
      </c>
      <c r="BV743" s="2">
        <v>1</v>
      </c>
      <c r="BW743" s="2">
        <v>1</v>
      </c>
      <c r="BX743" s="2">
        <v>1</v>
      </c>
      <c r="BY743" s="2" t="s">
        <v>3</v>
      </c>
      <c r="BZ743" s="2">
        <v>117</v>
      </c>
      <c r="CA743" s="2">
        <v>74</v>
      </c>
      <c r="CB743" s="2" t="s">
        <v>3</v>
      </c>
      <c r="CC743" s="2"/>
      <c r="CD743" s="2"/>
      <c r="CE743" s="2">
        <v>0</v>
      </c>
      <c r="CF743" s="2">
        <v>0</v>
      </c>
      <c r="CG743" s="2">
        <v>0</v>
      </c>
      <c r="CH743" s="2"/>
      <c r="CI743" s="2"/>
      <c r="CJ743" s="2"/>
      <c r="CK743" s="2"/>
      <c r="CL743" s="2"/>
      <c r="CM743" s="2">
        <v>0</v>
      </c>
      <c r="CN743" s="2" t="s">
        <v>3</v>
      </c>
      <c r="CO743" s="2">
        <v>0</v>
      </c>
      <c r="CP743" s="2">
        <f t="shared" si="409"/>
        <v>26.610000000000003</v>
      </c>
      <c r="CQ743" s="2">
        <f>SUMIF(SmtRes!AQ769:'SmtRes'!AQ781,"=1",SmtRes!AA769:'SmtRes'!AA781)</f>
        <v>13570.030000000002</v>
      </c>
      <c r="CR743" s="2">
        <f>SUMIF(SmtRes!AQ769:'SmtRes'!AQ781,"=1",SmtRes!AB769:'SmtRes'!AB781)</f>
        <v>1849.1</v>
      </c>
      <c r="CS743" s="2">
        <f>SUMIF(SmtRes!AQ769:'SmtRes'!AQ781,"=1",SmtRes!AC769:'SmtRes'!AC781)</f>
        <v>452.68</v>
      </c>
      <c r="CT743" s="2">
        <f>SUMIF(SmtRes!AQ769:'SmtRes'!AQ781,"=1",SmtRes!AD769:'SmtRes'!AD781)</f>
        <v>385.07</v>
      </c>
      <c r="CU743" s="2">
        <f t="shared" si="410"/>
        <v>0</v>
      </c>
      <c r="CV743" s="2">
        <f>SUMIF(SmtRes!AQ769:'SmtRes'!AQ781,"=1",SmtRes!BU769:'SmtRes'!BU781)</f>
        <v>203</v>
      </c>
      <c r="CW743" s="2">
        <f>SUMIF(SmtRes!AQ769:'SmtRes'!AQ781,"=1",SmtRes!BV769:'SmtRes'!BV781)</f>
        <v>0.09</v>
      </c>
      <c r="CX743" s="2">
        <f t="shared" si="411"/>
        <v>0</v>
      </c>
      <c r="CY743" s="2">
        <f>(((S743+R743)*AT743)/100)</f>
        <v>21.960900000000002</v>
      </c>
      <c r="CZ743" s="2">
        <f>(((S743+R743)*AU743)/100)</f>
        <v>13.889800000000003</v>
      </c>
      <c r="DA743" s="2"/>
      <c r="DB743" s="2"/>
      <c r="DC743" s="2" t="s">
        <v>3</v>
      </c>
      <c r="DD743" s="2" t="s">
        <v>3</v>
      </c>
      <c r="DE743" s="2" t="s">
        <v>3</v>
      </c>
      <c r="DF743" s="2" t="s">
        <v>3</v>
      </c>
      <c r="DG743" s="2" t="s">
        <v>3</v>
      </c>
      <c r="DH743" s="2" t="s">
        <v>3</v>
      </c>
      <c r="DI743" s="2" t="s">
        <v>3</v>
      </c>
      <c r="DJ743" s="2" t="s">
        <v>3</v>
      </c>
      <c r="DK743" s="2" t="s">
        <v>3</v>
      </c>
      <c r="DL743" s="2" t="s">
        <v>3</v>
      </c>
      <c r="DM743" s="2" t="s">
        <v>3</v>
      </c>
      <c r="DN743" s="2">
        <v>0</v>
      </c>
      <c r="DO743" s="2">
        <v>0</v>
      </c>
      <c r="DP743" s="2">
        <v>1</v>
      </c>
      <c r="DQ743" s="2">
        <v>1</v>
      </c>
      <c r="DR743" s="2"/>
      <c r="DS743" s="2"/>
      <c r="DT743" s="2"/>
      <c r="DU743" s="2">
        <v>1003</v>
      </c>
      <c r="DV743" s="2" t="s">
        <v>253</v>
      </c>
      <c r="DW743" s="2" t="s">
        <v>253</v>
      </c>
      <c r="DX743" s="2">
        <v>1000</v>
      </c>
      <c r="DY743" s="2"/>
      <c r="DZ743" s="2" t="s">
        <v>3</v>
      </c>
      <c r="EA743" s="2" t="s">
        <v>3</v>
      </c>
      <c r="EB743" s="2" t="s">
        <v>3</v>
      </c>
      <c r="EC743" s="2" t="s">
        <v>3</v>
      </c>
      <c r="ED743" s="2"/>
      <c r="EE743" s="2">
        <v>70312967</v>
      </c>
      <c r="EF743" s="2">
        <v>2</v>
      </c>
      <c r="EG743" s="2" t="s">
        <v>25</v>
      </c>
      <c r="EH743" s="2">
        <v>18</v>
      </c>
      <c r="EI743" s="2" t="s">
        <v>106</v>
      </c>
      <c r="EJ743" s="2">
        <v>1</v>
      </c>
      <c r="EK743" s="2">
        <v>22001</v>
      </c>
      <c r="EL743" s="2" t="s">
        <v>106</v>
      </c>
      <c r="EM743" s="2" t="s">
        <v>131</v>
      </c>
      <c r="EN743" s="2"/>
      <c r="EO743" s="2" t="s">
        <v>3</v>
      </c>
      <c r="EP743" s="2"/>
      <c r="EQ743" s="2">
        <v>0</v>
      </c>
      <c r="ER743" s="2">
        <v>0</v>
      </c>
      <c r="ES743" s="2">
        <v>0</v>
      </c>
      <c r="ET743" s="2">
        <v>0</v>
      </c>
      <c r="EU743" s="2">
        <v>0</v>
      </c>
      <c r="EV743" s="2">
        <v>0</v>
      </c>
      <c r="EW743" s="2">
        <v>203</v>
      </c>
      <c r="EX743" s="2">
        <v>0.09</v>
      </c>
      <c r="EY743" s="2">
        <v>0</v>
      </c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  <c r="FK743" s="2"/>
      <c r="FL743" s="2"/>
      <c r="FM743" s="2"/>
      <c r="FN743" s="2"/>
      <c r="FO743" s="2"/>
      <c r="FP743" s="2"/>
      <c r="FQ743" s="2">
        <v>0</v>
      </c>
      <c r="FR743" s="2">
        <v>0</v>
      </c>
      <c r="FS743" s="2">
        <v>0</v>
      </c>
      <c r="FT743" s="2"/>
      <c r="FU743" s="2"/>
      <c r="FV743" s="2"/>
      <c r="FW743" s="2"/>
      <c r="FX743" s="2">
        <v>117</v>
      </c>
      <c r="FY743" s="2">
        <v>74</v>
      </c>
      <c r="FZ743" s="2"/>
      <c r="GA743" s="2" t="s">
        <v>3</v>
      </c>
      <c r="GB743" s="2"/>
      <c r="GC743" s="2"/>
      <c r="GD743" s="2">
        <v>1</v>
      </c>
      <c r="GE743" s="2"/>
      <c r="GF743" s="2">
        <v>1732607516</v>
      </c>
      <c r="GG743" s="2">
        <v>2</v>
      </c>
      <c r="GH743" s="2">
        <v>1</v>
      </c>
      <c r="GI743" s="2">
        <v>-2</v>
      </c>
      <c r="GJ743" s="2">
        <v>0</v>
      </c>
      <c r="GK743" s="2">
        <v>0</v>
      </c>
      <c r="GL743" s="2">
        <f t="shared" si="412"/>
        <v>0</v>
      </c>
      <c r="GM743" s="2">
        <f t="shared" si="413"/>
        <v>62.46</v>
      </c>
      <c r="GN743" s="2">
        <f t="shared" si="414"/>
        <v>62.46</v>
      </c>
      <c r="GO743" s="2">
        <f t="shared" si="415"/>
        <v>0</v>
      </c>
      <c r="GP743" s="2">
        <f t="shared" si="416"/>
        <v>0</v>
      </c>
      <c r="GQ743" s="2"/>
      <c r="GR743" s="2">
        <v>0</v>
      </c>
      <c r="GS743" s="2">
        <v>3</v>
      </c>
      <c r="GT743" s="2">
        <v>0</v>
      </c>
      <c r="GU743" s="2" t="s">
        <v>3</v>
      </c>
      <c r="GV743" s="2">
        <f t="shared" si="417"/>
        <v>0</v>
      </c>
      <c r="GW743" s="2">
        <v>1</v>
      </c>
      <c r="GX743" s="2">
        <f t="shared" si="418"/>
        <v>0</v>
      </c>
      <c r="GY743" s="2"/>
      <c r="GZ743" s="2"/>
      <c r="HA743" s="2">
        <v>0</v>
      </c>
      <c r="HB743" s="2">
        <v>0</v>
      </c>
      <c r="HC743" s="2">
        <f t="shared" si="419"/>
        <v>0</v>
      </c>
      <c r="HD743" s="2"/>
      <c r="HE743" s="2" t="s">
        <v>3</v>
      </c>
      <c r="HF743" s="2" t="s">
        <v>3</v>
      </c>
      <c r="HG743" s="2"/>
      <c r="HH743" s="2"/>
      <c r="HI743" s="2"/>
      <c r="HJ743" s="2"/>
      <c r="HK743" s="2"/>
      <c r="HL743" s="2"/>
      <c r="HM743" s="2" t="s">
        <v>3</v>
      </c>
      <c r="HN743" s="2" t="s">
        <v>108</v>
      </c>
      <c r="HO743" s="2" t="s">
        <v>109</v>
      </c>
      <c r="HP743" s="2" t="s">
        <v>106</v>
      </c>
      <c r="HQ743" s="2" t="s">
        <v>106</v>
      </c>
      <c r="HR743" s="2"/>
      <c r="HS743" s="2">
        <v>0</v>
      </c>
      <c r="HT743" s="2"/>
      <c r="HU743" s="2"/>
      <c r="HV743" s="2"/>
      <c r="HW743" s="2"/>
      <c r="HX743" s="2"/>
      <c r="HY743" s="2"/>
      <c r="HZ743" s="2"/>
      <c r="IA743" s="2"/>
      <c r="IB743" s="2"/>
      <c r="IC743" s="2"/>
      <c r="ID743" s="2"/>
      <c r="IE743" s="2"/>
      <c r="IF743" s="2"/>
      <c r="IG743" s="2"/>
      <c r="IH743" s="2"/>
      <c r="II743" s="2"/>
      <c r="IJ743" s="2"/>
      <c r="IK743" s="2">
        <v>0</v>
      </c>
      <c r="IL743" s="2"/>
      <c r="IM743" s="2"/>
      <c r="IN743" s="2"/>
      <c r="IO743" s="2"/>
      <c r="IP743" s="2"/>
      <c r="IQ743" s="2"/>
      <c r="IR743" s="2"/>
      <c r="IS743" s="2"/>
      <c r="IT743" s="2"/>
      <c r="IU743" s="2"/>
    </row>
    <row r="744" spans="1:255" x14ac:dyDescent="0.2">
      <c r="A744" s="2">
        <v>18</v>
      </c>
      <c r="B744" s="2">
        <v>1</v>
      </c>
      <c r="C744" s="2">
        <v>774</v>
      </c>
      <c r="D744" s="2"/>
      <c r="E744" s="2" t="s">
        <v>829</v>
      </c>
      <c r="F744" s="2" t="s">
        <v>358</v>
      </c>
      <c r="G744" s="2" t="s">
        <v>359</v>
      </c>
      <c r="H744" s="2" t="s">
        <v>236</v>
      </c>
      <c r="I744" s="2">
        <f>I743*J744</f>
        <v>2E-3</v>
      </c>
      <c r="J744" s="2">
        <v>8.3333333333333339</v>
      </c>
      <c r="K744" s="2">
        <v>8.3333332999999996</v>
      </c>
      <c r="L744" s="2"/>
      <c r="M744" s="2"/>
      <c r="N744" s="2"/>
      <c r="O744" s="2">
        <f t="shared" si="401"/>
        <v>381.08</v>
      </c>
      <c r="P744" s="2">
        <f>ROUND(CQ744*I744,2)</f>
        <v>381.08</v>
      </c>
      <c r="Q744" s="2">
        <f>ROUND(CR744*I744,2)</f>
        <v>0</v>
      </c>
      <c r="R744" s="2">
        <f>ROUND(CS744*I744,2)</f>
        <v>0</v>
      </c>
      <c r="S744" s="2">
        <f>ROUND(CT744*I744,2)</f>
        <v>0</v>
      </c>
      <c r="T744" s="2">
        <f t="shared" si="402"/>
        <v>0</v>
      </c>
      <c r="U744" s="2">
        <f>ROUND(CV744*I744,7)</f>
        <v>0</v>
      </c>
      <c r="V744" s="2">
        <f>ROUND(CW744*I744,7)</f>
        <v>0</v>
      </c>
      <c r="W744" s="2">
        <f t="shared" si="403"/>
        <v>0</v>
      </c>
      <c r="X744" s="2">
        <f t="shared" si="404"/>
        <v>0</v>
      </c>
      <c r="Y744" s="2">
        <f t="shared" si="405"/>
        <v>0</v>
      </c>
      <c r="Z744" s="2"/>
      <c r="AA744" s="2">
        <v>72309884</v>
      </c>
      <c r="AB744" s="2">
        <f t="shared" si="406"/>
        <v>112746.82</v>
      </c>
      <c r="AC744" s="2">
        <f>ROUND((ES744),6)</f>
        <v>112746.82</v>
      </c>
      <c r="AD744" s="2">
        <f>ROUND((((ET744)-(EU744))+AE744),6)</f>
        <v>0</v>
      </c>
      <c r="AE744" s="2">
        <f>ROUND((EU744),6)</f>
        <v>0</v>
      </c>
      <c r="AF744" s="2">
        <f>ROUND((EV744),6)</f>
        <v>0</v>
      </c>
      <c r="AG744" s="2">
        <f t="shared" si="407"/>
        <v>0</v>
      </c>
      <c r="AH744" s="2">
        <f>(EW744)</f>
        <v>0</v>
      </c>
      <c r="AI744" s="2">
        <f>(EX744)</f>
        <v>0</v>
      </c>
      <c r="AJ744" s="2">
        <f t="shared" si="408"/>
        <v>0</v>
      </c>
      <c r="AK744" s="2">
        <v>112746.82</v>
      </c>
      <c r="AL744" s="2">
        <v>112746.82</v>
      </c>
      <c r="AM744" s="2">
        <v>0</v>
      </c>
      <c r="AN744" s="2">
        <v>0</v>
      </c>
      <c r="AO744" s="2">
        <v>0</v>
      </c>
      <c r="AP744" s="2">
        <v>0</v>
      </c>
      <c r="AQ744" s="2">
        <v>0</v>
      </c>
      <c r="AR744" s="2">
        <v>0</v>
      </c>
      <c r="AS744" s="2">
        <v>0</v>
      </c>
      <c r="AT744" s="2">
        <v>117</v>
      </c>
      <c r="AU744" s="2">
        <v>74</v>
      </c>
      <c r="AV744" s="2">
        <v>1</v>
      </c>
      <c r="AW744" s="2">
        <v>1</v>
      </c>
      <c r="AX744" s="2"/>
      <c r="AY744" s="2"/>
      <c r="AZ744" s="2">
        <v>1</v>
      </c>
      <c r="BA744" s="2">
        <v>1</v>
      </c>
      <c r="BB744" s="2">
        <v>1</v>
      </c>
      <c r="BC744" s="2">
        <v>1.69</v>
      </c>
      <c r="BD744" s="2" t="s">
        <v>3</v>
      </c>
      <c r="BE744" s="2" t="s">
        <v>3</v>
      </c>
      <c r="BF744" s="2" t="s">
        <v>3</v>
      </c>
      <c r="BG744" s="2" t="s">
        <v>3</v>
      </c>
      <c r="BH744" s="2">
        <v>3</v>
      </c>
      <c r="BI744" s="2">
        <v>1</v>
      </c>
      <c r="BJ744" s="2" t="s">
        <v>360</v>
      </c>
      <c r="BK744" s="2"/>
      <c r="BL744" s="2"/>
      <c r="BM744" s="2">
        <v>22001</v>
      </c>
      <c r="BN744" s="2">
        <v>0</v>
      </c>
      <c r="BO744" s="2" t="s">
        <v>358</v>
      </c>
      <c r="BP744" s="2">
        <v>1</v>
      </c>
      <c r="BQ744" s="2">
        <v>2</v>
      </c>
      <c r="BR744" s="2">
        <v>0</v>
      </c>
      <c r="BS744" s="2">
        <v>1</v>
      </c>
      <c r="BT744" s="2">
        <v>1</v>
      </c>
      <c r="BU744" s="2">
        <v>1</v>
      </c>
      <c r="BV744" s="2">
        <v>1</v>
      </c>
      <c r="BW744" s="2">
        <v>1</v>
      </c>
      <c r="BX744" s="2">
        <v>1</v>
      </c>
      <c r="BY744" s="2" t="s">
        <v>3</v>
      </c>
      <c r="BZ744" s="2">
        <v>117</v>
      </c>
      <c r="CA744" s="2">
        <v>74</v>
      </c>
      <c r="CB744" s="2" t="s">
        <v>3</v>
      </c>
      <c r="CC744" s="2"/>
      <c r="CD744" s="2"/>
      <c r="CE744" s="2">
        <v>0</v>
      </c>
      <c r="CF744" s="2">
        <v>0</v>
      </c>
      <c r="CG744" s="2">
        <v>0</v>
      </c>
      <c r="CH744" s="2"/>
      <c r="CI744" s="2"/>
      <c r="CJ744" s="2"/>
      <c r="CK744" s="2"/>
      <c r="CL744" s="2"/>
      <c r="CM744" s="2">
        <v>0</v>
      </c>
      <c r="CN744" s="2" t="s">
        <v>3</v>
      </c>
      <c r="CO744" s="2">
        <v>0</v>
      </c>
      <c r="CP744" s="2">
        <f t="shared" si="409"/>
        <v>381.08</v>
      </c>
      <c r="CQ744" s="2">
        <f>ROUND(AL744*BC744,2)</f>
        <v>190542.13</v>
      </c>
      <c r="CR744" s="2">
        <f>ROUND(AM744*BB744,2)</f>
        <v>0</v>
      </c>
      <c r="CS744" s="2">
        <f>ROUND(AN744*BS744,2)</f>
        <v>0</v>
      </c>
      <c r="CT744" s="2">
        <f>ROUND(AO744*BA744,2)</f>
        <v>0</v>
      </c>
      <c r="CU744" s="2">
        <f t="shared" si="410"/>
        <v>0</v>
      </c>
      <c r="CV744" s="2">
        <f>AH744</f>
        <v>0</v>
      </c>
      <c r="CW744" s="2">
        <f>AI744</f>
        <v>0</v>
      </c>
      <c r="CX744" s="2">
        <f t="shared" si="411"/>
        <v>0</v>
      </c>
      <c r="CY744" s="2">
        <f>(((S744+R744)*AT744)/100)</f>
        <v>0</v>
      </c>
      <c r="CZ744" s="2">
        <f>(((S744+R744)*AU744)/100)</f>
        <v>0</v>
      </c>
      <c r="DA744" s="2"/>
      <c r="DB744" s="2"/>
      <c r="DC744" s="2" t="s">
        <v>3</v>
      </c>
      <c r="DD744" s="2" t="s">
        <v>3</v>
      </c>
      <c r="DE744" s="2" t="s">
        <v>3</v>
      </c>
      <c r="DF744" s="2" t="s">
        <v>3</v>
      </c>
      <c r="DG744" s="2" t="s">
        <v>3</v>
      </c>
      <c r="DH744" s="2" t="s">
        <v>3</v>
      </c>
      <c r="DI744" s="2" t="s">
        <v>3</v>
      </c>
      <c r="DJ744" s="2" t="s">
        <v>3</v>
      </c>
      <c r="DK744" s="2" t="s">
        <v>3</v>
      </c>
      <c r="DL744" s="2" t="s">
        <v>3</v>
      </c>
      <c r="DM744" s="2" t="s">
        <v>3</v>
      </c>
      <c r="DN744" s="2">
        <v>0</v>
      </c>
      <c r="DO744" s="2">
        <v>0</v>
      </c>
      <c r="DP744" s="2">
        <v>1</v>
      </c>
      <c r="DQ744" s="2">
        <v>1</v>
      </c>
      <c r="DR744" s="2"/>
      <c r="DS744" s="2"/>
      <c r="DT744" s="2"/>
      <c r="DU744" s="2">
        <v>1009</v>
      </c>
      <c r="DV744" s="2" t="s">
        <v>236</v>
      </c>
      <c r="DW744" s="2" t="s">
        <v>236</v>
      </c>
      <c r="DX744" s="2">
        <v>1000</v>
      </c>
      <c r="DY744" s="2"/>
      <c r="DZ744" s="2" t="s">
        <v>3</v>
      </c>
      <c r="EA744" s="2" t="s">
        <v>3</v>
      </c>
      <c r="EB744" s="2" t="s">
        <v>3</v>
      </c>
      <c r="EC744" s="2" t="s">
        <v>3</v>
      </c>
      <c r="ED744" s="2"/>
      <c r="EE744" s="2">
        <v>70312967</v>
      </c>
      <c r="EF744" s="2">
        <v>2</v>
      </c>
      <c r="EG744" s="2" t="s">
        <v>25</v>
      </c>
      <c r="EH744" s="2">
        <v>18</v>
      </c>
      <c r="EI744" s="2" t="s">
        <v>106</v>
      </c>
      <c r="EJ744" s="2">
        <v>1</v>
      </c>
      <c r="EK744" s="2">
        <v>22001</v>
      </c>
      <c r="EL744" s="2" t="s">
        <v>106</v>
      </c>
      <c r="EM744" s="2" t="s">
        <v>131</v>
      </c>
      <c r="EN744" s="2"/>
      <c r="EO744" s="2" t="s">
        <v>3</v>
      </c>
      <c r="EP744" s="2"/>
      <c r="EQ744" s="2">
        <v>0</v>
      </c>
      <c r="ER744" s="2">
        <v>112746.82</v>
      </c>
      <c r="ES744" s="2">
        <v>112746.82</v>
      </c>
      <c r="ET744" s="2">
        <v>0</v>
      </c>
      <c r="EU744" s="2">
        <v>0</v>
      </c>
      <c r="EV744" s="2">
        <v>0</v>
      </c>
      <c r="EW744" s="2">
        <v>0</v>
      </c>
      <c r="EX744" s="2">
        <v>0</v>
      </c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  <c r="FK744" s="2"/>
      <c r="FL744" s="2"/>
      <c r="FM744" s="2"/>
      <c r="FN744" s="2"/>
      <c r="FO744" s="2"/>
      <c r="FP744" s="2"/>
      <c r="FQ744" s="2">
        <v>0</v>
      </c>
      <c r="FR744" s="2">
        <v>0</v>
      </c>
      <c r="FS744" s="2">
        <v>0</v>
      </c>
      <c r="FT744" s="2"/>
      <c r="FU744" s="2"/>
      <c r="FV744" s="2"/>
      <c r="FW744" s="2"/>
      <c r="FX744" s="2">
        <v>117</v>
      </c>
      <c r="FY744" s="2">
        <v>74</v>
      </c>
      <c r="FZ744" s="2"/>
      <c r="GA744" s="2" t="s">
        <v>3</v>
      </c>
      <c r="GB744" s="2"/>
      <c r="GC744" s="2"/>
      <c r="GD744" s="2">
        <v>1</v>
      </c>
      <c r="GE744" s="2"/>
      <c r="GF744" s="2">
        <v>-1599679898</v>
      </c>
      <c r="GG744" s="2">
        <v>2</v>
      </c>
      <c r="GH744" s="2">
        <v>1</v>
      </c>
      <c r="GI744" s="2">
        <v>2</v>
      </c>
      <c r="GJ744" s="2">
        <v>0</v>
      </c>
      <c r="GK744" s="2">
        <v>0</v>
      </c>
      <c r="GL744" s="2">
        <f t="shared" si="412"/>
        <v>0</v>
      </c>
      <c r="GM744" s="2">
        <f t="shared" si="413"/>
        <v>381.08</v>
      </c>
      <c r="GN744" s="2">
        <f t="shared" si="414"/>
        <v>381.08</v>
      </c>
      <c r="GO744" s="2">
        <f t="shared" si="415"/>
        <v>0</v>
      </c>
      <c r="GP744" s="2">
        <f t="shared" si="416"/>
        <v>0</v>
      </c>
      <c r="GQ744" s="2"/>
      <c r="GR744" s="2">
        <v>0</v>
      </c>
      <c r="GS744" s="2">
        <v>3</v>
      </c>
      <c r="GT744" s="2">
        <v>0</v>
      </c>
      <c r="GU744" s="2" t="s">
        <v>3</v>
      </c>
      <c r="GV744" s="2">
        <f t="shared" si="417"/>
        <v>0</v>
      </c>
      <c r="GW744" s="2">
        <v>1</v>
      </c>
      <c r="GX744" s="2">
        <f t="shared" si="418"/>
        <v>0</v>
      </c>
      <c r="GY744" s="2"/>
      <c r="GZ744" s="2"/>
      <c r="HA744" s="2">
        <v>0</v>
      </c>
      <c r="HB744" s="2">
        <v>0</v>
      </c>
      <c r="HC744" s="2">
        <f t="shared" si="419"/>
        <v>0</v>
      </c>
      <c r="HD744" s="2"/>
      <c r="HE744" s="2" t="s">
        <v>3</v>
      </c>
      <c r="HF744" s="2" t="s">
        <v>3</v>
      </c>
      <c r="HG744" s="2"/>
      <c r="HH744" s="2"/>
      <c r="HI744" s="2"/>
      <c r="HJ744" s="2"/>
      <c r="HK744" s="2"/>
      <c r="HL744" s="2"/>
      <c r="HM744" s="2" t="s">
        <v>3</v>
      </c>
      <c r="HN744" s="2" t="s">
        <v>108</v>
      </c>
      <c r="HO744" s="2" t="s">
        <v>109</v>
      </c>
      <c r="HP744" s="2" t="s">
        <v>106</v>
      </c>
      <c r="HQ744" s="2" t="s">
        <v>106</v>
      </c>
      <c r="HR744" s="2"/>
      <c r="HS744" s="2">
        <v>0</v>
      </c>
      <c r="HT744" s="2"/>
      <c r="HU744" s="2"/>
      <c r="HV744" s="2"/>
      <c r="HW744" s="2"/>
      <c r="HX744" s="2"/>
      <c r="HY744" s="2"/>
      <c r="HZ744" s="2"/>
      <c r="IA744" s="2"/>
      <c r="IB744" s="2"/>
      <c r="IC744" s="2"/>
      <c r="ID744" s="2"/>
      <c r="IE744" s="2"/>
      <c r="IF744" s="2"/>
      <c r="IG744" s="2"/>
      <c r="IH744" s="2"/>
      <c r="II744" s="2"/>
      <c r="IJ744" s="2"/>
      <c r="IK744" s="2">
        <v>0</v>
      </c>
      <c r="IL744" s="2"/>
      <c r="IM744" s="2"/>
      <c r="IN744" s="2"/>
      <c r="IO744" s="2"/>
      <c r="IP744" s="2"/>
      <c r="IQ744" s="2"/>
      <c r="IR744" s="2"/>
      <c r="IS744" s="2"/>
      <c r="IT744" s="2"/>
      <c r="IU744" s="2"/>
    </row>
    <row r="745" spans="1:255" x14ac:dyDescent="0.2">
      <c r="A745" s="2">
        <v>18</v>
      </c>
      <c r="B745" s="2">
        <v>1</v>
      </c>
      <c r="C745" s="2">
        <v>775</v>
      </c>
      <c r="D745" s="2"/>
      <c r="E745" s="2" t="s">
        <v>830</v>
      </c>
      <c r="F745" s="2" t="s">
        <v>362</v>
      </c>
      <c r="G745" s="2" t="s">
        <v>363</v>
      </c>
      <c r="H745" s="2" t="s">
        <v>236</v>
      </c>
      <c r="I745" s="2">
        <f>I743*J745</f>
        <v>4.1520000000000001E-4</v>
      </c>
      <c r="J745" s="2">
        <v>1.73</v>
      </c>
      <c r="K745" s="2">
        <v>1.73</v>
      </c>
      <c r="L745" s="2"/>
      <c r="M745" s="2"/>
      <c r="N745" s="2"/>
      <c r="O745" s="2">
        <f t="shared" si="401"/>
        <v>13.43</v>
      </c>
      <c r="P745" s="2">
        <f>ROUND(CQ745*I745,2)</f>
        <v>13.43</v>
      </c>
      <c r="Q745" s="2">
        <f>ROUND(CR745*I745,2)</f>
        <v>0</v>
      </c>
      <c r="R745" s="2">
        <f>ROUND(CS745*I745,2)</f>
        <v>0</v>
      </c>
      <c r="S745" s="2">
        <f>ROUND(CT745*I745,2)</f>
        <v>0</v>
      </c>
      <c r="T745" s="2">
        <f t="shared" si="402"/>
        <v>0</v>
      </c>
      <c r="U745" s="2">
        <f>ROUND(CV745*I745,7)</f>
        <v>0</v>
      </c>
      <c r="V745" s="2">
        <f>ROUND(CW745*I745,7)</f>
        <v>0</v>
      </c>
      <c r="W745" s="2">
        <f t="shared" si="403"/>
        <v>0</v>
      </c>
      <c r="X745" s="2">
        <f t="shared" si="404"/>
        <v>0</v>
      </c>
      <c r="Y745" s="2">
        <f t="shared" si="405"/>
        <v>0</v>
      </c>
      <c r="Z745" s="2"/>
      <c r="AA745" s="2">
        <v>72309884</v>
      </c>
      <c r="AB745" s="2">
        <f t="shared" si="406"/>
        <v>19145.349999999999</v>
      </c>
      <c r="AC745" s="2">
        <f>ROUND((ES745),6)</f>
        <v>19145.349999999999</v>
      </c>
      <c r="AD745" s="2">
        <f>ROUND((((ET745)-(EU745))+AE745),6)</f>
        <v>0</v>
      </c>
      <c r="AE745" s="2">
        <f>ROUND((EU745),6)</f>
        <v>0</v>
      </c>
      <c r="AF745" s="2">
        <f>ROUND((EV745),6)</f>
        <v>0</v>
      </c>
      <c r="AG745" s="2">
        <f t="shared" si="407"/>
        <v>0</v>
      </c>
      <c r="AH745" s="2">
        <f>(EW745)</f>
        <v>0</v>
      </c>
      <c r="AI745" s="2">
        <f>(EX745)</f>
        <v>0</v>
      </c>
      <c r="AJ745" s="2">
        <f t="shared" si="408"/>
        <v>0</v>
      </c>
      <c r="AK745" s="2">
        <v>19145.349999999999</v>
      </c>
      <c r="AL745" s="2">
        <v>19145.349999999999</v>
      </c>
      <c r="AM745" s="2">
        <v>0</v>
      </c>
      <c r="AN745" s="2">
        <v>0</v>
      </c>
      <c r="AO745" s="2">
        <v>0</v>
      </c>
      <c r="AP745" s="2">
        <v>0</v>
      </c>
      <c r="AQ745" s="2">
        <v>0</v>
      </c>
      <c r="AR745" s="2">
        <v>0</v>
      </c>
      <c r="AS745" s="2">
        <v>0</v>
      </c>
      <c r="AT745" s="2">
        <v>117</v>
      </c>
      <c r="AU745" s="2">
        <v>74</v>
      </c>
      <c r="AV745" s="2">
        <v>1</v>
      </c>
      <c r="AW745" s="2">
        <v>1</v>
      </c>
      <c r="AX745" s="2"/>
      <c r="AY745" s="2"/>
      <c r="AZ745" s="2">
        <v>1</v>
      </c>
      <c r="BA745" s="2">
        <v>1</v>
      </c>
      <c r="BB745" s="2">
        <v>1</v>
      </c>
      <c r="BC745" s="2">
        <v>1.69</v>
      </c>
      <c r="BD745" s="2" t="s">
        <v>3</v>
      </c>
      <c r="BE745" s="2" t="s">
        <v>3</v>
      </c>
      <c r="BF745" s="2" t="s">
        <v>3</v>
      </c>
      <c r="BG745" s="2" t="s">
        <v>3</v>
      </c>
      <c r="BH745" s="2">
        <v>3</v>
      </c>
      <c r="BI745" s="2">
        <v>1</v>
      </c>
      <c r="BJ745" s="2" t="s">
        <v>364</v>
      </c>
      <c r="BK745" s="2"/>
      <c r="BL745" s="2"/>
      <c r="BM745" s="2">
        <v>22001</v>
      </c>
      <c r="BN745" s="2">
        <v>0</v>
      </c>
      <c r="BO745" s="2" t="s">
        <v>362</v>
      </c>
      <c r="BP745" s="2">
        <v>1</v>
      </c>
      <c r="BQ745" s="2">
        <v>2</v>
      </c>
      <c r="BR745" s="2">
        <v>0</v>
      </c>
      <c r="BS745" s="2">
        <v>1</v>
      </c>
      <c r="BT745" s="2">
        <v>1</v>
      </c>
      <c r="BU745" s="2">
        <v>1</v>
      </c>
      <c r="BV745" s="2">
        <v>1</v>
      </c>
      <c r="BW745" s="2">
        <v>1</v>
      </c>
      <c r="BX745" s="2">
        <v>1</v>
      </c>
      <c r="BY745" s="2" t="s">
        <v>3</v>
      </c>
      <c r="BZ745" s="2">
        <v>117</v>
      </c>
      <c r="CA745" s="2">
        <v>74</v>
      </c>
      <c r="CB745" s="2" t="s">
        <v>3</v>
      </c>
      <c r="CC745" s="2"/>
      <c r="CD745" s="2"/>
      <c r="CE745" s="2">
        <v>0</v>
      </c>
      <c r="CF745" s="2">
        <v>0</v>
      </c>
      <c r="CG745" s="2">
        <v>0</v>
      </c>
      <c r="CH745" s="2"/>
      <c r="CI745" s="2"/>
      <c r="CJ745" s="2"/>
      <c r="CK745" s="2"/>
      <c r="CL745" s="2"/>
      <c r="CM745" s="2">
        <v>0</v>
      </c>
      <c r="CN745" s="2" t="s">
        <v>3</v>
      </c>
      <c r="CO745" s="2">
        <v>0</v>
      </c>
      <c r="CP745" s="2">
        <f t="shared" si="409"/>
        <v>13.43</v>
      </c>
      <c r="CQ745" s="2">
        <f>ROUND(AL745*BC745,2)</f>
        <v>32355.64</v>
      </c>
      <c r="CR745" s="2">
        <f>ROUND(AM745*BB745,2)</f>
        <v>0</v>
      </c>
      <c r="CS745" s="2">
        <f>ROUND(AN745*BS745,2)</f>
        <v>0</v>
      </c>
      <c r="CT745" s="2">
        <f>ROUND(AO745*BA745,2)</f>
        <v>0</v>
      </c>
      <c r="CU745" s="2">
        <f t="shared" si="410"/>
        <v>0</v>
      </c>
      <c r="CV745" s="2">
        <f>AH745</f>
        <v>0</v>
      </c>
      <c r="CW745" s="2">
        <f>AI745</f>
        <v>0</v>
      </c>
      <c r="CX745" s="2">
        <f t="shared" si="411"/>
        <v>0</v>
      </c>
      <c r="CY745" s="2">
        <f>(((S745+R745)*AT745)/100)</f>
        <v>0</v>
      </c>
      <c r="CZ745" s="2">
        <f>(((S745+R745)*AU745)/100)</f>
        <v>0</v>
      </c>
      <c r="DA745" s="2"/>
      <c r="DB745" s="2"/>
      <c r="DC745" s="2" t="s">
        <v>3</v>
      </c>
      <c r="DD745" s="2" t="s">
        <v>3</v>
      </c>
      <c r="DE745" s="2" t="s">
        <v>3</v>
      </c>
      <c r="DF745" s="2" t="s">
        <v>3</v>
      </c>
      <c r="DG745" s="2" t="s">
        <v>3</v>
      </c>
      <c r="DH745" s="2" t="s">
        <v>3</v>
      </c>
      <c r="DI745" s="2" t="s">
        <v>3</v>
      </c>
      <c r="DJ745" s="2" t="s">
        <v>3</v>
      </c>
      <c r="DK745" s="2" t="s">
        <v>3</v>
      </c>
      <c r="DL745" s="2" t="s">
        <v>3</v>
      </c>
      <c r="DM745" s="2" t="s">
        <v>3</v>
      </c>
      <c r="DN745" s="2">
        <v>0</v>
      </c>
      <c r="DO745" s="2">
        <v>0</v>
      </c>
      <c r="DP745" s="2">
        <v>1</v>
      </c>
      <c r="DQ745" s="2">
        <v>1</v>
      </c>
      <c r="DR745" s="2"/>
      <c r="DS745" s="2"/>
      <c r="DT745" s="2"/>
      <c r="DU745" s="2">
        <v>1009</v>
      </c>
      <c r="DV745" s="2" t="s">
        <v>236</v>
      </c>
      <c r="DW745" s="2" t="s">
        <v>236</v>
      </c>
      <c r="DX745" s="2">
        <v>1000</v>
      </c>
      <c r="DY745" s="2"/>
      <c r="DZ745" s="2" t="s">
        <v>3</v>
      </c>
      <c r="EA745" s="2" t="s">
        <v>3</v>
      </c>
      <c r="EB745" s="2" t="s">
        <v>3</v>
      </c>
      <c r="EC745" s="2" t="s">
        <v>3</v>
      </c>
      <c r="ED745" s="2"/>
      <c r="EE745" s="2">
        <v>70312967</v>
      </c>
      <c r="EF745" s="2">
        <v>2</v>
      </c>
      <c r="EG745" s="2" t="s">
        <v>25</v>
      </c>
      <c r="EH745" s="2">
        <v>18</v>
      </c>
      <c r="EI745" s="2" t="s">
        <v>106</v>
      </c>
      <c r="EJ745" s="2">
        <v>1</v>
      </c>
      <c r="EK745" s="2">
        <v>22001</v>
      </c>
      <c r="EL745" s="2" t="s">
        <v>106</v>
      </c>
      <c r="EM745" s="2" t="s">
        <v>131</v>
      </c>
      <c r="EN745" s="2"/>
      <c r="EO745" s="2" t="s">
        <v>3</v>
      </c>
      <c r="EP745" s="2"/>
      <c r="EQ745" s="2">
        <v>0</v>
      </c>
      <c r="ER745" s="2">
        <v>19145.349999999999</v>
      </c>
      <c r="ES745" s="2">
        <v>19145.349999999999</v>
      </c>
      <c r="ET745" s="2">
        <v>0</v>
      </c>
      <c r="EU745" s="2">
        <v>0</v>
      </c>
      <c r="EV745" s="2">
        <v>0</v>
      </c>
      <c r="EW745" s="2">
        <v>0</v>
      </c>
      <c r="EX745" s="2">
        <v>0</v>
      </c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  <c r="FK745" s="2"/>
      <c r="FL745" s="2"/>
      <c r="FM745" s="2"/>
      <c r="FN745" s="2"/>
      <c r="FO745" s="2"/>
      <c r="FP745" s="2"/>
      <c r="FQ745" s="2">
        <v>0</v>
      </c>
      <c r="FR745" s="2">
        <v>0</v>
      </c>
      <c r="FS745" s="2">
        <v>0</v>
      </c>
      <c r="FT745" s="2"/>
      <c r="FU745" s="2"/>
      <c r="FV745" s="2"/>
      <c r="FW745" s="2"/>
      <c r="FX745" s="2">
        <v>117</v>
      </c>
      <c r="FY745" s="2">
        <v>74</v>
      </c>
      <c r="FZ745" s="2"/>
      <c r="GA745" s="2" t="s">
        <v>3</v>
      </c>
      <c r="GB745" s="2"/>
      <c r="GC745" s="2"/>
      <c r="GD745" s="2">
        <v>1</v>
      </c>
      <c r="GE745" s="2"/>
      <c r="GF745" s="2">
        <v>-2069004281</v>
      </c>
      <c r="GG745" s="2">
        <v>2</v>
      </c>
      <c r="GH745" s="2">
        <v>1</v>
      </c>
      <c r="GI745" s="2">
        <v>2</v>
      </c>
      <c r="GJ745" s="2">
        <v>0</v>
      </c>
      <c r="GK745" s="2">
        <v>0</v>
      </c>
      <c r="GL745" s="2">
        <f t="shared" si="412"/>
        <v>0</v>
      </c>
      <c r="GM745" s="2">
        <f t="shared" si="413"/>
        <v>13.43</v>
      </c>
      <c r="GN745" s="2">
        <f t="shared" si="414"/>
        <v>13.43</v>
      </c>
      <c r="GO745" s="2">
        <f t="shared" si="415"/>
        <v>0</v>
      </c>
      <c r="GP745" s="2">
        <f t="shared" si="416"/>
        <v>0</v>
      </c>
      <c r="GQ745" s="2"/>
      <c r="GR745" s="2">
        <v>0</v>
      </c>
      <c r="GS745" s="2">
        <v>3</v>
      </c>
      <c r="GT745" s="2">
        <v>0</v>
      </c>
      <c r="GU745" s="2" t="s">
        <v>3</v>
      </c>
      <c r="GV745" s="2">
        <f t="shared" si="417"/>
        <v>0</v>
      </c>
      <c r="GW745" s="2">
        <v>1</v>
      </c>
      <c r="GX745" s="2">
        <f t="shared" si="418"/>
        <v>0</v>
      </c>
      <c r="GY745" s="2"/>
      <c r="GZ745" s="2"/>
      <c r="HA745" s="2">
        <v>0</v>
      </c>
      <c r="HB745" s="2">
        <v>0</v>
      </c>
      <c r="HC745" s="2">
        <f t="shared" si="419"/>
        <v>0</v>
      </c>
      <c r="HD745" s="2"/>
      <c r="HE745" s="2" t="s">
        <v>3</v>
      </c>
      <c r="HF745" s="2" t="s">
        <v>3</v>
      </c>
      <c r="HG745" s="2"/>
      <c r="HH745" s="2"/>
      <c r="HI745" s="2"/>
      <c r="HJ745" s="2"/>
      <c r="HK745" s="2"/>
      <c r="HL745" s="2"/>
      <c r="HM745" s="2" t="s">
        <v>3</v>
      </c>
      <c r="HN745" s="2" t="s">
        <v>108</v>
      </c>
      <c r="HO745" s="2" t="s">
        <v>109</v>
      </c>
      <c r="HP745" s="2" t="s">
        <v>106</v>
      </c>
      <c r="HQ745" s="2" t="s">
        <v>106</v>
      </c>
      <c r="HR745" s="2"/>
      <c r="HS745" s="2">
        <v>0</v>
      </c>
      <c r="HT745" s="2"/>
      <c r="HU745" s="2"/>
      <c r="HV745" s="2"/>
      <c r="HW745" s="2"/>
      <c r="HX745" s="2"/>
      <c r="HY745" s="2"/>
      <c r="HZ745" s="2"/>
      <c r="IA745" s="2"/>
      <c r="IB745" s="2"/>
      <c r="IC745" s="2"/>
      <c r="ID745" s="2"/>
      <c r="IE745" s="2"/>
      <c r="IF745" s="2"/>
      <c r="IG745" s="2"/>
      <c r="IH745" s="2"/>
      <c r="II745" s="2"/>
      <c r="IJ745" s="2"/>
      <c r="IK745" s="2">
        <v>0</v>
      </c>
      <c r="IL745" s="2"/>
      <c r="IM745" s="2"/>
      <c r="IN745" s="2"/>
      <c r="IO745" s="2"/>
      <c r="IP745" s="2"/>
      <c r="IQ745" s="2"/>
      <c r="IR745" s="2"/>
      <c r="IS745" s="2"/>
      <c r="IT745" s="2"/>
      <c r="IU745" s="2"/>
    </row>
    <row r="747" spans="1:255" x14ac:dyDescent="0.2">
      <c r="A747" s="3">
        <v>51</v>
      </c>
      <c r="B747" s="3">
        <f>B729</f>
        <v>1</v>
      </c>
      <c r="C747" s="3">
        <f>A729</f>
        <v>5</v>
      </c>
      <c r="D747" s="3">
        <f>ROW(A729)</f>
        <v>729</v>
      </c>
      <c r="E747" s="3"/>
      <c r="F747" s="3" t="str">
        <f>IF(F729&lt;&gt;"",F729,"")</f>
        <v>Новый подраздел</v>
      </c>
      <c r="G747" s="3" t="str">
        <f>IF(G729&lt;&gt;"",G729,"")</f>
        <v>Вывод провода-спутника под КИК-4шт</v>
      </c>
      <c r="H747" s="3">
        <v>0</v>
      </c>
      <c r="I747" s="3"/>
      <c r="J747" s="3"/>
      <c r="K747" s="3"/>
      <c r="L747" s="3"/>
      <c r="M747" s="3"/>
      <c r="N747" s="3"/>
      <c r="O747" s="3">
        <f t="shared" ref="O747:T747" si="420">ROUND(AB747,2)</f>
        <v>7243.76</v>
      </c>
      <c r="P747" s="3">
        <f t="shared" si="420"/>
        <v>4270.6499999999996</v>
      </c>
      <c r="Q747" s="3">
        <f t="shared" si="420"/>
        <v>1536.25</v>
      </c>
      <c r="R747" s="3">
        <f t="shared" si="420"/>
        <v>507.39</v>
      </c>
      <c r="S747" s="3">
        <f t="shared" si="420"/>
        <v>929.47</v>
      </c>
      <c r="T747" s="3">
        <f t="shared" si="420"/>
        <v>0</v>
      </c>
      <c r="U747" s="3">
        <f>AH747</f>
        <v>2.2444199999999999</v>
      </c>
      <c r="V747" s="3">
        <f>AI747</f>
        <v>1.1167783999999998</v>
      </c>
      <c r="W747" s="3">
        <f>ROUND(AJ747,2)</f>
        <v>0</v>
      </c>
      <c r="X747" s="3">
        <f>ROUND(AK747,2)</f>
        <v>1666.2</v>
      </c>
      <c r="Y747" s="3">
        <f>ROUND(AL747,2)</f>
        <v>1047.3699999999999</v>
      </c>
      <c r="Z747" s="3"/>
      <c r="AA747" s="3"/>
      <c r="AB747" s="3">
        <f>ROUND(SUMIF(AA733:AA745,"=72309884",O733:O745),2)</f>
        <v>7243.76</v>
      </c>
      <c r="AC747" s="3">
        <f>ROUND(SUMIF(AA733:AA745,"=72309884",P733:P745),2)</f>
        <v>4270.6499999999996</v>
      </c>
      <c r="AD747" s="3">
        <f>ROUND(SUMIF(AA733:AA745,"=72309884",Q733:Q745),2)</f>
        <v>1536.25</v>
      </c>
      <c r="AE747" s="3">
        <f>ROUND(SUMIF(AA733:AA745,"=72309884",R733:R745),2)</f>
        <v>507.39</v>
      </c>
      <c r="AF747" s="3">
        <f>ROUND(SUMIF(AA733:AA745,"=72309884",S733:S745),2)</f>
        <v>929.47</v>
      </c>
      <c r="AG747" s="3">
        <f>ROUND(SUMIF(AA733:AA745,"=72309884",T733:T745),2)</f>
        <v>0</v>
      </c>
      <c r="AH747" s="3">
        <f>SUMIF(AA733:AA745,"=72309884",U733:U745)</f>
        <v>2.2444199999999999</v>
      </c>
      <c r="AI747" s="3">
        <f>SUMIF(AA733:AA745,"=72309884",V733:V745)</f>
        <v>1.1167783999999998</v>
      </c>
      <c r="AJ747" s="3">
        <f>ROUND(SUMIF(AA733:AA745,"=72309884",W733:W745),2)</f>
        <v>0</v>
      </c>
      <c r="AK747" s="3">
        <f>ROUND(SUMIF(AA733:AA745,"=72309884",X733:X745),2)</f>
        <v>1666.2</v>
      </c>
      <c r="AL747" s="3">
        <f>ROUND(SUMIF(AA733:AA745,"=72309884",Y733:Y745),2)</f>
        <v>1047.3699999999999</v>
      </c>
      <c r="AM747" s="3"/>
      <c r="AN747" s="3"/>
      <c r="AO747" s="3">
        <f t="shared" ref="AO747:BD747" si="421">ROUND(BX747,2)</f>
        <v>0</v>
      </c>
      <c r="AP747" s="3">
        <f t="shared" si="421"/>
        <v>0</v>
      </c>
      <c r="AQ747" s="3">
        <f t="shared" si="421"/>
        <v>0</v>
      </c>
      <c r="AR747" s="3">
        <f t="shared" si="421"/>
        <v>9957.33</v>
      </c>
      <c r="AS747" s="3">
        <f t="shared" si="421"/>
        <v>9957.33</v>
      </c>
      <c r="AT747" s="3">
        <f t="shared" si="421"/>
        <v>0</v>
      </c>
      <c r="AU747" s="3">
        <f t="shared" si="421"/>
        <v>0</v>
      </c>
      <c r="AV747" s="3">
        <f t="shared" si="421"/>
        <v>4270.6499999999996</v>
      </c>
      <c r="AW747" s="3">
        <f t="shared" si="421"/>
        <v>4270.6499999999996</v>
      </c>
      <c r="AX747" s="3">
        <f t="shared" si="421"/>
        <v>0</v>
      </c>
      <c r="AY747" s="3">
        <f t="shared" si="421"/>
        <v>4270.6499999999996</v>
      </c>
      <c r="AZ747" s="3">
        <f t="shared" si="421"/>
        <v>0</v>
      </c>
      <c r="BA747" s="3">
        <f t="shared" si="421"/>
        <v>0</v>
      </c>
      <c r="BB747" s="3">
        <f t="shared" si="421"/>
        <v>0</v>
      </c>
      <c r="BC747" s="3">
        <f t="shared" si="421"/>
        <v>0</v>
      </c>
      <c r="BD747" s="3">
        <f t="shared" si="421"/>
        <v>0</v>
      </c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>
        <f>ROUND(SUMIF(AA733:AA745,"=72309884",FQ733:FQ745),2)</f>
        <v>0</v>
      </c>
      <c r="BY747" s="3">
        <f>ROUND(SUMIF(AA733:AA745,"=72309884",FR733:FR745),2)</f>
        <v>0</v>
      </c>
      <c r="BZ747" s="3">
        <f>ROUND(SUMIF(AA733:AA745,"=72309884",GL733:GL745),2)</f>
        <v>0</v>
      </c>
      <c r="CA747" s="3">
        <f>ROUND(SUMIF(AA733:AA745,"=72309884",GM733:GM745),2)</f>
        <v>9957.33</v>
      </c>
      <c r="CB747" s="3">
        <f>ROUND(SUMIF(AA733:AA745,"=72309884",GN733:GN745),2)</f>
        <v>9957.33</v>
      </c>
      <c r="CC747" s="3">
        <f>ROUND(SUMIF(AA733:AA745,"=72309884",GO733:GO745),2)</f>
        <v>0</v>
      </c>
      <c r="CD747" s="3">
        <f>ROUND(SUMIF(AA733:AA745,"=72309884",GP733:GP745),2)</f>
        <v>0</v>
      </c>
      <c r="CE747" s="3">
        <f>AC747-BX747</f>
        <v>4270.6499999999996</v>
      </c>
      <c r="CF747" s="3">
        <f>AC747-BY747</f>
        <v>4270.6499999999996</v>
      </c>
      <c r="CG747" s="3">
        <f>BX747-BZ747</f>
        <v>0</v>
      </c>
      <c r="CH747" s="3">
        <f>AC747-BX747-BY747+BZ747</f>
        <v>4270.6499999999996</v>
      </c>
      <c r="CI747" s="3">
        <f>BY747-BZ747</f>
        <v>0</v>
      </c>
      <c r="CJ747" s="3">
        <f>ROUND(SUMIF(AA733:AA745,"=72309884",GX733:GX745),2)</f>
        <v>0</v>
      </c>
      <c r="CK747" s="3">
        <f>ROUND(SUMIF(AA733:AA745,"=72309884",GY733:GY745),2)</f>
        <v>0</v>
      </c>
      <c r="CL747" s="3">
        <f>ROUND(SUMIF(AA733:AA745,"=72309884",GZ733:GZ745),2)</f>
        <v>0</v>
      </c>
      <c r="CM747" s="3">
        <f>ROUND(SUMIF(AA733:AA745,"=72309884",HD733:HD745),2)</f>
        <v>0</v>
      </c>
      <c r="CN747" s="3"/>
      <c r="CO747" s="3"/>
      <c r="CP747" s="3"/>
      <c r="CQ747" s="3"/>
      <c r="CR747" s="3"/>
      <c r="CS747" s="3"/>
      <c r="CT747" s="3"/>
      <c r="CU747" s="3"/>
      <c r="CV747" s="3"/>
      <c r="CW747" s="3"/>
      <c r="CX747" s="3"/>
      <c r="CY747" s="3"/>
      <c r="CZ747" s="3"/>
      <c r="DA747" s="3"/>
      <c r="DB747" s="3"/>
      <c r="DC747" s="3"/>
      <c r="DD747" s="3"/>
      <c r="DE747" s="3"/>
      <c r="DF747" s="3"/>
      <c r="DG747" s="4"/>
      <c r="DH747" s="4"/>
      <c r="DI747" s="4"/>
      <c r="DJ747" s="4"/>
      <c r="DK747" s="4"/>
      <c r="DL747" s="4"/>
      <c r="DM747" s="4"/>
      <c r="DN747" s="4"/>
      <c r="DO747" s="4"/>
      <c r="DP747" s="4"/>
      <c r="DQ747" s="4"/>
      <c r="DR747" s="4"/>
      <c r="DS747" s="4"/>
      <c r="DT747" s="4"/>
      <c r="DU747" s="4"/>
      <c r="DV747" s="4"/>
      <c r="DW747" s="4"/>
      <c r="DX747" s="4"/>
      <c r="DY747" s="4"/>
      <c r="DZ747" s="4"/>
      <c r="EA747" s="4"/>
      <c r="EB747" s="4"/>
      <c r="EC747" s="4"/>
      <c r="ED747" s="4"/>
      <c r="EE747" s="4"/>
      <c r="EF747" s="4"/>
      <c r="EG747" s="4"/>
      <c r="EH747" s="4"/>
      <c r="EI747" s="4"/>
      <c r="EJ747" s="4"/>
      <c r="EK747" s="4"/>
      <c r="EL747" s="4"/>
      <c r="EM747" s="4"/>
      <c r="EN747" s="4"/>
      <c r="EO747" s="4"/>
      <c r="EP747" s="4"/>
      <c r="EQ747" s="4"/>
      <c r="ER747" s="4"/>
      <c r="ES747" s="4"/>
      <c r="ET747" s="4"/>
      <c r="EU747" s="4"/>
      <c r="EV747" s="4"/>
      <c r="EW747" s="4"/>
      <c r="EX747" s="4"/>
      <c r="EY747" s="4"/>
      <c r="EZ747" s="4"/>
      <c r="FA747" s="4"/>
      <c r="FB747" s="4"/>
      <c r="FC747" s="4"/>
      <c r="FD747" s="4"/>
      <c r="FE747" s="4"/>
      <c r="FF747" s="4"/>
      <c r="FG747" s="4"/>
      <c r="FH747" s="4"/>
      <c r="FI747" s="4"/>
      <c r="FJ747" s="4"/>
      <c r="FK747" s="4"/>
      <c r="FL747" s="4"/>
      <c r="FM747" s="4"/>
      <c r="FN747" s="4"/>
      <c r="FO747" s="4"/>
      <c r="FP747" s="4"/>
      <c r="FQ747" s="4"/>
      <c r="FR747" s="4"/>
      <c r="FS747" s="4"/>
      <c r="FT747" s="4"/>
      <c r="FU747" s="4"/>
      <c r="FV747" s="4"/>
      <c r="FW747" s="4"/>
      <c r="FX747" s="4"/>
      <c r="FY747" s="4"/>
      <c r="FZ747" s="4"/>
      <c r="GA747" s="4"/>
      <c r="GB747" s="4"/>
      <c r="GC747" s="4"/>
      <c r="GD747" s="4"/>
      <c r="GE747" s="4"/>
      <c r="GF747" s="4"/>
      <c r="GG747" s="4"/>
      <c r="GH747" s="4"/>
      <c r="GI747" s="4"/>
      <c r="GJ747" s="4"/>
      <c r="GK747" s="4"/>
      <c r="GL747" s="4"/>
      <c r="GM747" s="4"/>
      <c r="GN747" s="4"/>
      <c r="GO747" s="4"/>
      <c r="GP747" s="4"/>
      <c r="GQ747" s="4"/>
      <c r="GR747" s="4"/>
      <c r="GS747" s="4"/>
      <c r="GT747" s="4"/>
      <c r="GU747" s="4"/>
      <c r="GV747" s="4"/>
      <c r="GW747" s="4"/>
      <c r="GX747" s="4">
        <v>0</v>
      </c>
    </row>
    <row r="749" spans="1:255" x14ac:dyDescent="0.2">
      <c r="A749" s="5">
        <v>50</v>
      </c>
      <c r="B749" s="5">
        <v>0</v>
      </c>
      <c r="C749" s="5">
        <v>0</v>
      </c>
      <c r="D749" s="5">
        <v>1</v>
      </c>
      <c r="E749" s="5">
        <v>201</v>
      </c>
      <c r="F749" s="5">
        <f>ROUND(Source!O747,O749)</f>
        <v>7243.76</v>
      </c>
      <c r="G749" s="5" t="s">
        <v>46</v>
      </c>
      <c r="H749" s="5" t="s">
        <v>47</v>
      </c>
      <c r="I749" s="5"/>
      <c r="J749" s="5"/>
      <c r="K749" s="5">
        <v>201</v>
      </c>
      <c r="L749" s="5">
        <v>1</v>
      </c>
      <c r="M749" s="5">
        <v>3</v>
      </c>
      <c r="N749" s="5" t="s">
        <v>3</v>
      </c>
      <c r="O749" s="5">
        <v>2</v>
      </c>
      <c r="P749" s="5"/>
      <c r="Q749" s="5"/>
      <c r="R749" s="5"/>
      <c r="S749" s="5"/>
      <c r="T749" s="5"/>
      <c r="U749" s="5"/>
      <c r="V749" s="5"/>
      <c r="W749" s="5">
        <v>7243.76</v>
      </c>
      <c r="X749" s="5">
        <v>1</v>
      </c>
      <c r="Y749" s="5">
        <v>7243.76</v>
      </c>
      <c r="Z749" s="5"/>
      <c r="AA749" s="5"/>
      <c r="AB749" s="5"/>
    </row>
    <row r="750" spans="1:255" x14ac:dyDescent="0.2">
      <c r="A750" s="5">
        <v>50</v>
      </c>
      <c r="B750" s="5">
        <v>0</v>
      </c>
      <c r="C750" s="5">
        <v>0</v>
      </c>
      <c r="D750" s="5">
        <v>1</v>
      </c>
      <c r="E750" s="5">
        <v>202</v>
      </c>
      <c r="F750" s="5">
        <f>ROUND(Source!P747,O750)</f>
        <v>4270.6499999999996</v>
      </c>
      <c r="G750" s="5" t="s">
        <v>48</v>
      </c>
      <c r="H750" s="5" t="s">
        <v>49</v>
      </c>
      <c r="I750" s="5"/>
      <c r="J750" s="5"/>
      <c r="K750" s="5">
        <v>202</v>
      </c>
      <c r="L750" s="5">
        <v>2</v>
      </c>
      <c r="M750" s="5">
        <v>3</v>
      </c>
      <c r="N750" s="5" t="s">
        <v>3</v>
      </c>
      <c r="O750" s="5">
        <v>2</v>
      </c>
      <c r="P750" s="5"/>
      <c r="Q750" s="5"/>
      <c r="R750" s="5"/>
      <c r="S750" s="5"/>
      <c r="T750" s="5"/>
      <c r="U750" s="5"/>
      <c r="V750" s="5"/>
      <c r="W750" s="5">
        <v>4270.6499999999996</v>
      </c>
      <c r="X750" s="5">
        <v>1</v>
      </c>
      <c r="Y750" s="5">
        <v>4270.6499999999996</v>
      </c>
      <c r="Z750" s="5"/>
      <c r="AA750" s="5"/>
      <c r="AB750" s="5"/>
    </row>
    <row r="751" spans="1:255" x14ac:dyDescent="0.2">
      <c r="A751" s="5">
        <v>50</v>
      </c>
      <c r="B751" s="5">
        <v>0</v>
      </c>
      <c r="C751" s="5">
        <v>0</v>
      </c>
      <c r="D751" s="5">
        <v>1</v>
      </c>
      <c r="E751" s="5">
        <v>222</v>
      </c>
      <c r="F751" s="5">
        <f>ROUND(Source!AO747,O751)</f>
        <v>0</v>
      </c>
      <c r="G751" s="5" t="s">
        <v>50</v>
      </c>
      <c r="H751" s="5" t="s">
        <v>51</v>
      </c>
      <c r="I751" s="5"/>
      <c r="J751" s="5"/>
      <c r="K751" s="5">
        <v>222</v>
      </c>
      <c r="L751" s="5">
        <v>3</v>
      </c>
      <c r="M751" s="5">
        <v>3</v>
      </c>
      <c r="N751" s="5" t="s">
        <v>3</v>
      </c>
      <c r="O751" s="5">
        <v>2</v>
      </c>
      <c r="P751" s="5"/>
      <c r="Q751" s="5"/>
      <c r="R751" s="5"/>
      <c r="S751" s="5"/>
      <c r="T751" s="5"/>
      <c r="U751" s="5"/>
      <c r="V751" s="5"/>
      <c r="W751" s="5">
        <v>0</v>
      </c>
      <c r="X751" s="5">
        <v>1</v>
      </c>
      <c r="Y751" s="5">
        <v>0</v>
      </c>
      <c r="Z751" s="5"/>
      <c r="AA751" s="5"/>
      <c r="AB751" s="5"/>
    </row>
    <row r="752" spans="1:255" x14ac:dyDescent="0.2">
      <c r="A752" s="5">
        <v>50</v>
      </c>
      <c r="B752" s="5">
        <v>0</v>
      </c>
      <c r="C752" s="5">
        <v>0</v>
      </c>
      <c r="D752" s="5">
        <v>1</v>
      </c>
      <c r="E752" s="5">
        <v>225</v>
      </c>
      <c r="F752" s="5">
        <f>ROUND(Source!AV747,O752)</f>
        <v>4270.6499999999996</v>
      </c>
      <c r="G752" s="5" t="s">
        <v>52</v>
      </c>
      <c r="H752" s="5" t="s">
        <v>53</v>
      </c>
      <c r="I752" s="5"/>
      <c r="J752" s="5"/>
      <c r="K752" s="5">
        <v>225</v>
      </c>
      <c r="L752" s="5">
        <v>4</v>
      </c>
      <c r="M752" s="5">
        <v>3</v>
      </c>
      <c r="N752" s="5" t="s">
        <v>3</v>
      </c>
      <c r="O752" s="5">
        <v>2</v>
      </c>
      <c r="P752" s="5"/>
      <c r="Q752" s="5"/>
      <c r="R752" s="5"/>
      <c r="S752" s="5"/>
      <c r="T752" s="5"/>
      <c r="U752" s="5"/>
      <c r="V752" s="5"/>
      <c r="W752" s="5">
        <v>4270.6499999999996</v>
      </c>
      <c r="X752" s="5">
        <v>1</v>
      </c>
      <c r="Y752" s="5">
        <v>4270.6499999999996</v>
      </c>
      <c r="Z752" s="5"/>
      <c r="AA752" s="5"/>
      <c r="AB752" s="5"/>
    </row>
    <row r="753" spans="1:28" x14ac:dyDescent="0.2">
      <c r="A753" s="5">
        <v>50</v>
      </c>
      <c r="B753" s="5">
        <v>0</v>
      </c>
      <c r="C753" s="5">
        <v>0</v>
      </c>
      <c r="D753" s="5">
        <v>1</v>
      </c>
      <c r="E753" s="5">
        <v>226</v>
      </c>
      <c r="F753" s="5">
        <f>ROUND(Source!AW747,O753)</f>
        <v>4270.6499999999996</v>
      </c>
      <c r="G753" s="5" t="s">
        <v>54</v>
      </c>
      <c r="H753" s="5" t="s">
        <v>55</v>
      </c>
      <c r="I753" s="5"/>
      <c r="J753" s="5"/>
      <c r="K753" s="5">
        <v>226</v>
      </c>
      <c r="L753" s="5">
        <v>5</v>
      </c>
      <c r="M753" s="5">
        <v>3</v>
      </c>
      <c r="N753" s="5" t="s">
        <v>3</v>
      </c>
      <c r="O753" s="5">
        <v>2</v>
      </c>
      <c r="P753" s="5"/>
      <c r="Q753" s="5"/>
      <c r="R753" s="5"/>
      <c r="S753" s="5"/>
      <c r="T753" s="5"/>
      <c r="U753" s="5"/>
      <c r="V753" s="5"/>
      <c r="W753" s="5">
        <v>4270.6499999999996</v>
      </c>
      <c r="X753" s="5">
        <v>1</v>
      </c>
      <c r="Y753" s="5">
        <v>4270.6499999999996</v>
      </c>
      <c r="Z753" s="5"/>
      <c r="AA753" s="5"/>
      <c r="AB753" s="5"/>
    </row>
    <row r="754" spans="1:28" x14ac:dyDescent="0.2">
      <c r="A754" s="5">
        <v>50</v>
      </c>
      <c r="B754" s="5">
        <v>0</v>
      </c>
      <c r="C754" s="5">
        <v>0</v>
      </c>
      <c r="D754" s="5">
        <v>1</v>
      </c>
      <c r="E754" s="5">
        <v>227</v>
      </c>
      <c r="F754" s="5">
        <f>ROUND(Source!AX747,O754)</f>
        <v>0</v>
      </c>
      <c r="G754" s="5" t="s">
        <v>56</v>
      </c>
      <c r="H754" s="5" t="s">
        <v>57</v>
      </c>
      <c r="I754" s="5"/>
      <c r="J754" s="5"/>
      <c r="K754" s="5">
        <v>227</v>
      </c>
      <c r="L754" s="5">
        <v>6</v>
      </c>
      <c r="M754" s="5">
        <v>3</v>
      </c>
      <c r="N754" s="5" t="s">
        <v>3</v>
      </c>
      <c r="O754" s="5">
        <v>2</v>
      </c>
      <c r="P754" s="5"/>
      <c r="Q754" s="5"/>
      <c r="R754" s="5"/>
      <c r="S754" s="5"/>
      <c r="T754" s="5"/>
      <c r="U754" s="5"/>
      <c r="V754" s="5"/>
      <c r="W754" s="5">
        <v>0</v>
      </c>
      <c r="X754" s="5">
        <v>1</v>
      </c>
      <c r="Y754" s="5">
        <v>0</v>
      </c>
      <c r="Z754" s="5"/>
      <c r="AA754" s="5"/>
      <c r="AB754" s="5"/>
    </row>
    <row r="755" spans="1:28" x14ac:dyDescent="0.2">
      <c r="A755" s="5">
        <v>50</v>
      </c>
      <c r="B755" s="5">
        <v>0</v>
      </c>
      <c r="C755" s="5">
        <v>0</v>
      </c>
      <c r="D755" s="5">
        <v>1</v>
      </c>
      <c r="E755" s="5">
        <v>228</v>
      </c>
      <c r="F755" s="5">
        <f>ROUND(Source!AY747,O755)</f>
        <v>4270.6499999999996</v>
      </c>
      <c r="G755" s="5" t="s">
        <v>58</v>
      </c>
      <c r="H755" s="5" t="s">
        <v>59</v>
      </c>
      <c r="I755" s="5"/>
      <c r="J755" s="5"/>
      <c r="K755" s="5">
        <v>228</v>
      </c>
      <c r="L755" s="5">
        <v>7</v>
      </c>
      <c r="M755" s="5">
        <v>3</v>
      </c>
      <c r="N755" s="5" t="s">
        <v>3</v>
      </c>
      <c r="O755" s="5">
        <v>2</v>
      </c>
      <c r="P755" s="5"/>
      <c r="Q755" s="5"/>
      <c r="R755" s="5"/>
      <c r="S755" s="5"/>
      <c r="T755" s="5"/>
      <c r="U755" s="5"/>
      <c r="V755" s="5"/>
      <c r="W755" s="5">
        <v>4270.6499999999996</v>
      </c>
      <c r="X755" s="5">
        <v>1</v>
      </c>
      <c r="Y755" s="5">
        <v>4270.6499999999996</v>
      </c>
      <c r="Z755" s="5"/>
      <c r="AA755" s="5"/>
      <c r="AB755" s="5"/>
    </row>
    <row r="756" spans="1:28" x14ac:dyDescent="0.2">
      <c r="A756" s="5">
        <v>50</v>
      </c>
      <c r="B756" s="5">
        <v>0</v>
      </c>
      <c r="C756" s="5">
        <v>0</v>
      </c>
      <c r="D756" s="5">
        <v>1</v>
      </c>
      <c r="E756" s="5">
        <v>216</v>
      </c>
      <c r="F756" s="5">
        <f>ROUND(Source!AP747,O756)</f>
        <v>0</v>
      </c>
      <c r="G756" s="5" t="s">
        <v>60</v>
      </c>
      <c r="H756" s="5" t="s">
        <v>61</v>
      </c>
      <c r="I756" s="5"/>
      <c r="J756" s="5"/>
      <c r="K756" s="5">
        <v>216</v>
      </c>
      <c r="L756" s="5">
        <v>8</v>
      </c>
      <c r="M756" s="5">
        <v>3</v>
      </c>
      <c r="N756" s="5" t="s">
        <v>3</v>
      </c>
      <c r="O756" s="5">
        <v>2</v>
      </c>
      <c r="P756" s="5"/>
      <c r="Q756" s="5"/>
      <c r="R756" s="5"/>
      <c r="S756" s="5"/>
      <c r="T756" s="5"/>
      <c r="U756" s="5"/>
      <c r="V756" s="5"/>
      <c r="W756" s="5">
        <v>0</v>
      </c>
      <c r="X756" s="5">
        <v>1</v>
      </c>
      <c r="Y756" s="5">
        <v>0</v>
      </c>
      <c r="Z756" s="5"/>
      <c r="AA756" s="5"/>
      <c r="AB756" s="5"/>
    </row>
    <row r="757" spans="1:28" x14ac:dyDescent="0.2">
      <c r="A757" s="5">
        <v>50</v>
      </c>
      <c r="B757" s="5">
        <v>0</v>
      </c>
      <c r="C757" s="5">
        <v>0</v>
      </c>
      <c r="D757" s="5">
        <v>1</v>
      </c>
      <c r="E757" s="5">
        <v>223</v>
      </c>
      <c r="F757" s="5">
        <f>ROUND(Source!AQ747,O757)</f>
        <v>0</v>
      </c>
      <c r="G757" s="5" t="s">
        <v>62</v>
      </c>
      <c r="H757" s="5" t="s">
        <v>63</v>
      </c>
      <c r="I757" s="5"/>
      <c r="J757" s="5"/>
      <c r="K757" s="5">
        <v>223</v>
      </c>
      <c r="L757" s="5">
        <v>9</v>
      </c>
      <c r="M757" s="5">
        <v>3</v>
      </c>
      <c r="N757" s="5" t="s">
        <v>3</v>
      </c>
      <c r="O757" s="5">
        <v>2</v>
      </c>
      <c r="P757" s="5"/>
      <c r="Q757" s="5"/>
      <c r="R757" s="5"/>
      <c r="S757" s="5"/>
      <c r="T757" s="5"/>
      <c r="U757" s="5"/>
      <c r="V757" s="5"/>
      <c r="W757" s="5">
        <v>0</v>
      </c>
      <c r="X757" s="5">
        <v>1</v>
      </c>
      <c r="Y757" s="5">
        <v>0</v>
      </c>
      <c r="Z757" s="5"/>
      <c r="AA757" s="5"/>
      <c r="AB757" s="5"/>
    </row>
    <row r="758" spans="1:28" x14ac:dyDescent="0.2">
      <c r="A758" s="5">
        <v>50</v>
      </c>
      <c r="B758" s="5">
        <v>0</v>
      </c>
      <c r="C758" s="5">
        <v>0</v>
      </c>
      <c r="D758" s="5">
        <v>1</v>
      </c>
      <c r="E758" s="5">
        <v>229</v>
      </c>
      <c r="F758" s="5">
        <f>ROUND(Source!AZ747,O758)</f>
        <v>0</v>
      </c>
      <c r="G758" s="5" t="s">
        <v>64</v>
      </c>
      <c r="H758" s="5" t="s">
        <v>65</v>
      </c>
      <c r="I758" s="5"/>
      <c r="J758" s="5"/>
      <c r="K758" s="5">
        <v>229</v>
      </c>
      <c r="L758" s="5">
        <v>10</v>
      </c>
      <c r="M758" s="5">
        <v>3</v>
      </c>
      <c r="N758" s="5" t="s">
        <v>3</v>
      </c>
      <c r="O758" s="5">
        <v>2</v>
      </c>
      <c r="P758" s="5"/>
      <c r="Q758" s="5"/>
      <c r="R758" s="5"/>
      <c r="S758" s="5"/>
      <c r="T758" s="5"/>
      <c r="U758" s="5"/>
      <c r="V758" s="5"/>
      <c r="W758" s="5">
        <v>0</v>
      </c>
      <c r="X758" s="5">
        <v>1</v>
      </c>
      <c r="Y758" s="5">
        <v>0</v>
      </c>
      <c r="Z758" s="5"/>
      <c r="AA758" s="5"/>
      <c r="AB758" s="5"/>
    </row>
    <row r="759" spans="1:28" x14ac:dyDescent="0.2">
      <c r="A759" s="5">
        <v>50</v>
      </c>
      <c r="B759" s="5">
        <v>0</v>
      </c>
      <c r="C759" s="5">
        <v>0</v>
      </c>
      <c r="D759" s="5">
        <v>1</v>
      </c>
      <c r="E759" s="5">
        <v>203</v>
      </c>
      <c r="F759" s="5">
        <f>ROUND(Source!Q747,O759)</f>
        <v>1536.25</v>
      </c>
      <c r="G759" s="5" t="s">
        <v>66</v>
      </c>
      <c r="H759" s="5" t="s">
        <v>67</v>
      </c>
      <c r="I759" s="5"/>
      <c r="J759" s="5"/>
      <c r="K759" s="5">
        <v>203</v>
      </c>
      <c r="L759" s="5">
        <v>11</v>
      </c>
      <c r="M759" s="5">
        <v>3</v>
      </c>
      <c r="N759" s="5" t="s">
        <v>3</v>
      </c>
      <c r="O759" s="5">
        <v>2</v>
      </c>
      <c r="P759" s="5"/>
      <c r="Q759" s="5"/>
      <c r="R759" s="5"/>
      <c r="S759" s="5"/>
      <c r="T759" s="5"/>
      <c r="U759" s="5"/>
      <c r="V759" s="5"/>
      <c r="W759" s="5">
        <v>1536.25</v>
      </c>
      <c r="X759" s="5">
        <v>1</v>
      </c>
      <c r="Y759" s="5">
        <v>1536.25</v>
      </c>
      <c r="Z759" s="5"/>
      <c r="AA759" s="5"/>
      <c r="AB759" s="5"/>
    </row>
    <row r="760" spans="1:28" x14ac:dyDescent="0.2">
      <c r="A760" s="5">
        <v>50</v>
      </c>
      <c r="B760" s="5">
        <v>0</v>
      </c>
      <c r="C760" s="5">
        <v>0</v>
      </c>
      <c r="D760" s="5">
        <v>1</v>
      </c>
      <c r="E760" s="5">
        <v>231</v>
      </c>
      <c r="F760" s="5">
        <f>ROUND(Source!BB747,O760)</f>
        <v>0</v>
      </c>
      <c r="G760" s="5" t="s">
        <v>68</v>
      </c>
      <c r="H760" s="5" t="s">
        <v>69</v>
      </c>
      <c r="I760" s="5"/>
      <c r="J760" s="5"/>
      <c r="K760" s="5">
        <v>231</v>
      </c>
      <c r="L760" s="5">
        <v>12</v>
      </c>
      <c r="M760" s="5">
        <v>3</v>
      </c>
      <c r="N760" s="5" t="s">
        <v>3</v>
      </c>
      <c r="O760" s="5">
        <v>2</v>
      </c>
      <c r="P760" s="5"/>
      <c r="Q760" s="5"/>
      <c r="R760" s="5"/>
      <c r="S760" s="5"/>
      <c r="T760" s="5"/>
      <c r="U760" s="5"/>
      <c r="V760" s="5"/>
      <c r="W760" s="5">
        <v>0</v>
      </c>
      <c r="X760" s="5">
        <v>1</v>
      </c>
      <c r="Y760" s="5">
        <v>0</v>
      </c>
      <c r="Z760" s="5"/>
      <c r="AA760" s="5"/>
      <c r="AB760" s="5"/>
    </row>
    <row r="761" spans="1:28" x14ac:dyDescent="0.2">
      <c r="A761" s="5">
        <v>50</v>
      </c>
      <c r="B761" s="5">
        <v>0</v>
      </c>
      <c r="C761" s="5">
        <v>0</v>
      </c>
      <c r="D761" s="5">
        <v>1</v>
      </c>
      <c r="E761" s="5">
        <v>204</v>
      </c>
      <c r="F761" s="5">
        <f>ROUND(Source!R747,O761)</f>
        <v>507.39</v>
      </c>
      <c r="G761" s="5" t="s">
        <v>70</v>
      </c>
      <c r="H761" s="5" t="s">
        <v>71</v>
      </c>
      <c r="I761" s="5"/>
      <c r="J761" s="5"/>
      <c r="K761" s="5">
        <v>204</v>
      </c>
      <c r="L761" s="5">
        <v>13</v>
      </c>
      <c r="M761" s="5">
        <v>3</v>
      </c>
      <c r="N761" s="5" t="s">
        <v>3</v>
      </c>
      <c r="O761" s="5">
        <v>2</v>
      </c>
      <c r="P761" s="5"/>
      <c r="Q761" s="5"/>
      <c r="R761" s="5"/>
      <c r="S761" s="5"/>
      <c r="T761" s="5"/>
      <c r="U761" s="5"/>
      <c r="V761" s="5"/>
      <c r="W761" s="5">
        <v>507.39</v>
      </c>
      <c r="X761" s="5">
        <v>1</v>
      </c>
      <c r="Y761" s="5">
        <v>507.39</v>
      </c>
      <c r="Z761" s="5"/>
      <c r="AA761" s="5"/>
      <c r="AB761" s="5"/>
    </row>
    <row r="762" spans="1:28" x14ac:dyDescent="0.2">
      <c r="A762" s="5">
        <v>50</v>
      </c>
      <c r="B762" s="5">
        <v>0</v>
      </c>
      <c r="C762" s="5">
        <v>0</v>
      </c>
      <c r="D762" s="5">
        <v>1</v>
      </c>
      <c r="E762" s="5">
        <v>205</v>
      </c>
      <c r="F762" s="5">
        <f>ROUND(Source!S747,O762)</f>
        <v>929.47</v>
      </c>
      <c r="G762" s="5" t="s">
        <v>72</v>
      </c>
      <c r="H762" s="5" t="s">
        <v>73</v>
      </c>
      <c r="I762" s="5"/>
      <c r="J762" s="5"/>
      <c r="K762" s="5">
        <v>205</v>
      </c>
      <c r="L762" s="5">
        <v>14</v>
      </c>
      <c r="M762" s="5">
        <v>3</v>
      </c>
      <c r="N762" s="5" t="s">
        <v>3</v>
      </c>
      <c r="O762" s="5">
        <v>2</v>
      </c>
      <c r="P762" s="5"/>
      <c r="Q762" s="5"/>
      <c r="R762" s="5"/>
      <c r="S762" s="5"/>
      <c r="T762" s="5"/>
      <c r="U762" s="5"/>
      <c r="V762" s="5"/>
      <c r="W762" s="5">
        <v>929.47</v>
      </c>
      <c r="X762" s="5">
        <v>1</v>
      </c>
      <c r="Y762" s="5">
        <v>929.47</v>
      </c>
      <c r="Z762" s="5"/>
      <c r="AA762" s="5"/>
      <c r="AB762" s="5"/>
    </row>
    <row r="763" spans="1:28" x14ac:dyDescent="0.2">
      <c r="A763" s="5">
        <v>50</v>
      </c>
      <c r="B763" s="5">
        <v>0</v>
      </c>
      <c r="C763" s="5">
        <v>0</v>
      </c>
      <c r="D763" s="5">
        <v>1</v>
      </c>
      <c r="E763" s="5">
        <v>232</v>
      </c>
      <c r="F763" s="5">
        <f>ROUND(Source!BC747,O763)</f>
        <v>0</v>
      </c>
      <c r="G763" s="5" t="s">
        <v>74</v>
      </c>
      <c r="H763" s="5" t="s">
        <v>75</v>
      </c>
      <c r="I763" s="5"/>
      <c r="J763" s="5"/>
      <c r="K763" s="5">
        <v>232</v>
      </c>
      <c r="L763" s="5">
        <v>15</v>
      </c>
      <c r="M763" s="5">
        <v>3</v>
      </c>
      <c r="N763" s="5" t="s">
        <v>3</v>
      </c>
      <c r="O763" s="5">
        <v>2</v>
      </c>
      <c r="P763" s="5"/>
      <c r="Q763" s="5"/>
      <c r="R763" s="5"/>
      <c r="S763" s="5"/>
      <c r="T763" s="5"/>
      <c r="U763" s="5"/>
      <c r="V763" s="5"/>
      <c r="W763" s="5">
        <v>0</v>
      </c>
      <c r="X763" s="5">
        <v>1</v>
      </c>
      <c r="Y763" s="5">
        <v>0</v>
      </c>
      <c r="Z763" s="5"/>
      <c r="AA763" s="5"/>
      <c r="AB763" s="5"/>
    </row>
    <row r="764" spans="1:28" x14ac:dyDescent="0.2">
      <c r="A764" s="5">
        <v>50</v>
      </c>
      <c r="B764" s="5">
        <v>0</v>
      </c>
      <c r="C764" s="5">
        <v>0</v>
      </c>
      <c r="D764" s="5">
        <v>1</v>
      </c>
      <c r="E764" s="5">
        <v>214</v>
      </c>
      <c r="F764" s="5">
        <f>ROUND(Source!AS747,O764)</f>
        <v>9957.33</v>
      </c>
      <c r="G764" s="5" t="s">
        <v>76</v>
      </c>
      <c r="H764" s="5" t="s">
        <v>77</v>
      </c>
      <c r="I764" s="5"/>
      <c r="J764" s="5"/>
      <c r="K764" s="5">
        <v>214</v>
      </c>
      <c r="L764" s="5">
        <v>16</v>
      </c>
      <c r="M764" s="5">
        <v>3</v>
      </c>
      <c r="N764" s="5" t="s">
        <v>3</v>
      </c>
      <c r="O764" s="5">
        <v>2</v>
      </c>
      <c r="P764" s="5"/>
      <c r="Q764" s="5"/>
      <c r="R764" s="5"/>
      <c r="S764" s="5"/>
      <c r="T764" s="5"/>
      <c r="U764" s="5"/>
      <c r="V764" s="5"/>
      <c r="W764" s="5">
        <v>9957.33</v>
      </c>
      <c r="X764" s="5">
        <v>1</v>
      </c>
      <c r="Y764" s="5">
        <v>9957.33</v>
      </c>
      <c r="Z764" s="5"/>
      <c r="AA764" s="5"/>
      <c r="AB764" s="5"/>
    </row>
    <row r="765" spans="1:28" x14ac:dyDescent="0.2">
      <c r="A765" s="5">
        <v>50</v>
      </c>
      <c r="B765" s="5">
        <v>0</v>
      </c>
      <c r="C765" s="5">
        <v>0</v>
      </c>
      <c r="D765" s="5">
        <v>1</v>
      </c>
      <c r="E765" s="5">
        <v>215</v>
      </c>
      <c r="F765" s="5">
        <f>ROUND(Source!AT747,O765)</f>
        <v>0</v>
      </c>
      <c r="G765" s="5" t="s">
        <v>78</v>
      </c>
      <c r="H765" s="5" t="s">
        <v>79</v>
      </c>
      <c r="I765" s="5"/>
      <c r="J765" s="5"/>
      <c r="K765" s="5">
        <v>215</v>
      </c>
      <c r="L765" s="5">
        <v>17</v>
      </c>
      <c r="M765" s="5">
        <v>3</v>
      </c>
      <c r="N765" s="5" t="s">
        <v>3</v>
      </c>
      <c r="O765" s="5">
        <v>2</v>
      </c>
      <c r="P765" s="5"/>
      <c r="Q765" s="5"/>
      <c r="R765" s="5"/>
      <c r="S765" s="5"/>
      <c r="T765" s="5"/>
      <c r="U765" s="5"/>
      <c r="V765" s="5"/>
      <c r="W765" s="5">
        <v>0</v>
      </c>
      <c r="X765" s="5">
        <v>1</v>
      </c>
      <c r="Y765" s="5">
        <v>0</v>
      </c>
      <c r="Z765" s="5"/>
      <c r="AA765" s="5"/>
      <c r="AB765" s="5"/>
    </row>
    <row r="766" spans="1:28" x14ac:dyDescent="0.2">
      <c r="A766" s="5">
        <v>50</v>
      </c>
      <c r="B766" s="5">
        <v>0</v>
      </c>
      <c r="C766" s="5">
        <v>0</v>
      </c>
      <c r="D766" s="5">
        <v>1</v>
      </c>
      <c r="E766" s="5">
        <v>217</v>
      </c>
      <c r="F766" s="5">
        <f>ROUND(Source!AU747,O766)</f>
        <v>0</v>
      </c>
      <c r="G766" s="5" t="s">
        <v>80</v>
      </c>
      <c r="H766" s="5" t="s">
        <v>81</v>
      </c>
      <c r="I766" s="5"/>
      <c r="J766" s="5"/>
      <c r="K766" s="5">
        <v>217</v>
      </c>
      <c r="L766" s="5">
        <v>18</v>
      </c>
      <c r="M766" s="5">
        <v>3</v>
      </c>
      <c r="N766" s="5" t="s">
        <v>3</v>
      </c>
      <c r="O766" s="5">
        <v>2</v>
      </c>
      <c r="P766" s="5"/>
      <c r="Q766" s="5"/>
      <c r="R766" s="5"/>
      <c r="S766" s="5"/>
      <c r="T766" s="5"/>
      <c r="U766" s="5"/>
      <c r="V766" s="5"/>
      <c r="W766" s="5">
        <v>0</v>
      </c>
      <c r="X766" s="5">
        <v>1</v>
      </c>
      <c r="Y766" s="5">
        <v>0</v>
      </c>
      <c r="Z766" s="5"/>
      <c r="AA766" s="5"/>
      <c r="AB766" s="5"/>
    </row>
    <row r="767" spans="1:28" x14ac:dyDescent="0.2">
      <c r="A767" s="5">
        <v>50</v>
      </c>
      <c r="B767" s="5">
        <v>0</v>
      </c>
      <c r="C767" s="5">
        <v>0</v>
      </c>
      <c r="D767" s="5">
        <v>1</v>
      </c>
      <c r="E767" s="5">
        <v>230</v>
      </c>
      <c r="F767" s="5">
        <f>ROUND(Source!BA747,O767)</f>
        <v>0</v>
      </c>
      <c r="G767" s="5" t="s">
        <v>82</v>
      </c>
      <c r="H767" s="5" t="s">
        <v>83</v>
      </c>
      <c r="I767" s="5"/>
      <c r="J767" s="5"/>
      <c r="K767" s="5">
        <v>230</v>
      </c>
      <c r="L767" s="5">
        <v>19</v>
      </c>
      <c r="M767" s="5">
        <v>3</v>
      </c>
      <c r="N767" s="5" t="s">
        <v>3</v>
      </c>
      <c r="O767" s="5">
        <v>2</v>
      </c>
      <c r="P767" s="5"/>
      <c r="Q767" s="5"/>
      <c r="R767" s="5"/>
      <c r="S767" s="5"/>
      <c r="T767" s="5"/>
      <c r="U767" s="5"/>
      <c r="V767" s="5"/>
      <c r="W767" s="5">
        <v>0</v>
      </c>
      <c r="X767" s="5">
        <v>1</v>
      </c>
      <c r="Y767" s="5">
        <v>0</v>
      </c>
      <c r="Z767" s="5"/>
      <c r="AA767" s="5"/>
      <c r="AB767" s="5"/>
    </row>
    <row r="768" spans="1:28" x14ac:dyDescent="0.2">
      <c r="A768" s="5">
        <v>50</v>
      </c>
      <c r="B768" s="5">
        <v>0</v>
      </c>
      <c r="C768" s="5">
        <v>0</v>
      </c>
      <c r="D768" s="5">
        <v>1</v>
      </c>
      <c r="E768" s="5">
        <v>206</v>
      </c>
      <c r="F768" s="5">
        <f>ROUND(Source!T747,O768)</f>
        <v>0</v>
      </c>
      <c r="G768" s="5" t="s">
        <v>84</v>
      </c>
      <c r="H768" s="5" t="s">
        <v>85</v>
      </c>
      <c r="I768" s="5"/>
      <c r="J768" s="5"/>
      <c r="K768" s="5">
        <v>206</v>
      </c>
      <c r="L768" s="5">
        <v>20</v>
      </c>
      <c r="M768" s="5">
        <v>3</v>
      </c>
      <c r="N768" s="5" t="s">
        <v>3</v>
      </c>
      <c r="O768" s="5">
        <v>2</v>
      </c>
      <c r="P768" s="5"/>
      <c r="Q768" s="5"/>
      <c r="R768" s="5"/>
      <c r="S768" s="5"/>
      <c r="T768" s="5"/>
      <c r="U768" s="5"/>
      <c r="V768" s="5"/>
      <c r="W768" s="5">
        <v>0</v>
      </c>
      <c r="X768" s="5">
        <v>1</v>
      </c>
      <c r="Y768" s="5">
        <v>0</v>
      </c>
      <c r="Z768" s="5"/>
      <c r="AA768" s="5"/>
      <c r="AB768" s="5"/>
    </row>
    <row r="769" spans="1:206" x14ac:dyDescent="0.2">
      <c r="A769" s="5">
        <v>50</v>
      </c>
      <c r="B769" s="5">
        <v>0</v>
      </c>
      <c r="C769" s="5">
        <v>0</v>
      </c>
      <c r="D769" s="5">
        <v>1</v>
      </c>
      <c r="E769" s="5">
        <v>207</v>
      </c>
      <c r="F769" s="5">
        <f>ROUND(Source!U747,O769)</f>
        <v>2.2444199999999999</v>
      </c>
      <c r="G769" s="5" t="s">
        <v>86</v>
      </c>
      <c r="H769" s="5" t="s">
        <v>87</v>
      </c>
      <c r="I769" s="5"/>
      <c r="J769" s="5"/>
      <c r="K769" s="5">
        <v>207</v>
      </c>
      <c r="L769" s="5">
        <v>21</v>
      </c>
      <c r="M769" s="5">
        <v>3</v>
      </c>
      <c r="N769" s="5" t="s">
        <v>3</v>
      </c>
      <c r="O769" s="5">
        <v>7</v>
      </c>
      <c r="P769" s="5"/>
      <c r="Q769" s="5"/>
      <c r="R769" s="5"/>
      <c r="S769" s="5"/>
      <c r="T769" s="5"/>
      <c r="U769" s="5"/>
      <c r="V769" s="5"/>
      <c r="W769" s="5">
        <v>2.2444199999999999</v>
      </c>
      <c r="X769" s="5">
        <v>1</v>
      </c>
      <c r="Y769" s="5">
        <v>2.2444199999999999</v>
      </c>
      <c r="Z769" s="5"/>
      <c r="AA769" s="5"/>
      <c r="AB769" s="5"/>
    </row>
    <row r="770" spans="1:206" x14ac:dyDescent="0.2">
      <c r="A770" s="5">
        <v>50</v>
      </c>
      <c r="B770" s="5">
        <v>0</v>
      </c>
      <c r="C770" s="5">
        <v>0</v>
      </c>
      <c r="D770" s="5">
        <v>1</v>
      </c>
      <c r="E770" s="5">
        <v>208</v>
      </c>
      <c r="F770" s="5">
        <f>ROUND(Source!V747,O770)</f>
        <v>1.1167784000000001</v>
      </c>
      <c r="G770" s="5" t="s">
        <v>88</v>
      </c>
      <c r="H770" s="5" t="s">
        <v>89</v>
      </c>
      <c r="I770" s="5"/>
      <c r="J770" s="5"/>
      <c r="K770" s="5">
        <v>208</v>
      </c>
      <c r="L770" s="5">
        <v>22</v>
      </c>
      <c r="M770" s="5">
        <v>3</v>
      </c>
      <c r="N770" s="5" t="s">
        <v>3</v>
      </c>
      <c r="O770" s="5">
        <v>7</v>
      </c>
      <c r="P770" s="5"/>
      <c r="Q770" s="5"/>
      <c r="R770" s="5"/>
      <c r="S770" s="5"/>
      <c r="T770" s="5"/>
      <c r="U770" s="5"/>
      <c r="V770" s="5"/>
      <c r="W770" s="5">
        <v>1.1167784000000001</v>
      </c>
      <c r="X770" s="5">
        <v>1</v>
      </c>
      <c r="Y770" s="5">
        <v>1.1167784000000001</v>
      </c>
      <c r="Z770" s="5"/>
      <c r="AA770" s="5"/>
      <c r="AB770" s="5"/>
    </row>
    <row r="771" spans="1:206" x14ac:dyDescent="0.2">
      <c r="A771" s="5">
        <v>50</v>
      </c>
      <c r="B771" s="5">
        <v>0</v>
      </c>
      <c r="C771" s="5">
        <v>0</v>
      </c>
      <c r="D771" s="5">
        <v>1</v>
      </c>
      <c r="E771" s="5">
        <v>209</v>
      </c>
      <c r="F771" s="5">
        <f>ROUND(Source!W747,O771)</f>
        <v>0</v>
      </c>
      <c r="G771" s="5" t="s">
        <v>90</v>
      </c>
      <c r="H771" s="5" t="s">
        <v>91</v>
      </c>
      <c r="I771" s="5"/>
      <c r="J771" s="5"/>
      <c r="K771" s="5">
        <v>209</v>
      </c>
      <c r="L771" s="5">
        <v>23</v>
      </c>
      <c r="M771" s="5">
        <v>3</v>
      </c>
      <c r="N771" s="5" t="s">
        <v>3</v>
      </c>
      <c r="O771" s="5">
        <v>2</v>
      </c>
      <c r="P771" s="5"/>
      <c r="Q771" s="5"/>
      <c r="R771" s="5"/>
      <c r="S771" s="5"/>
      <c r="T771" s="5"/>
      <c r="U771" s="5"/>
      <c r="V771" s="5"/>
      <c r="W771" s="5">
        <v>0</v>
      </c>
      <c r="X771" s="5">
        <v>1</v>
      </c>
      <c r="Y771" s="5">
        <v>0</v>
      </c>
      <c r="Z771" s="5"/>
      <c r="AA771" s="5"/>
      <c r="AB771" s="5"/>
    </row>
    <row r="772" spans="1:206" x14ac:dyDescent="0.2">
      <c r="A772" s="5">
        <v>50</v>
      </c>
      <c r="B772" s="5">
        <v>0</v>
      </c>
      <c r="C772" s="5">
        <v>0</v>
      </c>
      <c r="D772" s="5">
        <v>1</v>
      </c>
      <c r="E772" s="5">
        <v>233</v>
      </c>
      <c r="F772" s="5">
        <f>ROUND(Source!BD747,O772)</f>
        <v>0</v>
      </c>
      <c r="G772" s="5" t="s">
        <v>92</v>
      </c>
      <c r="H772" s="5" t="s">
        <v>93</v>
      </c>
      <c r="I772" s="5"/>
      <c r="J772" s="5"/>
      <c r="K772" s="5">
        <v>233</v>
      </c>
      <c r="L772" s="5">
        <v>24</v>
      </c>
      <c r="M772" s="5">
        <v>3</v>
      </c>
      <c r="N772" s="5" t="s">
        <v>3</v>
      </c>
      <c r="O772" s="5">
        <v>2</v>
      </c>
      <c r="P772" s="5"/>
      <c r="Q772" s="5"/>
      <c r="R772" s="5"/>
      <c r="S772" s="5"/>
      <c r="T772" s="5"/>
      <c r="U772" s="5"/>
      <c r="V772" s="5"/>
      <c r="W772" s="5">
        <v>0</v>
      </c>
      <c r="X772" s="5">
        <v>1</v>
      </c>
      <c r="Y772" s="5">
        <v>0</v>
      </c>
      <c r="Z772" s="5"/>
      <c r="AA772" s="5"/>
      <c r="AB772" s="5"/>
    </row>
    <row r="773" spans="1:206" x14ac:dyDescent="0.2">
      <c r="A773" s="5">
        <v>50</v>
      </c>
      <c r="B773" s="5">
        <v>0</v>
      </c>
      <c r="C773" s="5">
        <v>0</v>
      </c>
      <c r="D773" s="5">
        <v>1</v>
      </c>
      <c r="E773" s="5">
        <v>210</v>
      </c>
      <c r="F773" s="5">
        <f>ROUND(Source!X747,O773)</f>
        <v>1666.2</v>
      </c>
      <c r="G773" s="5" t="s">
        <v>94</v>
      </c>
      <c r="H773" s="5" t="s">
        <v>95</v>
      </c>
      <c r="I773" s="5"/>
      <c r="J773" s="5"/>
      <c r="K773" s="5">
        <v>210</v>
      </c>
      <c r="L773" s="5">
        <v>25</v>
      </c>
      <c r="M773" s="5">
        <v>3</v>
      </c>
      <c r="N773" s="5" t="s">
        <v>3</v>
      </c>
      <c r="O773" s="5">
        <v>2</v>
      </c>
      <c r="P773" s="5"/>
      <c r="Q773" s="5"/>
      <c r="R773" s="5"/>
      <c r="S773" s="5"/>
      <c r="T773" s="5"/>
      <c r="U773" s="5"/>
      <c r="V773" s="5"/>
      <c r="W773" s="5">
        <v>1666.2</v>
      </c>
      <c r="X773" s="5">
        <v>1</v>
      </c>
      <c r="Y773" s="5">
        <v>1666.2</v>
      </c>
      <c r="Z773" s="5"/>
      <c r="AA773" s="5"/>
      <c r="AB773" s="5"/>
    </row>
    <row r="774" spans="1:206" x14ac:dyDescent="0.2">
      <c r="A774" s="5">
        <v>50</v>
      </c>
      <c r="B774" s="5">
        <v>0</v>
      </c>
      <c r="C774" s="5">
        <v>0</v>
      </c>
      <c r="D774" s="5">
        <v>1</v>
      </c>
      <c r="E774" s="5">
        <v>211</v>
      </c>
      <c r="F774" s="5">
        <f>ROUND(Source!Y747,O774)</f>
        <v>1047.3699999999999</v>
      </c>
      <c r="G774" s="5" t="s">
        <v>96</v>
      </c>
      <c r="H774" s="5" t="s">
        <v>97</v>
      </c>
      <c r="I774" s="5"/>
      <c r="J774" s="5"/>
      <c r="K774" s="5">
        <v>211</v>
      </c>
      <c r="L774" s="5">
        <v>26</v>
      </c>
      <c r="M774" s="5">
        <v>3</v>
      </c>
      <c r="N774" s="5" t="s">
        <v>3</v>
      </c>
      <c r="O774" s="5">
        <v>2</v>
      </c>
      <c r="P774" s="5"/>
      <c r="Q774" s="5"/>
      <c r="R774" s="5"/>
      <c r="S774" s="5"/>
      <c r="T774" s="5"/>
      <c r="U774" s="5"/>
      <c r="V774" s="5"/>
      <c r="W774" s="5">
        <v>1047.3699999999999</v>
      </c>
      <c r="X774" s="5">
        <v>1</v>
      </c>
      <c r="Y774" s="5">
        <v>1047.3699999999999</v>
      </c>
      <c r="Z774" s="5"/>
      <c r="AA774" s="5"/>
      <c r="AB774" s="5"/>
    </row>
    <row r="775" spans="1:206" x14ac:dyDescent="0.2">
      <c r="A775" s="5">
        <v>50</v>
      </c>
      <c r="B775" s="5">
        <v>0</v>
      </c>
      <c r="C775" s="5">
        <v>0</v>
      </c>
      <c r="D775" s="5">
        <v>1</v>
      </c>
      <c r="E775" s="5">
        <v>224</v>
      </c>
      <c r="F775" s="5">
        <f>ROUND(Source!AR747,O775)</f>
        <v>9957.33</v>
      </c>
      <c r="G775" s="5" t="s">
        <v>98</v>
      </c>
      <c r="H775" s="5" t="s">
        <v>99</v>
      </c>
      <c r="I775" s="5"/>
      <c r="J775" s="5"/>
      <c r="K775" s="5">
        <v>224</v>
      </c>
      <c r="L775" s="5">
        <v>27</v>
      </c>
      <c r="M775" s="5">
        <v>3</v>
      </c>
      <c r="N775" s="5" t="s">
        <v>3</v>
      </c>
      <c r="O775" s="5">
        <v>2</v>
      </c>
      <c r="P775" s="5"/>
      <c r="Q775" s="5"/>
      <c r="R775" s="5"/>
      <c r="S775" s="5"/>
      <c r="T775" s="5"/>
      <c r="U775" s="5"/>
      <c r="V775" s="5"/>
      <c r="W775" s="5">
        <v>9957.33</v>
      </c>
      <c r="X775" s="5">
        <v>1</v>
      </c>
      <c r="Y775" s="5">
        <v>9957.33</v>
      </c>
      <c r="Z775" s="5"/>
      <c r="AA775" s="5"/>
      <c r="AB775" s="5"/>
    </row>
    <row r="777" spans="1:206" x14ac:dyDescent="0.2">
      <c r="A777" s="3">
        <v>51</v>
      </c>
      <c r="B777" s="3">
        <f>B487</f>
        <v>1</v>
      </c>
      <c r="C777" s="3">
        <f>A487</f>
        <v>4</v>
      </c>
      <c r="D777" s="3">
        <f>ROW(A487)</f>
        <v>487</v>
      </c>
      <c r="E777" s="3"/>
      <c r="F777" s="3" t="str">
        <f>IF(F487&lt;&gt;"",F487,"")</f>
        <v>Новый раздел</v>
      </c>
      <c r="G777" s="3" t="str">
        <f>IF(G487&lt;&gt;"",G487,"")</f>
        <v>Газопровод низкого давления</v>
      </c>
      <c r="H777" s="3">
        <v>0</v>
      </c>
      <c r="I777" s="3"/>
      <c r="J777" s="3"/>
      <c r="K777" s="3"/>
      <c r="L777" s="3"/>
      <c r="M777" s="3"/>
      <c r="N777" s="3"/>
      <c r="O777" s="3">
        <f t="shared" ref="O777:T777" si="422">ROUND(O500+O591+O641+O699+O747+AB777,2)</f>
        <v>539598.6</v>
      </c>
      <c r="P777" s="3">
        <f t="shared" si="422"/>
        <v>415262.6</v>
      </c>
      <c r="Q777" s="3">
        <f t="shared" si="422"/>
        <v>61731.839999999997</v>
      </c>
      <c r="R777" s="3">
        <f t="shared" si="422"/>
        <v>18243.25</v>
      </c>
      <c r="S777" s="3">
        <f t="shared" si="422"/>
        <v>44360.91</v>
      </c>
      <c r="T777" s="3">
        <f t="shared" si="422"/>
        <v>0</v>
      </c>
      <c r="U777" s="3">
        <f>U500+U591+U641+U699+U747+AH777</f>
        <v>108.78865000000003</v>
      </c>
      <c r="V777" s="3">
        <f>V500+V591+V641+V699+V747+AI777</f>
        <v>36.753878599999993</v>
      </c>
      <c r="W777" s="3">
        <f>ROUND(W500+W591+W641+W699+W747+AJ777,2)</f>
        <v>0</v>
      </c>
      <c r="X777" s="3">
        <f>ROUND(X500+X591+X641+X699+X747+AK777,2)</f>
        <v>71048.77</v>
      </c>
      <c r="Y777" s="3">
        <f>ROUND(Y500+Y591+Y641+Y699+Y747+AL777,2)</f>
        <v>41719.120000000003</v>
      </c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>
        <f t="shared" ref="AO777:BD777" si="423">ROUND(AO500+AO591+AO641+AO699+AO747+BX777,2)</f>
        <v>0</v>
      </c>
      <c r="AP777" s="3">
        <f t="shared" si="423"/>
        <v>0</v>
      </c>
      <c r="AQ777" s="3">
        <f t="shared" si="423"/>
        <v>0</v>
      </c>
      <c r="AR777" s="3">
        <f t="shared" si="423"/>
        <v>652366.49</v>
      </c>
      <c r="AS777" s="3">
        <f t="shared" si="423"/>
        <v>620936.26</v>
      </c>
      <c r="AT777" s="3">
        <f t="shared" si="423"/>
        <v>31430.23</v>
      </c>
      <c r="AU777" s="3">
        <f t="shared" si="423"/>
        <v>0</v>
      </c>
      <c r="AV777" s="3">
        <f t="shared" si="423"/>
        <v>415262.6</v>
      </c>
      <c r="AW777" s="3">
        <f t="shared" si="423"/>
        <v>415262.6</v>
      </c>
      <c r="AX777" s="3">
        <f t="shared" si="423"/>
        <v>0</v>
      </c>
      <c r="AY777" s="3">
        <f t="shared" si="423"/>
        <v>415262.6</v>
      </c>
      <c r="AZ777" s="3">
        <f t="shared" si="423"/>
        <v>0</v>
      </c>
      <c r="BA777" s="3">
        <f t="shared" si="423"/>
        <v>0</v>
      </c>
      <c r="BB777" s="3">
        <f t="shared" si="423"/>
        <v>0</v>
      </c>
      <c r="BC777" s="3">
        <f t="shared" si="423"/>
        <v>0</v>
      </c>
      <c r="BD777" s="3">
        <f t="shared" si="423"/>
        <v>0</v>
      </c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  <c r="CR777" s="3"/>
      <c r="CS777" s="3"/>
      <c r="CT777" s="3"/>
      <c r="CU777" s="3"/>
      <c r="CV777" s="3"/>
      <c r="CW777" s="3"/>
      <c r="CX777" s="3"/>
      <c r="CY777" s="3"/>
      <c r="CZ777" s="3"/>
      <c r="DA777" s="3"/>
      <c r="DB777" s="3"/>
      <c r="DC777" s="3"/>
      <c r="DD777" s="3"/>
      <c r="DE777" s="3"/>
      <c r="DF777" s="3"/>
      <c r="DG777" s="4"/>
      <c r="DH777" s="4"/>
      <c r="DI777" s="4"/>
      <c r="DJ777" s="4"/>
      <c r="DK777" s="4"/>
      <c r="DL777" s="4"/>
      <c r="DM777" s="4"/>
      <c r="DN777" s="4"/>
      <c r="DO777" s="4"/>
      <c r="DP777" s="4"/>
      <c r="DQ777" s="4"/>
      <c r="DR777" s="4"/>
      <c r="DS777" s="4"/>
      <c r="DT777" s="4"/>
      <c r="DU777" s="4"/>
      <c r="DV777" s="4"/>
      <c r="DW777" s="4"/>
      <c r="DX777" s="4"/>
      <c r="DY777" s="4"/>
      <c r="DZ777" s="4"/>
      <c r="EA777" s="4"/>
      <c r="EB777" s="4"/>
      <c r="EC777" s="4"/>
      <c r="ED777" s="4"/>
      <c r="EE777" s="4"/>
      <c r="EF777" s="4"/>
      <c r="EG777" s="4"/>
      <c r="EH777" s="4"/>
      <c r="EI777" s="4"/>
      <c r="EJ777" s="4"/>
      <c r="EK777" s="4"/>
      <c r="EL777" s="4"/>
      <c r="EM777" s="4"/>
      <c r="EN777" s="4"/>
      <c r="EO777" s="4"/>
      <c r="EP777" s="4"/>
      <c r="EQ777" s="4"/>
      <c r="ER777" s="4"/>
      <c r="ES777" s="4"/>
      <c r="ET777" s="4"/>
      <c r="EU777" s="4"/>
      <c r="EV777" s="4"/>
      <c r="EW777" s="4"/>
      <c r="EX777" s="4"/>
      <c r="EY777" s="4"/>
      <c r="EZ777" s="4"/>
      <c r="FA777" s="4"/>
      <c r="FB777" s="4"/>
      <c r="FC777" s="4"/>
      <c r="FD777" s="4"/>
      <c r="FE777" s="4"/>
      <c r="FF777" s="4"/>
      <c r="FG777" s="4"/>
      <c r="FH777" s="4"/>
      <c r="FI777" s="4"/>
      <c r="FJ777" s="4"/>
      <c r="FK777" s="4"/>
      <c r="FL777" s="4"/>
      <c r="FM777" s="4"/>
      <c r="FN777" s="4"/>
      <c r="FO777" s="4"/>
      <c r="FP777" s="4"/>
      <c r="FQ777" s="4"/>
      <c r="FR777" s="4"/>
      <c r="FS777" s="4"/>
      <c r="FT777" s="4"/>
      <c r="FU777" s="4"/>
      <c r="FV777" s="4"/>
      <c r="FW777" s="4"/>
      <c r="FX777" s="4"/>
      <c r="FY777" s="4"/>
      <c r="FZ777" s="4"/>
      <c r="GA777" s="4"/>
      <c r="GB777" s="4"/>
      <c r="GC777" s="4"/>
      <c r="GD777" s="4"/>
      <c r="GE777" s="4"/>
      <c r="GF777" s="4"/>
      <c r="GG777" s="4"/>
      <c r="GH777" s="4"/>
      <c r="GI777" s="4"/>
      <c r="GJ777" s="4"/>
      <c r="GK777" s="4"/>
      <c r="GL777" s="4"/>
      <c r="GM777" s="4"/>
      <c r="GN777" s="4"/>
      <c r="GO777" s="4"/>
      <c r="GP777" s="4"/>
      <c r="GQ777" s="4"/>
      <c r="GR777" s="4"/>
      <c r="GS777" s="4"/>
      <c r="GT777" s="4"/>
      <c r="GU777" s="4"/>
      <c r="GV777" s="4"/>
      <c r="GW777" s="4"/>
      <c r="GX777" s="4">
        <v>0</v>
      </c>
    </row>
    <row r="779" spans="1:206" x14ac:dyDescent="0.2">
      <c r="A779" s="5">
        <v>50</v>
      </c>
      <c r="B779" s="5">
        <v>0</v>
      </c>
      <c r="C779" s="5">
        <v>0</v>
      </c>
      <c r="D779" s="5">
        <v>1</v>
      </c>
      <c r="E779" s="5">
        <v>201</v>
      </c>
      <c r="F779" s="5">
        <f>ROUND(Source!O777,O779)</f>
        <v>539598.6</v>
      </c>
      <c r="G779" s="5" t="s">
        <v>46</v>
      </c>
      <c r="H779" s="5" t="s">
        <v>47</v>
      </c>
      <c r="I779" s="5"/>
      <c r="J779" s="5"/>
      <c r="K779" s="5">
        <v>201</v>
      </c>
      <c r="L779" s="5">
        <v>1</v>
      </c>
      <c r="M779" s="5">
        <v>3</v>
      </c>
      <c r="N779" s="5" t="s">
        <v>3</v>
      </c>
      <c r="O779" s="5">
        <v>2</v>
      </c>
      <c r="P779" s="5"/>
      <c r="Q779" s="5"/>
      <c r="R779" s="5"/>
      <c r="S779" s="5"/>
      <c r="T779" s="5"/>
      <c r="U779" s="5"/>
      <c r="V779" s="5"/>
      <c r="W779" s="5">
        <v>539598.6</v>
      </c>
      <c r="X779" s="5">
        <v>1</v>
      </c>
      <c r="Y779" s="5">
        <v>539598.6</v>
      </c>
      <c r="Z779" s="5"/>
      <c r="AA779" s="5"/>
      <c r="AB779" s="5"/>
    </row>
    <row r="780" spans="1:206" x14ac:dyDescent="0.2">
      <c r="A780" s="5">
        <v>50</v>
      </c>
      <c r="B780" s="5">
        <v>0</v>
      </c>
      <c r="C780" s="5">
        <v>0</v>
      </c>
      <c r="D780" s="5">
        <v>1</v>
      </c>
      <c r="E780" s="5">
        <v>202</v>
      </c>
      <c r="F780" s="5">
        <f>ROUND(Source!P777,O780)</f>
        <v>415262.6</v>
      </c>
      <c r="G780" s="5" t="s">
        <v>48</v>
      </c>
      <c r="H780" s="5" t="s">
        <v>49</v>
      </c>
      <c r="I780" s="5"/>
      <c r="J780" s="5"/>
      <c r="K780" s="5">
        <v>202</v>
      </c>
      <c r="L780" s="5">
        <v>2</v>
      </c>
      <c r="M780" s="5">
        <v>3</v>
      </c>
      <c r="N780" s="5" t="s">
        <v>3</v>
      </c>
      <c r="O780" s="5">
        <v>2</v>
      </c>
      <c r="P780" s="5"/>
      <c r="Q780" s="5"/>
      <c r="R780" s="5"/>
      <c r="S780" s="5"/>
      <c r="T780" s="5"/>
      <c r="U780" s="5"/>
      <c r="V780" s="5"/>
      <c r="W780" s="5">
        <v>415262.6</v>
      </c>
      <c r="X780" s="5">
        <v>1</v>
      </c>
      <c r="Y780" s="5">
        <v>415262.6</v>
      </c>
      <c r="Z780" s="5"/>
      <c r="AA780" s="5"/>
      <c r="AB780" s="5"/>
    </row>
    <row r="781" spans="1:206" x14ac:dyDescent="0.2">
      <c r="A781" s="5">
        <v>50</v>
      </c>
      <c r="B781" s="5">
        <v>0</v>
      </c>
      <c r="C781" s="5">
        <v>0</v>
      </c>
      <c r="D781" s="5">
        <v>1</v>
      </c>
      <c r="E781" s="5">
        <v>222</v>
      </c>
      <c r="F781" s="5">
        <f>ROUND(Source!AO777,O781)</f>
        <v>0</v>
      </c>
      <c r="G781" s="5" t="s">
        <v>50</v>
      </c>
      <c r="H781" s="5" t="s">
        <v>51</v>
      </c>
      <c r="I781" s="5"/>
      <c r="J781" s="5"/>
      <c r="K781" s="5">
        <v>222</v>
      </c>
      <c r="L781" s="5">
        <v>3</v>
      </c>
      <c r="M781" s="5">
        <v>3</v>
      </c>
      <c r="N781" s="5" t="s">
        <v>3</v>
      </c>
      <c r="O781" s="5">
        <v>2</v>
      </c>
      <c r="P781" s="5"/>
      <c r="Q781" s="5"/>
      <c r="R781" s="5"/>
      <c r="S781" s="5"/>
      <c r="T781" s="5"/>
      <c r="U781" s="5"/>
      <c r="V781" s="5"/>
      <c r="W781" s="5">
        <v>0</v>
      </c>
      <c r="X781" s="5">
        <v>1</v>
      </c>
      <c r="Y781" s="5">
        <v>0</v>
      </c>
      <c r="Z781" s="5"/>
      <c r="AA781" s="5"/>
      <c r="AB781" s="5"/>
    </row>
    <row r="782" spans="1:206" x14ac:dyDescent="0.2">
      <c r="A782" s="5">
        <v>50</v>
      </c>
      <c r="B782" s="5">
        <v>0</v>
      </c>
      <c r="C782" s="5">
        <v>0</v>
      </c>
      <c r="D782" s="5">
        <v>1</v>
      </c>
      <c r="E782" s="5">
        <v>225</v>
      </c>
      <c r="F782" s="5">
        <f>ROUND(Source!AV777,O782)</f>
        <v>415262.6</v>
      </c>
      <c r="G782" s="5" t="s">
        <v>52</v>
      </c>
      <c r="H782" s="5" t="s">
        <v>53</v>
      </c>
      <c r="I782" s="5"/>
      <c r="J782" s="5"/>
      <c r="K782" s="5">
        <v>225</v>
      </c>
      <c r="L782" s="5">
        <v>4</v>
      </c>
      <c r="M782" s="5">
        <v>3</v>
      </c>
      <c r="N782" s="5" t="s">
        <v>3</v>
      </c>
      <c r="O782" s="5">
        <v>2</v>
      </c>
      <c r="P782" s="5"/>
      <c r="Q782" s="5"/>
      <c r="R782" s="5"/>
      <c r="S782" s="5"/>
      <c r="T782" s="5"/>
      <c r="U782" s="5"/>
      <c r="V782" s="5"/>
      <c r="W782" s="5">
        <v>415262.6</v>
      </c>
      <c r="X782" s="5">
        <v>1</v>
      </c>
      <c r="Y782" s="5">
        <v>415262.6</v>
      </c>
      <c r="Z782" s="5"/>
      <c r="AA782" s="5"/>
      <c r="AB782" s="5"/>
    </row>
    <row r="783" spans="1:206" x14ac:dyDescent="0.2">
      <c r="A783" s="5">
        <v>50</v>
      </c>
      <c r="B783" s="5">
        <v>0</v>
      </c>
      <c r="C783" s="5">
        <v>0</v>
      </c>
      <c r="D783" s="5">
        <v>1</v>
      </c>
      <c r="E783" s="5">
        <v>226</v>
      </c>
      <c r="F783" s="5">
        <f>ROUND(Source!AW777,O783)</f>
        <v>415262.6</v>
      </c>
      <c r="G783" s="5" t="s">
        <v>54</v>
      </c>
      <c r="H783" s="5" t="s">
        <v>55</v>
      </c>
      <c r="I783" s="5"/>
      <c r="J783" s="5"/>
      <c r="K783" s="5">
        <v>226</v>
      </c>
      <c r="L783" s="5">
        <v>5</v>
      </c>
      <c r="M783" s="5">
        <v>3</v>
      </c>
      <c r="N783" s="5" t="s">
        <v>3</v>
      </c>
      <c r="O783" s="5">
        <v>2</v>
      </c>
      <c r="P783" s="5"/>
      <c r="Q783" s="5"/>
      <c r="R783" s="5"/>
      <c r="S783" s="5"/>
      <c r="T783" s="5"/>
      <c r="U783" s="5"/>
      <c r="V783" s="5"/>
      <c r="W783" s="5">
        <v>415262.6</v>
      </c>
      <c r="X783" s="5">
        <v>1</v>
      </c>
      <c r="Y783" s="5">
        <v>415262.6</v>
      </c>
      <c r="Z783" s="5"/>
      <c r="AA783" s="5"/>
      <c r="AB783" s="5"/>
    </row>
    <row r="784" spans="1:206" x14ac:dyDescent="0.2">
      <c r="A784" s="5">
        <v>50</v>
      </c>
      <c r="B784" s="5">
        <v>0</v>
      </c>
      <c r="C784" s="5">
        <v>0</v>
      </c>
      <c r="D784" s="5">
        <v>1</v>
      </c>
      <c r="E784" s="5">
        <v>227</v>
      </c>
      <c r="F784" s="5">
        <f>ROUND(Source!AX777,O784)</f>
        <v>0</v>
      </c>
      <c r="G784" s="5" t="s">
        <v>56</v>
      </c>
      <c r="H784" s="5" t="s">
        <v>57</v>
      </c>
      <c r="I784" s="5"/>
      <c r="J784" s="5"/>
      <c r="K784" s="5">
        <v>227</v>
      </c>
      <c r="L784" s="5">
        <v>6</v>
      </c>
      <c r="M784" s="5">
        <v>3</v>
      </c>
      <c r="N784" s="5" t="s">
        <v>3</v>
      </c>
      <c r="O784" s="5">
        <v>2</v>
      </c>
      <c r="P784" s="5"/>
      <c r="Q784" s="5"/>
      <c r="R784" s="5"/>
      <c r="S784" s="5"/>
      <c r="T784" s="5"/>
      <c r="U784" s="5"/>
      <c r="V784" s="5"/>
      <c r="W784" s="5">
        <v>0</v>
      </c>
      <c r="X784" s="5">
        <v>1</v>
      </c>
      <c r="Y784" s="5">
        <v>0</v>
      </c>
      <c r="Z784" s="5"/>
      <c r="AA784" s="5"/>
      <c r="AB784" s="5"/>
    </row>
    <row r="785" spans="1:28" x14ac:dyDescent="0.2">
      <c r="A785" s="5">
        <v>50</v>
      </c>
      <c r="B785" s="5">
        <v>0</v>
      </c>
      <c r="C785" s="5">
        <v>0</v>
      </c>
      <c r="D785" s="5">
        <v>1</v>
      </c>
      <c r="E785" s="5">
        <v>228</v>
      </c>
      <c r="F785" s="5">
        <f>ROUND(Source!AY777,O785)</f>
        <v>415262.6</v>
      </c>
      <c r="G785" s="5" t="s">
        <v>58</v>
      </c>
      <c r="H785" s="5" t="s">
        <v>59</v>
      </c>
      <c r="I785" s="5"/>
      <c r="J785" s="5"/>
      <c r="K785" s="5">
        <v>228</v>
      </c>
      <c r="L785" s="5">
        <v>7</v>
      </c>
      <c r="M785" s="5">
        <v>3</v>
      </c>
      <c r="N785" s="5" t="s">
        <v>3</v>
      </c>
      <c r="O785" s="5">
        <v>2</v>
      </c>
      <c r="P785" s="5"/>
      <c r="Q785" s="5"/>
      <c r="R785" s="5"/>
      <c r="S785" s="5"/>
      <c r="T785" s="5"/>
      <c r="U785" s="5"/>
      <c r="V785" s="5"/>
      <c r="W785" s="5">
        <v>415262.6</v>
      </c>
      <c r="X785" s="5">
        <v>1</v>
      </c>
      <c r="Y785" s="5">
        <v>415262.6</v>
      </c>
      <c r="Z785" s="5"/>
      <c r="AA785" s="5"/>
      <c r="AB785" s="5"/>
    </row>
    <row r="786" spans="1:28" x14ac:dyDescent="0.2">
      <c r="A786" s="5">
        <v>50</v>
      </c>
      <c r="B786" s="5">
        <v>0</v>
      </c>
      <c r="C786" s="5">
        <v>0</v>
      </c>
      <c r="D786" s="5">
        <v>1</v>
      </c>
      <c r="E786" s="5">
        <v>216</v>
      </c>
      <c r="F786" s="5">
        <f>ROUND(Source!AP777,O786)</f>
        <v>0</v>
      </c>
      <c r="G786" s="5" t="s">
        <v>60</v>
      </c>
      <c r="H786" s="5" t="s">
        <v>61</v>
      </c>
      <c r="I786" s="5"/>
      <c r="J786" s="5"/>
      <c r="K786" s="5">
        <v>216</v>
      </c>
      <c r="L786" s="5">
        <v>8</v>
      </c>
      <c r="M786" s="5">
        <v>3</v>
      </c>
      <c r="N786" s="5" t="s">
        <v>3</v>
      </c>
      <c r="O786" s="5">
        <v>2</v>
      </c>
      <c r="P786" s="5"/>
      <c r="Q786" s="5"/>
      <c r="R786" s="5"/>
      <c r="S786" s="5"/>
      <c r="T786" s="5"/>
      <c r="U786" s="5"/>
      <c r="V786" s="5"/>
      <c r="W786" s="5">
        <v>0</v>
      </c>
      <c r="X786" s="5">
        <v>1</v>
      </c>
      <c r="Y786" s="5">
        <v>0</v>
      </c>
      <c r="Z786" s="5"/>
      <c r="AA786" s="5"/>
      <c r="AB786" s="5"/>
    </row>
    <row r="787" spans="1:28" x14ac:dyDescent="0.2">
      <c r="A787" s="5">
        <v>50</v>
      </c>
      <c r="B787" s="5">
        <v>0</v>
      </c>
      <c r="C787" s="5">
        <v>0</v>
      </c>
      <c r="D787" s="5">
        <v>1</v>
      </c>
      <c r="E787" s="5">
        <v>223</v>
      </c>
      <c r="F787" s="5">
        <f>ROUND(Source!AQ777,O787)</f>
        <v>0</v>
      </c>
      <c r="G787" s="5" t="s">
        <v>62</v>
      </c>
      <c r="H787" s="5" t="s">
        <v>63</v>
      </c>
      <c r="I787" s="5"/>
      <c r="J787" s="5"/>
      <c r="K787" s="5">
        <v>223</v>
      </c>
      <c r="L787" s="5">
        <v>9</v>
      </c>
      <c r="M787" s="5">
        <v>3</v>
      </c>
      <c r="N787" s="5" t="s">
        <v>3</v>
      </c>
      <c r="O787" s="5">
        <v>2</v>
      </c>
      <c r="P787" s="5"/>
      <c r="Q787" s="5"/>
      <c r="R787" s="5"/>
      <c r="S787" s="5"/>
      <c r="T787" s="5"/>
      <c r="U787" s="5"/>
      <c r="V787" s="5"/>
      <c r="W787" s="5">
        <v>0</v>
      </c>
      <c r="X787" s="5">
        <v>1</v>
      </c>
      <c r="Y787" s="5">
        <v>0</v>
      </c>
      <c r="Z787" s="5"/>
      <c r="AA787" s="5"/>
      <c r="AB787" s="5"/>
    </row>
    <row r="788" spans="1:28" x14ac:dyDescent="0.2">
      <c r="A788" s="5">
        <v>50</v>
      </c>
      <c r="B788" s="5">
        <v>0</v>
      </c>
      <c r="C788" s="5">
        <v>0</v>
      </c>
      <c r="D788" s="5">
        <v>1</v>
      </c>
      <c r="E788" s="5">
        <v>229</v>
      </c>
      <c r="F788" s="5">
        <f>ROUND(Source!AZ777,O788)</f>
        <v>0</v>
      </c>
      <c r="G788" s="5" t="s">
        <v>64</v>
      </c>
      <c r="H788" s="5" t="s">
        <v>65</v>
      </c>
      <c r="I788" s="5"/>
      <c r="J788" s="5"/>
      <c r="K788" s="5">
        <v>229</v>
      </c>
      <c r="L788" s="5">
        <v>10</v>
      </c>
      <c r="M788" s="5">
        <v>3</v>
      </c>
      <c r="N788" s="5" t="s">
        <v>3</v>
      </c>
      <c r="O788" s="5">
        <v>2</v>
      </c>
      <c r="P788" s="5"/>
      <c r="Q788" s="5"/>
      <c r="R788" s="5"/>
      <c r="S788" s="5"/>
      <c r="T788" s="5"/>
      <c r="U788" s="5"/>
      <c r="V788" s="5"/>
      <c r="W788" s="5">
        <v>0</v>
      </c>
      <c r="X788" s="5">
        <v>1</v>
      </c>
      <c r="Y788" s="5">
        <v>0</v>
      </c>
      <c r="Z788" s="5"/>
      <c r="AA788" s="5"/>
      <c r="AB788" s="5"/>
    </row>
    <row r="789" spans="1:28" x14ac:dyDescent="0.2">
      <c r="A789" s="5">
        <v>50</v>
      </c>
      <c r="B789" s="5">
        <v>0</v>
      </c>
      <c r="C789" s="5">
        <v>0</v>
      </c>
      <c r="D789" s="5">
        <v>1</v>
      </c>
      <c r="E789" s="5">
        <v>203</v>
      </c>
      <c r="F789" s="5">
        <f>ROUND(Source!Q777,O789)</f>
        <v>61731.839999999997</v>
      </c>
      <c r="G789" s="5" t="s">
        <v>66</v>
      </c>
      <c r="H789" s="5" t="s">
        <v>67</v>
      </c>
      <c r="I789" s="5"/>
      <c r="J789" s="5"/>
      <c r="K789" s="5">
        <v>203</v>
      </c>
      <c r="L789" s="5">
        <v>11</v>
      </c>
      <c r="M789" s="5">
        <v>3</v>
      </c>
      <c r="N789" s="5" t="s">
        <v>3</v>
      </c>
      <c r="O789" s="5">
        <v>2</v>
      </c>
      <c r="P789" s="5"/>
      <c r="Q789" s="5"/>
      <c r="R789" s="5"/>
      <c r="S789" s="5"/>
      <c r="T789" s="5"/>
      <c r="U789" s="5"/>
      <c r="V789" s="5"/>
      <c r="W789" s="5">
        <v>61731.839999999997</v>
      </c>
      <c r="X789" s="5">
        <v>1</v>
      </c>
      <c r="Y789" s="5">
        <v>61731.839999999997</v>
      </c>
      <c r="Z789" s="5"/>
      <c r="AA789" s="5"/>
      <c r="AB789" s="5"/>
    </row>
    <row r="790" spans="1:28" x14ac:dyDescent="0.2">
      <c r="A790" s="5">
        <v>50</v>
      </c>
      <c r="B790" s="5">
        <v>0</v>
      </c>
      <c r="C790" s="5">
        <v>0</v>
      </c>
      <c r="D790" s="5">
        <v>1</v>
      </c>
      <c r="E790" s="5">
        <v>231</v>
      </c>
      <c r="F790" s="5">
        <f>ROUND(Source!BB777,O790)</f>
        <v>0</v>
      </c>
      <c r="G790" s="5" t="s">
        <v>68</v>
      </c>
      <c r="H790" s="5" t="s">
        <v>69</v>
      </c>
      <c r="I790" s="5"/>
      <c r="J790" s="5"/>
      <c r="K790" s="5">
        <v>231</v>
      </c>
      <c r="L790" s="5">
        <v>12</v>
      </c>
      <c r="M790" s="5">
        <v>3</v>
      </c>
      <c r="N790" s="5" t="s">
        <v>3</v>
      </c>
      <c r="O790" s="5">
        <v>2</v>
      </c>
      <c r="P790" s="5"/>
      <c r="Q790" s="5"/>
      <c r="R790" s="5"/>
      <c r="S790" s="5"/>
      <c r="T790" s="5"/>
      <c r="U790" s="5"/>
      <c r="V790" s="5"/>
      <c r="W790" s="5">
        <v>0</v>
      </c>
      <c r="X790" s="5">
        <v>1</v>
      </c>
      <c r="Y790" s="5">
        <v>0</v>
      </c>
      <c r="Z790" s="5"/>
      <c r="AA790" s="5"/>
      <c r="AB790" s="5"/>
    </row>
    <row r="791" spans="1:28" x14ac:dyDescent="0.2">
      <c r="A791" s="5">
        <v>50</v>
      </c>
      <c r="B791" s="5">
        <v>0</v>
      </c>
      <c r="C791" s="5">
        <v>0</v>
      </c>
      <c r="D791" s="5">
        <v>1</v>
      </c>
      <c r="E791" s="5">
        <v>204</v>
      </c>
      <c r="F791" s="5">
        <f>ROUND(Source!R777,O791)</f>
        <v>18243.25</v>
      </c>
      <c r="G791" s="5" t="s">
        <v>70</v>
      </c>
      <c r="H791" s="5" t="s">
        <v>71</v>
      </c>
      <c r="I791" s="5"/>
      <c r="J791" s="5"/>
      <c r="K791" s="5">
        <v>204</v>
      </c>
      <c r="L791" s="5">
        <v>13</v>
      </c>
      <c r="M791" s="5">
        <v>3</v>
      </c>
      <c r="N791" s="5" t="s">
        <v>3</v>
      </c>
      <c r="O791" s="5">
        <v>2</v>
      </c>
      <c r="P791" s="5"/>
      <c r="Q791" s="5"/>
      <c r="R791" s="5"/>
      <c r="S791" s="5"/>
      <c r="T791" s="5"/>
      <c r="U791" s="5"/>
      <c r="V791" s="5"/>
      <c r="W791" s="5">
        <v>18243.25</v>
      </c>
      <c r="X791" s="5">
        <v>1</v>
      </c>
      <c r="Y791" s="5">
        <v>18243.25</v>
      </c>
      <c r="Z791" s="5"/>
      <c r="AA791" s="5"/>
      <c r="AB791" s="5"/>
    </row>
    <row r="792" spans="1:28" x14ac:dyDescent="0.2">
      <c r="A792" s="5">
        <v>50</v>
      </c>
      <c r="B792" s="5">
        <v>0</v>
      </c>
      <c r="C792" s="5">
        <v>0</v>
      </c>
      <c r="D792" s="5">
        <v>1</v>
      </c>
      <c r="E792" s="5">
        <v>205</v>
      </c>
      <c r="F792" s="5">
        <f>ROUND(Source!S777,O792)</f>
        <v>44360.91</v>
      </c>
      <c r="G792" s="5" t="s">
        <v>72</v>
      </c>
      <c r="H792" s="5" t="s">
        <v>73</v>
      </c>
      <c r="I792" s="5"/>
      <c r="J792" s="5"/>
      <c r="K792" s="5">
        <v>205</v>
      </c>
      <c r="L792" s="5">
        <v>14</v>
      </c>
      <c r="M792" s="5">
        <v>3</v>
      </c>
      <c r="N792" s="5" t="s">
        <v>3</v>
      </c>
      <c r="O792" s="5">
        <v>2</v>
      </c>
      <c r="P792" s="5"/>
      <c r="Q792" s="5"/>
      <c r="R792" s="5"/>
      <c r="S792" s="5"/>
      <c r="T792" s="5"/>
      <c r="U792" s="5"/>
      <c r="V792" s="5"/>
      <c r="W792" s="5">
        <v>44360.909999999996</v>
      </c>
      <c r="X792" s="5">
        <v>1</v>
      </c>
      <c r="Y792" s="5">
        <v>44360.909999999996</v>
      </c>
      <c r="Z792" s="5"/>
      <c r="AA792" s="5"/>
      <c r="AB792" s="5"/>
    </row>
    <row r="793" spans="1:28" x14ac:dyDescent="0.2">
      <c r="A793" s="5">
        <v>50</v>
      </c>
      <c r="B793" s="5">
        <v>0</v>
      </c>
      <c r="C793" s="5">
        <v>0</v>
      </c>
      <c r="D793" s="5">
        <v>1</v>
      </c>
      <c r="E793" s="5">
        <v>232</v>
      </c>
      <c r="F793" s="5">
        <f>ROUND(Source!BC777,O793)</f>
        <v>0</v>
      </c>
      <c r="G793" s="5" t="s">
        <v>74</v>
      </c>
      <c r="H793" s="5" t="s">
        <v>75</v>
      </c>
      <c r="I793" s="5"/>
      <c r="J793" s="5"/>
      <c r="K793" s="5">
        <v>232</v>
      </c>
      <c r="L793" s="5">
        <v>15</v>
      </c>
      <c r="M793" s="5">
        <v>3</v>
      </c>
      <c r="N793" s="5" t="s">
        <v>3</v>
      </c>
      <c r="O793" s="5">
        <v>2</v>
      </c>
      <c r="P793" s="5"/>
      <c r="Q793" s="5"/>
      <c r="R793" s="5"/>
      <c r="S793" s="5"/>
      <c r="T793" s="5"/>
      <c r="U793" s="5"/>
      <c r="V793" s="5"/>
      <c r="W793" s="5">
        <v>0</v>
      </c>
      <c r="X793" s="5">
        <v>1</v>
      </c>
      <c r="Y793" s="5">
        <v>0</v>
      </c>
      <c r="Z793" s="5"/>
      <c r="AA793" s="5"/>
      <c r="AB793" s="5"/>
    </row>
    <row r="794" spans="1:28" x14ac:dyDescent="0.2">
      <c r="A794" s="5">
        <v>50</v>
      </c>
      <c r="B794" s="5">
        <v>0</v>
      </c>
      <c r="C794" s="5">
        <v>0</v>
      </c>
      <c r="D794" s="5">
        <v>1</v>
      </c>
      <c r="E794" s="5">
        <v>214</v>
      </c>
      <c r="F794" s="5">
        <f>ROUND(Source!AS777,O794)</f>
        <v>620936.26</v>
      </c>
      <c r="G794" s="5" t="s">
        <v>76</v>
      </c>
      <c r="H794" s="5" t="s">
        <v>77</v>
      </c>
      <c r="I794" s="5"/>
      <c r="J794" s="5"/>
      <c r="K794" s="5">
        <v>214</v>
      </c>
      <c r="L794" s="5">
        <v>16</v>
      </c>
      <c r="M794" s="5">
        <v>3</v>
      </c>
      <c r="N794" s="5" t="s">
        <v>3</v>
      </c>
      <c r="O794" s="5">
        <v>2</v>
      </c>
      <c r="P794" s="5"/>
      <c r="Q794" s="5"/>
      <c r="R794" s="5"/>
      <c r="S794" s="5"/>
      <c r="T794" s="5"/>
      <c r="U794" s="5"/>
      <c r="V794" s="5"/>
      <c r="W794" s="5">
        <v>620936.26</v>
      </c>
      <c r="X794" s="5">
        <v>1</v>
      </c>
      <c r="Y794" s="5">
        <v>620936.26</v>
      </c>
      <c r="Z794" s="5"/>
      <c r="AA794" s="5"/>
      <c r="AB794" s="5"/>
    </row>
    <row r="795" spans="1:28" x14ac:dyDescent="0.2">
      <c r="A795" s="5">
        <v>50</v>
      </c>
      <c r="B795" s="5">
        <v>0</v>
      </c>
      <c r="C795" s="5">
        <v>0</v>
      </c>
      <c r="D795" s="5">
        <v>1</v>
      </c>
      <c r="E795" s="5">
        <v>215</v>
      </c>
      <c r="F795" s="5">
        <f>ROUND(Source!AT777,O795)</f>
        <v>31430.23</v>
      </c>
      <c r="G795" s="5" t="s">
        <v>78</v>
      </c>
      <c r="H795" s="5" t="s">
        <v>79</v>
      </c>
      <c r="I795" s="5"/>
      <c r="J795" s="5"/>
      <c r="K795" s="5">
        <v>215</v>
      </c>
      <c r="L795" s="5">
        <v>17</v>
      </c>
      <c r="M795" s="5">
        <v>3</v>
      </c>
      <c r="N795" s="5" t="s">
        <v>3</v>
      </c>
      <c r="O795" s="5">
        <v>2</v>
      </c>
      <c r="P795" s="5"/>
      <c r="Q795" s="5"/>
      <c r="R795" s="5"/>
      <c r="S795" s="5"/>
      <c r="T795" s="5"/>
      <c r="U795" s="5"/>
      <c r="V795" s="5"/>
      <c r="W795" s="5">
        <v>31430.23</v>
      </c>
      <c r="X795" s="5">
        <v>1</v>
      </c>
      <c r="Y795" s="5">
        <v>31430.23</v>
      </c>
      <c r="Z795" s="5"/>
      <c r="AA795" s="5"/>
      <c r="AB795" s="5"/>
    </row>
    <row r="796" spans="1:28" x14ac:dyDescent="0.2">
      <c r="A796" s="5">
        <v>50</v>
      </c>
      <c r="B796" s="5">
        <v>0</v>
      </c>
      <c r="C796" s="5">
        <v>0</v>
      </c>
      <c r="D796" s="5">
        <v>1</v>
      </c>
      <c r="E796" s="5">
        <v>217</v>
      </c>
      <c r="F796" s="5">
        <f>ROUND(Source!AU777,O796)</f>
        <v>0</v>
      </c>
      <c r="G796" s="5" t="s">
        <v>80</v>
      </c>
      <c r="H796" s="5" t="s">
        <v>81</v>
      </c>
      <c r="I796" s="5"/>
      <c r="J796" s="5"/>
      <c r="K796" s="5">
        <v>217</v>
      </c>
      <c r="L796" s="5">
        <v>18</v>
      </c>
      <c r="M796" s="5">
        <v>3</v>
      </c>
      <c r="N796" s="5" t="s">
        <v>3</v>
      </c>
      <c r="O796" s="5">
        <v>2</v>
      </c>
      <c r="P796" s="5"/>
      <c r="Q796" s="5"/>
      <c r="R796" s="5"/>
      <c r="S796" s="5"/>
      <c r="T796" s="5"/>
      <c r="U796" s="5"/>
      <c r="V796" s="5"/>
      <c r="W796" s="5">
        <v>0</v>
      </c>
      <c r="X796" s="5">
        <v>1</v>
      </c>
      <c r="Y796" s="5">
        <v>0</v>
      </c>
      <c r="Z796" s="5"/>
      <c r="AA796" s="5"/>
      <c r="AB796" s="5"/>
    </row>
    <row r="797" spans="1:28" x14ac:dyDescent="0.2">
      <c r="A797" s="5">
        <v>50</v>
      </c>
      <c r="B797" s="5">
        <v>0</v>
      </c>
      <c r="C797" s="5">
        <v>0</v>
      </c>
      <c r="D797" s="5">
        <v>1</v>
      </c>
      <c r="E797" s="5">
        <v>230</v>
      </c>
      <c r="F797" s="5">
        <f>ROUND(Source!BA777,O797)</f>
        <v>0</v>
      </c>
      <c r="G797" s="5" t="s">
        <v>82</v>
      </c>
      <c r="H797" s="5" t="s">
        <v>83</v>
      </c>
      <c r="I797" s="5"/>
      <c r="J797" s="5"/>
      <c r="K797" s="5">
        <v>230</v>
      </c>
      <c r="L797" s="5">
        <v>19</v>
      </c>
      <c r="M797" s="5">
        <v>3</v>
      </c>
      <c r="N797" s="5" t="s">
        <v>3</v>
      </c>
      <c r="O797" s="5">
        <v>2</v>
      </c>
      <c r="P797" s="5"/>
      <c r="Q797" s="5"/>
      <c r="R797" s="5"/>
      <c r="S797" s="5"/>
      <c r="T797" s="5"/>
      <c r="U797" s="5"/>
      <c r="V797" s="5"/>
      <c r="W797" s="5">
        <v>0</v>
      </c>
      <c r="X797" s="5">
        <v>1</v>
      </c>
      <c r="Y797" s="5">
        <v>0</v>
      </c>
      <c r="Z797" s="5"/>
      <c r="AA797" s="5"/>
      <c r="AB797" s="5"/>
    </row>
    <row r="798" spans="1:28" x14ac:dyDescent="0.2">
      <c r="A798" s="5">
        <v>50</v>
      </c>
      <c r="B798" s="5">
        <v>0</v>
      </c>
      <c r="C798" s="5">
        <v>0</v>
      </c>
      <c r="D798" s="5">
        <v>1</v>
      </c>
      <c r="E798" s="5">
        <v>206</v>
      </c>
      <c r="F798" s="5">
        <f>ROUND(Source!T777,O798)</f>
        <v>0</v>
      </c>
      <c r="G798" s="5" t="s">
        <v>84</v>
      </c>
      <c r="H798" s="5" t="s">
        <v>85</v>
      </c>
      <c r="I798" s="5"/>
      <c r="J798" s="5"/>
      <c r="K798" s="5">
        <v>206</v>
      </c>
      <c r="L798" s="5">
        <v>20</v>
      </c>
      <c r="M798" s="5">
        <v>3</v>
      </c>
      <c r="N798" s="5" t="s">
        <v>3</v>
      </c>
      <c r="O798" s="5">
        <v>2</v>
      </c>
      <c r="P798" s="5"/>
      <c r="Q798" s="5"/>
      <c r="R798" s="5"/>
      <c r="S798" s="5"/>
      <c r="T798" s="5"/>
      <c r="U798" s="5"/>
      <c r="V798" s="5"/>
      <c r="W798" s="5">
        <v>0</v>
      </c>
      <c r="X798" s="5">
        <v>1</v>
      </c>
      <c r="Y798" s="5">
        <v>0</v>
      </c>
      <c r="Z798" s="5"/>
      <c r="AA798" s="5"/>
      <c r="AB798" s="5"/>
    </row>
    <row r="799" spans="1:28" x14ac:dyDescent="0.2">
      <c r="A799" s="5">
        <v>50</v>
      </c>
      <c r="B799" s="5">
        <v>0</v>
      </c>
      <c r="C799" s="5">
        <v>0</v>
      </c>
      <c r="D799" s="5">
        <v>1</v>
      </c>
      <c r="E799" s="5">
        <v>207</v>
      </c>
      <c r="F799" s="5">
        <f>ROUND(Source!U777,O799)</f>
        <v>108.78865</v>
      </c>
      <c r="G799" s="5" t="s">
        <v>86</v>
      </c>
      <c r="H799" s="5" t="s">
        <v>87</v>
      </c>
      <c r="I799" s="5"/>
      <c r="J799" s="5"/>
      <c r="K799" s="5">
        <v>207</v>
      </c>
      <c r="L799" s="5">
        <v>21</v>
      </c>
      <c r="M799" s="5">
        <v>3</v>
      </c>
      <c r="N799" s="5" t="s">
        <v>3</v>
      </c>
      <c r="O799" s="5">
        <v>7</v>
      </c>
      <c r="P799" s="5"/>
      <c r="Q799" s="5"/>
      <c r="R799" s="5"/>
      <c r="S799" s="5"/>
      <c r="T799" s="5"/>
      <c r="U799" s="5"/>
      <c r="V799" s="5"/>
      <c r="W799" s="5">
        <v>108.78865</v>
      </c>
      <c r="X799" s="5">
        <v>1</v>
      </c>
      <c r="Y799" s="5">
        <v>108.78865</v>
      </c>
      <c r="Z799" s="5"/>
      <c r="AA799" s="5"/>
      <c r="AB799" s="5"/>
    </row>
    <row r="800" spans="1:28" x14ac:dyDescent="0.2">
      <c r="A800" s="5">
        <v>50</v>
      </c>
      <c r="B800" s="5">
        <v>0</v>
      </c>
      <c r="C800" s="5">
        <v>0</v>
      </c>
      <c r="D800" s="5">
        <v>1</v>
      </c>
      <c r="E800" s="5">
        <v>208</v>
      </c>
      <c r="F800" s="5">
        <f>ROUND(Source!V777,O800)</f>
        <v>36.7538786</v>
      </c>
      <c r="G800" s="5" t="s">
        <v>88</v>
      </c>
      <c r="H800" s="5" t="s">
        <v>89</v>
      </c>
      <c r="I800" s="5"/>
      <c r="J800" s="5"/>
      <c r="K800" s="5">
        <v>208</v>
      </c>
      <c r="L800" s="5">
        <v>22</v>
      </c>
      <c r="M800" s="5">
        <v>3</v>
      </c>
      <c r="N800" s="5" t="s">
        <v>3</v>
      </c>
      <c r="O800" s="5">
        <v>7</v>
      </c>
      <c r="P800" s="5"/>
      <c r="Q800" s="5"/>
      <c r="R800" s="5"/>
      <c r="S800" s="5"/>
      <c r="T800" s="5"/>
      <c r="U800" s="5"/>
      <c r="V800" s="5"/>
      <c r="W800" s="5">
        <v>36.7538786</v>
      </c>
      <c r="X800" s="5">
        <v>1</v>
      </c>
      <c r="Y800" s="5">
        <v>36.7538786</v>
      </c>
      <c r="Z800" s="5"/>
      <c r="AA800" s="5"/>
      <c r="AB800" s="5"/>
    </row>
    <row r="801" spans="1:206" x14ac:dyDescent="0.2">
      <c r="A801" s="5">
        <v>50</v>
      </c>
      <c r="B801" s="5">
        <v>0</v>
      </c>
      <c r="C801" s="5">
        <v>0</v>
      </c>
      <c r="D801" s="5">
        <v>1</v>
      </c>
      <c r="E801" s="5">
        <v>209</v>
      </c>
      <c r="F801" s="5">
        <f>ROUND(Source!W777,O801)</f>
        <v>0</v>
      </c>
      <c r="G801" s="5" t="s">
        <v>90</v>
      </c>
      <c r="H801" s="5" t="s">
        <v>91</v>
      </c>
      <c r="I801" s="5"/>
      <c r="J801" s="5"/>
      <c r="K801" s="5">
        <v>209</v>
      </c>
      <c r="L801" s="5">
        <v>23</v>
      </c>
      <c r="M801" s="5">
        <v>3</v>
      </c>
      <c r="N801" s="5" t="s">
        <v>3</v>
      </c>
      <c r="O801" s="5">
        <v>2</v>
      </c>
      <c r="P801" s="5"/>
      <c r="Q801" s="5"/>
      <c r="R801" s="5"/>
      <c r="S801" s="5"/>
      <c r="T801" s="5"/>
      <c r="U801" s="5"/>
      <c r="V801" s="5"/>
      <c r="W801" s="5">
        <v>0</v>
      </c>
      <c r="X801" s="5">
        <v>1</v>
      </c>
      <c r="Y801" s="5">
        <v>0</v>
      </c>
      <c r="Z801" s="5"/>
      <c r="AA801" s="5"/>
      <c r="AB801" s="5"/>
    </row>
    <row r="802" spans="1:206" x14ac:dyDescent="0.2">
      <c r="A802" s="5">
        <v>50</v>
      </c>
      <c r="B802" s="5">
        <v>0</v>
      </c>
      <c r="C802" s="5">
        <v>0</v>
      </c>
      <c r="D802" s="5">
        <v>1</v>
      </c>
      <c r="E802" s="5">
        <v>233</v>
      </c>
      <c r="F802" s="5">
        <f>ROUND(Source!BD777,O802)</f>
        <v>0</v>
      </c>
      <c r="G802" s="5" t="s">
        <v>92</v>
      </c>
      <c r="H802" s="5" t="s">
        <v>93</v>
      </c>
      <c r="I802" s="5"/>
      <c r="J802" s="5"/>
      <c r="K802" s="5">
        <v>233</v>
      </c>
      <c r="L802" s="5">
        <v>24</v>
      </c>
      <c r="M802" s="5">
        <v>3</v>
      </c>
      <c r="N802" s="5" t="s">
        <v>3</v>
      </c>
      <c r="O802" s="5">
        <v>2</v>
      </c>
      <c r="P802" s="5"/>
      <c r="Q802" s="5"/>
      <c r="R802" s="5"/>
      <c r="S802" s="5"/>
      <c r="T802" s="5"/>
      <c r="U802" s="5"/>
      <c r="V802" s="5"/>
      <c r="W802" s="5">
        <v>0</v>
      </c>
      <c r="X802" s="5">
        <v>1</v>
      </c>
      <c r="Y802" s="5">
        <v>0</v>
      </c>
      <c r="Z802" s="5"/>
      <c r="AA802" s="5"/>
      <c r="AB802" s="5"/>
    </row>
    <row r="803" spans="1:206" x14ac:dyDescent="0.2">
      <c r="A803" s="5">
        <v>50</v>
      </c>
      <c r="B803" s="5">
        <v>0</v>
      </c>
      <c r="C803" s="5">
        <v>0</v>
      </c>
      <c r="D803" s="5">
        <v>1</v>
      </c>
      <c r="E803" s="5">
        <v>210</v>
      </c>
      <c r="F803" s="5">
        <f>ROUND(Source!X777,O803)</f>
        <v>71048.77</v>
      </c>
      <c r="G803" s="5" t="s">
        <v>94</v>
      </c>
      <c r="H803" s="5" t="s">
        <v>95</v>
      </c>
      <c r="I803" s="5"/>
      <c r="J803" s="5"/>
      <c r="K803" s="5">
        <v>210</v>
      </c>
      <c r="L803" s="5">
        <v>25</v>
      </c>
      <c r="M803" s="5">
        <v>3</v>
      </c>
      <c r="N803" s="5" t="s">
        <v>3</v>
      </c>
      <c r="O803" s="5">
        <v>2</v>
      </c>
      <c r="P803" s="5"/>
      <c r="Q803" s="5"/>
      <c r="R803" s="5"/>
      <c r="S803" s="5"/>
      <c r="T803" s="5"/>
      <c r="U803" s="5"/>
      <c r="V803" s="5"/>
      <c r="W803" s="5">
        <v>71048.77</v>
      </c>
      <c r="X803" s="5">
        <v>1</v>
      </c>
      <c r="Y803" s="5">
        <v>71048.77</v>
      </c>
      <c r="Z803" s="5"/>
      <c r="AA803" s="5"/>
      <c r="AB803" s="5"/>
    </row>
    <row r="804" spans="1:206" x14ac:dyDescent="0.2">
      <c r="A804" s="5">
        <v>50</v>
      </c>
      <c r="B804" s="5">
        <v>0</v>
      </c>
      <c r="C804" s="5">
        <v>0</v>
      </c>
      <c r="D804" s="5">
        <v>1</v>
      </c>
      <c r="E804" s="5">
        <v>211</v>
      </c>
      <c r="F804" s="5">
        <f>ROUND(Source!Y777,O804)</f>
        <v>41719.120000000003</v>
      </c>
      <c r="G804" s="5" t="s">
        <v>96</v>
      </c>
      <c r="H804" s="5" t="s">
        <v>97</v>
      </c>
      <c r="I804" s="5"/>
      <c r="J804" s="5"/>
      <c r="K804" s="5">
        <v>211</v>
      </c>
      <c r="L804" s="5">
        <v>26</v>
      </c>
      <c r="M804" s="5">
        <v>3</v>
      </c>
      <c r="N804" s="5" t="s">
        <v>3</v>
      </c>
      <c r="O804" s="5">
        <v>2</v>
      </c>
      <c r="P804" s="5"/>
      <c r="Q804" s="5"/>
      <c r="R804" s="5"/>
      <c r="S804" s="5"/>
      <c r="T804" s="5"/>
      <c r="U804" s="5"/>
      <c r="V804" s="5"/>
      <c r="W804" s="5">
        <v>41719.120000000003</v>
      </c>
      <c r="X804" s="5">
        <v>1</v>
      </c>
      <c r="Y804" s="5">
        <v>41719.120000000003</v>
      </c>
      <c r="Z804" s="5"/>
      <c r="AA804" s="5"/>
      <c r="AB804" s="5"/>
    </row>
    <row r="805" spans="1:206" x14ac:dyDescent="0.2">
      <c r="A805" s="5">
        <v>50</v>
      </c>
      <c r="B805" s="5">
        <v>0</v>
      </c>
      <c r="C805" s="5">
        <v>0</v>
      </c>
      <c r="D805" s="5">
        <v>1</v>
      </c>
      <c r="E805" s="5">
        <v>224</v>
      </c>
      <c r="F805" s="5">
        <f>ROUND(Source!AR777,O805)</f>
        <v>652366.49</v>
      </c>
      <c r="G805" s="5" t="s">
        <v>98</v>
      </c>
      <c r="H805" s="5" t="s">
        <v>99</v>
      </c>
      <c r="I805" s="5"/>
      <c r="J805" s="5"/>
      <c r="K805" s="5">
        <v>224</v>
      </c>
      <c r="L805" s="5">
        <v>27</v>
      </c>
      <c r="M805" s="5">
        <v>3</v>
      </c>
      <c r="N805" s="5" t="s">
        <v>3</v>
      </c>
      <c r="O805" s="5">
        <v>2</v>
      </c>
      <c r="P805" s="5"/>
      <c r="Q805" s="5"/>
      <c r="R805" s="5"/>
      <c r="S805" s="5"/>
      <c r="T805" s="5"/>
      <c r="U805" s="5"/>
      <c r="V805" s="5"/>
      <c r="W805" s="5">
        <v>652366.49</v>
      </c>
      <c r="X805" s="5">
        <v>1</v>
      </c>
      <c r="Y805" s="5">
        <v>652366.49</v>
      </c>
      <c r="Z805" s="5"/>
      <c r="AA805" s="5"/>
      <c r="AB805" s="5"/>
    </row>
    <row r="807" spans="1:206" x14ac:dyDescent="0.2">
      <c r="A807" s="3">
        <v>51</v>
      </c>
      <c r="B807" s="3">
        <f>B20</f>
        <v>1</v>
      </c>
      <c r="C807" s="3">
        <f>A20</f>
        <v>3</v>
      </c>
      <c r="D807" s="3">
        <f>ROW(A20)</f>
        <v>20</v>
      </c>
      <c r="E807" s="3"/>
      <c r="F807" s="3" t="str">
        <f>IF(F20&lt;&gt;"",F20,"")</f>
        <v>Новая локальная смета</v>
      </c>
      <c r="G807" s="3" t="str">
        <f>IF(G20&lt;&gt;"",G20,"")</f>
        <v>Газопровод высокого    и низкого давления</v>
      </c>
      <c r="H807" s="3">
        <v>0</v>
      </c>
      <c r="I807" s="3"/>
      <c r="J807" s="3"/>
      <c r="K807" s="3"/>
      <c r="L807" s="3"/>
      <c r="M807" s="3"/>
      <c r="N807" s="3"/>
      <c r="O807" s="3">
        <f t="shared" ref="O807:T807" si="424">ROUND(O234+O457+O777+AB807,2)</f>
        <v>1058585.9099999999</v>
      </c>
      <c r="P807" s="3">
        <f t="shared" si="424"/>
        <v>797900.99</v>
      </c>
      <c r="Q807" s="3">
        <f t="shared" si="424"/>
        <v>101560.21</v>
      </c>
      <c r="R807" s="3">
        <f t="shared" si="424"/>
        <v>31689</v>
      </c>
      <c r="S807" s="3">
        <f t="shared" si="424"/>
        <v>127435.71</v>
      </c>
      <c r="T807" s="3">
        <f t="shared" si="424"/>
        <v>0</v>
      </c>
      <c r="U807" s="3">
        <f>U234+U457+U777+AH807</f>
        <v>329.40590200000003</v>
      </c>
      <c r="V807" s="3">
        <f>V234+V457+V777+AI807</f>
        <v>64.249006600000001</v>
      </c>
      <c r="W807" s="3">
        <f>ROUND(W234+W457+W777+AJ807,2)</f>
        <v>0</v>
      </c>
      <c r="X807" s="3">
        <f>ROUND(X234+X457+X777+AK807,2)</f>
        <v>174390.39</v>
      </c>
      <c r="Y807" s="3">
        <f>ROUND(Y234+Y457+Y777+AL807,2)</f>
        <v>101031.71</v>
      </c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>
        <f t="shared" ref="AO807:BD807" si="425">ROUND(AO234+AO457+AO777+BX807,2)</f>
        <v>0</v>
      </c>
      <c r="AP807" s="3">
        <f t="shared" si="425"/>
        <v>122131.15</v>
      </c>
      <c r="AQ807" s="3">
        <f t="shared" si="425"/>
        <v>0</v>
      </c>
      <c r="AR807" s="3">
        <f t="shared" si="425"/>
        <v>1334008.01</v>
      </c>
      <c r="AS807" s="3">
        <f t="shared" si="425"/>
        <v>1091825.01</v>
      </c>
      <c r="AT807" s="3">
        <f t="shared" si="425"/>
        <v>120051.85</v>
      </c>
      <c r="AU807" s="3">
        <f t="shared" si="425"/>
        <v>0</v>
      </c>
      <c r="AV807" s="3">
        <f t="shared" si="425"/>
        <v>797900.99</v>
      </c>
      <c r="AW807" s="3">
        <f t="shared" si="425"/>
        <v>675769.84</v>
      </c>
      <c r="AX807" s="3">
        <f t="shared" si="425"/>
        <v>0</v>
      </c>
      <c r="AY807" s="3">
        <f t="shared" si="425"/>
        <v>675769.84</v>
      </c>
      <c r="AZ807" s="3">
        <f t="shared" si="425"/>
        <v>122131.15</v>
      </c>
      <c r="BA807" s="3">
        <f t="shared" si="425"/>
        <v>0</v>
      </c>
      <c r="BB807" s="3">
        <f t="shared" si="425"/>
        <v>0</v>
      </c>
      <c r="BC807" s="3">
        <f t="shared" si="425"/>
        <v>0</v>
      </c>
      <c r="BD807" s="3">
        <f t="shared" si="425"/>
        <v>0</v>
      </c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3"/>
      <c r="CQ807" s="3"/>
      <c r="CR807" s="3"/>
      <c r="CS807" s="3"/>
      <c r="CT807" s="3"/>
      <c r="CU807" s="3"/>
      <c r="CV807" s="3"/>
      <c r="CW807" s="3"/>
      <c r="CX807" s="3"/>
      <c r="CY807" s="3"/>
      <c r="CZ807" s="3"/>
      <c r="DA807" s="3"/>
      <c r="DB807" s="3"/>
      <c r="DC807" s="3"/>
      <c r="DD807" s="3"/>
      <c r="DE807" s="3"/>
      <c r="DF807" s="3"/>
      <c r="DG807" s="4"/>
      <c r="DH807" s="4"/>
      <c r="DI807" s="4"/>
      <c r="DJ807" s="4"/>
      <c r="DK807" s="4"/>
      <c r="DL807" s="4"/>
      <c r="DM807" s="4"/>
      <c r="DN807" s="4"/>
      <c r="DO807" s="4"/>
      <c r="DP807" s="4"/>
      <c r="DQ807" s="4"/>
      <c r="DR807" s="4"/>
      <c r="DS807" s="4"/>
      <c r="DT807" s="4"/>
      <c r="DU807" s="4"/>
      <c r="DV807" s="4"/>
      <c r="DW807" s="4"/>
      <c r="DX807" s="4"/>
      <c r="DY807" s="4"/>
      <c r="DZ807" s="4"/>
      <c r="EA807" s="4"/>
      <c r="EB807" s="4"/>
      <c r="EC807" s="4"/>
      <c r="ED807" s="4"/>
      <c r="EE807" s="4"/>
      <c r="EF807" s="4"/>
      <c r="EG807" s="4"/>
      <c r="EH807" s="4"/>
      <c r="EI807" s="4"/>
      <c r="EJ807" s="4"/>
      <c r="EK807" s="4"/>
      <c r="EL807" s="4"/>
      <c r="EM807" s="4"/>
      <c r="EN807" s="4"/>
      <c r="EO807" s="4"/>
      <c r="EP807" s="4"/>
      <c r="EQ807" s="4"/>
      <c r="ER807" s="4"/>
      <c r="ES807" s="4"/>
      <c r="ET807" s="4"/>
      <c r="EU807" s="4"/>
      <c r="EV807" s="4"/>
      <c r="EW807" s="4"/>
      <c r="EX807" s="4"/>
      <c r="EY807" s="4"/>
      <c r="EZ807" s="4"/>
      <c r="FA807" s="4"/>
      <c r="FB807" s="4"/>
      <c r="FC807" s="4"/>
      <c r="FD807" s="4"/>
      <c r="FE807" s="4"/>
      <c r="FF807" s="4"/>
      <c r="FG807" s="4"/>
      <c r="FH807" s="4"/>
      <c r="FI807" s="4"/>
      <c r="FJ807" s="4"/>
      <c r="FK807" s="4"/>
      <c r="FL807" s="4"/>
      <c r="FM807" s="4"/>
      <c r="FN807" s="4"/>
      <c r="FO807" s="4"/>
      <c r="FP807" s="4"/>
      <c r="FQ807" s="4"/>
      <c r="FR807" s="4"/>
      <c r="FS807" s="4"/>
      <c r="FT807" s="4"/>
      <c r="FU807" s="4"/>
      <c r="FV807" s="4"/>
      <c r="FW807" s="4"/>
      <c r="FX807" s="4"/>
      <c r="FY807" s="4"/>
      <c r="FZ807" s="4"/>
      <c r="GA807" s="4"/>
      <c r="GB807" s="4"/>
      <c r="GC807" s="4"/>
      <c r="GD807" s="4"/>
      <c r="GE807" s="4"/>
      <c r="GF807" s="4"/>
      <c r="GG807" s="4"/>
      <c r="GH807" s="4"/>
      <c r="GI807" s="4"/>
      <c r="GJ807" s="4"/>
      <c r="GK807" s="4"/>
      <c r="GL807" s="4"/>
      <c r="GM807" s="4"/>
      <c r="GN807" s="4"/>
      <c r="GO807" s="4"/>
      <c r="GP807" s="4"/>
      <c r="GQ807" s="4"/>
      <c r="GR807" s="4"/>
      <c r="GS807" s="4"/>
      <c r="GT807" s="4"/>
      <c r="GU807" s="4"/>
      <c r="GV807" s="4"/>
      <c r="GW807" s="4"/>
      <c r="GX807" s="4">
        <v>0</v>
      </c>
    </row>
    <row r="809" spans="1:206" x14ac:dyDescent="0.2">
      <c r="A809" s="5">
        <v>50</v>
      </c>
      <c r="B809" s="5">
        <v>0</v>
      </c>
      <c r="C809" s="5">
        <v>0</v>
      </c>
      <c r="D809" s="5">
        <v>1</v>
      </c>
      <c r="E809" s="5">
        <v>201</v>
      </c>
      <c r="F809" s="5">
        <f>ROUND(Source!O807,O809)</f>
        <v>1058585.9099999999</v>
      </c>
      <c r="G809" s="5" t="s">
        <v>46</v>
      </c>
      <c r="H809" s="5" t="s">
        <v>47</v>
      </c>
      <c r="I809" s="5"/>
      <c r="J809" s="5"/>
      <c r="K809" s="5">
        <v>201</v>
      </c>
      <c r="L809" s="5">
        <v>1</v>
      </c>
      <c r="M809" s="5">
        <v>3</v>
      </c>
      <c r="N809" s="5" t="s">
        <v>3</v>
      </c>
      <c r="O809" s="5">
        <v>2</v>
      </c>
      <c r="P809" s="5"/>
      <c r="Q809" s="5"/>
      <c r="R809" s="5"/>
      <c r="S809" s="5"/>
      <c r="T809" s="5"/>
      <c r="U809" s="5"/>
      <c r="V809" s="5"/>
      <c r="W809" s="5">
        <v>936454.76</v>
      </c>
      <c r="X809" s="5">
        <v>1</v>
      </c>
      <c r="Y809" s="5">
        <v>936454.76</v>
      </c>
      <c r="Z809" s="5"/>
      <c r="AA809" s="5"/>
      <c r="AB809" s="5"/>
    </row>
    <row r="810" spans="1:206" x14ac:dyDescent="0.2">
      <c r="A810" s="5">
        <v>50</v>
      </c>
      <c r="B810" s="5">
        <v>0</v>
      </c>
      <c r="C810" s="5">
        <v>0</v>
      </c>
      <c r="D810" s="5">
        <v>1</v>
      </c>
      <c r="E810" s="5">
        <v>202</v>
      </c>
      <c r="F810" s="5">
        <f>ROUND(Source!P807,O810)</f>
        <v>797900.99</v>
      </c>
      <c r="G810" s="5" t="s">
        <v>48</v>
      </c>
      <c r="H810" s="5" t="s">
        <v>49</v>
      </c>
      <c r="I810" s="5"/>
      <c r="J810" s="5"/>
      <c r="K810" s="5">
        <v>202</v>
      </c>
      <c r="L810" s="5">
        <v>2</v>
      </c>
      <c r="M810" s="5">
        <v>3</v>
      </c>
      <c r="N810" s="5" t="s">
        <v>3</v>
      </c>
      <c r="O810" s="5">
        <v>2</v>
      </c>
      <c r="P810" s="5"/>
      <c r="Q810" s="5"/>
      <c r="R810" s="5"/>
      <c r="S810" s="5"/>
      <c r="T810" s="5"/>
      <c r="U810" s="5"/>
      <c r="V810" s="5"/>
      <c r="W810" s="5">
        <v>797900.99</v>
      </c>
      <c r="X810" s="5">
        <v>1</v>
      </c>
      <c r="Y810" s="5">
        <v>797900.99</v>
      </c>
      <c r="Z810" s="5"/>
      <c r="AA810" s="5"/>
      <c r="AB810" s="5"/>
    </row>
    <row r="811" spans="1:206" x14ac:dyDescent="0.2">
      <c r="A811" s="5">
        <v>50</v>
      </c>
      <c r="B811" s="5">
        <v>0</v>
      </c>
      <c r="C811" s="5">
        <v>0</v>
      </c>
      <c r="D811" s="5">
        <v>1</v>
      </c>
      <c r="E811" s="5">
        <v>222</v>
      </c>
      <c r="F811" s="5">
        <f>ROUND(Source!AO807,O811)</f>
        <v>0</v>
      </c>
      <c r="G811" s="5" t="s">
        <v>50</v>
      </c>
      <c r="H811" s="5" t="s">
        <v>51</v>
      </c>
      <c r="I811" s="5"/>
      <c r="J811" s="5"/>
      <c r="K811" s="5">
        <v>222</v>
      </c>
      <c r="L811" s="5">
        <v>3</v>
      </c>
      <c r="M811" s="5">
        <v>3</v>
      </c>
      <c r="N811" s="5" t="s">
        <v>3</v>
      </c>
      <c r="O811" s="5">
        <v>2</v>
      </c>
      <c r="P811" s="5"/>
      <c r="Q811" s="5"/>
      <c r="R811" s="5"/>
      <c r="S811" s="5"/>
      <c r="T811" s="5"/>
      <c r="U811" s="5"/>
      <c r="V811" s="5"/>
      <c r="W811" s="5">
        <v>0</v>
      </c>
      <c r="X811" s="5">
        <v>1</v>
      </c>
      <c r="Y811" s="5">
        <v>0</v>
      </c>
      <c r="Z811" s="5"/>
      <c r="AA811" s="5"/>
      <c r="AB811" s="5"/>
    </row>
    <row r="812" spans="1:206" x14ac:dyDescent="0.2">
      <c r="A812" s="5">
        <v>50</v>
      </c>
      <c r="B812" s="5">
        <v>0</v>
      </c>
      <c r="C812" s="5">
        <v>0</v>
      </c>
      <c r="D812" s="5">
        <v>1</v>
      </c>
      <c r="E812" s="5">
        <v>225</v>
      </c>
      <c r="F812" s="5">
        <f>ROUND(Source!AV807,O812)</f>
        <v>797900.99</v>
      </c>
      <c r="G812" s="5" t="s">
        <v>52</v>
      </c>
      <c r="H812" s="5" t="s">
        <v>53</v>
      </c>
      <c r="I812" s="5"/>
      <c r="J812" s="5"/>
      <c r="K812" s="5">
        <v>225</v>
      </c>
      <c r="L812" s="5">
        <v>4</v>
      </c>
      <c r="M812" s="5">
        <v>3</v>
      </c>
      <c r="N812" s="5" t="s">
        <v>3</v>
      </c>
      <c r="O812" s="5">
        <v>2</v>
      </c>
      <c r="P812" s="5"/>
      <c r="Q812" s="5"/>
      <c r="R812" s="5"/>
      <c r="S812" s="5"/>
      <c r="T812" s="5"/>
      <c r="U812" s="5"/>
      <c r="V812" s="5"/>
      <c r="W812" s="5">
        <v>797900.99</v>
      </c>
      <c r="X812" s="5">
        <v>1</v>
      </c>
      <c r="Y812" s="5">
        <v>797900.99</v>
      </c>
      <c r="Z812" s="5"/>
      <c r="AA812" s="5"/>
      <c r="AB812" s="5"/>
    </row>
    <row r="813" spans="1:206" x14ac:dyDescent="0.2">
      <c r="A813" s="5">
        <v>50</v>
      </c>
      <c r="B813" s="5">
        <v>0</v>
      </c>
      <c r="C813" s="5">
        <v>0</v>
      </c>
      <c r="D813" s="5">
        <v>1</v>
      </c>
      <c r="E813" s="5">
        <v>226</v>
      </c>
      <c r="F813" s="5">
        <f>ROUND(Source!AW807,O813)</f>
        <v>675769.84</v>
      </c>
      <c r="G813" s="5" t="s">
        <v>54</v>
      </c>
      <c r="H813" s="5" t="s">
        <v>55</v>
      </c>
      <c r="I813" s="5"/>
      <c r="J813" s="5"/>
      <c r="K813" s="5">
        <v>226</v>
      </c>
      <c r="L813" s="5">
        <v>5</v>
      </c>
      <c r="M813" s="5">
        <v>3</v>
      </c>
      <c r="N813" s="5" t="s">
        <v>3</v>
      </c>
      <c r="O813" s="5">
        <v>2</v>
      </c>
      <c r="P813" s="5"/>
      <c r="Q813" s="5"/>
      <c r="R813" s="5"/>
      <c r="S813" s="5"/>
      <c r="T813" s="5"/>
      <c r="U813" s="5"/>
      <c r="V813" s="5"/>
      <c r="W813" s="5">
        <v>675769.84</v>
      </c>
      <c r="X813" s="5">
        <v>1</v>
      </c>
      <c r="Y813" s="5">
        <v>675769.84</v>
      </c>
      <c r="Z813" s="5"/>
      <c r="AA813" s="5"/>
      <c r="AB813" s="5"/>
    </row>
    <row r="814" spans="1:206" x14ac:dyDescent="0.2">
      <c r="A814" s="5">
        <v>50</v>
      </c>
      <c r="B814" s="5">
        <v>0</v>
      </c>
      <c r="C814" s="5">
        <v>0</v>
      </c>
      <c r="D814" s="5">
        <v>1</v>
      </c>
      <c r="E814" s="5">
        <v>227</v>
      </c>
      <c r="F814" s="5">
        <f>ROUND(Source!AX807,O814)</f>
        <v>0</v>
      </c>
      <c r="G814" s="5" t="s">
        <v>56</v>
      </c>
      <c r="H814" s="5" t="s">
        <v>57</v>
      </c>
      <c r="I814" s="5"/>
      <c r="J814" s="5"/>
      <c r="K814" s="5">
        <v>227</v>
      </c>
      <c r="L814" s="5">
        <v>6</v>
      </c>
      <c r="M814" s="5">
        <v>3</v>
      </c>
      <c r="N814" s="5" t="s">
        <v>3</v>
      </c>
      <c r="O814" s="5">
        <v>2</v>
      </c>
      <c r="P814" s="5"/>
      <c r="Q814" s="5"/>
      <c r="R814" s="5"/>
      <c r="S814" s="5"/>
      <c r="T814" s="5"/>
      <c r="U814" s="5"/>
      <c r="V814" s="5"/>
      <c r="W814" s="5">
        <v>0</v>
      </c>
      <c r="X814" s="5">
        <v>1</v>
      </c>
      <c r="Y814" s="5">
        <v>0</v>
      </c>
      <c r="Z814" s="5"/>
      <c r="AA814" s="5"/>
      <c r="AB814" s="5"/>
    </row>
    <row r="815" spans="1:206" x14ac:dyDescent="0.2">
      <c r="A815" s="5">
        <v>50</v>
      </c>
      <c r="B815" s="5">
        <v>0</v>
      </c>
      <c r="C815" s="5">
        <v>0</v>
      </c>
      <c r="D815" s="5">
        <v>1</v>
      </c>
      <c r="E815" s="5">
        <v>228</v>
      </c>
      <c r="F815" s="5">
        <f>ROUND(Source!AY807,O815)</f>
        <v>675769.84</v>
      </c>
      <c r="G815" s="5" t="s">
        <v>58</v>
      </c>
      <c r="H815" s="5" t="s">
        <v>59</v>
      </c>
      <c r="I815" s="5"/>
      <c r="J815" s="5"/>
      <c r="K815" s="5">
        <v>228</v>
      </c>
      <c r="L815" s="5">
        <v>7</v>
      </c>
      <c r="M815" s="5">
        <v>3</v>
      </c>
      <c r="N815" s="5" t="s">
        <v>3</v>
      </c>
      <c r="O815" s="5">
        <v>2</v>
      </c>
      <c r="P815" s="5"/>
      <c r="Q815" s="5"/>
      <c r="R815" s="5"/>
      <c r="S815" s="5"/>
      <c r="T815" s="5"/>
      <c r="U815" s="5"/>
      <c r="V815" s="5"/>
      <c r="W815" s="5">
        <v>675769.84</v>
      </c>
      <c r="X815" s="5">
        <v>1</v>
      </c>
      <c r="Y815" s="5">
        <v>675769.84</v>
      </c>
      <c r="Z815" s="5"/>
      <c r="AA815" s="5"/>
      <c r="AB815" s="5"/>
    </row>
    <row r="816" spans="1:206" x14ac:dyDescent="0.2">
      <c r="A816" s="5">
        <v>50</v>
      </c>
      <c r="B816" s="5">
        <v>0</v>
      </c>
      <c r="C816" s="5">
        <v>0</v>
      </c>
      <c r="D816" s="5">
        <v>1</v>
      </c>
      <c r="E816" s="5">
        <v>216</v>
      </c>
      <c r="F816" s="5">
        <f>ROUND(Source!AP807,O816)</f>
        <v>122131.15</v>
      </c>
      <c r="G816" s="5" t="s">
        <v>60</v>
      </c>
      <c r="H816" s="5" t="s">
        <v>61</v>
      </c>
      <c r="I816" s="5"/>
      <c r="J816" s="5"/>
      <c r="K816" s="5">
        <v>216</v>
      </c>
      <c r="L816" s="5">
        <v>8</v>
      </c>
      <c r="M816" s="5">
        <v>3</v>
      </c>
      <c r="N816" s="5" t="s">
        <v>3</v>
      </c>
      <c r="O816" s="5">
        <v>2</v>
      </c>
      <c r="P816" s="5"/>
      <c r="Q816" s="5"/>
      <c r="R816" s="5"/>
      <c r="S816" s="5"/>
      <c r="T816" s="5"/>
      <c r="U816" s="5"/>
      <c r="V816" s="5"/>
      <c r="W816" s="5">
        <v>122131.15</v>
      </c>
      <c r="X816" s="5">
        <v>1</v>
      </c>
      <c r="Y816" s="5">
        <v>122131.15</v>
      </c>
      <c r="Z816" s="5"/>
      <c r="AA816" s="5"/>
      <c r="AB816" s="5"/>
    </row>
    <row r="817" spans="1:28" x14ac:dyDescent="0.2">
      <c r="A817" s="5">
        <v>50</v>
      </c>
      <c r="B817" s="5">
        <v>0</v>
      </c>
      <c r="C817" s="5">
        <v>0</v>
      </c>
      <c r="D817" s="5">
        <v>1</v>
      </c>
      <c r="E817" s="5">
        <v>223</v>
      </c>
      <c r="F817" s="5">
        <f>ROUND(Source!AQ807,O817)</f>
        <v>0</v>
      </c>
      <c r="G817" s="5" t="s">
        <v>62</v>
      </c>
      <c r="H817" s="5" t="s">
        <v>63</v>
      </c>
      <c r="I817" s="5"/>
      <c r="J817" s="5"/>
      <c r="K817" s="5">
        <v>223</v>
      </c>
      <c r="L817" s="5">
        <v>9</v>
      </c>
      <c r="M817" s="5">
        <v>3</v>
      </c>
      <c r="N817" s="5" t="s">
        <v>3</v>
      </c>
      <c r="O817" s="5">
        <v>2</v>
      </c>
      <c r="P817" s="5"/>
      <c r="Q817" s="5"/>
      <c r="R817" s="5"/>
      <c r="S817" s="5"/>
      <c r="T817" s="5"/>
      <c r="U817" s="5"/>
      <c r="V817" s="5"/>
      <c r="W817" s="5">
        <v>0</v>
      </c>
      <c r="X817" s="5">
        <v>1</v>
      </c>
      <c r="Y817" s="5">
        <v>0</v>
      </c>
      <c r="Z817" s="5"/>
      <c r="AA817" s="5"/>
      <c r="AB817" s="5"/>
    </row>
    <row r="818" spans="1:28" x14ac:dyDescent="0.2">
      <c r="A818" s="5">
        <v>50</v>
      </c>
      <c r="B818" s="5">
        <v>0</v>
      </c>
      <c r="C818" s="5">
        <v>0</v>
      </c>
      <c r="D818" s="5">
        <v>1</v>
      </c>
      <c r="E818" s="5">
        <v>229</v>
      </c>
      <c r="F818" s="5">
        <f>ROUND(Source!AZ807,O818)</f>
        <v>122131.15</v>
      </c>
      <c r="G818" s="5" t="s">
        <v>64</v>
      </c>
      <c r="H818" s="5" t="s">
        <v>65</v>
      </c>
      <c r="I818" s="5"/>
      <c r="J818" s="5"/>
      <c r="K818" s="5">
        <v>229</v>
      </c>
      <c r="L818" s="5">
        <v>10</v>
      </c>
      <c r="M818" s="5">
        <v>3</v>
      </c>
      <c r="N818" s="5" t="s">
        <v>3</v>
      </c>
      <c r="O818" s="5">
        <v>2</v>
      </c>
      <c r="P818" s="5"/>
      <c r="Q818" s="5"/>
      <c r="R818" s="5"/>
      <c r="S818" s="5"/>
      <c r="T818" s="5"/>
      <c r="U818" s="5"/>
      <c r="V818" s="5"/>
      <c r="W818" s="5">
        <v>122131.15</v>
      </c>
      <c r="X818" s="5">
        <v>1</v>
      </c>
      <c r="Y818" s="5">
        <v>122131.15</v>
      </c>
      <c r="Z818" s="5"/>
      <c r="AA818" s="5"/>
      <c r="AB818" s="5"/>
    </row>
    <row r="819" spans="1:28" x14ac:dyDescent="0.2">
      <c r="A819" s="5">
        <v>50</v>
      </c>
      <c r="B819" s="5">
        <v>0</v>
      </c>
      <c r="C819" s="5">
        <v>0</v>
      </c>
      <c r="D819" s="5">
        <v>1</v>
      </c>
      <c r="E819" s="5">
        <v>203</v>
      </c>
      <c r="F819" s="5">
        <f>ROUND(Source!Q807,O819)</f>
        <v>101560.21</v>
      </c>
      <c r="G819" s="5" t="s">
        <v>66</v>
      </c>
      <c r="H819" s="5" t="s">
        <v>67</v>
      </c>
      <c r="I819" s="5"/>
      <c r="J819" s="5"/>
      <c r="K819" s="5">
        <v>203</v>
      </c>
      <c r="L819" s="5">
        <v>11</v>
      </c>
      <c r="M819" s="5">
        <v>3</v>
      </c>
      <c r="N819" s="5" t="s">
        <v>3</v>
      </c>
      <c r="O819" s="5">
        <v>2</v>
      </c>
      <c r="P819" s="5"/>
      <c r="Q819" s="5"/>
      <c r="R819" s="5"/>
      <c r="S819" s="5"/>
      <c r="T819" s="5"/>
      <c r="U819" s="5"/>
      <c r="V819" s="5"/>
      <c r="W819" s="5">
        <v>101560.20999999999</v>
      </c>
      <c r="X819" s="5">
        <v>1</v>
      </c>
      <c r="Y819" s="5">
        <v>101560.20999999999</v>
      </c>
      <c r="Z819" s="5"/>
      <c r="AA819" s="5"/>
      <c r="AB819" s="5"/>
    </row>
    <row r="820" spans="1:28" x14ac:dyDescent="0.2">
      <c r="A820" s="5">
        <v>50</v>
      </c>
      <c r="B820" s="5">
        <v>0</v>
      </c>
      <c r="C820" s="5">
        <v>0</v>
      </c>
      <c r="D820" s="5">
        <v>1</v>
      </c>
      <c r="E820" s="5">
        <v>231</v>
      </c>
      <c r="F820" s="5">
        <f>ROUND(Source!BB807,O820)</f>
        <v>0</v>
      </c>
      <c r="G820" s="5" t="s">
        <v>68</v>
      </c>
      <c r="H820" s="5" t="s">
        <v>69</v>
      </c>
      <c r="I820" s="5"/>
      <c r="J820" s="5"/>
      <c r="K820" s="5">
        <v>231</v>
      </c>
      <c r="L820" s="5">
        <v>12</v>
      </c>
      <c r="M820" s="5">
        <v>3</v>
      </c>
      <c r="N820" s="5" t="s">
        <v>3</v>
      </c>
      <c r="O820" s="5">
        <v>2</v>
      </c>
      <c r="P820" s="5"/>
      <c r="Q820" s="5"/>
      <c r="R820" s="5"/>
      <c r="S820" s="5"/>
      <c r="T820" s="5"/>
      <c r="U820" s="5"/>
      <c r="V820" s="5"/>
      <c r="W820" s="5">
        <v>0</v>
      </c>
      <c r="X820" s="5">
        <v>1</v>
      </c>
      <c r="Y820" s="5">
        <v>0</v>
      </c>
      <c r="Z820" s="5"/>
      <c r="AA820" s="5"/>
      <c r="AB820" s="5"/>
    </row>
    <row r="821" spans="1:28" x14ac:dyDescent="0.2">
      <c r="A821" s="5">
        <v>50</v>
      </c>
      <c r="B821" s="5">
        <v>0</v>
      </c>
      <c r="C821" s="5">
        <v>0</v>
      </c>
      <c r="D821" s="5">
        <v>1</v>
      </c>
      <c r="E821" s="5">
        <v>204</v>
      </c>
      <c r="F821" s="5">
        <f>ROUND(Source!R807,O821)</f>
        <v>31689</v>
      </c>
      <c r="G821" s="5" t="s">
        <v>70</v>
      </c>
      <c r="H821" s="5" t="s">
        <v>71</v>
      </c>
      <c r="I821" s="5"/>
      <c r="J821" s="5"/>
      <c r="K821" s="5">
        <v>204</v>
      </c>
      <c r="L821" s="5">
        <v>13</v>
      </c>
      <c r="M821" s="5">
        <v>3</v>
      </c>
      <c r="N821" s="5" t="s">
        <v>3</v>
      </c>
      <c r="O821" s="5">
        <v>2</v>
      </c>
      <c r="P821" s="5"/>
      <c r="Q821" s="5"/>
      <c r="R821" s="5"/>
      <c r="S821" s="5"/>
      <c r="T821" s="5"/>
      <c r="U821" s="5"/>
      <c r="V821" s="5"/>
      <c r="W821" s="5">
        <v>31689</v>
      </c>
      <c r="X821" s="5">
        <v>1</v>
      </c>
      <c r="Y821" s="5">
        <v>31689</v>
      </c>
      <c r="Z821" s="5"/>
      <c r="AA821" s="5"/>
      <c r="AB821" s="5"/>
    </row>
    <row r="822" spans="1:28" x14ac:dyDescent="0.2">
      <c r="A822" s="5">
        <v>50</v>
      </c>
      <c r="B822" s="5">
        <v>0</v>
      </c>
      <c r="C822" s="5">
        <v>0</v>
      </c>
      <c r="D822" s="5">
        <v>1</v>
      </c>
      <c r="E822" s="5">
        <v>205</v>
      </c>
      <c r="F822" s="5">
        <f>ROUND(Source!S807,O822)</f>
        <v>127435.71</v>
      </c>
      <c r="G822" s="5" t="s">
        <v>72</v>
      </c>
      <c r="H822" s="5" t="s">
        <v>73</v>
      </c>
      <c r="I822" s="5"/>
      <c r="J822" s="5"/>
      <c r="K822" s="5">
        <v>205</v>
      </c>
      <c r="L822" s="5">
        <v>14</v>
      </c>
      <c r="M822" s="5">
        <v>3</v>
      </c>
      <c r="N822" s="5" t="s">
        <v>3</v>
      </c>
      <c r="O822" s="5">
        <v>2</v>
      </c>
      <c r="P822" s="5"/>
      <c r="Q822" s="5"/>
      <c r="R822" s="5"/>
      <c r="S822" s="5"/>
      <c r="T822" s="5"/>
      <c r="U822" s="5"/>
      <c r="V822" s="5"/>
      <c r="W822" s="5">
        <v>127435.70999999999</v>
      </c>
      <c r="X822" s="5">
        <v>1</v>
      </c>
      <c r="Y822" s="5">
        <v>127435.70999999999</v>
      </c>
      <c r="Z822" s="5"/>
      <c r="AA822" s="5"/>
      <c r="AB822" s="5"/>
    </row>
    <row r="823" spans="1:28" x14ac:dyDescent="0.2">
      <c r="A823" s="5">
        <v>50</v>
      </c>
      <c r="B823" s="5">
        <v>0</v>
      </c>
      <c r="C823" s="5">
        <v>0</v>
      </c>
      <c r="D823" s="5">
        <v>1</v>
      </c>
      <c r="E823" s="5">
        <v>232</v>
      </c>
      <c r="F823" s="5">
        <f>ROUND(Source!BC807,O823)</f>
        <v>0</v>
      </c>
      <c r="G823" s="5" t="s">
        <v>74</v>
      </c>
      <c r="H823" s="5" t="s">
        <v>75</v>
      </c>
      <c r="I823" s="5"/>
      <c r="J823" s="5"/>
      <c r="K823" s="5">
        <v>232</v>
      </c>
      <c r="L823" s="5">
        <v>15</v>
      </c>
      <c r="M823" s="5">
        <v>3</v>
      </c>
      <c r="N823" s="5" t="s">
        <v>3</v>
      </c>
      <c r="O823" s="5">
        <v>2</v>
      </c>
      <c r="P823" s="5"/>
      <c r="Q823" s="5"/>
      <c r="R823" s="5"/>
      <c r="S823" s="5"/>
      <c r="T823" s="5"/>
      <c r="U823" s="5"/>
      <c r="V823" s="5"/>
      <c r="W823" s="5">
        <v>0</v>
      </c>
      <c r="X823" s="5">
        <v>1</v>
      </c>
      <c r="Y823" s="5">
        <v>0</v>
      </c>
      <c r="Z823" s="5"/>
      <c r="AA823" s="5"/>
      <c r="AB823" s="5"/>
    </row>
    <row r="824" spans="1:28" x14ac:dyDescent="0.2">
      <c r="A824" s="5">
        <v>50</v>
      </c>
      <c r="B824" s="5">
        <v>0</v>
      </c>
      <c r="C824" s="5">
        <v>0</v>
      </c>
      <c r="D824" s="5">
        <v>1</v>
      </c>
      <c r="E824" s="5">
        <v>214</v>
      </c>
      <c r="F824" s="5">
        <f>ROUND(Source!AS807,O824)</f>
        <v>1091825.01</v>
      </c>
      <c r="G824" s="5" t="s">
        <v>76</v>
      </c>
      <c r="H824" s="5" t="s">
        <v>77</v>
      </c>
      <c r="I824" s="5"/>
      <c r="J824" s="5"/>
      <c r="K824" s="5">
        <v>214</v>
      </c>
      <c r="L824" s="5">
        <v>16</v>
      </c>
      <c r="M824" s="5">
        <v>3</v>
      </c>
      <c r="N824" s="5" t="s">
        <v>3</v>
      </c>
      <c r="O824" s="5">
        <v>2</v>
      </c>
      <c r="P824" s="5"/>
      <c r="Q824" s="5"/>
      <c r="R824" s="5"/>
      <c r="S824" s="5"/>
      <c r="T824" s="5"/>
      <c r="U824" s="5"/>
      <c r="V824" s="5"/>
      <c r="W824" s="5">
        <v>1091825.01</v>
      </c>
      <c r="X824" s="5">
        <v>1</v>
      </c>
      <c r="Y824" s="5">
        <v>1091825.01</v>
      </c>
      <c r="Z824" s="5"/>
      <c r="AA824" s="5"/>
      <c r="AB824" s="5"/>
    </row>
    <row r="825" spans="1:28" x14ac:dyDescent="0.2">
      <c r="A825" s="5">
        <v>50</v>
      </c>
      <c r="B825" s="5">
        <v>0</v>
      </c>
      <c r="C825" s="5">
        <v>0</v>
      </c>
      <c r="D825" s="5">
        <v>1</v>
      </c>
      <c r="E825" s="5">
        <v>215</v>
      </c>
      <c r="F825" s="5">
        <f>ROUND(Source!AT807,O825)</f>
        <v>120051.85</v>
      </c>
      <c r="G825" s="5" t="s">
        <v>78</v>
      </c>
      <c r="H825" s="5" t="s">
        <v>79</v>
      </c>
      <c r="I825" s="5"/>
      <c r="J825" s="5"/>
      <c r="K825" s="5">
        <v>215</v>
      </c>
      <c r="L825" s="5">
        <v>17</v>
      </c>
      <c r="M825" s="5">
        <v>3</v>
      </c>
      <c r="N825" s="5" t="s">
        <v>3</v>
      </c>
      <c r="O825" s="5">
        <v>2</v>
      </c>
      <c r="P825" s="5"/>
      <c r="Q825" s="5"/>
      <c r="R825" s="5"/>
      <c r="S825" s="5"/>
      <c r="T825" s="5"/>
      <c r="U825" s="5"/>
      <c r="V825" s="5"/>
      <c r="W825" s="5">
        <v>120051.85</v>
      </c>
      <c r="X825" s="5">
        <v>1</v>
      </c>
      <c r="Y825" s="5">
        <v>120051.85</v>
      </c>
      <c r="Z825" s="5"/>
      <c r="AA825" s="5"/>
      <c r="AB825" s="5"/>
    </row>
    <row r="826" spans="1:28" x14ac:dyDescent="0.2">
      <c r="A826" s="5">
        <v>50</v>
      </c>
      <c r="B826" s="5">
        <v>0</v>
      </c>
      <c r="C826" s="5">
        <v>0</v>
      </c>
      <c r="D826" s="5">
        <v>1</v>
      </c>
      <c r="E826" s="5">
        <v>217</v>
      </c>
      <c r="F826" s="5">
        <f>ROUND(Source!AU807,O826)</f>
        <v>0</v>
      </c>
      <c r="G826" s="5" t="s">
        <v>80</v>
      </c>
      <c r="H826" s="5" t="s">
        <v>81</v>
      </c>
      <c r="I826" s="5"/>
      <c r="J826" s="5"/>
      <c r="K826" s="5">
        <v>217</v>
      </c>
      <c r="L826" s="5">
        <v>18</v>
      </c>
      <c r="M826" s="5">
        <v>3</v>
      </c>
      <c r="N826" s="5" t="s">
        <v>3</v>
      </c>
      <c r="O826" s="5">
        <v>2</v>
      </c>
      <c r="P826" s="5"/>
      <c r="Q826" s="5"/>
      <c r="R826" s="5"/>
      <c r="S826" s="5"/>
      <c r="T826" s="5"/>
      <c r="U826" s="5"/>
      <c r="V826" s="5"/>
      <c r="W826" s="5">
        <v>0</v>
      </c>
      <c r="X826" s="5">
        <v>1</v>
      </c>
      <c r="Y826" s="5">
        <v>0</v>
      </c>
      <c r="Z826" s="5"/>
      <c r="AA826" s="5"/>
      <c r="AB826" s="5"/>
    </row>
    <row r="827" spans="1:28" x14ac:dyDescent="0.2">
      <c r="A827" s="5">
        <v>50</v>
      </c>
      <c r="B827" s="5">
        <v>0</v>
      </c>
      <c r="C827" s="5">
        <v>0</v>
      </c>
      <c r="D827" s="5">
        <v>1</v>
      </c>
      <c r="E827" s="5">
        <v>230</v>
      </c>
      <c r="F827" s="5">
        <f>ROUND(Source!BA807,O827)</f>
        <v>0</v>
      </c>
      <c r="G827" s="5" t="s">
        <v>82</v>
      </c>
      <c r="H827" s="5" t="s">
        <v>83</v>
      </c>
      <c r="I827" s="5"/>
      <c r="J827" s="5"/>
      <c r="K827" s="5">
        <v>230</v>
      </c>
      <c r="L827" s="5">
        <v>19</v>
      </c>
      <c r="M827" s="5">
        <v>3</v>
      </c>
      <c r="N827" s="5" t="s">
        <v>3</v>
      </c>
      <c r="O827" s="5">
        <v>2</v>
      </c>
      <c r="P827" s="5"/>
      <c r="Q827" s="5"/>
      <c r="R827" s="5"/>
      <c r="S827" s="5"/>
      <c r="T827" s="5"/>
      <c r="U827" s="5"/>
      <c r="V827" s="5"/>
      <c r="W827" s="5">
        <v>0</v>
      </c>
      <c r="X827" s="5">
        <v>1</v>
      </c>
      <c r="Y827" s="5">
        <v>0</v>
      </c>
      <c r="Z827" s="5"/>
      <c r="AA827" s="5"/>
      <c r="AB827" s="5"/>
    </row>
    <row r="828" spans="1:28" x14ac:dyDescent="0.2">
      <c r="A828" s="5">
        <v>50</v>
      </c>
      <c r="B828" s="5">
        <v>0</v>
      </c>
      <c r="C828" s="5">
        <v>0</v>
      </c>
      <c r="D828" s="5">
        <v>1</v>
      </c>
      <c r="E828" s="5">
        <v>206</v>
      </c>
      <c r="F828" s="5">
        <f>ROUND(Source!T807,O828)</f>
        <v>0</v>
      </c>
      <c r="G828" s="5" t="s">
        <v>84</v>
      </c>
      <c r="H828" s="5" t="s">
        <v>85</v>
      </c>
      <c r="I828" s="5"/>
      <c r="J828" s="5"/>
      <c r="K828" s="5">
        <v>206</v>
      </c>
      <c r="L828" s="5">
        <v>20</v>
      </c>
      <c r="M828" s="5">
        <v>3</v>
      </c>
      <c r="N828" s="5" t="s">
        <v>3</v>
      </c>
      <c r="O828" s="5">
        <v>2</v>
      </c>
      <c r="P828" s="5"/>
      <c r="Q828" s="5"/>
      <c r="R828" s="5"/>
      <c r="S828" s="5"/>
      <c r="T828" s="5"/>
      <c r="U828" s="5"/>
      <c r="V828" s="5"/>
      <c r="W828" s="5">
        <v>0</v>
      </c>
      <c r="X828" s="5">
        <v>1</v>
      </c>
      <c r="Y828" s="5">
        <v>0</v>
      </c>
      <c r="Z828" s="5"/>
      <c r="AA828" s="5"/>
      <c r="AB828" s="5"/>
    </row>
    <row r="829" spans="1:28" x14ac:dyDescent="0.2">
      <c r="A829" s="5">
        <v>50</v>
      </c>
      <c r="B829" s="5">
        <v>0</v>
      </c>
      <c r="C829" s="5">
        <v>0</v>
      </c>
      <c r="D829" s="5">
        <v>1</v>
      </c>
      <c r="E829" s="5">
        <v>207</v>
      </c>
      <c r="F829" s="5">
        <f>ROUND(Source!U807,O829)</f>
        <v>329.40590200000003</v>
      </c>
      <c r="G829" s="5" t="s">
        <v>86</v>
      </c>
      <c r="H829" s="5" t="s">
        <v>87</v>
      </c>
      <c r="I829" s="5"/>
      <c r="J829" s="5"/>
      <c r="K829" s="5">
        <v>207</v>
      </c>
      <c r="L829" s="5">
        <v>21</v>
      </c>
      <c r="M829" s="5">
        <v>3</v>
      </c>
      <c r="N829" s="5" t="s">
        <v>3</v>
      </c>
      <c r="O829" s="5">
        <v>7</v>
      </c>
      <c r="P829" s="5"/>
      <c r="Q829" s="5"/>
      <c r="R829" s="5"/>
      <c r="S829" s="5"/>
      <c r="T829" s="5"/>
      <c r="U829" s="5"/>
      <c r="V829" s="5"/>
      <c r="W829" s="5">
        <v>329.40590200000003</v>
      </c>
      <c r="X829" s="5">
        <v>1</v>
      </c>
      <c r="Y829" s="5">
        <v>329.40590200000003</v>
      </c>
      <c r="Z829" s="5"/>
      <c r="AA829" s="5"/>
      <c r="AB829" s="5"/>
    </row>
    <row r="830" spans="1:28" x14ac:dyDescent="0.2">
      <c r="A830" s="5">
        <v>50</v>
      </c>
      <c r="B830" s="5">
        <v>0</v>
      </c>
      <c r="C830" s="5">
        <v>0</v>
      </c>
      <c r="D830" s="5">
        <v>1</v>
      </c>
      <c r="E830" s="5">
        <v>208</v>
      </c>
      <c r="F830" s="5">
        <f>ROUND(Source!V807,O830)</f>
        <v>64.249006600000001</v>
      </c>
      <c r="G830" s="5" t="s">
        <v>88</v>
      </c>
      <c r="H830" s="5" t="s">
        <v>89</v>
      </c>
      <c r="I830" s="5"/>
      <c r="J830" s="5"/>
      <c r="K830" s="5">
        <v>208</v>
      </c>
      <c r="L830" s="5">
        <v>22</v>
      </c>
      <c r="M830" s="5">
        <v>3</v>
      </c>
      <c r="N830" s="5" t="s">
        <v>3</v>
      </c>
      <c r="O830" s="5">
        <v>7</v>
      </c>
      <c r="P830" s="5"/>
      <c r="Q830" s="5"/>
      <c r="R830" s="5"/>
      <c r="S830" s="5"/>
      <c r="T830" s="5"/>
      <c r="U830" s="5"/>
      <c r="V830" s="5"/>
      <c r="W830" s="5">
        <v>64.249006600000001</v>
      </c>
      <c r="X830" s="5">
        <v>1</v>
      </c>
      <c r="Y830" s="5">
        <v>64.249006600000001</v>
      </c>
      <c r="Z830" s="5"/>
      <c r="AA830" s="5"/>
      <c r="AB830" s="5"/>
    </row>
    <row r="831" spans="1:28" x14ac:dyDescent="0.2">
      <c r="A831" s="5">
        <v>50</v>
      </c>
      <c r="B831" s="5">
        <v>0</v>
      </c>
      <c r="C831" s="5">
        <v>0</v>
      </c>
      <c r="D831" s="5">
        <v>1</v>
      </c>
      <c r="E831" s="5">
        <v>209</v>
      </c>
      <c r="F831" s="5">
        <f>ROUND(Source!W807,O831)</f>
        <v>0</v>
      </c>
      <c r="G831" s="5" t="s">
        <v>90</v>
      </c>
      <c r="H831" s="5" t="s">
        <v>91</v>
      </c>
      <c r="I831" s="5"/>
      <c r="J831" s="5"/>
      <c r="K831" s="5">
        <v>209</v>
      </c>
      <c r="L831" s="5">
        <v>23</v>
      </c>
      <c r="M831" s="5">
        <v>3</v>
      </c>
      <c r="N831" s="5" t="s">
        <v>3</v>
      </c>
      <c r="O831" s="5">
        <v>2</v>
      </c>
      <c r="P831" s="5"/>
      <c r="Q831" s="5"/>
      <c r="R831" s="5"/>
      <c r="S831" s="5"/>
      <c r="T831" s="5"/>
      <c r="U831" s="5"/>
      <c r="V831" s="5"/>
      <c r="W831" s="5">
        <v>0</v>
      </c>
      <c r="X831" s="5">
        <v>1</v>
      </c>
      <c r="Y831" s="5">
        <v>0</v>
      </c>
      <c r="Z831" s="5"/>
      <c r="AA831" s="5"/>
      <c r="AB831" s="5"/>
    </row>
    <row r="832" spans="1:28" x14ac:dyDescent="0.2">
      <c r="A832" s="5">
        <v>50</v>
      </c>
      <c r="B832" s="5">
        <v>0</v>
      </c>
      <c r="C832" s="5">
        <v>0</v>
      </c>
      <c r="D832" s="5">
        <v>1</v>
      </c>
      <c r="E832" s="5">
        <v>233</v>
      </c>
      <c r="F832" s="5">
        <f>ROUND(Source!BD807,O832)</f>
        <v>0</v>
      </c>
      <c r="G832" s="5" t="s">
        <v>92</v>
      </c>
      <c r="H832" s="5" t="s">
        <v>93</v>
      </c>
      <c r="I832" s="5"/>
      <c r="J832" s="5"/>
      <c r="K832" s="5">
        <v>233</v>
      </c>
      <c r="L832" s="5">
        <v>24</v>
      </c>
      <c r="M832" s="5">
        <v>3</v>
      </c>
      <c r="N832" s="5" t="s">
        <v>3</v>
      </c>
      <c r="O832" s="5">
        <v>2</v>
      </c>
      <c r="P832" s="5"/>
      <c r="Q832" s="5"/>
      <c r="R832" s="5"/>
      <c r="S832" s="5"/>
      <c r="T832" s="5"/>
      <c r="U832" s="5"/>
      <c r="V832" s="5"/>
      <c r="W832" s="5">
        <v>0</v>
      </c>
      <c r="X832" s="5">
        <v>1</v>
      </c>
      <c r="Y832" s="5">
        <v>0</v>
      </c>
      <c r="Z832" s="5"/>
      <c r="AA832" s="5"/>
      <c r="AB832" s="5"/>
    </row>
    <row r="833" spans="1:206" x14ac:dyDescent="0.2">
      <c r="A833" s="5">
        <v>50</v>
      </c>
      <c r="B833" s="5">
        <v>0</v>
      </c>
      <c r="C833" s="5">
        <v>0</v>
      </c>
      <c r="D833" s="5">
        <v>1</v>
      </c>
      <c r="E833" s="5">
        <v>210</v>
      </c>
      <c r="F833" s="5">
        <f>ROUND(Source!X807,O833)</f>
        <v>174390.39</v>
      </c>
      <c r="G833" s="5" t="s">
        <v>94</v>
      </c>
      <c r="H833" s="5" t="s">
        <v>95</v>
      </c>
      <c r="I833" s="5"/>
      <c r="J833" s="5"/>
      <c r="K833" s="5">
        <v>210</v>
      </c>
      <c r="L833" s="5">
        <v>25</v>
      </c>
      <c r="M833" s="5">
        <v>3</v>
      </c>
      <c r="N833" s="5" t="s">
        <v>3</v>
      </c>
      <c r="O833" s="5">
        <v>2</v>
      </c>
      <c r="P833" s="5"/>
      <c r="Q833" s="5"/>
      <c r="R833" s="5"/>
      <c r="S833" s="5"/>
      <c r="T833" s="5"/>
      <c r="U833" s="5"/>
      <c r="V833" s="5"/>
      <c r="W833" s="5">
        <v>174390.39</v>
      </c>
      <c r="X833" s="5">
        <v>1</v>
      </c>
      <c r="Y833" s="5">
        <v>174390.39</v>
      </c>
      <c r="Z833" s="5"/>
      <c r="AA833" s="5"/>
      <c r="AB833" s="5"/>
    </row>
    <row r="834" spans="1:206" x14ac:dyDescent="0.2">
      <c r="A834" s="5">
        <v>50</v>
      </c>
      <c r="B834" s="5">
        <v>0</v>
      </c>
      <c r="C834" s="5">
        <v>0</v>
      </c>
      <c r="D834" s="5">
        <v>1</v>
      </c>
      <c r="E834" s="5">
        <v>211</v>
      </c>
      <c r="F834" s="5">
        <f>ROUND(Source!Y807,O834)</f>
        <v>101031.71</v>
      </c>
      <c r="G834" s="5" t="s">
        <v>96</v>
      </c>
      <c r="H834" s="5" t="s">
        <v>97</v>
      </c>
      <c r="I834" s="5"/>
      <c r="J834" s="5"/>
      <c r="K834" s="5">
        <v>211</v>
      </c>
      <c r="L834" s="5">
        <v>26</v>
      </c>
      <c r="M834" s="5">
        <v>3</v>
      </c>
      <c r="N834" s="5" t="s">
        <v>3</v>
      </c>
      <c r="O834" s="5">
        <v>2</v>
      </c>
      <c r="P834" s="5"/>
      <c r="Q834" s="5"/>
      <c r="R834" s="5"/>
      <c r="S834" s="5"/>
      <c r="T834" s="5"/>
      <c r="U834" s="5"/>
      <c r="V834" s="5"/>
      <c r="W834" s="5">
        <v>101031.71</v>
      </c>
      <c r="X834" s="5">
        <v>1</v>
      </c>
      <c r="Y834" s="5">
        <v>101031.71</v>
      </c>
      <c r="Z834" s="5"/>
      <c r="AA834" s="5"/>
      <c r="AB834" s="5"/>
    </row>
    <row r="835" spans="1:206" x14ac:dyDescent="0.2">
      <c r="A835" s="5">
        <v>50</v>
      </c>
      <c r="B835" s="5">
        <v>0</v>
      </c>
      <c r="C835" s="5">
        <v>0</v>
      </c>
      <c r="D835" s="5">
        <v>1</v>
      </c>
      <c r="E835" s="5">
        <v>224</v>
      </c>
      <c r="F835" s="5">
        <f>ROUND(Source!AR807,O835)</f>
        <v>1334008.01</v>
      </c>
      <c r="G835" s="5" t="s">
        <v>98</v>
      </c>
      <c r="H835" s="5" t="s">
        <v>99</v>
      </c>
      <c r="I835" s="5"/>
      <c r="J835" s="5"/>
      <c r="K835" s="5">
        <v>224</v>
      </c>
      <c r="L835" s="5">
        <v>27</v>
      </c>
      <c r="M835" s="5">
        <v>3</v>
      </c>
      <c r="N835" s="5" t="s">
        <v>3</v>
      </c>
      <c r="O835" s="5">
        <v>2</v>
      </c>
      <c r="P835" s="5"/>
      <c r="Q835" s="5"/>
      <c r="R835" s="5"/>
      <c r="S835" s="5"/>
      <c r="T835" s="5"/>
      <c r="U835" s="5"/>
      <c r="V835" s="5"/>
      <c r="W835" s="5">
        <v>1334008.01</v>
      </c>
      <c r="X835" s="5">
        <v>1</v>
      </c>
      <c r="Y835" s="5">
        <v>1334008.01</v>
      </c>
      <c r="Z835" s="5"/>
      <c r="AA835" s="5"/>
      <c r="AB835" s="5"/>
    </row>
    <row r="837" spans="1:206" x14ac:dyDescent="0.2">
      <c r="A837" s="3">
        <v>51</v>
      </c>
      <c r="B837" s="3">
        <f>B12</f>
        <v>902</v>
      </c>
      <c r="C837" s="3">
        <f>A12</f>
        <v>1</v>
      </c>
      <c r="D837" s="3">
        <f>ROW(A12)</f>
        <v>12</v>
      </c>
      <c r="E837" s="3"/>
      <c r="F837" s="3" t="str">
        <f>IF(F12&lt;&gt;"",F12,"")</f>
        <v>Новый объект_(Копия)_(Копия)_(Копия)_(Копия)_(Копия)</v>
      </c>
      <c r="G837" s="3" t="str">
        <f>IF(G12&lt;&gt;"",G12,"")</f>
        <v>Газопровод высокого и низкого давления к нежилому зданию,расположенному по адресу: Пензенская область,Кузнецкий район,р.п.Евлашево(кн 58:14:0130201:451)</v>
      </c>
      <c r="H837" s="3">
        <v>0</v>
      </c>
      <c r="I837" s="3"/>
      <c r="J837" s="3"/>
      <c r="K837" s="3"/>
      <c r="L837" s="3"/>
      <c r="M837" s="3"/>
      <c r="N837" s="3"/>
      <c r="O837" s="3">
        <f t="shared" ref="O837:T837" si="426">ROUND(O807,2)</f>
        <v>1058585.9099999999</v>
      </c>
      <c r="P837" s="3">
        <f t="shared" si="426"/>
        <v>797900.99</v>
      </c>
      <c r="Q837" s="3">
        <f t="shared" si="426"/>
        <v>101560.21</v>
      </c>
      <c r="R837" s="3">
        <f t="shared" si="426"/>
        <v>31689</v>
      </c>
      <c r="S837" s="3">
        <f t="shared" si="426"/>
        <v>127435.71</v>
      </c>
      <c r="T837" s="3">
        <f t="shared" si="426"/>
        <v>0</v>
      </c>
      <c r="U837" s="3">
        <f>U807</f>
        <v>329.40590200000003</v>
      </c>
      <c r="V837" s="3">
        <f>V807</f>
        <v>64.249006600000001</v>
      </c>
      <c r="W837" s="3">
        <f>ROUND(W807,2)</f>
        <v>0</v>
      </c>
      <c r="X837" s="3">
        <f>ROUND(X807,2)</f>
        <v>174390.39</v>
      </c>
      <c r="Y837" s="3">
        <f>ROUND(Y807,2)</f>
        <v>101031.71</v>
      </c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>
        <f t="shared" ref="AO837:BD837" si="427">ROUND(AO807,2)</f>
        <v>0</v>
      </c>
      <c r="AP837" s="3">
        <f t="shared" si="427"/>
        <v>122131.15</v>
      </c>
      <c r="AQ837" s="3">
        <f t="shared" si="427"/>
        <v>0</v>
      </c>
      <c r="AR837" s="3">
        <f t="shared" si="427"/>
        <v>1334008.01</v>
      </c>
      <c r="AS837" s="3">
        <f t="shared" si="427"/>
        <v>1091825.01</v>
      </c>
      <c r="AT837" s="3">
        <f t="shared" si="427"/>
        <v>120051.85</v>
      </c>
      <c r="AU837" s="3">
        <f t="shared" si="427"/>
        <v>0</v>
      </c>
      <c r="AV837" s="3">
        <f t="shared" si="427"/>
        <v>797900.99</v>
      </c>
      <c r="AW837" s="3">
        <f t="shared" si="427"/>
        <v>675769.84</v>
      </c>
      <c r="AX837" s="3">
        <f t="shared" si="427"/>
        <v>0</v>
      </c>
      <c r="AY837" s="3">
        <f t="shared" si="427"/>
        <v>675769.84</v>
      </c>
      <c r="AZ837" s="3">
        <f t="shared" si="427"/>
        <v>122131.15</v>
      </c>
      <c r="BA837" s="3">
        <f t="shared" si="427"/>
        <v>0</v>
      </c>
      <c r="BB837" s="3">
        <f t="shared" si="427"/>
        <v>0</v>
      </c>
      <c r="BC837" s="3">
        <f t="shared" si="427"/>
        <v>0</v>
      </c>
      <c r="BD837" s="3">
        <f t="shared" si="427"/>
        <v>0</v>
      </c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  <c r="CF837" s="3"/>
      <c r="CG837" s="3"/>
      <c r="CH837" s="3"/>
      <c r="CI837" s="3"/>
      <c r="CJ837" s="3"/>
      <c r="CK837" s="3"/>
      <c r="CL837" s="3"/>
      <c r="CM837" s="3"/>
      <c r="CN837" s="3"/>
      <c r="CO837" s="3"/>
      <c r="CP837" s="3"/>
      <c r="CQ837" s="3"/>
      <c r="CR837" s="3"/>
      <c r="CS837" s="3"/>
      <c r="CT837" s="3"/>
      <c r="CU837" s="3"/>
      <c r="CV837" s="3"/>
      <c r="CW837" s="3"/>
      <c r="CX837" s="3"/>
      <c r="CY837" s="3"/>
      <c r="CZ837" s="3"/>
      <c r="DA837" s="3"/>
      <c r="DB837" s="3"/>
      <c r="DC837" s="3"/>
      <c r="DD837" s="3"/>
      <c r="DE837" s="3"/>
      <c r="DF837" s="3"/>
      <c r="DG837" s="4"/>
      <c r="DH837" s="4"/>
      <c r="DI837" s="4"/>
      <c r="DJ837" s="4"/>
      <c r="DK837" s="4"/>
      <c r="DL837" s="4"/>
      <c r="DM837" s="4"/>
      <c r="DN837" s="4"/>
      <c r="DO837" s="4"/>
      <c r="DP837" s="4"/>
      <c r="DQ837" s="4"/>
      <c r="DR837" s="4"/>
      <c r="DS837" s="4"/>
      <c r="DT837" s="4"/>
      <c r="DU837" s="4"/>
      <c r="DV837" s="4"/>
      <c r="DW837" s="4"/>
      <c r="DX837" s="4"/>
      <c r="DY837" s="4"/>
      <c r="DZ837" s="4"/>
      <c r="EA837" s="4"/>
      <c r="EB837" s="4"/>
      <c r="EC837" s="4"/>
      <c r="ED837" s="4"/>
      <c r="EE837" s="4"/>
      <c r="EF837" s="4"/>
      <c r="EG837" s="4"/>
      <c r="EH837" s="4"/>
      <c r="EI837" s="4"/>
      <c r="EJ837" s="4"/>
      <c r="EK837" s="4"/>
      <c r="EL837" s="4"/>
      <c r="EM837" s="4"/>
      <c r="EN837" s="4"/>
      <c r="EO837" s="4"/>
      <c r="EP837" s="4"/>
      <c r="EQ837" s="4"/>
      <c r="ER837" s="4"/>
      <c r="ES837" s="4"/>
      <c r="ET837" s="4"/>
      <c r="EU837" s="4"/>
      <c r="EV837" s="4"/>
      <c r="EW837" s="4"/>
      <c r="EX837" s="4"/>
      <c r="EY837" s="4"/>
      <c r="EZ837" s="4"/>
      <c r="FA837" s="4"/>
      <c r="FB837" s="4"/>
      <c r="FC837" s="4"/>
      <c r="FD837" s="4"/>
      <c r="FE837" s="4"/>
      <c r="FF837" s="4"/>
      <c r="FG837" s="4"/>
      <c r="FH837" s="4"/>
      <c r="FI837" s="4"/>
      <c r="FJ837" s="4"/>
      <c r="FK837" s="4"/>
      <c r="FL837" s="4"/>
      <c r="FM837" s="4"/>
      <c r="FN837" s="4"/>
      <c r="FO837" s="4"/>
      <c r="FP837" s="4"/>
      <c r="FQ837" s="4"/>
      <c r="FR837" s="4"/>
      <c r="FS837" s="4"/>
      <c r="FT837" s="4"/>
      <c r="FU837" s="4"/>
      <c r="FV837" s="4"/>
      <c r="FW837" s="4"/>
      <c r="FX837" s="4"/>
      <c r="FY837" s="4"/>
      <c r="FZ837" s="4"/>
      <c r="GA837" s="4"/>
      <c r="GB837" s="4"/>
      <c r="GC837" s="4"/>
      <c r="GD837" s="4"/>
      <c r="GE837" s="4"/>
      <c r="GF837" s="4"/>
      <c r="GG837" s="4"/>
      <c r="GH837" s="4"/>
      <c r="GI837" s="4"/>
      <c r="GJ837" s="4"/>
      <c r="GK837" s="4"/>
      <c r="GL837" s="4"/>
      <c r="GM837" s="4"/>
      <c r="GN837" s="4"/>
      <c r="GO837" s="4"/>
      <c r="GP837" s="4"/>
      <c r="GQ837" s="4"/>
      <c r="GR837" s="4"/>
      <c r="GS837" s="4"/>
      <c r="GT837" s="4"/>
      <c r="GU837" s="4"/>
      <c r="GV837" s="4"/>
      <c r="GW837" s="4"/>
      <c r="GX837" s="4">
        <v>0</v>
      </c>
    </row>
    <row r="839" spans="1:206" x14ac:dyDescent="0.2">
      <c r="A839" s="5">
        <v>50</v>
      </c>
      <c r="B839" s="5">
        <v>0</v>
      </c>
      <c r="C839" s="5">
        <v>0</v>
      </c>
      <c r="D839" s="5">
        <v>1</v>
      </c>
      <c r="E839" s="5">
        <v>0</v>
      </c>
      <c r="F839" s="5">
        <f>ROUND(Source!O837,O839)</f>
        <v>1058585.9099999999</v>
      </c>
      <c r="G839" s="5" t="s">
        <v>46</v>
      </c>
      <c r="H839" s="5" t="s">
        <v>47</v>
      </c>
      <c r="I839" s="5"/>
      <c r="J839" s="5"/>
      <c r="K839" s="5">
        <v>201</v>
      </c>
      <c r="L839" s="5">
        <v>1</v>
      </c>
      <c r="M839" s="5">
        <v>3</v>
      </c>
      <c r="N839" s="5" t="s">
        <v>3</v>
      </c>
      <c r="O839" s="5">
        <v>2</v>
      </c>
      <c r="P839" s="5"/>
      <c r="Q839" s="5"/>
      <c r="R839" s="5"/>
      <c r="S839" s="5"/>
      <c r="T839" s="5"/>
      <c r="U839" s="5"/>
      <c r="V839" s="5"/>
      <c r="W839" s="5">
        <v>936454.75999999989</v>
      </c>
      <c r="X839" s="5">
        <v>1</v>
      </c>
      <c r="Y839" s="5">
        <v>936454.75999999989</v>
      </c>
      <c r="Z839" s="5"/>
      <c r="AA839" s="5"/>
      <c r="AB839" s="5"/>
    </row>
    <row r="840" spans="1:206" x14ac:dyDescent="0.2">
      <c r="A840" s="5">
        <v>50</v>
      </c>
      <c r="B840" s="5">
        <v>0</v>
      </c>
      <c r="C840" s="5">
        <v>0</v>
      </c>
      <c r="D840" s="5">
        <v>1</v>
      </c>
      <c r="E840" s="5">
        <v>202</v>
      </c>
      <c r="F840" s="5">
        <f>ROUND(Source!P837,O840)</f>
        <v>797900.99</v>
      </c>
      <c r="G840" s="5" t="s">
        <v>48</v>
      </c>
      <c r="H840" s="5" t="s">
        <v>49</v>
      </c>
      <c r="I840" s="5"/>
      <c r="J840" s="5"/>
      <c r="K840" s="5">
        <v>202</v>
      </c>
      <c r="L840" s="5">
        <v>2</v>
      </c>
      <c r="M840" s="5">
        <v>3</v>
      </c>
      <c r="N840" s="5" t="s">
        <v>3</v>
      </c>
      <c r="O840" s="5">
        <v>2</v>
      </c>
      <c r="P840" s="5"/>
      <c r="Q840" s="5"/>
      <c r="R840" s="5"/>
      <c r="S840" s="5"/>
      <c r="T840" s="5"/>
      <c r="U840" s="5"/>
      <c r="V840" s="5"/>
      <c r="W840" s="5">
        <v>797900.99</v>
      </c>
      <c r="X840" s="5">
        <v>1</v>
      </c>
      <c r="Y840" s="5">
        <v>797900.99</v>
      </c>
      <c r="Z840" s="5"/>
      <c r="AA840" s="5"/>
      <c r="AB840" s="5"/>
    </row>
    <row r="841" spans="1:206" x14ac:dyDescent="0.2">
      <c r="A841" s="5">
        <v>50</v>
      </c>
      <c r="B841" s="5">
        <v>0</v>
      </c>
      <c r="C841" s="5">
        <v>0</v>
      </c>
      <c r="D841" s="5">
        <v>1</v>
      </c>
      <c r="E841" s="5">
        <v>222</v>
      </c>
      <c r="F841" s="5">
        <f>ROUND(Source!AO837,O841)</f>
        <v>0</v>
      </c>
      <c r="G841" s="5" t="s">
        <v>50</v>
      </c>
      <c r="H841" s="5" t="s">
        <v>51</v>
      </c>
      <c r="I841" s="5"/>
      <c r="J841" s="5"/>
      <c r="K841" s="5">
        <v>222</v>
      </c>
      <c r="L841" s="5">
        <v>3</v>
      </c>
      <c r="M841" s="5">
        <v>3</v>
      </c>
      <c r="N841" s="5" t="s">
        <v>3</v>
      </c>
      <c r="O841" s="5">
        <v>2</v>
      </c>
      <c r="P841" s="5"/>
      <c r="Q841" s="5"/>
      <c r="R841" s="5"/>
      <c r="S841" s="5"/>
      <c r="T841" s="5"/>
      <c r="U841" s="5"/>
      <c r="V841" s="5"/>
      <c r="W841" s="5">
        <v>0</v>
      </c>
      <c r="X841" s="5">
        <v>1</v>
      </c>
      <c r="Y841" s="5">
        <v>0</v>
      </c>
      <c r="Z841" s="5"/>
      <c r="AA841" s="5"/>
      <c r="AB841" s="5"/>
    </row>
    <row r="842" spans="1:206" x14ac:dyDescent="0.2">
      <c r="A842" s="5">
        <v>50</v>
      </c>
      <c r="B842" s="5">
        <v>0</v>
      </c>
      <c r="C842" s="5">
        <v>0</v>
      </c>
      <c r="D842" s="5">
        <v>1</v>
      </c>
      <c r="E842" s="5">
        <v>225</v>
      </c>
      <c r="F842" s="5">
        <f>ROUND(Source!AV837,O842)</f>
        <v>797900.99</v>
      </c>
      <c r="G842" s="5" t="s">
        <v>52</v>
      </c>
      <c r="H842" s="5" t="s">
        <v>53</v>
      </c>
      <c r="I842" s="5"/>
      <c r="J842" s="5"/>
      <c r="K842" s="5">
        <v>225</v>
      </c>
      <c r="L842" s="5">
        <v>4</v>
      </c>
      <c r="M842" s="5">
        <v>3</v>
      </c>
      <c r="N842" s="5" t="s">
        <v>3</v>
      </c>
      <c r="O842" s="5">
        <v>2</v>
      </c>
      <c r="P842" s="5"/>
      <c r="Q842" s="5"/>
      <c r="R842" s="5"/>
      <c r="S842" s="5"/>
      <c r="T842" s="5"/>
      <c r="U842" s="5"/>
      <c r="V842" s="5"/>
      <c r="W842" s="5">
        <v>797900.99</v>
      </c>
      <c r="X842" s="5">
        <v>1</v>
      </c>
      <c r="Y842" s="5">
        <v>797900.99</v>
      </c>
      <c r="Z842" s="5"/>
      <c r="AA842" s="5"/>
      <c r="AB842" s="5"/>
    </row>
    <row r="843" spans="1:206" x14ac:dyDescent="0.2">
      <c r="A843" s="5">
        <v>50</v>
      </c>
      <c r="B843" s="5">
        <v>0</v>
      </c>
      <c r="C843" s="5">
        <v>0</v>
      </c>
      <c r="D843" s="5">
        <v>1</v>
      </c>
      <c r="E843" s="5">
        <v>226</v>
      </c>
      <c r="F843" s="5">
        <f>ROUND(Source!AW837,O843)</f>
        <v>675769.84</v>
      </c>
      <c r="G843" s="5" t="s">
        <v>54</v>
      </c>
      <c r="H843" s="5" t="s">
        <v>55</v>
      </c>
      <c r="I843" s="5"/>
      <c r="J843" s="5"/>
      <c r="K843" s="5">
        <v>226</v>
      </c>
      <c r="L843" s="5">
        <v>5</v>
      </c>
      <c r="M843" s="5">
        <v>3</v>
      </c>
      <c r="N843" s="5" t="s">
        <v>3</v>
      </c>
      <c r="O843" s="5">
        <v>2</v>
      </c>
      <c r="P843" s="5"/>
      <c r="Q843" s="5"/>
      <c r="R843" s="5"/>
      <c r="S843" s="5"/>
      <c r="T843" s="5"/>
      <c r="U843" s="5"/>
      <c r="V843" s="5"/>
      <c r="W843" s="5">
        <v>675769.84</v>
      </c>
      <c r="X843" s="5">
        <v>1</v>
      </c>
      <c r="Y843" s="5">
        <v>675769.84</v>
      </c>
      <c r="Z843" s="5"/>
      <c r="AA843" s="5"/>
      <c r="AB843" s="5"/>
    </row>
    <row r="844" spans="1:206" x14ac:dyDescent="0.2">
      <c r="A844" s="5">
        <v>50</v>
      </c>
      <c r="B844" s="5">
        <v>0</v>
      </c>
      <c r="C844" s="5">
        <v>0</v>
      </c>
      <c r="D844" s="5">
        <v>1</v>
      </c>
      <c r="E844" s="5">
        <v>227</v>
      </c>
      <c r="F844" s="5">
        <f>ROUND(Source!AX837,O844)</f>
        <v>0</v>
      </c>
      <c r="G844" s="5" t="s">
        <v>56</v>
      </c>
      <c r="H844" s="5" t="s">
        <v>57</v>
      </c>
      <c r="I844" s="5"/>
      <c r="J844" s="5"/>
      <c r="K844" s="5">
        <v>227</v>
      </c>
      <c r="L844" s="5">
        <v>6</v>
      </c>
      <c r="M844" s="5">
        <v>3</v>
      </c>
      <c r="N844" s="5" t="s">
        <v>3</v>
      </c>
      <c r="O844" s="5">
        <v>2</v>
      </c>
      <c r="P844" s="5"/>
      <c r="Q844" s="5"/>
      <c r="R844" s="5"/>
      <c r="S844" s="5"/>
      <c r="T844" s="5"/>
      <c r="U844" s="5"/>
      <c r="V844" s="5"/>
      <c r="W844" s="5">
        <v>0</v>
      </c>
      <c r="X844" s="5">
        <v>1</v>
      </c>
      <c r="Y844" s="5">
        <v>0</v>
      </c>
      <c r="Z844" s="5"/>
      <c r="AA844" s="5"/>
      <c r="AB844" s="5"/>
    </row>
    <row r="845" spans="1:206" x14ac:dyDescent="0.2">
      <c r="A845" s="5">
        <v>50</v>
      </c>
      <c r="B845" s="5">
        <v>0</v>
      </c>
      <c r="C845" s="5">
        <v>0</v>
      </c>
      <c r="D845" s="5">
        <v>1</v>
      </c>
      <c r="E845" s="5">
        <v>228</v>
      </c>
      <c r="F845" s="5">
        <f>ROUND(Source!AY837,O845)</f>
        <v>675769.84</v>
      </c>
      <c r="G845" s="5" t="s">
        <v>58</v>
      </c>
      <c r="H845" s="5" t="s">
        <v>59</v>
      </c>
      <c r="I845" s="5"/>
      <c r="J845" s="5"/>
      <c r="K845" s="5">
        <v>228</v>
      </c>
      <c r="L845" s="5">
        <v>7</v>
      </c>
      <c r="M845" s="5">
        <v>3</v>
      </c>
      <c r="N845" s="5" t="s">
        <v>3</v>
      </c>
      <c r="O845" s="5">
        <v>2</v>
      </c>
      <c r="P845" s="5"/>
      <c r="Q845" s="5"/>
      <c r="R845" s="5"/>
      <c r="S845" s="5"/>
      <c r="T845" s="5"/>
      <c r="U845" s="5"/>
      <c r="V845" s="5"/>
      <c r="W845" s="5">
        <v>675769.84</v>
      </c>
      <c r="X845" s="5">
        <v>1</v>
      </c>
      <c r="Y845" s="5">
        <v>675769.84</v>
      </c>
      <c r="Z845" s="5"/>
      <c r="AA845" s="5"/>
      <c r="AB845" s="5"/>
    </row>
    <row r="846" spans="1:206" x14ac:dyDescent="0.2">
      <c r="A846" s="5">
        <v>50</v>
      </c>
      <c r="B846" s="5">
        <v>0</v>
      </c>
      <c r="C846" s="5">
        <v>0</v>
      </c>
      <c r="D846" s="5">
        <v>1</v>
      </c>
      <c r="E846" s="5">
        <v>216</v>
      </c>
      <c r="F846" s="5">
        <f>ROUND(Source!AP837,O846)</f>
        <v>122131.15</v>
      </c>
      <c r="G846" s="5" t="s">
        <v>60</v>
      </c>
      <c r="H846" s="5" t="s">
        <v>61</v>
      </c>
      <c r="I846" s="5"/>
      <c r="J846" s="5"/>
      <c r="K846" s="5">
        <v>216</v>
      </c>
      <c r="L846" s="5">
        <v>8</v>
      </c>
      <c r="M846" s="5">
        <v>3</v>
      </c>
      <c r="N846" s="5" t="s">
        <v>3</v>
      </c>
      <c r="O846" s="5">
        <v>2</v>
      </c>
      <c r="P846" s="5"/>
      <c r="Q846" s="5"/>
      <c r="R846" s="5"/>
      <c r="S846" s="5"/>
      <c r="T846" s="5"/>
      <c r="U846" s="5"/>
      <c r="V846" s="5"/>
      <c r="W846" s="5">
        <v>122131.15</v>
      </c>
      <c r="X846" s="5">
        <v>1</v>
      </c>
      <c r="Y846" s="5">
        <v>122131.15</v>
      </c>
      <c r="Z846" s="5"/>
      <c r="AA846" s="5"/>
      <c r="AB846" s="5"/>
    </row>
    <row r="847" spans="1:206" x14ac:dyDescent="0.2">
      <c r="A847" s="5">
        <v>50</v>
      </c>
      <c r="B847" s="5">
        <v>0</v>
      </c>
      <c r="C847" s="5">
        <v>0</v>
      </c>
      <c r="D847" s="5">
        <v>1</v>
      </c>
      <c r="E847" s="5">
        <v>223</v>
      </c>
      <c r="F847" s="5">
        <f>ROUND(Source!AQ837,O847)</f>
        <v>0</v>
      </c>
      <c r="G847" s="5" t="s">
        <v>62</v>
      </c>
      <c r="H847" s="5" t="s">
        <v>63</v>
      </c>
      <c r="I847" s="5"/>
      <c r="J847" s="5"/>
      <c r="K847" s="5">
        <v>223</v>
      </c>
      <c r="L847" s="5">
        <v>9</v>
      </c>
      <c r="M847" s="5">
        <v>3</v>
      </c>
      <c r="N847" s="5" t="s">
        <v>3</v>
      </c>
      <c r="O847" s="5">
        <v>2</v>
      </c>
      <c r="P847" s="5"/>
      <c r="Q847" s="5"/>
      <c r="R847" s="5"/>
      <c r="S847" s="5"/>
      <c r="T847" s="5"/>
      <c r="U847" s="5"/>
      <c r="V847" s="5"/>
      <c r="W847" s="5">
        <v>0</v>
      </c>
      <c r="X847" s="5">
        <v>1</v>
      </c>
      <c r="Y847" s="5">
        <v>0</v>
      </c>
      <c r="Z847" s="5"/>
      <c r="AA847" s="5"/>
      <c r="AB847" s="5"/>
    </row>
    <row r="848" spans="1:206" x14ac:dyDescent="0.2">
      <c r="A848" s="5">
        <v>50</v>
      </c>
      <c r="B848" s="5">
        <v>0</v>
      </c>
      <c r="C848" s="5">
        <v>0</v>
      </c>
      <c r="D848" s="5">
        <v>1</v>
      </c>
      <c r="E848" s="5">
        <v>229</v>
      </c>
      <c r="F848" s="5">
        <f>ROUND(Source!AZ837,O848)</f>
        <v>122131.15</v>
      </c>
      <c r="G848" s="5" t="s">
        <v>64</v>
      </c>
      <c r="H848" s="5" t="s">
        <v>65</v>
      </c>
      <c r="I848" s="5"/>
      <c r="J848" s="5"/>
      <c r="K848" s="5">
        <v>229</v>
      </c>
      <c r="L848" s="5">
        <v>10</v>
      </c>
      <c r="M848" s="5">
        <v>3</v>
      </c>
      <c r="N848" s="5" t="s">
        <v>3</v>
      </c>
      <c r="O848" s="5">
        <v>2</v>
      </c>
      <c r="P848" s="5"/>
      <c r="Q848" s="5"/>
      <c r="R848" s="5"/>
      <c r="S848" s="5"/>
      <c r="T848" s="5"/>
      <c r="U848" s="5"/>
      <c r="V848" s="5"/>
      <c r="W848" s="5">
        <v>122131.15</v>
      </c>
      <c r="X848" s="5">
        <v>1</v>
      </c>
      <c r="Y848" s="5">
        <v>122131.15</v>
      </c>
      <c r="Z848" s="5"/>
      <c r="AA848" s="5"/>
      <c r="AB848" s="5"/>
    </row>
    <row r="849" spans="1:28" x14ac:dyDescent="0.2">
      <c r="A849" s="5">
        <v>50</v>
      </c>
      <c r="B849" s="5">
        <v>0</v>
      </c>
      <c r="C849" s="5">
        <v>0</v>
      </c>
      <c r="D849" s="5">
        <v>1</v>
      </c>
      <c r="E849" s="5">
        <v>203</v>
      </c>
      <c r="F849" s="5">
        <f>ROUND(Source!Q837,O849)</f>
        <v>101560.21</v>
      </c>
      <c r="G849" s="5" t="s">
        <v>66</v>
      </c>
      <c r="H849" s="5" t="s">
        <v>67</v>
      </c>
      <c r="I849" s="5"/>
      <c r="J849" s="5"/>
      <c r="K849" s="5">
        <v>203</v>
      </c>
      <c r="L849" s="5">
        <v>11</v>
      </c>
      <c r="M849" s="5">
        <v>3</v>
      </c>
      <c r="N849" s="5" t="s">
        <v>3</v>
      </c>
      <c r="O849" s="5">
        <v>2</v>
      </c>
      <c r="P849" s="5"/>
      <c r="Q849" s="5"/>
      <c r="R849" s="5"/>
      <c r="S849" s="5"/>
      <c r="T849" s="5"/>
      <c r="U849" s="5"/>
      <c r="V849" s="5"/>
      <c r="W849" s="5">
        <v>101560.20999999999</v>
      </c>
      <c r="X849" s="5">
        <v>1</v>
      </c>
      <c r="Y849" s="5">
        <v>101560.20999999999</v>
      </c>
      <c r="Z849" s="5"/>
      <c r="AA849" s="5"/>
      <c r="AB849" s="5"/>
    </row>
    <row r="850" spans="1:28" x14ac:dyDescent="0.2">
      <c r="A850" s="5">
        <v>50</v>
      </c>
      <c r="B850" s="5">
        <v>0</v>
      </c>
      <c r="C850" s="5">
        <v>0</v>
      </c>
      <c r="D850" s="5">
        <v>1</v>
      </c>
      <c r="E850" s="5">
        <v>231</v>
      </c>
      <c r="F850" s="5">
        <f>ROUND(Source!BB837,O850)</f>
        <v>0</v>
      </c>
      <c r="G850" s="5" t="s">
        <v>68</v>
      </c>
      <c r="H850" s="5" t="s">
        <v>69</v>
      </c>
      <c r="I850" s="5"/>
      <c r="J850" s="5"/>
      <c r="K850" s="5">
        <v>231</v>
      </c>
      <c r="L850" s="5">
        <v>12</v>
      </c>
      <c r="M850" s="5">
        <v>3</v>
      </c>
      <c r="N850" s="5" t="s">
        <v>3</v>
      </c>
      <c r="O850" s="5">
        <v>2</v>
      </c>
      <c r="P850" s="5"/>
      <c r="Q850" s="5"/>
      <c r="R850" s="5"/>
      <c r="S850" s="5"/>
      <c r="T850" s="5"/>
      <c r="U850" s="5"/>
      <c r="V850" s="5"/>
      <c r="W850" s="5">
        <v>0</v>
      </c>
      <c r="X850" s="5">
        <v>1</v>
      </c>
      <c r="Y850" s="5">
        <v>0</v>
      </c>
      <c r="Z850" s="5"/>
      <c r="AA850" s="5"/>
      <c r="AB850" s="5"/>
    </row>
    <row r="851" spans="1:28" x14ac:dyDescent="0.2">
      <c r="A851" s="5">
        <v>50</v>
      </c>
      <c r="B851" s="5">
        <v>0</v>
      </c>
      <c r="C851" s="5">
        <v>0</v>
      </c>
      <c r="D851" s="5">
        <v>1</v>
      </c>
      <c r="E851" s="5">
        <v>204</v>
      </c>
      <c r="F851" s="5">
        <f>ROUND(Source!R837,O851)</f>
        <v>31689</v>
      </c>
      <c r="G851" s="5" t="s">
        <v>70</v>
      </c>
      <c r="H851" s="5" t="s">
        <v>71</v>
      </c>
      <c r="I851" s="5"/>
      <c r="J851" s="5"/>
      <c r="K851" s="5">
        <v>204</v>
      </c>
      <c r="L851" s="5">
        <v>13</v>
      </c>
      <c r="M851" s="5">
        <v>3</v>
      </c>
      <c r="N851" s="5" t="s">
        <v>3</v>
      </c>
      <c r="O851" s="5">
        <v>2</v>
      </c>
      <c r="P851" s="5"/>
      <c r="Q851" s="5"/>
      <c r="R851" s="5"/>
      <c r="S851" s="5"/>
      <c r="T851" s="5"/>
      <c r="U851" s="5"/>
      <c r="V851" s="5"/>
      <c r="W851" s="5">
        <v>31688.999999999993</v>
      </c>
      <c r="X851" s="5">
        <v>1</v>
      </c>
      <c r="Y851" s="5">
        <v>31688.999999999993</v>
      </c>
      <c r="Z851" s="5"/>
      <c r="AA851" s="5"/>
      <c r="AB851" s="5"/>
    </row>
    <row r="852" spans="1:28" x14ac:dyDescent="0.2">
      <c r="A852" s="5">
        <v>50</v>
      </c>
      <c r="B852" s="5">
        <v>0</v>
      </c>
      <c r="C852" s="5">
        <v>0</v>
      </c>
      <c r="D852" s="5">
        <v>1</v>
      </c>
      <c r="E852" s="5">
        <v>205</v>
      </c>
      <c r="F852" s="5">
        <f>ROUND(Source!S837,O852)</f>
        <v>127435.71</v>
      </c>
      <c r="G852" s="5" t="s">
        <v>72</v>
      </c>
      <c r="H852" s="5" t="s">
        <v>73</v>
      </c>
      <c r="I852" s="5"/>
      <c r="J852" s="5"/>
      <c r="K852" s="5">
        <v>205</v>
      </c>
      <c r="L852" s="5">
        <v>14</v>
      </c>
      <c r="M852" s="5">
        <v>3</v>
      </c>
      <c r="N852" s="5" t="s">
        <v>3</v>
      </c>
      <c r="O852" s="5">
        <v>2</v>
      </c>
      <c r="P852" s="5"/>
      <c r="Q852" s="5"/>
      <c r="R852" s="5"/>
      <c r="S852" s="5"/>
      <c r="T852" s="5"/>
      <c r="U852" s="5"/>
      <c r="V852" s="5"/>
      <c r="W852" s="5">
        <v>127435.70999999998</v>
      </c>
      <c r="X852" s="5">
        <v>1</v>
      </c>
      <c r="Y852" s="5">
        <v>127435.70999999998</v>
      </c>
      <c r="Z852" s="5"/>
      <c r="AA852" s="5"/>
      <c r="AB852" s="5"/>
    </row>
    <row r="853" spans="1:28" x14ac:dyDescent="0.2">
      <c r="A853" s="5">
        <v>50</v>
      </c>
      <c r="B853" s="5">
        <v>0</v>
      </c>
      <c r="C853" s="5">
        <v>0</v>
      </c>
      <c r="D853" s="5">
        <v>1</v>
      </c>
      <c r="E853" s="5">
        <v>232</v>
      </c>
      <c r="F853" s="5">
        <f>ROUND(Source!BC837,O853)</f>
        <v>0</v>
      </c>
      <c r="G853" s="5" t="s">
        <v>74</v>
      </c>
      <c r="H853" s="5" t="s">
        <v>75</v>
      </c>
      <c r="I853" s="5"/>
      <c r="J853" s="5"/>
      <c r="K853" s="5">
        <v>232</v>
      </c>
      <c r="L853" s="5">
        <v>15</v>
      </c>
      <c r="M853" s="5">
        <v>3</v>
      </c>
      <c r="N853" s="5" t="s">
        <v>3</v>
      </c>
      <c r="O853" s="5">
        <v>2</v>
      </c>
      <c r="P853" s="5"/>
      <c r="Q853" s="5"/>
      <c r="R853" s="5"/>
      <c r="S853" s="5"/>
      <c r="T853" s="5"/>
      <c r="U853" s="5"/>
      <c r="V853" s="5"/>
      <c r="W853" s="5">
        <v>0</v>
      </c>
      <c r="X853" s="5">
        <v>1</v>
      </c>
      <c r="Y853" s="5">
        <v>0</v>
      </c>
      <c r="Z853" s="5"/>
      <c r="AA853" s="5"/>
      <c r="AB853" s="5"/>
    </row>
    <row r="854" spans="1:28" x14ac:dyDescent="0.2">
      <c r="A854" s="5">
        <v>50</v>
      </c>
      <c r="B854" s="5">
        <v>0</v>
      </c>
      <c r="C854" s="5">
        <v>0</v>
      </c>
      <c r="D854" s="5">
        <v>1</v>
      </c>
      <c r="E854" s="5">
        <v>214</v>
      </c>
      <c r="F854" s="5">
        <f>ROUND(Source!AS837,O854)</f>
        <v>1091825.01</v>
      </c>
      <c r="G854" s="5" t="s">
        <v>76</v>
      </c>
      <c r="H854" s="5" t="s">
        <v>77</v>
      </c>
      <c r="I854" s="5"/>
      <c r="J854" s="5"/>
      <c r="K854" s="5">
        <v>214</v>
      </c>
      <c r="L854" s="5">
        <v>16</v>
      </c>
      <c r="M854" s="5">
        <v>3</v>
      </c>
      <c r="N854" s="5" t="s">
        <v>3</v>
      </c>
      <c r="O854" s="5">
        <v>2</v>
      </c>
      <c r="P854" s="5"/>
      <c r="Q854" s="5"/>
      <c r="R854" s="5"/>
      <c r="S854" s="5"/>
      <c r="T854" s="5"/>
      <c r="U854" s="5"/>
      <c r="V854" s="5"/>
      <c r="W854" s="5">
        <v>1091825.01</v>
      </c>
      <c r="X854" s="5">
        <v>1</v>
      </c>
      <c r="Y854" s="5">
        <v>1091825.01</v>
      </c>
      <c r="Z854" s="5"/>
      <c r="AA854" s="5"/>
      <c r="AB854" s="5"/>
    </row>
    <row r="855" spans="1:28" x14ac:dyDescent="0.2">
      <c r="A855" s="5">
        <v>50</v>
      </c>
      <c r="B855" s="5">
        <v>0</v>
      </c>
      <c r="C855" s="5">
        <v>0</v>
      </c>
      <c r="D855" s="5">
        <v>1</v>
      </c>
      <c r="E855" s="5">
        <v>215</v>
      </c>
      <c r="F855" s="5">
        <f>ROUND(Source!AT837,O855)</f>
        <v>120051.85</v>
      </c>
      <c r="G855" s="5" t="s">
        <v>78</v>
      </c>
      <c r="H855" s="5" t="s">
        <v>79</v>
      </c>
      <c r="I855" s="5"/>
      <c r="J855" s="5"/>
      <c r="K855" s="5">
        <v>215</v>
      </c>
      <c r="L855" s="5">
        <v>17</v>
      </c>
      <c r="M855" s="5">
        <v>3</v>
      </c>
      <c r="N855" s="5" t="s">
        <v>3</v>
      </c>
      <c r="O855" s="5">
        <v>2</v>
      </c>
      <c r="P855" s="5"/>
      <c r="Q855" s="5"/>
      <c r="R855" s="5"/>
      <c r="S855" s="5"/>
      <c r="T855" s="5"/>
      <c r="U855" s="5"/>
      <c r="V855" s="5"/>
      <c r="W855" s="5">
        <v>120051.85</v>
      </c>
      <c r="X855" s="5">
        <v>1</v>
      </c>
      <c r="Y855" s="5">
        <v>120051.85</v>
      </c>
      <c r="Z855" s="5"/>
      <c r="AA855" s="5"/>
      <c r="AB855" s="5"/>
    </row>
    <row r="856" spans="1:28" x14ac:dyDescent="0.2">
      <c r="A856" s="5">
        <v>50</v>
      </c>
      <c r="B856" s="5">
        <v>0</v>
      </c>
      <c r="C856" s="5">
        <v>0</v>
      </c>
      <c r="D856" s="5">
        <v>1</v>
      </c>
      <c r="E856" s="5">
        <v>217</v>
      </c>
      <c r="F856" s="5">
        <f>ROUND(Source!AU837,O856)</f>
        <v>0</v>
      </c>
      <c r="G856" s="5" t="s">
        <v>80</v>
      </c>
      <c r="H856" s="5" t="s">
        <v>81</v>
      </c>
      <c r="I856" s="5"/>
      <c r="J856" s="5"/>
      <c r="K856" s="5">
        <v>217</v>
      </c>
      <c r="L856" s="5">
        <v>18</v>
      </c>
      <c r="M856" s="5">
        <v>3</v>
      </c>
      <c r="N856" s="5" t="s">
        <v>3</v>
      </c>
      <c r="O856" s="5">
        <v>2</v>
      </c>
      <c r="P856" s="5"/>
      <c r="Q856" s="5"/>
      <c r="R856" s="5"/>
      <c r="S856" s="5"/>
      <c r="T856" s="5"/>
      <c r="U856" s="5"/>
      <c r="V856" s="5"/>
      <c r="W856" s="5">
        <v>0</v>
      </c>
      <c r="X856" s="5">
        <v>1</v>
      </c>
      <c r="Y856" s="5">
        <v>0</v>
      </c>
      <c r="Z856" s="5"/>
      <c r="AA856" s="5"/>
      <c r="AB856" s="5"/>
    </row>
    <row r="857" spans="1:28" x14ac:dyDescent="0.2">
      <c r="A857" s="5">
        <v>50</v>
      </c>
      <c r="B857" s="5">
        <v>0</v>
      </c>
      <c r="C857" s="5">
        <v>0</v>
      </c>
      <c r="D857" s="5">
        <v>1</v>
      </c>
      <c r="E857" s="5">
        <v>230</v>
      </c>
      <c r="F857" s="5">
        <f>ROUND(Source!BA837,O857)</f>
        <v>0</v>
      </c>
      <c r="G857" s="5" t="s">
        <v>82</v>
      </c>
      <c r="H857" s="5" t="s">
        <v>83</v>
      </c>
      <c r="I857" s="5"/>
      <c r="J857" s="5"/>
      <c r="K857" s="5">
        <v>230</v>
      </c>
      <c r="L857" s="5">
        <v>19</v>
      </c>
      <c r="M857" s="5">
        <v>3</v>
      </c>
      <c r="N857" s="5" t="s">
        <v>3</v>
      </c>
      <c r="O857" s="5">
        <v>2</v>
      </c>
      <c r="P857" s="5"/>
      <c r="Q857" s="5"/>
      <c r="R857" s="5"/>
      <c r="S857" s="5"/>
      <c r="T857" s="5"/>
      <c r="U857" s="5"/>
      <c r="V857" s="5"/>
      <c r="W857" s="5">
        <v>0</v>
      </c>
      <c r="X857" s="5">
        <v>1</v>
      </c>
      <c r="Y857" s="5">
        <v>0</v>
      </c>
      <c r="Z857" s="5"/>
      <c r="AA857" s="5"/>
      <c r="AB857" s="5"/>
    </row>
    <row r="858" spans="1:28" x14ac:dyDescent="0.2">
      <c r="A858" s="5">
        <v>50</v>
      </c>
      <c r="B858" s="5">
        <v>0</v>
      </c>
      <c r="C858" s="5">
        <v>0</v>
      </c>
      <c r="D858" s="5">
        <v>1</v>
      </c>
      <c r="E858" s="5">
        <v>206</v>
      </c>
      <c r="F858" s="5">
        <f>ROUND(Source!T837,O858)</f>
        <v>0</v>
      </c>
      <c r="G858" s="5" t="s">
        <v>84</v>
      </c>
      <c r="H858" s="5" t="s">
        <v>85</v>
      </c>
      <c r="I858" s="5"/>
      <c r="J858" s="5"/>
      <c r="K858" s="5">
        <v>206</v>
      </c>
      <c r="L858" s="5">
        <v>20</v>
      </c>
      <c r="M858" s="5">
        <v>3</v>
      </c>
      <c r="N858" s="5" t="s">
        <v>3</v>
      </c>
      <c r="O858" s="5">
        <v>2</v>
      </c>
      <c r="P858" s="5"/>
      <c r="Q858" s="5"/>
      <c r="R858" s="5"/>
      <c r="S858" s="5"/>
      <c r="T858" s="5"/>
      <c r="U858" s="5"/>
      <c r="V858" s="5"/>
      <c r="W858" s="5">
        <v>0</v>
      </c>
      <c r="X858" s="5">
        <v>1</v>
      </c>
      <c r="Y858" s="5">
        <v>0</v>
      </c>
      <c r="Z858" s="5"/>
      <c r="AA858" s="5"/>
      <c r="AB858" s="5"/>
    </row>
    <row r="859" spans="1:28" x14ac:dyDescent="0.2">
      <c r="A859" s="5">
        <v>50</v>
      </c>
      <c r="B859" s="5">
        <v>0</v>
      </c>
      <c r="C859" s="5">
        <v>0</v>
      </c>
      <c r="D859" s="5">
        <v>1</v>
      </c>
      <c r="E859" s="5">
        <v>207</v>
      </c>
      <c r="F859" s="5">
        <f>ROUND(Source!U837,O859)</f>
        <v>329.40590200000003</v>
      </c>
      <c r="G859" s="5" t="s">
        <v>86</v>
      </c>
      <c r="H859" s="5" t="s">
        <v>87</v>
      </c>
      <c r="I859" s="5"/>
      <c r="J859" s="5"/>
      <c r="K859" s="5">
        <v>207</v>
      </c>
      <c r="L859" s="5">
        <v>21</v>
      </c>
      <c r="M859" s="5">
        <v>3</v>
      </c>
      <c r="N859" s="5" t="s">
        <v>3</v>
      </c>
      <c r="O859" s="5">
        <v>7</v>
      </c>
      <c r="P859" s="5"/>
      <c r="Q859" s="5"/>
      <c r="R859" s="5"/>
      <c r="S859" s="5"/>
      <c r="T859" s="5"/>
      <c r="U859" s="5"/>
      <c r="V859" s="5"/>
      <c r="W859" s="5">
        <v>329.40590200000003</v>
      </c>
      <c r="X859" s="5">
        <v>1</v>
      </c>
      <c r="Y859" s="5">
        <v>329.40590200000003</v>
      </c>
      <c r="Z859" s="5"/>
      <c r="AA859" s="5"/>
      <c r="AB859" s="5"/>
    </row>
    <row r="860" spans="1:28" x14ac:dyDescent="0.2">
      <c r="A860" s="5">
        <v>50</v>
      </c>
      <c r="B860" s="5">
        <v>0</v>
      </c>
      <c r="C860" s="5">
        <v>0</v>
      </c>
      <c r="D860" s="5">
        <v>1</v>
      </c>
      <c r="E860" s="5">
        <v>208</v>
      </c>
      <c r="F860" s="5">
        <f>ROUND(Source!V837,O860)</f>
        <v>64.249006600000001</v>
      </c>
      <c r="G860" s="5" t="s">
        <v>88</v>
      </c>
      <c r="H860" s="5" t="s">
        <v>89</v>
      </c>
      <c r="I860" s="5"/>
      <c r="J860" s="5"/>
      <c r="K860" s="5">
        <v>208</v>
      </c>
      <c r="L860" s="5">
        <v>22</v>
      </c>
      <c r="M860" s="5">
        <v>3</v>
      </c>
      <c r="N860" s="5" t="s">
        <v>3</v>
      </c>
      <c r="O860" s="5">
        <v>7</v>
      </c>
      <c r="P860" s="5"/>
      <c r="Q860" s="5"/>
      <c r="R860" s="5"/>
      <c r="S860" s="5"/>
      <c r="T860" s="5"/>
      <c r="U860" s="5"/>
      <c r="V860" s="5"/>
      <c r="W860" s="5">
        <v>64.249006600000001</v>
      </c>
      <c r="X860" s="5">
        <v>1</v>
      </c>
      <c r="Y860" s="5">
        <v>64.249006600000001</v>
      </c>
      <c r="Z860" s="5"/>
      <c r="AA860" s="5"/>
      <c r="AB860" s="5"/>
    </row>
    <row r="861" spans="1:28" x14ac:dyDescent="0.2">
      <c r="A861" s="5">
        <v>50</v>
      </c>
      <c r="B861" s="5">
        <v>0</v>
      </c>
      <c r="C861" s="5">
        <v>0</v>
      </c>
      <c r="D861" s="5">
        <v>1</v>
      </c>
      <c r="E861" s="5">
        <v>209</v>
      </c>
      <c r="F861" s="5">
        <f>ROUND(Source!W837,O861)</f>
        <v>0</v>
      </c>
      <c r="G861" s="5" t="s">
        <v>90</v>
      </c>
      <c r="H861" s="5" t="s">
        <v>91</v>
      </c>
      <c r="I861" s="5"/>
      <c r="J861" s="5"/>
      <c r="K861" s="5">
        <v>209</v>
      </c>
      <c r="L861" s="5">
        <v>23</v>
      </c>
      <c r="M861" s="5">
        <v>3</v>
      </c>
      <c r="N861" s="5" t="s">
        <v>3</v>
      </c>
      <c r="O861" s="5">
        <v>2</v>
      </c>
      <c r="P861" s="5"/>
      <c r="Q861" s="5"/>
      <c r="R861" s="5"/>
      <c r="S861" s="5"/>
      <c r="T861" s="5"/>
      <c r="U861" s="5"/>
      <c r="V861" s="5"/>
      <c r="W861" s="5">
        <v>0</v>
      </c>
      <c r="X861" s="5">
        <v>1</v>
      </c>
      <c r="Y861" s="5">
        <v>0</v>
      </c>
      <c r="Z861" s="5"/>
      <c r="AA861" s="5"/>
      <c r="AB861" s="5"/>
    </row>
    <row r="862" spans="1:28" x14ac:dyDescent="0.2">
      <c r="A862" s="5">
        <v>50</v>
      </c>
      <c r="B862" s="5">
        <v>0</v>
      </c>
      <c r="C862" s="5">
        <v>0</v>
      </c>
      <c r="D862" s="5">
        <v>1</v>
      </c>
      <c r="E862" s="5">
        <v>233</v>
      </c>
      <c r="F862" s="5">
        <f>ROUND(Source!BD837,O862)</f>
        <v>0</v>
      </c>
      <c r="G862" s="5" t="s">
        <v>92</v>
      </c>
      <c r="H862" s="5" t="s">
        <v>93</v>
      </c>
      <c r="I862" s="5"/>
      <c r="J862" s="5"/>
      <c r="K862" s="5">
        <v>233</v>
      </c>
      <c r="L862" s="5">
        <v>24</v>
      </c>
      <c r="M862" s="5">
        <v>3</v>
      </c>
      <c r="N862" s="5" t="s">
        <v>3</v>
      </c>
      <c r="O862" s="5">
        <v>2</v>
      </c>
      <c r="P862" s="5"/>
      <c r="Q862" s="5"/>
      <c r="R862" s="5"/>
      <c r="S862" s="5"/>
      <c r="T862" s="5"/>
      <c r="U862" s="5"/>
      <c r="V862" s="5"/>
      <c r="W862" s="5">
        <v>0</v>
      </c>
      <c r="X862" s="5">
        <v>1</v>
      </c>
      <c r="Y862" s="5">
        <v>0</v>
      </c>
      <c r="Z862" s="5"/>
      <c r="AA862" s="5"/>
      <c r="AB862" s="5"/>
    </row>
    <row r="863" spans="1:28" x14ac:dyDescent="0.2">
      <c r="A863" s="5">
        <v>50</v>
      </c>
      <c r="B863" s="5">
        <v>0</v>
      </c>
      <c r="C863" s="5">
        <v>0</v>
      </c>
      <c r="D863" s="5">
        <v>1</v>
      </c>
      <c r="E863" s="5">
        <v>0</v>
      </c>
      <c r="F863" s="5">
        <f>ROUND(Source!X837,O863)</f>
        <v>174390.39</v>
      </c>
      <c r="G863" s="5" t="s">
        <v>94</v>
      </c>
      <c r="H863" s="5" t="s">
        <v>95</v>
      </c>
      <c r="I863" s="5"/>
      <c r="J863" s="5"/>
      <c r="K863" s="5">
        <v>210</v>
      </c>
      <c r="L863" s="5">
        <v>25</v>
      </c>
      <c r="M863" s="5">
        <v>3</v>
      </c>
      <c r="N863" s="5" t="s">
        <v>3</v>
      </c>
      <c r="O863" s="5">
        <v>2</v>
      </c>
      <c r="P863" s="5"/>
      <c r="Q863" s="5"/>
      <c r="R863" s="5"/>
      <c r="S863" s="5"/>
      <c r="T863" s="5"/>
      <c r="U863" s="5"/>
      <c r="V863" s="5"/>
      <c r="W863" s="5">
        <v>174390.39</v>
      </c>
      <c r="X863" s="5">
        <v>1</v>
      </c>
      <c r="Y863" s="5">
        <v>174390.39</v>
      </c>
      <c r="Z863" s="5"/>
      <c r="AA863" s="5"/>
      <c r="AB863" s="5"/>
    </row>
    <row r="864" spans="1:28" x14ac:dyDescent="0.2">
      <c r="A864" s="5">
        <v>50</v>
      </c>
      <c r="B864" s="5">
        <v>0</v>
      </c>
      <c r="C864" s="5">
        <v>0</v>
      </c>
      <c r="D864" s="5">
        <v>1</v>
      </c>
      <c r="E864" s="5">
        <v>0</v>
      </c>
      <c r="F864" s="5">
        <f>ROUND(Source!Y837,O864)</f>
        <v>101031.71</v>
      </c>
      <c r="G864" s="5" t="s">
        <v>96</v>
      </c>
      <c r="H864" s="5" t="s">
        <v>97</v>
      </c>
      <c r="I864" s="5"/>
      <c r="J864" s="5"/>
      <c r="K864" s="5">
        <v>211</v>
      </c>
      <c r="L864" s="5">
        <v>26</v>
      </c>
      <c r="M864" s="5">
        <v>3</v>
      </c>
      <c r="N864" s="5" t="s">
        <v>3</v>
      </c>
      <c r="O864" s="5">
        <v>2</v>
      </c>
      <c r="P864" s="5"/>
      <c r="Q864" s="5"/>
      <c r="R864" s="5"/>
      <c r="S864" s="5"/>
      <c r="T864" s="5"/>
      <c r="U864" s="5"/>
      <c r="V864" s="5"/>
      <c r="W864" s="5">
        <v>101031.71</v>
      </c>
      <c r="X864" s="5">
        <v>1</v>
      </c>
      <c r="Y864" s="5">
        <v>101031.71</v>
      </c>
      <c r="Z864" s="5"/>
      <c r="AA864" s="5"/>
      <c r="AB864" s="5"/>
    </row>
    <row r="865" spans="1:28" x14ac:dyDescent="0.2">
      <c r="A865" s="5">
        <v>50</v>
      </c>
      <c r="B865" s="5">
        <v>0</v>
      </c>
      <c r="C865" s="5">
        <v>0</v>
      </c>
      <c r="D865" s="5">
        <v>1</v>
      </c>
      <c r="E865" s="5">
        <v>224</v>
      </c>
      <c r="F865" s="5">
        <f>ROUND(Source!AR837,O865)</f>
        <v>1334008.01</v>
      </c>
      <c r="G865" s="5" t="s">
        <v>98</v>
      </c>
      <c r="H865" s="5" t="s">
        <v>99</v>
      </c>
      <c r="I865" s="5"/>
      <c r="J865" s="5"/>
      <c r="K865" s="5">
        <v>224</v>
      </c>
      <c r="L865" s="5">
        <v>27</v>
      </c>
      <c r="M865" s="5">
        <v>3</v>
      </c>
      <c r="N865" s="5" t="s">
        <v>3</v>
      </c>
      <c r="O865" s="5">
        <v>2</v>
      </c>
      <c r="P865" s="5"/>
      <c r="Q865" s="5"/>
      <c r="R865" s="5"/>
      <c r="S865" s="5"/>
      <c r="T865" s="5"/>
      <c r="U865" s="5"/>
      <c r="V865" s="5"/>
      <c r="W865" s="5">
        <v>1334008.01</v>
      </c>
      <c r="X865" s="5">
        <v>1</v>
      </c>
      <c r="Y865" s="5">
        <v>1334008.01</v>
      </c>
      <c r="Z865" s="5"/>
      <c r="AA865" s="5"/>
      <c r="AB865" s="5"/>
    </row>
    <row r="866" spans="1:28" x14ac:dyDescent="0.2">
      <c r="A866" s="5">
        <v>50</v>
      </c>
      <c r="B866" s="5">
        <v>1</v>
      </c>
      <c r="C866" s="5">
        <v>0</v>
      </c>
      <c r="D866" s="5">
        <v>2</v>
      </c>
      <c r="E866" s="5">
        <v>201</v>
      </c>
      <c r="F866" s="5">
        <f>ROUND(ROUND(F839,0),O866)</f>
        <v>1058586</v>
      </c>
      <c r="G866" s="5" t="s">
        <v>831</v>
      </c>
      <c r="H866" s="5" t="s">
        <v>832</v>
      </c>
      <c r="I866" s="5"/>
      <c r="J866" s="5"/>
      <c r="K866" s="5">
        <v>212</v>
      </c>
      <c r="L866" s="5">
        <v>28</v>
      </c>
      <c r="M866" s="5">
        <v>0</v>
      </c>
      <c r="N866" s="5" t="s">
        <v>3</v>
      </c>
      <c r="O866" s="5">
        <v>0</v>
      </c>
      <c r="P866" s="5"/>
      <c r="Q866" s="5"/>
      <c r="R866" s="5"/>
      <c r="S866" s="5"/>
      <c r="T866" s="5"/>
      <c r="U866" s="5"/>
      <c r="V866" s="5"/>
      <c r="W866" s="5">
        <v>936455</v>
      </c>
      <c r="X866" s="5">
        <v>1</v>
      </c>
      <c r="Y866" s="5">
        <v>936455</v>
      </c>
      <c r="Z866" s="5"/>
      <c r="AA866" s="5"/>
      <c r="AB866" s="5"/>
    </row>
    <row r="867" spans="1:28" x14ac:dyDescent="0.2">
      <c r="A867" s="5">
        <v>50</v>
      </c>
      <c r="B867" s="5">
        <v>1</v>
      </c>
      <c r="C867" s="5">
        <v>0</v>
      </c>
      <c r="D867" s="5">
        <v>2</v>
      </c>
      <c r="E867" s="5">
        <v>210</v>
      </c>
      <c r="F867" s="5">
        <f>ROUND(ROUND(F863,0),O867)</f>
        <v>174390</v>
      </c>
      <c r="G867" s="5" t="s">
        <v>833</v>
      </c>
      <c r="H867" s="5" t="s">
        <v>95</v>
      </c>
      <c r="I867" s="5"/>
      <c r="J867" s="5"/>
      <c r="K867" s="5">
        <v>212</v>
      </c>
      <c r="L867" s="5">
        <v>29</v>
      </c>
      <c r="M867" s="5">
        <v>0</v>
      </c>
      <c r="N867" s="5" t="s">
        <v>3</v>
      </c>
      <c r="O867" s="5">
        <v>0</v>
      </c>
      <c r="P867" s="5"/>
      <c r="Q867" s="5"/>
      <c r="R867" s="5"/>
      <c r="S867" s="5"/>
      <c r="T867" s="5"/>
      <c r="U867" s="5"/>
      <c r="V867" s="5"/>
      <c r="W867" s="5">
        <v>174390</v>
      </c>
      <c r="X867" s="5">
        <v>1</v>
      </c>
      <c r="Y867" s="5">
        <v>174390</v>
      </c>
      <c r="Z867" s="5"/>
      <c r="AA867" s="5"/>
      <c r="AB867" s="5"/>
    </row>
    <row r="868" spans="1:28" x14ac:dyDescent="0.2">
      <c r="A868" s="5">
        <v>50</v>
      </c>
      <c r="B868" s="5">
        <v>1</v>
      </c>
      <c r="C868" s="5">
        <v>0</v>
      </c>
      <c r="D868" s="5">
        <v>2</v>
      </c>
      <c r="E868" s="5">
        <v>211</v>
      </c>
      <c r="F868" s="5">
        <f>ROUND(ROUND(F864,0),O868)</f>
        <v>101032</v>
      </c>
      <c r="G868" s="5" t="s">
        <v>834</v>
      </c>
      <c r="H868" s="5" t="s">
        <v>97</v>
      </c>
      <c r="I868" s="5"/>
      <c r="J868" s="5"/>
      <c r="K868" s="5">
        <v>212</v>
      </c>
      <c r="L868" s="5">
        <v>30</v>
      </c>
      <c r="M868" s="5">
        <v>0</v>
      </c>
      <c r="N868" s="5" t="s">
        <v>3</v>
      </c>
      <c r="O868" s="5">
        <v>0</v>
      </c>
      <c r="P868" s="5"/>
      <c r="Q868" s="5"/>
      <c r="R868" s="5"/>
      <c r="S868" s="5"/>
      <c r="T868" s="5"/>
      <c r="U868" s="5"/>
      <c r="V868" s="5"/>
      <c r="W868" s="5">
        <v>101032</v>
      </c>
      <c r="X868" s="5">
        <v>1</v>
      </c>
      <c r="Y868" s="5">
        <v>101032</v>
      </c>
      <c r="Z868" s="5"/>
      <c r="AA868" s="5"/>
      <c r="AB868" s="5"/>
    </row>
    <row r="869" spans="1:28" x14ac:dyDescent="0.2">
      <c r="A869" s="5">
        <v>50</v>
      </c>
      <c r="B869" s="5">
        <v>1</v>
      </c>
      <c r="C869" s="5">
        <v>0</v>
      </c>
      <c r="D869" s="5">
        <v>2</v>
      </c>
      <c r="E869" s="5">
        <v>0</v>
      </c>
      <c r="F869" s="5">
        <f>ROUND(F866+F867+F868,O869)</f>
        <v>1334008</v>
      </c>
      <c r="G869" s="5" t="s">
        <v>835</v>
      </c>
      <c r="H869" s="5" t="s">
        <v>836</v>
      </c>
      <c r="I869" s="5"/>
      <c r="J869" s="5"/>
      <c r="K869" s="5">
        <v>212</v>
      </c>
      <c r="L869" s="5">
        <v>31</v>
      </c>
      <c r="M869" s="5">
        <v>0</v>
      </c>
      <c r="N869" s="5" t="s">
        <v>3</v>
      </c>
      <c r="O869" s="5">
        <v>2</v>
      </c>
      <c r="P869" s="5"/>
      <c r="Q869" s="5"/>
      <c r="R869" s="5"/>
      <c r="S869" s="5"/>
      <c r="T869" s="5"/>
      <c r="U869" s="5"/>
      <c r="V869" s="5"/>
      <c r="W869" s="5">
        <v>1211877</v>
      </c>
      <c r="X869" s="5">
        <v>1</v>
      </c>
      <c r="Y869" s="5">
        <v>1211877</v>
      </c>
      <c r="Z869" s="5"/>
      <c r="AA869" s="5"/>
      <c r="AB869" s="5"/>
    </row>
    <row r="870" spans="1:28" x14ac:dyDescent="0.2">
      <c r="A870" s="5">
        <v>50</v>
      </c>
      <c r="B870" s="5">
        <v>1</v>
      </c>
      <c r="C870" s="5">
        <v>0</v>
      </c>
      <c r="D870" s="5">
        <v>2</v>
      </c>
      <c r="E870" s="5">
        <v>0</v>
      </c>
      <c r="F870" s="5">
        <f>ROUND(ROUND(F869*0.015,0),O870)</f>
        <v>20010</v>
      </c>
      <c r="G870" s="5" t="s">
        <v>837</v>
      </c>
      <c r="H870" s="5" t="s">
        <v>838</v>
      </c>
      <c r="I870" s="5"/>
      <c r="J870" s="5"/>
      <c r="K870" s="5">
        <v>212</v>
      </c>
      <c r="L870" s="5">
        <v>32</v>
      </c>
      <c r="M870" s="5">
        <v>0</v>
      </c>
      <c r="N870" s="5" t="s">
        <v>3</v>
      </c>
      <c r="O870" s="5">
        <v>0</v>
      </c>
      <c r="P870" s="5"/>
      <c r="Q870" s="5"/>
      <c r="R870" s="5"/>
      <c r="S870" s="5"/>
      <c r="T870" s="5"/>
      <c r="U870" s="5"/>
      <c r="V870" s="5"/>
      <c r="W870" s="5">
        <v>18178</v>
      </c>
      <c r="X870" s="5">
        <v>1</v>
      </c>
      <c r="Y870" s="5">
        <v>18178</v>
      </c>
      <c r="Z870" s="5"/>
      <c r="AA870" s="5"/>
      <c r="AB870" s="5"/>
    </row>
    <row r="871" spans="1:28" x14ac:dyDescent="0.2">
      <c r="A871" s="5">
        <v>50</v>
      </c>
      <c r="B871" s="5">
        <v>1</v>
      </c>
      <c r="C871" s="5">
        <v>0</v>
      </c>
      <c r="D871" s="5">
        <v>2</v>
      </c>
      <c r="E871" s="5">
        <v>0</v>
      </c>
      <c r="F871" s="5">
        <f>ROUND(F869+F870,O871)</f>
        <v>1354018</v>
      </c>
      <c r="G871" s="5" t="s">
        <v>839</v>
      </c>
      <c r="H871" s="5" t="s">
        <v>836</v>
      </c>
      <c r="I871" s="5"/>
      <c r="J871" s="5"/>
      <c r="K871" s="5">
        <v>212</v>
      </c>
      <c r="L871" s="5">
        <v>33</v>
      </c>
      <c r="M871" s="5">
        <v>0</v>
      </c>
      <c r="N871" s="5" t="s">
        <v>3</v>
      </c>
      <c r="O871" s="5">
        <v>2</v>
      </c>
      <c r="P871" s="5"/>
      <c r="Q871" s="5"/>
      <c r="R871" s="5"/>
      <c r="S871" s="5"/>
      <c r="T871" s="5"/>
      <c r="U871" s="5"/>
      <c r="V871" s="5"/>
      <c r="W871" s="5">
        <v>1230055</v>
      </c>
      <c r="X871" s="5">
        <v>1</v>
      </c>
      <c r="Y871" s="5">
        <v>1230055</v>
      </c>
      <c r="Z871" s="5"/>
      <c r="AA871" s="5"/>
      <c r="AB871" s="5"/>
    </row>
    <row r="872" spans="1:28" x14ac:dyDescent="0.2">
      <c r="A872" s="5">
        <v>50</v>
      </c>
      <c r="B872" s="5">
        <v>1</v>
      </c>
      <c r="C872" s="5">
        <v>0</v>
      </c>
      <c r="D872" s="5">
        <v>2</v>
      </c>
      <c r="E872" s="5">
        <v>0</v>
      </c>
      <c r="F872" s="5">
        <f>ROUND(ROUND(F871*0.2,0),O872)</f>
        <v>270804</v>
      </c>
      <c r="G872" s="5" t="s">
        <v>840</v>
      </c>
      <c r="H872" s="5" t="s">
        <v>841</v>
      </c>
      <c r="I872" s="5"/>
      <c r="J872" s="5"/>
      <c r="K872" s="5">
        <v>212</v>
      </c>
      <c r="L872" s="5">
        <v>34</v>
      </c>
      <c r="M872" s="5">
        <v>0</v>
      </c>
      <c r="N872" s="5" t="s">
        <v>3</v>
      </c>
      <c r="O872" s="5">
        <v>0</v>
      </c>
      <c r="P872" s="5"/>
      <c r="Q872" s="5"/>
      <c r="R872" s="5"/>
      <c r="S872" s="5"/>
      <c r="T872" s="5"/>
      <c r="U872" s="5"/>
      <c r="V872" s="5"/>
      <c r="W872" s="5">
        <v>246011</v>
      </c>
      <c r="X872" s="5">
        <v>1</v>
      </c>
      <c r="Y872" s="5">
        <v>246011</v>
      </c>
      <c r="Z872" s="5"/>
      <c r="AA872" s="5"/>
      <c r="AB872" s="5"/>
    </row>
    <row r="873" spans="1:28" x14ac:dyDescent="0.2">
      <c r="A873" s="5">
        <v>50</v>
      </c>
      <c r="B873" s="5">
        <v>1</v>
      </c>
      <c r="C873" s="5">
        <v>0</v>
      </c>
      <c r="D873" s="5">
        <v>2</v>
      </c>
      <c r="E873" s="5">
        <v>213</v>
      </c>
      <c r="F873" s="5">
        <f>ROUND(F871+F872,O873)</f>
        <v>1624822</v>
      </c>
      <c r="G873" s="5" t="s">
        <v>842</v>
      </c>
      <c r="H873" s="5" t="s">
        <v>98</v>
      </c>
      <c r="I873" s="5"/>
      <c r="J873" s="5"/>
      <c r="K873" s="5">
        <v>212</v>
      </c>
      <c r="L873" s="5">
        <v>35</v>
      </c>
      <c r="M873" s="5">
        <v>0</v>
      </c>
      <c r="N873" s="5" t="s">
        <v>3</v>
      </c>
      <c r="O873" s="5">
        <v>2</v>
      </c>
      <c r="P873" s="5"/>
      <c r="Q873" s="5"/>
      <c r="R873" s="5"/>
      <c r="S873" s="5"/>
      <c r="T873" s="5"/>
      <c r="U873" s="5"/>
      <c r="V873" s="5"/>
      <c r="W873" s="5">
        <v>1476066</v>
      </c>
      <c r="X873" s="5">
        <v>1</v>
      </c>
      <c r="Y873" s="5">
        <v>1476066</v>
      </c>
      <c r="Z873" s="5"/>
      <c r="AA873" s="5"/>
      <c r="AB873" s="5"/>
    </row>
    <row r="876" spans="1:28" x14ac:dyDescent="0.2">
      <c r="A876">
        <v>70</v>
      </c>
      <c r="B876">
        <v>1</v>
      </c>
      <c r="D876">
        <v>1</v>
      </c>
      <c r="E876" t="s">
        <v>843</v>
      </c>
      <c r="F876" t="s">
        <v>844</v>
      </c>
      <c r="G876">
        <v>1</v>
      </c>
      <c r="H876">
        <v>0</v>
      </c>
      <c r="I876" t="s">
        <v>3</v>
      </c>
      <c r="J876">
        <v>1</v>
      </c>
      <c r="K876">
        <v>0</v>
      </c>
      <c r="L876" t="s">
        <v>3</v>
      </c>
      <c r="M876" t="s">
        <v>3</v>
      </c>
      <c r="N876">
        <v>0</v>
      </c>
      <c r="P876" t="s">
        <v>845</v>
      </c>
    </row>
    <row r="877" spans="1:28" x14ac:dyDescent="0.2">
      <c r="A877">
        <v>70</v>
      </c>
      <c r="B877">
        <v>1</v>
      </c>
      <c r="D877">
        <v>2</v>
      </c>
      <c r="E877" t="s">
        <v>846</v>
      </c>
      <c r="F877" t="s">
        <v>847</v>
      </c>
      <c r="G877">
        <v>0</v>
      </c>
      <c r="H877">
        <v>0</v>
      </c>
      <c r="I877" t="s">
        <v>3</v>
      </c>
      <c r="J877">
        <v>1</v>
      </c>
      <c r="K877">
        <v>0</v>
      </c>
      <c r="L877" t="s">
        <v>3</v>
      </c>
      <c r="M877" t="s">
        <v>3</v>
      </c>
      <c r="N877">
        <v>0</v>
      </c>
      <c r="P877" t="s">
        <v>848</v>
      </c>
    </row>
    <row r="878" spans="1:28" x14ac:dyDescent="0.2">
      <c r="A878">
        <v>70</v>
      </c>
      <c r="B878">
        <v>1</v>
      </c>
      <c r="D878">
        <v>3</v>
      </c>
      <c r="E878" t="s">
        <v>849</v>
      </c>
      <c r="F878" t="s">
        <v>850</v>
      </c>
      <c r="G878">
        <v>0</v>
      </c>
      <c r="H878">
        <v>0</v>
      </c>
      <c r="I878" t="s">
        <v>3</v>
      </c>
      <c r="J878">
        <v>1</v>
      </c>
      <c r="K878">
        <v>0</v>
      </c>
      <c r="L878" t="s">
        <v>3</v>
      </c>
      <c r="M878" t="s">
        <v>3</v>
      </c>
      <c r="N878">
        <v>0</v>
      </c>
      <c r="P878" t="s">
        <v>851</v>
      </c>
    </row>
    <row r="879" spans="1:28" x14ac:dyDescent="0.2">
      <c r="A879">
        <v>70</v>
      </c>
      <c r="B879">
        <v>1</v>
      </c>
      <c r="D879">
        <v>4</v>
      </c>
      <c r="E879" t="s">
        <v>852</v>
      </c>
      <c r="F879" t="s">
        <v>853</v>
      </c>
      <c r="G879">
        <v>1</v>
      </c>
      <c r="H879">
        <v>0</v>
      </c>
      <c r="I879" t="s">
        <v>3</v>
      </c>
      <c r="J879">
        <v>2</v>
      </c>
      <c r="K879">
        <v>0</v>
      </c>
      <c r="L879" t="s">
        <v>3</v>
      </c>
      <c r="M879" t="s">
        <v>3</v>
      </c>
      <c r="N879">
        <v>0</v>
      </c>
      <c r="P879" t="s">
        <v>3</v>
      </c>
    </row>
    <row r="880" spans="1:28" x14ac:dyDescent="0.2">
      <c r="A880">
        <v>70</v>
      </c>
      <c r="B880">
        <v>1</v>
      </c>
      <c r="D880">
        <v>5</v>
      </c>
      <c r="E880" t="s">
        <v>854</v>
      </c>
      <c r="F880" t="s">
        <v>855</v>
      </c>
      <c r="G880">
        <v>0</v>
      </c>
      <c r="H880">
        <v>0</v>
      </c>
      <c r="I880" t="s">
        <v>3</v>
      </c>
      <c r="J880">
        <v>2</v>
      </c>
      <c r="K880">
        <v>0</v>
      </c>
      <c r="L880" t="s">
        <v>3</v>
      </c>
      <c r="M880" t="s">
        <v>3</v>
      </c>
      <c r="N880">
        <v>0</v>
      </c>
      <c r="P880" t="s">
        <v>3</v>
      </c>
    </row>
    <row r="881" spans="1:16" x14ac:dyDescent="0.2">
      <c r="A881">
        <v>70</v>
      </c>
      <c r="B881">
        <v>1</v>
      </c>
      <c r="D881">
        <v>6</v>
      </c>
      <c r="E881" t="s">
        <v>856</v>
      </c>
      <c r="F881" t="s">
        <v>857</v>
      </c>
      <c r="G881">
        <v>0</v>
      </c>
      <c r="H881">
        <v>0</v>
      </c>
      <c r="I881" t="s">
        <v>3</v>
      </c>
      <c r="J881">
        <v>2</v>
      </c>
      <c r="K881">
        <v>0</v>
      </c>
      <c r="L881" t="s">
        <v>3</v>
      </c>
      <c r="M881" t="s">
        <v>3</v>
      </c>
      <c r="N881">
        <v>0</v>
      </c>
      <c r="P881" t="s">
        <v>3</v>
      </c>
    </row>
    <row r="882" spans="1:16" x14ac:dyDescent="0.2">
      <c r="A882">
        <v>70</v>
      </c>
      <c r="B882">
        <v>1</v>
      </c>
      <c r="D882">
        <v>7</v>
      </c>
      <c r="E882" t="s">
        <v>858</v>
      </c>
      <c r="F882" t="s">
        <v>859</v>
      </c>
      <c r="G882">
        <v>0</v>
      </c>
      <c r="H882">
        <v>0</v>
      </c>
      <c r="I882" t="s">
        <v>860</v>
      </c>
      <c r="J882">
        <v>0</v>
      </c>
      <c r="K882">
        <v>0</v>
      </c>
      <c r="L882" t="s">
        <v>3</v>
      </c>
      <c r="M882" t="s">
        <v>3</v>
      </c>
      <c r="N882">
        <v>0</v>
      </c>
      <c r="P882" t="s">
        <v>861</v>
      </c>
    </row>
    <row r="883" spans="1:16" x14ac:dyDescent="0.2">
      <c r="A883">
        <v>70</v>
      </c>
      <c r="B883">
        <v>1</v>
      </c>
      <c r="D883">
        <v>8</v>
      </c>
      <c r="E883" t="s">
        <v>862</v>
      </c>
      <c r="F883" t="s">
        <v>863</v>
      </c>
      <c r="G883">
        <v>1</v>
      </c>
      <c r="H883">
        <v>0</v>
      </c>
      <c r="I883" t="s">
        <v>3</v>
      </c>
      <c r="J883">
        <v>5</v>
      </c>
      <c r="K883">
        <v>0</v>
      </c>
      <c r="L883" t="s">
        <v>3</v>
      </c>
      <c r="M883" t="s">
        <v>3</v>
      </c>
      <c r="N883">
        <v>0</v>
      </c>
      <c r="P883" t="s">
        <v>3</v>
      </c>
    </row>
    <row r="884" spans="1:16" x14ac:dyDescent="0.2">
      <c r="A884">
        <v>70</v>
      </c>
      <c r="B884">
        <v>1</v>
      </c>
      <c r="D884">
        <v>9</v>
      </c>
      <c r="E884" t="s">
        <v>864</v>
      </c>
      <c r="F884" t="s">
        <v>865</v>
      </c>
      <c r="G884">
        <v>0</v>
      </c>
      <c r="H884">
        <v>0</v>
      </c>
      <c r="I884" t="s">
        <v>3</v>
      </c>
      <c r="J884">
        <v>5</v>
      </c>
      <c r="K884">
        <v>0</v>
      </c>
      <c r="L884" t="s">
        <v>3</v>
      </c>
      <c r="M884" t="s">
        <v>3</v>
      </c>
      <c r="N884">
        <v>0</v>
      </c>
      <c r="P884" t="s">
        <v>866</v>
      </c>
    </row>
    <row r="885" spans="1:16" x14ac:dyDescent="0.2">
      <c r="A885">
        <v>70</v>
      </c>
      <c r="B885">
        <v>1</v>
      </c>
      <c r="D885">
        <v>10</v>
      </c>
      <c r="E885" t="s">
        <v>867</v>
      </c>
      <c r="F885" t="s">
        <v>868</v>
      </c>
      <c r="G885">
        <v>0</v>
      </c>
      <c r="H885">
        <v>0</v>
      </c>
      <c r="I885" t="s">
        <v>869</v>
      </c>
      <c r="J885">
        <v>5</v>
      </c>
      <c r="K885">
        <v>0</v>
      </c>
      <c r="L885" t="s">
        <v>3</v>
      </c>
      <c r="M885" t="s">
        <v>3</v>
      </c>
      <c r="N885">
        <v>0</v>
      </c>
      <c r="P885" t="s">
        <v>870</v>
      </c>
    </row>
    <row r="886" spans="1:16" x14ac:dyDescent="0.2">
      <c r="A886">
        <v>70</v>
      </c>
      <c r="B886">
        <v>1</v>
      </c>
      <c r="D886">
        <v>11</v>
      </c>
      <c r="E886" t="s">
        <v>871</v>
      </c>
      <c r="F886" t="s">
        <v>872</v>
      </c>
      <c r="G886">
        <v>0</v>
      </c>
      <c r="H886">
        <v>0</v>
      </c>
      <c r="I886" t="s">
        <v>873</v>
      </c>
      <c r="J886">
        <v>0</v>
      </c>
      <c r="K886">
        <v>0</v>
      </c>
      <c r="L886" t="s">
        <v>3</v>
      </c>
      <c r="M886" t="s">
        <v>3</v>
      </c>
      <c r="N886">
        <v>0</v>
      </c>
      <c r="P886" t="s">
        <v>874</v>
      </c>
    </row>
    <row r="887" spans="1:16" x14ac:dyDescent="0.2">
      <c r="A887">
        <v>70</v>
      </c>
      <c r="B887">
        <v>1</v>
      </c>
      <c r="D887">
        <v>12</v>
      </c>
      <c r="E887" t="s">
        <v>875</v>
      </c>
      <c r="F887" t="s">
        <v>876</v>
      </c>
      <c r="G887">
        <v>0</v>
      </c>
      <c r="H887">
        <v>0</v>
      </c>
      <c r="I887" t="s">
        <v>877</v>
      </c>
      <c r="J887">
        <v>0</v>
      </c>
      <c r="K887">
        <v>0</v>
      </c>
      <c r="L887" t="s">
        <v>3</v>
      </c>
      <c r="M887" t="s">
        <v>3</v>
      </c>
      <c r="N887">
        <v>0</v>
      </c>
      <c r="P887" t="s">
        <v>878</v>
      </c>
    </row>
    <row r="888" spans="1:16" x14ac:dyDescent="0.2">
      <c r="A888">
        <v>70</v>
      </c>
      <c r="B888">
        <v>1</v>
      </c>
      <c r="D888">
        <v>13</v>
      </c>
      <c r="E888" t="s">
        <v>879</v>
      </c>
      <c r="F888" t="s">
        <v>880</v>
      </c>
      <c r="G888">
        <v>0</v>
      </c>
      <c r="H888">
        <v>0</v>
      </c>
      <c r="I888" t="s">
        <v>881</v>
      </c>
      <c r="J888">
        <v>0</v>
      </c>
      <c r="K888">
        <v>0</v>
      </c>
      <c r="L888" t="s">
        <v>3</v>
      </c>
      <c r="M888" t="s">
        <v>3</v>
      </c>
      <c r="N888">
        <v>0</v>
      </c>
      <c r="P888" t="s">
        <v>882</v>
      </c>
    </row>
    <row r="889" spans="1:16" x14ac:dyDescent="0.2">
      <c r="A889">
        <v>70</v>
      </c>
      <c r="B889">
        <v>1</v>
      </c>
      <c r="D889">
        <v>14</v>
      </c>
      <c r="E889" t="s">
        <v>883</v>
      </c>
      <c r="F889" t="s">
        <v>884</v>
      </c>
      <c r="G889">
        <v>0</v>
      </c>
      <c r="H889">
        <v>0</v>
      </c>
      <c r="I889" t="s">
        <v>3</v>
      </c>
      <c r="J889">
        <v>0</v>
      </c>
      <c r="K889">
        <v>0</v>
      </c>
      <c r="L889" t="s">
        <v>3</v>
      </c>
      <c r="M889" t="s">
        <v>3</v>
      </c>
      <c r="N889">
        <v>0</v>
      </c>
      <c r="P889" t="s">
        <v>3</v>
      </c>
    </row>
    <row r="890" spans="1:16" x14ac:dyDescent="0.2">
      <c r="A890">
        <v>70</v>
      </c>
      <c r="B890">
        <v>1</v>
      </c>
      <c r="D890">
        <v>15</v>
      </c>
      <c r="E890" t="s">
        <v>885</v>
      </c>
      <c r="F890" t="s">
        <v>886</v>
      </c>
      <c r="G890">
        <v>0</v>
      </c>
      <c r="H890">
        <v>0</v>
      </c>
      <c r="I890" t="s">
        <v>3</v>
      </c>
      <c r="J890">
        <v>0</v>
      </c>
      <c r="K890">
        <v>0</v>
      </c>
      <c r="L890" t="s">
        <v>3</v>
      </c>
      <c r="M890" t="s">
        <v>3</v>
      </c>
      <c r="N890">
        <v>0</v>
      </c>
      <c r="P890" t="s">
        <v>887</v>
      </c>
    </row>
    <row r="891" spans="1:16" x14ac:dyDescent="0.2">
      <c r="A891">
        <v>70</v>
      </c>
      <c r="B891">
        <v>1</v>
      </c>
      <c r="D891">
        <v>16</v>
      </c>
      <c r="E891" t="s">
        <v>888</v>
      </c>
      <c r="F891" t="s">
        <v>889</v>
      </c>
      <c r="G891">
        <v>0</v>
      </c>
      <c r="H891">
        <v>0</v>
      </c>
      <c r="I891" t="s">
        <v>3</v>
      </c>
      <c r="J891">
        <v>3</v>
      </c>
      <c r="K891">
        <v>0</v>
      </c>
      <c r="L891" t="s">
        <v>3</v>
      </c>
      <c r="M891" t="s">
        <v>3</v>
      </c>
      <c r="N891">
        <v>0</v>
      </c>
      <c r="P891" t="s">
        <v>3</v>
      </c>
    </row>
    <row r="892" spans="1:16" x14ac:dyDescent="0.2">
      <c r="A892">
        <v>70</v>
      </c>
      <c r="B892">
        <v>1</v>
      </c>
      <c r="D892">
        <v>17</v>
      </c>
      <c r="E892" t="s">
        <v>890</v>
      </c>
      <c r="F892" t="s">
        <v>891</v>
      </c>
      <c r="G892">
        <v>1</v>
      </c>
      <c r="H892">
        <v>0</v>
      </c>
      <c r="I892" t="s">
        <v>3</v>
      </c>
      <c r="J892">
        <v>3</v>
      </c>
      <c r="K892">
        <v>0</v>
      </c>
      <c r="L892" t="s">
        <v>3</v>
      </c>
      <c r="M892" t="s">
        <v>3</v>
      </c>
      <c r="N892">
        <v>0</v>
      </c>
      <c r="P892" t="s">
        <v>3</v>
      </c>
    </row>
    <row r="893" spans="1:16" x14ac:dyDescent="0.2">
      <c r="A893">
        <v>70</v>
      </c>
      <c r="B893">
        <v>1</v>
      </c>
      <c r="D893">
        <v>1</v>
      </c>
      <c r="E893" t="s">
        <v>892</v>
      </c>
      <c r="F893" t="s">
        <v>893</v>
      </c>
      <c r="G893">
        <v>0.9</v>
      </c>
      <c r="H893">
        <v>1</v>
      </c>
      <c r="I893" t="s">
        <v>894</v>
      </c>
      <c r="J893">
        <v>0</v>
      </c>
      <c r="K893">
        <v>0</v>
      </c>
      <c r="L893" t="s">
        <v>3</v>
      </c>
      <c r="M893" t="s">
        <v>3</v>
      </c>
      <c r="N893">
        <v>0</v>
      </c>
      <c r="P893" t="s">
        <v>895</v>
      </c>
    </row>
    <row r="894" spans="1:16" x14ac:dyDescent="0.2">
      <c r="A894">
        <v>70</v>
      </c>
      <c r="B894">
        <v>1</v>
      </c>
      <c r="D894">
        <v>2</v>
      </c>
      <c r="E894" t="s">
        <v>896</v>
      </c>
      <c r="F894" t="s">
        <v>897</v>
      </c>
      <c r="G894">
        <v>0.85</v>
      </c>
      <c r="H894">
        <v>1</v>
      </c>
      <c r="I894" t="s">
        <v>898</v>
      </c>
      <c r="J894">
        <v>0</v>
      </c>
      <c r="K894">
        <v>0</v>
      </c>
      <c r="L894" t="s">
        <v>3</v>
      </c>
      <c r="M894" t="s">
        <v>3</v>
      </c>
      <c r="N894">
        <v>0</v>
      </c>
      <c r="P894" t="s">
        <v>899</v>
      </c>
    </row>
    <row r="895" spans="1:16" x14ac:dyDescent="0.2">
      <c r="A895">
        <v>70</v>
      </c>
      <c r="B895">
        <v>1</v>
      </c>
      <c r="D895">
        <v>3</v>
      </c>
      <c r="E895" t="s">
        <v>900</v>
      </c>
      <c r="F895" t="s">
        <v>901</v>
      </c>
      <c r="G895">
        <v>1.03</v>
      </c>
      <c r="H895">
        <v>0</v>
      </c>
      <c r="I895" t="s">
        <v>3</v>
      </c>
      <c r="J895">
        <v>0</v>
      </c>
      <c r="K895">
        <v>0</v>
      </c>
      <c r="L895" t="s">
        <v>3</v>
      </c>
      <c r="M895" t="s">
        <v>3</v>
      </c>
      <c r="N895">
        <v>0</v>
      </c>
      <c r="P895" t="s">
        <v>902</v>
      </c>
    </row>
    <row r="896" spans="1:16" x14ac:dyDescent="0.2">
      <c r="A896">
        <v>70</v>
      </c>
      <c r="B896">
        <v>1</v>
      </c>
      <c r="D896">
        <v>4</v>
      </c>
      <c r="E896" t="s">
        <v>903</v>
      </c>
      <c r="F896" t="s">
        <v>904</v>
      </c>
      <c r="G896">
        <v>1.1499999999999999</v>
      </c>
      <c r="H896">
        <v>0</v>
      </c>
      <c r="I896" t="s">
        <v>3</v>
      </c>
      <c r="J896">
        <v>0</v>
      </c>
      <c r="K896">
        <v>0</v>
      </c>
      <c r="L896" t="s">
        <v>3</v>
      </c>
      <c r="M896" t="s">
        <v>3</v>
      </c>
      <c r="N896">
        <v>0</v>
      </c>
      <c r="P896" t="s">
        <v>905</v>
      </c>
    </row>
    <row r="897" spans="1:50" x14ac:dyDescent="0.2">
      <c r="A897">
        <v>70</v>
      </c>
      <c r="B897">
        <v>1</v>
      </c>
      <c r="D897">
        <v>5</v>
      </c>
      <c r="E897" t="s">
        <v>906</v>
      </c>
      <c r="F897" t="s">
        <v>907</v>
      </c>
      <c r="G897">
        <v>7</v>
      </c>
      <c r="H897">
        <v>0</v>
      </c>
      <c r="I897" t="s">
        <v>3</v>
      </c>
      <c r="J897">
        <v>0</v>
      </c>
      <c r="K897">
        <v>0</v>
      </c>
      <c r="L897" t="s">
        <v>3</v>
      </c>
      <c r="M897" t="s">
        <v>3</v>
      </c>
      <c r="N897">
        <v>0</v>
      </c>
      <c r="P897" t="s">
        <v>3</v>
      </c>
    </row>
    <row r="898" spans="1:50" x14ac:dyDescent="0.2">
      <c r="A898">
        <v>70</v>
      </c>
      <c r="B898">
        <v>1</v>
      </c>
      <c r="D898">
        <v>6</v>
      </c>
      <c r="E898" t="s">
        <v>908</v>
      </c>
      <c r="F898" t="s">
        <v>3</v>
      </c>
      <c r="G898">
        <v>2</v>
      </c>
      <c r="H898">
        <v>0</v>
      </c>
      <c r="I898" t="s">
        <v>3</v>
      </c>
      <c r="J898">
        <v>0</v>
      </c>
      <c r="K898">
        <v>0</v>
      </c>
      <c r="L898" t="s">
        <v>3</v>
      </c>
      <c r="M898" t="s">
        <v>3</v>
      </c>
      <c r="N898">
        <v>0</v>
      </c>
      <c r="P898" t="s">
        <v>3</v>
      </c>
    </row>
    <row r="900" spans="1:50" x14ac:dyDescent="0.2">
      <c r="A900">
        <v>-1</v>
      </c>
    </row>
    <row r="902" spans="1:50" x14ac:dyDescent="0.2">
      <c r="A902" s="4">
        <v>75</v>
      </c>
      <c r="B902" s="4" t="s">
        <v>909</v>
      </c>
      <c r="C902" s="4">
        <v>2026</v>
      </c>
      <c r="D902" s="4">
        <v>0</v>
      </c>
      <c r="E902" s="4">
        <v>6</v>
      </c>
      <c r="F902" s="4">
        <v>1</v>
      </c>
      <c r="G902" s="4">
        <v>0</v>
      </c>
      <c r="H902" s="4">
        <v>1</v>
      </c>
      <c r="I902" s="4">
        <v>0</v>
      </c>
      <c r="J902" s="4">
        <v>1</v>
      </c>
      <c r="K902" s="4">
        <v>0</v>
      </c>
      <c r="L902" s="4">
        <v>0</v>
      </c>
      <c r="M902" s="4">
        <v>0</v>
      </c>
      <c r="N902" s="4">
        <v>72309884</v>
      </c>
      <c r="O902" s="4">
        <v>1</v>
      </c>
    </row>
    <row r="903" spans="1:50" x14ac:dyDescent="0.2">
      <c r="A903" s="6">
        <v>2</v>
      </c>
      <c r="B903" s="6" t="s">
        <v>910</v>
      </c>
      <c r="C903" s="6" t="s">
        <v>911</v>
      </c>
      <c r="D903" s="6">
        <v>0</v>
      </c>
      <c r="E903" s="6">
        <v>0</v>
      </c>
      <c r="F903" s="6">
        <v>0</v>
      </c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>
        <v>72309885</v>
      </c>
    </row>
    <row r="904" spans="1:50" x14ac:dyDescent="0.2">
      <c r="A904" s="6">
        <v>1</v>
      </c>
      <c r="B904" s="6" t="s">
        <v>912</v>
      </c>
      <c r="C904" s="6" t="s">
        <v>913</v>
      </c>
      <c r="D904" s="6">
        <v>2026</v>
      </c>
      <c r="E904" s="6">
        <v>6</v>
      </c>
      <c r="F904" s="6">
        <v>1</v>
      </c>
      <c r="G904" s="6">
        <v>1</v>
      </c>
      <c r="H904" s="6">
        <v>0</v>
      </c>
      <c r="I904" s="6">
        <v>2</v>
      </c>
      <c r="J904" s="6">
        <v>1</v>
      </c>
      <c r="K904" s="6">
        <v>1</v>
      </c>
      <c r="L904" s="6">
        <v>1</v>
      </c>
      <c r="M904" s="6">
        <v>1</v>
      </c>
      <c r="N904" s="6">
        <v>1</v>
      </c>
      <c r="O904" s="6">
        <v>1</v>
      </c>
      <c r="P904" s="6">
        <v>1</v>
      </c>
      <c r="Q904" s="6">
        <v>1</v>
      </c>
      <c r="R904" s="6" t="s">
        <v>3</v>
      </c>
      <c r="S904" s="6" t="s">
        <v>3</v>
      </c>
      <c r="T904" s="6" t="s">
        <v>3</v>
      </c>
      <c r="U904" s="6" t="s">
        <v>3</v>
      </c>
      <c r="V904" s="6" t="s">
        <v>3</v>
      </c>
      <c r="W904" s="6" t="s">
        <v>3</v>
      </c>
      <c r="X904" s="6" t="s">
        <v>3</v>
      </c>
      <c r="Y904" s="6" t="s">
        <v>3</v>
      </c>
      <c r="Z904" s="6" t="s">
        <v>3</v>
      </c>
      <c r="AA904" s="6" t="s">
        <v>3</v>
      </c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>
        <v>72309886</v>
      </c>
      <c r="AO904" s="6" t="s">
        <v>914</v>
      </c>
      <c r="AP904" s="6" t="s">
        <v>915</v>
      </c>
      <c r="AQ904" s="6">
        <v>46164</v>
      </c>
      <c r="AR904" s="6">
        <v>417</v>
      </c>
      <c r="AS904" s="6" t="s">
        <v>916</v>
      </c>
      <c r="AT904" s="6" t="s">
        <v>917</v>
      </c>
      <c r="AU904" s="6" t="s">
        <v>915</v>
      </c>
      <c r="AV904" s="6">
        <v>46087</v>
      </c>
      <c r="AW904" s="6">
        <v>250</v>
      </c>
      <c r="AX904" s="6" t="s">
        <v>918</v>
      </c>
    </row>
    <row r="908" spans="1:50" x14ac:dyDescent="0.2">
      <c r="A908">
        <v>65</v>
      </c>
      <c r="C908">
        <v>1</v>
      </c>
      <c r="D908">
        <v>0</v>
      </c>
      <c r="E908">
        <v>245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61"/>
  <sheetViews>
    <sheetView workbookViewId="0"/>
  </sheetViews>
  <sheetFormatPr defaultColWidth="9.140625" defaultRowHeight="12.75" x14ac:dyDescent="0.2"/>
  <cols>
    <col min="1" max="256" width="9.140625" style="2" customWidth="1"/>
    <col min="257" max="16384" width="9.140625" style="2"/>
  </cols>
  <sheetData>
    <row r="1" spans="1:133" x14ac:dyDescent="0.2">
      <c r="A1" s="2">
        <v>0</v>
      </c>
      <c r="B1" s="2" t="s">
        <v>0</v>
      </c>
      <c r="D1" s="2" t="s">
        <v>919</v>
      </c>
      <c r="F1" s="2">
        <v>0</v>
      </c>
      <c r="G1" s="2">
        <v>0</v>
      </c>
      <c r="H1" s="2">
        <v>0</v>
      </c>
      <c r="I1" s="2" t="s">
        <v>2</v>
      </c>
      <c r="J1" s="2" t="s">
        <v>3</v>
      </c>
      <c r="K1" s="2">
        <v>1</v>
      </c>
      <c r="L1" s="2">
        <v>28180</v>
      </c>
      <c r="M1" s="2">
        <v>10</v>
      </c>
      <c r="N1" s="2">
        <v>12</v>
      </c>
      <c r="O1" s="2">
        <v>1</v>
      </c>
      <c r="P1" s="2">
        <v>0</v>
      </c>
      <c r="Q1" s="2">
        <v>5</v>
      </c>
    </row>
    <row r="12" spans="1:133" x14ac:dyDescent="0.2">
      <c r="A12" s="7">
        <v>1</v>
      </c>
      <c r="B12" s="7">
        <v>59</v>
      </c>
      <c r="C12" s="7">
        <v>0</v>
      </c>
      <c r="D12" s="7"/>
      <c r="E12" s="7">
        <v>0</v>
      </c>
      <c r="F12" s="7" t="s">
        <v>4</v>
      </c>
      <c r="G12" s="7" t="s">
        <v>5</v>
      </c>
      <c r="H12" s="7" t="s">
        <v>3</v>
      </c>
      <c r="I12" s="7">
        <v>0</v>
      </c>
      <c r="J12" s="7" t="s">
        <v>3</v>
      </c>
      <c r="K12" s="7">
        <v>0</v>
      </c>
      <c r="L12" s="7">
        <v>0</v>
      </c>
      <c r="M12" s="7">
        <v>523</v>
      </c>
      <c r="N12" s="7"/>
      <c r="O12" s="7">
        <v>0</v>
      </c>
      <c r="P12" s="7">
        <v>0</v>
      </c>
      <c r="Q12" s="7">
        <v>7</v>
      </c>
      <c r="R12" s="7">
        <v>0</v>
      </c>
      <c r="S12" s="7"/>
      <c r="T12" s="7">
        <v>4</v>
      </c>
      <c r="U12" s="7" t="s">
        <v>3</v>
      </c>
      <c r="V12" s="7">
        <v>0</v>
      </c>
      <c r="W12" s="7" t="s">
        <v>3</v>
      </c>
      <c r="X12" s="7" t="s">
        <v>3</v>
      </c>
      <c r="Y12" s="7" t="s">
        <v>3</v>
      </c>
      <c r="Z12" s="7" t="s">
        <v>3</v>
      </c>
      <c r="AA12" s="7" t="s">
        <v>3</v>
      </c>
      <c r="AB12" s="7" t="s">
        <v>3</v>
      </c>
      <c r="AC12" s="7" t="s">
        <v>3</v>
      </c>
      <c r="AD12" s="7" t="s">
        <v>3</v>
      </c>
      <c r="AE12" s="7" t="s">
        <v>3</v>
      </c>
      <c r="AF12" s="7" t="s">
        <v>3</v>
      </c>
      <c r="AG12" s="7" t="s">
        <v>3</v>
      </c>
      <c r="AH12" s="7" t="s">
        <v>3</v>
      </c>
      <c r="AI12" s="7" t="s">
        <v>3</v>
      </c>
      <c r="AJ12" s="7" t="s">
        <v>3</v>
      </c>
      <c r="AK12" s="7"/>
      <c r="AL12" s="7" t="s">
        <v>3</v>
      </c>
      <c r="AM12" s="7" t="s">
        <v>3</v>
      </c>
      <c r="AN12" s="7" t="s">
        <v>3</v>
      </c>
      <c r="AO12" s="7"/>
      <c r="AP12" s="7" t="s">
        <v>3</v>
      </c>
      <c r="AQ12" s="7" t="s">
        <v>3</v>
      </c>
      <c r="AR12" s="7" t="s">
        <v>3</v>
      </c>
      <c r="AS12" s="7"/>
      <c r="AT12" s="7"/>
      <c r="AU12" s="7"/>
      <c r="AV12" s="7"/>
      <c r="AW12" s="7"/>
      <c r="AX12" s="7" t="s">
        <v>3</v>
      </c>
      <c r="AY12" s="7" t="s">
        <v>3</v>
      </c>
      <c r="AZ12" s="7" t="s">
        <v>3</v>
      </c>
      <c r="BA12" s="7"/>
      <c r="BB12" s="7">
        <v>0</v>
      </c>
      <c r="BC12" s="7"/>
      <c r="BD12" s="7"/>
      <c r="BE12" s="7"/>
      <c r="BF12" s="7"/>
      <c r="BG12" s="7"/>
      <c r="BH12" s="7" t="s">
        <v>6</v>
      </c>
      <c r="BI12" s="7" t="s">
        <v>7</v>
      </c>
      <c r="BJ12" s="7">
        <v>1</v>
      </c>
      <c r="BK12" s="7">
        <v>1</v>
      </c>
      <c r="BL12" s="7">
        <v>0</v>
      </c>
      <c r="BM12" s="7">
        <v>0</v>
      </c>
      <c r="BN12" s="7">
        <v>1</v>
      </c>
      <c r="BO12" s="7">
        <v>0</v>
      </c>
      <c r="BP12" s="7">
        <v>6</v>
      </c>
      <c r="BQ12" s="7">
        <v>2</v>
      </c>
      <c r="BR12" s="7">
        <v>1</v>
      </c>
      <c r="BS12" s="7">
        <v>1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 t="s">
        <v>8</v>
      </c>
      <c r="BZ12" s="7" t="s">
        <v>9</v>
      </c>
      <c r="CA12" s="7" t="s">
        <v>10</v>
      </c>
      <c r="CB12" s="7" t="s">
        <v>10</v>
      </c>
      <c r="CC12" s="7" t="s">
        <v>10</v>
      </c>
      <c r="CD12" s="7" t="s">
        <v>10</v>
      </c>
      <c r="CE12" s="7" t="s">
        <v>11</v>
      </c>
      <c r="CF12" s="7">
        <v>0</v>
      </c>
      <c r="CG12" s="7">
        <v>0</v>
      </c>
      <c r="CH12" s="7">
        <v>487096328</v>
      </c>
      <c r="CI12" s="7" t="s">
        <v>3</v>
      </c>
      <c r="CJ12" s="7" t="s">
        <v>3</v>
      </c>
      <c r="CK12" s="7">
        <v>18</v>
      </c>
      <c r="CL12" s="7"/>
      <c r="CM12" s="7"/>
      <c r="CN12" s="7"/>
      <c r="CO12" s="7"/>
      <c r="CP12" s="7"/>
      <c r="CQ12" s="7" t="s">
        <v>12</v>
      </c>
      <c r="CR12" s="7" t="s">
        <v>13</v>
      </c>
      <c r="CS12" s="7">
        <v>46161</v>
      </c>
      <c r="CT12" s="7">
        <v>567</v>
      </c>
      <c r="CU12" s="7">
        <v>18</v>
      </c>
      <c r="CV12" s="7" t="s">
        <v>1513</v>
      </c>
      <c r="CW12" s="7"/>
      <c r="CX12" s="7"/>
      <c r="CY12" s="7">
        <v>0</v>
      </c>
      <c r="CZ12" s="7" t="s">
        <v>3</v>
      </c>
      <c r="DA12" s="7" t="s">
        <v>3</v>
      </c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>
        <v>0</v>
      </c>
    </row>
    <row r="14" spans="1:133" x14ac:dyDescent="0.2">
      <c r="A14" s="7">
        <v>22</v>
      </c>
      <c r="B14" s="7">
        <v>1</v>
      </c>
      <c r="C14" s="7">
        <v>0</v>
      </c>
      <c r="D14" s="7">
        <v>72309884</v>
      </c>
      <c r="E14" s="7">
        <v>0</v>
      </c>
      <c r="F14" s="7">
        <v>2</v>
      </c>
      <c r="G14" s="7">
        <v>1</v>
      </c>
      <c r="H14" s="7"/>
      <c r="I14" s="7"/>
      <c r="J14" s="7"/>
      <c r="K14" s="7"/>
      <c r="L14" s="7"/>
      <c r="M14" s="7"/>
      <c r="N14" s="7"/>
      <c r="O14" s="7"/>
    </row>
    <row r="16" spans="1:133" x14ac:dyDescent="0.2">
      <c r="A16" s="8">
        <v>3</v>
      </c>
      <c r="B16" s="8">
        <v>1</v>
      </c>
      <c r="C16" s="8" t="s">
        <v>14</v>
      </c>
      <c r="D16" s="8" t="s">
        <v>15</v>
      </c>
      <c r="E16" s="9">
        <f>ROUND((Source!F824)/1000,2)</f>
        <v>1091.83</v>
      </c>
      <c r="F16" s="9">
        <f>ROUND((Source!F825)/1000,2)</f>
        <v>120.05</v>
      </c>
      <c r="G16" s="9">
        <f>ROUND((Source!F816)/1000,2)</f>
        <v>122.13</v>
      </c>
      <c r="H16" s="9">
        <f>ROUND((Source!F826)/1000+(Source!F827)/1000,2)</f>
        <v>0</v>
      </c>
      <c r="I16" s="9">
        <f>E16+F16+G16+H16</f>
        <v>1334.0099999999998</v>
      </c>
      <c r="J16" s="9">
        <f>ROUND((Source!F822+Source!F821)/1000,2)</f>
        <v>159.12</v>
      </c>
      <c r="K16" s="9">
        <v>1856.49</v>
      </c>
      <c r="L16" s="9">
        <v>0</v>
      </c>
      <c r="M16" s="9">
        <v>0</v>
      </c>
      <c r="N16" s="9">
        <f>I16+L16+M16</f>
        <v>1334.0099999999998</v>
      </c>
      <c r="AI16" s="8">
        <v>0</v>
      </c>
      <c r="AJ16" s="8">
        <v>-1</v>
      </c>
      <c r="AK16" s="8" t="s">
        <v>3</v>
      </c>
      <c r="AL16" s="8" t="s">
        <v>3</v>
      </c>
      <c r="AM16" s="8" t="s">
        <v>3</v>
      </c>
      <c r="AN16" s="8">
        <v>0</v>
      </c>
      <c r="AO16" s="8" t="s">
        <v>3</v>
      </c>
      <c r="AP16" s="8" t="s">
        <v>3</v>
      </c>
      <c r="AT16" s="9">
        <v>936454.76</v>
      </c>
      <c r="AU16" s="9">
        <v>797900.99</v>
      </c>
      <c r="AV16" s="9">
        <v>0</v>
      </c>
      <c r="AW16" s="9">
        <v>122131.15</v>
      </c>
      <c r="AX16" s="9">
        <v>0</v>
      </c>
      <c r="AY16" s="9">
        <v>101560.20999999999</v>
      </c>
      <c r="AZ16" s="9">
        <v>31689</v>
      </c>
      <c r="BA16" s="9">
        <v>127435.70999999999</v>
      </c>
      <c r="BB16" s="9">
        <v>1091825.01</v>
      </c>
      <c r="BC16" s="9">
        <v>120051.85</v>
      </c>
      <c r="BD16" s="9">
        <v>0</v>
      </c>
      <c r="BE16" s="9">
        <v>0</v>
      </c>
      <c r="BF16" s="9">
        <v>329.40590200000003</v>
      </c>
      <c r="BG16" s="9">
        <v>64.249006600000001</v>
      </c>
      <c r="BH16" s="9">
        <v>0</v>
      </c>
      <c r="BI16" s="9">
        <v>174390.39</v>
      </c>
      <c r="BJ16" s="9">
        <v>101031.71</v>
      </c>
      <c r="BK16" s="9">
        <v>1334008.01</v>
      </c>
    </row>
    <row r="18" spans="1:16" x14ac:dyDescent="0.2">
      <c r="A18" s="2">
        <v>51</v>
      </c>
      <c r="E18" s="2">
        <v>1091.83</v>
      </c>
      <c r="F18" s="2">
        <v>120.05</v>
      </c>
      <c r="G18" s="2">
        <v>122.13</v>
      </c>
      <c r="H18" s="2">
        <v>0</v>
      </c>
      <c r="I18" s="2">
        <v>1334.01</v>
      </c>
      <c r="J18" s="2">
        <v>159.12</v>
      </c>
      <c r="K18" s="2">
        <v>1856.49</v>
      </c>
      <c r="L18" s="2">
        <v>0</v>
      </c>
      <c r="M18" s="2">
        <v>0</v>
      </c>
      <c r="N18" s="2">
        <v>1334.01</v>
      </c>
    </row>
    <row r="20" spans="1:16" x14ac:dyDescent="0.2">
      <c r="A20" s="10">
        <v>50</v>
      </c>
      <c r="B20" s="10">
        <v>0</v>
      </c>
      <c r="C20" s="10">
        <v>0</v>
      </c>
      <c r="D20" s="10">
        <v>1</v>
      </c>
      <c r="E20" s="10">
        <v>0</v>
      </c>
      <c r="F20" s="10">
        <v>936454.75999999989</v>
      </c>
      <c r="G20" s="10" t="s">
        <v>46</v>
      </c>
      <c r="H20" s="10" t="s">
        <v>47</v>
      </c>
      <c r="I20" s="10"/>
      <c r="J20" s="10"/>
      <c r="K20" s="10">
        <v>201</v>
      </c>
      <c r="L20" s="10">
        <v>1</v>
      </c>
      <c r="M20" s="10">
        <v>3</v>
      </c>
      <c r="N20" s="10" t="s">
        <v>3</v>
      </c>
      <c r="O20" s="10">
        <v>2</v>
      </c>
      <c r="P20" s="10"/>
    </row>
    <row r="21" spans="1:16" x14ac:dyDescent="0.2">
      <c r="A21" s="10">
        <v>50</v>
      </c>
      <c r="B21" s="10">
        <v>0</v>
      </c>
      <c r="C21" s="10">
        <v>0</v>
      </c>
      <c r="D21" s="10">
        <v>1</v>
      </c>
      <c r="E21" s="10">
        <v>202</v>
      </c>
      <c r="F21" s="10">
        <v>797900.99</v>
      </c>
      <c r="G21" s="10" t="s">
        <v>48</v>
      </c>
      <c r="H21" s="10" t="s">
        <v>49</v>
      </c>
      <c r="I21" s="10"/>
      <c r="J21" s="10"/>
      <c r="K21" s="10">
        <v>202</v>
      </c>
      <c r="L21" s="10">
        <v>2</v>
      </c>
      <c r="M21" s="10">
        <v>3</v>
      </c>
      <c r="N21" s="10" t="s">
        <v>3</v>
      </c>
      <c r="O21" s="10">
        <v>2</v>
      </c>
      <c r="P21" s="10"/>
    </row>
    <row r="22" spans="1:16" x14ac:dyDescent="0.2">
      <c r="A22" s="10">
        <v>50</v>
      </c>
      <c r="B22" s="10">
        <v>0</v>
      </c>
      <c r="C22" s="10">
        <v>0</v>
      </c>
      <c r="D22" s="10">
        <v>1</v>
      </c>
      <c r="E22" s="10">
        <v>222</v>
      </c>
      <c r="F22" s="10">
        <v>0</v>
      </c>
      <c r="G22" s="10" t="s">
        <v>50</v>
      </c>
      <c r="H22" s="10" t="s">
        <v>51</v>
      </c>
      <c r="I22" s="10"/>
      <c r="J22" s="10"/>
      <c r="K22" s="10">
        <v>222</v>
      </c>
      <c r="L22" s="10">
        <v>3</v>
      </c>
      <c r="M22" s="10">
        <v>3</v>
      </c>
      <c r="N22" s="10" t="s">
        <v>3</v>
      </c>
      <c r="O22" s="10">
        <v>2</v>
      </c>
      <c r="P22" s="10"/>
    </row>
    <row r="23" spans="1:16" x14ac:dyDescent="0.2">
      <c r="A23" s="10">
        <v>50</v>
      </c>
      <c r="B23" s="10">
        <v>0</v>
      </c>
      <c r="C23" s="10">
        <v>0</v>
      </c>
      <c r="D23" s="10">
        <v>1</v>
      </c>
      <c r="E23" s="10">
        <v>225</v>
      </c>
      <c r="F23" s="10">
        <v>797900.99</v>
      </c>
      <c r="G23" s="10" t="s">
        <v>52</v>
      </c>
      <c r="H23" s="10" t="s">
        <v>53</v>
      </c>
      <c r="I23" s="10"/>
      <c r="J23" s="10"/>
      <c r="K23" s="10">
        <v>225</v>
      </c>
      <c r="L23" s="10">
        <v>4</v>
      </c>
      <c r="M23" s="10">
        <v>3</v>
      </c>
      <c r="N23" s="10" t="s">
        <v>3</v>
      </c>
      <c r="O23" s="10">
        <v>2</v>
      </c>
      <c r="P23" s="10"/>
    </row>
    <row r="24" spans="1:16" x14ac:dyDescent="0.2">
      <c r="A24" s="10">
        <v>50</v>
      </c>
      <c r="B24" s="10">
        <v>0</v>
      </c>
      <c r="C24" s="10">
        <v>0</v>
      </c>
      <c r="D24" s="10">
        <v>1</v>
      </c>
      <c r="E24" s="10">
        <v>226</v>
      </c>
      <c r="F24" s="10">
        <v>675769.84</v>
      </c>
      <c r="G24" s="10" t="s">
        <v>54</v>
      </c>
      <c r="H24" s="10" t="s">
        <v>55</v>
      </c>
      <c r="I24" s="10"/>
      <c r="J24" s="10"/>
      <c r="K24" s="10">
        <v>226</v>
      </c>
      <c r="L24" s="10">
        <v>5</v>
      </c>
      <c r="M24" s="10">
        <v>3</v>
      </c>
      <c r="N24" s="10" t="s">
        <v>3</v>
      </c>
      <c r="O24" s="10">
        <v>2</v>
      </c>
      <c r="P24" s="10"/>
    </row>
    <row r="25" spans="1:16" x14ac:dyDescent="0.2">
      <c r="A25" s="10">
        <v>50</v>
      </c>
      <c r="B25" s="10">
        <v>0</v>
      </c>
      <c r="C25" s="10">
        <v>0</v>
      </c>
      <c r="D25" s="10">
        <v>1</v>
      </c>
      <c r="E25" s="10">
        <v>227</v>
      </c>
      <c r="F25" s="10">
        <v>0</v>
      </c>
      <c r="G25" s="10" t="s">
        <v>56</v>
      </c>
      <c r="H25" s="10" t="s">
        <v>57</v>
      </c>
      <c r="I25" s="10"/>
      <c r="J25" s="10"/>
      <c r="K25" s="10">
        <v>227</v>
      </c>
      <c r="L25" s="10">
        <v>6</v>
      </c>
      <c r="M25" s="10">
        <v>3</v>
      </c>
      <c r="N25" s="10" t="s">
        <v>3</v>
      </c>
      <c r="O25" s="10">
        <v>2</v>
      </c>
      <c r="P25" s="10"/>
    </row>
    <row r="26" spans="1:16" x14ac:dyDescent="0.2">
      <c r="A26" s="10">
        <v>50</v>
      </c>
      <c r="B26" s="10">
        <v>0</v>
      </c>
      <c r="C26" s="10">
        <v>0</v>
      </c>
      <c r="D26" s="10">
        <v>1</v>
      </c>
      <c r="E26" s="10">
        <v>228</v>
      </c>
      <c r="F26" s="10">
        <v>675769.84</v>
      </c>
      <c r="G26" s="10" t="s">
        <v>58</v>
      </c>
      <c r="H26" s="10" t="s">
        <v>59</v>
      </c>
      <c r="I26" s="10"/>
      <c r="J26" s="10"/>
      <c r="K26" s="10">
        <v>228</v>
      </c>
      <c r="L26" s="10">
        <v>7</v>
      </c>
      <c r="M26" s="10">
        <v>3</v>
      </c>
      <c r="N26" s="10" t="s">
        <v>3</v>
      </c>
      <c r="O26" s="10">
        <v>2</v>
      </c>
      <c r="P26" s="10"/>
    </row>
    <row r="27" spans="1:16" x14ac:dyDescent="0.2">
      <c r="A27" s="10">
        <v>50</v>
      </c>
      <c r="B27" s="10">
        <v>0</v>
      </c>
      <c r="C27" s="10">
        <v>0</v>
      </c>
      <c r="D27" s="10">
        <v>1</v>
      </c>
      <c r="E27" s="10">
        <v>216</v>
      </c>
      <c r="F27" s="10">
        <v>122131.15</v>
      </c>
      <c r="G27" s="10" t="s">
        <v>60</v>
      </c>
      <c r="H27" s="10" t="s">
        <v>61</v>
      </c>
      <c r="I27" s="10"/>
      <c r="J27" s="10"/>
      <c r="K27" s="10">
        <v>216</v>
      </c>
      <c r="L27" s="10">
        <v>8</v>
      </c>
      <c r="M27" s="10">
        <v>3</v>
      </c>
      <c r="N27" s="10" t="s">
        <v>3</v>
      </c>
      <c r="O27" s="10">
        <v>2</v>
      </c>
      <c r="P27" s="10"/>
    </row>
    <row r="28" spans="1:16" x14ac:dyDescent="0.2">
      <c r="A28" s="10">
        <v>50</v>
      </c>
      <c r="B28" s="10">
        <v>0</v>
      </c>
      <c r="C28" s="10">
        <v>0</v>
      </c>
      <c r="D28" s="10">
        <v>1</v>
      </c>
      <c r="E28" s="10">
        <v>223</v>
      </c>
      <c r="F28" s="10">
        <v>0</v>
      </c>
      <c r="G28" s="10" t="s">
        <v>62</v>
      </c>
      <c r="H28" s="10" t="s">
        <v>63</v>
      </c>
      <c r="I28" s="10"/>
      <c r="J28" s="10"/>
      <c r="K28" s="10">
        <v>223</v>
      </c>
      <c r="L28" s="10">
        <v>9</v>
      </c>
      <c r="M28" s="10">
        <v>3</v>
      </c>
      <c r="N28" s="10" t="s">
        <v>3</v>
      </c>
      <c r="O28" s="10">
        <v>2</v>
      </c>
      <c r="P28" s="10"/>
    </row>
    <row r="29" spans="1:16" x14ac:dyDescent="0.2">
      <c r="A29" s="10">
        <v>50</v>
      </c>
      <c r="B29" s="10">
        <v>0</v>
      </c>
      <c r="C29" s="10">
        <v>0</v>
      </c>
      <c r="D29" s="10">
        <v>1</v>
      </c>
      <c r="E29" s="10">
        <v>229</v>
      </c>
      <c r="F29" s="10">
        <v>122131.15</v>
      </c>
      <c r="G29" s="10" t="s">
        <v>64</v>
      </c>
      <c r="H29" s="10" t="s">
        <v>65</v>
      </c>
      <c r="I29" s="10"/>
      <c r="J29" s="10"/>
      <c r="K29" s="10">
        <v>229</v>
      </c>
      <c r="L29" s="10">
        <v>10</v>
      </c>
      <c r="M29" s="10">
        <v>3</v>
      </c>
      <c r="N29" s="10" t="s">
        <v>3</v>
      </c>
      <c r="O29" s="10">
        <v>2</v>
      </c>
      <c r="P29" s="10"/>
    </row>
    <row r="30" spans="1:16" x14ac:dyDescent="0.2">
      <c r="A30" s="10">
        <v>50</v>
      </c>
      <c r="B30" s="10">
        <v>0</v>
      </c>
      <c r="C30" s="10">
        <v>0</v>
      </c>
      <c r="D30" s="10">
        <v>1</v>
      </c>
      <c r="E30" s="10">
        <v>203</v>
      </c>
      <c r="F30" s="10">
        <v>101560.20999999999</v>
      </c>
      <c r="G30" s="10" t="s">
        <v>66</v>
      </c>
      <c r="H30" s="10" t="s">
        <v>67</v>
      </c>
      <c r="I30" s="10"/>
      <c r="J30" s="10"/>
      <c r="K30" s="10">
        <v>203</v>
      </c>
      <c r="L30" s="10">
        <v>11</v>
      </c>
      <c r="M30" s="10">
        <v>3</v>
      </c>
      <c r="N30" s="10" t="s">
        <v>3</v>
      </c>
      <c r="O30" s="10">
        <v>2</v>
      </c>
      <c r="P30" s="10"/>
    </row>
    <row r="31" spans="1:16" x14ac:dyDescent="0.2">
      <c r="A31" s="10">
        <v>50</v>
      </c>
      <c r="B31" s="10">
        <v>0</v>
      </c>
      <c r="C31" s="10">
        <v>0</v>
      </c>
      <c r="D31" s="10">
        <v>1</v>
      </c>
      <c r="E31" s="10">
        <v>231</v>
      </c>
      <c r="F31" s="10">
        <v>0</v>
      </c>
      <c r="G31" s="10" t="s">
        <v>68</v>
      </c>
      <c r="H31" s="10" t="s">
        <v>69</v>
      </c>
      <c r="I31" s="10"/>
      <c r="J31" s="10"/>
      <c r="K31" s="10">
        <v>231</v>
      </c>
      <c r="L31" s="10">
        <v>12</v>
      </c>
      <c r="M31" s="10">
        <v>3</v>
      </c>
      <c r="N31" s="10" t="s">
        <v>3</v>
      </c>
      <c r="O31" s="10">
        <v>2</v>
      </c>
      <c r="P31" s="10"/>
    </row>
    <row r="32" spans="1:16" x14ac:dyDescent="0.2">
      <c r="A32" s="10">
        <v>50</v>
      </c>
      <c r="B32" s="10">
        <v>0</v>
      </c>
      <c r="C32" s="10">
        <v>0</v>
      </c>
      <c r="D32" s="10">
        <v>1</v>
      </c>
      <c r="E32" s="10">
        <v>204</v>
      </c>
      <c r="F32" s="10">
        <v>31688.999999999993</v>
      </c>
      <c r="G32" s="10" t="s">
        <v>70</v>
      </c>
      <c r="H32" s="10" t="s">
        <v>71</v>
      </c>
      <c r="I32" s="10"/>
      <c r="J32" s="10"/>
      <c r="K32" s="10">
        <v>204</v>
      </c>
      <c r="L32" s="10">
        <v>13</v>
      </c>
      <c r="M32" s="10">
        <v>3</v>
      </c>
      <c r="N32" s="10" t="s">
        <v>3</v>
      </c>
      <c r="O32" s="10">
        <v>2</v>
      </c>
      <c r="P32" s="10"/>
    </row>
    <row r="33" spans="1:16" x14ac:dyDescent="0.2">
      <c r="A33" s="10">
        <v>50</v>
      </c>
      <c r="B33" s="10">
        <v>0</v>
      </c>
      <c r="C33" s="10">
        <v>0</v>
      </c>
      <c r="D33" s="10">
        <v>1</v>
      </c>
      <c r="E33" s="10">
        <v>205</v>
      </c>
      <c r="F33" s="10">
        <v>127435.70999999998</v>
      </c>
      <c r="G33" s="10" t="s">
        <v>72</v>
      </c>
      <c r="H33" s="10" t="s">
        <v>73</v>
      </c>
      <c r="I33" s="10"/>
      <c r="J33" s="10"/>
      <c r="K33" s="10">
        <v>205</v>
      </c>
      <c r="L33" s="10">
        <v>14</v>
      </c>
      <c r="M33" s="10">
        <v>3</v>
      </c>
      <c r="N33" s="10" t="s">
        <v>3</v>
      </c>
      <c r="O33" s="10">
        <v>2</v>
      </c>
      <c r="P33" s="10"/>
    </row>
    <row r="34" spans="1:16" x14ac:dyDescent="0.2">
      <c r="A34" s="10">
        <v>50</v>
      </c>
      <c r="B34" s="10">
        <v>0</v>
      </c>
      <c r="C34" s="10">
        <v>0</v>
      </c>
      <c r="D34" s="10">
        <v>1</v>
      </c>
      <c r="E34" s="10">
        <v>232</v>
      </c>
      <c r="F34" s="10">
        <v>0</v>
      </c>
      <c r="G34" s="10" t="s">
        <v>74</v>
      </c>
      <c r="H34" s="10" t="s">
        <v>75</v>
      </c>
      <c r="I34" s="10"/>
      <c r="J34" s="10"/>
      <c r="K34" s="10">
        <v>232</v>
      </c>
      <c r="L34" s="10">
        <v>15</v>
      </c>
      <c r="M34" s="10">
        <v>3</v>
      </c>
      <c r="N34" s="10" t="s">
        <v>3</v>
      </c>
      <c r="O34" s="10">
        <v>2</v>
      </c>
      <c r="P34" s="10"/>
    </row>
    <row r="35" spans="1:16" x14ac:dyDescent="0.2">
      <c r="A35" s="10">
        <v>50</v>
      </c>
      <c r="B35" s="10">
        <v>0</v>
      </c>
      <c r="C35" s="10">
        <v>0</v>
      </c>
      <c r="D35" s="10">
        <v>1</v>
      </c>
      <c r="E35" s="10">
        <v>214</v>
      </c>
      <c r="F35" s="10">
        <v>1091825.01</v>
      </c>
      <c r="G35" s="10" t="s">
        <v>76</v>
      </c>
      <c r="H35" s="10" t="s">
        <v>77</v>
      </c>
      <c r="I35" s="10"/>
      <c r="J35" s="10"/>
      <c r="K35" s="10">
        <v>214</v>
      </c>
      <c r="L35" s="10">
        <v>16</v>
      </c>
      <c r="M35" s="10">
        <v>3</v>
      </c>
      <c r="N35" s="10" t="s">
        <v>3</v>
      </c>
      <c r="O35" s="10">
        <v>2</v>
      </c>
      <c r="P35" s="10"/>
    </row>
    <row r="36" spans="1:16" x14ac:dyDescent="0.2">
      <c r="A36" s="10">
        <v>50</v>
      </c>
      <c r="B36" s="10">
        <v>0</v>
      </c>
      <c r="C36" s="10">
        <v>0</v>
      </c>
      <c r="D36" s="10">
        <v>1</v>
      </c>
      <c r="E36" s="10">
        <v>215</v>
      </c>
      <c r="F36" s="10">
        <v>120051.85</v>
      </c>
      <c r="G36" s="10" t="s">
        <v>78</v>
      </c>
      <c r="H36" s="10" t="s">
        <v>79</v>
      </c>
      <c r="I36" s="10"/>
      <c r="J36" s="10"/>
      <c r="K36" s="10">
        <v>215</v>
      </c>
      <c r="L36" s="10">
        <v>17</v>
      </c>
      <c r="M36" s="10">
        <v>3</v>
      </c>
      <c r="N36" s="10" t="s">
        <v>3</v>
      </c>
      <c r="O36" s="10">
        <v>2</v>
      </c>
      <c r="P36" s="10"/>
    </row>
    <row r="37" spans="1:16" x14ac:dyDescent="0.2">
      <c r="A37" s="10">
        <v>50</v>
      </c>
      <c r="B37" s="10">
        <v>0</v>
      </c>
      <c r="C37" s="10">
        <v>0</v>
      </c>
      <c r="D37" s="10">
        <v>1</v>
      </c>
      <c r="E37" s="10">
        <v>217</v>
      </c>
      <c r="F37" s="10">
        <v>0</v>
      </c>
      <c r="G37" s="10" t="s">
        <v>80</v>
      </c>
      <c r="H37" s="10" t="s">
        <v>81</v>
      </c>
      <c r="I37" s="10"/>
      <c r="J37" s="10"/>
      <c r="K37" s="10">
        <v>217</v>
      </c>
      <c r="L37" s="10">
        <v>18</v>
      </c>
      <c r="M37" s="10">
        <v>3</v>
      </c>
      <c r="N37" s="10" t="s">
        <v>3</v>
      </c>
      <c r="O37" s="10">
        <v>2</v>
      </c>
      <c r="P37" s="10"/>
    </row>
    <row r="38" spans="1:16" x14ac:dyDescent="0.2">
      <c r="A38" s="10">
        <v>50</v>
      </c>
      <c r="B38" s="10">
        <v>0</v>
      </c>
      <c r="C38" s="10">
        <v>0</v>
      </c>
      <c r="D38" s="10">
        <v>1</v>
      </c>
      <c r="E38" s="10">
        <v>230</v>
      </c>
      <c r="F38" s="10">
        <v>0</v>
      </c>
      <c r="G38" s="10" t="s">
        <v>82</v>
      </c>
      <c r="H38" s="10" t="s">
        <v>83</v>
      </c>
      <c r="I38" s="10"/>
      <c r="J38" s="10"/>
      <c r="K38" s="10">
        <v>230</v>
      </c>
      <c r="L38" s="10">
        <v>19</v>
      </c>
      <c r="M38" s="10">
        <v>3</v>
      </c>
      <c r="N38" s="10" t="s">
        <v>3</v>
      </c>
      <c r="O38" s="10">
        <v>2</v>
      </c>
      <c r="P38" s="10"/>
    </row>
    <row r="39" spans="1:16" x14ac:dyDescent="0.2">
      <c r="A39" s="10">
        <v>50</v>
      </c>
      <c r="B39" s="10">
        <v>0</v>
      </c>
      <c r="C39" s="10">
        <v>0</v>
      </c>
      <c r="D39" s="10">
        <v>1</v>
      </c>
      <c r="E39" s="10">
        <v>206</v>
      </c>
      <c r="F39" s="10">
        <v>0</v>
      </c>
      <c r="G39" s="10" t="s">
        <v>84</v>
      </c>
      <c r="H39" s="10" t="s">
        <v>85</v>
      </c>
      <c r="I39" s="10"/>
      <c r="J39" s="10"/>
      <c r="K39" s="10">
        <v>206</v>
      </c>
      <c r="L39" s="10">
        <v>20</v>
      </c>
      <c r="M39" s="10">
        <v>3</v>
      </c>
      <c r="N39" s="10" t="s">
        <v>3</v>
      </c>
      <c r="O39" s="10">
        <v>2</v>
      </c>
      <c r="P39" s="10"/>
    </row>
    <row r="40" spans="1:16" x14ac:dyDescent="0.2">
      <c r="A40" s="10">
        <v>50</v>
      </c>
      <c r="B40" s="10">
        <v>0</v>
      </c>
      <c r="C40" s="10">
        <v>0</v>
      </c>
      <c r="D40" s="10">
        <v>1</v>
      </c>
      <c r="E40" s="10">
        <v>207</v>
      </c>
      <c r="F40" s="10">
        <v>329.40590200000003</v>
      </c>
      <c r="G40" s="10" t="s">
        <v>86</v>
      </c>
      <c r="H40" s="10" t="s">
        <v>87</v>
      </c>
      <c r="I40" s="10"/>
      <c r="J40" s="10"/>
      <c r="K40" s="10">
        <v>207</v>
      </c>
      <c r="L40" s="10">
        <v>21</v>
      </c>
      <c r="M40" s="10">
        <v>3</v>
      </c>
      <c r="N40" s="10" t="s">
        <v>3</v>
      </c>
      <c r="O40" s="10">
        <v>-1</v>
      </c>
      <c r="P40" s="10"/>
    </row>
    <row r="41" spans="1:16" x14ac:dyDescent="0.2">
      <c r="A41" s="10">
        <v>50</v>
      </c>
      <c r="B41" s="10">
        <v>0</v>
      </c>
      <c r="C41" s="10">
        <v>0</v>
      </c>
      <c r="D41" s="10">
        <v>1</v>
      </c>
      <c r="E41" s="10">
        <v>208</v>
      </c>
      <c r="F41" s="10">
        <v>64.249006600000001</v>
      </c>
      <c r="G41" s="10" t="s">
        <v>88</v>
      </c>
      <c r="H41" s="10" t="s">
        <v>89</v>
      </c>
      <c r="I41" s="10"/>
      <c r="J41" s="10"/>
      <c r="K41" s="10">
        <v>208</v>
      </c>
      <c r="L41" s="10">
        <v>22</v>
      </c>
      <c r="M41" s="10">
        <v>3</v>
      </c>
      <c r="N41" s="10" t="s">
        <v>3</v>
      </c>
      <c r="O41" s="10">
        <v>-1</v>
      </c>
      <c r="P41" s="10"/>
    </row>
    <row r="42" spans="1:16" x14ac:dyDescent="0.2">
      <c r="A42" s="10">
        <v>50</v>
      </c>
      <c r="B42" s="10">
        <v>0</v>
      </c>
      <c r="C42" s="10">
        <v>0</v>
      </c>
      <c r="D42" s="10">
        <v>1</v>
      </c>
      <c r="E42" s="10">
        <v>209</v>
      </c>
      <c r="F42" s="10">
        <v>0</v>
      </c>
      <c r="G42" s="10" t="s">
        <v>90</v>
      </c>
      <c r="H42" s="10" t="s">
        <v>91</v>
      </c>
      <c r="I42" s="10"/>
      <c r="J42" s="10"/>
      <c r="K42" s="10">
        <v>209</v>
      </c>
      <c r="L42" s="10">
        <v>23</v>
      </c>
      <c r="M42" s="10">
        <v>3</v>
      </c>
      <c r="N42" s="10" t="s">
        <v>3</v>
      </c>
      <c r="O42" s="10">
        <v>2</v>
      </c>
      <c r="P42" s="10"/>
    </row>
    <row r="43" spans="1:16" x14ac:dyDescent="0.2">
      <c r="A43" s="10">
        <v>50</v>
      </c>
      <c r="B43" s="10">
        <v>0</v>
      </c>
      <c r="C43" s="10">
        <v>0</v>
      </c>
      <c r="D43" s="10">
        <v>1</v>
      </c>
      <c r="E43" s="10">
        <v>233</v>
      </c>
      <c r="F43" s="10">
        <v>0</v>
      </c>
      <c r="G43" s="10" t="s">
        <v>92</v>
      </c>
      <c r="H43" s="10" t="s">
        <v>93</v>
      </c>
      <c r="I43" s="10"/>
      <c r="J43" s="10"/>
      <c r="K43" s="10">
        <v>233</v>
      </c>
      <c r="L43" s="10">
        <v>24</v>
      </c>
      <c r="M43" s="10">
        <v>3</v>
      </c>
      <c r="N43" s="10" t="s">
        <v>3</v>
      </c>
      <c r="O43" s="10">
        <v>2</v>
      </c>
      <c r="P43" s="10"/>
    </row>
    <row r="44" spans="1:16" x14ac:dyDescent="0.2">
      <c r="A44" s="10">
        <v>50</v>
      </c>
      <c r="B44" s="10">
        <v>0</v>
      </c>
      <c r="C44" s="10">
        <v>0</v>
      </c>
      <c r="D44" s="10">
        <v>1</v>
      </c>
      <c r="E44" s="10">
        <v>0</v>
      </c>
      <c r="F44" s="10">
        <v>174390.39</v>
      </c>
      <c r="G44" s="10" t="s">
        <v>94</v>
      </c>
      <c r="H44" s="10" t="s">
        <v>95</v>
      </c>
      <c r="I44" s="10"/>
      <c r="J44" s="10"/>
      <c r="K44" s="10">
        <v>210</v>
      </c>
      <c r="L44" s="10">
        <v>25</v>
      </c>
      <c r="M44" s="10">
        <v>3</v>
      </c>
      <c r="N44" s="10" t="s">
        <v>3</v>
      </c>
      <c r="O44" s="10">
        <v>2</v>
      </c>
      <c r="P44" s="10"/>
    </row>
    <row r="45" spans="1:16" x14ac:dyDescent="0.2">
      <c r="A45" s="10">
        <v>50</v>
      </c>
      <c r="B45" s="10">
        <v>0</v>
      </c>
      <c r="C45" s="10">
        <v>0</v>
      </c>
      <c r="D45" s="10">
        <v>1</v>
      </c>
      <c r="E45" s="10">
        <v>0</v>
      </c>
      <c r="F45" s="10">
        <v>101031.71</v>
      </c>
      <c r="G45" s="10" t="s">
        <v>96</v>
      </c>
      <c r="H45" s="10" t="s">
        <v>97</v>
      </c>
      <c r="I45" s="10"/>
      <c r="J45" s="10"/>
      <c r="K45" s="10">
        <v>211</v>
      </c>
      <c r="L45" s="10">
        <v>26</v>
      </c>
      <c r="M45" s="10">
        <v>3</v>
      </c>
      <c r="N45" s="10" t="s">
        <v>3</v>
      </c>
      <c r="O45" s="10">
        <v>2</v>
      </c>
      <c r="P45" s="10"/>
    </row>
    <row r="46" spans="1:16" x14ac:dyDescent="0.2">
      <c r="A46" s="10">
        <v>50</v>
      </c>
      <c r="B46" s="10">
        <v>0</v>
      </c>
      <c r="C46" s="10">
        <v>0</v>
      </c>
      <c r="D46" s="10">
        <v>1</v>
      </c>
      <c r="E46" s="10">
        <v>224</v>
      </c>
      <c r="F46" s="10">
        <v>1334008.01</v>
      </c>
      <c r="G46" s="10" t="s">
        <v>98</v>
      </c>
      <c r="H46" s="10" t="s">
        <v>99</v>
      </c>
      <c r="I46" s="10"/>
      <c r="J46" s="10"/>
      <c r="K46" s="10">
        <v>224</v>
      </c>
      <c r="L46" s="10">
        <v>27</v>
      </c>
      <c r="M46" s="10">
        <v>3</v>
      </c>
      <c r="N46" s="10" t="s">
        <v>3</v>
      </c>
      <c r="O46" s="10">
        <v>2</v>
      </c>
      <c r="P46" s="10"/>
    </row>
    <row r="47" spans="1:16" x14ac:dyDescent="0.2">
      <c r="A47" s="10">
        <v>50</v>
      </c>
      <c r="B47" s="10">
        <v>1</v>
      </c>
      <c r="C47" s="10">
        <v>0</v>
      </c>
      <c r="D47" s="10">
        <v>2</v>
      </c>
      <c r="E47" s="10">
        <v>201</v>
      </c>
      <c r="F47" s="10">
        <v>936455</v>
      </c>
      <c r="G47" s="10" t="s">
        <v>831</v>
      </c>
      <c r="H47" s="10" t="s">
        <v>832</v>
      </c>
      <c r="I47" s="10"/>
      <c r="J47" s="10"/>
      <c r="K47" s="10">
        <v>212</v>
      </c>
      <c r="L47" s="10">
        <v>28</v>
      </c>
      <c r="M47" s="10">
        <v>0</v>
      </c>
      <c r="N47" s="10" t="s">
        <v>3</v>
      </c>
      <c r="O47" s="10">
        <v>0</v>
      </c>
      <c r="P47" s="10"/>
    </row>
    <row r="48" spans="1:16" x14ac:dyDescent="0.2">
      <c r="A48" s="10">
        <v>50</v>
      </c>
      <c r="B48" s="10">
        <v>1</v>
      </c>
      <c r="C48" s="10">
        <v>0</v>
      </c>
      <c r="D48" s="10">
        <v>2</v>
      </c>
      <c r="E48" s="10">
        <v>210</v>
      </c>
      <c r="F48" s="10">
        <v>174390</v>
      </c>
      <c r="G48" s="10" t="s">
        <v>833</v>
      </c>
      <c r="H48" s="10" t="s">
        <v>95</v>
      </c>
      <c r="I48" s="10"/>
      <c r="J48" s="10"/>
      <c r="K48" s="10">
        <v>212</v>
      </c>
      <c r="L48" s="10">
        <v>29</v>
      </c>
      <c r="M48" s="10">
        <v>0</v>
      </c>
      <c r="N48" s="10" t="s">
        <v>3</v>
      </c>
      <c r="O48" s="10">
        <v>0</v>
      </c>
      <c r="P48" s="10"/>
    </row>
    <row r="49" spans="1:50" x14ac:dyDescent="0.2">
      <c r="A49" s="10">
        <v>50</v>
      </c>
      <c r="B49" s="10">
        <v>1</v>
      </c>
      <c r="C49" s="10">
        <v>0</v>
      </c>
      <c r="D49" s="10">
        <v>2</v>
      </c>
      <c r="E49" s="10">
        <v>211</v>
      </c>
      <c r="F49" s="10">
        <v>101032</v>
      </c>
      <c r="G49" s="10" t="s">
        <v>834</v>
      </c>
      <c r="H49" s="10" t="s">
        <v>97</v>
      </c>
      <c r="I49" s="10"/>
      <c r="J49" s="10"/>
      <c r="K49" s="10">
        <v>212</v>
      </c>
      <c r="L49" s="10">
        <v>30</v>
      </c>
      <c r="M49" s="10">
        <v>0</v>
      </c>
      <c r="N49" s="10" t="s">
        <v>3</v>
      </c>
      <c r="O49" s="10">
        <v>0</v>
      </c>
      <c r="P49" s="10"/>
    </row>
    <row r="50" spans="1:50" x14ac:dyDescent="0.2">
      <c r="A50" s="10">
        <v>50</v>
      </c>
      <c r="B50" s="10">
        <v>1</v>
      </c>
      <c r="C50" s="10">
        <v>0</v>
      </c>
      <c r="D50" s="10">
        <v>2</v>
      </c>
      <c r="E50" s="10">
        <v>0</v>
      </c>
      <c r="F50" s="10">
        <v>1211877</v>
      </c>
      <c r="G50" s="10" t="s">
        <v>835</v>
      </c>
      <c r="H50" s="10" t="s">
        <v>836</v>
      </c>
      <c r="I50" s="10"/>
      <c r="J50" s="10"/>
      <c r="K50" s="10">
        <v>212</v>
      </c>
      <c r="L50" s="10">
        <v>31</v>
      </c>
      <c r="M50" s="10">
        <v>0</v>
      </c>
      <c r="N50" s="10" t="s">
        <v>3</v>
      </c>
      <c r="O50" s="10">
        <v>2</v>
      </c>
      <c r="P50" s="10"/>
    </row>
    <row r="51" spans="1:50" x14ac:dyDescent="0.2">
      <c r="A51" s="10">
        <v>50</v>
      </c>
      <c r="B51" s="10">
        <v>1</v>
      </c>
      <c r="C51" s="10">
        <v>0</v>
      </c>
      <c r="D51" s="10">
        <v>2</v>
      </c>
      <c r="E51" s="10">
        <v>0</v>
      </c>
      <c r="F51" s="10">
        <v>18178</v>
      </c>
      <c r="G51" s="10" t="s">
        <v>837</v>
      </c>
      <c r="H51" s="10" t="s">
        <v>838</v>
      </c>
      <c r="I51" s="10"/>
      <c r="J51" s="10"/>
      <c r="K51" s="10">
        <v>212</v>
      </c>
      <c r="L51" s="10">
        <v>32</v>
      </c>
      <c r="M51" s="10">
        <v>0</v>
      </c>
      <c r="N51" s="10" t="s">
        <v>3</v>
      </c>
      <c r="O51" s="10">
        <v>0</v>
      </c>
      <c r="P51" s="10"/>
    </row>
    <row r="52" spans="1:50" x14ac:dyDescent="0.2">
      <c r="A52" s="10">
        <v>50</v>
      </c>
      <c r="B52" s="10">
        <v>1</v>
      </c>
      <c r="C52" s="10">
        <v>0</v>
      </c>
      <c r="D52" s="10">
        <v>2</v>
      </c>
      <c r="E52" s="10">
        <v>0</v>
      </c>
      <c r="F52" s="10">
        <v>1230055</v>
      </c>
      <c r="G52" s="10" t="s">
        <v>839</v>
      </c>
      <c r="H52" s="10" t="s">
        <v>836</v>
      </c>
      <c r="I52" s="10"/>
      <c r="J52" s="10"/>
      <c r="K52" s="10">
        <v>212</v>
      </c>
      <c r="L52" s="10">
        <v>33</v>
      </c>
      <c r="M52" s="10">
        <v>0</v>
      </c>
      <c r="N52" s="10" t="s">
        <v>3</v>
      </c>
      <c r="O52" s="10">
        <v>2</v>
      </c>
      <c r="P52" s="10"/>
    </row>
    <row r="53" spans="1:50" x14ac:dyDescent="0.2">
      <c r="A53" s="10">
        <v>50</v>
      </c>
      <c r="B53" s="10">
        <v>1</v>
      </c>
      <c r="C53" s="10">
        <v>0</v>
      </c>
      <c r="D53" s="10">
        <v>2</v>
      </c>
      <c r="E53" s="10">
        <v>0</v>
      </c>
      <c r="F53" s="10">
        <v>246011</v>
      </c>
      <c r="G53" s="10" t="s">
        <v>840</v>
      </c>
      <c r="H53" s="10" t="s">
        <v>841</v>
      </c>
      <c r="I53" s="10"/>
      <c r="J53" s="10"/>
      <c r="K53" s="10">
        <v>212</v>
      </c>
      <c r="L53" s="10">
        <v>34</v>
      </c>
      <c r="M53" s="10">
        <v>0</v>
      </c>
      <c r="N53" s="10" t="s">
        <v>3</v>
      </c>
      <c r="O53" s="10">
        <v>0</v>
      </c>
      <c r="P53" s="10"/>
    </row>
    <row r="54" spans="1:50" x14ac:dyDescent="0.2">
      <c r="A54" s="10">
        <v>50</v>
      </c>
      <c r="B54" s="10">
        <v>1</v>
      </c>
      <c r="C54" s="10">
        <v>0</v>
      </c>
      <c r="D54" s="10">
        <v>2</v>
      </c>
      <c r="E54" s="10">
        <v>213</v>
      </c>
      <c r="F54" s="10">
        <v>1476066</v>
      </c>
      <c r="G54" s="10" t="s">
        <v>842</v>
      </c>
      <c r="H54" s="10" t="s">
        <v>98</v>
      </c>
      <c r="I54" s="10"/>
      <c r="J54" s="10"/>
      <c r="K54" s="10">
        <v>212</v>
      </c>
      <c r="L54" s="10">
        <v>35</v>
      </c>
      <c r="M54" s="10">
        <v>0</v>
      </c>
      <c r="N54" s="10" t="s">
        <v>3</v>
      </c>
      <c r="O54" s="10">
        <v>2</v>
      </c>
      <c r="P54" s="10"/>
    </row>
    <row r="56" spans="1:50" x14ac:dyDescent="0.2">
      <c r="A56" s="2">
        <v>-1</v>
      </c>
    </row>
    <row r="59" spans="1:50" x14ac:dyDescent="0.2">
      <c r="A59" s="11">
        <v>75</v>
      </c>
      <c r="B59" s="11" t="s">
        <v>909</v>
      </c>
      <c r="C59" s="11">
        <v>2026</v>
      </c>
      <c r="D59" s="11">
        <v>0</v>
      </c>
      <c r="E59" s="11">
        <v>6</v>
      </c>
      <c r="F59" s="11">
        <v>1</v>
      </c>
      <c r="G59" s="11">
        <v>0</v>
      </c>
      <c r="H59" s="11">
        <v>1</v>
      </c>
      <c r="I59" s="11">
        <v>0</v>
      </c>
      <c r="J59" s="11">
        <v>1</v>
      </c>
      <c r="K59" s="11">
        <v>0</v>
      </c>
      <c r="L59" s="11">
        <v>0</v>
      </c>
      <c r="M59" s="11">
        <v>0</v>
      </c>
      <c r="N59" s="11">
        <v>72309884</v>
      </c>
      <c r="O59" s="11">
        <v>1</v>
      </c>
    </row>
    <row r="60" spans="1:50" x14ac:dyDescent="0.2">
      <c r="A60" s="12">
        <v>2</v>
      </c>
      <c r="B60" s="12" t="s">
        <v>910</v>
      </c>
      <c r="C60" s="12" t="s">
        <v>911</v>
      </c>
      <c r="D60" s="12">
        <v>0</v>
      </c>
      <c r="E60" s="12">
        <v>0</v>
      </c>
      <c r="F60" s="12">
        <v>0</v>
      </c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>
        <v>72309885</v>
      </c>
    </row>
    <row r="61" spans="1:50" x14ac:dyDescent="0.2">
      <c r="A61" s="12">
        <v>1</v>
      </c>
      <c r="B61" s="12" t="s">
        <v>912</v>
      </c>
      <c r="C61" s="12" t="s">
        <v>913</v>
      </c>
      <c r="D61" s="12">
        <v>2026</v>
      </c>
      <c r="E61" s="12">
        <v>6</v>
      </c>
      <c r="F61" s="12">
        <v>1</v>
      </c>
      <c r="G61" s="12">
        <v>1</v>
      </c>
      <c r="H61" s="12">
        <v>0</v>
      </c>
      <c r="I61" s="12">
        <v>2</v>
      </c>
      <c r="J61" s="12">
        <v>1</v>
      </c>
      <c r="K61" s="12">
        <v>1</v>
      </c>
      <c r="L61" s="12">
        <v>1</v>
      </c>
      <c r="M61" s="12">
        <v>1</v>
      </c>
      <c r="N61" s="12">
        <v>1</v>
      </c>
      <c r="O61" s="12">
        <v>1</v>
      </c>
      <c r="P61" s="12">
        <v>1</v>
      </c>
      <c r="Q61" s="12">
        <v>1</v>
      </c>
      <c r="R61" s="12" t="s">
        <v>3</v>
      </c>
      <c r="S61" s="12" t="s">
        <v>3</v>
      </c>
      <c r="T61" s="12" t="s">
        <v>3</v>
      </c>
      <c r="U61" s="12" t="s">
        <v>3</v>
      </c>
      <c r="V61" s="12" t="s">
        <v>3</v>
      </c>
      <c r="W61" s="12" t="s">
        <v>3</v>
      </c>
      <c r="X61" s="12" t="s">
        <v>3</v>
      </c>
      <c r="Y61" s="12" t="s">
        <v>3</v>
      </c>
      <c r="Z61" s="12" t="s">
        <v>3</v>
      </c>
      <c r="AA61" s="12" t="s">
        <v>3</v>
      </c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>
        <v>72309886</v>
      </c>
      <c r="AO61" s="12" t="s">
        <v>914</v>
      </c>
      <c r="AP61" s="12" t="s">
        <v>915</v>
      </c>
      <c r="AQ61" s="12">
        <v>46164</v>
      </c>
      <c r="AR61" s="12">
        <v>417</v>
      </c>
      <c r="AS61" s="12" t="s">
        <v>916</v>
      </c>
      <c r="AT61" s="12" t="s">
        <v>917</v>
      </c>
      <c r="AU61" s="12" t="s">
        <v>915</v>
      </c>
      <c r="AV61" s="12">
        <v>46087</v>
      </c>
      <c r="AW61" s="12">
        <v>250</v>
      </c>
      <c r="AX61" s="12" t="s">
        <v>918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781"/>
  <sheetViews>
    <sheetView workbookViewId="0"/>
  </sheetViews>
  <sheetFormatPr defaultColWidth="9.140625" defaultRowHeight="12.75" x14ac:dyDescent="0.2"/>
  <cols>
    <col min="1" max="256" width="9.140625" customWidth="1"/>
  </cols>
  <sheetData>
    <row r="1" spans="1:119" x14ac:dyDescent="0.2">
      <c r="A1">
        <f>ROW(Source!A32)</f>
        <v>32</v>
      </c>
      <c r="B1">
        <v>72309884</v>
      </c>
      <c r="C1">
        <v>72310935</v>
      </c>
      <c r="D1">
        <v>70491200</v>
      </c>
      <c r="E1">
        <v>118</v>
      </c>
      <c r="F1">
        <v>1</v>
      </c>
      <c r="G1">
        <v>1</v>
      </c>
      <c r="H1">
        <v>1</v>
      </c>
      <c r="I1" t="s">
        <v>920</v>
      </c>
      <c r="J1" t="s">
        <v>3</v>
      </c>
      <c r="K1" t="s">
        <v>921</v>
      </c>
      <c r="L1">
        <v>1191</v>
      </c>
      <c r="N1">
        <v>1013</v>
      </c>
      <c r="O1" t="s">
        <v>922</v>
      </c>
      <c r="P1" t="s">
        <v>922</v>
      </c>
      <c r="Q1">
        <v>1</v>
      </c>
      <c r="W1">
        <v>0</v>
      </c>
      <c r="X1">
        <v>-1417349443</v>
      </c>
      <c r="Y1">
        <f t="shared" ref="Y1:Y64" si="0">AT1</f>
        <v>25.5</v>
      </c>
      <c r="AA1">
        <v>0</v>
      </c>
      <c r="AB1">
        <v>0</v>
      </c>
      <c r="AC1">
        <v>0</v>
      </c>
      <c r="AD1">
        <v>0</v>
      </c>
      <c r="AE1">
        <v>0</v>
      </c>
      <c r="AF1">
        <v>0</v>
      </c>
      <c r="AG1">
        <v>0</v>
      </c>
      <c r="AH1">
        <v>0</v>
      </c>
      <c r="AI1">
        <v>1</v>
      </c>
      <c r="AJ1">
        <v>1</v>
      </c>
      <c r="AK1">
        <v>1</v>
      </c>
      <c r="AL1">
        <v>1</v>
      </c>
      <c r="AM1">
        <v>-2</v>
      </c>
      <c r="AN1">
        <v>0</v>
      </c>
      <c r="AO1">
        <v>0</v>
      </c>
      <c r="AP1">
        <v>1</v>
      </c>
      <c r="AQ1">
        <v>1</v>
      </c>
      <c r="AR1">
        <v>0</v>
      </c>
      <c r="AS1" t="s">
        <v>3</v>
      </c>
      <c r="AT1">
        <v>25.5</v>
      </c>
      <c r="AU1" t="s">
        <v>3</v>
      </c>
      <c r="AV1">
        <v>2</v>
      </c>
      <c r="AW1">
        <v>2</v>
      </c>
      <c r="AX1">
        <v>72313435</v>
      </c>
      <c r="AY1">
        <v>1</v>
      </c>
      <c r="AZ1">
        <v>0</v>
      </c>
      <c r="BA1">
        <v>1</v>
      </c>
      <c r="BB1">
        <v>1</v>
      </c>
      <c r="BC1">
        <v>0</v>
      </c>
      <c r="BD1">
        <v>0</v>
      </c>
      <c r="BE1">
        <v>0</v>
      </c>
      <c r="BF1">
        <v>0</v>
      </c>
      <c r="BG1">
        <v>0</v>
      </c>
      <c r="BH1">
        <v>0</v>
      </c>
      <c r="BI1">
        <v>0</v>
      </c>
      <c r="BJ1">
        <v>0</v>
      </c>
      <c r="BK1">
        <v>0</v>
      </c>
      <c r="BL1">
        <v>0</v>
      </c>
      <c r="BM1">
        <v>0</v>
      </c>
      <c r="BN1">
        <v>0</v>
      </c>
      <c r="BO1">
        <v>0</v>
      </c>
      <c r="BP1">
        <v>0</v>
      </c>
      <c r="BQ1">
        <v>0</v>
      </c>
      <c r="BR1">
        <v>0</v>
      </c>
      <c r="BS1">
        <v>0</v>
      </c>
      <c r="BT1">
        <v>0</v>
      </c>
      <c r="BU1">
        <v>0</v>
      </c>
      <c r="BV1">
        <v>0</v>
      </c>
      <c r="BW1">
        <v>0</v>
      </c>
      <c r="CV1">
        <v>0</v>
      </c>
      <c r="CW1">
        <v>0</v>
      </c>
      <c r="CX1">
        <f>ROUND(Y1*Source!I32,7)</f>
        <v>9.3840000000000003</v>
      </c>
      <c r="CY1">
        <f>AD1</f>
        <v>0</v>
      </c>
      <c r="CZ1">
        <f>AH1</f>
        <v>0</v>
      </c>
      <c r="DA1">
        <f>AL1</f>
        <v>1</v>
      </c>
      <c r="DB1">
        <f t="shared" ref="DB1:DB64" si="1">ROUND(ROUND(AT1*CZ1,2),6)</f>
        <v>0</v>
      </c>
      <c r="DC1">
        <f t="shared" ref="DC1:DC64" si="2">ROUND(ROUND(AT1*AG1,2),6)</f>
        <v>0</v>
      </c>
      <c r="DD1" t="s">
        <v>3</v>
      </c>
      <c r="DE1" t="s">
        <v>3</v>
      </c>
      <c r="DF1">
        <f t="shared" ref="DF1:DF13" si="3">ROUND(ROUND(AE1,2)*CX1,2)</f>
        <v>0</v>
      </c>
      <c r="DG1">
        <f>ROUND(ROUND(AF1,2)*CX1,2)</f>
        <v>0</v>
      </c>
      <c r="DH1">
        <f t="shared" ref="DH1:DH64" si="4">ROUND(ROUND(AG1,2)*CX1,2)</f>
        <v>0</v>
      </c>
      <c r="DI1">
        <f t="shared" ref="DI1:DI64" si="5">ROUND(ROUND(AH1,2)*CX1,2)</f>
        <v>0</v>
      </c>
      <c r="DJ1">
        <f>DI1</f>
        <v>0</v>
      </c>
      <c r="DK1">
        <v>0</v>
      </c>
      <c r="DL1" t="s">
        <v>3</v>
      </c>
      <c r="DM1">
        <v>0</v>
      </c>
      <c r="DN1" t="s">
        <v>3</v>
      </c>
      <c r="DO1">
        <v>0</v>
      </c>
    </row>
    <row r="2" spans="1:119" x14ac:dyDescent="0.2">
      <c r="A2">
        <f>ROW(Source!A32)</f>
        <v>32</v>
      </c>
      <c r="B2">
        <v>72309884</v>
      </c>
      <c r="C2">
        <v>72310935</v>
      </c>
      <c r="D2">
        <v>70617265</v>
      </c>
      <c r="E2">
        <v>1</v>
      </c>
      <c r="F2">
        <v>1</v>
      </c>
      <c r="G2">
        <v>1</v>
      </c>
      <c r="H2">
        <v>2</v>
      </c>
      <c r="I2" t="s">
        <v>923</v>
      </c>
      <c r="J2" t="s">
        <v>924</v>
      </c>
      <c r="K2" t="s">
        <v>925</v>
      </c>
      <c r="L2">
        <v>1368</v>
      </c>
      <c r="N2">
        <v>1011</v>
      </c>
      <c r="O2" t="s">
        <v>926</v>
      </c>
      <c r="P2" t="s">
        <v>926</v>
      </c>
      <c r="Q2">
        <v>1</v>
      </c>
      <c r="W2">
        <v>0</v>
      </c>
      <c r="X2">
        <v>-363674951</v>
      </c>
      <c r="Y2">
        <f t="shared" si="0"/>
        <v>25.5</v>
      </c>
      <c r="AA2">
        <v>0</v>
      </c>
      <c r="AB2">
        <v>1412.4</v>
      </c>
      <c r="AC2">
        <v>529.11</v>
      </c>
      <c r="AD2">
        <v>0</v>
      </c>
      <c r="AE2">
        <v>0</v>
      </c>
      <c r="AF2">
        <v>1054.03</v>
      </c>
      <c r="AG2">
        <v>529.11</v>
      </c>
      <c r="AH2">
        <v>0</v>
      </c>
      <c r="AI2">
        <v>1</v>
      </c>
      <c r="AJ2">
        <v>1.34</v>
      </c>
      <c r="AK2">
        <v>1</v>
      </c>
      <c r="AL2">
        <v>1</v>
      </c>
      <c r="AM2">
        <v>2</v>
      </c>
      <c r="AN2">
        <v>0</v>
      </c>
      <c r="AO2">
        <v>0</v>
      </c>
      <c r="AP2">
        <v>1</v>
      </c>
      <c r="AQ2">
        <v>1</v>
      </c>
      <c r="AR2">
        <v>0</v>
      </c>
      <c r="AS2" t="s">
        <v>3</v>
      </c>
      <c r="AT2">
        <v>25.5</v>
      </c>
      <c r="AU2" t="s">
        <v>3</v>
      </c>
      <c r="AV2">
        <v>1</v>
      </c>
      <c r="AW2">
        <v>2</v>
      </c>
      <c r="AX2">
        <v>72313436</v>
      </c>
      <c r="AY2">
        <v>1</v>
      </c>
      <c r="AZ2">
        <v>0</v>
      </c>
      <c r="BA2">
        <v>2</v>
      </c>
      <c r="BB2">
        <v>1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26877.764999999999</v>
      </c>
      <c r="BL2">
        <v>13492.305</v>
      </c>
      <c r="BM2">
        <v>0</v>
      </c>
      <c r="BN2">
        <v>0</v>
      </c>
      <c r="BO2">
        <v>25.5</v>
      </c>
      <c r="BP2">
        <v>1</v>
      </c>
      <c r="BQ2">
        <v>0</v>
      </c>
      <c r="BR2">
        <v>26877.764999999999</v>
      </c>
      <c r="BS2">
        <v>13492.305</v>
      </c>
      <c r="BT2">
        <v>0</v>
      </c>
      <c r="BU2">
        <v>0</v>
      </c>
      <c r="BV2">
        <v>25.5</v>
      </c>
      <c r="BW2">
        <v>1</v>
      </c>
      <c r="CV2">
        <v>0</v>
      </c>
      <c r="CW2">
        <f>ROUND(Y2*Source!I32*DO2,7)</f>
        <v>9.3840000000000003</v>
      </c>
      <c r="CX2">
        <f>ROUND(Y2*Source!I32,7)</f>
        <v>9.3840000000000003</v>
      </c>
      <c r="CY2">
        <f>AB2</f>
        <v>1412.4</v>
      </c>
      <c r="CZ2">
        <f>AF2</f>
        <v>1054.03</v>
      </c>
      <c r="DA2">
        <f>AJ2</f>
        <v>1.34</v>
      </c>
      <c r="DB2">
        <f t="shared" si="1"/>
        <v>26877.77</v>
      </c>
      <c r="DC2">
        <f t="shared" si="2"/>
        <v>13492.31</v>
      </c>
      <c r="DD2" t="s">
        <v>3</v>
      </c>
      <c r="DE2" t="s">
        <v>3</v>
      </c>
      <c r="DF2">
        <f t="shared" si="3"/>
        <v>0</v>
      </c>
      <c r="DG2">
        <f>ROUND(ROUND(AF2*AJ2,2)*CX2,2)</f>
        <v>13253.96</v>
      </c>
      <c r="DH2">
        <f t="shared" si="4"/>
        <v>4965.17</v>
      </c>
      <c r="DI2">
        <f t="shared" si="5"/>
        <v>0</v>
      </c>
      <c r="DJ2">
        <f>DG2+DH2</f>
        <v>18219.129999999997</v>
      </c>
      <c r="DK2">
        <v>0</v>
      </c>
      <c r="DL2" t="s">
        <v>927</v>
      </c>
      <c r="DM2">
        <v>6</v>
      </c>
      <c r="DN2" t="s">
        <v>922</v>
      </c>
      <c r="DO2">
        <v>1</v>
      </c>
    </row>
    <row r="3" spans="1:119" x14ac:dyDescent="0.2">
      <c r="A3">
        <f>ROW(Source!A33)</f>
        <v>33</v>
      </c>
      <c r="B3">
        <v>72309884</v>
      </c>
      <c r="C3">
        <v>72310940</v>
      </c>
      <c r="D3">
        <v>70490959</v>
      </c>
      <c r="E3">
        <v>118</v>
      </c>
      <c r="F3">
        <v>1</v>
      </c>
      <c r="G3">
        <v>1</v>
      </c>
      <c r="H3">
        <v>1</v>
      </c>
      <c r="I3" t="s">
        <v>928</v>
      </c>
      <c r="J3" t="s">
        <v>3</v>
      </c>
      <c r="K3" t="s">
        <v>929</v>
      </c>
      <c r="L3">
        <v>1191</v>
      </c>
      <c r="N3">
        <v>1013</v>
      </c>
      <c r="O3" t="s">
        <v>922</v>
      </c>
      <c r="P3" t="s">
        <v>922</v>
      </c>
      <c r="Q3">
        <v>1</v>
      </c>
      <c r="W3">
        <v>0</v>
      </c>
      <c r="X3">
        <v>370475345</v>
      </c>
      <c r="Y3">
        <f t="shared" si="0"/>
        <v>154</v>
      </c>
      <c r="AA3">
        <v>0</v>
      </c>
      <c r="AB3">
        <v>0</v>
      </c>
      <c r="AC3">
        <v>0</v>
      </c>
      <c r="AD3">
        <v>320.41000000000003</v>
      </c>
      <c r="AE3">
        <v>0</v>
      </c>
      <c r="AF3">
        <v>0</v>
      </c>
      <c r="AG3">
        <v>0</v>
      </c>
      <c r="AH3">
        <v>320.41000000000003</v>
      </c>
      <c r="AI3">
        <v>1</v>
      </c>
      <c r="AJ3">
        <v>1</v>
      </c>
      <c r="AK3">
        <v>1</v>
      </c>
      <c r="AL3">
        <v>1</v>
      </c>
      <c r="AM3">
        <v>-2</v>
      </c>
      <c r="AN3">
        <v>0</v>
      </c>
      <c r="AO3">
        <v>0</v>
      </c>
      <c r="AP3">
        <v>1</v>
      </c>
      <c r="AQ3">
        <v>1</v>
      </c>
      <c r="AR3">
        <v>0</v>
      </c>
      <c r="AS3" t="s">
        <v>3</v>
      </c>
      <c r="AT3">
        <v>154</v>
      </c>
      <c r="AU3" t="s">
        <v>3</v>
      </c>
      <c r="AV3">
        <v>1</v>
      </c>
      <c r="AW3">
        <v>2</v>
      </c>
      <c r="AX3">
        <v>72313437</v>
      </c>
      <c r="AY3">
        <v>1</v>
      </c>
      <c r="AZ3">
        <v>0</v>
      </c>
      <c r="BA3">
        <v>3</v>
      </c>
      <c r="BB3">
        <v>1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49343.140000000007</v>
      </c>
      <c r="BN3">
        <v>154</v>
      </c>
      <c r="BO3">
        <v>0</v>
      </c>
      <c r="BP3">
        <v>1</v>
      </c>
      <c r="BQ3">
        <v>0</v>
      </c>
      <c r="BR3">
        <v>0</v>
      </c>
      <c r="BS3">
        <v>0</v>
      </c>
      <c r="BT3">
        <v>49343.140000000007</v>
      </c>
      <c r="BU3">
        <v>154</v>
      </c>
      <c r="BV3">
        <v>0</v>
      </c>
      <c r="BW3">
        <v>1</v>
      </c>
      <c r="CU3">
        <f>ROUND(AT3*Source!I33*AH3*AL3,2)</f>
        <v>14802.94</v>
      </c>
      <c r="CV3">
        <f>ROUND(Y3*Source!I33,7)</f>
        <v>46.2</v>
      </c>
      <c r="CW3">
        <v>0</v>
      </c>
      <c r="CX3">
        <f>ROUND(Y3*Source!I33,7)</f>
        <v>46.2</v>
      </c>
      <c r="CY3">
        <f>AD3</f>
        <v>320.41000000000003</v>
      </c>
      <c r="CZ3">
        <f>AH3</f>
        <v>320.41000000000003</v>
      </c>
      <c r="DA3">
        <f>AL3</f>
        <v>1</v>
      </c>
      <c r="DB3">
        <f t="shared" si="1"/>
        <v>49343.14</v>
      </c>
      <c r="DC3">
        <f t="shared" si="2"/>
        <v>0</v>
      </c>
      <c r="DD3" t="s">
        <v>3</v>
      </c>
      <c r="DE3" t="s">
        <v>3</v>
      </c>
      <c r="DF3">
        <f t="shared" si="3"/>
        <v>0</v>
      </c>
      <c r="DG3">
        <f>ROUND(ROUND(AF3,2)*CX3,2)</f>
        <v>0</v>
      </c>
      <c r="DH3">
        <f t="shared" si="4"/>
        <v>0</v>
      </c>
      <c r="DI3">
        <f t="shared" si="5"/>
        <v>14802.94</v>
      </c>
      <c r="DJ3">
        <f>DI3</f>
        <v>14802.94</v>
      </c>
      <c r="DK3">
        <v>1</v>
      </c>
      <c r="DL3" t="s">
        <v>3</v>
      </c>
      <c r="DM3">
        <v>0</v>
      </c>
      <c r="DN3" t="s">
        <v>3</v>
      </c>
      <c r="DO3">
        <v>0</v>
      </c>
    </row>
    <row r="4" spans="1:119" x14ac:dyDescent="0.2">
      <c r="A4">
        <f>ROW(Source!A34)</f>
        <v>34</v>
      </c>
      <c r="B4">
        <v>72309884</v>
      </c>
      <c r="C4">
        <v>72310943</v>
      </c>
      <c r="D4">
        <v>68776608</v>
      </c>
      <c r="E4">
        <v>117</v>
      </c>
      <c r="F4">
        <v>1</v>
      </c>
      <c r="G4">
        <v>1</v>
      </c>
      <c r="H4">
        <v>1</v>
      </c>
      <c r="I4" t="s">
        <v>920</v>
      </c>
      <c r="J4" t="s">
        <v>3</v>
      </c>
      <c r="K4" t="s">
        <v>921</v>
      </c>
      <c r="L4">
        <v>1191</v>
      </c>
      <c r="N4">
        <v>1013</v>
      </c>
      <c r="O4" t="s">
        <v>922</v>
      </c>
      <c r="P4" t="s">
        <v>922</v>
      </c>
      <c r="Q4">
        <v>1</v>
      </c>
      <c r="W4">
        <v>0</v>
      </c>
      <c r="X4">
        <v>-1417349443</v>
      </c>
      <c r="Y4">
        <f t="shared" si="0"/>
        <v>8.06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1</v>
      </c>
      <c r="AJ4">
        <v>1</v>
      </c>
      <c r="AK4">
        <v>1</v>
      </c>
      <c r="AL4">
        <v>1</v>
      </c>
      <c r="AM4">
        <v>-2</v>
      </c>
      <c r="AN4">
        <v>0</v>
      </c>
      <c r="AO4">
        <v>0</v>
      </c>
      <c r="AP4">
        <v>1</v>
      </c>
      <c r="AQ4">
        <v>1</v>
      </c>
      <c r="AR4">
        <v>0</v>
      </c>
      <c r="AS4" t="s">
        <v>3</v>
      </c>
      <c r="AT4">
        <v>8.06</v>
      </c>
      <c r="AU4" t="s">
        <v>3</v>
      </c>
      <c r="AV4">
        <v>2</v>
      </c>
      <c r="AW4">
        <v>2</v>
      </c>
      <c r="AX4">
        <v>72310946</v>
      </c>
      <c r="AY4">
        <v>1</v>
      </c>
      <c r="AZ4">
        <v>0</v>
      </c>
      <c r="BA4">
        <v>4</v>
      </c>
      <c r="BB4">
        <v>1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CV4">
        <v>0</v>
      </c>
      <c r="CW4">
        <v>0</v>
      </c>
      <c r="CX4">
        <f>ROUND(Y4*Source!I34,7)</f>
        <v>3.0466799999999998</v>
      </c>
      <c r="CY4">
        <f>AD4</f>
        <v>0</v>
      </c>
      <c r="CZ4">
        <f>AH4</f>
        <v>0</v>
      </c>
      <c r="DA4">
        <f>AL4</f>
        <v>1</v>
      </c>
      <c r="DB4">
        <f t="shared" si="1"/>
        <v>0</v>
      </c>
      <c r="DC4">
        <f t="shared" si="2"/>
        <v>0</v>
      </c>
      <c r="DD4" t="s">
        <v>3</v>
      </c>
      <c r="DE4" t="s">
        <v>3</v>
      </c>
      <c r="DF4">
        <f t="shared" si="3"/>
        <v>0</v>
      </c>
      <c r="DG4">
        <f>ROUND(ROUND(AF4,2)*CX4,2)</f>
        <v>0</v>
      </c>
      <c r="DH4">
        <f t="shared" si="4"/>
        <v>0</v>
      </c>
      <c r="DI4">
        <f t="shared" si="5"/>
        <v>0</v>
      </c>
      <c r="DJ4">
        <f>DI4</f>
        <v>0</v>
      </c>
      <c r="DK4">
        <v>0</v>
      </c>
      <c r="DL4" t="s">
        <v>3</v>
      </c>
      <c r="DM4">
        <v>0</v>
      </c>
      <c r="DN4" t="s">
        <v>3</v>
      </c>
      <c r="DO4">
        <v>0</v>
      </c>
    </row>
    <row r="5" spans="1:119" x14ac:dyDescent="0.2">
      <c r="A5">
        <f>ROW(Source!A34)</f>
        <v>34</v>
      </c>
      <c r="B5">
        <v>72309884</v>
      </c>
      <c r="C5">
        <v>72310943</v>
      </c>
      <c r="D5">
        <v>68782715</v>
      </c>
      <c r="E5">
        <v>1</v>
      </c>
      <c r="F5">
        <v>1</v>
      </c>
      <c r="G5">
        <v>1</v>
      </c>
      <c r="H5">
        <v>2</v>
      </c>
      <c r="I5" t="s">
        <v>930</v>
      </c>
      <c r="J5" t="s">
        <v>931</v>
      </c>
      <c r="K5" t="s">
        <v>932</v>
      </c>
      <c r="L5">
        <v>1368</v>
      </c>
      <c r="N5">
        <v>1011</v>
      </c>
      <c r="O5" t="s">
        <v>926</v>
      </c>
      <c r="P5" t="s">
        <v>926</v>
      </c>
      <c r="Q5">
        <v>1</v>
      </c>
      <c r="W5">
        <v>0</v>
      </c>
      <c r="X5">
        <v>1445775709</v>
      </c>
      <c r="Y5">
        <f t="shared" si="0"/>
        <v>8.06</v>
      </c>
      <c r="AA5">
        <v>0</v>
      </c>
      <c r="AB5">
        <v>1159.42</v>
      </c>
      <c r="AC5">
        <v>452.68</v>
      </c>
      <c r="AD5">
        <v>0</v>
      </c>
      <c r="AE5">
        <v>0</v>
      </c>
      <c r="AF5">
        <v>828.16</v>
      </c>
      <c r="AG5">
        <v>452.68</v>
      </c>
      <c r="AH5">
        <v>0</v>
      </c>
      <c r="AI5">
        <v>1</v>
      </c>
      <c r="AJ5">
        <v>1.4</v>
      </c>
      <c r="AK5">
        <v>1</v>
      </c>
      <c r="AL5">
        <v>1</v>
      </c>
      <c r="AM5">
        <v>2</v>
      </c>
      <c r="AN5">
        <v>0</v>
      </c>
      <c r="AO5">
        <v>0</v>
      </c>
      <c r="AP5">
        <v>1</v>
      </c>
      <c r="AQ5">
        <v>1</v>
      </c>
      <c r="AR5">
        <v>0</v>
      </c>
      <c r="AS5" t="s">
        <v>3</v>
      </c>
      <c r="AT5">
        <v>8.06</v>
      </c>
      <c r="AU5" t="s">
        <v>3</v>
      </c>
      <c r="AV5">
        <v>1</v>
      </c>
      <c r="AW5">
        <v>2</v>
      </c>
      <c r="AX5">
        <v>72310947</v>
      </c>
      <c r="AY5">
        <v>2</v>
      </c>
      <c r="AZ5">
        <v>65536</v>
      </c>
      <c r="BA5">
        <v>5</v>
      </c>
      <c r="BB5">
        <v>1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6674.9696000000004</v>
      </c>
      <c r="BL5">
        <v>3648.6008000000002</v>
      </c>
      <c r="BM5">
        <v>0</v>
      </c>
      <c r="BN5">
        <v>0</v>
      </c>
      <c r="BO5">
        <v>8.06</v>
      </c>
      <c r="BP5">
        <v>1</v>
      </c>
      <c r="BQ5">
        <v>0</v>
      </c>
      <c r="BR5">
        <v>6674.9696000000004</v>
      </c>
      <c r="BS5">
        <v>3648.6008000000002</v>
      </c>
      <c r="BT5">
        <v>0</v>
      </c>
      <c r="BU5">
        <v>0</v>
      </c>
      <c r="BV5">
        <v>8.06</v>
      </c>
      <c r="BW5">
        <v>1</v>
      </c>
      <c r="CV5">
        <v>0</v>
      </c>
      <c r="CW5">
        <f>ROUND(Y5*Source!I34*DO5,7)</f>
        <v>3.0466799999999998</v>
      </c>
      <c r="CX5">
        <f>ROUND(Y5*Source!I34,7)</f>
        <v>3.0466799999999998</v>
      </c>
      <c r="CY5">
        <f>AB5</f>
        <v>1159.42</v>
      </c>
      <c r="CZ5">
        <f>AF5</f>
        <v>828.16</v>
      </c>
      <c r="DA5">
        <f>AJ5</f>
        <v>1.4</v>
      </c>
      <c r="DB5">
        <f t="shared" si="1"/>
        <v>6674.97</v>
      </c>
      <c r="DC5">
        <f t="shared" si="2"/>
        <v>3648.6</v>
      </c>
      <c r="DD5" t="s">
        <v>3</v>
      </c>
      <c r="DE5" t="s">
        <v>3</v>
      </c>
      <c r="DF5">
        <f t="shared" si="3"/>
        <v>0</v>
      </c>
      <c r="DG5">
        <f>ROUND(ROUND(AF5*AJ5,2)*CX5,2)</f>
        <v>3532.38</v>
      </c>
      <c r="DH5">
        <f t="shared" si="4"/>
        <v>1379.17</v>
      </c>
      <c r="DI5">
        <f t="shared" si="5"/>
        <v>0</v>
      </c>
      <c r="DJ5">
        <f>DG5+DH5</f>
        <v>4911.55</v>
      </c>
      <c r="DK5">
        <v>0</v>
      </c>
      <c r="DL5" t="s">
        <v>933</v>
      </c>
      <c r="DM5">
        <v>5</v>
      </c>
      <c r="DN5" t="s">
        <v>922</v>
      </c>
      <c r="DO5">
        <v>1</v>
      </c>
    </row>
    <row r="6" spans="1:119" x14ac:dyDescent="0.2">
      <c r="A6">
        <f>ROW(Source!A35)</f>
        <v>35</v>
      </c>
      <c r="B6">
        <v>72309884</v>
      </c>
      <c r="C6">
        <v>72310948</v>
      </c>
      <c r="D6">
        <v>68776363</v>
      </c>
      <c r="E6">
        <v>117</v>
      </c>
      <c r="F6">
        <v>1</v>
      </c>
      <c r="G6">
        <v>1</v>
      </c>
      <c r="H6">
        <v>1</v>
      </c>
      <c r="I6" t="s">
        <v>934</v>
      </c>
      <c r="J6" t="s">
        <v>3</v>
      </c>
      <c r="K6" t="s">
        <v>935</v>
      </c>
      <c r="L6">
        <v>1191</v>
      </c>
      <c r="N6">
        <v>1013</v>
      </c>
      <c r="O6" t="s">
        <v>922</v>
      </c>
      <c r="P6" t="s">
        <v>922</v>
      </c>
      <c r="Q6">
        <v>1</v>
      </c>
      <c r="W6">
        <v>0</v>
      </c>
      <c r="X6">
        <v>-267883188</v>
      </c>
      <c r="Y6">
        <f t="shared" si="0"/>
        <v>97.2</v>
      </c>
      <c r="AA6">
        <v>0</v>
      </c>
      <c r="AB6">
        <v>0</v>
      </c>
      <c r="AC6">
        <v>0</v>
      </c>
      <c r="AD6">
        <v>307.18</v>
      </c>
      <c r="AE6">
        <v>0</v>
      </c>
      <c r="AF6">
        <v>0</v>
      </c>
      <c r="AG6">
        <v>0</v>
      </c>
      <c r="AH6">
        <v>307.18</v>
      </c>
      <c r="AI6">
        <v>1</v>
      </c>
      <c r="AJ6">
        <v>1</v>
      </c>
      <c r="AK6">
        <v>1</v>
      </c>
      <c r="AL6">
        <v>1</v>
      </c>
      <c r="AM6">
        <v>-2</v>
      </c>
      <c r="AN6">
        <v>0</v>
      </c>
      <c r="AO6">
        <v>0</v>
      </c>
      <c r="AP6">
        <v>1</v>
      </c>
      <c r="AQ6">
        <v>1</v>
      </c>
      <c r="AR6">
        <v>0</v>
      </c>
      <c r="AS6" t="s">
        <v>3</v>
      </c>
      <c r="AT6">
        <v>97.2</v>
      </c>
      <c r="AU6" t="s">
        <v>3</v>
      </c>
      <c r="AV6">
        <v>1</v>
      </c>
      <c r="AW6">
        <v>2</v>
      </c>
      <c r="AX6">
        <v>72310950</v>
      </c>
      <c r="AY6">
        <v>2</v>
      </c>
      <c r="AZ6">
        <v>131072</v>
      </c>
      <c r="BA6">
        <v>6</v>
      </c>
      <c r="BB6">
        <v>1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29857.896000000001</v>
      </c>
      <c r="BN6">
        <v>97.2</v>
      </c>
      <c r="BO6">
        <v>0</v>
      </c>
      <c r="BP6">
        <v>1</v>
      </c>
      <c r="BQ6">
        <v>0</v>
      </c>
      <c r="BR6">
        <v>0</v>
      </c>
      <c r="BS6">
        <v>0</v>
      </c>
      <c r="BT6">
        <v>29857.896000000001</v>
      </c>
      <c r="BU6">
        <v>97.2</v>
      </c>
      <c r="BV6">
        <v>0</v>
      </c>
      <c r="BW6">
        <v>1</v>
      </c>
      <c r="CU6">
        <f>ROUND(AT6*Source!I35*AH6*AL6,2)</f>
        <v>3284.37</v>
      </c>
      <c r="CV6">
        <f>ROUND(Y6*Source!I35,7)</f>
        <v>10.692</v>
      </c>
      <c r="CW6">
        <v>0</v>
      </c>
      <c r="CX6">
        <f>ROUND(Y6*Source!I35,7)</f>
        <v>10.692</v>
      </c>
      <c r="CY6">
        <f>AD6</f>
        <v>307.18</v>
      </c>
      <c r="CZ6">
        <f>AH6</f>
        <v>307.18</v>
      </c>
      <c r="DA6">
        <f>AL6</f>
        <v>1</v>
      </c>
      <c r="DB6">
        <f t="shared" si="1"/>
        <v>29857.9</v>
      </c>
      <c r="DC6">
        <f t="shared" si="2"/>
        <v>0</v>
      </c>
      <c r="DD6" t="s">
        <v>3</v>
      </c>
      <c r="DE6" t="s">
        <v>3</v>
      </c>
      <c r="DF6">
        <f t="shared" si="3"/>
        <v>0</v>
      </c>
      <c r="DG6">
        <f>ROUND(ROUND(AF6,2)*CX6,2)</f>
        <v>0</v>
      </c>
      <c r="DH6">
        <f t="shared" si="4"/>
        <v>0</v>
      </c>
      <c r="DI6">
        <f t="shared" si="5"/>
        <v>3284.37</v>
      </c>
      <c r="DJ6">
        <f>DI6</f>
        <v>3284.37</v>
      </c>
      <c r="DK6">
        <v>1</v>
      </c>
      <c r="DL6" t="s">
        <v>3</v>
      </c>
      <c r="DM6">
        <v>0</v>
      </c>
      <c r="DN6" t="s">
        <v>3</v>
      </c>
      <c r="DO6">
        <v>0</v>
      </c>
    </row>
    <row r="7" spans="1:119" x14ac:dyDescent="0.2">
      <c r="A7">
        <f>ROW(Source!A71)</f>
        <v>71</v>
      </c>
      <c r="B7">
        <v>72309884</v>
      </c>
      <c r="C7">
        <v>72310951</v>
      </c>
      <c r="D7">
        <v>70491009</v>
      </c>
      <c r="E7">
        <v>118</v>
      </c>
      <c r="F7">
        <v>1</v>
      </c>
      <c r="G7">
        <v>1</v>
      </c>
      <c r="H7">
        <v>1</v>
      </c>
      <c r="I7" t="s">
        <v>936</v>
      </c>
      <c r="J7" t="s">
        <v>3</v>
      </c>
      <c r="K7" t="s">
        <v>937</v>
      </c>
      <c r="L7">
        <v>1191</v>
      </c>
      <c r="N7">
        <v>1013</v>
      </c>
      <c r="O7" t="s">
        <v>922</v>
      </c>
      <c r="P7" t="s">
        <v>922</v>
      </c>
      <c r="Q7">
        <v>1</v>
      </c>
      <c r="W7">
        <v>0</v>
      </c>
      <c r="X7">
        <v>-1461236815</v>
      </c>
      <c r="Y7">
        <f t="shared" si="0"/>
        <v>20.51</v>
      </c>
      <c r="AA7">
        <v>0</v>
      </c>
      <c r="AB7">
        <v>0</v>
      </c>
      <c r="AC7">
        <v>0</v>
      </c>
      <c r="AD7">
        <v>367.44</v>
      </c>
      <c r="AE7">
        <v>0</v>
      </c>
      <c r="AF7">
        <v>0</v>
      </c>
      <c r="AG7">
        <v>0</v>
      </c>
      <c r="AH7">
        <v>367.44</v>
      </c>
      <c r="AI7">
        <v>1</v>
      </c>
      <c r="AJ7">
        <v>1</v>
      </c>
      <c r="AK7">
        <v>1</v>
      </c>
      <c r="AL7">
        <v>1</v>
      </c>
      <c r="AM7">
        <v>-2</v>
      </c>
      <c r="AN7">
        <v>0</v>
      </c>
      <c r="AO7">
        <v>0</v>
      </c>
      <c r="AP7">
        <v>1</v>
      </c>
      <c r="AQ7">
        <v>1</v>
      </c>
      <c r="AR7">
        <v>0</v>
      </c>
      <c r="AS7" t="s">
        <v>3</v>
      </c>
      <c r="AT7">
        <v>20.51</v>
      </c>
      <c r="AU7" t="s">
        <v>3</v>
      </c>
      <c r="AV7">
        <v>1</v>
      </c>
      <c r="AW7">
        <v>2</v>
      </c>
      <c r="AX7">
        <v>72310967</v>
      </c>
      <c r="AY7">
        <v>1</v>
      </c>
      <c r="AZ7">
        <v>0</v>
      </c>
      <c r="BA7">
        <v>7</v>
      </c>
      <c r="BB7">
        <v>1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7536.1944000000003</v>
      </c>
      <c r="BN7">
        <v>20.51</v>
      </c>
      <c r="BO7">
        <v>0</v>
      </c>
      <c r="BP7">
        <v>1</v>
      </c>
      <c r="BQ7">
        <v>0</v>
      </c>
      <c r="BR7">
        <v>0</v>
      </c>
      <c r="BS7">
        <v>0</v>
      </c>
      <c r="BT7">
        <v>7536.1944000000003</v>
      </c>
      <c r="BU7">
        <v>20.51</v>
      </c>
      <c r="BV7">
        <v>0</v>
      </c>
      <c r="BW7">
        <v>1</v>
      </c>
      <c r="CU7">
        <f>ROUND(AT7*Source!I71*AH7*AL7,2)</f>
        <v>188.4</v>
      </c>
      <c r="CV7">
        <f>ROUND(Y7*Source!I71,7)</f>
        <v>0.51275000000000004</v>
      </c>
      <c r="CW7">
        <v>0</v>
      </c>
      <c r="CX7">
        <f>ROUND(Y7*Source!I71,7)</f>
        <v>0.51275000000000004</v>
      </c>
      <c r="CY7">
        <f>AD7</f>
        <v>367.44</v>
      </c>
      <c r="CZ7">
        <f>AH7</f>
        <v>367.44</v>
      </c>
      <c r="DA7">
        <f>AL7</f>
        <v>1</v>
      </c>
      <c r="DB7">
        <f t="shared" si="1"/>
        <v>7536.19</v>
      </c>
      <c r="DC7">
        <f t="shared" si="2"/>
        <v>0</v>
      </c>
      <c r="DD7" t="s">
        <v>3</v>
      </c>
      <c r="DE7" t="s">
        <v>3</v>
      </c>
      <c r="DF7">
        <f t="shared" si="3"/>
        <v>0</v>
      </c>
      <c r="DG7">
        <f>ROUND(ROUND(AF7,2)*CX7,2)</f>
        <v>0</v>
      </c>
      <c r="DH7">
        <f t="shared" si="4"/>
        <v>0</v>
      </c>
      <c r="DI7">
        <f t="shared" si="5"/>
        <v>188.4</v>
      </c>
      <c r="DJ7">
        <f>DI7</f>
        <v>188.4</v>
      </c>
      <c r="DK7">
        <v>1</v>
      </c>
      <c r="DL7" t="s">
        <v>3</v>
      </c>
      <c r="DM7">
        <v>0</v>
      </c>
      <c r="DN7" t="s">
        <v>3</v>
      </c>
      <c r="DO7">
        <v>0</v>
      </c>
    </row>
    <row r="8" spans="1:119" x14ac:dyDescent="0.2">
      <c r="A8">
        <f>ROW(Source!A71)</f>
        <v>71</v>
      </c>
      <c r="B8">
        <v>72309884</v>
      </c>
      <c r="C8">
        <v>72310951</v>
      </c>
      <c r="D8">
        <v>70491200</v>
      </c>
      <c r="E8">
        <v>118</v>
      </c>
      <c r="F8">
        <v>1</v>
      </c>
      <c r="G8">
        <v>1</v>
      </c>
      <c r="H8">
        <v>1</v>
      </c>
      <c r="I8" t="s">
        <v>920</v>
      </c>
      <c r="J8" t="s">
        <v>3</v>
      </c>
      <c r="K8" t="s">
        <v>921</v>
      </c>
      <c r="L8">
        <v>1191</v>
      </c>
      <c r="N8">
        <v>1013</v>
      </c>
      <c r="O8" t="s">
        <v>922</v>
      </c>
      <c r="P8" t="s">
        <v>922</v>
      </c>
      <c r="Q8">
        <v>1</v>
      </c>
      <c r="W8">
        <v>0</v>
      </c>
      <c r="X8">
        <v>-1417349443</v>
      </c>
      <c r="Y8">
        <f t="shared" si="0"/>
        <v>11.96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1</v>
      </c>
      <c r="AJ8">
        <v>1</v>
      </c>
      <c r="AK8">
        <v>1</v>
      </c>
      <c r="AL8">
        <v>1</v>
      </c>
      <c r="AM8">
        <v>-2</v>
      </c>
      <c r="AN8">
        <v>0</v>
      </c>
      <c r="AO8">
        <v>0</v>
      </c>
      <c r="AP8">
        <v>1</v>
      </c>
      <c r="AQ8">
        <v>1</v>
      </c>
      <c r="AR8">
        <v>0</v>
      </c>
      <c r="AS8" t="s">
        <v>3</v>
      </c>
      <c r="AT8">
        <v>11.96</v>
      </c>
      <c r="AU8" t="s">
        <v>3</v>
      </c>
      <c r="AV8">
        <v>2</v>
      </c>
      <c r="AW8">
        <v>2</v>
      </c>
      <c r="AX8">
        <v>72310968</v>
      </c>
      <c r="AY8">
        <v>1</v>
      </c>
      <c r="AZ8">
        <v>0</v>
      </c>
      <c r="BA8">
        <v>8</v>
      </c>
      <c r="BB8">
        <v>1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CV8">
        <v>0</v>
      </c>
      <c r="CW8">
        <v>0</v>
      </c>
      <c r="CX8">
        <f>ROUND(Y8*Source!I71,7)</f>
        <v>0.29899999999999999</v>
      </c>
      <c r="CY8">
        <f>AD8</f>
        <v>0</v>
      </c>
      <c r="CZ8">
        <f>AH8</f>
        <v>0</v>
      </c>
      <c r="DA8">
        <f>AL8</f>
        <v>1</v>
      </c>
      <c r="DB8">
        <f t="shared" si="1"/>
        <v>0</v>
      </c>
      <c r="DC8">
        <f t="shared" si="2"/>
        <v>0</v>
      </c>
      <c r="DD8" t="s">
        <v>3</v>
      </c>
      <c r="DE8" t="s">
        <v>3</v>
      </c>
      <c r="DF8">
        <f t="shared" si="3"/>
        <v>0</v>
      </c>
      <c r="DG8">
        <f>ROUND(ROUND(AF8,2)*CX8,2)</f>
        <v>0</v>
      </c>
      <c r="DH8">
        <f t="shared" si="4"/>
        <v>0</v>
      </c>
      <c r="DI8">
        <f t="shared" si="5"/>
        <v>0</v>
      </c>
      <c r="DJ8">
        <f>DI8</f>
        <v>0</v>
      </c>
      <c r="DK8">
        <v>0</v>
      </c>
      <c r="DL8" t="s">
        <v>3</v>
      </c>
      <c r="DM8">
        <v>0</v>
      </c>
      <c r="DN8" t="s">
        <v>3</v>
      </c>
      <c r="DO8">
        <v>0</v>
      </c>
    </row>
    <row r="9" spans="1:119" x14ac:dyDescent="0.2">
      <c r="A9">
        <f>ROW(Source!A71)</f>
        <v>71</v>
      </c>
      <c r="B9">
        <v>72309884</v>
      </c>
      <c r="C9">
        <v>72310951</v>
      </c>
      <c r="D9">
        <v>70618307</v>
      </c>
      <c r="E9">
        <v>1</v>
      </c>
      <c r="F9">
        <v>1</v>
      </c>
      <c r="G9">
        <v>1</v>
      </c>
      <c r="H9">
        <v>2</v>
      </c>
      <c r="I9" t="s">
        <v>938</v>
      </c>
      <c r="J9" t="s">
        <v>939</v>
      </c>
      <c r="K9" t="s">
        <v>940</v>
      </c>
      <c r="L9">
        <v>1368</v>
      </c>
      <c r="N9">
        <v>1011</v>
      </c>
      <c r="O9" t="s">
        <v>926</v>
      </c>
      <c r="P9" t="s">
        <v>926</v>
      </c>
      <c r="Q9">
        <v>1</v>
      </c>
      <c r="W9">
        <v>0</v>
      </c>
      <c r="X9">
        <v>-1413288295</v>
      </c>
      <c r="Y9">
        <f t="shared" si="0"/>
        <v>11.44</v>
      </c>
      <c r="AA9">
        <v>0</v>
      </c>
      <c r="AB9">
        <v>1162.99</v>
      </c>
      <c r="AC9">
        <v>452.68</v>
      </c>
      <c r="AD9">
        <v>0</v>
      </c>
      <c r="AE9">
        <v>0</v>
      </c>
      <c r="AF9">
        <v>994.01</v>
      </c>
      <c r="AG9">
        <v>452.68</v>
      </c>
      <c r="AH9">
        <v>0</v>
      </c>
      <c r="AI9">
        <v>1</v>
      </c>
      <c r="AJ9">
        <v>1.17</v>
      </c>
      <c r="AK9">
        <v>1</v>
      </c>
      <c r="AL9">
        <v>1</v>
      </c>
      <c r="AM9">
        <v>2</v>
      </c>
      <c r="AN9">
        <v>0</v>
      </c>
      <c r="AO9">
        <v>0</v>
      </c>
      <c r="AP9">
        <v>1</v>
      </c>
      <c r="AQ9">
        <v>1</v>
      </c>
      <c r="AR9">
        <v>0</v>
      </c>
      <c r="AS9" t="s">
        <v>3</v>
      </c>
      <c r="AT9">
        <v>11.44</v>
      </c>
      <c r="AU9" t="s">
        <v>3</v>
      </c>
      <c r="AV9">
        <v>1</v>
      </c>
      <c r="AW9">
        <v>2</v>
      </c>
      <c r="AX9">
        <v>72310969</v>
      </c>
      <c r="AY9">
        <v>1</v>
      </c>
      <c r="AZ9">
        <v>0</v>
      </c>
      <c r="BA9">
        <v>9</v>
      </c>
      <c r="BB9">
        <v>1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11371.474399999999</v>
      </c>
      <c r="BL9">
        <v>5178.6592000000001</v>
      </c>
      <c r="BM9">
        <v>0</v>
      </c>
      <c r="BN9">
        <v>0</v>
      </c>
      <c r="BO9">
        <v>11.44</v>
      </c>
      <c r="BP9">
        <v>1</v>
      </c>
      <c r="BQ9">
        <v>0</v>
      </c>
      <c r="BR9">
        <v>11371.474399999999</v>
      </c>
      <c r="BS9">
        <v>5178.6592000000001</v>
      </c>
      <c r="BT9">
        <v>0</v>
      </c>
      <c r="BU9">
        <v>0</v>
      </c>
      <c r="BV9">
        <v>11.44</v>
      </c>
      <c r="BW9">
        <v>1</v>
      </c>
      <c r="CV9">
        <v>0</v>
      </c>
      <c r="CW9">
        <f>ROUND(Y9*Source!I71*DO9,7)</f>
        <v>0.28599999999999998</v>
      </c>
      <c r="CX9">
        <f>ROUND(Y9*Source!I71,7)</f>
        <v>0.28599999999999998</v>
      </c>
      <c r="CY9">
        <f>AB9</f>
        <v>1162.99</v>
      </c>
      <c r="CZ9">
        <f>AF9</f>
        <v>994.01</v>
      </c>
      <c r="DA9">
        <f>AJ9</f>
        <v>1.17</v>
      </c>
      <c r="DB9">
        <f t="shared" si="1"/>
        <v>11371.47</v>
      </c>
      <c r="DC9">
        <f t="shared" si="2"/>
        <v>5178.66</v>
      </c>
      <c r="DD9" t="s">
        <v>3</v>
      </c>
      <c r="DE9" t="s">
        <v>3</v>
      </c>
      <c r="DF9">
        <f t="shared" si="3"/>
        <v>0</v>
      </c>
      <c r="DG9">
        <f>ROUND(ROUND(AF9*AJ9,2)*CX9,2)</f>
        <v>332.62</v>
      </c>
      <c r="DH9">
        <f t="shared" si="4"/>
        <v>129.47</v>
      </c>
      <c r="DI9">
        <f t="shared" si="5"/>
        <v>0</v>
      </c>
      <c r="DJ9">
        <f>DG9+DH9</f>
        <v>462.09000000000003</v>
      </c>
      <c r="DK9">
        <v>0</v>
      </c>
      <c r="DL9" t="s">
        <v>933</v>
      </c>
      <c r="DM9">
        <v>5</v>
      </c>
      <c r="DN9" t="s">
        <v>922</v>
      </c>
      <c r="DO9">
        <v>1</v>
      </c>
    </row>
    <row r="10" spans="1:119" x14ac:dyDescent="0.2">
      <c r="A10">
        <f>ROW(Source!A71)</f>
        <v>71</v>
      </c>
      <c r="B10">
        <v>72309884</v>
      </c>
      <c r="C10">
        <v>72310951</v>
      </c>
      <c r="D10">
        <v>70618755</v>
      </c>
      <c r="E10">
        <v>1</v>
      </c>
      <c r="F10">
        <v>1</v>
      </c>
      <c r="G10">
        <v>1</v>
      </c>
      <c r="H10">
        <v>2</v>
      </c>
      <c r="I10" t="s">
        <v>941</v>
      </c>
      <c r="J10" t="s">
        <v>942</v>
      </c>
      <c r="K10" t="s">
        <v>943</v>
      </c>
      <c r="L10">
        <v>1368</v>
      </c>
      <c r="N10">
        <v>1011</v>
      </c>
      <c r="O10" t="s">
        <v>926</v>
      </c>
      <c r="P10" t="s">
        <v>926</v>
      </c>
      <c r="Q10">
        <v>1</v>
      </c>
      <c r="W10">
        <v>0</v>
      </c>
      <c r="X10">
        <v>462025989</v>
      </c>
      <c r="Y10">
        <f t="shared" si="0"/>
        <v>2.0699999999999998</v>
      </c>
      <c r="AA10">
        <v>0</v>
      </c>
      <c r="AB10">
        <v>42.96</v>
      </c>
      <c r="AC10">
        <v>0</v>
      </c>
      <c r="AD10">
        <v>0</v>
      </c>
      <c r="AE10">
        <v>0</v>
      </c>
      <c r="AF10">
        <v>42.96</v>
      </c>
      <c r="AG10">
        <v>0</v>
      </c>
      <c r="AH10">
        <v>0</v>
      </c>
      <c r="AI10">
        <v>1</v>
      </c>
      <c r="AJ10">
        <v>1</v>
      </c>
      <c r="AK10">
        <v>1</v>
      </c>
      <c r="AL10">
        <v>1</v>
      </c>
      <c r="AM10">
        <v>-2</v>
      </c>
      <c r="AN10">
        <v>0</v>
      </c>
      <c r="AO10">
        <v>0</v>
      </c>
      <c r="AP10">
        <v>1</v>
      </c>
      <c r="AQ10">
        <v>1</v>
      </c>
      <c r="AR10">
        <v>0</v>
      </c>
      <c r="AS10" t="s">
        <v>3</v>
      </c>
      <c r="AT10">
        <v>2.0699999999999998</v>
      </c>
      <c r="AU10" t="s">
        <v>3</v>
      </c>
      <c r="AV10">
        <v>1</v>
      </c>
      <c r="AW10">
        <v>2</v>
      </c>
      <c r="AX10">
        <v>72310970</v>
      </c>
      <c r="AY10">
        <v>1</v>
      </c>
      <c r="AZ10">
        <v>0</v>
      </c>
      <c r="BA10">
        <v>10</v>
      </c>
      <c r="BB10">
        <v>1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88.927199999999999</v>
      </c>
      <c r="BL10">
        <v>0</v>
      </c>
      <c r="BM10">
        <v>0</v>
      </c>
      <c r="BN10">
        <v>0</v>
      </c>
      <c r="BO10">
        <v>0</v>
      </c>
      <c r="BP10">
        <v>1</v>
      </c>
      <c r="BQ10">
        <v>0</v>
      </c>
      <c r="BR10">
        <v>88.927199999999999</v>
      </c>
      <c r="BS10">
        <v>0</v>
      </c>
      <c r="BT10">
        <v>0</v>
      </c>
      <c r="BU10">
        <v>0</v>
      </c>
      <c r="BV10">
        <v>0</v>
      </c>
      <c r="BW10">
        <v>1</v>
      </c>
      <c r="CV10">
        <v>0</v>
      </c>
      <c r="CW10">
        <f>ROUND(Y10*Source!I71*DO10,7)</f>
        <v>0</v>
      </c>
      <c r="CX10">
        <f>ROUND(Y10*Source!I71,7)</f>
        <v>5.1749999999999997E-2</v>
      </c>
      <c r="CY10">
        <f>AB10</f>
        <v>42.96</v>
      </c>
      <c r="CZ10">
        <f>AF10</f>
        <v>42.96</v>
      </c>
      <c r="DA10">
        <f>AJ10</f>
        <v>1</v>
      </c>
      <c r="DB10">
        <f t="shared" si="1"/>
        <v>88.93</v>
      </c>
      <c r="DC10">
        <f t="shared" si="2"/>
        <v>0</v>
      </c>
      <c r="DD10" t="s">
        <v>3</v>
      </c>
      <c r="DE10" t="s">
        <v>3</v>
      </c>
      <c r="DF10">
        <f t="shared" si="3"/>
        <v>0</v>
      </c>
      <c r="DG10">
        <f>ROUND(ROUND(AF10,2)*CX10,2)</f>
        <v>2.2200000000000002</v>
      </c>
      <c r="DH10">
        <f t="shared" si="4"/>
        <v>0</v>
      </c>
      <c r="DI10">
        <f t="shared" si="5"/>
        <v>0</v>
      </c>
      <c r="DJ10">
        <f>DG10+DH10</f>
        <v>2.2200000000000002</v>
      </c>
      <c r="DK10">
        <v>1</v>
      </c>
      <c r="DL10" t="s">
        <v>3</v>
      </c>
      <c r="DM10">
        <v>0</v>
      </c>
      <c r="DN10" t="s">
        <v>3</v>
      </c>
      <c r="DO10">
        <v>0</v>
      </c>
    </row>
    <row r="11" spans="1:119" x14ac:dyDescent="0.2">
      <c r="A11">
        <f>ROW(Source!A71)</f>
        <v>71</v>
      </c>
      <c r="B11">
        <v>72309884</v>
      </c>
      <c r="C11">
        <v>72310951</v>
      </c>
      <c r="D11">
        <v>70618767</v>
      </c>
      <c r="E11">
        <v>1</v>
      </c>
      <c r="F11">
        <v>1</v>
      </c>
      <c r="G11">
        <v>1</v>
      </c>
      <c r="H11">
        <v>2</v>
      </c>
      <c r="I11" t="s">
        <v>944</v>
      </c>
      <c r="J11" t="s">
        <v>945</v>
      </c>
      <c r="K11" t="s">
        <v>946</v>
      </c>
      <c r="L11">
        <v>1368</v>
      </c>
      <c r="N11">
        <v>1011</v>
      </c>
      <c r="O11" t="s">
        <v>926</v>
      </c>
      <c r="P11" t="s">
        <v>926</v>
      </c>
      <c r="Q11">
        <v>1</v>
      </c>
      <c r="W11">
        <v>0</v>
      </c>
      <c r="X11">
        <v>1818041354</v>
      </c>
      <c r="Y11">
        <f t="shared" si="0"/>
        <v>0.52</v>
      </c>
      <c r="AA11">
        <v>0</v>
      </c>
      <c r="AB11">
        <v>404.41</v>
      </c>
      <c r="AC11">
        <v>393.89</v>
      </c>
      <c r="AD11">
        <v>0</v>
      </c>
      <c r="AE11">
        <v>0</v>
      </c>
      <c r="AF11">
        <v>404.41</v>
      </c>
      <c r="AG11">
        <v>393.89</v>
      </c>
      <c r="AH11">
        <v>0</v>
      </c>
      <c r="AI11">
        <v>1</v>
      </c>
      <c r="AJ11">
        <v>1</v>
      </c>
      <c r="AK11">
        <v>1</v>
      </c>
      <c r="AL11">
        <v>1</v>
      </c>
      <c r="AM11">
        <v>-2</v>
      </c>
      <c r="AN11">
        <v>0</v>
      </c>
      <c r="AO11">
        <v>0</v>
      </c>
      <c r="AP11">
        <v>1</v>
      </c>
      <c r="AQ11">
        <v>1</v>
      </c>
      <c r="AR11">
        <v>0</v>
      </c>
      <c r="AS11" t="s">
        <v>3</v>
      </c>
      <c r="AT11">
        <v>0.52</v>
      </c>
      <c r="AU11" t="s">
        <v>3</v>
      </c>
      <c r="AV11">
        <v>1</v>
      </c>
      <c r="AW11">
        <v>2</v>
      </c>
      <c r="AX11">
        <v>72310971</v>
      </c>
      <c r="AY11">
        <v>1</v>
      </c>
      <c r="AZ11">
        <v>0</v>
      </c>
      <c r="BA11">
        <v>11</v>
      </c>
      <c r="BB11">
        <v>1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210.29320000000001</v>
      </c>
      <c r="BL11">
        <v>204.8228</v>
      </c>
      <c r="BM11">
        <v>0</v>
      </c>
      <c r="BN11">
        <v>0</v>
      </c>
      <c r="BO11">
        <v>0.52</v>
      </c>
      <c r="BP11">
        <v>1</v>
      </c>
      <c r="BQ11">
        <v>0</v>
      </c>
      <c r="BR11">
        <v>210.29320000000001</v>
      </c>
      <c r="BS11">
        <v>204.8228</v>
      </c>
      <c r="BT11">
        <v>0</v>
      </c>
      <c r="BU11">
        <v>0</v>
      </c>
      <c r="BV11">
        <v>0.52</v>
      </c>
      <c r="BW11">
        <v>1</v>
      </c>
      <c r="CV11">
        <v>0</v>
      </c>
      <c r="CW11">
        <f>ROUND(Y11*Source!I71*DO11,7)</f>
        <v>1.2999999999999999E-2</v>
      </c>
      <c r="CX11">
        <f>ROUND(Y11*Source!I71,7)</f>
        <v>1.2999999999999999E-2</v>
      </c>
      <c r="CY11">
        <f>AB11</f>
        <v>404.41</v>
      </c>
      <c r="CZ11">
        <f>AF11</f>
        <v>404.41</v>
      </c>
      <c r="DA11">
        <f>AJ11</f>
        <v>1</v>
      </c>
      <c r="DB11">
        <f t="shared" si="1"/>
        <v>210.29</v>
      </c>
      <c r="DC11">
        <f t="shared" si="2"/>
        <v>204.82</v>
      </c>
      <c r="DD11" t="s">
        <v>3</v>
      </c>
      <c r="DE11" t="s">
        <v>3</v>
      </c>
      <c r="DF11">
        <f t="shared" si="3"/>
        <v>0</v>
      </c>
      <c r="DG11">
        <f>ROUND(ROUND(AF11,2)*CX11,2)</f>
        <v>5.26</v>
      </c>
      <c r="DH11">
        <f t="shared" si="4"/>
        <v>5.12</v>
      </c>
      <c r="DI11">
        <f t="shared" si="5"/>
        <v>0</v>
      </c>
      <c r="DJ11">
        <f>DG11+DH11</f>
        <v>10.379999999999999</v>
      </c>
      <c r="DK11">
        <v>1</v>
      </c>
      <c r="DL11" t="s">
        <v>947</v>
      </c>
      <c r="DM11">
        <v>4</v>
      </c>
      <c r="DN11" t="s">
        <v>922</v>
      </c>
      <c r="DO11">
        <v>1</v>
      </c>
    </row>
    <row r="12" spans="1:119" x14ac:dyDescent="0.2">
      <c r="A12">
        <f>ROW(Source!A71)</f>
        <v>71</v>
      </c>
      <c r="B12">
        <v>72309884</v>
      </c>
      <c r="C12">
        <v>72310951</v>
      </c>
      <c r="D12">
        <v>70619123</v>
      </c>
      <c r="E12">
        <v>1</v>
      </c>
      <c r="F12">
        <v>1</v>
      </c>
      <c r="G12">
        <v>1</v>
      </c>
      <c r="H12">
        <v>2</v>
      </c>
      <c r="I12" t="s">
        <v>948</v>
      </c>
      <c r="J12" t="s">
        <v>949</v>
      </c>
      <c r="K12" t="s">
        <v>950</v>
      </c>
      <c r="L12">
        <v>1368</v>
      </c>
      <c r="N12">
        <v>1011</v>
      </c>
      <c r="O12" t="s">
        <v>926</v>
      </c>
      <c r="P12" t="s">
        <v>926</v>
      </c>
      <c r="Q12">
        <v>1</v>
      </c>
      <c r="W12">
        <v>0</v>
      </c>
      <c r="X12">
        <v>1784360336</v>
      </c>
      <c r="Y12">
        <f t="shared" si="0"/>
        <v>0.52</v>
      </c>
      <c r="AA12">
        <v>0</v>
      </c>
      <c r="AB12">
        <v>6.64</v>
      </c>
      <c r="AC12">
        <v>0</v>
      </c>
      <c r="AD12">
        <v>0</v>
      </c>
      <c r="AE12">
        <v>0</v>
      </c>
      <c r="AF12">
        <v>4.5199999999999996</v>
      </c>
      <c r="AG12">
        <v>0</v>
      </c>
      <c r="AH12">
        <v>0</v>
      </c>
      <c r="AI12">
        <v>1</v>
      </c>
      <c r="AJ12">
        <v>1.47</v>
      </c>
      <c r="AK12">
        <v>1</v>
      </c>
      <c r="AL12">
        <v>1</v>
      </c>
      <c r="AM12">
        <v>2</v>
      </c>
      <c r="AN12">
        <v>0</v>
      </c>
      <c r="AO12">
        <v>0</v>
      </c>
      <c r="AP12">
        <v>1</v>
      </c>
      <c r="AQ12">
        <v>1</v>
      </c>
      <c r="AR12">
        <v>0</v>
      </c>
      <c r="AS12" t="s">
        <v>3</v>
      </c>
      <c r="AT12">
        <v>0.52</v>
      </c>
      <c r="AU12" t="s">
        <v>3</v>
      </c>
      <c r="AV12">
        <v>1</v>
      </c>
      <c r="AW12">
        <v>2</v>
      </c>
      <c r="AX12">
        <v>72310972</v>
      </c>
      <c r="AY12">
        <v>1</v>
      </c>
      <c r="AZ12">
        <v>0</v>
      </c>
      <c r="BA12">
        <v>12</v>
      </c>
      <c r="BB12">
        <v>1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2.3504</v>
      </c>
      <c r="BL12">
        <v>0</v>
      </c>
      <c r="BM12">
        <v>0</v>
      </c>
      <c r="BN12">
        <v>0</v>
      </c>
      <c r="BO12">
        <v>0</v>
      </c>
      <c r="BP12">
        <v>1</v>
      </c>
      <c r="BQ12">
        <v>0</v>
      </c>
      <c r="BR12">
        <v>2.3504</v>
      </c>
      <c r="BS12">
        <v>0</v>
      </c>
      <c r="BT12">
        <v>0</v>
      </c>
      <c r="BU12">
        <v>0</v>
      </c>
      <c r="BV12">
        <v>0</v>
      </c>
      <c r="BW12">
        <v>1</v>
      </c>
      <c r="CV12">
        <v>0</v>
      </c>
      <c r="CW12">
        <f>ROUND(Y12*Source!I71*DO12,7)</f>
        <v>0</v>
      </c>
      <c r="CX12">
        <f>ROUND(Y12*Source!I71,7)</f>
        <v>1.2999999999999999E-2</v>
      </c>
      <c r="CY12">
        <f>AB12</f>
        <v>6.64</v>
      </c>
      <c r="CZ12">
        <f>AF12</f>
        <v>4.5199999999999996</v>
      </c>
      <c r="DA12">
        <f>AJ12</f>
        <v>1.47</v>
      </c>
      <c r="DB12">
        <f t="shared" si="1"/>
        <v>2.35</v>
      </c>
      <c r="DC12">
        <f t="shared" si="2"/>
        <v>0</v>
      </c>
      <c r="DD12" t="s">
        <v>3</v>
      </c>
      <c r="DE12" t="s">
        <v>3</v>
      </c>
      <c r="DF12">
        <f t="shared" si="3"/>
        <v>0</v>
      </c>
      <c r="DG12">
        <f>ROUND(ROUND(AF12*AJ12,2)*CX12,2)</f>
        <v>0.09</v>
      </c>
      <c r="DH12">
        <f t="shared" si="4"/>
        <v>0</v>
      </c>
      <c r="DI12">
        <f t="shared" si="5"/>
        <v>0</v>
      </c>
      <c r="DJ12">
        <f>DG12+DH12</f>
        <v>0.09</v>
      </c>
      <c r="DK12">
        <v>0</v>
      </c>
      <c r="DL12" t="s">
        <v>3</v>
      </c>
      <c r="DM12">
        <v>0</v>
      </c>
      <c r="DN12" t="s">
        <v>3</v>
      </c>
      <c r="DO12">
        <v>0</v>
      </c>
    </row>
    <row r="13" spans="1:119" x14ac:dyDescent="0.2">
      <c r="A13">
        <f>ROW(Source!A71)</f>
        <v>71</v>
      </c>
      <c r="B13">
        <v>72309884</v>
      </c>
      <c r="C13">
        <v>72310951</v>
      </c>
      <c r="D13">
        <v>70567775</v>
      </c>
      <c r="E13">
        <v>1</v>
      </c>
      <c r="F13">
        <v>1</v>
      </c>
      <c r="G13">
        <v>1</v>
      </c>
      <c r="H13">
        <v>3</v>
      </c>
      <c r="I13" t="s">
        <v>951</v>
      </c>
      <c r="J13" t="s">
        <v>952</v>
      </c>
      <c r="K13" t="s">
        <v>953</v>
      </c>
      <c r="L13">
        <v>1383</v>
      </c>
      <c r="N13">
        <v>1013</v>
      </c>
      <c r="O13" t="s">
        <v>954</v>
      </c>
      <c r="P13" t="s">
        <v>954</v>
      </c>
      <c r="Q13">
        <v>1</v>
      </c>
      <c r="W13">
        <v>0</v>
      </c>
      <c r="X13">
        <v>-182421198</v>
      </c>
      <c r="Y13">
        <f t="shared" si="0"/>
        <v>1.3859999999999999</v>
      </c>
      <c r="AA13">
        <v>9.35</v>
      </c>
      <c r="AB13">
        <v>0</v>
      </c>
      <c r="AC13">
        <v>0</v>
      </c>
      <c r="AD13">
        <v>0</v>
      </c>
      <c r="AE13">
        <v>9.35</v>
      </c>
      <c r="AF13">
        <v>0</v>
      </c>
      <c r="AG13">
        <v>0</v>
      </c>
      <c r="AH13">
        <v>0</v>
      </c>
      <c r="AI13">
        <v>1</v>
      </c>
      <c r="AJ13">
        <v>1</v>
      </c>
      <c r="AK13">
        <v>1</v>
      </c>
      <c r="AL13">
        <v>1</v>
      </c>
      <c r="AM13">
        <v>-2</v>
      </c>
      <c r="AN13">
        <v>0</v>
      </c>
      <c r="AO13">
        <v>0</v>
      </c>
      <c r="AP13">
        <v>1</v>
      </c>
      <c r="AQ13">
        <v>1</v>
      </c>
      <c r="AR13">
        <v>0</v>
      </c>
      <c r="AS13" t="s">
        <v>3</v>
      </c>
      <c r="AT13">
        <v>1.3859999999999999</v>
      </c>
      <c r="AU13" t="s">
        <v>3</v>
      </c>
      <c r="AV13">
        <v>0</v>
      </c>
      <c r="AW13">
        <v>2</v>
      </c>
      <c r="AX13">
        <v>72310973</v>
      </c>
      <c r="AY13">
        <v>1</v>
      </c>
      <c r="AZ13">
        <v>0</v>
      </c>
      <c r="BA13">
        <v>13</v>
      </c>
      <c r="BB13">
        <v>1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12.959099999999999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1</v>
      </c>
      <c r="BQ13">
        <v>12.959099999999999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1</v>
      </c>
      <c r="CV13">
        <v>0</v>
      </c>
      <c r="CW13">
        <v>0</v>
      </c>
      <c r="CX13">
        <f>ROUND(Y13*Source!I71,7)</f>
        <v>3.465E-2</v>
      </c>
      <c r="CY13">
        <f t="shared" ref="CY13:CY21" si="6">AA13</f>
        <v>9.35</v>
      </c>
      <c r="CZ13">
        <f t="shared" ref="CZ13:CZ21" si="7">AE13</f>
        <v>9.35</v>
      </c>
      <c r="DA13">
        <f t="shared" ref="DA13:DA21" si="8">AI13</f>
        <v>1</v>
      </c>
      <c r="DB13">
        <f t="shared" si="1"/>
        <v>12.96</v>
      </c>
      <c r="DC13">
        <f t="shared" si="2"/>
        <v>0</v>
      </c>
      <c r="DD13" t="s">
        <v>3</v>
      </c>
      <c r="DE13" t="s">
        <v>3</v>
      </c>
      <c r="DF13">
        <f t="shared" si="3"/>
        <v>0.32</v>
      </c>
      <c r="DG13">
        <f t="shared" ref="DG13:DG24" si="9">ROUND(ROUND(AF13,2)*CX13,2)</f>
        <v>0</v>
      </c>
      <c r="DH13">
        <f t="shared" si="4"/>
        <v>0</v>
      </c>
      <c r="DI13">
        <f t="shared" si="5"/>
        <v>0</v>
      </c>
      <c r="DJ13">
        <f t="shared" ref="DJ13:DJ21" si="10">DF13</f>
        <v>0.32</v>
      </c>
      <c r="DK13">
        <v>1</v>
      </c>
      <c r="DL13" t="s">
        <v>3</v>
      </c>
      <c r="DM13">
        <v>0</v>
      </c>
      <c r="DN13" t="s">
        <v>3</v>
      </c>
      <c r="DO13">
        <v>0</v>
      </c>
    </row>
    <row r="14" spans="1:119" x14ac:dyDescent="0.2">
      <c r="A14">
        <f>ROW(Source!A71)</f>
        <v>71</v>
      </c>
      <c r="B14">
        <v>72309884</v>
      </c>
      <c r="C14">
        <v>72310951</v>
      </c>
      <c r="D14">
        <v>70568517</v>
      </c>
      <c r="E14">
        <v>1</v>
      </c>
      <c r="F14">
        <v>1</v>
      </c>
      <c r="G14">
        <v>1</v>
      </c>
      <c r="H14">
        <v>3</v>
      </c>
      <c r="I14" t="s">
        <v>955</v>
      </c>
      <c r="J14" t="s">
        <v>956</v>
      </c>
      <c r="K14" t="s">
        <v>957</v>
      </c>
      <c r="L14">
        <v>1346</v>
      </c>
      <c r="N14">
        <v>1009</v>
      </c>
      <c r="O14" t="s">
        <v>443</v>
      </c>
      <c r="P14" t="s">
        <v>443</v>
      </c>
      <c r="Q14">
        <v>1</v>
      </c>
      <c r="W14">
        <v>0</v>
      </c>
      <c r="X14">
        <v>-1476217930</v>
      </c>
      <c r="Y14">
        <f t="shared" si="0"/>
        <v>0.7</v>
      </c>
      <c r="AA14">
        <v>144.74</v>
      </c>
      <c r="AB14">
        <v>0</v>
      </c>
      <c r="AC14">
        <v>0</v>
      </c>
      <c r="AD14">
        <v>0</v>
      </c>
      <c r="AE14">
        <v>155.63</v>
      </c>
      <c r="AF14">
        <v>0</v>
      </c>
      <c r="AG14">
        <v>0</v>
      </c>
      <c r="AH14">
        <v>0</v>
      </c>
      <c r="AI14">
        <v>0.93</v>
      </c>
      <c r="AJ14">
        <v>1</v>
      </c>
      <c r="AK14">
        <v>1</v>
      </c>
      <c r="AL14">
        <v>1</v>
      </c>
      <c r="AM14">
        <v>2</v>
      </c>
      <c r="AN14">
        <v>0</v>
      </c>
      <c r="AO14">
        <v>0</v>
      </c>
      <c r="AP14">
        <v>1</v>
      </c>
      <c r="AQ14">
        <v>1</v>
      </c>
      <c r="AR14">
        <v>0</v>
      </c>
      <c r="AS14" t="s">
        <v>3</v>
      </c>
      <c r="AT14">
        <v>0.7</v>
      </c>
      <c r="AU14" t="s">
        <v>3</v>
      </c>
      <c r="AV14">
        <v>0</v>
      </c>
      <c r="AW14">
        <v>2</v>
      </c>
      <c r="AX14">
        <v>72310974</v>
      </c>
      <c r="AY14">
        <v>1</v>
      </c>
      <c r="AZ14">
        <v>0</v>
      </c>
      <c r="BA14">
        <v>14</v>
      </c>
      <c r="BB14">
        <v>1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108.94099999999999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1</v>
      </c>
      <c r="BQ14">
        <v>108.94099999999999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1</v>
      </c>
      <c r="CV14">
        <v>0</v>
      </c>
      <c r="CW14">
        <v>0</v>
      </c>
      <c r="CX14">
        <f>ROUND(Y14*Source!I71,7)</f>
        <v>1.7500000000000002E-2</v>
      </c>
      <c r="CY14">
        <f t="shared" si="6"/>
        <v>144.74</v>
      </c>
      <c r="CZ14">
        <f t="shared" si="7"/>
        <v>155.63</v>
      </c>
      <c r="DA14">
        <f t="shared" si="8"/>
        <v>0.93</v>
      </c>
      <c r="DB14">
        <f t="shared" si="1"/>
        <v>108.94</v>
      </c>
      <c r="DC14">
        <f t="shared" si="2"/>
        <v>0</v>
      </c>
      <c r="DD14" t="s">
        <v>3</v>
      </c>
      <c r="DE14" t="s">
        <v>3</v>
      </c>
      <c r="DF14">
        <f t="shared" ref="DF14:DF20" si="11">ROUND(ROUND(AE14*AI14,2)*CX14,2)</f>
        <v>2.5299999999999998</v>
      </c>
      <c r="DG14">
        <f t="shared" si="9"/>
        <v>0</v>
      </c>
      <c r="DH14">
        <f t="shared" si="4"/>
        <v>0</v>
      </c>
      <c r="DI14">
        <f t="shared" si="5"/>
        <v>0</v>
      </c>
      <c r="DJ14">
        <f t="shared" si="10"/>
        <v>2.5299999999999998</v>
      </c>
      <c r="DK14">
        <v>0</v>
      </c>
      <c r="DL14" t="s">
        <v>3</v>
      </c>
      <c r="DM14">
        <v>0</v>
      </c>
      <c r="DN14" t="s">
        <v>3</v>
      </c>
      <c r="DO14">
        <v>0</v>
      </c>
    </row>
    <row r="15" spans="1:119" x14ac:dyDescent="0.2">
      <c r="A15">
        <f>ROW(Source!A71)</f>
        <v>71</v>
      </c>
      <c r="B15">
        <v>72309884</v>
      </c>
      <c r="C15">
        <v>72310951</v>
      </c>
      <c r="D15">
        <v>70569282</v>
      </c>
      <c r="E15">
        <v>1</v>
      </c>
      <c r="F15">
        <v>1</v>
      </c>
      <c r="G15">
        <v>1</v>
      </c>
      <c r="H15">
        <v>3</v>
      </c>
      <c r="I15" t="s">
        <v>958</v>
      </c>
      <c r="J15" t="s">
        <v>959</v>
      </c>
      <c r="K15" t="s">
        <v>960</v>
      </c>
      <c r="L15">
        <v>1348</v>
      </c>
      <c r="N15">
        <v>1009</v>
      </c>
      <c r="O15" t="s">
        <v>236</v>
      </c>
      <c r="P15" t="s">
        <v>236</v>
      </c>
      <c r="Q15">
        <v>1000</v>
      </c>
      <c r="W15">
        <v>0</v>
      </c>
      <c r="X15">
        <v>466518900</v>
      </c>
      <c r="Y15">
        <f t="shared" si="0"/>
        <v>4.0000000000000002E-4</v>
      </c>
      <c r="AA15">
        <v>132364.14000000001</v>
      </c>
      <c r="AB15">
        <v>0</v>
      </c>
      <c r="AC15">
        <v>0</v>
      </c>
      <c r="AD15">
        <v>0</v>
      </c>
      <c r="AE15">
        <v>108495.2</v>
      </c>
      <c r="AF15">
        <v>0</v>
      </c>
      <c r="AG15">
        <v>0</v>
      </c>
      <c r="AH15">
        <v>0</v>
      </c>
      <c r="AI15">
        <v>1.22</v>
      </c>
      <c r="AJ15">
        <v>1</v>
      </c>
      <c r="AK15">
        <v>1</v>
      </c>
      <c r="AL15">
        <v>1</v>
      </c>
      <c r="AM15">
        <v>2</v>
      </c>
      <c r="AN15">
        <v>0</v>
      </c>
      <c r="AO15">
        <v>0</v>
      </c>
      <c r="AP15">
        <v>1</v>
      </c>
      <c r="AQ15">
        <v>1</v>
      </c>
      <c r="AR15">
        <v>0</v>
      </c>
      <c r="AS15" t="s">
        <v>3</v>
      </c>
      <c r="AT15">
        <v>4.0000000000000002E-4</v>
      </c>
      <c r="AU15" t="s">
        <v>3</v>
      </c>
      <c r="AV15">
        <v>0</v>
      </c>
      <c r="AW15">
        <v>2</v>
      </c>
      <c r="AX15">
        <v>72310975</v>
      </c>
      <c r="AY15">
        <v>1</v>
      </c>
      <c r="AZ15">
        <v>0</v>
      </c>
      <c r="BA15">
        <v>15</v>
      </c>
      <c r="BB15">
        <v>1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43.39808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1</v>
      </c>
      <c r="BQ15">
        <v>43.39808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1</v>
      </c>
      <c r="CV15">
        <v>0</v>
      </c>
      <c r="CW15">
        <v>0</v>
      </c>
      <c r="CX15">
        <f>ROUND(Y15*Source!I71,7)</f>
        <v>1.0000000000000001E-5</v>
      </c>
      <c r="CY15">
        <f t="shared" si="6"/>
        <v>132364.14000000001</v>
      </c>
      <c r="CZ15">
        <f t="shared" si="7"/>
        <v>108495.2</v>
      </c>
      <c r="DA15">
        <f t="shared" si="8"/>
        <v>1.22</v>
      </c>
      <c r="DB15">
        <f t="shared" si="1"/>
        <v>43.4</v>
      </c>
      <c r="DC15">
        <f t="shared" si="2"/>
        <v>0</v>
      </c>
      <c r="DD15" t="s">
        <v>3</v>
      </c>
      <c r="DE15" t="s">
        <v>3</v>
      </c>
      <c r="DF15">
        <f t="shared" si="11"/>
        <v>1.32</v>
      </c>
      <c r="DG15">
        <f t="shared" si="9"/>
        <v>0</v>
      </c>
      <c r="DH15">
        <f t="shared" si="4"/>
        <v>0</v>
      </c>
      <c r="DI15">
        <f t="shared" si="5"/>
        <v>0</v>
      </c>
      <c r="DJ15">
        <f t="shared" si="10"/>
        <v>1.32</v>
      </c>
      <c r="DK15">
        <v>0</v>
      </c>
      <c r="DL15" t="s">
        <v>3</v>
      </c>
      <c r="DM15">
        <v>0</v>
      </c>
      <c r="DN15" t="s">
        <v>3</v>
      </c>
      <c r="DO15">
        <v>0</v>
      </c>
    </row>
    <row r="16" spans="1:119" x14ac:dyDescent="0.2">
      <c r="A16">
        <f>ROW(Source!A71)</f>
        <v>71</v>
      </c>
      <c r="B16">
        <v>72309884</v>
      </c>
      <c r="C16">
        <v>72310951</v>
      </c>
      <c r="D16">
        <v>70574503</v>
      </c>
      <c r="E16">
        <v>1</v>
      </c>
      <c r="F16">
        <v>1</v>
      </c>
      <c r="G16">
        <v>1</v>
      </c>
      <c r="H16">
        <v>3</v>
      </c>
      <c r="I16" t="s">
        <v>961</v>
      </c>
      <c r="J16" t="s">
        <v>962</v>
      </c>
      <c r="K16" t="s">
        <v>963</v>
      </c>
      <c r="L16">
        <v>1346</v>
      </c>
      <c r="N16">
        <v>1009</v>
      </c>
      <c r="O16" t="s">
        <v>443</v>
      </c>
      <c r="P16" t="s">
        <v>443</v>
      </c>
      <c r="Q16">
        <v>1</v>
      </c>
      <c r="W16">
        <v>0</v>
      </c>
      <c r="X16">
        <v>957219017</v>
      </c>
      <c r="Y16">
        <f t="shared" si="0"/>
        <v>1</v>
      </c>
      <c r="AA16">
        <v>63.71</v>
      </c>
      <c r="AB16">
        <v>0</v>
      </c>
      <c r="AC16">
        <v>0</v>
      </c>
      <c r="AD16">
        <v>0</v>
      </c>
      <c r="AE16">
        <v>44.55</v>
      </c>
      <c r="AF16">
        <v>0</v>
      </c>
      <c r="AG16">
        <v>0</v>
      </c>
      <c r="AH16">
        <v>0</v>
      </c>
      <c r="AI16">
        <v>1.43</v>
      </c>
      <c r="AJ16">
        <v>1</v>
      </c>
      <c r="AK16">
        <v>1</v>
      </c>
      <c r="AL16">
        <v>1</v>
      </c>
      <c r="AM16">
        <v>2</v>
      </c>
      <c r="AN16">
        <v>0</v>
      </c>
      <c r="AO16">
        <v>0</v>
      </c>
      <c r="AP16">
        <v>1</v>
      </c>
      <c r="AQ16">
        <v>1</v>
      </c>
      <c r="AR16">
        <v>0</v>
      </c>
      <c r="AS16" t="s">
        <v>3</v>
      </c>
      <c r="AT16">
        <v>1</v>
      </c>
      <c r="AU16" t="s">
        <v>3</v>
      </c>
      <c r="AV16">
        <v>0</v>
      </c>
      <c r="AW16">
        <v>2</v>
      </c>
      <c r="AX16">
        <v>72310976</v>
      </c>
      <c r="AY16">
        <v>1</v>
      </c>
      <c r="AZ16">
        <v>0</v>
      </c>
      <c r="BA16">
        <v>16</v>
      </c>
      <c r="BB16">
        <v>1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44.55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1</v>
      </c>
      <c r="BQ16">
        <v>44.55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1</v>
      </c>
      <c r="CV16">
        <v>0</v>
      </c>
      <c r="CW16">
        <v>0</v>
      </c>
      <c r="CX16">
        <f>ROUND(Y16*Source!I71,7)</f>
        <v>2.5000000000000001E-2</v>
      </c>
      <c r="CY16">
        <f t="shared" si="6"/>
        <v>63.71</v>
      </c>
      <c r="CZ16">
        <f t="shared" si="7"/>
        <v>44.55</v>
      </c>
      <c r="DA16">
        <f t="shared" si="8"/>
        <v>1.43</v>
      </c>
      <c r="DB16">
        <f t="shared" si="1"/>
        <v>44.55</v>
      </c>
      <c r="DC16">
        <f t="shared" si="2"/>
        <v>0</v>
      </c>
      <c r="DD16" t="s">
        <v>3</v>
      </c>
      <c r="DE16" t="s">
        <v>3</v>
      </c>
      <c r="DF16">
        <f t="shared" si="11"/>
        <v>1.59</v>
      </c>
      <c r="DG16">
        <f t="shared" si="9"/>
        <v>0</v>
      </c>
      <c r="DH16">
        <f t="shared" si="4"/>
        <v>0</v>
      </c>
      <c r="DI16">
        <f t="shared" si="5"/>
        <v>0</v>
      </c>
      <c r="DJ16">
        <f t="shared" si="10"/>
        <v>1.59</v>
      </c>
      <c r="DK16">
        <v>0</v>
      </c>
      <c r="DL16" t="s">
        <v>3</v>
      </c>
      <c r="DM16">
        <v>0</v>
      </c>
      <c r="DN16" t="s">
        <v>3</v>
      </c>
      <c r="DO16">
        <v>0</v>
      </c>
    </row>
    <row r="17" spans="1:119" x14ac:dyDescent="0.2">
      <c r="A17">
        <f>ROW(Source!A71)</f>
        <v>71</v>
      </c>
      <c r="B17">
        <v>72309884</v>
      </c>
      <c r="C17">
        <v>72310951</v>
      </c>
      <c r="D17">
        <v>70586759</v>
      </c>
      <c r="E17">
        <v>1</v>
      </c>
      <c r="F17">
        <v>1</v>
      </c>
      <c r="G17">
        <v>1</v>
      </c>
      <c r="H17">
        <v>3</v>
      </c>
      <c r="I17" t="s">
        <v>964</v>
      </c>
      <c r="J17" t="s">
        <v>965</v>
      </c>
      <c r="K17" t="s">
        <v>966</v>
      </c>
      <c r="L17">
        <v>1348</v>
      </c>
      <c r="N17">
        <v>1009</v>
      </c>
      <c r="O17" t="s">
        <v>236</v>
      </c>
      <c r="P17" t="s">
        <v>236</v>
      </c>
      <c r="Q17">
        <v>1000</v>
      </c>
      <c r="W17">
        <v>0</v>
      </c>
      <c r="X17">
        <v>1378550008</v>
      </c>
      <c r="Y17">
        <f t="shared" si="0"/>
        <v>1.4E-3</v>
      </c>
      <c r="AA17">
        <v>104956.62</v>
      </c>
      <c r="AB17">
        <v>0</v>
      </c>
      <c r="AC17">
        <v>0</v>
      </c>
      <c r="AD17">
        <v>0</v>
      </c>
      <c r="AE17">
        <v>74437.320000000007</v>
      </c>
      <c r="AF17">
        <v>0</v>
      </c>
      <c r="AG17">
        <v>0</v>
      </c>
      <c r="AH17">
        <v>0</v>
      </c>
      <c r="AI17">
        <v>1.41</v>
      </c>
      <c r="AJ17">
        <v>1</v>
      </c>
      <c r="AK17">
        <v>1</v>
      </c>
      <c r="AL17">
        <v>1</v>
      </c>
      <c r="AM17">
        <v>2</v>
      </c>
      <c r="AN17">
        <v>0</v>
      </c>
      <c r="AO17">
        <v>0</v>
      </c>
      <c r="AP17">
        <v>1</v>
      </c>
      <c r="AQ17">
        <v>1</v>
      </c>
      <c r="AR17">
        <v>0</v>
      </c>
      <c r="AS17" t="s">
        <v>3</v>
      </c>
      <c r="AT17">
        <v>1.4E-3</v>
      </c>
      <c r="AU17" t="s">
        <v>3</v>
      </c>
      <c r="AV17">
        <v>0</v>
      </c>
      <c r="AW17">
        <v>2</v>
      </c>
      <c r="AX17">
        <v>72310977</v>
      </c>
      <c r="AY17">
        <v>1</v>
      </c>
      <c r="AZ17">
        <v>0</v>
      </c>
      <c r="BA17">
        <v>17</v>
      </c>
      <c r="BB17">
        <v>1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104.212248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1</v>
      </c>
      <c r="BQ17">
        <v>104.212248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1</v>
      </c>
      <c r="CV17">
        <v>0</v>
      </c>
      <c r="CW17">
        <v>0</v>
      </c>
      <c r="CX17">
        <f>ROUND(Y17*Source!I71,7)</f>
        <v>3.4999999999999997E-5</v>
      </c>
      <c r="CY17">
        <f t="shared" si="6"/>
        <v>104956.62</v>
      </c>
      <c r="CZ17">
        <f t="shared" si="7"/>
        <v>74437.320000000007</v>
      </c>
      <c r="DA17">
        <f t="shared" si="8"/>
        <v>1.41</v>
      </c>
      <c r="DB17">
        <f t="shared" si="1"/>
        <v>104.21</v>
      </c>
      <c r="DC17">
        <f t="shared" si="2"/>
        <v>0</v>
      </c>
      <c r="DD17" t="s">
        <v>3</v>
      </c>
      <c r="DE17" t="s">
        <v>3</v>
      </c>
      <c r="DF17">
        <f t="shared" si="11"/>
        <v>3.67</v>
      </c>
      <c r="DG17">
        <f t="shared" si="9"/>
        <v>0</v>
      </c>
      <c r="DH17">
        <f t="shared" si="4"/>
        <v>0</v>
      </c>
      <c r="DI17">
        <f t="shared" si="5"/>
        <v>0</v>
      </c>
      <c r="DJ17">
        <f t="shared" si="10"/>
        <v>3.67</v>
      </c>
      <c r="DK17">
        <v>0</v>
      </c>
      <c r="DL17" t="s">
        <v>3</v>
      </c>
      <c r="DM17">
        <v>0</v>
      </c>
      <c r="DN17" t="s">
        <v>3</v>
      </c>
      <c r="DO17">
        <v>0</v>
      </c>
    </row>
    <row r="18" spans="1:119" x14ac:dyDescent="0.2">
      <c r="A18">
        <f>ROW(Source!A71)</f>
        <v>71</v>
      </c>
      <c r="B18">
        <v>72309884</v>
      </c>
      <c r="C18">
        <v>72310951</v>
      </c>
      <c r="D18">
        <v>70586886</v>
      </c>
      <c r="E18">
        <v>1</v>
      </c>
      <c r="F18">
        <v>1</v>
      </c>
      <c r="G18">
        <v>1</v>
      </c>
      <c r="H18">
        <v>3</v>
      </c>
      <c r="I18" t="s">
        <v>967</v>
      </c>
      <c r="J18" t="s">
        <v>968</v>
      </c>
      <c r="K18" t="s">
        <v>969</v>
      </c>
      <c r="L18">
        <v>1348</v>
      </c>
      <c r="N18">
        <v>1009</v>
      </c>
      <c r="O18" t="s">
        <v>236</v>
      </c>
      <c r="P18" t="s">
        <v>236</v>
      </c>
      <c r="Q18">
        <v>1000</v>
      </c>
      <c r="W18">
        <v>0</v>
      </c>
      <c r="X18">
        <v>1702821123</v>
      </c>
      <c r="Y18">
        <f t="shared" si="0"/>
        <v>3.5999999999999999E-3</v>
      </c>
      <c r="AA18">
        <v>346815.83</v>
      </c>
      <c r="AB18">
        <v>0</v>
      </c>
      <c r="AC18">
        <v>0</v>
      </c>
      <c r="AD18">
        <v>0</v>
      </c>
      <c r="AE18">
        <v>260763.78</v>
      </c>
      <c r="AF18">
        <v>0</v>
      </c>
      <c r="AG18">
        <v>0</v>
      </c>
      <c r="AH18">
        <v>0</v>
      </c>
      <c r="AI18">
        <v>1.33</v>
      </c>
      <c r="AJ18">
        <v>1</v>
      </c>
      <c r="AK18">
        <v>1</v>
      </c>
      <c r="AL18">
        <v>1</v>
      </c>
      <c r="AM18">
        <v>2</v>
      </c>
      <c r="AN18">
        <v>0</v>
      </c>
      <c r="AO18">
        <v>0</v>
      </c>
      <c r="AP18">
        <v>1</v>
      </c>
      <c r="AQ18">
        <v>1</v>
      </c>
      <c r="AR18">
        <v>0</v>
      </c>
      <c r="AS18" t="s">
        <v>3</v>
      </c>
      <c r="AT18">
        <v>3.5999999999999999E-3</v>
      </c>
      <c r="AU18" t="s">
        <v>3</v>
      </c>
      <c r="AV18">
        <v>0</v>
      </c>
      <c r="AW18">
        <v>2</v>
      </c>
      <c r="AX18">
        <v>72310978</v>
      </c>
      <c r="AY18">
        <v>1</v>
      </c>
      <c r="AZ18">
        <v>0</v>
      </c>
      <c r="BA18">
        <v>18</v>
      </c>
      <c r="BB18">
        <v>1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938.74960799999997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1</v>
      </c>
      <c r="BQ18">
        <v>938.74960799999997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1</v>
      </c>
      <c r="CV18">
        <v>0</v>
      </c>
      <c r="CW18">
        <v>0</v>
      </c>
      <c r="CX18">
        <f>ROUND(Y18*Source!I71,7)</f>
        <v>9.0000000000000006E-5</v>
      </c>
      <c r="CY18">
        <f t="shared" si="6"/>
        <v>346815.83</v>
      </c>
      <c r="CZ18">
        <f t="shared" si="7"/>
        <v>260763.78</v>
      </c>
      <c r="DA18">
        <f t="shared" si="8"/>
        <v>1.33</v>
      </c>
      <c r="DB18">
        <f t="shared" si="1"/>
        <v>938.75</v>
      </c>
      <c r="DC18">
        <f t="shared" si="2"/>
        <v>0</v>
      </c>
      <c r="DD18" t="s">
        <v>3</v>
      </c>
      <c r="DE18" t="s">
        <v>3</v>
      </c>
      <c r="DF18">
        <f t="shared" si="11"/>
        <v>31.21</v>
      </c>
      <c r="DG18">
        <f t="shared" si="9"/>
        <v>0</v>
      </c>
      <c r="DH18">
        <f t="shared" si="4"/>
        <v>0</v>
      </c>
      <c r="DI18">
        <f t="shared" si="5"/>
        <v>0</v>
      </c>
      <c r="DJ18">
        <f t="shared" si="10"/>
        <v>31.21</v>
      </c>
      <c r="DK18">
        <v>0</v>
      </c>
      <c r="DL18" t="s">
        <v>3</v>
      </c>
      <c r="DM18">
        <v>0</v>
      </c>
      <c r="DN18" t="s">
        <v>3</v>
      </c>
      <c r="DO18">
        <v>0</v>
      </c>
    </row>
    <row r="19" spans="1:119" x14ac:dyDescent="0.2">
      <c r="A19">
        <f>ROW(Source!A71)</f>
        <v>71</v>
      </c>
      <c r="B19">
        <v>72309884</v>
      </c>
      <c r="C19">
        <v>72310951</v>
      </c>
      <c r="D19">
        <v>70587135</v>
      </c>
      <c r="E19">
        <v>1</v>
      </c>
      <c r="F19">
        <v>1</v>
      </c>
      <c r="G19">
        <v>1</v>
      </c>
      <c r="H19">
        <v>3</v>
      </c>
      <c r="I19" t="s">
        <v>970</v>
      </c>
      <c r="J19" t="s">
        <v>971</v>
      </c>
      <c r="K19" t="s">
        <v>972</v>
      </c>
      <c r="L19">
        <v>1348</v>
      </c>
      <c r="N19">
        <v>1009</v>
      </c>
      <c r="O19" t="s">
        <v>236</v>
      </c>
      <c r="P19" t="s">
        <v>236</v>
      </c>
      <c r="Q19">
        <v>1000</v>
      </c>
      <c r="W19">
        <v>0</v>
      </c>
      <c r="X19">
        <v>-1778394154</v>
      </c>
      <c r="Y19">
        <f t="shared" si="0"/>
        <v>2.2000000000000001E-4</v>
      </c>
      <c r="AA19">
        <v>122934.72</v>
      </c>
      <c r="AB19">
        <v>0</v>
      </c>
      <c r="AC19">
        <v>0</v>
      </c>
      <c r="AD19">
        <v>0</v>
      </c>
      <c r="AE19">
        <v>75885.63</v>
      </c>
      <c r="AF19">
        <v>0</v>
      </c>
      <c r="AG19">
        <v>0</v>
      </c>
      <c r="AH19">
        <v>0</v>
      </c>
      <c r="AI19">
        <v>1.62</v>
      </c>
      <c r="AJ19">
        <v>1</v>
      </c>
      <c r="AK19">
        <v>1</v>
      </c>
      <c r="AL19">
        <v>1</v>
      </c>
      <c r="AM19">
        <v>2</v>
      </c>
      <c r="AN19">
        <v>0</v>
      </c>
      <c r="AO19">
        <v>0</v>
      </c>
      <c r="AP19">
        <v>1</v>
      </c>
      <c r="AQ19">
        <v>1</v>
      </c>
      <c r="AR19">
        <v>0</v>
      </c>
      <c r="AS19" t="s">
        <v>3</v>
      </c>
      <c r="AT19">
        <v>2.2000000000000001E-4</v>
      </c>
      <c r="AU19" t="s">
        <v>3</v>
      </c>
      <c r="AV19">
        <v>0</v>
      </c>
      <c r="AW19">
        <v>2</v>
      </c>
      <c r="AX19">
        <v>72310979</v>
      </c>
      <c r="AY19">
        <v>1</v>
      </c>
      <c r="AZ19">
        <v>0</v>
      </c>
      <c r="BA19">
        <v>19</v>
      </c>
      <c r="BB19">
        <v>1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16.694838600000001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1</v>
      </c>
      <c r="BQ19">
        <v>16.694838600000001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1</v>
      </c>
      <c r="CV19">
        <v>0</v>
      </c>
      <c r="CW19">
        <v>0</v>
      </c>
      <c r="CX19">
        <f>ROUND(Y19*Source!I71,7)</f>
        <v>5.4999999999999999E-6</v>
      </c>
      <c r="CY19">
        <f t="shared" si="6"/>
        <v>122934.72</v>
      </c>
      <c r="CZ19">
        <f t="shared" si="7"/>
        <v>75885.63</v>
      </c>
      <c r="DA19">
        <f t="shared" si="8"/>
        <v>1.62</v>
      </c>
      <c r="DB19">
        <f t="shared" si="1"/>
        <v>16.690000000000001</v>
      </c>
      <c r="DC19">
        <f t="shared" si="2"/>
        <v>0</v>
      </c>
      <c r="DD19" t="s">
        <v>3</v>
      </c>
      <c r="DE19" t="s">
        <v>3</v>
      </c>
      <c r="DF19">
        <f t="shared" si="11"/>
        <v>0.68</v>
      </c>
      <c r="DG19">
        <f t="shared" si="9"/>
        <v>0</v>
      </c>
      <c r="DH19">
        <f t="shared" si="4"/>
        <v>0</v>
      </c>
      <c r="DI19">
        <f t="shared" si="5"/>
        <v>0</v>
      </c>
      <c r="DJ19">
        <f t="shared" si="10"/>
        <v>0.68</v>
      </c>
      <c r="DK19">
        <v>0</v>
      </c>
      <c r="DL19" t="s">
        <v>3</v>
      </c>
      <c r="DM19">
        <v>0</v>
      </c>
      <c r="DN19" t="s">
        <v>3</v>
      </c>
      <c r="DO19">
        <v>0</v>
      </c>
    </row>
    <row r="20" spans="1:119" x14ac:dyDescent="0.2">
      <c r="A20">
        <f>ROW(Source!A71)</f>
        <v>71</v>
      </c>
      <c r="B20">
        <v>72309884</v>
      </c>
      <c r="C20">
        <v>72310951</v>
      </c>
      <c r="D20">
        <v>70587162</v>
      </c>
      <c r="E20">
        <v>1</v>
      </c>
      <c r="F20">
        <v>1</v>
      </c>
      <c r="G20">
        <v>1</v>
      </c>
      <c r="H20">
        <v>3</v>
      </c>
      <c r="I20" t="s">
        <v>973</v>
      </c>
      <c r="J20" t="s">
        <v>974</v>
      </c>
      <c r="K20" t="s">
        <v>975</v>
      </c>
      <c r="L20">
        <v>1348</v>
      </c>
      <c r="N20">
        <v>1009</v>
      </c>
      <c r="O20" t="s">
        <v>236</v>
      </c>
      <c r="P20" t="s">
        <v>236</v>
      </c>
      <c r="Q20">
        <v>1000</v>
      </c>
      <c r="W20">
        <v>0</v>
      </c>
      <c r="X20">
        <v>-970634170</v>
      </c>
      <c r="Y20">
        <f t="shared" si="0"/>
        <v>1.6999999999999999E-3</v>
      </c>
      <c r="AA20">
        <v>159612.85</v>
      </c>
      <c r="AB20">
        <v>0</v>
      </c>
      <c r="AC20">
        <v>0</v>
      </c>
      <c r="AD20">
        <v>0</v>
      </c>
      <c r="AE20">
        <v>98526.45</v>
      </c>
      <c r="AF20">
        <v>0</v>
      </c>
      <c r="AG20">
        <v>0</v>
      </c>
      <c r="AH20">
        <v>0</v>
      </c>
      <c r="AI20">
        <v>1.62</v>
      </c>
      <c r="AJ20">
        <v>1</v>
      </c>
      <c r="AK20">
        <v>1</v>
      </c>
      <c r="AL20">
        <v>1</v>
      </c>
      <c r="AM20">
        <v>2</v>
      </c>
      <c r="AN20">
        <v>0</v>
      </c>
      <c r="AO20">
        <v>0</v>
      </c>
      <c r="AP20">
        <v>1</v>
      </c>
      <c r="AQ20">
        <v>1</v>
      </c>
      <c r="AR20">
        <v>0</v>
      </c>
      <c r="AS20" t="s">
        <v>3</v>
      </c>
      <c r="AT20">
        <v>1.6999999999999999E-3</v>
      </c>
      <c r="AU20" t="s">
        <v>3</v>
      </c>
      <c r="AV20">
        <v>0</v>
      </c>
      <c r="AW20">
        <v>2</v>
      </c>
      <c r="AX20">
        <v>72310980</v>
      </c>
      <c r="AY20">
        <v>1</v>
      </c>
      <c r="AZ20">
        <v>0</v>
      </c>
      <c r="BA20">
        <v>20</v>
      </c>
      <c r="BB20">
        <v>1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167.49496499999998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1</v>
      </c>
      <c r="BQ20">
        <v>167.49496499999998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1</v>
      </c>
      <c r="CV20">
        <v>0</v>
      </c>
      <c r="CW20">
        <v>0</v>
      </c>
      <c r="CX20">
        <f>ROUND(Y20*Source!I71,7)</f>
        <v>4.2500000000000003E-5</v>
      </c>
      <c r="CY20">
        <f t="shared" si="6"/>
        <v>159612.85</v>
      </c>
      <c r="CZ20">
        <f t="shared" si="7"/>
        <v>98526.45</v>
      </c>
      <c r="DA20">
        <f t="shared" si="8"/>
        <v>1.62</v>
      </c>
      <c r="DB20">
        <f t="shared" si="1"/>
        <v>167.49</v>
      </c>
      <c r="DC20">
        <f t="shared" si="2"/>
        <v>0</v>
      </c>
      <c r="DD20" t="s">
        <v>3</v>
      </c>
      <c r="DE20" t="s">
        <v>3</v>
      </c>
      <c r="DF20">
        <f t="shared" si="11"/>
        <v>6.78</v>
      </c>
      <c r="DG20">
        <f t="shared" si="9"/>
        <v>0</v>
      </c>
      <c r="DH20">
        <f t="shared" si="4"/>
        <v>0</v>
      </c>
      <c r="DI20">
        <f t="shared" si="5"/>
        <v>0</v>
      </c>
      <c r="DJ20">
        <f t="shared" si="10"/>
        <v>6.78</v>
      </c>
      <c r="DK20">
        <v>0</v>
      </c>
      <c r="DL20" t="s">
        <v>3</v>
      </c>
      <c r="DM20">
        <v>0</v>
      </c>
      <c r="DN20" t="s">
        <v>3</v>
      </c>
      <c r="DO20">
        <v>0</v>
      </c>
    </row>
    <row r="21" spans="1:119" x14ac:dyDescent="0.2">
      <c r="A21">
        <f>ROW(Source!A71)</f>
        <v>71</v>
      </c>
      <c r="B21">
        <v>72309884</v>
      </c>
      <c r="C21">
        <v>72310951</v>
      </c>
      <c r="D21">
        <v>70605873</v>
      </c>
      <c r="E21">
        <v>1</v>
      </c>
      <c r="F21">
        <v>1</v>
      </c>
      <c r="G21">
        <v>1</v>
      </c>
      <c r="H21">
        <v>3</v>
      </c>
      <c r="I21" t="s">
        <v>111</v>
      </c>
      <c r="J21" t="s">
        <v>114</v>
      </c>
      <c r="K21" t="s">
        <v>112</v>
      </c>
      <c r="L21">
        <v>1301</v>
      </c>
      <c r="N21">
        <v>1003</v>
      </c>
      <c r="O21" t="s">
        <v>113</v>
      </c>
      <c r="P21" t="s">
        <v>113</v>
      </c>
      <c r="Q21">
        <v>1</v>
      </c>
      <c r="W21">
        <v>0</v>
      </c>
      <c r="X21">
        <v>-1508418312</v>
      </c>
      <c r="Y21">
        <f t="shared" si="0"/>
        <v>100</v>
      </c>
      <c r="AA21">
        <v>199.13</v>
      </c>
      <c r="AB21">
        <v>0</v>
      </c>
      <c r="AC21">
        <v>0</v>
      </c>
      <c r="AD21">
        <v>0</v>
      </c>
      <c r="AE21">
        <v>199.13</v>
      </c>
      <c r="AF21">
        <v>0</v>
      </c>
      <c r="AG21">
        <v>0</v>
      </c>
      <c r="AH21">
        <v>0</v>
      </c>
      <c r="AI21">
        <v>1</v>
      </c>
      <c r="AJ21">
        <v>1</v>
      </c>
      <c r="AK21">
        <v>1</v>
      </c>
      <c r="AL21">
        <v>1</v>
      </c>
      <c r="AM21">
        <v>0</v>
      </c>
      <c r="AN21">
        <v>0</v>
      </c>
      <c r="AO21">
        <v>0</v>
      </c>
      <c r="AP21">
        <v>1</v>
      </c>
      <c r="AQ21">
        <v>0</v>
      </c>
      <c r="AR21">
        <v>0</v>
      </c>
      <c r="AS21" t="s">
        <v>3</v>
      </c>
      <c r="AT21">
        <v>100</v>
      </c>
      <c r="AU21" t="s">
        <v>3</v>
      </c>
      <c r="AV21">
        <v>0</v>
      </c>
      <c r="AW21">
        <v>1</v>
      </c>
      <c r="AX21">
        <v>-1</v>
      </c>
      <c r="AY21">
        <v>0</v>
      </c>
      <c r="AZ21">
        <v>0</v>
      </c>
      <c r="BA21" t="s">
        <v>3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CV21">
        <v>0</v>
      </c>
      <c r="CW21">
        <v>0</v>
      </c>
      <c r="CX21">
        <f>ROUND(Y21*Source!I71,7)</f>
        <v>2.5</v>
      </c>
      <c r="CY21">
        <f t="shared" si="6"/>
        <v>199.13</v>
      </c>
      <c r="CZ21">
        <f t="shared" si="7"/>
        <v>199.13</v>
      </c>
      <c r="DA21">
        <f t="shared" si="8"/>
        <v>1</v>
      </c>
      <c r="DB21">
        <f t="shared" si="1"/>
        <v>19913</v>
      </c>
      <c r="DC21">
        <f t="shared" si="2"/>
        <v>0</v>
      </c>
      <c r="DD21" t="s">
        <v>3</v>
      </c>
      <c r="DE21" t="s">
        <v>3</v>
      </c>
      <c r="DF21">
        <f t="shared" ref="DF21:DF26" si="12">ROUND(ROUND(AE21,2)*CX21,2)</f>
        <v>497.83</v>
      </c>
      <c r="DG21">
        <f t="shared" si="9"/>
        <v>0</v>
      </c>
      <c r="DH21">
        <f t="shared" si="4"/>
        <v>0</v>
      </c>
      <c r="DI21">
        <f t="shared" si="5"/>
        <v>0</v>
      </c>
      <c r="DJ21">
        <f t="shared" si="10"/>
        <v>497.83</v>
      </c>
      <c r="DK21">
        <v>1</v>
      </c>
      <c r="DL21" t="s">
        <v>3</v>
      </c>
      <c r="DM21">
        <v>0</v>
      </c>
      <c r="DN21" t="s">
        <v>3</v>
      </c>
      <c r="DO21">
        <v>0</v>
      </c>
    </row>
    <row r="22" spans="1:119" x14ac:dyDescent="0.2">
      <c r="A22">
        <f>ROW(Source!A73)</f>
        <v>73</v>
      </c>
      <c r="B22">
        <v>72309884</v>
      </c>
      <c r="C22">
        <v>72310985</v>
      </c>
      <c r="D22">
        <v>70491037</v>
      </c>
      <c r="E22">
        <v>118</v>
      </c>
      <c r="F22">
        <v>1</v>
      </c>
      <c r="G22">
        <v>1</v>
      </c>
      <c r="H22">
        <v>1</v>
      </c>
      <c r="I22" t="s">
        <v>976</v>
      </c>
      <c r="J22" t="s">
        <v>3</v>
      </c>
      <c r="K22" t="s">
        <v>977</v>
      </c>
      <c r="L22">
        <v>1191</v>
      </c>
      <c r="N22">
        <v>1013</v>
      </c>
      <c r="O22" t="s">
        <v>922</v>
      </c>
      <c r="P22" t="s">
        <v>922</v>
      </c>
      <c r="Q22">
        <v>1</v>
      </c>
      <c r="W22">
        <v>0</v>
      </c>
      <c r="X22">
        <v>1903532093</v>
      </c>
      <c r="Y22">
        <f t="shared" si="0"/>
        <v>5.91</v>
      </c>
      <c r="AA22">
        <v>0</v>
      </c>
      <c r="AB22">
        <v>0</v>
      </c>
      <c r="AC22">
        <v>0</v>
      </c>
      <c r="AD22">
        <v>423.29</v>
      </c>
      <c r="AE22">
        <v>0</v>
      </c>
      <c r="AF22">
        <v>0</v>
      </c>
      <c r="AG22">
        <v>0</v>
      </c>
      <c r="AH22">
        <v>423.29</v>
      </c>
      <c r="AI22">
        <v>1</v>
      </c>
      <c r="AJ22">
        <v>1</v>
      </c>
      <c r="AK22">
        <v>1</v>
      </c>
      <c r="AL22">
        <v>1</v>
      </c>
      <c r="AM22">
        <v>-2</v>
      </c>
      <c r="AN22">
        <v>0</v>
      </c>
      <c r="AO22">
        <v>0</v>
      </c>
      <c r="AP22">
        <v>1</v>
      </c>
      <c r="AQ22">
        <v>1</v>
      </c>
      <c r="AR22">
        <v>0</v>
      </c>
      <c r="AS22" t="s">
        <v>3</v>
      </c>
      <c r="AT22">
        <v>5.91</v>
      </c>
      <c r="AU22" t="s">
        <v>3</v>
      </c>
      <c r="AV22">
        <v>1</v>
      </c>
      <c r="AW22">
        <v>2</v>
      </c>
      <c r="AX22">
        <v>72311002</v>
      </c>
      <c r="AY22">
        <v>1</v>
      </c>
      <c r="AZ22">
        <v>0</v>
      </c>
      <c r="BA22">
        <v>22</v>
      </c>
      <c r="BB22">
        <v>1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2501.6439</v>
      </c>
      <c r="BN22">
        <v>5.91</v>
      </c>
      <c r="BO22">
        <v>0</v>
      </c>
      <c r="BP22">
        <v>1</v>
      </c>
      <c r="BQ22">
        <v>0</v>
      </c>
      <c r="BR22">
        <v>0</v>
      </c>
      <c r="BS22">
        <v>0</v>
      </c>
      <c r="BT22">
        <v>2501.6439</v>
      </c>
      <c r="BU22">
        <v>5.91</v>
      </c>
      <c r="BV22">
        <v>0</v>
      </c>
      <c r="BW22">
        <v>1</v>
      </c>
      <c r="CU22">
        <f>ROUND(AT22*Source!I73*AH22*AL22,2)</f>
        <v>5003.29</v>
      </c>
      <c r="CV22">
        <f>ROUND(Y22*Source!I73,7)</f>
        <v>11.82</v>
      </c>
      <c r="CW22">
        <v>0</v>
      </c>
      <c r="CX22">
        <f>ROUND(Y22*Source!I73,7)</f>
        <v>11.82</v>
      </c>
      <c r="CY22">
        <f>AD22</f>
        <v>423.29</v>
      </c>
      <c r="CZ22">
        <f>AH22</f>
        <v>423.29</v>
      </c>
      <c r="DA22">
        <f>AL22</f>
        <v>1</v>
      </c>
      <c r="DB22">
        <f t="shared" si="1"/>
        <v>2501.64</v>
      </c>
      <c r="DC22">
        <f t="shared" si="2"/>
        <v>0</v>
      </c>
      <c r="DD22" t="s">
        <v>3</v>
      </c>
      <c r="DE22" t="s">
        <v>3</v>
      </c>
      <c r="DF22">
        <f t="shared" si="12"/>
        <v>0</v>
      </c>
      <c r="DG22">
        <f t="shared" si="9"/>
        <v>0</v>
      </c>
      <c r="DH22">
        <f t="shared" si="4"/>
        <v>0</v>
      </c>
      <c r="DI22">
        <f t="shared" si="5"/>
        <v>5003.29</v>
      </c>
      <c r="DJ22">
        <f>DI22</f>
        <v>5003.29</v>
      </c>
      <c r="DK22">
        <v>1</v>
      </c>
      <c r="DL22" t="s">
        <v>3</v>
      </c>
      <c r="DM22">
        <v>0</v>
      </c>
      <c r="DN22" t="s">
        <v>3</v>
      </c>
      <c r="DO22">
        <v>0</v>
      </c>
    </row>
    <row r="23" spans="1:119" x14ac:dyDescent="0.2">
      <c r="A23">
        <f>ROW(Source!A73)</f>
        <v>73</v>
      </c>
      <c r="B23">
        <v>72309884</v>
      </c>
      <c r="C23">
        <v>72310985</v>
      </c>
      <c r="D23">
        <v>70491200</v>
      </c>
      <c r="E23">
        <v>118</v>
      </c>
      <c r="F23">
        <v>1</v>
      </c>
      <c r="G23">
        <v>1</v>
      </c>
      <c r="H23">
        <v>1</v>
      </c>
      <c r="I23" t="s">
        <v>920</v>
      </c>
      <c r="J23" t="s">
        <v>3</v>
      </c>
      <c r="K23" t="s">
        <v>921</v>
      </c>
      <c r="L23">
        <v>1191</v>
      </c>
      <c r="N23">
        <v>1013</v>
      </c>
      <c r="O23" t="s">
        <v>922</v>
      </c>
      <c r="P23" t="s">
        <v>922</v>
      </c>
      <c r="Q23">
        <v>1</v>
      </c>
      <c r="W23">
        <v>0</v>
      </c>
      <c r="X23">
        <v>-1417349443</v>
      </c>
      <c r="Y23">
        <f t="shared" si="0"/>
        <v>0.14000000000000001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1</v>
      </c>
      <c r="AJ23">
        <v>1</v>
      </c>
      <c r="AK23">
        <v>1</v>
      </c>
      <c r="AL23">
        <v>1</v>
      </c>
      <c r="AM23">
        <v>-2</v>
      </c>
      <c r="AN23">
        <v>0</v>
      </c>
      <c r="AO23">
        <v>0</v>
      </c>
      <c r="AP23">
        <v>1</v>
      </c>
      <c r="AQ23">
        <v>1</v>
      </c>
      <c r="AR23">
        <v>0</v>
      </c>
      <c r="AS23" t="s">
        <v>3</v>
      </c>
      <c r="AT23">
        <v>0.14000000000000001</v>
      </c>
      <c r="AU23" t="s">
        <v>3</v>
      </c>
      <c r="AV23">
        <v>2</v>
      </c>
      <c r="AW23">
        <v>2</v>
      </c>
      <c r="AX23">
        <v>72311003</v>
      </c>
      <c r="AY23">
        <v>1</v>
      </c>
      <c r="AZ23">
        <v>0</v>
      </c>
      <c r="BA23">
        <v>23</v>
      </c>
      <c r="BB23">
        <v>1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CV23">
        <v>0</v>
      </c>
      <c r="CW23">
        <v>0</v>
      </c>
      <c r="CX23">
        <f>ROUND(Y23*Source!I73,7)</f>
        <v>0.28000000000000003</v>
      </c>
      <c r="CY23">
        <f>AD23</f>
        <v>0</v>
      </c>
      <c r="CZ23">
        <f>AH23</f>
        <v>0</v>
      </c>
      <c r="DA23">
        <f>AL23</f>
        <v>1</v>
      </c>
      <c r="DB23">
        <f t="shared" si="1"/>
        <v>0</v>
      </c>
      <c r="DC23">
        <f t="shared" si="2"/>
        <v>0</v>
      </c>
      <c r="DD23" t="s">
        <v>3</v>
      </c>
      <c r="DE23" t="s">
        <v>3</v>
      </c>
      <c r="DF23">
        <f t="shared" si="12"/>
        <v>0</v>
      </c>
      <c r="DG23">
        <f t="shared" si="9"/>
        <v>0</v>
      </c>
      <c r="DH23">
        <f t="shared" si="4"/>
        <v>0</v>
      </c>
      <c r="DI23">
        <f t="shared" si="5"/>
        <v>0</v>
      </c>
      <c r="DJ23">
        <f>DI23</f>
        <v>0</v>
      </c>
      <c r="DK23">
        <v>0</v>
      </c>
      <c r="DL23" t="s">
        <v>3</v>
      </c>
      <c r="DM23">
        <v>0</v>
      </c>
      <c r="DN23" t="s">
        <v>3</v>
      </c>
      <c r="DO23">
        <v>0</v>
      </c>
    </row>
    <row r="24" spans="1:119" x14ac:dyDescent="0.2">
      <c r="A24">
        <f>ROW(Source!A73)</f>
        <v>73</v>
      </c>
      <c r="B24">
        <v>72309884</v>
      </c>
      <c r="C24">
        <v>72310985</v>
      </c>
      <c r="D24">
        <v>70618558</v>
      </c>
      <c r="E24">
        <v>1</v>
      </c>
      <c r="F24">
        <v>1</v>
      </c>
      <c r="G24">
        <v>1</v>
      </c>
      <c r="H24">
        <v>2</v>
      </c>
      <c r="I24" t="s">
        <v>978</v>
      </c>
      <c r="J24" t="s">
        <v>979</v>
      </c>
      <c r="K24" t="s">
        <v>980</v>
      </c>
      <c r="L24">
        <v>1368</v>
      </c>
      <c r="N24">
        <v>1011</v>
      </c>
      <c r="O24" t="s">
        <v>926</v>
      </c>
      <c r="P24" t="s">
        <v>926</v>
      </c>
      <c r="Q24">
        <v>1</v>
      </c>
      <c r="W24">
        <v>0</v>
      </c>
      <c r="X24">
        <v>-312038840</v>
      </c>
      <c r="Y24">
        <f t="shared" si="0"/>
        <v>0.14000000000000001</v>
      </c>
      <c r="AA24">
        <v>0</v>
      </c>
      <c r="AB24">
        <v>579.09</v>
      </c>
      <c r="AC24">
        <v>393.89</v>
      </c>
      <c r="AD24">
        <v>0</v>
      </c>
      <c r="AE24">
        <v>0</v>
      </c>
      <c r="AF24">
        <v>579.09</v>
      </c>
      <c r="AG24">
        <v>393.89</v>
      </c>
      <c r="AH24">
        <v>0</v>
      </c>
      <c r="AI24">
        <v>1</v>
      </c>
      <c r="AJ24">
        <v>1</v>
      </c>
      <c r="AK24">
        <v>1</v>
      </c>
      <c r="AL24">
        <v>1</v>
      </c>
      <c r="AM24">
        <v>-2</v>
      </c>
      <c r="AN24">
        <v>0</v>
      </c>
      <c r="AO24">
        <v>0</v>
      </c>
      <c r="AP24">
        <v>1</v>
      </c>
      <c r="AQ24">
        <v>1</v>
      </c>
      <c r="AR24">
        <v>0</v>
      </c>
      <c r="AS24" t="s">
        <v>3</v>
      </c>
      <c r="AT24">
        <v>0.14000000000000001</v>
      </c>
      <c r="AU24" t="s">
        <v>3</v>
      </c>
      <c r="AV24">
        <v>1</v>
      </c>
      <c r="AW24">
        <v>2</v>
      </c>
      <c r="AX24">
        <v>72311004</v>
      </c>
      <c r="AY24">
        <v>1</v>
      </c>
      <c r="AZ24">
        <v>0</v>
      </c>
      <c r="BA24">
        <v>24</v>
      </c>
      <c r="BB24">
        <v>1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81.072600000000008</v>
      </c>
      <c r="BL24">
        <v>55.144600000000004</v>
      </c>
      <c r="BM24">
        <v>0</v>
      </c>
      <c r="BN24">
        <v>0</v>
      </c>
      <c r="BO24">
        <v>0.14000000000000001</v>
      </c>
      <c r="BP24">
        <v>1</v>
      </c>
      <c r="BQ24">
        <v>0</v>
      </c>
      <c r="BR24">
        <v>81.072600000000008</v>
      </c>
      <c r="BS24">
        <v>55.144600000000004</v>
      </c>
      <c r="BT24">
        <v>0</v>
      </c>
      <c r="BU24">
        <v>0</v>
      </c>
      <c r="BV24">
        <v>0.14000000000000001</v>
      </c>
      <c r="BW24">
        <v>1</v>
      </c>
      <c r="CV24">
        <v>0</v>
      </c>
      <c r="CW24">
        <f>ROUND(Y24*Source!I73*DO24,7)</f>
        <v>0.28000000000000003</v>
      </c>
      <c r="CX24">
        <f>ROUND(Y24*Source!I73,7)</f>
        <v>0.28000000000000003</v>
      </c>
      <c r="CY24">
        <f>AB24</f>
        <v>579.09</v>
      </c>
      <c r="CZ24">
        <f>AF24</f>
        <v>579.09</v>
      </c>
      <c r="DA24">
        <f>AJ24</f>
        <v>1</v>
      </c>
      <c r="DB24">
        <f t="shared" si="1"/>
        <v>81.069999999999993</v>
      </c>
      <c r="DC24">
        <f t="shared" si="2"/>
        <v>55.14</v>
      </c>
      <c r="DD24" t="s">
        <v>3</v>
      </c>
      <c r="DE24" t="s">
        <v>3</v>
      </c>
      <c r="DF24">
        <f t="shared" si="12"/>
        <v>0</v>
      </c>
      <c r="DG24">
        <f t="shared" si="9"/>
        <v>162.15</v>
      </c>
      <c r="DH24">
        <f t="shared" si="4"/>
        <v>110.29</v>
      </c>
      <c r="DI24">
        <f t="shared" si="5"/>
        <v>0</v>
      </c>
      <c r="DJ24">
        <f>DG24+DH24</f>
        <v>272.44</v>
      </c>
      <c r="DK24">
        <v>1</v>
      </c>
      <c r="DL24" t="s">
        <v>947</v>
      </c>
      <c r="DM24">
        <v>4</v>
      </c>
      <c r="DN24" t="s">
        <v>922</v>
      </c>
      <c r="DO24">
        <v>1</v>
      </c>
    </row>
    <row r="25" spans="1:119" x14ac:dyDescent="0.2">
      <c r="A25">
        <f>ROW(Source!A73)</f>
        <v>73</v>
      </c>
      <c r="B25">
        <v>72309884</v>
      </c>
      <c r="C25">
        <v>72310985</v>
      </c>
      <c r="D25">
        <v>70618717</v>
      </c>
      <c r="E25">
        <v>1</v>
      </c>
      <c r="F25">
        <v>1</v>
      </c>
      <c r="G25">
        <v>1</v>
      </c>
      <c r="H25">
        <v>2</v>
      </c>
      <c r="I25" t="s">
        <v>981</v>
      </c>
      <c r="J25" t="s">
        <v>982</v>
      </c>
      <c r="K25" t="s">
        <v>983</v>
      </c>
      <c r="L25">
        <v>1368</v>
      </c>
      <c r="N25">
        <v>1011</v>
      </c>
      <c r="O25" t="s">
        <v>926</v>
      </c>
      <c r="P25" t="s">
        <v>926</v>
      </c>
      <c r="Q25">
        <v>1</v>
      </c>
      <c r="W25">
        <v>0</v>
      </c>
      <c r="X25">
        <v>-536748942</v>
      </c>
      <c r="Y25">
        <f t="shared" si="0"/>
        <v>0.8</v>
      </c>
      <c r="AA25">
        <v>0</v>
      </c>
      <c r="AB25">
        <v>5.66</v>
      </c>
      <c r="AC25">
        <v>0</v>
      </c>
      <c r="AD25">
        <v>0</v>
      </c>
      <c r="AE25">
        <v>0</v>
      </c>
      <c r="AF25">
        <v>4.3499999999999996</v>
      </c>
      <c r="AG25">
        <v>0</v>
      </c>
      <c r="AH25">
        <v>0</v>
      </c>
      <c r="AI25">
        <v>1</v>
      </c>
      <c r="AJ25">
        <v>1.3</v>
      </c>
      <c r="AK25">
        <v>1</v>
      </c>
      <c r="AL25">
        <v>1</v>
      </c>
      <c r="AM25">
        <v>2</v>
      </c>
      <c r="AN25">
        <v>0</v>
      </c>
      <c r="AO25">
        <v>0</v>
      </c>
      <c r="AP25">
        <v>1</v>
      </c>
      <c r="AQ25">
        <v>1</v>
      </c>
      <c r="AR25">
        <v>0</v>
      </c>
      <c r="AS25" t="s">
        <v>3</v>
      </c>
      <c r="AT25">
        <v>0.8</v>
      </c>
      <c r="AU25" t="s">
        <v>3</v>
      </c>
      <c r="AV25">
        <v>1</v>
      </c>
      <c r="AW25">
        <v>2</v>
      </c>
      <c r="AX25">
        <v>72311005</v>
      </c>
      <c r="AY25">
        <v>1</v>
      </c>
      <c r="AZ25">
        <v>0</v>
      </c>
      <c r="BA25">
        <v>25</v>
      </c>
      <c r="BB25">
        <v>1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3.48</v>
      </c>
      <c r="BL25">
        <v>0</v>
      </c>
      <c r="BM25">
        <v>0</v>
      </c>
      <c r="BN25">
        <v>0</v>
      </c>
      <c r="BO25">
        <v>0</v>
      </c>
      <c r="BP25">
        <v>1</v>
      </c>
      <c r="BQ25">
        <v>0</v>
      </c>
      <c r="BR25">
        <v>3.48</v>
      </c>
      <c r="BS25">
        <v>0</v>
      </c>
      <c r="BT25">
        <v>0</v>
      </c>
      <c r="BU25">
        <v>0</v>
      </c>
      <c r="BV25">
        <v>0</v>
      </c>
      <c r="BW25">
        <v>1</v>
      </c>
      <c r="CV25">
        <v>0</v>
      </c>
      <c r="CW25">
        <f>ROUND(Y25*Source!I73*DO25,7)</f>
        <v>0</v>
      </c>
      <c r="CX25">
        <f>ROUND(Y25*Source!I73,7)</f>
        <v>1.6</v>
      </c>
      <c r="CY25">
        <f>AB25</f>
        <v>5.66</v>
      </c>
      <c r="CZ25">
        <f>AF25</f>
        <v>4.3499999999999996</v>
      </c>
      <c r="DA25">
        <f>AJ25</f>
        <v>1.3</v>
      </c>
      <c r="DB25">
        <f t="shared" si="1"/>
        <v>3.48</v>
      </c>
      <c r="DC25">
        <f t="shared" si="2"/>
        <v>0</v>
      </c>
      <c r="DD25" t="s">
        <v>3</v>
      </c>
      <c r="DE25" t="s">
        <v>3</v>
      </c>
      <c r="DF25">
        <f t="shared" si="12"/>
        <v>0</v>
      </c>
      <c r="DG25">
        <f>ROUND(ROUND(AF25*AJ25,2)*CX25,2)</f>
        <v>9.06</v>
      </c>
      <c r="DH25">
        <f t="shared" si="4"/>
        <v>0</v>
      </c>
      <c r="DI25">
        <f t="shared" si="5"/>
        <v>0</v>
      </c>
      <c r="DJ25">
        <f>DG25+DH25</f>
        <v>9.06</v>
      </c>
      <c r="DK25">
        <v>0</v>
      </c>
      <c r="DL25" t="s">
        <v>3</v>
      </c>
      <c r="DM25">
        <v>0</v>
      </c>
      <c r="DN25" t="s">
        <v>3</v>
      </c>
      <c r="DO25">
        <v>0</v>
      </c>
    </row>
    <row r="26" spans="1:119" x14ac:dyDescent="0.2">
      <c r="A26">
        <f>ROW(Source!A73)</f>
        <v>73</v>
      </c>
      <c r="B26">
        <v>72309884</v>
      </c>
      <c r="C26">
        <v>72310985</v>
      </c>
      <c r="D26">
        <v>70618755</v>
      </c>
      <c r="E26">
        <v>1</v>
      </c>
      <c r="F26">
        <v>1</v>
      </c>
      <c r="G26">
        <v>1</v>
      </c>
      <c r="H26">
        <v>2</v>
      </c>
      <c r="I26" t="s">
        <v>941</v>
      </c>
      <c r="J26" t="s">
        <v>942</v>
      </c>
      <c r="K26" t="s">
        <v>943</v>
      </c>
      <c r="L26">
        <v>1368</v>
      </c>
      <c r="N26">
        <v>1011</v>
      </c>
      <c r="O26" t="s">
        <v>926</v>
      </c>
      <c r="P26" t="s">
        <v>926</v>
      </c>
      <c r="Q26">
        <v>1</v>
      </c>
      <c r="W26">
        <v>0</v>
      </c>
      <c r="X26">
        <v>462025989</v>
      </c>
      <c r="Y26">
        <f t="shared" si="0"/>
        <v>2.4500000000000002</v>
      </c>
      <c r="AA26">
        <v>0</v>
      </c>
      <c r="AB26">
        <v>42.96</v>
      </c>
      <c r="AC26">
        <v>0</v>
      </c>
      <c r="AD26">
        <v>0</v>
      </c>
      <c r="AE26">
        <v>0</v>
      </c>
      <c r="AF26">
        <v>42.96</v>
      </c>
      <c r="AG26">
        <v>0</v>
      </c>
      <c r="AH26">
        <v>0</v>
      </c>
      <c r="AI26">
        <v>1</v>
      </c>
      <c r="AJ26">
        <v>1</v>
      </c>
      <c r="AK26">
        <v>1</v>
      </c>
      <c r="AL26">
        <v>1</v>
      </c>
      <c r="AM26">
        <v>-2</v>
      </c>
      <c r="AN26">
        <v>0</v>
      </c>
      <c r="AO26">
        <v>0</v>
      </c>
      <c r="AP26">
        <v>1</v>
      </c>
      <c r="AQ26">
        <v>1</v>
      </c>
      <c r="AR26">
        <v>0</v>
      </c>
      <c r="AS26" t="s">
        <v>3</v>
      </c>
      <c r="AT26">
        <v>2.4500000000000002</v>
      </c>
      <c r="AU26" t="s">
        <v>3</v>
      </c>
      <c r="AV26">
        <v>1</v>
      </c>
      <c r="AW26">
        <v>2</v>
      </c>
      <c r="AX26">
        <v>72311006</v>
      </c>
      <c r="AY26">
        <v>1</v>
      </c>
      <c r="AZ26">
        <v>0</v>
      </c>
      <c r="BA26">
        <v>26</v>
      </c>
      <c r="BB26">
        <v>1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105.25200000000001</v>
      </c>
      <c r="BL26">
        <v>0</v>
      </c>
      <c r="BM26">
        <v>0</v>
      </c>
      <c r="BN26">
        <v>0</v>
      </c>
      <c r="BO26">
        <v>0</v>
      </c>
      <c r="BP26">
        <v>1</v>
      </c>
      <c r="BQ26">
        <v>0</v>
      </c>
      <c r="BR26">
        <v>105.25200000000001</v>
      </c>
      <c r="BS26">
        <v>0</v>
      </c>
      <c r="BT26">
        <v>0</v>
      </c>
      <c r="BU26">
        <v>0</v>
      </c>
      <c r="BV26">
        <v>0</v>
      </c>
      <c r="BW26">
        <v>1</v>
      </c>
      <c r="CV26">
        <v>0</v>
      </c>
      <c r="CW26">
        <f>ROUND(Y26*Source!I73*DO26,7)</f>
        <v>0</v>
      </c>
      <c r="CX26">
        <f>ROUND(Y26*Source!I73,7)</f>
        <v>4.9000000000000004</v>
      </c>
      <c r="CY26">
        <f>AB26</f>
        <v>42.96</v>
      </c>
      <c r="CZ26">
        <f>AF26</f>
        <v>42.96</v>
      </c>
      <c r="DA26">
        <f>AJ26</f>
        <v>1</v>
      </c>
      <c r="DB26">
        <f t="shared" si="1"/>
        <v>105.25</v>
      </c>
      <c r="DC26">
        <f t="shared" si="2"/>
        <v>0</v>
      </c>
      <c r="DD26" t="s">
        <v>3</v>
      </c>
      <c r="DE26" t="s">
        <v>3</v>
      </c>
      <c r="DF26">
        <f t="shared" si="12"/>
        <v>0</v>
      </c>
      <c r="DG26">
        <f t="shared" ref="DG26:DG39" si="13">ROUND(ROUND(AF26,2)*CX26,2)</f>
        <v>210.5</v>
      </c>
      <c r="DH26">
        <f t="shared" si="4"/>
        <v>0</v>
      </c>
      <c r="DI26">
        <f t="shared" si="5"/>
        <v>0</v>
      </c>
      <c r="DJ26">
        <f>DG26+DH26</f>
        <v>210.5</v>
      </c>
      <c r="DK26">
        <v>1</v>
      </c>
      <c r="DL26" t="s">
        <v>3</v>
      </c>
      <c r="DM26">
        <v>0</v>
      </c>
      <c r="DN26" t="s">
        <v>3</v>
      </c>
      <c r="DO26">
        <v>0</v>
      </c>
    </row>
    <row r="27" spans="1:119" x14ac:dyDescent="0.2">
      <c r="A27">
        <f>ROW(Source!A73)</f>
        <v>73</v>
      </c>
      <c r="B27">
        <v>72309884</v>
      </c>
      <c r="C27">
        <v>72310985</v>
      </c>
      <c r="D27">
        <v>70565799</v>
      </c>
      <c r="E27">
        <v>1</v>
      </c>
      <c r="F27">
        <v>1</v>
      </c>
      <c r="G27">
        <v>1</v>
      </c>
      <c r="H27">
        <v>3</v>
      </c>
      <c r="I27" t="s">
        <v>984</v>
      </c>
      <c r="J27" t="s">
        <v>985</v>
      </c>
      <c r="K27" t="s">
        <v>986</v>
      </c>
      <c r="L27">
        <v>1339</v>
      </c>
      <c r="N27">
        <v>1007</v>
      </c>
      <c r="O27" t="s">
        <v>231</v>
      </c>
      <c r="P27" t="s">
        <v>231</v>
      </c>
      <c r="Q27">
        <v>1</v>
      </c>
      <c r="W27">
        <v>0</v>
      </c>
      <c r="X27">
        <v>1531571680</v>
      </c>
      <c r="Y27">
        <f t="shared" si="0"/>
        <v>0.3</v>
      </c>
      <c r="AA27">
        <v>105.47</v>
      </c>
      <c r="AB27">
        <v>0</v>
      </c>
      <c r="AC27">
        <v>0</v>
      </c>
      <c r="AD27">
        <v>0</v>
      </c>
      <c r="AE27">
        <v>114.64</v>
      </c>
      <c r="AF27">
        <v>0</v>
      </c>
      <c r="AG27">
        <v>0</v>
      </c>
      <c r="AH27">
        <v>0</v>
      </c>
      <c r="AI27">
        <v>0.92</v>
      </c>
      <c r="AJ27">
        <v>1</v>
      </c>
      <c r="AK27">
        <v>1</v>
      </c>
      <c r="AL27">
        <v>1</v>
      </c>
      <c r="AM27">
        <v>2</v>
      </c>
      <c r="AN27">
        <v>0</v>
      </c>
      <c r="AO27">
        <v>0</v>
      </c>
      <c r="AP27">
        <v>1</v>
      </c>
      <c r="AQ27">
        <v>1</v>
      </c>
      <c r="AR27">
        <v>0</v>
      </c>
      <c r="AS27" t="s">
        <v>3</v>
      </c>
      <c r="AT27">
        <v>0.3</v>
      </c>
      <c r="AU27" t="s">
        <v>3</v>
      </c>
      <c r="AV27">
        <v>0</v>
      </c>
      <c r="AW27">
        <v>2</v>
      </c>
      <c r="AX27">
        <v>72311007</v>
      </c>
      <c r="AY27">
        <v>1</v>
      </c>
      <c r="AZ27">
        <v>0</v>
      </c>
      <c r="BA27">
        <v>27</v>
      </c>
      <c r="BB27">
        <v>1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34.391999999999996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1</v>
      </c>
      <c r="BQ27">
        <v>34.391999999999996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1</v>
      </c>
      <c r="CV27">
        <v>0</v>
      </c>
      <c r="CW27">
        <v>0</v>
      </c>
      <c r="CX27">
        <f>ROUND(Y27*Source!I73,7)</f>
        <v>0.6</v>
      </c>
      <c r="CY27">
        <f t="shared" ref="CY27:CY37" si="14">AA27</f>
        <v>105.47</v>
      </c>
      <c r="CZ27">
        <f t="shared" ref="CZ27:CZ37" si="15">AE27</f>
        <v>114.64</v>
      </c>
      <c r="DA27">
        <f t="shared" ref="DA27:DA37" si="16">AI27</f>
        <v>0.92</v>
      </c>
      <c r="DB27">
        <f t="shared" si="1"/>
        <v>34.39</v>
      </c>
      <c r="DC27">
        <f t="shared" si="2"/>
        <v>0</v>
      </c>
      <c r="DD27" t="s">
        <v>3</v>
      </c>
      <c r="DE27" t="s">
        <v>3</v>
      </c>
      <c r="DF27">
        <f>ROUND(ROUND(AE27*AI27,2)*CX27,2)</f>
        <v>63.28</v>
      </c>
      <c r="DG27">
        <f t="shared" si="13"/>
        <v>0</v>
      </c>
      <c r="DH27">
        <f t="shared" si="4"/>
        <v>0</v>
      </c>
      <c r="DI27">
        <f t="shared" si="5"/>
        <v>0</v>
      </c>
      <c r="DJ27">
        <f t="shared" ref="DJ27:DJ37" si="17">DF27</f>
        <v>63.28</v>
      </c>
      <c r="DK27">
        <v>0</v>
      </c>
      <c r="DL27" t="s">
        <v>3</v>
      </c>
      <c r="DM27">
        <v>0</v>
      </c>
      <c r="DN27" t="s">
        <v>3</v>
      </c>
      <c r="DO27">
        <v>0</v>
      </c>
    </row>
    <row r="28" spans="1:119" x14ac:dyDescent="0.2">
      <c r="A28">
        <f>ROW(Source!A73)</f>
        <v>73</v>
      </c>
      <c r="B28">
        <v>72309884</v>
      </c>
      <c r="C28">
        <v>72310985</v>
      </c>
      <c r="D28">
        <v>70565803</v>
      </c>
      <c r="E28">
        <v>1</v>
      </c>
      <c r="F28">
        <v>1</v>
      </c>
      <c r="G28">
        <v>1</v>
      </c>
      <c r="H28">
        <v>3</v>
      </c>
      <c r="I28" t="s">
        <v>987</v>
      </c>
      <c r="J28" t="s">
        <v>988</v>
      </c>
      <c r="K28" t="s">
        <v>989</v>
      </c>
      <c r="L28">
        <v>1346</v>
      </c>
      <c r="N28">
        <v>1009</v>
      </c>
      <c r="O28" t="s">
        <v>443</v>
      </c>
      <c r="P28" t="s">
        <v>443</v>
      </c>
      <c r="Q28">
        <v>1</v>
      </c>
      <c r="W28">
        <v>0</v>
      </c>
      <c r="X28">
        <v>1843545816</v>
      </c>
      <c r="Y28">
        <f t="shared" si="0"/>
        <v>0.06</v>
      </c>
      <c r="AA28">
        <v>53.38</v>
      </c>
      <c r="AB28">
        <v>0</v>
      </c>
      <c r="AC28">
        <v>0</v>
      </c>
      <c r="AD28">
        <v>0</v>
      </c>
      <c r="AE28">
        <v>41.38</v>
      </c>
      <c r="AF28">
        <v>0</v>
      </c>
      <c r="AG28">
        <v>0</v>
      </c>
      <c r="AH28">
        <v>0</v>
      </c>
      <c r="AI28">
        <v>1.29</v>
      </c>
      <c r="AJ28">
        <v>1</v>
      </c>
      <c r="AK28">
        <v>1</v>
      </c>
      <c r="AL28">
        <v>1</v>
      </c>
      <c r="AM28">
        <v>2</v>
      </c>
      <c r="AN28">
        <v>0</v>
      </c>
      <c r="AO28">
        <v>0</v>
      </c>
      <c r="AP28">
        <v>1</v>
      </c>
      <c r="AQ28">
        <v>1</v>
      </c>
      <c r="AR28">
        <v>0</v>
      </c>
      <c r="AS28" t="s">
        <v>3</v>
      </c>
      <c r="AT28">
        <v>0.06</v>
      </c>
      <c r="AU28" t="s">
        <v>3</v>
      </c>
      <c r="AV28">
        <v>0</v>
      </c>
      <c r="AW28">
        <v>2</v>
      </c>
      <c r="AX28">
        <v>72311008</v>
      </c>
      <c r="AY28">
        <v>1</v>
      </c>
      <c r="AZ28">
        <v>0</v>
      </c>
      <c r="BA28">
        <v>28</v>
      </c>
      <c r="BB28">
        <v>1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2.4828000000000001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1</v>
      </c>
      <c r="BQ28">
        <v>2.4828000000000001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1</v>
      </c>
      <c r="CV28">
        <v>0</v>
      </c>
      <c r="CW28">
        <v>0</v>
      </c>
      <c r="CX28">
        <f>ROUND(Y28*Source!I73,7)</f>
        <v>0.12</v>
      </c>
      <c r="CY28">
        <f t="shared" si="14"/>
        <v>53.38</v>
      </c>
      <c r="CZ28">
        <f t="shared" si="15"/>
        <v>41.38</v>
      </c>
      <c r="DA28">
        <f t="shared" si="16"/>
        <v>1.29</v>
      </c>
      <c r="DB28">
        <f t="shared" si="1"/>
        <v>2.48</v>
      </c>
      <c r="DC28">
        <f t="shared" si="2"/>
        <v>0</v>
      </c>
      <c r="DD28" t="s">
        <v>3</v>
      </c>
      <c r="DE28" t="s">
        <v>3</v>
      </c>
      <c r="DF28">
        <f>ROUND(ROUND(AE28*AI28,2)*CX28,2)</f>
        <v>6.41</v>
      </c>
      <c r="DG28">
        <f t="shared" si="13"/>
        <v>0</v>
      </c>
      <c r="DH28">
        <f t="shared" si="4"/>
        <v>0</v>
      </c>
      <c r="DI28">
        <f t="shared" si="5"/>
        <v>0</v>
      </c>
      <c r="DJ28">
        <f t="shared" si="17"/>
        <v>6.41</v>
      </c>
      <c r="DK28">
        <v>0</v>
      </c>
      <c r="DL28" t="s">
        <v>3</v>
      </c>
      <c r="DM28">
        <v>0</v>
      </c>
      <c r="DN28" t="s">
        <v>3</v>
      </c>
      <c r="DO28">
        <v>0</v>
      </c>
    </row>
    <row r="29" spans="1:119" x14ac:dyDescent="0.2">
      <c r="A29">
        <f>ROW(Source!A73)</f>
        <v>73</v>
      </c>
      <c r="B29">
        <v>72309884</v>
      </c>
      <c r="C29">
        <v>72310985</v>
      </c>
      <c r="D29">
        <v>70567775</v>
      </c>
      <c r="E29">
        <v>1</v>
      </c>
      <c r="F29">
        <v>1</v>
      </c>
      <c r="G29">
        <v>1</v>
      </c>
      <c r="H29">
        <v>3</v>
      </c>
      <c r="I29" t="s">
        <v>951</v>
      </c>
      <c r="J29" t="s">
        <v>952</v>
      </c>
      <c r="K29" t="s">
        <v>953</v>
      </c>
      <c r="L29">
        <v>1383</v>
      </c>
      <c r="N29">
        <v>1013</v>
      </c>
      <c r="O29" t="s">
        <v>954</v>
      </c>
      <c r="P29" t="s">
        <v>954</v>
      </c>
      <c r="Q29">
        <v>1</v>
      </c>
      <c r="W29">
        <v>0</v>
      </c>
      <c r="X29">
        <v>-182421198</v>
      </c>
      <c r="Y29">
        <f t="shared" si="0"/>
        <v>0.45</v>
      </c>
      <c r="AA29">
        <v>9.35</v>
      </c>
      <c r="AB29">
        <v>0</v>
      </c>
      <c r="AC29">
        <v>0</v>
      </c>
      <c r="AD29">
        <v>0</v>
      </c>
      <c r="AE29">
        <v>9.35</v>
      </c>
      <c r="AF29">
        <v>0</v>
      </c>
      <c r="AG29">
        <v>0</v>
      </c>
      <c r="AH29">
        <v>0</v>
      </c>
      <c r="AI29">
        <v>1</v>
      </c>
      <c r="AJ29">
        <v>1</v>
      </c>
      <c r="AK29">
        <v>1</v>
      </c>
      <c r="AL29">
        <v>1</v>
      </c>
      <c r="AM29">
        <v>-2</v>
      </c>
      <c r="AN29">
        <v>0</v>
      </c>
      <c r="AO29">
        <v>0</v>
      </c>
      <c r="AP29">
        <v>1</v>
      </c>
      <c r="AQ29">
        <v>1</v>
      </c>
      <c r="AR29">
        <v>0</v>
      </c>
      <c r="AS29" t="s">
        <v>3</v>
      </c>
      <c r="AT29">
        <v>0.45</v>
      </c>
      <c r="AU29" t="s">
        <v>3</v>
      </c>
      <c r="AV29">
        <v>0</v>
      </c>
      <c r="AW29">
        <v>2</v>
      </c>
      <c r="AX29">
        <v>72311009</v>
      </c>
      <c r="AY29">
        <v>1</v>
      </c>
      <c r="AZ29">
        <v>0</v>
      </c>
      <c r="BA29">
        <v>29</v>
      </c>
      <c r="BB29">
        <v>1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4.2074999999999996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1</v>
      </c>
      <c r="BQ29">
        <v>4.2074999999999996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1</v>
      </c>
      <c r="CV29">
        <v>0</v>
      </c>
      <c r="CW29">
        <v>0</v>
      </c>
      <c r="CX29">
        <f>ROUND(Y29*Source!I73,7)</f>
        <v>0.9</v>
      </c>
      <c r="CY29">
        <f t="shared" si="14"/>
        <v>9.35</v>
      </c>
      <c r="CZ29">
        <f t="shared" si="15"/>
        <v>9.35</v>
      </c>
      <c r="DA29">
        <f t="shared" si="16"/>
        <v>1</v>
      </c>
      <c r="DB29">
        <f t="shared" si="1"/>
        <v>4.21</v>
      </c>
      <c r="DC29">
        <f t="shared" si="2"/>
        <v>0</v>
      </c>
      <c r="DD29" t="s">
        <v>3</v>
      </c>
      <c r="DE29" t="s">
        <v>3</v>
      </c>
      <c r="DF29">
        <f>ROUND(ROUND(AE29,2)*CX29,2)</f>
        <v>8.42</v>
      </c>
      <c r="DG29">
        <f t="shared" si="13"/>
        <v>0</v>
      </c>
      <c r="DH29">
        <f t="shared" si="4"/>
        <v>0</v>
      </c>
      <c r="DI29">
        <f t="shared" si="5"/>
        <v>0</v>
      </c>
      <c r="DJ29">
        <f t="shared" si="17"/>
        <v>8.42</v>
      </c>
      <c r="DK29">
        <v>1</v>
      </c>
      <c r="DL29" t="s">
        <v>3</v>
      </c>
      <c r="DM29">
        <v>0</v>
      </c>
      <c r="DN29" t="s">
        <v>3</v>
      </c>
      <c r="DO29">
        <v>0</v>
      </c>
    </row>
    <row r="30" spans="1:119" x14ac:dyDescent="0.2">
      <c r="A30">
        <f>ROW(Source!A73)</f>
        <v>73</v>
      </c>
      <c r="B30">
        <v>72309884</v>
      </c>
      <c r="C30">
        <v>72310985</v>
      </c>
      <c r="D30">
        <v>70568517</v>
      </c>
      <c r="E30">
        <v>1</v>
      </c>
      <c r="F30">
        <v>1</v>
      </c>
      <c r="G30">
        <v>1</v>
      </c>
      <c r="H30">
        <v>3</v>
      </c>
      <c r="I30" t="s">
        <v>955</v>
      </c>
      <c r="J30" t="s">
        <v>956</v>
      </c>
      <c r="K30" t="s">
        <v>957</v>
      </c>
      <c r="L30">
        <v>1346</v>
      </c>
      <c r="N30">
        <v>1009</v>
      </c>
      <c r="O30" t="s">
        <v>443</v>
      </c>
      <c r="P30" t="s">
        <v>443</v>
      </c>
      <c r="Q30">
        <v>1</v>
      </c>
      <c r="W30">
        <v>0</v>
      </c>
      <c r="X30">
        <v>-1476217930</v>
      </c>
      <c r="Y30">
        <f t="shared" si="0"/>
        <v>0.72</v>
      </c>
      <c r="AA30">
        <v>144.74</v>
      </c>
      <c r="AB30">
        <v>0</v>
      </c>
      <c r="AC30">
        <v>0</v>
      </c>
      <c r="AD30">
        <v>0</v>
      </c>
      <c r="AE30">
        <v>155.63</v>
      </c>
      <c r="AF30">
        <v>0</v>
      </c>
      <c r="AG30">
        <v>0</v>
      </c>
      <c r="AH30">
        <v>0</v>
      </c>
      <c r="AI30">
        <v>0.93</v>
      </c>
      <c r="AJ30">
        <v>1</v>
      </c>
      <c r="AK30">
        <v>1</v>
      </c>
      <c r="AL30">
        <v>1</v>
      </c>
      <c r="AM30">
        <v>2</v>
      </c>
      <c r="AN30">
        <v>0</v>
      </c>
      <c r="AO30">
        <v>0</v>
      </c>
      <c r="AP30">
        <v>1</v>
      </c>
      <c r="AQ30">
        <v>1</v>
      </c>
      <c r="AR30">
        <v>0</v>
      </c>
      <c r="AS30" t="s">
        <v>3</v>
      </c>
      <c r="AT30">
        <v>0.72</v>
      </c>
      <c r="AU30" t="s">
        <v>3</v>
      </c>
      <c r="AV30">
        <v>0</v>
      </c>
      <c r="AW30">
        <v>2</v>
      </c>
      <c r="AX30">
        <v>72311010</v>
      </c>
      <c r="AY30">
        <v>1</v>
      </c>
      <c r="AZ30">
        <v>0</v>
      </c>
      <c r="BA30">
        <v>30</v>
      </c>
      <c r="BB30">
        <v>1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112.05359999999999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1</v>
      </c>
      <c r="BQ30">
        <v>112.05359999999999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1</v>
      </c>
      <c r="CV30">
        <v>0</v>
      </c>
      <c r="CW30">
        <v>0</v>
      </c>
      <c r="CX30">
        <f>ROUND(Y30*Source!I73,7)</f>
        <v>1.44</v>
      </c>
      <c r="CY30">
        <f t="shared" si="14"/>
        <v>144.74</v>
      </c>
      <c r="CZ30">
        <f t="shared" si="15"/>
        <v>155.63</v>
      </c>
      <c r="DA30">
        <f t="shared" si="16"/>
        <v>0.93</v>
      </c>
      <c r="DB30">
        <f t="shared" si="1"/>
        <v>112.05</v>
      </c>
      <c r="DC30">
        <f t="shared" si="2"/>
        <v>0</v>
      </c>
      <c r="DD30" t="s">
        <v>3</v>
      </c>
      <c r="DE30" t="s">
        <v>3</v>
      </c>
      <c r="DF30">
        <f>ROUND(ROUND(AE30*AI30,2)*CX30,2)</f>
        <v>208.43</v>
      </c>
      <c r="DG30">
        <f t="shared" si="13"/>
        <v>0</v>
      </c>
      <c r="DH30">
        <f t="shared" si="4"/>
        <v>0</v>
      </c>
      <c r="DI30">
        <f t="shared" si="5"/>
        <v>0</v>
      </c>
      <c r="DJ30">
        <f t="shared" si="17"/>
        <v>208.43</v>
      </c>
      <c r="DK30">
        <v>0</v>
      </c>
      <c r="DL30" t="s">
        <v>3</v>
      </c>
      <c r="DM30">
        <v>0</v>
      </c>
      <c r="DN30" t="s">
        <v>3</v>
      </c>
      <c r="DO30">
        <v>0</v>
      </c>
    </row>
    <row r="31" spans="1:119" x14ac:dyDescent="0.2">
      <c r="A31">
        <f>ROW(Source!A73)</f>
        <v>73</v>
      </c>
      <c r="B31">
        <v>72309884</v>
      </c>
      <c r="C31">
        <v>72310985</v>
      </c>
      <c r="D31">
        <v>70569270</v>
      </c>
      <c r="E31">
        <v>1</v>
      </c>
      <c r="F31">
        <v>1</v>
      </c>
      <c r="G31">
        <v>1</v>
      </c>
      <c r="H31">
        <v>3</v>
      </c>
      <c r="I31" t="s">
        <v>990</v>
      </c>
      <c r="J31" t="s">
        <v>991</v>
      </c>
      <c r="K31" t="s">
        <v>992</v>
      </c>
      <c r="L31">
        <v>1346</v>
      </c>
      <c r="N31">
        <v>1009</v>
      </c>
      <c r="O31" t="s">
        <v>443</v>
      </c>
      <c r="P31" t="s">
        <v>443</v>
      </c>
      <c r="Q31">
        <v>1</v>
      </c>
      <c r="W31">
        <v>0</v>
      </c>
      <c r="X31">
        <v>-489290570</v>
      </c>
      <c r="Y31">
        <f t="shared" si="0"/>
        <v>0.75</v>
      </c>
      <c r="AA31">
        <v>197.67</v>
      </c>
      <c r="AB31">
        <v>0</v>
      </c>
      <c r="AC31">
        <v>0</v>
      </c>
      <c r="AD31">
        <v>0</v>
      </c>
      <c r="AE31">
        <v>174.93</v>
      </c>
      <c r="AF31">
        <v>0</v>
      </c>
      <c r="AG31">
        <v>0</v>
      </c>
      <c r="AH31">
        <v>0</v>
      </c>
      <c r="AI31">
        <v>1.1299999999999999</v>
      </c>
      <c r="AJ31">
        <v>1</v>
      </c>
      <c r="AK31">
        <v>1</v>
      </c>
      <c r="AL31">
        <v>1</v>
      </c>
      <c r="AM31">
        <v>2</v>
      </c>
      <c r="AN31">
        <v>0</v>
      </c>
      <c r="AO31">
        <v>0</v>
      </c>
      <c r="AP31">
        <v>1</v>
      </c>
      <c r="AQ31">
        <v>1</v>
      </c>
      <c r="AR31">
        <v>0</v>
      </c>
      <c r="AS31" t="s">
        <v>3</v>
      </c>
      <c r="AT31">
        <v>0.75</v>
      </c>
      <c r="AU31" t="s">
        <v>3</v>
      </c>
      <c r="AV31">
        <v>0</v>
      </c>
      <c r="AW31">
        <v>2</v>
      </c>
      <c r="AX31">
        <v>72311011</v>
      </c>
      <c r="AY31">
        <v>1</v>
      </c>
      <c r="AZ31">
        <v>0</v>
      </c>
      <c r="BA31">
        <v>31</v>
      </c>
      <c r="BB31">
        <v>1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131.19749999999999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1</v>
      </c>
      <c r="BQ31">
        <v>131.19749999999999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1</v>
      </c>
      <c r="CV31">
        <v>0</v>
      </c>
      <c r="CW31">
        <v>0</v>
      </c>
      <c r="CX31">
        <f>ROUND(Y31*Source!I73,7)</f>
        <v>1.5</v>
      </c>
      <c r="CY31">
        <f t="shared" si="14"/>
        <v>197.67</v>
      </c>
      <c r="CZ31">
        <f t="shared" si="15"/>
        <v>174.93</v>
      </c>
      <c r="DA31">
        <f t="shared" si="16"/>
        <v>1.1299999999999999</v>
      </c>
      <c r="DB31">
        <f t="shared" si="1"/>
        <v>131.19999999999999</v>
      </c>
      <c r="DC31">
        <f t="shared" si="2"/>
        <v>0</v>
      </c>
      <c r="DD31" t="s">
        <v>3</v>
      </c>
      <c r="DE31" t="s">
        <v>3</v>
      </c>
      <c r="DF31">
        <f>ROUND(ROUND(AE31*AI31,2)*CX31,2)</f>
        <v>296.51</v>
      </c>
      <c r="DG31">
        <f t="shared" si="13"/>
        <v>0</v>
      </c>
      <c r="DH31">
        <f t="shared" si="4"/>
        <v>0</v>
      </c>
      <c r="DI31">
        <f t="shared" si="5"/>
        <v>0</v>
      </c>
      <c r="DJ31">
        <f t="shared" si="17"/>
        <v>296.51</v>
      </c>
      <c r="DK31">
        <v>0</v>
      </c>
      <c r="DL31" t="s">
        <v>3</v>
      </c>
      <c r="DM31">
        <v>0</v>
      </c>
      <c r="DN31" t="s">
        <v>3</v>
      </c>
      <c r="DO31">
        <v>0</v>
      </c>
    </row>
    <row r="32" spans="1:119" x14ac:dyDescent="0.2">
      <c r="A32">
        <f>ROW(Source!A73)</f>
        <v>73</v>
      </c>
      <c r="B32">
        <v>72309884</v>
      </c>
      <c r="C32">
        <v>72310985</v>
      </c>
      <c r="D32">
        <v>70586759</v>
      </c>
      <c r="E32">
        <v>1</v>
      </c>
      <c r="F32">
        <v>1</v>
      </c>
      <c r="G32">
        <v>1</v>
      </c>
      <c r="H32">
        <v>3</v>
      </c>
      <c r="I32" t="s">
        <v>964</v>
      </c>
      <c r="J32" t="s">
        <v>965</v>
      </c>
      <c r="K32" t="s">
        <v>966</v>
      </c>
      <c r="L32">
        <v>1348</v>
      </c>
      <c r="N32">
        <v>1009</v>
      </c>
      <c r="O32" t="s">
        <v>236</v>
      </c>
      <c r="P32" t="s">
        <v>236</v>
      </c>
      <c r="Q32">
        <v>1000</v>
      </c>
      <c r="W32">
        <v>0</v>
      </c>
      <c r="X32">
        <v>1378550008</v>
      </c>
      <c r="Y32">
        <f t="shared" si="0"/>
        <v>1.8000000000000001E-4</v>
      </c>
      <c r="AA32">
        <v>104956.62</v>
      </c>
      <c r="AB32">
        <v>0</v>
      </c>
      <c r="AC32">
        <v>0</v>
      </c>
      <c r="AD32">
        <v>0</v>
      </c>
      <c r="AE32">
        <v>74437.320000000007</v>
      </c>
      <c r="AF32">
        <v>0</v>
      </c>
      <c r="AG32">
        <v>0</v>
      </c>
      <c r="AH32">
        <v>0</v>
      </c>
      <c r="AI32">
        <v>1.41</v>
      </c>
      <c r="AJ32">
        <v>1</v>
      </c>
      <c r="AK32">
        <v>1</v>
      </c>
      <c r="AL32">
        <v>1</v>
      </c>
      <c r="AM32">
        <v>2</v>
      </c>
      <c r="AN32">
        <v>0</v>
      </c>
      <c r="AO32">
        <v>0</v>
      </c>
      <c r="AP32">
        <v>1</v>
      </c>
      <c r="AQ32">
        <v>1</v>
      </c>
      <c r="AR32">
        <v>0</v>
      </c>
      <c r="AS32" t="s">
        <v>3</v>
      </c>
      <c r="AT32">
        <v>1.8000000000000001E-4</v>
      </c>
      <c r="AU32" t="s">
        <v>3</v>
      </c>
      <c r="AV32">
        <v>0</v>
      </c>
      <c r="AW32">
        <v>2</v>
      </c>
      <c r="AX32">
        <v>72311012</v>
      </c>
      <c r="AY32">
        <v>1</v>
      </c>
      <c r="AZ32">
        <v>0</v>
      </c>
      <c r="BA32">
        <v>32</v>
      </c>
      <c r="BB32">
        <v>1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13.398717600000001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1</v>
      </c>
      <c r="BQ32">
        <v>13.398717600000001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1</v>
      </c>
      <c r="CV32">
        <v>0</v>
      </c>
      <c r="CW32">
        <v>0</v>
      </c>
      <c r="CX32">
        <f>ROUND(Y32*Source!I73,7)</f>
        <v>3.6000000000000002E-4</v>
      </c>
      <c r="CY32">
        <f t="shared" si="14"/>
        <v>104956.62</v>
      </c>
      <c r="CZ32">
        <f t="shared" si="15"/>
        <v>74437.320000000007</v>
      </c>
      <c r="DA32">
        <f t="shared" si="16"/>
        <v>1.41</v>
      </c>
      <c r="DB32">
        <f t="shared" si="1"/>
        <v>13.4</v>
      </c>
      <c r="DC32">
        <f t="shared" si="2"/>
        <v>0</v>
      </c>
      <c r="DD32" t="s">
        <v>3</v>
      </c>
      <c r="DE32" t="s">
        <v>3</v>
      </c>
      <c r="DF32">
        <f>ROUND(ROUND(AE32*AI32,2)*CX32,2)</f>
        <v>37.78</v>
      </c>
      <c r="DG32">
        <f t="shared" si="13"/>
        <v>0</v>
      </c>
      <c r="DH32">
        <f t="shared" si="4"/>
        <v>0</v>
      </c>
      <c r="DI32">
        <f t="shared" si="5"/>
        <v>0</v>
      </c>
      <c r="DJ32">
        <f t="shared" si="17"/>
        <v>37.78</v>
      </c>
      <c r="DK32">
        <v>0</v>
      </c>
      <c r="DL32" t="s">
        <v>3</v>
      </c>
      <c r="DM32">
        <v>0</v>
      </c>
      <c r="DN32" t="s">
        <v>3</v>
      </c>
      <c r="DO32">
        <v>0</v>
      </c>
    </row>
    <row r="33" spans="1:119" x14ac:dyDescent="0.2">
      <c r="A33">
        <f>ROW(Source!A73)</f>
        <v>73</v>
      </c>
      <c r="B33">
        <v>72309884</v>
      </c>
      <c r="C33">
        <v>72310985</v>
      </c>
      <c r="D33">
        <v>70586826</v>
      </c>
      <c r="E33">
        <v>1</v>
      </c>
      <c r="F33">
        <v>1</v>
      </c>
      <c r="G33">
        <v>1</v>
      </c>
      <c r="H33">
        <v>3</v>
      </c>
      <c r="I33" t="s">
        <v>993</v>
      </c>
      <c r="J33" t="s">
        <v>994</v>
      </c>
      <c r="K33" t="s">
        <v>995</v>
      </c>
      <c r="L33">
        <v>1348</v>
      </c>
      <c r="N33">
        <v>1009</v>
      </c>
      <c r="O33" t="s">
        <v>236</v>
      </c>
      <c r="P33" t="s">
        <v>236</v>
      </c>
      <c r="Q33">
        <v>1000</v>
      </c>
      <c r="W33">
        <v>0</v>
      </c>
      <c r="X33">
        <v>-234142</v>
      </c>
      <c r="Y33">
        <f t="shared" si="0"/>
        <v>1.8000000000000001E-4</v>
      </c>
      <c r="AA33">
        <v>158068.17000000001</v>
      </c>
      <c r="AB33">
        <v>0</v>
      </c>
      <c r="AC33">
        <v>0</v>
      </c>
      <c r="AD33">
        <v>0</v>
      </c>
      <c r="AE33">
        <v>118848.25</v>
      </c>
      <c r="AF33">
        <v>0</v>
      </c>
      <c r="AG33">
        <v>0</v>
      </c>
      <c r="AH33">
        <v>0</v>
      </c>
      <c r="AI33">
        <v>1.33</v>
      </c>
      <c r="AJ33">
        <v>1</v>
      </c>
      <c r="AK33">
        <v>1</v>
      </c>
      <c r="AL33">
        <v>1</v>
      </c>
      <c r="AM33">
        <v>2</v>
      </c>
      <c r="AN33">
        <v>0</v>
      </c>
      <c r="AO33">
        <v>0</v>
      </c>
      <c r="AP33">
        <v>1</v>
      </c>
      <c r="AQ33">
        <v>1</v>
      </c>
      <c r="AR33">
        <v>0</v>
      </c>
      <c r="AS33" t="s">
        <v>3</v>
      </c>
      <c r="AT33">
        <v>1.8000000000000001E-4</v>
      </c>
      <c r="AU33" t="s">
        <v>3</v>
      </c>
      <c r="AV33">
        <v>0</v>
      </c>
      <c r="AW33">
        <v>2</v>
      </c>
      <c r="AX33">
        <v>72311013</v>
      </c>
      <c r="AY33">
        <v>1</v>
      </c>
      <c r="AZ33">
        <v>0</v>
      </c>
      <c r="BA33">
        <v>33</v>
      </c>
      <c r="BB33">
        <v>1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21.392685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1</v>
      </c>
      <c r="BQ33">
        <v>21.392685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1</v>
      </c>
      <c r="CV33">
        <v>0</v>
      </c>
      <c r="CW33">
        <v>0</v>
      </c>
      <c r="CX33">
        <f>ROUND(Y33*Source!I73,7)</f>
        <v>3.6000000000000002E-4</v>
      </c>
      <c r="CY33">
        <f t="shared" si="14"/>
        <v>158068.17000000001</v>
      </c>
      <c r="CZ33">
        <f t="shared" si="15"/>
        <v>118848.25</v>
      </c>
      <c r="DA33">
        <f t="shared" si="16"/>
        <v>1.33</v>
      </c>
      <c r="DB33">
        <f t="shared" si="1"/>
        <v>21.39</v>
      </c>
      <c r="DC33">
        <f t="shared" si="2"/>
        <v>0</v>
      </c>
      <c r="DD33" t="s">
        <v>3</v>
      </c>
      <c r="DE33" t="s">
        <v>3</v>
      </c>
      <c r="DF33">
        <f>ROUND(ROUND(AE33*AI33,2)*CX33,2)</f>
        <v>56.9</v>
      </c>
      <c r="DG33">
        <f t="shared" si="13"/>
        <v>0</v>
      </c>
      <c r="DH33">
        <f t="shared" si="4"/>
        <v>0</v>
      </c>
      <c r="DI33">
        <f t="shared" si="5"/>
        <v>0</v>
      </c>
      <c r="DJ33">
        <f t="shared" si="17"/>
        <v>56.9</v>
      </c>
      <c r="DK33">
        <v>0</v>
      </c>
      <c r="DL33" t="s">
        <v>3</v>
      </c>
      <c r="DM33">
        <v>0</v>
      </c>
      <c r="DN33" t="s">
        <v>3</v>
      </c>
      <c r="DO33">
        <v>0</v>
      </c>
    </row>
    <row r="34" spans="1:119" x14ac:dyDescent="0.2">
      <c r="A34">
        <f>ROW(Source!A73)</f>
        <v>73</v>
      </c>
      <c r="B34">
        <v>72309884</v>
      </c>
      <c r="C34">
        <v>72310985</v>
      </c>
      <c r="D34">
        <v>70587073</v>
      </c>
      <c r="E34">
        <v>1</v>
      </c>
      <c r="F34">
        <v>1</v>
      </c>
      <c r="G34">
        <v>1</v>
      </c>
      <c r="H34">
        <v>3</v>
      </c>
      <c r="I34" t="s">
        <v>996</v>
      </c>
      <c r="J34" t="s">
        <v>997</v>
      </c>
      <c r="K34" t="s">
        <v>998</v>
      </c>
      <c r="L34">
        <v>1348</v>
      </c>
      <c r="N34">
        <v>1009</v>
      </c>
      <c r="O34" t="s">
        <v>236</v>
      </c>
      <c r="P34" t="s">
        <v>236</v>
      </c>
      <c r="Q34">
        <v>1000</v>
      </c>
      <c r="W34">
        <v>0</v>
      </c>
      <c r="X34">
        <v>40678285</v>
      </c>
      <c r="Y34">
        <f t="shared" si="0"/>
        <v>2.0000000000000002E-5</v>
      </c>
      <c r="AA34">
        <v>482288.58</v>
      </c>
      <c r="AB34">
        <v>0</v>
      </c>
      <c r="AC34">
        <v>0</v>
      </c>
      <c r="AD34">
        <v>0</v>
      </c>
      <c r="AE34">
        <v>344491.84</v>
      </c>
      <c r="AF34">
        <v>0</v>
      </c>
      <c r="AG34">
        <v>0</v>
      </c>
      <c r="AH34">
        <v>0</v>
      </c>
      <c r="AI34">
        <v>1.4</v>
      </c>
      <c r="AJ34">
        <v>1</v>
      </c>
      <c r="AK34">
        <v>1</v>
      </c>
      <c r="AL34">
        <v>1</v>
      </c>
      <c r="AM34">
        <v>2</v>
      </c>
      <c r="AN34">
        <v>0</v>
      </c>
      <c r="AO34">
        <v>0</v>
      </c>
      <c r="AP34">
        <v>1</v>
      </c>
      <c r="AQ34">
        <v>1</v>
      </c>
      <c r="AR34">
        <v>0</v>
      </c>
      <c r="AS34" t="s">
        <v>3</v>
      </c>
      <c r="AT34">
        <v>2.0000000000000002E-5</v>
      </c>
      <c r="AU34" t="s">
        <v>3</v>
      </c>
      <c r="AV34">
        <v>0</v>
      </c>
      <c r="AW34">
        <v>2</v>
      </c>
      <c r="AX34">
        <v>72311014</v>
      </c>
      <c r="AY34">
        <v>1</v>
      </c>
      <c r="AZ34">
        <v>0</v>
      </c>
      <c r="BA34">
        <v>34</v>
      </c>
      <c r="BB34">
        <v>1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6.8898368000000012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1</v>
      </c>
      <c r="BQ34">
        <v>6.8898368000000012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1</v>
      </c>
      <c r="CV34">
        <v>0</v>
      </c>
      <c r="CW34">
        <v>0</v>
      </c>
      <c r="CX34">
        <f>ROUND(Y34*Source!I73,7)</f>
        <v>4.0000000000000003E-5</v>
      </c>
      <c r="CY34">
        <f t="shared" si="14"/>
        <v>482288.58</v>
      </c>
      <c r="CZ34">
        <f t="shared" si="15"/>
        <v>344491.84</v>
      </c>
      <c r="DA34">
        <f t="shared" si="16"/>
        <v>1.4</v>
      </c>
      <c r="DB34">
        <f t="shared" si="1"/>
        <v>6.89</v>
      </c>
      <c r="DC34">
        <f t="shared" si="2"/>
        <v>0</v>
      </c>
      <c r="DD34" t="s">
        <v>3</v>
      </c>
      <c r="DE34" t="s">
        <v>3</v>
      </c>
      <c r="DF34">
        <f>ROUND(ROUND(AE34*AI34,2)*CX34,2)</f>
        <v>19.29</v>
      </c>
      <c r="DG34">
        <f t="shared" si="13"/>
        <v>0</v>
      </c>
      <c r="DH34">
        <f t="shared" si="4"/>
        <v>0</v>
      </c>
      <c r="DI34">
        <f t="shared" si="5"/>
        <v>0</v>
      </c>
      <c r="DJ34">
        <f t="shared" si="17"/>
        <v>19.29</v>
      </c>
      <c r="DK34">
        <v>0</v>
      </c>
      <c r="DL34" t="s">
        <v>3</v>
      </c>
      <c r="DM34">
        <v>0</v>
      </c>
      <c r="DN34" t="s">
        <v>3</v>
      </c>
      <c r="DO34">
        <v>0</v>
      </c>
    </row>
    <row r="35" spans="1:119" x14ac:dyDescent="0.2">
      <c r="A35">
        <f>ROW(Source!A73)</f>
        <v>73</v>
      </c>
      <c r="B35">
        <v>72309884</v>
      </c>
      <c r="C35">
        <v>72310985</v>
      </c>
      <c r="D35">
        <v>70605873</v>
      </c>
      <c r="E35">
        <v>1</v>
      </c>
      <c r="F35">
        <v>1</v>
      </c>
      <c r="G35">
        <v>1</v>
      </c>
      <c r="H35">
        <v>3</v>
      </c>
      <c r="I35" t="s">
        <v>111</v>
      </c>
      <c r="J35" t="s">
        <v>114</v>
      </c>
      <c r="K35" t="s">
        <v>112</v>
      </c>
      <c r="L35">
        <v>1301</v>
      </c>
      <c r="N35">
        <v>1003</v>
      </c>
      <c r="O35" t="s">
        <v>113</v>
      </c>
      <c r="P35" t="s">
        <v>113</v>
      </c>
      <c r="Q35">
        <v>1</v>
      </c>
      <c r="W35">
        <v>0</v>
      </c>
      <c r="X35">
        <v>-1508418312</v>
      </c>
      <c r="Y35">
        <f t="shared" si="0"/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1</v>
      </c>
      <c r="AJ35">
        <v>1</v>
      </c>
      <c r="AK35">
        <v>1</v>
      </c>
      <c r="AL35">
        <v>1</v>
      </c>
      <c r="AM35">
        <v>-2</v>
      </c>
      <c r="AN35">
        <v>0</v>
      </c>
      <c r="AO35">
        <v>0</v>
      </c>
      <c r="AP35">
        <v>1</v>
      </c>
      <c r="AQ35">
        <v>1</v>
      </c>
      <c r="AR35">
        <v>0</v>
      </c>
      <c r="AS35" t="s">
        <v>3</v>
      </c>
      <c r="AT35">
        <v>0</v>
      </c>
      <c r="AU35" t="s">
        <v>3</v>
      </c>
      <c r="AV35">
        <v>0</v>
      </c>
      <c r="AW35">
        <v>2</v>
      </c>
      <c r="AX35">
        <v>72311016</v>
      </c>
      <c r="AY35">
        <v>2</v>
      </c>
      <c r="AZ35">
        <v>22528</v>
      </c>
      <c r="BA35">
        <v>36</v>
      </c>
      <c r="BB35">
        <v>1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CV35">
        <v>0</v>
      </c>
      <c r="CW35">
        <v>0</v>
      </c>
      <c r="CX35">
        <f>ROUND(Y35*Source!I73,7)</f>
        <v>0</v>
      </c>
      <c r="CY35">
        <f t="shared" si="14"/>
        <v>0</v>
      </c>
      <c r="CZ35">
        <f t="shared" si="15"/>
        <v>0</v>
      </c>
      <c r="DA35">
        <f t="shared" si="16"/>
        <v>1</v>
      </c>
      <c r="DB35">
        <f t="shared" si="1"/>
        <v>0</v>
      </c>
      <c r="DC35">
        <f t="shared" si="2"/>
        <v>0</v>
      </c>
      <c r="DD35" t="s">
        <v>3</v>
      </c>
      <c r="DE35" t="s">
        <v>3</v>
      </c>
      <c r="DF35">
        <f>ROUND(ROUND(AE35,2)*CX35,2)</f>
        <v>0</v>
      </c>
      <c r="DG35">
        <f t="shared" si="13"/>
        <v>0</v>
      </c>
      <c r="DH35">
        <f t="shared" si="4"/>
        <v>0</v>
      </c>
      <c r="DI35">
        <f t="shared" si="5"/>
        <v>0</v>
      </c>
      <c r="DJ35">
        <f t="shared" si="17"/>
        <v>0</v>
      </c>
      <c r="DK35">
        <v>2</v>
      </c>
      <c r="DL35" t="s">
        <v>3</v>
      </c>
      <c r="DM35">
        <v>0</v>
      </c>
      <c r="DN35" t="s">
        <v>3</v>
      </c>
      <c r="DO35">
        <v>0</v>
      </c>
    </row>
    <row r="36" spans="1:119" x14ac:dyDescent="0.2">
      <c r="A36">
        <f>ROW(Source!A73)</f>
        <v>73</v>
      </c>
      <c r="B36">
        <v>72309884</v>
      </c>
      <c r="C36">
        <v>72310985</v>
      </c>
      <c r="D36">
        <v>70607083</v>
      </c>
      <c r="E36">
        <v>1</v>
      </c>
      <c r="F36">
        <v>1</v>
      </c>
      <c r="G36">
        <v>1</v>
      </c>
      <c r="H36">
        <v>3</v>
      </c>
      <c r="I36" t="s">
        <v>999</v>
      </c>
      <c r="J36" t="s">
        <v>1000</v>
      </c>
      <c r="K36" t="s">
        <v>1001</v>
      </c>
      <c r="L36">
        <v>1371</v>
      </c>
      <c r="N36">
        <v>1013</v>
      </c>
      <c r="O36" t="s">
        <v>118</v>
      </c>
      <c r="P36" t="s">
        <v>118</v>
      </c>
      <c r="Q36">
        <v>1</v>
      </c>
      <c r="W36">
        <v>0</v>
      </c>
      <c r="X36">
        <v>1959631716</v>
      </c>
      <c r="Y36">
        <f t="shared" si="0"/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1</v>
      </c>
      <c r="AJ36">
        <v>1</v>
      </c>
      <c r="AK36">
        <v>1</v>
      </c>
      <c r="AL36">
        <v>1</v>
      </c>
      <c r="AM36">
        <v>3</v>
      </c>
      <c r="AN36">
        <v>0</v>
      </c>
      <c r="AO36">
        <v>0</v>
      </c>
      <c r="AP36">
        <v>1</v>
      </c>
      <c r="AQ36">
        <v>1</v>
      </c>
      <c r="AR36">
        <v>0</v>
      </c>
      <c r="AS36" t="s">
        <v>3</v>
      </c>
      <c r="AT36">
        <v>0</v>
      </c>
      <c r="AU36" t="s">
        <v>3</v>
      </c>
      <c r="AV36">
        <v>0</v>
      </c>
      <c r="AW36">
        <v>2</v>
      </c>
      <c r="AX36">
        <v>72311017</v>
      </c>
      <c r="AY36">
        <v>2</v>
      </c>
      <c r="AZ36">
        <v>22528</v>
      </c>
      <c r="BA36">
        <v>37</v>
      </c>
      <c r="BB36">
        <v>1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CV36">
        <v>0</v>
      </c>
      <c r="CW36">
        <v>0</v>
      </c>
      <c r="CX36">
        <f>ROUND(Y36*Source!I73,7)</f>
        <v>0</v>
      </c>
      <c r="CY36">
        <f t="shared" si="14"/>
        <v>0</v>
      </c>
      <c r="CZ36">
        <f t="shared" si="15"/>
        <v>0</v>
      </c>
      <c r="DA36">
        <f t="shared" si="16"/>
        <v>1</v>
      </c>
      <c r="DB36">
        <f t="shared" si="1"/>
        <v>0</v>
      </c>
      <c r="DC36">
        <f t="shared" si="2"/>
        <v>0</v>
      </c>
      <c r="DD36" t="s">
        <v>3</v>
      </c>
      <c r="DE36" t="s">
        <v>3</v>
      </c>
      <c r="DF36">
        <f>ROUND(ROUND(AE36,2)*CX36,2)</f>
        <v>0</v>
      </c>
      <c r="DG36">
        <f t="shared" si="13"/>
        <v>0</v>
      </c>
      <c r="DH36">
        <f t="shared" si="4"/>
        <v>0</v>
      </c>
      <c r="DI36">
        <f t="shared" si="5"/>
        <v>0</v>
      </c>
      <c r="DJ36">
        <f t="shared" si="17"/>
        <v>0</v>
      </c>
      <c r="DK36">
        <v>2</v>
      </c>
      <c r="DL36" t="s">
        <v>3</v>
      </c>
      <c r="DM36">
        <v>0</v>
      </c>
      <c r="DN36" t="s">
        <v>3</v>
      </c>
      <c r="DO36">
        <v>0</v>
      </c>
    </row>
    <row r="37" spans="1:119" x14ac:dyDescent="0.2">
      <c r="A37">
        <f>ROW(Source!A73)</f>
        <v>73</v>
      </c>
      <c r="B37">
        <v>72309884</v>
      </c>
      <c r="C37">
        <v>72310985</v>
      </c>
      <c r="D37">
        <v>70607472</v>
      </c>
      <c r="E37">
        <v>1</v>
      </c>
      <c r="F37">
        <v>1</v>
      </c>
      <c r="G37">
        <v>1</v>
      </c>
      <c r="H37">
        <v>3</v>
      </c>
      <c r="I37" t="s">
        <v>1002</v>
      </c>
      <c r="J37" t="s">
        <v>1003</v>
      </c>
      <c r="K37" t="s">
        <v>1004</v>
      </c>
      <c r="L37">
        <v>1371</v>
      </c>
      <c r="N37">
        <v>1013</v>
      </c>
      <c r="O37" t="s">
        <v>118</v>
      </c>
      <c r="P37" t="s">
        <v>118</v>
      </c>
      <c r="Q37">
        <v>1</v>
      </c>
      <c r="W37">
        <v>0</v>
      </c>
      <c r="X37">
        <v>129030813</v>
      </c>
      <c r="Y37">
        <f t="shared" si="0"/>
        <v>1.5</v>
      </c>
      <c r="AA37">
        <v>88.03</v>
      </c>
      <c r="AB37">
        <v>0</v>
      </c>
      <c r="AC37">
        <v>0</v>
      </c>
      <c r="AD37">
        <v>0</v>
      </c>
      <c r="AE37">
        <v>75.239999999999995</v>
      </c>
      <c r="AF37">
        <v>0</v>
      </c>
      <c r="AG37">
        <v>0</v>
      </c>
      <c r="AH37">
        <v>0</v>
      </c>
      <c r="AI37">
        <v>1.17</v>
      </c>
      <c r="AJ37">
        <v>1</v>
      </c>
      <c r="AK37">
        <v>1</v>
      </c>
      <c r="AL37">
        <v>1</v>
      </c>
      <c r="AM37">
        <v>2</v>
      </c>
      <c r="AN37">
        <v>0</v>
      </c>
      <c r="AO37">
        <v>0</v>
      </c>
      <c r="AP37">
        <v>1</v>
      </c>
      <c r="AQ37">
        <v>1</v>
      </c>
      <c r="AR37">
        <v>0</v>
      </c>
      <c r="AS37" t="s">
        <v>3</v>
      </c>
      <c r="AT37">
        <v>1.5</v>
      </c>
      <c r="AU37" t="s">
        <v>3</v>
      </c>
      <c r="AV37">
        <v>0</v>
      </c>
      <c r="AW37">
        <v>2</v>
      </c>
      <c r="AX37">
        <v>72311018</v>
      </c>
      <c r="AY37">
        <v>1</v>
      </c>
      <c r="AZ37">
        <v>6144</v>
      </c>
      <c r="BA37">
        <v>38</v>
      </c>
      <c r="BB37">
        <v>1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112.85999999999999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1</v>
      </c>
      <c r="BQ37">
        <v>112.85999999999999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1</v>
      </c>
      <c r="CV37">
        <v>0</v>
      </c>
      <c r="CW37">
        <v>0</v>
      </c>
      <c r="CX37">
        <f>ROUND(Y37*Source!I73,7)</f>
        <v>3</v>
      </c>
      <c r="CY37">
        <f t="shared" si="14"/>
        <v>88.03</v>
      </c>
      <c r="CZ37">
        <f t="shared" si="15"/>
        <v>75.239999999999995</v>
      </c>
      <c r="DA37">
        <f t="shared" si="16"/>
        <v>1.17</v>
      </c>
      <c r="DB37">
        <f t="shared" si="1"/>
        <v>112.86</v>
      </c>
      <c r="DC37">
        <f t="shared" si="2"/>
        <v>0</v>
      </c>
      <c r="DD37" t="s">
        <v>3</v>
      </c>
      <c r="DE37" t="s">
        <v>3</v>
      </c>
      <c r="DF37">
        <f>ROUND(ROUND(AE37*AI37,2)*CX37,2)</f>
        <v>264.08999999999997</v>
      </c>
      <c r="DG37">
        <f t="shared" si="13"/>
        <v>0</v>
      </c>
      <c r="DH37">
        <f t="shared" si="4"/>
        <v>0</v>
      </c>
      <c r="DI37">
        <f t="shared" si="5"/>
        <v>0</v>
      </c>
      <c r="DJ37">
        <f t="shared" si="17"/>
        <v>264.08999999999997</v>
      </c>
      <c r="DK37">
        <v>0</v>
      </c>
      <c r="DL37" t="s">
        <v>3</v>
      </c>
      <c r="DM37">
        <v>0</v>
      </c>
      <c r="DN37" t="s">
        <v>3</v>
      </c>
      <c r="DO37">
        <v>0</v>
      </c>
    </row>
    <row r="38" spans="1:119" x14ac:dyDescent="0.2">
      <c r="A38">
        <f>ROW(Source!A75)</f>
        <v>75</v>
      </c>
      <c r="B38">
        <v>72309884</v>
      </c>
      <c r="C38">
        <v>72311020</v>
      </c>
      <c r="D38">
        <v>68776472</v>
      </c>
      <c r="E38">
        <v>117</v>
      </c>
      <c r="F38">
        <v>1</v>
      </c>
      <c r="G38">
        <v>1</v>
      </c>
      <c r="H38">
        <v>1</v>
      </c>
      <c r="I38" t="s">
        <v>1005</v>
      </c>
      <c r="J38" t="s">
        <v>3</v>
      </c>
      <c r="K38" t="s">
        <v>1006</v>
      </c>
      <c r="L38">
        <v>1191</v>
      </c>
      <c r="N38">
        <v>1013</v>
      </c>
      <c r="O38" t="s">
        <v>922</v>
      </c>
      <c r="P38" t="s">
        <v>922</v>
      </c>
      <c r="Q38">
        <v>1</v>
      </c>
      <c r="W38">
        <v>0</v>
      </c>
      <c r="X38">
        <v>73401693</v>
      </c>
      <c r="Y38">
        <f t="shared" si="0"/>
        <v>0.32</v>
      </c>
      <c r="AA38">
        <v>0</v>
      </c>
      <c r="AB38">
        <v>0</v>
      </c>
      <c r="AC38">
        <v>0</v>
      </c>
      <c r="AD38">
        <v>452.68</v>
      </c>
      <c r="AE38">
        <v>0</v>
      </c>
      <c r="AF38">
        <v>0</v>
      </c>
      <c r="AG38">
        <v>0</v>
      </c>
      <c r="AH38">
        <v>452.68</v>
      </c>
      <c r="AI38">
        <v>1</v>
      </c>
      <c r="AJ38">
        <v>1</v>
      </c>
      <c r="AK38">
        <v>1</v>
      </c>
      <c r="AL38">
        <v>1</v>
      </c>
      <c r="AM38">
        <v>-2</v>
      </c>
      <c r="AN38">
        <v>0</v>
      </c>
      <c r="AO38">
        <v>0</v>
      </c>
      <c r="AP38">
        <v>1</v>
      </c>
      <c r="AQ38">
        <v>1</v>
      </c>
      <c r="AR38">
        <v>0</v>
      </c>
      <c r="AS38" t="s">
        <v>3</v>
      </c>
      <c r="AT38">
        <v>0.32</v>
      </c>
      <c r="AU38" t="s">
        <v>3</v>
      </c>
      <c r="AV38">
        <v>1</v>
      </c>
      <c r="AW38">
        <v>2</v>
      </c>
      <c r="AX38">
        <v>72311025</v>
      </c>
      <c r="AY38">
        <v>2</v>
      </c>
      <c r="AZ38">
        <v>131072</v>
      </c>
      <c r="BA38">
        <v>39</v>
      </c>
      <c r="BB38">
        <v>1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144.85760000000002</v>
      </c>
      <c r="BN38">
        <v>0.32</v>
      </c>
      <c r="BO38">
        <v>0</v>
      </c>
      <c r="BP38">
        <v>1</v>
      </c>
      <c r="BQ38">
        <v>0</v>
      </c>
      <c r="BR38">
        <v>0</v>
      </c>
      <c r="BS38">
        <v>0</v>
      </c>
      <c r="BT38">
        <v>144.85760000000002</v>
      </c>
      <c r="BU38">
        <v>0.32</v>
      </c>
      <c r="BV38">
        <v>0</v>
      </c>
      <c r="BW38">
        <v>1</v>
      </c>
      <c r="CU38">
        <f>ROUND(AT38*Source!I75*AH38*AL38,2)</f>
        <v>289.72000000000003</v>
      </c>
      <c r="CV38">
        <f>ROUND(Y38*Source!I75,7)</f>
        <v>0.64</v>
      </c>
      <c r="CW38">
        <v>0</v>
      </c>
      <c r="CX38">
        <f>ROUND(Y38*Source!I75,7)</f>
        <v>0.64</v>
      </c>
      <c r="CY38">
        <f>AD38</f>
        <v>452.68</v>
      </c>
      <c r="CZ38">
        <f>AH38</f>
        <v>452.68</v>
      </c>
      <c r="DA38">
        <f>AL38</f>
        <v>1</v>
      </c>
      <c r="DB38">
        <f t="shared" si="1"/>
        <v>144.86000000000001</v>
      </c>
      <c r="DC38">
        <f t="shared" si="2"/>
        <v>0</v>
      </c>
      <c r="DD38" t="s">
        <v>3</v>
      </c>
      <c r="DE38" t="s">
        <v>3</v>
      </c>
      <c r="DF38">
        <f>ROUND(ROUND(AE38,2)*CX38,2)</f>
        <v>0</v>
      </c>
      <c r="DG38">
        <f t="shared" si="13"/>
        <v>0</v>
      </c>
      <c r="DH38">
        <f t="shared" si="4"/>
        <v>0</v>
      </c>
      <c r="DI38">
        <f t="shared" si="5"/>
        <v>289.72000000000003</v>
      </c>
      <c r="DJ38">
        <f>DI38</f>
        <v>289.72000000000003</v>
      </c>
      <c r="DK38">
        <v>1</v>
      </c>
      <c r="DL38" t="s">
        <v>3</v>
      </c>
      <c r="DM38">
        <v>0</v>
      </c>
      <c r="DN38" t="s">
        <v>3</v>
      </c>
      <c r="DO38">
        <v>0</v>
      </c>
    </row>
    <row r="39" spans="1:119" x14ac:dyDescent="0.2">
      <c r="A39">
        <f>ROW(Source!A75)</f>
        <v>75</v>
      </c>
      <c r="B39">
        <v>72309884</v>
      </c>
      <c r="C39">
        <v>72311020</v>
      </c>
      <c r="D39">
        <v>68776608</v>
      </c>
      <c r="E39">
        <v>117</v>
      </c>
      <c r="F39">
        <v>1</v>
      </c>
      <c r="G39">
        <v>1</v>
      </c>
      <c r="H39">
        <v>1</v>
      </c>
      <c r="I39" t="s">
        <v>920</v>
      </c>
      <c r="J39" t="s">
        <v>3</v>
      </c>
      <c r="K39" t="s">
        <v>921</v>
      </c>
      <c r="L39">
        <v>1191</v>
      </c>
      <c r="N39">
        <v>1013</v>
      </c>
      <c r="O39" t="s">
        <v>922</v>
      </c>
      <c r="P39" t="s">
        <v>922</v>
      </c>
      <c r="Q39">
        <v>1</v>
      </c>
      <c r="W39">
        <v>0</v>
      </c>
      <c r="X39">
        <v>-1417349443</v>
      </c>
      <c r="Y39">
        <f t="shared" si="0"/>
        <v>0.18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1</v>
      </c>
      <c r="AJ39">
        <v>1</v>
      </c>
      <c r="AK39">
        <v>1</v>
      </c>
      <c r="AL39">
        <v>1</v>
      </c>
      <c r="AM39">
        <v>-2</v>
      </c>
      <c r="AN39">
        <v>0</v>
      </c>
      <c r="AO39">
        <v>0</v>
      </c>
      <c r="AP39">
        <v>1</v>
      </c>
      <c r="AQ39">
        <v>1</v>
      </c>
      <c r="AR39">
        <v>0</v>
      </c>
      <c r="AS39" t="s">
        <v>3</v>
      </c>
      <c r="AT39">
        <v>0.18</v>
      </c>
      <c r="AU39" t="s">
        <v>3</v>
      </c>
      <c r="AV39">
        <v>2</v>
      </c>
      <c r="AW39">
        <v>2</v>
      </c>
      <c r="AX39">
        <v>72311026</v>
      </c>
      <c r="AY39">
        <v>1</v>
      </c>
      <c r="AZ39">
        <v>0</v>
      </c>
      <c r="BA39">
        <v>40</v>
      </c>
      <c r="BB39">
        <v>1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CV39">
        <v>0</v>
      </c>
      <c r="CW39">
        <v>0</v>
      </c>
      <c r="CX39">
        <f>ROUND(Y39*Source!I75,7)</f>
        <v>0.36</v>
      </c>
      <c r="CY39">
        <f>AD39</f>
        <v>0</v>
      </c>
      <c r="CZ39">
        <f>AH39</f>
        <v>0</v>
      </c>
      <c r="DA39">
        <f>AL39</f>
        <v>1</v>
      </c>
      <c r="DB39">
        <f t="shared" si="1"/>
        <v>0</v>
      </c>
      <c r="DC39">
        <f t="shared" si="2"/>
        <v>0</v>
      </c>
      <c r="DD39" t="s">
        <v>3</v>
      </c>
      <c r="DE39" t="s">
        <v>3</v>
      </c>
      <c r="DF39">
        <f>ROUND(ROUND(AE39,2)*CX39,2)</f>
        <v>0</v>
      </c>
      <c r="DG39">
        <f t="shared" si="13"/>
        <v>0</v>
      </c>
      <c r="DH39">
        <f t="shared" si="4"/>
        <v>0</v>
      </c>
      <c r="DI39">
        <f t="shared" si="5"/>
        <v>0</v>
      </c>
      <c r="DJ39">
        <f>DI39</f>
        <v>0</v>
      </c>
      <c r="DK39">
        <v>0</v>
      </c>
      <c r="DL39" t="s">
        <v>3</v>
      </c>
      <c r="DM39">
        <v>0</v>
      </c>
      <c r="DN39" t="s">
        <v>3</v>
      </c>
      <c r="DO39">
        <v>0</v>
      </c>
    </row>
    <row r="40" spans="1:119" x14ac:dyDescent="0.2">
      <c r="A40">
        <f>ROW(Source!A75)</f>
        <v>75</v>
      </c>
      <c r="B40">
        <v>72309884</v>
      </c>
      <c r="C40">
        <v>72311020</v>
      </c>
      <c r="D40">
        <v>68784200</v>
      </c>
      <c r="E40">
        <v>1</v>
      </c>
      <c r="F40">
        <v>1</v>
      </c>
      <c r="G40">
        <v>1</v>
      </c>
      <c r="H40">
        <v>2</v>
      </c>
      <c r="I40" t="s">
        <v>1007</v>
      </c>
      <c r="J40" t="s">
        <v>1008</v>
      </c>
      <c r="K40" t="s">
        <v>1009</v>
      </c>
      <c r="L40">
        <v>1368</v>
      </c>
      <c r="N40">
        <v>1011</v>
      </c>
      <c r="O40" t="s">
        <v>926</v>
      </c>
      <c r="P40" t="s">
        <v>926</v>
      </c>
      <c r="Q40">
        <v>1</v>
      </c>
      <c r="W40">
        <v>0</v>
      </c>
      <c r="X40">
        <v>-977438124</v>
      </c>
      <c r="Y40">
        <f t="shared" si="0"/>
        <v>0.18</v>
      </c>
      <c r="AA40">
        <v>0</v>
      </c>
      <c r="AB40">
        <v>1453.95</v>
      </c>
      <c r="AC40">
        <v>452.68</v>
      </c>
      <c r="AD40">
        <v>0</v>
      </c>
      <c r="AE40">
        <v>0</v>
      </c>
      <c r="AF40">
        <v>1069.08</v>
      </c>
      <c r="AG40">
        <v>452.68</v>
      </c>
      <c r="AH40">
        <v>0</v>
      </c>
      <c r="AI40">
        <v>1</v>
      </c>
      <c r="AJ40">
        <v>1.36</v>
      </c>
      <c r="AK40">
        <v>1</v>
      </c>
      <c r="AL40">
        <v>1</v>
      </c>
      <c r="AM40">
        <v>2</v>
      </c>
      <c r="AN40">
        <v>0</v>
      </c>
      <c r="AO40">
        <v>0</v>
      </c>
      <c r="AP40">
        <v>1</v>
      </c>
      <c r="AQ40">
        <v>1</v>
      </c>
      <c r="AR40">
        <v>0</v>
      </c>
      <c r="AS40" t="s">
        <v>3</v>
      </c>
      <c r="AT40">
        <v>0.18</v>
      </c>
      <c r="AU40" t="s">
        <v>3</v>
      </c>
      <c r="AV40">
        <v>1</v>
      </c>
      <c r="AW40">
        <v>2</v>
      </c>
      <c r="AX40">
        <v>72311027</v>
      </c>
      <c r="AY40">
        <v>2</v>
      </c>
      <c r="AZ40">
        <v>65536</v>
      </c>
      <c r="BA40">
        <v>41</v>
      </c>
      <c r="BB40">
        <v>1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192.43439999999998</v>
      </c>
      <c r="BL40">
        <v>81.482399999999998</v>
      </c>
      <c r="BM40">
        <v>0</v>
      </c>
      <c r="BN40">
        <v>0</v>
      </c>
      <c r="BO40">
        <v>0.18</v>
      </c>
      <c r="BP40">
        <v>1</v>
      </c>
      <c r="BQ40">
        <v>0</v>
      </c>
      <c r="BR40">
        <v>192.43439999999998</v>
      </c>
      <c r="BS40">
        <v>81.482399999999998</v>
      </c>
      <c r="BT40">
        <v>0</v>
      </c>
      <c r="BU40">
        <v>0</v>
      </c>
      <c r="BV40">
        <v>0.18</v>
      </c>
      <c r="BW40">
        <v>1</v>
      </c>
      <c r="CV40">
        <v>0</v>
      </c>
      <c r="CW40">
        <f>ROUND(Y40*Source!I75*DO40,7)</f>
        <v>0.36</v>
      </c>
      <c r="CX40">
        <f>ROUND(Y40*Source!I75,7)</f>
        <v>0.36</v>
      </c>
      <c r="CY40">
        <f>AB40</f>
        <v>1453.95</v>
      </c>
      <c r="CZ40">
        <f>AF40</f>
        <v>1069.08</v>
      </c>
      <c r="DA40">
        <f>AJ40</f>
        <v>1.36</v>
      </c>
      <c r="DB40">
        <f t="shared" si="1"/>
        <v>192.43</v>
      </c>
      <c r="DC40">
        <f t="shared" si="2"/>
        <v>81.48</v>
      </c>
      <c r="DD40" t="s">
        <v>3</v>
      </c>
      <c r="DE40" t="s">
        <v>3</v>
      </c>
      <c r="DF40">
        <f>ROUND(ROUND(AE40,2)*CX40,2)</f>
        <v>0</v>
      </c>
      <c r="DG40">
        <f>ROUND(ROUND(AF40*AJ40,2)*CX40,2)</f>
        <v>523.41999999999996</v>
      </c>
      <c r="DH40">
        <f t="shared" si="4"/>
        <v>162.96</v>
      </c>
      <c r="DI40">
        <f t="shared" si="5"/>
        <v>0</v>
      </c>
      <c r="DJ40">
        <f>DG40+DH40</f>
        <v>686.38</v>
      </c>
      <c r="DK40">
        <v>0</v>
      </c>
      <c r="DL40" t="s">
        <v>933</v>
      </c>
      <c r="DM40">
        <v>5</v>
      </c>
      <c r="DN40" t="s">
        <v>922</v>
      </c>
      <c r="DO40">
        <v>1</v>
      </c>
    </row>
    <row r="41" spans="1:119" x14ac:dyDescent="0.2">
      <c r="A41">
        <f>ROW(Source!A75)</f>
        <v>75</v>
      </c>
      <c r="B41">
        <v>72309884</v>
      </c>
      <c r="C41">
        <v>72311020</v>
      </c>
      <c r="D41">
        <v>68852066</v>
      </c>
      <c r="E41">
        <v>1</v>
      </c>
      <c r="F41">
        <v>1</v>
      </c>
      <c r="G41">
        <v>1</v>
      </c>
      <c r="H41">
        <v>3</v>
      </c>
      <c r="I41" t="s">
        <v>955</v>
      </c>
      <c r="J41" t="s">
        <v>956</v>
      </c>
      <c r="K41" t="s">
        <v>957</v>
      </c>
      <c r="L41">
        <v>1346</v>
      </c>
      <c r="N41">
        <v>1009</v>
      </c>
      <c r="O41" t="s">
        <v>443</v>
      </c>
      <c r="P41" t="s">
        <v>443</v>
      </c>
      <c r="Q41">
        <v>1</v>
      </c>
      <c r="W41">
        <v>0</v>
      </c>
      <c r="X41">
        <v>-163259778</v>
      </c>
      <c r="Y41">
        <f t="shared" si="0"/>
        <v>0.1</v>
      </c>
      <c r="AA41">
        <v>144.74</v>
      </c>
      <c r="AB41">
        <v>0</v>
      </c>
      <c r="AC41">
        <v>0</v>
      </c>
      <c r="AD41">
        <v>0</v>
      </c>
      <c r="AE41">
        <v>155.63</v>
      </c>
      <c r="AF41">
        <v>0</v>
      </c>
      <c r="AG41">
        <v>0</v>
      </c>
      <c r="AH41">
        <v>0</v>
      </c>
      <c r="AI41">
        <v>0.93</v>
      </c>
      <c r="AJ41">
        <v>1</v>
      </c>
      <c r="AK41">
        <v>1</v>
      </c>
      <c r="AL41">
        <v>1</v>
      </c>
      <c r="AM41">
        <v>2</v>
      </c>
      <c r="AN41">
        <v>0</v>
      </c>
      <c r="AO41">
        <v>0</v>
      </c>
      <c r="AP41">
        <v>1</v>
      </c>
      <c r="AQ41">
        <v>1</v>
      </c>
      <c r="AR41">
        <v>0</v>
      </c>
      <c r="AS41" t="s">
        <v>3</v>
      </c>
      <c r="AT41">
        <v>0.1</v>
      </c>
      <c r="AU41" t="s">
        <v>3</v>
      </c>
      <c r="AV41">
        <v>0</v>
      </c>
      <c r="AW41">
        <v>2</v>
      </c>
      <c r="AX41">
        <v>72311028</v>
      </c>
      <c r="AY41">
        <v>1</v>
      </c>
      <c r="AZ41">
        <v>0</v>
      </c>
      <c r="BA41">
        <v>42</v>
      </c>
      <c r="BB41">
        <v>1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15.563000000000001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1</v>
      </c>
      <c r="BQ41">
        <v>15.563000000000001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1</v>
      </c>
      <c r="CV41">
        <v>0</v>
      </c>
      <c r="CW41">
        <v>0</v>
      </c>
      <c r="CX41">
        <f>ROUND(Y41*Source!I75,7)</f>
        <v>0.2</v>
      </c>
      <c r="CY41">
        <f>AA41</f>
        <v>144.74</v>
      </c>
      <c r="CZ41">
        <f>AE41</f>
        <v>155.63</v>
      </c>
      <c r="DA41">
        <f>AI41</f>
        <v>0.93</v>
      </c>
      <c r="DB41">
        <f t="shared" si="1"/>
        <v>15.56</v>
      </c>
      <c r="DC41">
        <f t="shared" si="2"/>
        <v>0</v>
      </c>
      <c r="DD41" t="s">
        <v>3</v>
      </c>
      <c r="DE41" t="s">
        <v>3</v>
      </c>
      <c r="DF41">
        <f>ROUND(ROUND(AE41*AI41,2)*CX41,2)</f>
        <v>28.95</v>
      </c>
      <c r="DG41">
        <f>ROUND(ROUND(AF41,2)*CX41,2)</f>
        <v>0</v>
      </c>
      <c r="DH41">
        <f t="shared" si="4"/>
        <v>0</v>
      </c>
      <c r="DI41">
        <f t="shared" si="5"/>
        <v>0</v>
      </c>
      <c r="DJ41">
        <f>DF41</f>
        <v>28.95</v>
      </c>
      <c r="DK41">
        <v>0</v>
      </c>
      <c r="DL41" t="s">
        <v>3</v>
      </c>
      <c r="DM41">
        <v>0</v>
      </c>
      <c r="DN41" t="s">
        <v>3</v>
      </c>
      <c r="DO41">
        <v>0</v>
      </c>
    </row>
    <row r="42" spans="1:119" x14ac:dyDescent="0.2">
      <c r="A42">
        <f>ROW(Source!A77)</f>
        <v>77</v>
      </c>
      <c r="B42">
        <v>72309884</v>
      </c>
      <c r="C42">
        <v>72311031</v>
      </c>
      <c r="D42">
        <v>70491041</v>
      </c>
      <c r="E42">
        <v>118</v>
      </c>
      <c r="F42">
        <v>1</v>
      </c>
      <c r="G42">
        <v>1</v>
      </c>
      <c r="H42">
        <v>1</v>
      </c>
      <c r="I42" t="s">
        <v>1010</v>
      </c>
      <c r="J42" t="s">
        <v>3</v>
      </c>
      <c r="K42" t="s">
        <v>1011</v>
      </c>
      <c r="L42">
        <v>1191</v>
      </c>
      <c r="N42">
        <v>1013</v>
      </c>
      <c r="O42" t="s">
        <v>922</v>
      </c>
      <c r="P42" t="s">
        <v>922</v>
      </c>
      <c r="Q42">
        <v>1</v>
      </c>
      <c r="W42">
        <v>0</v>
      </c>
      <c r="X42">
        <v>1521243167</v>
      </c>
      <c r="Y42">
        <f t="shared" si="0"/>
        <v>5.7</v>
      </c>
      <c r="AA42">
        <v>0</v>
      </c>
      <c r="AB42">
        <v>0</v>
      </c>
      <c r="AC42">
        <v>0</v>
      </c>
      <c r="AD42">
        <v>435.05</v>
      </c>
      <c r="AE42">
        <v>0</v>
      </c>
      <c r="AF42">
        <v>0</v>
      </c>
      <c r="AG42">
        <v>0</v>
      </c>
      <c r="AH42">
        <v>435.05</v>
      </c>
      <c r="AI42">
        <v>1</v>
      </c>
      <c r="AJ42">
        <v>1</v>
      </c>
      <c r="AK42">
        <v>1</v>
      </c>
      <c r="AL42">
        <v>1</v>
      </c>
      <c r="AM42">
        <v>-2</v>
      </c>
      <c r="AN42">
        <v>0</v>
      </c>
      <c r="AO42">
        <v>0</v>
      </c>
      <c r="AP42">
        <v>1</v>
      </c>
      <c r="AQ42">
        <v>1</v>
      </c>
      <c r="AR42">
        <v>0</v>
      </c>
      <c r="AS42" t="s">
        <v>3</v>
      </c>
      <c r="AT42">
        <v>5.7</v>
      </c>
      <c r="AU42" t="s">
        <v>3</v>
      </c>
      <c r="AV42">
        <v>1</v>
      </c>
      <c r="AW42">
        <v>2</v>
      </c>
      <c r="AX42">
        <v>72320271</v>
      </c>
      <c r="AY42">
        <v>1</v>
      </c>
      <c r="AZ42">
        <v>0</v>
      </c>
      <c r="BA42">
        <v>44</v>
      </c>
      <c r="BB42">
        <v>1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2479.7850000000003</v>
      </c>
      <c r="BN42">
        <v>5.7</v>
      </c>
      <c r="BO42">
        <v>0</v>
      </c>
      <c r="BP42">
        <v>1</v>
      </c>
      <c r="BQ42">
        <v>0</v>
      </c>
      <c r="BR42">
        <v>0</v>
      </c>
      <c r="BS42">
        <v>0</v>
      </c>
      <c r="BT42">
        <v>2479.7850000000003</v>
      </c>
      <c r="BU42">
        <v>5.7</v>
      </c>
      <c r="BV42">
        <v>0</v>
      </c>
      <c r="BW42">
        <v>1</v>
      </c>
      <c r="CU42">
        <f>ROUND(AT42*Source!I77*AH42*AL42,2)</f>
        <v>9398.39</v>
      </c>
      <c r="CV42">
        <f>ROUND(Y42*Source!I77,7)</f>
        <v>21.603000000000002</v>
      </c>
      <c r="CW42">
        <v>0</v>
      </c>
      <c r="CX42">
        <f>ROUND(Y42*Source!I77,7)</f>
        <v>21.603000000000002</v>
      </c>
      <c r="CY42">
        <f>AD42</f>
        <v>435.05</v>
      </c>
      <c r="CZ42">
        <f>AH42</f>
        <v>435.05</v>
      </c>
      <c r="DA42">
        <f>AL42</f>
        <v>1</v>
      </c>
      <c r="DB42">
        <f t="shared" si="1"/>
        <v>2479.79</v>
      </c>
      <c r="DC42">
        <f t="shared" si="2"/>
        <v>0</v>
      </c>
      <c r="DD42" t="s">
        <v>3</v>
      </c>
      <c r="DE42" t="s">
        <v>3</v>
      </c>
      <c r="DF42">
        <f>ROUND(ROUND(AE42,2)*CX42,2)</f>
        <v>0</v>
      </c>
      <c r="DG42">
        <f>ROUND(ROUND(AF42,2)*CX42,2)</f>
        <v>0</v>
      </c>
      <c r="DH42">
        <f t="shared" si="4"/>
        <v>0</v>
      </c>
      <c r="DI42">
        <f t="shared" si="5"/>
        <v>9398.39</v>
      </c>
      <c r="DJ42">
        <f>DI42</f>
        <v>9398.39</v>
      </c>
      <c r="DK42">
        <v>1</v>
      </c>
      <c r="DL42" t="s">
        <v>3</v>
      </c>
      <c r="DM42">
        <v>0</v>
      </c>
      <c r="DN42" t="s">
        <v>3</v>
      </c>
      <c r="DO42">
        <v>0</v>
      </c>
    </row>
    <row r="43" spans="1:119" x14ac:dyDescent="0.2">
      <c r="A43">
        <f>ROW(Source!A77)</f>
        <v>77</v>
      </c>
      <c r="B43">
        <v>72309884</v>
      </c>
      <c r="C43">
        <v>72311031</v>
      </c>
      <c r="D43">
        <v>70617768</v>
      </c>
      <c r="E43">
        <v>1</v>
      </c>
      <c r="F43">
        <v>1</v>
      </c>
      <c r="G43">
        <v>1</v>
      </c>
      <c r="H43">
        <v>2</v>
      </c>
      <c r="I43" t="s">
        <v>1012</v>
      </c>
      <c r="J43" t="s">
        <v>1013</v>
      </c>
      <c r="K43" t="s">
        <v>1014</v>
      </c>
      <c r="L43">
        <v>1368</v>
      </c>
      <c r="N43">
        <v>1011</v>
      </c>
      <c r="O43" t="s">
        <v>926</v>
      </c>
      <c r="P43" t="s">
        <v>926</v>
      </c>
      <c r="Q43">
        <v>1</v>
      </c>
      <c r="W43">
        <v>0</v>
      </c>
      <c r="X43">
        <v>-1178877454</v>
      </c>
      <c r="Y43">
        <f t="shared" si="0"/>
        <v>0.9</v>
      </c>
      <c r="AA43">
        <v>0</v>
      </c>
      <c r="AB43">
        <v>460.05</v>
      </c>
      <c r="AC43">
        <v>0</v>
      </c>
      <c r="AD43">
        <v>0</v>
      </c>
      <c r="AE43">
        <v>0</v>
      </c>
      <c r="AF43">
        <v>345.9</v>
      </c>
      <c r="AG43">
        <v>0</v>
      </c>
      <c r="AH43">
        <v>0</v>
      </c>
      <c r="AI43">
        <v>1</v>
      </c>
      <c r="AJ43">
        <v>1.33</v>
      </c>
      <c r="AK43">
        <v>1</v>
      </c>
      <c r="AL43">
        <v>1</v>
      </c>
      <c r="AM43">
        <v>2</v>
      </c>
      <c r="AN43">
        <v>0</v>
      </c>
      <c r="AO43">
        <v>0</v>
      </c>
      <c r="AP43">
        <v>1</v>
      </c>
      <c r="AQ43">
        <v>1</v>
      </c>
      <c r="AR43">
        <v>0</v>
      </c>
      <c r="AS43" t="s">
        <v>3</v>
      </c>
      <c r="AT43">
        <v>0.9</v>
      </c>
      <c r="AU43" t="s">
        <v>3</v>
      </c>
      <c r="AV43">
        <v>1</v>
      </c>
      <c r="AW43">
        <v>2</v>
      </c>
      <c r="AX43">
        <v>72320272</v>
      </c>
      <c r="AY43">
        <v>1</v>
      </c>
      <c r="AZ43">
        <v>0</v>
      </c>
      <c r="BA43">
        <v>45</v>
      </c>
      <c r="BB43">
        <v>1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311.31</v>
      </c>
      <c r="BL43">
        <v>0</v>
      </c>
      <c r="BM43">
        <v>0</v>
      </c>
      <c r="BN43">
        <v>0</v>
      </c>
      <c r="BO43">
        <v>0</v>
      </c>
      <c r="BP43">
        <v>1</v>
      </c>
      <c r="BQ43">
        <v>0</v>
      </c>
      <c r="BR43">
        <v>311.31</v>
      </c>
      <c r="BS43">
        <v>0</v>
      </c>
      <c r="BT43">
        <v>0</v>
      </c>
      <c r="BU43">
        <v>0</v>
      </c>
      <c r="BV43">
        <v>0</v>
      </c>
      <c r="BW43">
        <v>1</v>
      </c>
      <c r="CV43">
        <v>0</v>
      </c>
      <c r="CW43">
        <f>ROUND(Y43*Source!I77*DO43,7)</f>
        <v>0</v>
      </c>
      <c r="CX43">
        <f>ROUND(Y43*Source!I77,7)</f>
        <v>3.411</v>
      </c>
      <c r="CY43">
        <f>AB43</f>
        <v>460.05</v>
      </c>
      <c r="CZ43">
        <f>AF43</f>
        <v>345.9</v>
      </c>
      <c r="DA43">
        <f>AJ43</f>
        <v>1.33</v>
      </c>
      <c r="DB43">
        <f t="shared" si="1"/>
        <v>311.31</v>
      </c>
      <c r="DC43">
        <f t="shared" si="2"/>
        <v>0</v>
      </c>
      <c r="DD43" t="s">
        <v>3</v>
      </c>
      <c r="DE43" t="s">
        <v>3</v>
      </c>
      <c r="DF43">
        <f>ROUND(ROUND(AE43,2)*CX43,2)</f>
        <v>0</v>
      </c>
      <c r="DG43">
        <f>ROUND(ROUND(AF43*AJ43,2)*CX43,2)</f>
        <v>1569.23</v>
      </c>
      <c r="DH43">
        <f t="shared" si="4"/>
        <v>0</v>
      </c>
      <c r="DI43">
        <f t="shared" si="5"/>
        <v>0</v>
      </c>
      <c r="DJ43">
        <f>DG43+DH43</f>
        <v>1569.23</v>
      </c>
      <c r="DK43">
        <v>0</v>
      </c>
      <c r="DL43" t="s">
        <v>3</v>
      </c>
      <c r="DM43">
        <v>0</v>
      </c>
      <c r="DN43" t="s">
        <v>3</v>
      </c>
      <c r="DO43">
        <v>0</v>
      </c>
    </row>
    <row r="44" spans="1:119" x14ac:dyDescent="0.2">
      <c r="A44">
        <f>ROW(Source!A77)</f>
        <v>77</v>
      </c>
      <c r="B44">
        <v>72309884</v>
      </c>
      <c r="C44">
        <v>72311031</v>
      </c>
      <c r="D44">
        <v>70618598</v>
      </c>
      <c r="E44">
        <v>1</v>
      </c>
      <c r="F44">
        <v>1</v>
      </c>
      <c r="G44">
        <v>1</v>
      </c>
      <c r="H44">
        <v>2</v>
      </c>
      <c r="I44" t="s">
        <v>1015</v>
      </c>
      <c r="J44" t="s">
        <v>1016</v>
      </c>
      <c r="K44" t="s">
        <v>1017</v>
      </c>
      <c r="L44">
        <v>1368</v>
      </c>
      <c r="N44">
        <v>1011</v>
      </c>
      <c r="O44" t="s">
        <v>926</v>
      </c>
      <c r="P44" t="s">
        <v>926</v>
      </c>
      <c r="Q44">
        <v>1</v>
      </c>
      <c r="W44">
        <v>0</v>
      </c>
      <c r="X44">
        <v>-1974800932</v>
      </c>
      <c r="Y44">
        <f t="shared" si="0"/>
        <v>0.48</v>
      </c>
      <c r="AA44">
        <v>0</v>
      </c>
      <c r="AB44">
        <v>47.48</v>
      </c>
      <c r="AC44">
        <v>0</v>
      </c>
      <c r="AD44">
        <v>0</v>
      </c>
      <c r="AE44">
        <v>0</v>
      </c>
      <c r="AF44">
        <v>27.13</v>
      </c>
      <c r="AG44">
        <v>0</v>
      </c>
      <c r="AH44">
        <v>0</v>
      </c>
      <c r="AI44">
        <v>1</v>
      </c>
      <c r="AJ44">
        <v>1.75</v>
      </c>
      <c r="AK44">
        <v>1</v>
      </c>
      <c r="AL44">
        <v>1</v>
      </c>
      <c r="AM44">
        <v>2</v>
      </c>
      <c r="AN44">
        <v>0</v>
      </c>
      <c r="AO44">
        <v>0</v>
      </c>
      <c r="AP44">
        <v>1</v>
      </c>
      <c r="AQ44">
        <v>1</v>
      </c>
      <c r="AR44">
        <v>0</v>
      </c>
      <c r="AS44" t="s">
        <v>3</v>
      </c>
      <c r="AT44">
        <v>0.48</v>
      </c>
      <c r="AU44" t="s">
        <v>3</v>
      </c>
      <c r="AV44">
        <v>1</v>
      </c>
      <c r="AW44">
        <v>2</v>
      </c>
      <c r="AX44">
        <v>72320273</v>
      </c>
      <c r="AY44">
        <v>1</v>
      </c>
      <c r="AZ44">
        <v>0</v>
      </c>
      <c r="BA44">
        <v>46</v>
      </c>
      <c r="BB44">
        <v>1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13.022399999999999</v>
      </c>
      <c r="BL44">
        <v>0</v>
      </c>
      <c r="BM44">
        <v>0</v>
      </c>
      <c r="BN44">
        <v>0</v>
      </c>
      <c r="BO44">
        <v>0</v>
      </c>
      <c r="BP44">
        <v>1</v>
      </c>
      <c r="BQ44">
        <v>0</v>
      </c>
      <c r="BR44">
        <v>13.022399999999999</v>
      </c>
      <c r="BS44">
        <v>0</v>
      </c>
      <c r="BT44">
        <v>0</v>
      </c>
      <c r="BU44">
        <v>0</v>
      </c>
      <c r="BV44">
        <v>0</v>
      </c>
      <c r="BW44">
        <v>1</v>
      </c>
      <c r="CV44">
        <v>0</v>
      </c>
      <c r="CW44">
        <f>ROUND(Y44*Source!I77*DO44,7)</f>
        <v>0</v>
      </c>
      <c r="CX44">
        <f>ROUND(Y44*Source!I77,7)</f>
        <v>1.8191999999999999</v>
      </c>
      <c r="CY44">
        <f>AB44</f>
        <v>47.48</v>
      </c>
      <c r="CZ44">
        <f>AF44</f>
        <v>27.13</v>
      </c>
      <c r="DA44">
        <f>AJ44</f>
        <v>1.75</v>
      </c>
      <c r="DB44">
        <f t="shared" si="1"/>
        <v>13.02</v>
      </c>
      <c r="DC44">
        <f t="shared" si="2"/>
        <v>0</v>
      </c>
      <c r="DD44" t="s">
        <v>3</v>
      </c>
      <c r="DE44" t="s">
        <v>3</v>
      </c>
      <c r="DF44">
        <f>ROUND(ROUND(AE44,2)*CX44,2)</f>
        <v>0</v>
      </c>
      <c r="DG44">
        <f>ROUND(ROUND(AF44*AJ44,2)*CX44,2)</f>
        <v>86.38</v>
      </c>
      <c r="DH44">
        <f t="shared" si="4"/>
        <v>0</v>
      </c>
      <c r="DI44">
        <f t="shared" si="5"/>
        <v>0</v>
      </c>
      <c r="DJ44">
        <f>DG44+DH44</f>
        <v>86.38</v>
      </c>
      <c r="DK44">
        <v>0</v>
      </c>
      <c r="DL44" t="s">
        <v>3</v>
      </c>
      <c r="DM44">
        <v>0</v>
      </c>
      <c r="DN44" t="s">
        <v>3</v>
      </c>
      <c r="DO44">
        <v>0</v>
      </c>
    </row>
    <row r="45" spans="1:119" x14ac:dyDescent="0.2">
      <c r="A45">
        <f>ROW(Source!A77)</f>
        <v>77</v>
      </c>
      <c r="B45">
        <v>72309884</v>
      </c>
      <c r="C45">
        <v>72311031</v>
      </c>
      <c r="D45">
        <v>70610228</v>
      </c>
      <c r="E45">
        <v>1</v>
      </c>
      <c r="F45">
        <v>1</v>
      </c>
      <c r="G45">
        <v>1</v>
      </c>
      <c r="H45">
        <v>3</v>
      </c>
      <c r="I45" t="s">
        <v>141</v>
      </c>
      <c r="J45" t="s">
        <v>143</v>
      </c>
      <c r="K45" t="s">
        <v>142</v>
      </c>
      <c r="L45">
        <v>1301</v>
      </c>
      <c r="N45">
        <v>1003</v>
      </c>
      <c r="O45" t="s">
        <v>113</v>
      </c>
      <c r="P45" t="s">
        <v>113</v>
      </c>
      <c r="Q45">
        <v>1</v>
      </c>
      <c r="W45">
        <v>0</v>
      </c>
      <c r="X45">
        <v>1146484899</v>
      </c>
      <c r="Y45">
        <f t="shared" si="0"/>
        <v>100</v>
      </c>
      <c r="AA45">
        <v>213.7</v>
      </c>
      <c r="AB45">
        <v>0</v>
      </c>
      <c r="AC45">
        <v>0</v>
      </c>
      <c r="AD45">
        <v>0</v>
      </c>
      <c r="AE45">
        <v>207.48</v>
      </c>
      <c r="AF45">
        <v>0</v>
      </c>
      <c r="AG45">
        <v>0</v>
      </c>
      <c r="AH45">
        <v>0</v>
      </c>
      <c r="AI45">
        <v>1.03</v>
      </c>
      <c r="AJ45">
        <v>1</v>
      </c>
      <c r="AK45">
        <v>1</v>
      </c>
      <c r="AL45">
        <v>1</v>
      </c>
      <c r="AM45">
        <v>0</v>
      </c>
      <c r="AN45">
        <v>0</v>
      </c>
      <c r="AO45">
        <v>0</v>
      </c>
      <c r="AP45">
        <v>1</v>
      </c>
      <c r="AQ45">
        <v>0</v>
      </c>
      <c r="AR45">
        <v>0</v>
      </c>
      <c r="AS45" t="s">
        <v>3</v>
      </c>
      <c r="AT45">
        <v>100</v>
      </c>
      <c r="AU45" t="s">
        <v>3</v>
      </c>
      <c r="AV45">
        <v>0</v>
      </c>
      <c r="AW45">
        <v>1</v>
      </c>
      <c r="AX45">
        <v>-1</v>
      </c>
      <c r="AY45">
        <v>0</v>
      </c>
      <c r="AZ45">
        <v>0</v>
      </c>
      <c r="BA45" t="s">
        <v>3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CV45">
        <v>0</v>
      </c>
      <c r="CW45">
        <v>0</v>
      </c>
      <c r="CX45">
        <f>ROUND(Y45*Source!I77,7)</f>
        <v>379</v>
      </c>
      <c r="CY45">
        <f>AA45</f>
        <v>213.7</v>
      </c>
      <c r="CZ45">
        <f>AE45</f>
        <v>207.48</v>
      </c>
      <c r="DA45">
        <f>AI45</f>
        <v>1.03</v>
      </c>
      <c r="DB45">
        <f t="shared" si="1"/>
        <v>20748</v>
      </c>
      <c r="DC45">
        <f t="shared" si="2"/>
        <v>0</v>
      </c>
      <c r="DD45" t="s">
        <v>3</v>
      </c>
      <c r="DE45" t="s">
        <v>3</v>
      </c>
      <c r="DF45">
        <f>ROUND(ROUND(AE45*AI45,2)*CX45,2)</f>
        <v>80992.3</v>
      </c>
      <c r="DG45">
        <f>ROUND(ROUND(AF45,2)*CX45,2)</f>
        <v>0</v>
      </c>
      <c r="DH45">
        <f t="shared" si="4"/>
        <v>0</v>
      </c>
      <c r="DI45">
        <f t="shared" si="5"/>
        <v>0</v>
      </c>
      <c r="DJ45">
        <f>DF45</f>
        <v>80992.3</v>
      </c>
      <c r="DK45">
        <v>0</v>
      </c>
      <c r="DL45" t="s">
        <v>3</v>
      </c>
      <c r="DM45">
        <v>0</v>
      </c>
      <c r="DN45" t="s">
        <v>3</v>
      </c>
      <c r="DO45">
        <v>0</v>
      </c>
    </row>
    <row r="46" spans="1:119" x14ac:dyDescent="0.2">
      <c r="A46">
        <f>ROW(Source!A77)</f>
        <v>77</v>
      </c>
      <c r="B46">
        <v>72309884</v>
      </c>
      <c r="C46">
        <v>72311031</v>
      </c>
      <c r="D46">
        <v>70611400</v>
      </c>
      <c r="E46">
        <v>1</v>
      </c>
      <c r="F46">
        <v>1</v>
      </c>
      <c r="G46">
        <v>1</v>
      </c>
      <c r="H46">
        <v>3</v>
      </c>
      <c r="I46" t="s">
        <v>1018</v>
      </c>
      <c r="J46" t="s">
        <v>1019</v>
      </c>
      <c r="K46" t="s">
        <v>1020</v>
      </c>
      <c r="L46">
        <v>1371</v>
      </c>
      <c r="N46">
        <v>1013</v>
      </c>
      <c r="O46" t="s">
        <v>118</v>
      </c>
      <c r="P46" t="s">
        <v>118</v>
      </c>
      <c r="Q46">
        <v>1</v>
      </c>
      <c r="W46">
        <v>0</v>
      </c>
      <c r="X46">
        <v>-1212579998</v>
      </c>
      <c r="Y46">
        <f t="shared" si="0"/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1.01</v>
      </c>
      <c r="AJ46">
        <v>1</v>
      </c>
      <c r="AK46">
        <v>1</v>
      </c>
      <c r="AL46">
        <v>1</v>
      </c>
      <c r="AM46">
        <v>2</v>
      </c>
      <c r="AN46">
        <v>0</v>
      </c>
      <c r="AO46">
        <v>0</v>
      </c>
      <c r="AP46">
        <v>1</v>
      </c>
      <c r="AQ46">
        <v>1</v>
      </c>
      <c r="AR46">
        <v>0</v>
      </c>
      <c r="AS46" t="s">
        <v>3</v>
      </c>
      <c r="AT46">
        <v>0</v>
      </c>
      <c r="AU46" t="s">
        <v>3</v>
      </c>
      <c r="AV46">
        <v>0</v>
      </c>
      <c r="AW46">
        <v>2</v>
      </c>
      <c r="AX46">
        <v>72320275</v>
      </c>
      <c r="AY46">
        <v>2</v>
      </c>
      <c r="AZ46">
        <v>22528</v>
      </c>
      <c r="BA46">
        <v>48</v>
      </c>
      <c r="BB46">
        <v>1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CV46">
        <v>0</v>
      </c>
      <c r="CW46">
        <v>0</v>
      </c>
      <c r="CX46">
        <f>ROUND(Y46*Source!I77,7)</f>
        <v>0</v>
      </c>
      <c r="CY46">
        <f>AA46</f>
        <v>0</v>
      </c>
      <c r="CZ46">
        <f>AE46</f>
        <v>0</v>
      </c>
      <c r="DA46">
        <f>AI46</f>
        <v>1.01</v>
      </c>
      <c r="DB46">
        <f t="shared" si="1"/>
        <v>0</v>
      </c>
      <c r="DC46">
        <f t="shared" si="2"/>
        <v>0</v>
      </c>
      <c r="DD46" t="s">
        <v>3</v>
      </c>
      <c r="DE46" t="s">
        <v>3</v>
      </c>
      <c r="DF46">
        <f>ROUND(ROUND(AE46*AI46,2)*CX46,2)</f>
        <v>0</v>
      </c>
      <c r="DG46">
        <f>ROUND(ROUND(AF46,2)*CX46,2)</f>
        <v>0</v>
      </c>
      <c r="DH46">
        <f t="shared" si="4"/>
        <v>0</v>
      </c>
      <c r="DI46">
        <f t="shared" si="5"/>
        <v>0</v>
      </c>
      <c r="DJ46">
        <f>DF46</f>
        <v>0</v>
      </c>
      <c r="DK46">
        <v>2</v>
      </c>
      <c r="DL46" t="s">
        <v>3</v>
      </c>
      <c r="DM46">
        <v>0</v>
      </c>
      <c r="DN46" t="s">
        <v>3</v>
      </c>
      <c r="DO46">
        <v>0</v>
      </c>
    </row>
    <row r="47" spans="1:119" x14ac:dyDescent="0.2">
      <c r="A47">
        <f>ROW(Source!A79)</f>
        <v>79</v>
      </c>
      <c r="B47">
        <v>72309884</v>
      </c>
      <c r="C47">
        <v>72313421</v>
      </c>
      <c r="D47">
        <v>20054404</v>
      </c>
      <c r="E47">
        <v>118</v>
      </c>
      <c r="F47">
        <v>1</v>
      </c>
      <c r="G47">
        <v>1</v>
      </c>
      <c r="H47">
        <v>1</v>
      </c>
      <c r="I47" t="s">
        <v>1021</v>
      </c>
      <c r="J47" t="s">
        <v>3</v>
      </c>
      <c r="K47" t="s">
        <v>1022</v>
      </c>
      <c r="L47">
        <v>1191</v>
      </c>
      <c r="N47">
        <v>1013</v>
      </c>
      <c r="O47" t="s">
        <v>922</v>
      </c>
      <c r="P47" t="s">
        <v>922</v>
      </c>
      <c r="Q47">
        <v>1</v>
      </c>
      <c r="W47">
        <v>0</v>
      </c>
      <c r="X47">
        <v>-1105933552</v>
      </c>
      <c r="Y47">
        <f t="shared" si="0"/>
        <v>0.32</v>
      </c>
      <c r="AA47">
        <v>0</v>
      </c>
      <c r="AB47">
        <v>0</v>
      </c>
      <c r="AC47">
        <v>0</v>
      </c>
      <c r="AD47">
        <v>380.67</v>
      </c>
      <c r="AE47">
        <v>0</v>
      </c>
      <c r="AF47">
        <v>0</v>
      </c>
      <c r="AG47">
        <v>0</v>
      </c>
      <c r="AH47">
        <v>380.67</v>
      </c>
      <c r="AI47">
        <v>1</v>
      </c>
      <c r="AJ47">
        <v>1</v>
      </c>
      <c r="AK47">
        <v>1</v>
      </c>
      <c r="AL47">
        <v>1</v>
      </c>
      <c r="AM47">
        <v>-2</v>
      </c>
      <c r="AN47">
        <v>0</v>
      </c>
      <c r="AO47">
        <v>0</v>
      </c>
      <c r="AP47">
        <v>1</v>
      </c>
      <c r="AQ47">
        <v>1</v>
      </c>
      <c r="AR47">
        <v>0</v>
      </c>
      <c r="AS47" t="s">
        <v>3</v>
      </c>
      <c r="AT47">
        <v>0.32</v>
      </c>
      <c r="AU47" t="s">
        <v>3</v>
      </c>
      <c r="AV47">
        <v>1</v>
      </c>
      <c r="AW47">
        <v>2</v>
      </c>
      <c r="AX47">
        <v>72313428</v>
      </c>
      <c r="AY47">
        <v>1</v>
      </c>
      <c r="AZ47">
        <v>0</v>
      </c>
      <c r="BA47">
        <v>49</v>
      </c>
      <c r="BB47">
        <v>1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121.81440000000001</v>
      </c>
      <c r="BN47">
        <v>0.32</v>
      </c>
      <c r="BO47">
        <v>0</v>
      </c>
      <c r="BP47">
        <v>1</v>
      </c>
      <c r="BQ47">
        <v>0</v>
      </c>
      <c r="BR47">
        <v>0</v>
      </c>
      <c r="BS47">
        <v>0</v>
      </c>
      <c r="BT47">
        <v>121.81440000000001</v>
      </c>
      <c r="BU47">
        <v>0.32</v>
      </c>
      <c r="BV47">
        <v>0</v>
      </c>
      <c r="BW47">
        <v>1</v>
      </c>
      <c r="CU47">
        <f>ROUND(AT47*Source!I79*AH47*AL47,2)</f>
        <v>487.26</v>
      </c>
      <c r="CV47">
        <f>ROUND(Y47*Source!I79,7)</f>
        <v>1.28</v>
      </c>
      <c r="CW47">
        <v>0</v>
      </c>
      <c r="CX47">
        <f>ROUND(Y47*Source!I79,7)</f>
        <v>1.28</v>
      </c>
      <c r="CY47">
        <f>AD47</f>
        <v>380.67</v>
      </c>
      <c r="CZ47">
        <f>AH47</f>
        <v>380.67</v>
      </c>
      <c r="DA47">
        <f>AL47</f>
        <v>1</v>
      </c>
      <c r="DB47">
        <f t="shared" si="1"/>
        <v>121.81</v>
      </c>
      <c r="DC47">
        <f t="shared" si="2"/>
        <v>0</v>
      </c>
      <c r="DD47" t="s">
        <v>3</v>
      </c>
      <c r="DE47" t="s">
        <v>3</v>
      </c>
      <c r="DF47">
        <f>ROUND(ROUND(AE47,2)*CX47,2)</f>
        <v>0</v>
      </c>
      <c r="DG47">
        <f>ROUND(ROUND(AF47,2)*CX47,2)</f>
        <v>0</v>
      </c>
      <c r="DH47">
        <f t="shared" si="4"/>
        <v>0</v>
      </c>
      <c r="DI47">
        <f t="shared" si="5"/>
        <v>487.26</v>
      </c>
      <c r="DJ47">
        <f>DI47</f>
        <v>487.26</v>
      </c>
      <c r="DK47">
        <v>1</v>
      </c>
      <c r="DL47" t="s">
        <v>3</v>
      </c>
      <c r="DM47">
        <v>0</v>
      </c>
      <c r="DN47" t="s">
        <v>3</v>
      </c>
      <c r="DO47">
        <v>0</v>
      </c>
    </row>
    <row r="48" spans="1:119" x14ac:dyDescent="0.2">
      <c r="A48">
        <f>ROW(Source!A79)</f>
        <v>79</v>
      </c>
      <c r="B48">
        <v>72309884</v>
      </c>
      <c r="C48">
        <v>72313421</v>
      </c>
      <c r="D48">
        <v>70618715</v>
      </c>
      <c r="E48">
        <v>1</v>
      </c>
      <c r="F48">
        <v>1</v>
      </c>
      <c r="G48">
        <v>1</v>
      </c>
      <c r="H48">
        <v>2</v>
      </c>
      <c r="I48" t="s">
        <v>1023</v>
      </c>
      <c r="J48" t="s">
        <v>1024</v>
      </c>
      <c r="K48" t="s">
        <v>1025</v>
      </c>
      <c r="L48">
        <v>1368</v>
      </c>
      <c r="N48">
        <v>1011</v>
      </c>
      <c r="O48" t="s">
        <v>926</v>
      </c>
      <c r="P48" t="s">
        <v>926</v>
      </c>
      <c r="Q48">
        <v>1</v>
      </c>
      <c r="W48">
        <v>0</v>
      </c>
      <c r="X48">
        <v>-1686138860</v>
      </c>
      <c r="Y48">
        <f t="shared" si="0"/>
        <v>0.19</v>
      </c>
      <c r="AA48">
        <v>0</v>
      </c>
      <c r="AB48">
        <v>13.72</v>
      </c>
      <c r="AC48">
        <v>0</v>
      </c>
      <c r="AD48">
        <v>0</v>
      </c>
      <c r="AE48">
        <v>0</v>
      </c>
      <c r="AF48">
        <v>8.6300000000000008</v>
      </c>
      <c r="AG48">
        <v>0</v>
      </c>
      <c r="AH48">
        <v>0</v>
      </c>
      <c r="AI48">
        <v>1</v>
      </c>
      <c r="AJ48">
        <v>1.59</v>
      </c>
      <c r="AK48">
        <v>1</v>
      </c>
      <c r="AL48">
        <v>1</v>
      </c>
      <c r="AM48">
        <v>2</v>
      </c>
      <c r="AN48">
        <v>0</v>
      </c>
      <c r="AO48">
        <v>0</v>
      </c>
      <c r="AP48">
        <v>1</v>
      </c>
      <c r="AQ48">
        <v>1</v>
      </c>
      <c r="AR48">
        <v>0</v>
      </c>
      <c r="AS48" t="s">
        <v>3</v>
      </c>
      <c r="AT48">
        <v>0.19</v>
      </c>
      <c r="AU48" t="s">
        <v>3</v>
      </c>
      <c r="AV48">
        <v>1</v>
      </c>
      <c r="AW48">
        <v>2</v>
      </c>
      <c r="AX48">
        <v>72313429</v>
      </c>
      <c r="AY48">
        <v>1</v>
      </c>
      <c r="AZ48">
        <v>0</v>
      </c>
      <c r="BA48">
        <v>50</v>
      </c>
      <c r="BB48">
        <v>1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1.6397000000000002</v>
      </c>
      <c r="BL48">
        <v>0</v>
      </c>
      <c r="BM48">
        <v>0</v>
      </c>
      <c r="BN48">
        <v>0</v>
      </c>
      <c r="BO48">
        <v>0</v>
      </c>
      <c r="BP48">
        <v>1</v>
      </c>
      <c r="BQ48">
        <v>0</v>
      </c>
      <c r="BR48">
        <v>1.6397000000000002</v>
      </c>
      <c r="BS48">
        <v>0</v>
      </c>
      <c r="BT48">
        <v>0</v>
      </c>
      <c r="BU48">
        <v>0</v>
      </c>
      <c r="BV48">
        <v>0</v>
      </c>
      <c r="BW48">
        <v>1</v>
      </c>
      <c r="CV48">
        <v>0</v>
      </c>
      <c r="CW48">
        <f>ROUND(Y48*Source!I79*DO48,7)</f>
        <v>0</v>
      </c>
      <c r="CX48">
        <f>ROUND(Y48*Source!I79,7)</f>
        <v>0.76</v>
      </c>
      <c r="CY48">
        <f>AB48</f>
        <v>13.72</v>
      </c>
      <c r="CZ48">
        <f>AF48</f>
        <v>8.6300000000000008</v>
      </c>
      <c r="DA48">
        <f>AJ48</f>
        <v>1.59</v>
      </c>
      <c r="DB48">
        <f t="shared" si="1"/>
        <v>1.64</v>
      </c>
      <c r="DC48">
        <f t="shared" si="2"/>
        <v>0</v>
      </c>
      <c r="DD48" t="s">
        <v>3</v>
      </c>
      <c r="DE48" t="s">
        <v>3</v>
      </c>
      <c r="DF48">
        <f>ROUND(ROUND(AE48,2)*CX48,2)</f>
        <v>0</v>
      </c>
      <c r="DG48">
        <f>ROUND(ROUND(AF48*AJ48,2)*CX48,2)</f>
        <v>10.43</v>
      </c>
      <c r="DH48">
        <f t="shared" si="4"/>
        <v>0</v>
      </c>
      <c r="DI48">
        <f t="shared" si="5"/>
        <v>0</v>
      </c>
      <c r="DJ48">
        <f>DG48+DH48</f>
        <v>10.43</v>
      </c>
      <c r="DK48">
        <v>0</v>
      </c>
      <c r="DL48" t="s">
        <v>3</v>
      </c>
      <c r="DM48">
        <v>0</v>
      </c>
      <c r="DN48" t="s">
        <v>3</v>
      </c>
      <c r="DO48">
        <v>0</v>
      </c>
    </row>
    <row r="49" spans="1:119" x14ac:dyDescent="0.2">
      <c r="A49">
        <f>ROW(Source!A79)</f>
        <v>79</v>
      </c>
      <c r="B49">
        <v>72309884</v>
      </c>
      <c r="C49">
        <v>72313421</v>
      </c>
      <c r="D49">
        <v>70618737</v>
      </c>
      <c r="E49">
        <v>1</v>
      </c>
      <c r="F49">
        <v>1</v>
      </c>
      <c r="G49">
        <v>1</v>
      </c>
      <c r="H49">
        <v>2</v>
      </c>
      <c r="I49" t="s">
        <v>1026</v>
      </c>
      <c r="J49" t="s">
        <v>1027</v>
      </c>
      <c r="K49" t="s">
        <v>1028</v>
      </c>
      <c r="L49">
        <v>1368</v>
      </c>
      <c r="N49">
        <v>1011</v>
      </c>
      <c r="O49" t="s">
        <v>926</v>
      </c>
      <c r="P49" t="s">
        <v>926</v>
      </c>
      <c r="Q49">
        <v>1</v>
      </c>
      <c r="W49">
        <v>0</v>
      </c>
      <c r="X49">
        <v>126549986</v>
      </c>
      <c r="Y49">
        <f t="shared" si="0"/>
        <v>0.33</v>
      </c>
      <c r="AA49">
        <v>0</v>
      </c>
      <c r="AB49">
        <v>4.34</v>
      </c>
      <c r="AC49">
        <v>0</v>
      </c>
      <c r="AD49">
        <v>0</v>
      </c>
      <c r="AE49">
        <v>0</v>
      </c>
      <c r="AF49">
        <v>3.34</v>
      </c>
      <c r="AG49">
        <v>0</v>
      </c>
      <c r="AH49">
        <v>0</v>
      </c>
      <c r="AI49">
        <v>1</v>
      </c>
      <c r="AJ49">
        <v>1.3</v>
      </c>
      <c r="AK49">
        <v>1</v>
      </c>
      <c r="AL49">
        <v>1</v>
      </c>
      <c r="AM49">
        <v>2</v>
      </c>
      <c r="AN49">
        <v>0</v>
      </c>
      <c r="AO49">
        <v>0</v>
      </c>
      <c r="AP49">
        <v>1</v>
      </c>
      <c r="AQ49">
        <v>1</v>
      </c>
      <c r="AR49">
        <v>0</v>
      </c>
      <c r="AS49" t="s">
        <v>3</v>
      </c>
      <c r="AT49">
        <v>0.33</v>
      </c>
      <c r="AU49" t="s">
        <v>3</v>
      </c>
      <c r="AV49">
        <v>1</v>
      </c>
      <c r="AW49">
        <v>2</v>
      </c>
      <c r="AX49">
        <v>72313430</v>
      </c>
      <c r="AY49">
        <v>1</v>
      </c>
      <c r="AZ49">
        <v>0</v>
      </c>
      <c r="BA49">
        <v>51</v>
      </c>
      <c r="BB49">
        <v>1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1.1022000000000001</v>
      </c>
      <c r="BL49">
        <v>0</v>
      </c>
      <c r="BM49">
        <v>0</v>
      </c>
      <c r="BN49">
        <v>0</v>
      </c>
      <c r="BO49">
        <v>0</v>
      </c>
      <c r="BP49">
        <v>1</v>
      </c>
      <c r="BQ49">
        <v>0</v>
      </c>
      <c r="BR49">
        <v>1.1022000000000001</v>
      </c>
      <c r="BS49">
        <v>0</v>
      </c>
      <c r="BT49">
        <v>0</v>
      </c>
      <c r="BU49">
        <v>0</v>
      </c>
      <c r="BV49">
        <v>0</v>
      </c>
      <c r="BW49">
        <v>1</v>
      </c>
      <c r="CV49">
        <v>0</v>
      </c>
      <c r="CW49">
        <f>ROUND(Y49*Source!I79*DO49,7)</f>
        <v>0</v>
      </c>
      <c r="CX49">
        <f>ROUND(Y49*Source!I79,7)</f>
        <v>1.32</v>
      </c>
      <c r="CY49">
        <f>AB49</f>
        <v>4.34</v>
      </c>
      <c r="CZ49">
        <f>AF49</f>
        <v>3.34</v>
      </c>
      <c r="DA49">
        <f>AJ49</f>
        <v>1.3</v>
      </c>
      <c r="DB49">
        <f t="shared" si="1"/>
        <v>1.1000000000000001</v>
      </c>
      <c r="DC49">
        <f t="shared" si="2"/>
        <v>0</v>
      </c>
      <c r="DD49" t="s">
        <v>3</v>
      </c>
      <c r="DE49" t="s">
        <v>3</v>
      </c>
      <c r="DF49">
        <f>ROUND(ROUND(AE49,2)*CX49,2)</f>
        <v>0</v>
      </c>
      <c r="DG49">
        <f>ROUND(ROUND(AF49*AJ49,2)*CX49,2)</f>
        <v>5.73</v>
      </c>
      <c r="DH49">
        <f t="shared" si="4"/>
        <v>0</v>
      </c>
      <c r="DI49">
        <f t="shared" si="5"/>
        <v>0</v>
      </c>
      <c r="DJ49">
        <f>DG49+DH49</f>
        <v>5.73</v>
      </c>
      <c r="DK49">
        <v>0</v>
      </c>
      <c r="DL49" t="s">
        <v>3</v>
      </c>
      <c r="DM49">
        <v>0</v>
      </c>
      <c r="DN49" t="s">
        <v>3</v>
      </c>
      <c r="DO49">
        <v>0</v>
      </c>
    </row>
    <row r="50" spans="1:119" x14ac:dyDescent="0.2">
      <c r="A50">
        <f>ROW(Source!A79)</f>
        <v>79</v>
      </c>
      <c r="B50">
        <v>72309884</v>
      </c>
      <c r="C50">
        <v>72313421</v>
      </c>
      <c r="D50">
        <v>70565767</v>
      </c>
      <c r="E50">
        <v>1</v>
      </c>
      <c r="F50">
        <v>1</v>
      </c>
      <c r="G50">
        <v>1</v>
      </c>
      <c r="H50">
        <v>3</v>
      </c>
      <c r="I50" t="s">
        <v>1029</v>
      </c>
      <c r="J50" t="s">
        <v>1030</v>
      </c>
      <c r="K50" t="s">
        <v>1031</v>
      </c>
      <c r="L50">
        <v>1346</v>
      </c>
      <c r="N50">
        <v>1009</v>
      </c>
      <c r="O50" t="s">
        <v>443</v>
      </c>
      <c r="P50" t="s">
        <v>443</v>
      </c>
      <c r="Q50">
        <v>1</v>
      </c>
      <c r="W50">
        <v>0</v>
      </c>
      <c r="X50">
        <v>334199898</v>
      </c>
      <c r="Y50">
        <f t="shared" si="0"/>
        <v>0.02</v>
      </c>
      <c r="AA50">
        <v>966.83</v>
      </c>
      <c r="AB50">
        <v>0</v>
      </c>
      <c r="AC50">
        <v>0</v>
      </c>
      <c r="AD50">
        <v>0</v>
      </c>
      <c r="AE50">
        <v>596.80999999999995</v>
      </c>
      <c r="AF50">
        <v>0</v>
      </c>
      <c r="AG50">
        <v>0</v>
      </c>
      <c r="AH50">
        <v>0</v>
      </c>
      <c r="AI50">
        <v>1.62</v>
      </c>
      <c r="AJ50">
        <v>1</v>
      </c>
      <c r="AK50">
        <v>1</v>
      </c>
      <c r="AL50">
        <v>1</v>
      </c>
      <c r="AM50">
        <v>2</v>
      </c>
      <c r="AN50">
        <v>0</v>
      </c>
      <c r="AO50">
        <v>0</v>
      </c>
      <c r="AP50">
        <v>1</v>
      </c>
      <c r="AQ50">
        <v>1</v>
      </c>
      <c r="AR50">
        <v>0</v>
      </c>
      <c r="AS50" t="s">
        <v>3</v>
      </c>
      <c r="AT50">
        <v>0.02</v>
      </c>
      <c r="AU50" t="s">
        <v>3</v>
      </c>
      <c r="AV50">
        <v>0</v>
      </c>
      <c r="AW50">
        <v>2</v>
      </c>
      <c r="AX50">
        <v>72313431</v>
      </c>
      <c r="AY50">
        <v>1</v>
      </c>
      <c r="AZ50">
        <v>0</v>
      </c>
      <c r="BA50">
        <v>52</v>
      </c>
      <c r="BB50">
        <v>1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11.936199999999999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1</v>
      </c>
      <c r="BQ50">
        <v>11.936199999999999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1</v>
      </c>
      <c r="CV50">
        <v>0</v>
      </c>
      <c r="CW50">
        <v>0</v>
      </c>
      <c r="CX50">
        <f>ROUND(Y50*Source!I79,7)</f>
        <v>0.08</v>
      </c>
      <c r="CY50">
        <f>AA50</f>
        <v>966.83</v>
      </c>
      <c r="CZ50">
        <f>AE50</f>
        <v>596.80999999999995</v>
      </c>
      <c r="DA50">
        <f>AI50</f>
        <v>1.62</v>
      </c>
      <c r="DB50">
        <f t="shared" si="1"/>
        <v>11.94</v>
      </c>
      <c r="DC50">
        <f t="shared" si="2"/>
        <v>0</v>
      </c>
      <c r="DD50" t="s">
        <v>3</v>
      </c>
      <c r="DE50" t="s">
        <v>3</v>
      </c>
      <c r="DF50">
        <f>ROUND(ROUND(AE50*AI50,2)*CX50,2)</f>
        <v>77.349999999999994</v>
      </c>
      <c r="DG50">
        <f t="shared" ref="DG50:DG56" si="18">ROUND(ROUND(AF50,2)*CX50,2)</f>
        <v>0</v>
      </c>
      <c r="DH50">
        <f t="shared" si="4"/>
        <v>0</v>
      </c>
      <c r="DI50">
        <f t="shared" si="5"/>
        <v>0</v>
      </c>
      <c r="DJ50">
        <f>DF50</f>
        <v>77.349999999999994</v>
      </c>
      <c r="DK50">
        <v>0</v>
      </c>
      <c r="DL50" t="s">
        <v>3</v>
      </c>
      <c r="DM50">
        <v>0</v>
      </c>
      <c r="DN50" t="s">
        <v>3</v>
      </c>
      <c r="DO50">
        <v>0</v>
      </c>
    </row>
    <row r="51" spans="1:119" x14ac:dyDescent="0.2">
      <c r="A51">
        <f>ROW(Source!A79)</f>
        <v>79</v>
      </c>
      <c r="B51">
        <v>72309884</v>
      </c>
      <c r="C51">
        <v>72313421</v>
      </c>
      <c r="D51">
        <v>70570411</v>
      </c>
      <c r="E51">
        <v>1</v>
      </c>
      <c r="F51">
        <v>1</v>
      </c>
      <c r="G51">
        <v>1</v>
      </c>
      <c r="H51">
        <v>3</v>
      </c>
      <c r="I51" t="s">
        <v>1032</v>
      </c>
      <c r="J51" t="s">
        <v>1033</v>
      </c>
      <c r="K51" t="s">
        <v>1034</v>
      </c>
      <c r="L51">
        <v>1346</v>
      </c>
      <c r="N51">
        <v>1009</v>
      </c>
      <c r="O51" t="s">
        <v>443</v>
      </c>
      <c r="P51" t="s">
        <v>443</v>
      </c>
      <c r="Q51">
        <v>1</v>
      </c>
      <c r="W51">
        <v>0</v>
      </c>
      <c r="X51">
        <v>651944166</v>
      </c>
      <c r="Y51">
        <f t="shared" si="0"/>
        <v>2E-3</v>
      </c>
      <c r="AA51">
        <v>92.02</v>
      </c>
      <c r="AB51">
        <v>0</v>
      </c>
      <c r="AC51">
        <v>0</v>
      </c>
      <c r="AD51">
        <v>0</v>
      </c>
      <c r="AE51">
        <v>56.11</v>
      </c>
      <c r="AF51">
        <v>0</v>
      </c>
      <c r="AG51">
        <v>0</v>
      </c>
      <c r="AH51">
        <v>0</v>
      </c>
      <c r="AI51">
        <v>1.64</v>
      </c>
      <c r="AJ51">
        <v>1</v>
      </c>
      <c r="AK51">
        <v>1</v>
      </c>
      <c r="AL51">
        <v>1</v>
      </c>
      <c r="AM51">
        <v>2</v>
      </c>
      <c r="AN51">
        <v>0</v>
      </c>
      <c r="AO51">
        <v>0</v>
      </c>
      <c r="AP51">
        <v>1</v>
      </c>
      <c r="AQ51">
        <v>1</v>
      </c>
      <c r="AR51">
        <v>0</v>
      </c>
      <c r="AS51" t="s">
        <v>3</v>
      </c>
      <c r="AT51">
        <v>2E-3</v>
      </c>
      <c r="AU51" t="s">
        <v>3</v>
      </c>
      <c r="AV51">
        <v>0</v>
      </c>
      <c r="AW51">
        <v>2</v>
      </c>
      <c r="AX51">
        <v>72313432</v>
      </c>
      <c r="AY51">
        <v>1</v>
      </c>
      <c r="AZ51">
        <v>0</v>
      </c>
      <c r="BA51">
        <v>53</v>
      </c>
      <c r="BB51">
        <v>1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0.11222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1</v>
      </c>
      <c r="BQ51">
        <v>0.11222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1</v>
      </c>
      <c r="CV51">
        <v>0</v>
      </c>
      <c r="CW51">
        <v>0</v>
      </c>
      <c r="CX51">
        <f>ROUND(Y51*Source!I79,7)</f>
        <v>8.0000000000000002E-3</v>
      </c>
      <c r="CY51">
        <f>AA51</f>
        <v>92.02</v>
      </c>
      <c r="CZ51">
        <f>AE51</f>
        <v>56.11</v>
      </c>
      <c r="DA51">
        <f>AI51</f>
        <v>1.64</v>
      </c>
      <c r="DB51">
        <f t="shared" si="1"/>
        <v>0.11</v>
      </c>
      <c r="DC51">
        <f t="shared" si="2"/>
        <v>0</v>
      </c>
      <c r="DD51" t="s">
        <v>3</v>
      </c>
      <c r="DE51" t="s">
        <v>3</v>
      </c>
      <c r="DF51">
        <f>ROUND(ROUND(AE51*AI51,2)*CX51,2)</f>
        <v>0.74</v>
      </c>
      <c r="DG51">
        <f t="shared" si="18"/>
        <v>0</v>
      </c>
      <c r="DH51">
        <f t="shared" si="4"/>
        <v>0</v>
      </c>
      <c r="DI51">
        <f t="shared" si="5"/>
        <v>0</v>
      </c>
      <c r="DJ51">
        <f>DF51</f>
        <v>0.74</v>
      </c>
      <c r="DK51">
        <v>0</v>
      </c>
      <c r="DL51" t="s">
        <v>3</v>
      </c>
      <c r="DM51">
        <v>0</v>
      </c>
      <c r="DN51" t="s">
        <v>3</v>
      </c>
      <c r="DO51">
        <v>0</v>
      </c>
    </row>
    <row r="52" spans="1:119" x14ac:dyDescent="0.2">
      <c r="A52">
        <f>ROW(Source!A79)</f>
        <v>79</v>
      </c>
      <c r="B52">
        <v>72309884</v>
      </c>
      <c r="C52">
        <v>72313421</v>
      </c>
      <c r="D52">
        <v>70611686</v>
      </c>
      <c r="E52">
        <v>1</v>
      </c>
      <c r="F52">
        <v>1</v>
      </c>
      <c r="G52">
        <v>1</v>
      </c>
      <c r="H52">
        <v>3</v>
      </c>
      <c r="I52" t="s">
        <v>150</v>
      </c>
      <c r="J52" t="s">
        <v>152</v>
      </c>
      <c r="K52" t="s">
        <v>151</v>
      </c>
      <c r="L52">
        <v>1371</v>
      </c>
      <c r="N52">
        <v>1013</v>
      </c>
      <c r="O52" t="s">
        <v>118</v>
      </c>
      <c r="P52" t="s">
        <v>118</v>
      </c>
      <c r="Q52">
        <v>1</v>
      </c>
      <c r="W52">
        <v>0</v>
      </c>
      <c r="X52">
        <v>-1068176085</v>
      </c>
      <c r="Y52">
        <f t="shared" si="0"/>
        <v>1</v>
      </c>
      <c r="AA52">
        <v>262.69</v>
      </c>
      <c r="AB52">
        <v>0</v>
      </c>
      <c r="AC52">
        <v>0</v>
      </c>
      <c r="AD52">
        <v>0</v>
      </c>
      <c r="AE52">
        <v>206.84</v>
      </c>
      <c r="AF52">
        <v>0</v>
      </c>
      <c r="AG52">
        <v>0</v>
      </c>
      <c r="AH52">
        <v>0</v>
      </c>
      <c r="AI52">
        <v>1.27</v>
      </c>
      <c r="AJ52">
        <v>1</v>
      </c>
      <c r="AK52">
        <v>1</v>
      </c>
      <c r="AL52">
        <v>1</v>
      </c>
      <c r="AM52">
        <v>0</v>
      </c>
      <c r="AN52">
        <v>0</v>
      </c>
      <c r="AO52">
        <v>0</v>
      </c>
      <c r="AP52">
        <v>1</v>
      </c>
      <c r="AQ52">
        <v>0</v>
      </c>
      <c r="AR52">
        <v>0</v>
      </c>
      <c r="AS52" t="s">
        <v>3</v>
      </c>
      <c r="AT52">
        <v>1</v>
      </c>
      <c r="AU52" t="s">
        <v>3</v>
      </c>
      <c r="AV52">
        <v>0</v>
      </c>
      <c r="AW52">
        <v>1</v>
      </c>
      <c r="AX52">
        <v>-1</v>
      </c>
      <c r="AY52">
        <v>0</v>
      </c>
      <c r="AZ52">
        <v>0</v>
      </c>
      <c r="BA52" t="s">
        <v>3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CV52">
        <v>0</v>
      </c>
      <c r="CW52">
        <v>0</v>
      </c>
      <c r="CX52">
        <f>ROUND(Y52*Source!I79,7)</f>
        <v>4</v>
      </c>
      <c r="CY52">
        <f>AA52</f>
        <v>262.69</v>
      </c>
      <c r="CZ52">
        <f>AE52</f>
        <v>206.84</v>
      </c>
      <c r="DA52">
        <f>AI52</f>
        <v>1.27</v>
      </c>
      <c r="DB52">
        <f t="shared" si="1"/>
        <v>206.84</v>
      </c>
      <c r="DC52">
        <f t="shared" si="2"/>
        <v>0</v>
      </c>
      <c r="DD52" t="s">
        <v>3</v>
      </c>
      <c r="DE52" t="s">
        <v>3</v>
      </c>
      <c r="DF52">
        <f>ROUND(ROUND(AE52*AI52,2)*CX52,2)</f>
        <v>1050.76</v>
      </c>
      <c r="DG52">
        <f t="shared" si="18"/>
        <v>0</v>
      </c>
      <c r="DH52">
        <f t="shared" si="4"/>
        <v>0</v>
      </c>
      <c r="DI52">
        <f t="shared" si="5"/>
        <v>0</v>
      </c>
      <c r="DJ52">
        <f>DF52</f>
        <v>1050.76</v>
      </c>
      <c r="DK52">
        <v>0</v>
      </c>
      <c r="DL52" t="s">
        <v>3</v>
      </c>
      <c r="DM52">
        <v>0</v>
      </c>
      <c r="DN52" t="s">
        <v>3</v>
      </c>
      <c r="DO52">
        <v>0</v>
      </c>
    </row>
    <row r="53" spans="1:119" x14ac:dyDescent="0.2">
      <c r="A53">
        <f>ROW(Source!A81)</f>
        <v>81</v>
      </c>
      <c r="B53">
        <v>72309884</v>
      </c>
      <c r="C53">
        <v>72311042</v>
      </c>
      <c r="D53">
        <v>68776566</v>
      </c>
      <c r="E53">
        <v>117</v>
      </c>
      <c r="F53">
        <v>1</v>
      </c>
      <c r="G53">
        <v>1</v>
      </c>
      <c r="H53">
        <v>1</v>
      </c>
      <c r="I53" t="s">
        <v>1035</v>
      </c>
      <c r="J53" t="s">
        <v>3</v>
      </c>
      <c r="K53" t="s">
        <v>1036</v>
      </c>
      <c r="L53">
        <v>1369</v>
      </c>
      <c r="N53">
        <v>1013</v>
      </c>
      <c r="O53" t="s">
        <v>1037</v>
      </c>
      <c r="P53" t="s">
        <v>1037</v>
      </c>
      <c r="Q53">
        <v>1</v>
      </c>
      <c r="W53">
        <v>0</v>
      </c>
      <c r="X53">
        <v>-236928766</v>
      </c>
      <c r="Y53">
        <f t="shared" si="0"/>
        <v>0.1</v>
      </c>
      <c r="AA53">
        <v>0</v>
      </c>
      <c r="AB53">
        <v>0</v>
      </c>
      <c r="AC53">
        <v>0</v>
      </c>
      <c r="AD53">
        <v>320.41000000000003</v>
      </c>
      <c r="AE53">
        <v>0</v>
      </c>
      <c r="AF53">
        <v>0</v>
      </c>
      <c r="AG53">
        <v>0</v>
      </c>
      <c r="AH53">
        <v>320.41000000000003</v>
      </c>
      <c r="AI53">
        <v>1</v>
      </c>
      <c r="AJ53">
        <v>1</v>
      </c>
      <c r="AK53">
        <v>1</v>
      </c>
      <c r="AL53">
        <v>1</v>
      </c>
      <c r="AM53">
        <v>-2</v>
      </c>
      <c r="AN53">
        <v>0</v>
      </c>
      <c r="AO53">
        <v>0</v>
      </c>
      <c r="AP53">
        <v>1</v>
      </c>
      <c r="AQ53">
        <v>1</v>
      </c>
      <c r="AR53">
        <v>0</v>
      </c>
      <c r="AS53" t="s">
        <v>3</v>
      </c>
      <c r="AT53">
        <v>0.1</v>
      </c>
      <c r="AU53" t="s">
        <v>3</v>
      </c>
      <c r="AV53">
        <v>1</v>
      </c>
      <c r="AW53">
        <v>2</v>
      </c>
      <c r="AX53">
        <v>72311053</v>
      </c>
      <c r="AY53">
        <v>2</v>
      </c>
      <c r="AZ53">
        <v>131072</v>
      </c>
      <c r="BA53">
        <v>55</v>
      </c>
      <c r="BB53">
        <v>1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32.041000000000004</v>
      </c>
      <c r="BN53">
        <v>0.1</v>
      </c>
      <c r="BO53">
        <v>0</v>
      </c>
      <c r="BP53">
        <v>1</v>
      </c>
      <c r="BQ53">
        <v>0</v>
      </c>
      <c r="BR53">
        <v>0</v>
      </c>
      <c r="BS53">
        <v>0</v>
      </c>
      <c r="BT53">
        <v>32.041000000000004</v>
      </c>
      <c r="BU53">
        <v>0.1</v>
      </c>
      <c r="BV53">
        <v>0</v>
      </c>
      <c r="BW53">
        <v>1</v>
      </c>
      <c r="CU53">
        <f>ROUND(AT53*Source!I81*AH53*AL53,2)</f>
        <v>6.41</v>
      </c>
      <c r="CV53">
        <f>ROUND(Y53*Source!I81,7)</f>
        <v>0.02</v>
      </c>
      <c r="CW53">
        <v>0</v>
      </c>
      <c r="CX53">
        <f>ROUND(Y53*Source!I81,7)</f>
        <v>0.02</v>
      </c>
      <c r="CY53">
        <f>AD53</f>
        <v>320.41000000000003</v>
      </c>
      <c r="CZ53">
        <f>AH53</f>
        <v>320.41000000000003</v>
      </c>
      <c r="DA53">
        <f>AL53</f>
        <v>1</v>
      </c>
      <c r="DB53">
        <f t="shared" si="1"/>
        <v>32.04</v>
      </c>
      <c r="DC53">
        <f t="shared" si="2"/>
        <v>0</v>
      </c>
      <c r="DD53" t="s">
        <v>3</v>
      </c>
      <c r="DE53" t="s">
        <v>3</v>
      </c>
      <c r="DF53">
        <f t="shared" ref="DF53:DF59" si="19">ROUND(ROUND(AE53,2)*CX53,2)</f>
        <v>0</v>
      </c>
      <c r="DG53">
        <f t="shared" si="18"/>
        <v>0</v>
      </c>
      <c r="DH53">
        <f t="shared" si="4"/>
        <v>0</v>
      </c>
      <c r="DI53">
        <f t="shared" si="5"/>
        <v>6.41</v>
      </c>
      <c r="DJ53">
        <f>DI53</f>
        <v>6.41</v>
      </c>
      <c r="DK53">
        <v>1</v>
      </c>
      <c r="DL53" t="s">
        <v>3</v>
      </c>
      <c r="DM53">
        <v>0</v>
      </c>
      <c r="DN53" t="s">
        <v>3</v>
      </c>
      <c r="DO53">
        <v>0</v>
      </c>
    </row>
    <row r="54" spans="1:119" x14ac:dyDescent="0.2">
      <c r="A54">
        <f>ROW(Source!A81)</f>
        <v>81</v>
      </c>
      <c r="B54">
        <v>72309884</v>
      </c>
      <c r="C54">
        <v>72311042</v>
      </c>
      <c r="D54">
        <v>68776572</v>
      </c>
      <c r="E54">
        <v>117</v>
      </c>
      <c r="F54">
        <v>1</v>
      </c>
      <c r="G54">
        <v>1</v>
      </c>
      <c r="H54">
        <v>1</v>
      </c>
      <c r="I54" t="s">
        <v>1038</v>
      </c>
      <c r="J54" t="s">
        <v>3</v>
      </c>
      <c r="K54" t="s">
        <v>1039</v>
      </c>
      <c r="L54">
        <v>1369</v>
      </c>
      <c r="N54">
        <v>1013</v>
      </c>
      <c r="O54" t="s">
        <v>1037</v>
      </c>
      <c r="P54" t="s">
        <v>1037</v>
      </c>
      <c r="Q54">
        <v>1</v>
      </c>
      <c r="W54">
        <v>0</v>
      </c>
      <c r="X54">
        <v>-512803540</v>
      </c>
      <c r="Y54">
        <f t="shared" si="0"/>
        <v>69.83</v>
      </c>
      <c r="AA54">
        <v>0</v>
      </c>
      <c r="AB54">
        <v>0</v>
      </c>
      <c r="AC54">
        <v>0</v>
      </c>
      <c r="AD54">
        <v>393.89</v>
      </c>
      <c r="AE54">
        <v>0</v>
      </c>
      <c r="AF54">
        <v>0</v>
      </c>
      <c r="AG54">
        <v>0</v>
      </c>
      <c r="AH54">
        <v>393.89</v>
      </c>
      <c r="AI54">
        <v>1</v>
      </c>
      <c r="AJ54">
        <v>1</v>
      </c>
      <c r="AK54">
        <v>1</v>
      </c>
      <c r="AL54">
        <v>1</v>
      </c>
      <c r="AM54">
        <v>-2</v>
      </c>
      <c r="AN54">
        <v>0</v>
      </c>
      <c r="AO54">
        <v>0</v>
      </c>
      <c r="AP54">
        <v>1</v>
      </c>
      <c r="AQ54">
        <v>1</v>
      </c>
      <c r="AR54">
        <v>0</v>
      </c>
      <c r="AS54" t="s">
        <v>3</v>
      </c>
      <c r="AT54">
        <v>69.83</v>
      </c>
      <c r="AU54" t="s">
        <v>3</v>
      </c>
      <c r="AV54">
        <v>1</v>
      </c>
      <c r="AW54">
        <v>2</v>
      </c>
      <c r="AX54">
        <v>72311054</v>
      </c>
      <c r="AY54">
        <v>2</v>
      </c>
      <c r="AZ54">
        <v>131072</v>
      </c>
      <c r="BA54">
        <v>56</v>
      </c>
      <c r="BB54">
        <v>1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27505.338699999997</v>
      </c>
      <c r="BN54">
        <v>69.83</v>
      </c>
      <c r="BO54">
        <v>0</v>
      </c>
      <c r="BP54">
        <v>1</v>
      </c>
      <c r="BQ54">
        <v>0</v>
      </c>
      <c r="BR54">
        <v>0</v>
      </c>
      <c r="BS54">
        <v>0</v>
      </c>
      <c r="BT54">
        <v>27505.338699999997</v>
      </c>
      <c r="BU54">
        <v>69.83</v>
      </c>
      <c r="BV54">
        <v>0</v>
      </c>
      <c r="BW54">
        <v>1</v>
      </c>
      <c r="CU54">
        <f>ROUND(AT54*Source!I81*AH54*AL54,2)</f>
        <v>5501.07</v>
      </c>
      <c r="CV54">
        <f>ROUND(Y54*Source!I81,7)</f>
        <v>13.965999999999999</v>
      </c>
      <c r="CW54">
        <v>0</v>
      </c>
      <c r="CX54">
        <f>ROUND(Y54*Source!I81,7)</f>
        <v>13.965999999999999</v>
      </c>
      <c r="CY54">
        <f>AD54</f>
        <v>393.89</v>
      </c>
      <c r="CZ54">
        <f>AH54</f>
        <v>393.89</v>
      </c>
      <c r="DA54">
        <f>AL54</f>
        <v>1</v>
      </c>
      <c r="DB54">
        <f t="shared" si="1"/>
        <v>27505.34</v>
      </c>
      <c r="DC54">
        <f t="shared" si="2"/>
        <v>0</v>
      </c>
      <c r="DD54" t="s">
        <v>3</v>
      </c>
      <c r="DE54" t="s">
        <v>3</v>
      </c>
      <c r="DF54">
        <f t="shared" si="19"/>
        <v>0</v>
      </c>
      <c r="DG54">
        <f t="shared" si="18"/>
        <v>0</v>
      </c>
      <c r="DH54">
        <f t="shared" si="4"/>
        <v>0</v>
      </c>
      <c r="DI54">
        <f t="shared" si="5"/>
        <v>5501.07</v>
      </c>
      <c r="DJ54">
        <f>DI54</f>
        <v>5501.07</v>
      </c>
      <c r="DK54">
        <v>1</v>
      </c>
      <c r="DL54" t="s">
        <v>3</v>
      </c>
      <c r="DM54">
        <v>0</v>
      </c>
      <c r="DN54" t="s">
        <v>3</v>
      </c>
      <c r="DO54">
        <v>0</v>
      </c>
    </row>
    <row r="55" spans="1:119" x14ac:dyDescent="0.2">
      <c r="A55">
        <f>ROW(Source!A81)</f>
        <v>81</v>
      </c>
      <c r="B55">
        <v>72309884</v>
      </c>
      <c r="C55">
        <v>72311042</v>
      </c>
      <c r="D55">
        <v>68776608</v>
      </c>
      <c r="E55">
        <v>117</v>
      </c>
      <c r="F55">
        <v>1</v>
      </c>
      <c r="G55">
        <v>1</v>
      </c>
      <c r="H55">
        <v>1</v>
      </c>
      <c r="I55" t="s">
        <v>920</v>
      </c>
      <c r="J55" t="s">
        <v>3</v>
      </c>
      <c r="K55" t="s">
        <v>921</v>
      </c>
      <c r="L55">
        <v>1191</v>
      </c>
      <c r="N55">
        <v>1013</v>
      </c>
      <c r="O55" t="s">
        <v>922</v>
      </c>
      <c r="P55" t="s">
        <v>922</v>
      </c>
      <c r="Q55">
        <v>1</v>
      </c>
      <c r="W55">
        <v>0</v>
      </c>
      <c r="X55">
        <v>-1417349443</v>
      </c>
      <c r="Y55">
        <f t="shared" si="0"/>
        <v>0.09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1</v>
      </c>
      <c r="AJ55">
        <v>1</v>
      </c>
      <c r="AK55">
        <v>1</v>
      </c>
      <c r="AL55">
        <v>1</v>
      </c>
      <c r="AM55">
        <v>-2</v>
      </c>
      <c r="AN55">
        <v>0</v>
      </c>
      <c r="AO55">
        <v>0</v>
      </c>
      <c r="AP55">
        <v>1</v>
      </c>
      <c r="AQ55">
        <v>1</v>
      </c>
      <c r="AR55">
        <v>0</v>
      </c>
      <c r="AS55" t="s">
        <v>3</v>
      </c>
      <c r="AT55">
        <v>0.09</v>
      </c>
      <c r="AU55" t="s">
        <v>3</v>
      </c>
      <c r="AV55">
        <v>2</v>
      </c>
      <c r="AW55">
        <v>2</v>
      </c>
      <c r="AX55">
        <v>72311055</v>
      </c>
      <c r="AY55">
        <v>1</v>
      </c>
      <c r="AZ55">
        <v>0</v>
      </c>
      <c r="BA55">
        <v>57</v>
      </c>
      <c r="BB55">
        <v>1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CV55">
        <v>0</v>
      </c>
      <c r="CW55">
        <v>0</v>
      </c>
      <c r="CX55">
        <f>ROUND(Y55*Source!I81,7)</f>
        <v>1.7999999999999999E-2</v>
      </c>
      <c r="CY55">
        <f>AD55</f>
        <v>0</v>
      </c>
      <c r="CZ55">
        <f>AH55</f>
        <v>0</v>
      </c>
      <c r="DA55">
        <f>AL55</f>
        <v>1</v>
      </c>
      <c r="DB55">
        <f t="shared" si="1"/>
        <v>0</v>
      </c>
      <c r="DC55">
        <f t="shared" si="2"/>
        <v>0</v>
      </c>
      <c r="DD55" t="s">
        <v>3</v>
      </c>
      <c r="DE55" t="s">
        <v>3</v>
      </c>
      <c r="DF55">
        <f t="shared" si="19"/>
        <v>0</v>
      </c>
      <c r="DG55">
        <f t="shared" si="18"/>
        <v>0</v>
      </c>
      <c r="DH55">
        <f t="shared" si="4"/>
        <v>0</v>
      </c>
      <c r="DI55">
        <f t="shared" si="5"/>
        <v>0</v>
      </c>
      <c r="DJ55">
        <f>DI55</f>
        <v>0</v>
      </c>
      <c r="DK55">
        <v>0</v>
      </c>
      <c r="DL55" t="s">
        <v>3</v>
      </c>
      <c r="DM55">
        <v>0</v>
      </c>
      <c r="DN55" t="s">
        <v>3</v>
      </c>
      <c r="DO55">
        <v>0</v>
      </c>
    </row>
    <row r="56" spans="1:119" x14ac:dyDescent="0.2">
      <c r="A56">
        <f>ROW(Source!A81)</f>
        <v>81</v>
      </c>
      <c r="B56">
        <v>72309884</v>
      </c>
      <c r="C56">
        <v>72311042</v>
      </c>
      <c r="D56">
        <v>68784047</v>
      </c>
      <c r="E56">
        <v>1</v>
      </c>
      <c r="F56">
        <v>1</v>
      </c>
      <c r="G56">
        <v>1</v>
      </c>
      <c r="H56">
        <v>2</v>
      </c>
      <c r="I56" t="s">
        <v>978</v>
      </c>
      <c r="J56" t="s">
        <v>979</v>
      </c>
      <c r="K56" t="s">
        <v>980</v>
      </c>
      <c r="L56">
        <v>1368</v>
      </c>
      <c r="N56">
        <v>1011</v>
      </c>
      <c r="O56" t="s">
        <v>926</v>
      </c>
      <c r="P56" t="s">
        <v>926</v>
      </c>
      <c r="Q56">
        <v>1</v>
      </c>
      <c r="W56">
        <v>0</v>
      </c>
      <c r="X56">
        <v>-849950259</v>
      </c>
      <c r="Y56">
        <f t="shared" si="0"/>
        <v>0.09</v>
      </c>
      <c r="AA56">
        <v>0</v>
      </c>
      <c r="AB56">
        <v>579.09</v>
      </c>
      <c r="AC56">
        <v>393.89</v>
      </c>
      <c r="AD56">
        <v>0</v>
      </c>
      <c r="AE56">
        <v>0</v>
      </c>
      <c r="AF56">
        <v>579.09</v>
      </c>
      <c r="AG56">
        <v>393.89</v>
      </c>
      <c r="AH56">
        <v>0</v>
      </c>
      <c r="AI56">
        <v>1</v>
      </c>
      <c r="AJ56">
        <v>1</v>
      </c>
      <c r="AK56">
        <v>1</v>
      </c>
      <c r="AL56">
        <v>1</v>
      </c>
      <c r="AM56">
        <v>-2</v>
      </c>
      <c r="AN56">
        <v>0</v>
      </c>
      <c r="AO56">
        <v>0</v>
      </c>
      <c r="AP56">
        <v>1</v>
      </c>
      <c r="AQ56">
        <v>1</v>
      </c>
      <c r="AR56">
        <v>0</v>
      </c>
      <c r="AS56" t="s">
        <v>3</v>
      </c>
      <c r="AT56">
        <v>0.09</v>
      </c>
      <c r="AU56" t="s">
        <v>3</v>
      </c>
      <c r="AV56">
        <v>1</v>
      </c>
      <c r="AW56">
        <v>2</v>
      </c>
      <c r="AX56">
        <v>72311056</v>
      </c>
      <c r="AY56">
        <v>2</v>
      </c>
      <c r="AZ56">
        <v>98304</v>
      </c>
      <c r="BA56">
        <v>58</v>
      </c>
      <c r="BB56">
        <v>1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52.118099999999998</v>
      </c>
      <c r="BL56">
        <v>35.450099999999999</v>
      </c>
      <c r="BM56">
        <v>0</v>
      </c>
      <c r="BN56">
        <v>0</v>
      </c>
      <c r="BO56">
        <v>0.09</v>
      </c>
      <c r="BP56">
        <v>1</v>
      </c>
      <c r="BQ56">
        <v>0</v>
      </c>
      <c r="BR56">
        <v>52.118099999999998</v>
      </c>
      <c r="BS56">
        <v>35.450099999999999</v>
      </c>
      <c r="BT56">
        <v>0</v>
      </c>
      <c r="BU56">
        <v>0</v>
      </c>
      <c r="BV56">
        <v>0.09</v>
      </c>
      <c r="BW56">
        <v>1</v>
      </c>
      <c r="CV56">
        <v>0</v>
      </c>
      <c r="CW56">
        <f>ROUND(Y56*Source!I81*DO56,7)</f>
        <v>1.7999999999999999E-2</v>
      </c>
      <c r="CX56">
        <f>ROUND(Y56*Source!I81,7)</f>
        <v>1.7999999999999999E-2</v>
      </c>
      <c r="CY56">
        <f>AB56</f>
        <v>579.09</v>
      </c>
      <c r="CZ56">
        <f>AF56</f>
        <v>579.09</v>
      </c>
      <c r="DA56">
        <f>AJ56</f>
        <v>1</v>
      </c>
      <c r="DB56">
        <f t="shared" si="1"/>
        <v>52.12</v>
      </c>
      <c r="DC56">
        <f t="shared" si="2"/>
        <v>35.450000000000003</v>
      </c>
      <c r="DD56" t="s">
        <v>3</v>
      </c>
      <c r="DE56" t="s">
        <v>3</v>
      </c>
      <c r="DF56">
        <f t="shared" si="19"/>
        <v>0</v>
      </c>
      <c r="DG56">
        <f t="shared" si="18"/>
        <v>10.42</v>
      </c>
      <c r="DH56">
        <f t="shared" si="4"/>
        <v>7.09</v>
      </c>
      <c r="DI56">
        <f t="shared" si="5"/>
        <v>0</v>
      </c>
      <c r="DJ56">
        <f>DG56+DH56</f>
        <v>17.509999999999998</v>
      </c>
      <c r="DK56">
        <v>1</v>
      </c>
      <c r="DL56" t="s">
        <v>947</v>
      </c>
      <c r="DM56">
        <v>4</v>
      </c>
      <c r="DN56" t="s">
        <v>922</v>
      </c>
      <c r="DO56">
        <v>1</v>
      </c>
    </row>
    <row r="57" spans="1:119" x14ac:dyDescent="0.2">
      <c r="A57">
        <f>ROW(Source!A81)</f>
        <v>81</v>
      </c>
      <c r="B57">
        <v>72309884</v>
      </c>
      <c r="C57">
        <v>72311042</v>
      </c>
      <c r="D57">
        <v>68784203</v>
      </c>
      <c r="E57">
        <v>1</v>
      </c>
      <c r="F57">
        <v>1</v>
      </c>
      <c r="G57">
        <v>1</v>
      </c>
      <c r="H57">
        <v>2</v>
      </c>
      <c r="I57" t="s">
        <v>1023</v>
      </c>
      <c r="J57" t="s">
        <v>1024</v>
      </c>
      <c r="K57" t="s">
        <v>1025</v>
      </c>
      <c r="L57">
        <v>1368</v>
      </c>
      <c r="N57">
        <v>1011</v>
      </c>
      <c r="O57" t="s">
        <v>926</v>
      </c>
      <c r="P57" t="s">
        <v>926</v>
      </c>
      <c r="Q57">
        <v>1</v>
      </c>
      <c r="W57">
        <v>0</v>
      </c>
      <c r="X57">
        <v>344474007</v>
      </c>
      <c r="Y57">
        <f t="shared" si="0"/>
        <v>0.6</v>
      </c>
      <c r="AA57">
        <v>0</v>
      </c>
      <c r="AB57">
        <v>13.72</v>
      </c>
      <c r="AC57">
        <v>0</v>
      </c>
      <c r="AD57">
        <v>0</v>
      </c>
      <c r="AE57">
        <v>0</v>
      </c>
      <c r="AF57">
        <v>8.6300000000000008</v>
      </c>
      <c r="AG57">
        <v>0</v>
      </c>
      <c r="AH57">
        <v>0</v>
      </c>
      <c r="AI57">
        <v>1</v>
      </c>
      <c r="AJ57">
        <v>1.59</v>
      </c>
      <c r="AK57">
        <v>1</v>
      </c>
      <c r="AL57">
        <v>1</v>
      </c>
      <c r="AM57">
        <v>2</v>
      </c>
      <c r="AN57">
        <v>0</v>
      </c>
      <c r="AO57">
        <v>0</v>
      </c>
      <c r="AP57">
        <v>1</v>
      </c>
      <c r="AQ57">
        <v>1</v>
      </c>
      <c r="AR57">
        <v>0</v>
      </c>
      <c r="AS57" t="s">
        <v>3</v>
      </c>
      <c r="AT57">
        <v>0.6</v>
      </c>
      <c r="AU57" t="s">
        <v>3</v>
      </c>
      <c r="AV57">
        <v>1</v>
      </c>
      <c r="AW57">
        <v>2</v>
      </c>
      <c r="AX57">
        <v>72311057</v>
      </c>
      <c r="AY57">
        <v>1</v>
      </c>
      <c r="AZ57">
        <v>0</v>
      </c>
      <c r="BA57">
        <v>59</v>
      </c>
      <c r="BB57">
        <v>1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5.1779999999999999</v>
      </c>
      <c r="BL57">
        <v>0</v>
      </c>
      <c r="BM57">
        <v>0</v>
      </c>
      <c r="BN57">
        <v>0</v>
      </c>
      <c r="BO57">
        <v>0</v>
      </c>
      <c r="BP57">
        <v>1</v>
      </c>
      <c r="BQ57">
        <v>0</v>
      </c>
      <c r="BR57">
        <v>5.1779999999999999</v>
      </c>
      <c r="BS57">
        <v>0</v>
      </c>
      <c r="BT57">
        <v>0</v>
      </c>
      <c r="BU57">
        <v>0</v>
      </c>
      <c r="BV57">
        <v>0</v>
      </c>
      <c r="BW57">
        <v>1</v>
      </c>
      <c r="CV57">
        <v>0</v>
      </c>
      <c r="CW57">
        <f>ROUND(Y57*Source!I81*DO57,7)</f>
        <v>0</v>
      </c>
      <c r="CX57">
        <f>ROUND(Y57*Source!I81,7)</f>
        <v>0.12</v>
      </c>
      <c r="CY57">
        <f>AB57</f>
        <v>13.72</v>
      </c>
      <c r="CZ57">
        <f>AF57</f>
        <v>8.6300000000000008</v>
      </c>
      <c r="DA57">
        <f>AJ57</f>
        <v>1.59</v>
      </c>
      <c r="DB57">
        <f t="shared" si="1"/>
        <v>5.18</v>
      </c>
      <c r="DC57">
        <f t="shared" si="2"/>
        <v>0</v>
      </c>
      <c r="DD57" t="s">
        <v>3</v>
      </c>
      <c r="DE57" t="s">
        <v>3</v>
      </c>
      <c r="DF57">
        <f t="shared" si="19"/>
        <v>0</v>
      </c>
      <c r="DG57">
        <f>ROUND(ROUND(AF57*AJ57,2)*CX57,2)</f>
        <v>1.65</v>
      </c>
      <c r="DH57">
        <f t="shared" si="4"/>
        <v>0</v>
      </c>
      <c r="DI57">
        <f t="shared" si="5"/>
        <v>0</v>
      </c>
      <c r="DJ57">
        <f>DG57+DH57</f>
        <v>1.65</v>
      </c>
      <c r="DK57">
        <v>0</v>
      </c>
      <c r="DL57" t="s">
        <v>3</v>
      </c>
      <c r="DM57">
        <v>0</v>
      </c>
      <c r="DN57" t="s">
        <v>3</v>
      </c>
      <c r="DO57">
        <v>0</v>
      </c>
    </row>
    <row r="58" spans="1:119" x14ac:dyDescent="0.2">
      <c r="A58">
        <f>ROW(Source!A81)</f>
        <v>81</v>
      </c>
      <c r="B58">
        <v>72309884</v>
      </c>
      <c r="C58">
        <v>72311042</v>
      </c>
      <c r="D58">
        <v>68784225</v>
      </c>
      <c r="E58">
        <v>1</v>
      </c>
      <c r="F58">
        <v>1</v>
      </c>
      <c r="G58">
        <v>1</v>
      </c>
      <c r="H58">
        <v>2</v>
      </c>
      <c r="I58" t="s">
        <v>1026</v>
      </c>
      <c r="J58" t="s">
        <v>1027</v>
      </c>
      <c r="K58" t="s">
        <v>1028</v>
      </c>
      <c r="L58">
        <v>1368</v>
      </c>
      <c r="N58">
        <v>1011</v>
      </c>
      <c r="O58" t="s">
        <v>926</v>
      </c>
      <c r="P58" t="s">
        <v>926</v>
      </c>
      <c r="Q58">
        <v>1</v>
      </c>
      <c r="W58">
        <v>0</v>
      </c>
      <c r="X58">
        <v>-505397720</v>
      </c>
      <c r="Y58">
        <f t="shared" si="0"/>
        <v>33.9</v>
      </c>
      <c r="AA58">
        <v>0</v>
      </c>
      <c r="AB58">
        <v>4.34</v>
      </c>
      <c r="AC58">
        <v>0</v>
      </c>
      <c r="AD58">
        <v>0</v>
      </c>
      <c r="AE58">
        <v>0</v>
      </c>
      <c r="AF58">
        <v>3.34</v>
      </c>
      <c r="AG58">
        <v>0</v>
      </c>
      <c r="AH58">
        <v>0</v>
      </c>
      <c r="AI58">
        <v>1</v>
      </c>
      <c r="AJ58">
        <v>1.3</v>
      </c>
      <c r="AK58">
        <v>1</v>
      </c>
      <c r="AL58">
        <v>1</v>
      </c>
      <c r="AM58">
        <v>2</v>
      </c>
      <c r="AN58">
        <v>0</v>
      </c>
      <c r="AO58">
        <v>0</v>
      </c>
      <c r="AP58">
        <v>1</v>
      </c>
      <c r="AQ58">
        <v>1</v>
      </c>
      <c r="AR58">
        <v>0</v>
      </c>
      <c r="AS58" t="s">
        <v>3</v>
      </c>
      <c r="AT58">
        <v>33.9</v>
      </c>
      <c r="AU58" t="s">
        <v>3</v>
      </c>
      <c r="AV58">
        <v>1</v>
      </c>
      <c r="AW58">
        <v>2</v>
      </c>
      <c r="AX58">
        <v>72311058</v>
      </c>
      <c r="AY58">
        <v>1</v>
      </c>
      <c r="AZ58">
        <v>0</v>
      </c>
      <c r="BA58">
        <v>60</v>
      </c>
      <c r="BB58">
        <v>1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113.22599999999998</v>
      </c>
      <c r="BL58">
        <v>0</v>
      </c>
      <c r="BM58">
        <v>0</v>
      </c>
      <c r="BN58">
        <v>0</v>
      </c>
      <c r="BO58">
        <v>0</v>
      </c>
      <c r="BP58">
        <v>1</v>
      </c>
      <c r="BQ58">
        <v>0</v>
      </c>
      <c r="BR58">
        <v>113.22599999999998</v>
      </c>
      <c r="BS58">
        <v>0</v>
      </c>
      <c r="BT58">
        <v>0</v>
      </c>
      <c r="BU58">
        <v>0</v>
      </c>
      <c r="BV58">
        <v>0</v>
      </c>
      <c r="BW58">
        <v>1</v>
      </c>
      <c r="CV58">
        <v>0</v>
      </c>
      <c r="CW58">
        <f>ROUND(Y58*Source!I81*DO58,7)</f>
        <v>0</v>
      </c>
      <c r="CX58">
        <f>ROUND(Y58*Source!I81,7)</f>
        <v>6.78</v>
      </c>
      <c r="CY58">
        <f>AB58</f>
        <v>4.34</v>
      </c>
      <c r="CZ58">
        <f>AF58</f>
        <v>3.34</v>
      </c>
      <c r="DA58">
        <f>AJ58</f>
        <v>1.3</v>
      </c>
      <c r="DB58">
        <f t="shared" si="1"/>
        <v>113.23</v>
      </c>
      <c r="DC58">
        <f t="shared" si="2"/>
        <v>0</v>
      </c>
      <c r="DD58" t="s">
        <v>3</v>
      </c>
      <c r="DE58" t="s">
        <v>3</v>
      </c>
      <c r="DF58">
        <f t="shared" si="19"/>
        <v>0</v>
      </c>
      <c r="DG58">
        <f>ROUND(ROUND(AF58*AJ58,2)*CX58,2)</f>
        <v>29.43</v>
      </c>
      <c r="DH58">
        <f t="shared" si="4"/>
        <v>0</v>
      </c>
      <c r="DI58">
        <f t="shared" si="5"/>
        <v>0</v>
      </c>
      <c r="DJ58">
        <f>DG58+DH58</f>
        <v>29.43</v>
      </c>
      <c r="DK58">
        <v>0</v>
      </c>
      <c r="DL58" t="s">
        <v>3</v>
      </c>
      <c r="DM58">
        <v>0</v>
      </c>
      <c r="DN58" t="s">
        <v>3</v>
      </c>
      <c r="DO58">
        <v>0</v>
      </c>
    </row>
    <row r="59" spans="1:119" x14ac:dyDescent="0.2">
      <c r="A59">
        <f>ROW(Source!A81)</f>
        <v>81</v>
      </c>
      <c r="B59">
        <v>72309884</v>
      </c>
      <c r="C59">
        <v>72311042</v>
      </c>
      <c r="D59">
        <v>68784243</v>
      </c>
      <c r="E59">
        <v>1</v>
      </c>
      <c r="F59">
        <v>1</v>
      </c>
      <c r="G59">
        <v>1</v>
      </c>
      <c r="H59">
        <v>2</v>
      </c>
      <c r="I59" t="s">
        <v>941</v>
      </c>
      <c r="J59" t="s">
        <v>942</v>
      </c>
      <c r="K59" t="s">
        <v>943</v>
      </c>
      <c r="L59">
        <v>1368</v>
      </c>
      <c r="N59">
        <v>1011</v>
      </c>
      <c r="O59" t="s">
        <v>926</v>
      </c>
      <c r="P59" t="s">
        <v>926</v>
      </c>
      <c r="Q59">
        <v>1</v>
      </c>
      <c r="W59">
        <v>0</v>
      </c>
      <c r="X59">
        <v>303316554</v>
      </c>
      <c r="Y59">
        <f t="shared" si="0"/>
        <v>2.1</v>
      </c>
      <c r="AA59">
        <v>0</v>
      </c>
      <c r="AB59">
        <v>42.96</v>
      </c>
      <c r="AC59">
        <v>0</v>
      </c>
      <c r="AD59">
        <v>0</v>
      </c>
      <c r="AE59">
        <v>0</v>
      </c>
      <c r="AF59">
        <v>42.96</v>
      </c>
      <c r="AG59">
        <v>0</v>
      </c>
      <c r="AH59">
        <v>0</v>
      </c>
      <c r="AI59">
        <v>1</v>
      </c>
      <c r="AJ59">
        <v>1</v>
      </c>
      <c r="AK59">
        <v>1</v>
      </c>
      <c r="AL59">
        <v>1</v>
      </c>
      <c r="AM59">
        <v>-2</v>
      </c>
      <c r="AN59">
        <v>0</v>
      </c>
      <c r="AO59">
        <v>0</v>
      </c>
      <c r="AP59">
        <v>1</v>
      </c>
      <c r="AQ59">
        <v>1</v>
      </c>
      <c r="AR59">
        <v>0</v>
      </c>
      <c r="AS59" t="s">
        <v>3</v>
      </c>
      <c r="AT59">
        <v>2.1</v>
      </c>
      <c r="AU59" t="s">
        <v>3</v>
      </c>
      <c r="AV59">
        <v>1</v>
      </c>
      <c r="AW59">
        <v>2</v>
      </c>
      <c r="AX59">
        <v>72311059</v>
      </c>
      <c r="AY59">
        <v>2</v>
      </c>
      <c r="AZ59">
        <v>32768</v>
      </c>
      <c r="BA59">
        <v>61</v>
      </c>
      <c r="BB59">
        <v>1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90.216000000000008</v>
      </c>
      <c r="BL59">
        <v>0</v>
      </c>
      <c r="BM59">
        <v>0</v>
      </c>
      <c r="BN59">
        <v>0</v>
      </c>
      <c r="BO59">
        <v>0</v>
      </c>
      <c r="BP59">
        <v>1</v>
      </c>
      <c r="BQ59">
        <v>0</v>
      </c>
      <c r="BR59">
        <v>90.216000000000008</v>
      </c>
      <c r="BS59">
        <v>0</v>
      </c>
      <c r="BT59">
        <v>0</v>
      </c>
      <c r="BU59">
        <v>0</v>
      </c>
      <c r="BV59">
        <v>0</v>
      </c>
      <c r="BW59">
        <v>1</v>
      </c>
      <c r="CV59">
        <v>0</v>
      </c>
      <c r="CW59">
        <f>ROUND(Y59*Source!I81*DO59,7)</f>
        <v>0</v>
      </c>
      <c r="CX59">
        <f>ROUND(Y59*Source!I81,7)</f>
        <v>0.42</v>
      </c>
      <c r="CY59">
        <f>AB59</f>
        <v>42.96</v>
      </c>
      <c r="CZ59">
        <f>AF59</f>
        <v>42.96</v>
      </c>
      <c r="DA59">
        <f>AJ59</f>
        <v>1</v>
      </c>
      <c r="DB59">
        <f t="shared" si="1"/>
        <v>90.22</v>
      </c>
      <c r="DC59">
        <f t="shared" si="2"/>
        <v>0</v>
      </c>
      <c r="DD59" t="s">
        <v>3</v>
      </c>
      <c r="DE59" t="s">
        <v>3</v>
      </c>
      <c r="DF59">
        <f t="shared" si="19"/>
        <v>0</v>
      </c>
      <c r="DG59">
        <f>ROUND(ROUND(AF59,2)*CX59,2)</f>
        <v>18.04</v>
      </c>
      <c r="DH59">
        <f t="shared" si="4"/>
        <v>0</v>
      </c>
      <c r="DI59">
        <f t="shared" si="5"/>
        <v>0</v>
      </c>
      <c r="DJ59">
        <f>DG59+DH59</f>
        <v>18.04</v>
      </c>
      <c r="DK59">
        <v>1</v>
      </c>
      <c r="DL59" t="s">
        <v>3</v>
      </c>
      <c r="DM59">
        <v>0</v>
      </c>
      <c r="DN59" t="s">
        <v>3</v>
      </c>
      <c r="DO59">
        <v>0</v>
      </c>
    </row>
    <row r="60" spans="1:119" x14ac:dyDescent="0.2">
      <c r="A60">
        <f>ROW(Source!A81)</f>
        <v>81</v>
      </c>
      <c r="B60">
        <v>72309884</v>
      </c>
      <c r="C60">
        <v>72311042</v>
      </c>
      <c r="D60">
        <v>68852066</v>
      </c>
      <c r="E60">
        <v>1</v>
      </c>
      <c r="F60">
        <v>1</v>
      </c>
      <c r="G60">
        <v>1</v>
      </c>
      <c r="H60">
        <v>3</v>
      </c>
      <c r="I60" t="s">
        <v>955</v>
      </c>
      <c r="J60" t="s">
        <v>956</v>
      </c>
      <c r="K60" t="s">
        <v>957</v>
      </c>
      <c r="L60">
        <v>1346</v>
      </c>
      <c r="N60">
        <v>1009</v>
      </c>
      <c r="O60" t="s">
        <v>443</v>
      </c>
      <c r="P60" t="s">
        <v>443</v>
      </c>
      <c r="Q60">
        <v>1</v>
      </c>
      <c r="W60">
        <v>0</v>
      </c>
      <c r="X60">
        <v>-163259778</v>
      </c>
      <c r="Y60">
        <f t="shared" si="0"/>
        <v>0.33</v>
      </c>
      <c r="AA60">
        <v>144.74</v>
      </c>
      <c r="AB60">
        <v>0</v>
      </c>
      <c r="AC60">
        <v>0</v>
      </c>
      <c r="AD60">
        <v>0</v>
      </c>
      <c r="AE60">
        <v>155.63</v>
      </c>
      <c r="AF60">
        <v>0</v>
      </c>
      <c r="AG60">
        <v>0</v>
      </c>
      <c r="AH60">
        <v>0</v>
      </c>
      <c r="AI60">
        <v>0.93</v>
      </c>
      <c r="AJ60">
        <v>1</v>
      </c>
      <c r="AK60">
        <v>1</v>
      </c>
      <c r="AL60">
        <v>1</v>
      </c>
      <c r="AM60">
        <v>2</v>
      </c>
      <c r="AN60">
        <v>0</v>
      </c>
      <c r="AO60">
        <v>0</v>
      </c>
      <c r="AP60">
        <v>1</v>
      </c>
      <c r="AQ60">
        <v>1</v>
      </c>
      <c r="AR60">
        <v>0</v>
      </c>
      <c r="AS60" t="s">
        <v>3</v>
      </c>
      <c r="AT60">
        <v>0.33</v>
      </c>
      <c r="AU60" t="s">
        <v>3</v>
      </c>
      <c r="AV60">
        <v>0</v>
      </c>
      <c r="AW60">
        <v>2</v>
      </c>
      <c r="AX60">
        <v>72311060</v>
      </c>
      <c r="AY60">
        <v>1</v>
      </c>
      <c r="AZ60">
        <v>0</v>
      </c>
      <c r="BA60">
        <v>62</v>
      </c>
      <c r="BB60">
        <v>1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51.357900000000001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1</v>
      </c>
      <c r="BQ60">
        <v>51.357900000000001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1</v>
      </c>
      <c r="CV60">
        <v>0</v>
      </c>
      <c r="CW60">
        <v>0</v>
      </c>
      <c r="CX60">
        <f>ROUND(Y60*Source!I81,7)</f>
        <v>6.6000000000000003E-2</v>
      </c>
      <c r="CY60">
        <f>AA60</f>
        <v>144.74</v>
      </c>
      <c r="CZ60">
        <f>AE60</f>
        <v>155.63</v>
      </c>
      <c r="DA60">
        <f>AI60</f>
        <v>0.93</v>
      </c>
      <c r="DB60">
        <f t="shared" si="1"/>
        <v>51.36</v>
      </c>
      <c r="DC60">
        <f t="shared" si="2"/>
        <v>0</v>
      </c>
      <c r="DD60" t="s">
        <v>3</v>
      </c>
      <c r="DE60" t="s">
        <v>3</v>
      </c>
      <c r="DF60">
        <f>ROUND(ROUND(AE60*AI60,2)*CX60,2)</f>
        <v>9.5500000000000007</v>
      </c>
      <c r="DG60">
        <f>ROUND(ROUND(AF60,2)*CX60,2)</f>
        <v>0</v>
      </c>
      <c r="DH60">
        <f t="shared" si="4"/>
        <v>0</v>
      </c>
      <c r="DI60">
        <f t="shared" si="5"/>
        <v>0</v>
      </c>
      <c r="DJ60">
        <f>DF60</f>
        <v>9.5500000000000007</v>
      </c>
      <c r="DK60">
        <v>0</v>
      </c>
      <c r="DL60" t="s">
        <v>3</v>
      </c>
      <c r="DM60">
        <v>0</v>
      </c>
      <c r="DN60" t="s">
        <v>3</v>
      </c>
      <c r="DO60">
        <v>0</v>
      </c>
    </row>
    <row r="61" spans="1:119" x14ac:dyDescent="0.2">
      <c r="A61">
        <f>ROW(Source!A81)</f>
        <v>81</v>
      </c>
      <c r="B61">
        <v>72309884</v>
      </c>
      <c r="C61">
        <v>72311042</v>
      </c>
      <c r="D61">
        <v>68853976</v>
      </c>
      <c r="E61">
        <v>1</v>
      </c>
      <c r="F61">
        <v>1</v>
      </c>
      <c r="G61">
        <v>1</v>
      </c>
      <c r="H61">
        <v>3</v>
      </c>
      <c r="I61" t="s">
        <v>1032</v>
      </c>
      <c r="J61" t="s">
        <v>1033</v>
      </c>
      <c r="K61" t="s">
        <v>1034</v>
      </c>
      <c r="L61">
        <v>1346</v>
      </c>
      <c r="N61">
        <v>1009</v>
      </c>
      <c r="O61" t="s">
        <v>443</v>
      </c>
      <c r="P61" t="s">
        <v>443</v>
      </c>
      <c r="Q61">
        <v>1</v>
      </c>
      <c r="W61">
        <v>0</v>
      </c>
      <c r="X61">
        <v>-373327139</v>
      </c>
      <c r="Y61">
        <f t="shared" si="0"/>
        <v>0.02</v>
      </c>
      <c r="AA61">
        <v>92.02</v>
      </c>
      <c r="AB61">
        <v>0</v>
      </c>
      <c r="AC61">
        <v>0</v>
      </c>
      <c r="AD61">
        <v>0</v>
      </c>
      <c r="AE61">
        <v>56.11</v>
      </c>
      <c r="AF61">
        <v>0</v>
      </c>
      <c r="AG61">
        <v>0</v>
      </c>
      <c r="AH61">
        <v>0</v>
      </c>
      <c r="AI61">
        <v>1.64</v>
      </c>
      <c r="AJ61">
        <v>1</v>
      </c>
      <c r="AK61">
        <v>1</v>
      </c>
      <c r="AL61">
        <v>1</v>
      </c>
      <c r="AM61">
        <v>2</v>
      </c>
      <c r="AN61">
        <v>0</v>
      </c>
      <c r="AO61">
        <v>0</v>
      </c>
      <c r="AP61">
        <v>1</v>
      </c>
      <c r="AQ61">
        <v>1</v>
      </c>
      <c r="AR61">
        <v>0</v>
      </c>
      <c r="AS61" t="s">
        <v>3</v>
      </c>
      <c r="AT61">
        <v>0.02</v>
      </c>
      <c r="AU61" t="s">
        <v>3</v>
      </c>
      <c r="AV61">
        <v>0</v>
      </c>
      <c r="AW61">
        <v>2</v>
      </c>
      <c r="AX61">
        <v>72311061</v>
      </c>
      <c r="AY61">
        <v>1</v>
      </c>
      <c r="AZ61">
        <v>0</v>
      </c>
      <c r="BA61">
        <v>63</v>
      </c>
      <c r="BB61">
        <v>1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1.1222000000000001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1</v>
      </c>
      <c r="BQ61">
        <v>1.1222000000000001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1</v>
      </c>
      <c r="CV61">
        <v>0</v>
      </c>
      <c r="CW61">
        <v>0</v>
      </c>
      <c r="CX61">
        <f>ROUND(Y61*Source!I81,7)</f>
        <v>4.0000000000000001E-3</v>
      </c>
      <c r="CY61">
        <f>AA61</f>
        <v>92.02</v>
      </c>
      <c r="CZ61">
        <f>AE61</f>
        <v>56.11</v>
      </c>
      <c r="DA61">
        <f>AI61</f>
        <v>1.64</v>
      </c>
      <c r="DB61">
        <f t="shared" si="1"/>
        <v>1.1200000000000001</v>
      </c>
      <c r="DC61">
        <f t="shared" si="2"/>
        <v>0</v>
      </c>
      <c r="DD61" t="s">
        <v>3</v>
      </c>
      <c r="DE61" t="s">
        <v>3</v>
      </c>
      <c r="DF61">
        <f>ROUND(ROUND(AE61*AI61,2)*CX61,2)</f>
        <v>0.37</v>
      </c>
      <c r="DG61">
        <f>ROUND(ROUND(AF61,2)*CX61,2)</f>
        <v>0</v>
      </c>
      <c r="DH61">
        <f t="shared" si="4"/>
        <v>0</v>
      </c>
      <c r="DI61">
        <f t="shared" si="5"/>
        <v>0</v>
      </c>
      <c r="DJ61">
        <f>DF61</f>
        <v>0.37</v>
      </c>
      <c r="DK61">
        <v>0</v>
      </c>
      <c r="DL61" t="s">
        <v>3</v>
      </c>
      <c r="DM61">
        <v>0</v>
      </c>
      <c r="DN61" t="s">
        <v>3</v>
      </c>
      <c r="DO61">
        <v>0</v>
      </c>
    </row>
    <row r="62" spans="1:119" x14ac:dyDescent="0.2">
      <c r="A62">
        <f>ROW(Source!A81)</f>
        <v>81</v>
      </c>
      <c r="B62">
        <v>72309884</v>
      </c>
      <c r="C62">
        <v>72311042</v>
      </c>
      <c r="D62">
        <v>68870846</v>
      </c>
      <c r="E62">
        <v>1</v>
      </c>
      <c r="F62">
        <v>1</v>
      </c>
      <c r="G62">
        <v>1</v>
      </c>
      <c r="H62">
        <v>3</v>
      </c>
      <c r="I62" t="s">
        <v>441</v>
      </c>
      <c r="J62" t="s">
        <v>444</v>
      </c>
      <c r="K62" t="s">
        <v>442</v>
      </c>
      <c r="L62">
        <v>1346</v>
      </c>
      <c r="N62">
        <v>1009</v>
      </c>
      <c r="O62" t="s">
        <v>443</v>
      </c>
      <c r="P62" t="s">
        <v>443</v>
      </c>
      <c r="Q62">
        <v>1</v>
      </c>
      <c r="W62">
        <v>0</v>
      </c>
      <c r="X62">
        <v>-939965935</v>
      </c>
      <c r="Y62">
        <f t="shared" si="0"/>
        <v>0.1</v>
      </c>
      <c r="AA62">
        <v>98.17</v>
      </c>
      <c r="AB62">
        <v>0</v>
      </c>
      <c r="AC62">
        <v>0</v>
      </c>
      <c r="AD62">
        <v>0</v>
      </c>
      <c r="AE62">
        <v>60.6</v>
      </c>
      <c r="AF62">
        <v>0</v>
      </c>
      <c r="AG62">
        <v>0</v>
      </c>
      <c r="AH62">
        <v>0</v>
      </c>
      <c r="AI62">
        <v>1.62</v>
      </c>
      <c r="AJ62">
        <v>1</v>
      </c>
      <c r="AK62">
        <v>1</v>
      </c>
      <c r="AL62">
        <v>1</v>
      </c>
      <c r="AM62">
        <v>2</v>
      </c>
      <c r="AN62">
        <v>0</v>
      </c>
      <c r="AO62">
        <v>0</v>
      </c>
      <c r="AP62">
        <v>1</v>
      </c>
      <c r="AQ62">
        <v>1</v>
      </c>
      <c r="AR62">
        <v>0</v>
      </c>
      <c r="AS62" t="s">
        <v>3</v>
      </c>
      <c r="AT62">
        <v>0.1</v>
      </c>
      <c r="AU62" t="s">
        <v>3</v>
      </c>
      <c r="AV62">
        <v>0</v>
      </c>
      <c r="AW62">
        <v>2</v>
      </c>
      <c r="AX62">
        <v>72311062</v>
      </c>
      <c r="AY62">
        <v>1</v>
      </c>
      <c r="AZ62">
        <v>0</v>
      </c>
      <c r="BA62">
        <v>64</v>
      </c>
      <c r="BB62">
        <v>1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6.0600000000000005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1</v>
      </c>
      <c r="BQ62">
        <v>6.0600000000000005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1</v>
      </c>
      <c r="CV62">
        <v>0</v>
      </c>
      <c r="CW62">
        <v>0</v>
      </c>
      <c r="CX62">
        <f>ROUND(Y62*Source!I81,7)</f>
        <v>0.02</v>
      </c>
      <c r="CY62">
        <f>AA62</f>
        <v>98.17</v>
      </c>
      <c r="CZ62">
        <f>AE62</f>
        <v>60.6</v>
      </c>
      <c r="DA62">
        <f>AI62</f>
        <v>1.62</v>
      </c>
      <c r="DB62">
        <f t="shared" si="1"/>
        <v>6.06</v>
      </c>
      <c r="DC62">
        <f t="shared" si="2"/>
        <v>0</v>
      </c>
      <c r="DD62" t="s">
        <v>3</v>
      </c>
      <c r="DE62" t="s">
        <v>3</v>
      </c>
      <c r="DF62">
        <f>ROUND(ROUND(AE62*AI62,2)*CX62,2)</f>
        <v>1.96</v>
      </c>
      <c r="DG62">
        <f>ROUND(ROUND(AF62,2)*CX62,2)</f>
        <v>0</v>
      </c>
      <c r="DH62">
        <f t="shared" si="4"/>
        <v>0</v>
      </c>
      <c r="DI62">
        <f t="shared" si="5"/>
        <v>0</v>
      </c>
      <c r="DJ62">
        <f>DF62</f>
        <v>1.96</v>
      </c>
      <c r="DK62">
        <v>0</v>
      </c>
      <c r="DL62" t="s">
        <v>3</v>
      </c>
      <c r="DM62">
        <v>0</v>
      </c>
      <c r="DN62" t="s">
        <v>3</v>
      </c>
      <c r="DO62">
        <v>0</v>
      </c>
    </row>
    <row r="63" spans="1:119" x14ac:dyDescent="0.2">
      <c r="A63">
        <f>ROW(Source!A83)</f>
        <v>83</v>
      </c>
      <c r="B63">
        <v>72309884</v>
      </c>
      <c r="C63">
        <v>72311084</v>
      </c>
      <c r="D63">
        <v>70491013</v>
      </c>
      <c r="E63">
        <v>118</v>
      </c>
      <c r="F63">
        <v>1</v>
      </c>
      <c r="G63">
        <v>1</v>
      </c>
      <c r="H63">
        <v>1</v>
      </c>
      <c r="I63" t="s">
        <v>1040</v>
      </c>
      <c r="J63" t="s">
        <v>3</v>
      </c>
      <c r="K63" t="s">
        <v>1041</v>
      </c>
      <c r="L63">
        <v>1191</v>
      </c>
      <c r="N63">
        <v>1013</v>
      </c>
      <c r="O63" t="s">
        <v>922</v>
      </c>
      <c r="P63" t="s">
        <v>922</v>
      </c>
      <c r="Q63">
        <v>1</v>
      </c>
      <c r="W63">
        <v>0</v>
      </c>
      <c r="X63">
        <v>1733635447</v>
      </c>
      <c r="Y63">
        <f t="shared" si="0"/>
        <v>0.33</v>
      </c>
      <c r="AA63">
        <v>0</v>
      </c>
      <c r="AB63">
        <v>0</v>
      </c>
      <c r="AC63">
        <v>0</v>
      </c>
      <c r="AD63">
        <v>376.26</v>
      </c>
      <c r="AE63">
        <v>0</v>
      </c>
      <c r="AF63">
        <v>0</v>
      </c>
      <c r="AG63">
        <v>0</v>
      </c>
      <c r="AH63">
        <v>376.26</v>
      </c>
      <c r="AI63">
        <v>1</v>
      </c>
      <c r="AJ63">
        <v>1</v>
      </c>
      <c r="AK63">
        <v>1</v>
      </c>
      <c r="AL63">
        <v>1</v>
      </c>
      <c r="AM63">
        <v>-2</v>
      </c>
      <c r="AN63">
        <v>0</v>
      </c>
      <c r="AO63">
        <v>0</v>
      </c>
      <c r="AP63">
        <v>1</v>
      </c>
      <c r="AQ63">
        <v>1</v>
      </c>
      <c r="AR63">
        <v>0</v>
      </c>
      <c r="AS63" t="s">
        <v>3</v>
      </c>
      <c r="AT63">
        <v>0.33</v>
      </c>
      <c r="AU63" t="s">
        <v>3</v>
      </c>
      <c r="AV63">
        <v>1</v>
      </c>
      <c r="AW63">
        <v>2</v>
      </c>
      <c r="AX63">
        <v>72311091</v>
      </c>
      <c r="AY63">
        <v>1</v>
      </c>
      <c r="AZ63">
        <v>0</v>
      </c>
      <c r="BA63">
        <v>71</v>
      </c>
      <c r="BB63">
        <v>1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124.1658</v>
      </c>
      <c r="BN63">
        <v>0.33</v>
      </c>
      <c r="BO63">
        <v>0</v>
      </c>
      <c r="BP63">
        <v>1</v>
      </c>
      <c r="BQ63">
        <v>0</v>
      </c>
      <c r="BR63">
        <v>0</v>
      </c>
      <c r="BS63">
        <v>0</v>
      </c>
      <c r="BT63">
        <v>124.1658</v>
      </c>
      <c r="BU63">
        <v>0.33</v>
      </c>
      <c r="BV63">
        <v>0</v>
      </c>
      <c r="BW63">
        <v>1</v>
      </c>
      <c r="CU63">
        <f>ROUND(AT63*Source!I83*AH63*AL63,2)</f>
        <v>496.66</v>
      </c>
      <c r="CV63">
        <f>ROUND(Y63*Source!I83,7)</f>
        <v>1.32</v>
      </c>
      <c r="CW63">
        <v>0</v>
      </c>
      <c r="CX63">
        <f>ROUND(Y63*Source!I83,7)</f>
        <v>1.32</v>
      </c>
      <c r="CY63">
        <f>AD63</f>
        <v>376.26</v>
      </c>
      <c r="CZ63">
        <f>AH63</f>
        <v>376.26</v>
      </c>
      <c r="DA63">
        <f>AL63</f>
        <v>1</v>
      </c>
      <c r="DB63">
        <f t="shared" si="1"/>
        <v>124.17</v>
      </c>
      <c r="DC63">
        <f t="shared" si="2"/>
        <v>0</v>
      </c>
      <c r="DD63" t="s">
        <v>3</v>
      </c>
      <c r="DE63" t="s">
        <v>3</v>
      </c>
      <c r="DF63">
        <f>ROUND(ROUND(AE63,2)*CX63,2)</f>
        <v>0</v>
      </c>
      <c r="DG63">
        <f>ROUND(ROUND(AF63,2)*CX63,2)</f>
        <v>0</v>
      </c>
      <c r="DH63">
        <f t="shared" si="4"/>
        <v>0</v>
      </c>
      <c r="DI63">
        <f t="shared" si="5"/>
        <v>496.66</v>
      </c>
      <c r="DJ63">
        <f>DI63</f>
        <v>496.66</v>
      </c>
      <c r="DK63">
        <v>1</v>
      </c>
      <c r="DL63" t="s">
        <v>3</v>
      </c>
      <c r="DM63">
        <v>0</v>
      </c>
      <c r="DN63" t="s">
        <v>3</v>
      </c>
      <c r="DO63">
        <v>0</v>
      </c>
    </row>
    <row r="64" spans="1:119" x14ac:dyDescent="0.2">
      <c r="A64">
        <f>ROW(Source!A83)</f>
        <v>83</v>
      </c>
      <c r="B64">
        <v>72309884</v>
      </c>
      <c r="C64">
        <v>72311084</v>
      </c>
      <c r="D64">
        <v>70618715</v>
      </c>
      <c r="E64">
        <v>1</v>
      </c>
      <c r="F64">
        <v>1</v>
      </c>
      <c r="G64">
        <v>1</v>
      </c>
      <c r="H64">
        <v>2</v>
      </c>
      <c r="I64" t="s">
        <v>1023</v>
      </c>
      <c r="J64" t="s">
        <v>1024</v>
      </c>
      <c r="K64" t="s">
        <v>1025</v>
      </c>
      <c r="L64">
        <v>1368</v>
      </c>
      <c r="N64">
        <v>1011</v>
      </c>
      <c r="O64" t="s">
        <v>926</v>
      </c>
      <c r="P64" t="s">
        <v>926</v>
      </c>
      <c r="Q64">
        <v>1</v>
      </c>
      <c r="W64">
        <v>0</v>
      </c>
      <c r="X64">
        <v>-1686138860</v>
      </c>
      <c r="Y64">
        <f t="shared" si="0"/>
        <v>0.17</v>
      </c>
      <c r="AA64">
        <v>0</v>
      </c>
      <c r="AB64">
        <v>13.72</v>
      </c>
      <c r="AC64">
        <v>0</v>
      </c>
      <c r="AD64">
        <v>0</v>
      </c>
      <c r="AE64">
        <v>0</v>
      </c>
      <c r="AF64">
        <v>8.6300000000000008</v>
      </c>
      <c r="AG64">
        <v>0</v>
      </c>
      <c r="AH64">
        <v>0</v>
      </c>
      <c r="AI64">
        <v>1</v>
      </c>
      <c r="AJ64">
        <v>1.59</v>
      </c>
      <c r="AK64">
        <v>1</v>
      </c>
      <c r="AL64">
        <v>1</v>
      </c>
      <c r="AM64">
        <v>2</v>
      </c>
      <c r="AN64">
        <v>0</v>
      </c>
      <c r="AO64">
        <v>0</v>
      </c>
      <c r="AP64">
        <v>1</v>
      </c>
      <c r="AQ64">
        <v>1</v>
      </c>
      <c r="AR64">
        <v>0</v>
      </c>
      <c r="AS64" t="s">
        <v>3</v>
      </c>
      <c r="AT64">
        <v>0.17</v>
      </c>
      <c r="AU64" t="s">
        <v>3</v>
      </c>
      <c r="AV64">
        <v>1</v>
      </c>
      <c r="AW64">
        <v>2</v>
      </c>
      <c r="AX64">
        <v>72311092</v>
      </c>
      <c r="AY64">
        <v>1</v>
      </c>
      <c r="AZ64">
        <v>0</v>
      </c>
      <c r="BA64">
        <v>72</v>
      </c>
      <c r="BB64">
        <v>1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1.4671000000000003</v>
      </c>
      <c r="BL64">
        <v>0</v>
      </c>
      <c r="BM64">
        <v>0</v>
      </c>
      <c r="BN64">
        <v>0</v>
      </c>
      <c r="BO64">
        <v>0</v>
      </c>
      <c r="BP64">
        <v>1</v>
      </c>
      <c r="BQ64">
        <v>0</v>
      </c>
      <c r="BR64">
        <v>1.4671000000000003</v>
      </c>
      <c r="BS64">
        <v>0</v>
      </c>
      <c r="BT64">
        <v>0</v>
      </c>
      <c r="BU64">
        <v>0</v>
      </c>
      <c r="BV64">
        <v>0</v>
      </c>
      <c r="BW64">
        <v>1</v>
      </c>
      <c r="CV64">
        <v>0</v>
      </c>
      <c r="CW64">
        <f>ROUND(Y64*Source!I83*DO64,7)</f>
        <v>0</v>
      </c>
      <c r="CX64">
        <f>ROUND(Y64*Source!I83,7)</f>
        <v>0.68</v>
      </c>
      <c r="CY64">
        <f>AB64</f>
        <v>13.72</v>
      </c>
      <c r="CZ64">
        <f>AF64</f>
        <v>8.6300000000000008</v>
      </c>
      <c r="DA64">
        <f>AJ64</f>
        <v>1.59</v>
      </c>
      <c r="DB64">
        <f t="shared" si="1"/>
        <v>1.47</v>
      </c>
      <c r="DC64">
        <f t="shared" si="2"/>
        <v>0</v>
      </c>
      <c r="DD64" t="s">
        <v>3</v>
      </c>
      <c r="DE64" t="s">
        <v>3</v>
      </c>
      <c r="DF64">
        <f>ROUND(ROUND(AE64,2)*CX64,2)</f>
        <v>0</v>
      </c>
      <c r="DG64">
        <f>ROUND(ROUND(AF64*AJ64,2)*CX64,2)</f>
        <v>9.33</v>
      </c>
      <c r="DH64">
        <f t="shared" si="4"/>
        <v>0</v>
      </c>
      <c r="DI64">
        <f t="shared" si="5"/>
        <v>0</v>
      </c>
      <c r="DJ64">
        <f>DG64+DH64</f>
        <v>9.33</v>
      </c>
      <c r="DK64">
        <v>0</v>
      </c>
      <c r="DL64" t="s">
        <v>3</v>
      </c>
      <c r="DM64">
        <v>0</v>
      </c>
      <c r="DN64" t="s">
        <v>3</v>
      </c>
      <c r="DO64">
        <v>0</v>
      </c>
    </row>
    <row r="65" spans="1:119" x14ac:dyDescent="0.2">
      <c r="A65">
        <f>ROW(Source!A83)</f>
        <v>83</v>
      </c>
      <c r="B65">
        <v>72309884</v>
      </c>
      <c r="C65">
        <v>72311084</v>
      </c>
      <c r="D65">
        <v>70618737</v>
      </c>
      <c r="E65">
        <v>1</v>
      </c>
      <c r="F65">
        <v>1</v>
      </c>
      <c r="G65">
        <v>1</v>
      </c>
      <c r="H65">
        <v>2</v>
      </c>
      <c r="I65" t="s">
        <v>1026</v>
      </c>
      <c r="J65" t="s">
        <v>1027</v>
      </c>
      <c r="K65" t="s">
        <v>1028</v>
      </c>
      <c r="L65">
        <v>1368</v>
      </c>
      <c r="N65">
        <v>1011</v>
      </c>
      <c r="O65" t="s">
        <v>926</v>
      </c>
      <c r="P65" t="s">
        <v>926</v>
      </c>
      <c r="Q65">
        <v>1</v>
      </c>
      <c r="W65">
        <v>0</v>
      </c>
      <c r="X65">
        <v>126549986</v>
      </c>
      <c r="Y65">
        <f t="shared" ref="Y65:Y128" si="20">AT65</f>
        <v>0.35</v>
      </c>
      <c r="AA65">
        <v>0</v>
      </c>
      <c r="AB65">
        <v>4.34</v>
      </c>
      <c r="AC65">
        <v>0</v>
      </c>
      <c r="AD65">
        <v>0</v>
      </c>
      <c r="AE65">
        <v>0</v>
      </c>
      <c r="AF65">
        <v>3.34</v>
      </c>
      <c r="AG65">
        <v>0</v>
      </c>
      <c r="AH65">
        <v>0</v>
      </c>
      <c r="AI65">
        <v>1</v>
      </c>
      <c r="AJ65">
        <v>1.3</v>
      </c>
      <c r="AK65">
        <v>1</v>
      </c>
      <c r="AL65">
        <v>1</v>
      </c>
      <c r="AM65">
        <v>2</v>
      </c>
      <c r="AN65">
        <v>0</v>
      </c>
      <c r="AO65">
        <v>0</v>
      </c>
      <c r="AP65">
        <v>1</v>
      </c>
      <c r="AQ65">
        <v>1</v>
      </c>
      <c r="AR65">
        <v>0</v>
      </c>
      <c r="AS65" t="s">
        <v>3</v>
      </c>
      <c r="AT65">
        <v>0.35</v>
      </c>
      <c r="AU65" t="s">
        <v>3</v>
      </c>
      <c r="AV65">
        <v>1</v>
      </c>
      <c r="AW65">
        <v>2</v>
      </c>
      <c r="AX65">
        <v>72311093</v>
      </c>
      <c r="AY65">
        <v>1</v>
      </c>
      <c r="AZ65">
        <v>0</v>
      </c>
      <c r="BA65">
        <v>73</v>
      </c>
      <c r="BB65">
        <v>1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1.1689999999999998</v>
      </c>
      <c r="BL65">
        <v>0</v>
      </c>
      <c r="BM65">
        <v>0</v>
      </c>
      <c r="BN65">
        <v>0</v>
      </c>
      <c r="BO65">
        <v>0</v>
      </c>
      <c r="BP65">
        <v>1</v>
      </c>
      <c r="BQ65">
        <v>0</v>
      </c>
      <c r="BR65">
        <v>1.1689999999999998</v>
      </c>
      <c r="BS65">
        <v>0</v>
      </c>
      <c r="BT65">
        <v>0</v>
      </c>
      <c r="BU65">
        <v>0</v>
      </c>
      <c r="BV65">
        <v>0</v>
      </c>
      <c r="BW65">
        <v>1</v>
      </c>
      <c r="CV65">
        <v>0</v>
      </c>
      <c r="CW65">
        <f>ROUND(Y65*Source!I83*DO65,7)</f>
        <v>0</v>
      </c>
      <c r="CX65">
        <f>ROUND(Y65*Source!I83,7)</f>
        <v>1.4</v>
      </c>
      <c r="CY65">
        <f>AB65</f>
        <v>4.34</v>
      </c>
      <c r="CZ65">
        <f>AF65</f>
        <v>3.34</v>
      </c>
      <c r="DA65">
        <f>AJ65</f>
        <v>1.3</v>
      </c>
      <c r="DB65">
        <f t="shared" ref="DB65:DB128" si="21">ROUND(ROUND(AT65*CZ65,2),6)</f>
        <v>1.17</v>
      </c>
      <c r="DC65">
        <f t="shared" ref="DC65:DC128" si="22">ROUND(ROUND(AT65*AG65,2),6)</f>
        <v>0</v>
      </c>
      <c r="DD65" t="s">
        <v>3</v>
      </c>
      <c r="DE65" t="s">
        <v>3</v>
      </c>
      <c r="DF65">
        <f>ROUND(ROUND(AE65,2)*CX65,2)</f>
        <v>0</v>
      </c>
      <c r="DG65">
        <f>ROUND(ROUND(AF65*AJ65,2)*CX65,2)</f>
        <v>6.08</v>
      </c>
      <c r="DH65">
        <f t="shared" ref="DH65:DH128" si="23">ROUND(ROUND(AG65,2)*CX65,2)</f>
        <v>0</v>
      </c>
      <c r="DI65">
        <f t="shared" ref="DI65:DI128" si="24">ROUND(ROUND(AH65,2)*CX65,2)</f>
        <v>0</v>
      </c>
      <c r="DJ65">
        <f>DG65+DH65</f>
        <v>6.08</v>
      </c>
      <c r="DK65">
        <v>0</v>
      </c>
      <c r="DL65" t="s">
        <v>3</v>
      </c>
      <c r="DM65">
        <v>0</v>
      </c>
      <c r="DN65" t="s">
        <v>3</v>
      </c>
      <c r="DO65">
        <v>0</v>
      </c>
    </row>
    <row r="66" spans="1:119" x14ac:dyDescent="0.2">
      <c r="A66">
        <f>ROW(Source!A83)</f>
        <v>83</v>
      </c>
      <c r="B66">
        <v>72309884</v>
      </c>
      <c r="C66">
        <v>72311084</v>
      </c>
      <c r="D66">
        <v>70565767</v>
      </c>
      <c r="E66">
        <v>1</v>
      </c>
      <c r="F66">
        <v>1</v>
      </c>
      <c r="G66">
        <v>1</v>
      </c>
      <c r="H66">
        <v>3</v>
      </c>
      <c r="I66" t="s">
        <v>1029</v>
      </c>
      <c r="J66" t="s">
        <v>1030</v>
      </c>
      <c r="K66" t="s">
        <v>1031</v>
      </c>
      <c r="L66">
        <v>1346</v>
      </c>
      <c r="N66">
        <v>1009</v>
      </c>
      <c r="O66" t="s">
        <v>443</v>
      </c>
      <c r="P66" t="s">
        <v>443</v>
      </c>
      <c r="Q66">
        <v>1</v>
      </c>
      <c r="W66">
        <v>0</v>
      </c>
      <c r="X66">
        <v>334199898</v>
      </c>
      <c r="Y66">
        <f t="shared" si="20"/>
        <v>0.02</v>
      </c>
      <c r="AA66">
        <v>966.83</v>
      </c>
      <c r="AB66">
        <v>0</v>
      </c>
      <c r="AC66">
        <v>0</v>
      </c>
      <c r="AD66">
        <v>0</v>
      </c>
      <c r="AE66">
        <v>596.80999999999995</v>
      </c>
      <c r="AF66">
        <v>0</v>
      </c>
      <c r="AG66">
        <v>0</v>
      </c>
      <c r="AH66">
        <v>0</v>
      </c>
      <c r="AI66">
        <v>1.62</v>
      </c>
      <c r="AJ66">
        <v>1</v>
      </c>
      <c r="AK66">
        <v>1</v>
      </c>
      <c r="AL66">
        <v>1</v>
      </c>
      <c r="AM66">
        <v>2</v>
      </c>
      <c r="AN66">
        <v>0</v>
      </c>
      <c r="AO66">
        <v>0</v>
      </c>
      <c r="AP66">
        <v>1</v>
      </c>
      <c r="AQ66">
        <v>1</v>
      </c>
      <c r="AR66">
        <v>0</v>
      </c>
      <c r="AS66" t="s">
        <v>3</v>
      </c>
      <c r="AT66">
        <v>0.02</v>
      </c>
      <c r="AU66" t="s">
        <v>3</v>
      </c>
      <c r="AV66">
        <v>0</v>
      </c>
      <c r="AW66">
        <v>2</v>
      </c>
      <c r="AX66">
        <v>72311094</v>
      </c>
      <c r="AY66">
        <v>1</v>
      </c>
      <c r="AZ66">
        <v>0</v>
      </c>
      <c r="BA66">
        <v>74</v>
      </c>
      <c r="BB66">
        <v>1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11.936199999999999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1</v>
      </c>
      <c r="BQ66">
        <v>11.936199999999999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1</v>
      </c>
      <c r="CV66">
        <v>0</v>
      </c>
      <c r="CW66">
        <v>0</v>
      </c>
      <c r="CX66">
        <f>ROUND(Y66*Source!I83,7)</f>
        <v>0.08</v>
      </c>
      <c r="CY66">
        <f>AA66</f>
        <v>966.83</v>
      </c>
      <c r="CZ66">
        <f>AE66</f>
        <v>596.80999999999995</v>
      </c>
      <c r="DA66">
        <f>AI66</f>
        <v>1.62</v>
      </c>
      <c r="DB66">
        <f t="shared" si="21"/>
        <v>11.94</v>
      </c>
      <c r="DC66">
        <f t="shared" si="22"/>
        <v>0</v>
      </c>
      <c r="DD66" t="s">
        <v>3</v>
      </c>
      <c r="DE66" t="s">
        <v>3</v>
      </c>
      <c r="DF66">
        <f>ROUND(ROUND(AE66*AI66,2)*CX66,2)</f>
        <v>77.349999999999994</v>
      </c>
      <c r="DG66">
        <f>ROUND(ROUND(AF66,2)*CX66,2)</f>
        <v>0</v>
      </c>
      <c r="DH66">
        <f t="shared" si="23"/>
        <v>0</v>
      </c>
      <c r="DI66">
        <f t="shared" si="24"/>
        <v>0</v>
      </c>
      <c r="DJ66">
        <f>DF66</f>
        <v>77.349999999999994</v>
      </c>
      <c r="DK66">
        <v>0</v>
      </c>
      <c r="DL66" t="s">
        <v>3</v>
      </c>
      <c r="DM66">
        <v>0</v>
      </c>
      <c r="DN66" t="s">
        <v>3</v>
      </c>
      <c r="DO66">
        <v>0</v>
      </c>
    </row>
    <row r="67" spans="1:119" x14ac:dyDescent="0.2">
      <c r="A67">
        <f>ROW(Source!A83)</f>
        <v>83</v>
      </c>
      <c r="B67">
        <v>72309884</v>
      </c>
      <c r="C67">
        <v>72311084</v>
      </c>
      <c r="D67">
        <v>70570411</v>
      </c>
      <c r="E67">
        <v>1</v>
      </c>
      <c r="F67">
        <v>1</v>
      </c>
      <c r="G67">
        <v>1</v>
      </c>
      <c r="H67">
        <v>3</v>
      </c>
      <c r="I67" t="s">
        <v>1032</v>
      </c>
      <c r="J67" t="s">
        <v>1033</v>
      </c>
      <c r="K67" t="s">
        <v>1034</v>
      </c>
      <c r="L67">
        <v>1346</v>
      </c>
      <c r="N67">
        <v>1009</v>
      </c>
      <c r="O67" t="s">
        <v>443</v>
      </c>
      <c r="P67" t="s">
        <v>443</v>
      </c>
      <c r="Q67">
        <v>1</v>
      </c>
      <c r="W67">
        <v>0</v>
      </c>
      <c r="X67">
        <v>651944166</v>
      </c>
      <c r="Y67">
        <f t="shared" si="20"/>
        <v>2E-3</v>
      </c>
      <c r="AA67">
        <v>92.02</v>
      </c>
      <c r="AB67">
        <v>0</v>
      </c>
      <c r="AC67">
        <v>0</v>
      </c>
      <c r="AD67">
        <v>0</v>
      </c>
      <c r="AE67">
        <v>56.11</v>
      </c>
      <c r="AF67">
        <v>0</v>
      </c>
      <c r="AG67">
        <v>0</v>
      </c>
      <c r="AH67">
        <v>0</v>
      </c>
      <c r="AI67">
        <v>1.64</v>
      </c>
      <c r="AJ67">
        <v>1</v>
      </c>
      <c r="AK67">
        <v>1</v>
      </c>
      <c r="AL67">
        <v>1</v>
      </c>
      <c r="AM67">
        <v>2</v>
      </c>
      <c r="AN67">
        <v>0</v>
      </c>
      <c r="AO67">
        <v>0</v>
      </c>
      <c r="AP67">
        <v>1</v>
      </c>
      <c r="AQ67">
        <v>1</v>
      </c>
      <c r="AR67">
        <v>0</v>
      </c>
      <c r="AS67" t="s">
        <v>3</v>
      </c>
      <c r="AT67">
        <v>2E-3</v>
      </c>
      <c r="AU67" t="s">
        <v>3</v>
      </c>
      <c r="AV67">
        <v>0</v>
      </c>
      <c r="AW67">
        <v>2</v>
      </c>
      <c r="AX67">
        <v>72311095</v>
      </c>
      <c r="AY67">
        <v>1</v>
      </c>
      <c r="AZ67">
        <v>0</v>
      </c>
      <c r="BA67">
        <v>75</v>
      </c>
      <c r="BB67">
        <v>1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0.11222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1</v>
      </c>
      <c r="BQ67">
        <v>0.11222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1</v>
      </c>
      <c r="CV67">
        <v>0</v>
      </c>
      <c r="CW67">
        <v>0</v>
      </c>
      <c r="CX67">
        <f>ROUND(Y67*Source!I83,7)</f>
        <v>8.0000000000000002E-3</v>
      </c>
      <c r="CY67">
        <f>AA67</f>
        <v>92.02</v>
      </c>
      <c r="CZ67">
        <f>AE67</f>
        <v>56.11</v>
      </c>
      <c r="DA67">
        <f>AI67</f>
        <v>1.64</v>
      </c>
      <c r="DB67">
        <f t="shared" si="21"/>
        <v>0.11</v>
      </c>
      <c r="DC67">
        <f t="shared" si="22"/>
        <v>0</v>
      </c>
      <c r="DD67" t="s">
        <v>3</v>
      </c>
      <c r="DE67" t="s">
        <v>3</v>
      </c>
      <c r="DF67">
        <f>ROUND(ROUND(AE67*AI67,2)*CX67,2)</f>
        <v>0.74</v>
      </c>
      <c r="DG67">
        <f>ROUND(ROUND(AF67,2)*CX67,2)</f>
        <v>0</v>
      </c>
      <c r="DH67">
        <f t="shared" si="23"/>
        <v>0</v>
      </c>
      <c r="DI67">
        <f t="shared" si="24"/>
        <v>0</v>
      </c>
      <c r="DJ67">
        <f>DF67</f>
        <v>0.74</v>
      </c>
      <c r="DK67">
        <v>0</v>
      </c>
      <c r="DL67" t="s">
        <v>3</v>
      </c>
      <c r="DM67">
        <v>0</v>
      </c>
      <c r="DN67" t="s">
        <v>3</v>
      </c>
      <c r="DO67">
        <v>0</v>
      </c>
    </row>
    <row r="68" spans="1:119" x14ac:dyDescent="0.2">
      <c r="A68">
        <f>ROW(Source!A83)</f>
        <v>83</v>
      </c>
      <c r="B68">
        <v>72309884</v>
      </c>
      <c r="C68">
        <v>72311084</v>
      </c>
      <c r="D68">
        <v>70611831</v>
      </c>
      <c r="E68">
        <v>1</v>
      </c>
      <c r="F68">
        <v>1</v>
      </c>
      <c r="G68">
        <v>1</v>
      </c>
      <c r="H68">
        <v>3</v>
      </c>
      <c r="I68" t="s">
        <v>166</v>
      </c>
      <c r="J68" t="s">
        <v>168</v>
      </c>
      <c r="K68" t="s">
        <v>167</v>
      </c>
      <c r="L68">
        <v>1371</v>
      </c>
      <c r="N68">
        <v>1013</v>
      </c>
      <c r="O68" t="s">
        <v>118</v>
      </c>
      <c r="P68" t="s">
        <v>118</v>
      </c>
      <c r="Q68">
        <v>1</v>
      </c>
      <c r="W68">
        <v>0</v>
      </c>
      <c r="X68">
        <v>658812987</v>
      </c>
      <c r="Y68">
        <f t="shared" si="20"/>
        <v>0.25</v>
      </c>
      <c r="AA68">
        <v>1020.01</v>
      </c>
      <c r="AB68">
        <v>0</v>
      </c>
      <c r="AC68">
        <v>0</v>
      </c>
      <c r="AD68">
        <v>0</v>
      </c>
      <c r="AE68">
        <v>1009.91</v>
      </c>
      <c r="AF68">
        <v>0</v>
      </c>
      <c r="AG68">
        <v>0</v>
      </c>
      <c r="AH68">
        <v>0</v>
      </c>
      <c r="AI68">
        <v>1.01</v>
      </c>
      <c r="AJ68">
        <v>1</v>
      </c>
      <c r="AK68">
        <v>1</v>
      </c>
      <c r="AL68">
        <v>1</v>
      </c>
      <c r="AM68">
        <v>0</v>
      </c>
      <c r="AN68">
        <v>0</v>
      </c>
      <c r="AO68">
        <v>0</v>
      </c>
      <c r="AP68">
        <v>1</v>
      </c>
      <c r="AQ68">
        <v>0</v>
      </c>
      <c r="AR68">
        <v>0</v>
      </c>
      <c r="AS68" t="s">
        <v>3</v>
      </c>
      <c r="AT68">
        <v>0.25</v>
      </c>
      <c r="AU68" t="s">
        <v>3</v>
      </c>
      <c r="AV68">
        <v>0</v>
      </c>
      <c r="AW68">
        <v>1</v>
      </c>
      <c r="AX68">
        <v>-1</v>
      </c>
      <c r="AY68">
        <v>0</v>
      </c>
      <c r="AZ68">
        <v>0</v>
      </c>
      <c r="BA68" t="s">
        <v>3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CV68">
        <v>0</v>
      </c>
      <c r="CW68">
        <v>0</v>
      </c>
      <c r="CX68">
        <f>ROUND(Y68*Source!I83,7)</f>
        <v>1</v>
      </c>
      <c r="CY68">
        <f>AA68</f>
        <v>1020.01</v>
      </c>
      <c r="CZ68">
        <f>AE68</f>
        <v>1009.91</v>
      </c>
      <c r="DA68">
        <f>AI68</f>
        <v>1.01</v>
      </c>
      <c r="DB68">
        <f t="shared" si="21"/>
        <v>252.48</v>
      </c>
      <c r="DC68">
        <f t="shared" si="22"/>
        <v>0</v>
      </c>
      <c r="DD68" t="s">
        <v>3</v>
      </c>
      <c r="DE68" t="s">
        <v>3</v>
      </c>
      <c r="DF68">
        <f>ROUND(ROUND(AE68*AI68,2)*CX68,2)</f>
        <v>1020.01</v>
      </c>
      <c r="DG68">
        <f>ROUND(ROUND(AF68,2)*CX68,2)</f>
        <v>0</v>
      </c>
      <c r="DH68">
        <f t="shared" si="23"/>
        <v>0</v>
      </c>
      <c r="DI68">
        <f t="shared" si="24"/>
        <v>0</v>
      </c>
      <c r="DJ68">
        <f>DF68</f>
        <v>1020.01</v>
      </c>
      <c r="DK68">
        <v>0</v>
      </c>
      <c r="DL68" t="s">
        <v>3</v>
      </c>
      <c r="DM68">
        <v>0</v>
      </c>
      <c r="DN68" t="s">
        <v>3</v>
      </c>
      <c r="DO68">
        <v>0</v>
      </c>
    </row>
    <row r="69" spans="1:119" x14ac:dyDescent="0.2">
      <c r="A69">
        <f>ROW(Source!A86)</f>
        <v>86</v>
      </c>
      <c r="B69">
        <v>72309884</v>
      </c>
      <c r="C69">
        <v>72311116</v>
      </c>
      <c r="D69">
        <v>70491011</v>
      </c>
      <c r="E69">
        <v>118</v>
      </c>
      <c r="F69">
        <v>1</v>
      </c>
      <c r="G69">
        <v>1</v>
      </c>
      <c r="H69">
        <v>1</v>
      </c>
      <c r="I69" t="s">
        <v>1042</v>
      </c>
      <c r="J69" t="s">
        <v>3</v>
      </c>
      <c r="K69" t="s">
        <v>1043</v>
      </c>
      <c r="L69">
        <v>1191</v>
      </c>
      <c r="N69">
        <v>1013</v>
      </c>
      <c r="O69" t="s">
        <v>922</v>
      </c>
      <c r="P69" t="s">
        <v>922</v>
      </c>
      <c r="Q69">
        <v>1</v>
      </c>
      <c r="W69">
        <v>0</v>
      </c>
      <c r="X69">
        <v>-715079457</v>
      </c>
      <c r="Y69">
        <f t="shared" si="20"/>
        <v>27</v>
      </c>
      <c r="AA69">
        <v>0</v>
      </c>
      <c r="AB69">
        <v>0</v>
      </c>
      <c r="AC69">
        <v>0</v>
      </c>
      <c r="AD69">
        <v>371.85</v>
      </c>
      <c r="AE69">
        <v>0</v>
      </c>
      <c r="AF69">
        <v>0</v>
      </c>
      <c r="AG69">
        <v>0</v>
      </c>
      <c r="AH69">
        <v>371.85</v>
      </c>
      <c r="AI69">
        <v>1</v>
      </c>
      <c r="AJ69">
        <v>1</v>
      </c>
      <c r="AK69">
        <v>1</v>
      </c>
      <c r="AL69">
        <v>1</v>
      </c>
      <c r="AM69">
        <v>-2</v>
      </c>
      <c r="AN69">
        <v>0</v>
      </c>
      <c r="AO69">
        <v>0</v>
      </c>
      <c r="AP69">
        <v>1</v>
      </c>
      <c r="AQ69">
        <v>1</v>
      </c>
      <c r="AR69">
        <v>0</v>
      </c>
      <c r="AS69" t="s">
        <v>3</v>
      </c>
      <c r="AT69">
        <v>27</v>
      </c>
      <c r="AU69" t="s">
        <v>3</v>
      </c>
      <c r="AV69">
        <v>1</v>
      </c>
      <c r="AW69">
        <v>2</v>
      </c>
      <c r="AX69">
        <v>72311122</v>
      </c>
      <c r="AY69">
        <v>1</v>
      </c>
      <c r="AZ69">
        <v>0</v>
      </c>
      <c r="BA69">
        <v>77</v>
      </c>
      <c r="BB69">
        <v>1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10039.950000000001</v>
      </c>
      <c r="BN69">
        <v>27</v>
      </c>
      <c r="BO69">
        <v>0</v>
      </c>
      <c r="BP69">
        <v>1</v>
      </c>
      <c r="BQ69">
        <v>0</v>
      </c>
      <c r="BR69">
        <v>0</v>
      </c>
      <c r="BS69">
        <v>0</v>
      </c>
      <c r="BT69">
        <v>10039.950000000001</v>
      </c>
      <c r="BU69">
        <v>27</v>
      </c>
      <c r="BV69">
        <v>0</v>
      </c>
      <c r="BW69">
        <v>1</v>
      </c>
      <c r="CU69">
        <f>ROUND(AT69*Source!I86*AH69*AL69,2)</f>
        <v>3764.98</v>
      </c>
      <c r="CV69">
        <f>ROUND(Y69*Source!I86,7)</f>
        <v>10.125</v>
      </c>
      <c r="CW69">
        <v>0</v>
      </c>
      <c r="CX69">
        <f>ROUND(Y69*Source!I86,7)</f>
        <v>10.125</v>
      </c>
      <c r="CY69">
        <f>AD69</f>
        <v>371.85</v>
      </c>
      <c r="CZ69">
        <f>AH69</f>
        <v>371.85</v>
      </c>
      <c r="DA69">
        <f>AL69</f>
        <v>1</v>
      </c>
      <c r="DB69">
        <f t="shared" si="21"/>
        <v>10039.950000000001</v>
      </c>
      <c r="DC69">
        <f t="shared" si="22"/>
        <v>0</v>
      </c>
      <c r="DD69" t="s">
        <v>3</v>
      </c>
      <c r="DE69" t="s">
        <v>3</v>
      </c>
      <c r="DF69">
        <f t="shared" ref="DF69:DF87" si="25">ROUND(ROUND(AE69,2)*CX69,2)</f>
        <v>0</v>
      </c>
      <c r="DG69">
        <f>ROUND(ROUND(AF69,2)*CX69,2)</f>
        <v>0</v>
      </c>
      <c r="DH69">
        <f t="shared" si="23"/>
        <v>0</v>
      </c>
      <c r="DI69">
        <f t="shared" si="24"/>
        <v>3764.98</v>
      </c>
      <c r="DJ69">
        <f>DI69</f>
        <v>3764.98</v>
      </c>
      <c r="DK69">
        <v>1</v>
      </c>
      <c r="DL69" t="s">
        <v>3</v>
      </c>
      <c r="DM69">
        <v>0</v>
      </c>
      <c r="DN69" t="s">
        <v>3</v>
      </c>
      <c r="DO69">
        <v>0</v>
      </c>
    </row>
    <row r="70" spans="1:119" x14ac:dyDescent="0.2">
      <c r="A70">
        <f>ROW(Source!A86)</f>
        <v>86</v>
      </c>
      <c r="B70">
        <v>72309884</v>
      </c>
      <c r="C70">
        <v>72311116</v>
      </c>
      <c r="D70">
        <v>70491200</v>
      </c>
      <c r="E70">
        <v>118</v>
      </c>
      <c r="F70">
        <v>1</v>
      </c>
      <c r="G70">
        <v>1</v>
      </c>
      <c r="H70">
        <v>1</v>
      </c>
      <c r="I70" t="s">
        <v>920</v>
      </c>
      <c r="J70" t="s">
        <v>3</v>
      </c>
      <c r="K70" t="s">
        <v>921</v>
      </c>
      <c r="L70">
        <v>1191</v>
      </c>
      <c r="N70">
        <v>1013</v>
      </c>
      <c r="O70" t="s">
        <v>922</v>
      </c>
      <c r="P70" t="s">
        <v>922</v>
      </c>
      <c r="Q70">
        <v>1</v>
      </c>
      <c r="W70">
        <v>0</v>
      </c>
      <c r="X70">
        <v>-1417349443</v>
      </c>
      <c r="Y70">
        <f t="shared" si="20"/>
        <v>7.42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1</v>
      </c>
      <c r="AJ70">
        <v>1</v>
      </c>
      <c r="AK70">
        <v>1</v>
      </c>
      <c r="AL70">
        <v>1</v>
      </c>
      <c r="AM70">
        <v>-2</v>
      </c>
      <c r="AN70">
        <v>0</v>
      </c>
      <c r="AO70">
        <v>0</v>
      </c>
      <c r="AP70">
        <v>1</v>
      </c>
      <c r="AQ70">
        <v>1</v>
      </c>
      <c r="AR70">
        <v>0</v>
      </c>
      <c r="AS70" t="s">
        <v>3</v>
      </c>
      <c r="AT70">
        <v>7.42</v>
      </c>
      <c r="AU70" t="s">
        <v>3</v>
      </c>
      <c r="AV70">
        <v>2</v>
      </c>
      <c r="AW70">
        <v>2</v>
      </c>
      <c r="AX70">
        <v>72311123</v>
      </c>
      <c r="AY70">
        <v>1</v>
      </c>
      <c r="AZ70">
        <v>0</v>
      </c>
      <c r="BA70">
        <v>78</v>
      </c>
      <c r="BB70">
        <v>1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CV70">
        <v>0</v>
      </c>
      <c r="CW70">
        <v>0</v>
      </c>
      <c r="CX70">
        <f>ROUND(Y70*Source!I86,7)</f>
        <v>2.7825000000000002</v>
      </c>
      <c r="CY70">
        <f>AD70</f>
        <v>0</v>
      </c>
      <c r="CZ70">
        <f>AH70</f>
        <v>0</v>
      </c>
      <c r="DA70">
        <f>AL70</f>
        <v>1</v>
      </c>
      <c r="DB70">
        <f t="shared" si="21"/>
        <v>0</v>
      </c>
      <c r="DC70">
        <f t="shared" si="22"/>
        <v>0</v>
      </c>
      <c r="DD70" t="s">
        <v>3</v>
      </c>
      <c r="DE70" t="s">
        <v>3</v>
      </c>
      <c r="DF70">
        <f t="shared" si="25"/>
        <v>0</v>
      </c>
      <c r="DG70">
        <f>ROUND(ROUND(AF70,2)*CX70,2)</f>
        <v>0</v>
      </c>
      <c r="DH70">
        <f t="shared" si="23"/>
        <v>0</v>
      </c>
      <c r="DI70">
        <f t="shared" si="24"/>
        <v>0</v>
      </c>
      <c r="DJ70">
        <f>DI70</f>
        <v>0</v>
      </c>
      <c r="DK70">
        <v>0</v>
      </c>
      <c r="DL70" t="s">
        <v>3</v>
      </c>
      <c r="DM70">
        <v>0</v>
      </c>
      <c r="DN70" t="s">
        <v>3</v>
      </c>
      <c r="DO70">
        <v>0</v>
      </c>
    </row>
    <row r="71" spans="1:119" x14ac:dyDescent="0.2">
      <c r="A71">
        <f>ROW(Source!A86)</f>
        <v>86</v>
      </c>
      <c r="B71">
        <v>72309884</v>
      </c>
      <c r="C71">
        <v>72311116</v>
      </c>
      <c r="D71">
        <v>70618404</v>
      </c>
      <c r="E71">
        <v>1</v>
      </c>
      <c r="F71">
        <v>1</v>
      </c>
      <c r="G71">
        <v>1</v>
      </c>
      <c r="H71">
        <v>2</v>
      </c>
      <c r="I71" t="s">
        <v>1044</v>
      </c>
      <c r="J71" t="s">
        <v>1045</v>
      </c>
      <c r="K71" t="s">
        <v>1046</v>
      </c>
      <c r="L71">
        <v>1368</v>
      </c>
      <c r="N71">
        <v>1011</v>
      </c>
      <c r="O71" t="s">
        <v>926</v>
      </c>
      <c r="P71" t="s">
        <v>926</v>
      </c>
      <c r="Q71">
        <v>1</v>
      </c>
      <c r="W71">
        <v>0</v>
      </c>
      <c r="X71">
        <v>1766864928</v>
      </c>
      <c r="Y71">
        <f t="shared" si="20"/>
        <v>7.42</v>
      </c>
      <c r="AA71">
        <v>0</v>
      </c>
      <c r="AB71">
        <v>1294.1600000000001</v>
      </c>
      <c r="AC71">
        <v>452.68</v>
      </c>
      <c r="AD71">
        <v>0</v>
      </c>
      <c r="AE71">
        <v>0</v>
      </c>
      <c r="AF71">
        <v>995.51</v>
      </c>
      <c r="AG71">
        <v>452.68</v>
      </c>
      <c r="AH71">
        <v>0</v>
      </c>
      <c r="AI71">
        <v>1</v>
      </c>
      <c r="AJ71">
        <v>1.3</v>
      </c>
      <c r="AK71">
        <v>1</v>
      </c>
      <c r="AL71">
        <v>1</v>
      </c>
      <c r="AM71">
        <v>2</v>
      </c>
      <c r="AN71">
        <v>0</v>
      </c>
      <c r="AO71">
        <v>0</v>
      </c>
      <c r="AP71">
        <v>1</v>
      </c>
      <c r="AQ71">
        <v>1</v>
      </c>
      <c r="AR71">
        <v>0</v>
      </c>
      <c r="AS71" t="s">
        <v>3</v>
      </c>
      <c r="AT71">
        <v>7.42</v>
      </c>
      <c r="AU71" t="s">
        <v>3</v>
      </c>
      <c r="AV71">
        <v>1</v>
      </c>
      <c r="AW71">
        <v>2</v>
      </c>
      <c r="AX71">
        <v>72311124</v>
      </c>
      <c r="AY71">
        <v>1</v>
      </c>
      <c r="AZ71">
        <v>0</v>
      </c>
      <c r="BA71">
        <v>79</v>
      </c>
      <c r="BB71">
        <v>1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7386.6841999999997</v>
      </c>
      <c r="BL71">
        <v>3358.8856000000001</v>
      </c>
      <c r="BM71">
        <v>0</v>
      </c>
      <c r="BN71">
        <v>0</v>
      </c>
      <c r="BO71">
        <v>7.42</v>
      </c>
      <c r="BP71">
        <v>1</v>
      </c>
      <c r="BQ71">
        <v>0</v>
      </c>
      <c r="BR71">
        <v>7386.6841999999997</v>
      </c>
      <c r="BS71">
        <v>3358.8856000000001</v>
      </c>
      <c r="BT71">
        <v>0</v>
      </c>
      <c r="BU71">
        <v>0</v>
      </c>
      <c r="BV71">
        <v>7.42</v>
      </c>
      <c r="BW71">
        <v>1</v>
      </c>
      <c r="CV71">
        <v>0</v>
      </c>
      <c r="CW71">
        <f>ROUND(Y71*Source!I86*DO71,7)</f>
        <v>2.7825000000000002</v>
      </c>
      <c r="CX71">
        <f>ROUND(Y71*Source!I86,7)</f>
        <v>2.7825000000000002</v>
      </c>
      <c r="CY71">
        <f>AB71</f>
        <v>1294.1600000000001</v>
      </c>
      <c r="CZ71">
        <f>AF71</f>
        <v>995.51</v>
      </c>
      <c r="DA71">
        <f>AJ71</f>
        <v>1.3</v>
      </c>
      <c r="DB71">
        <f t="shared" si="21"/>
        <v>7386.68</v>
      </c>
      <c r="DC71">
        <f t="shared" si="22"/>
        <v>3358.89</v>
      </c>
      <c r="DD71" t="s">
        <v>3</v>
      </c>
      <c r="DE71" t="s">
        <v>3</v>
      </c>
      <c r="DF71">
        <f t="shared" si="25"/>
        <v>0</v>
      </c>
      <c r="DG71">
        <f>ROUND(ROUND(AF71*AJ71,2)*CX71,2)</f>
        <v>3601</v>
      </c>
      <c r="DH71">
        <f t="shared" si="23"/>
        <v>1259.58</v>
      </c>
      <c r="DI71">
        <f t="shared" si="24"/>
        <v>0</v>
      </c>
      <c r="DJ71">
        <f>DG71+DH71</f>
        <v>4860.58</v>
      </c>
      <c r="DK71">
        <v>0</v>
      </c>
      <c r="DL71" t="s">
        <v>933</v>
      </c>
      <c r="DM71">
        <v>5</v>
      </c>
      <c r="DN71" t="s">
        <v>922</v>
      </c>
      <c r="DO71">
        <v>1</v>
      </c>
    </row>
    <row r="72" spans="1:119" x14ac:dyDescent="0.2">
      <c r="A72">
        <f>ROW(Source!A86)</f>
        <v>86</v>
      </c>
      <c r="B72">
        <v>72309884</v>
      </c>
      <c r="C72">
        <v>72311116</v>
      </c>
      <c r="D72">
        <v>70618600</v>
      </c>
      <c r="E72">
        <v>1</v>
      </c>
      <c r="F72">
        <v>1</v>
      </c>
      <c r="G72">
        <v>1</v>
      </c>
      <c r="H72">
        <v>2</v>
      </c>
      <c r="I72" t="s">
        <v>1047</v>
      </c>
      <c r="J72" t="s">
        <v>1048</v>
      </c>
      <c r="K72" t="s">
        <v>1049</v>
      </c>
      <c r="L72">
        <v>1368</v>
      </c>
      <c r="N72">
        <v>1011</v>
      </c>
      <c r="O72" t="s">
        <v>926</v>
      </c>
      <c r="P72" t="s">
        <v>926</v>
      </c>
      <c r="Q72">
        <v>1</v>
      </c>
      <c r="W72">
        <v>0</v>
      </c>
      <c r="X72">
        <v>1590869137</v>
      </c>
      <c r="Y72">
        <f t="shared" si="20"/>
        <v>7.42</v>
      </c>
      <c r="AA72">
        <v>0</v>
      </c>
      <c r="AB72">
        <v>60.22</v>
      </c>
      <c r="AC72">
        <v>0</v>
      </c>
      <c r="AD72">
        <v>0</v>
      </c>
      <c r="AE72">
        <v>0</v>
      </c>
      <c r="AF72">
        <v>34.409999999999997</v>
      </c>
      <c r="AG72">
        <v>0</v>
      </c>
      <c r="AH72">
        <v>0</v>
      </c>
      <c r="AI72">
        <v>1</v>
      </c>
      <c r="AJ72">
        <v>1.75</v>
      </c>
      <c r="AK72">
        <v>1</v>
      </c>
      <c r="AL72">
        <v>1</v>
      </c>
      <c r="AM72">
        <v>2</v>
      </c>
      <c r="AN72">
        <v>0</v>
      </c>
      <c r="AO72">
        <v>0</v>
      </c>
      <c r="AP72">
        <v>1</v>
      </c>
      <c r="AQ72">
        <v>1</v>
      </c>
      <c r="AR72">
        <v>0</v>
      </c>
      <c r="AS72" t="s">
        <v>3</v>
      </c>
      <c r="AT72">
        <v>7.42</v>
      </c>
      <c r="AU72" t="s">
        <v>3</v>
      </c>
      <c r="AV72">
        <v>1</v>
      </c>
      <c r="AW72">
        <v>2</v>
      </c>
      <c r="AX72">
        <v>72311125</v>
      </c>
      <c r="AY72">
        <v>1</v>
      </c>
      <c r="AZ72">
        <v>0</v>
      </c>
      <c r="BA72">
        <v>80</v>
      </c>
      <c r="BB72">
        <v>1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255.32219999999998</v>
      </c>
      <c r="BL72">
        <v>0</v>
      </c>
      <c r="BM72">
        <v>0</v>
      </c>
      <c r="BN72">
        <v>0</v>
      </c>
      <c r="BO72">
        <v>0</v>
      </c>
      <c r="BP72">
        <v>1</v>
      </c>
      <c r="BQ72">
        <v>0</v>
      </c>
      <c r="BR72">
        <v>255.32219999999998</v>
      </c>
      <c r="BS72">
        <v>0</v>
      </c>
      <c r="BT72">
        <v>0</v>
      </c>
      <c r="BU72">
        <v>0</v>
      </c>
      <c r="BV72">
        <v>0</v>
      </c>
      <c r="BW72">
        <v>1</v>
      </c>
      <c r="CV72">
        <v>0</v>
      </c>
      <c r="CW72">
        <f>ROUND(Y72*Source!I86*DO72,7)</f>
        <v>0</v>
      </c>
      <c r="CX72">
        <f>ROUND(Y72*Source!I86,7)</f>
        <v>2.7825000000000002</v>
      </c>
      <c r="CY72">
        <f>AB72</f>
        <v>60.22</v>
      </c>
      <c r="CZ72">
        <f>AF72</f>
        <v>34.409999999999997</v>
      </c>
      <c r="DA72">
        <f>AJ72</f>
        <v>1.75</v>
      </c>
      <c r="DB72">
        <f t="shared" si="21"/>
        <v>255.32</v>
      </c>
      <c r="DC72">
        <f t="shared" si="22"/>
        <v>0</v>
      </c>
      <c r="DD72" t="s">
        <v>3</v>
      </c>
      <c r="DE72" t="s">
        <v>3</v>
      </c>
      <c r="DF72">
        <f t="shared" si="25"/>
        <v>0</v>
      </c>
      <c r="DG72">
        <f>ROUND(ROUND(AF72*AJ72,2)*CX72,2)</f>
        <v>167.56</v>
      </c>
      <c r="DH72">
        <f t="shared" si="23"/>
        <v>0</v>
      </c>
      <c r="DI72">
        <f t="shared" si="24"/>
        <v>0</v>
      </c>
      <c r="DJ72">
        <f>DG72+DH72</f>
        <v>167.56</v>
      </c>
      <c r="DK72">
        <v>0</v>
      </c>
      <c r="DL72" t="s">
        <v>3</v>
      </c>
      <c r="DM72">
        <v>0</v>
      </c>
      <c r="DN72" t="s">
        <v>3</v>
      </c>
      <c r="DO72">
        <v>0</v>
      </c>
    </row>
    <row r="73" spans="1:119" x14ac:dyDescent="0.2">
      <c r="A73">
        <f>ROW(Source!A86)</f>
        <v>86</v>
      </c>
      <c r="B73">
        <v>72309884</v>
      </c>
      <c r="C73">
        <v>72311116</v>
      </c>
      <c r="D73">
        <v>70497253</v>
      </c>
      <c r="E73">
        <v>118</v>
      </c>
      <c r="F73">
        <v>1</v>
      </c>
      <c r="G73">
        <v>1</v>
      </c>
      <c r="H73">
        <v>3</v>
      </c>
      <c r="I73" t="s">
        <v>184</v>
      </c>
      <c r="J73" t="s">
        <v>3</v>
      </c>
      <c r="K73" t="s">
        <v>185</v>
      </c>
      <c r="L73">
        <v>3277935</v>
      </c>
      <c r="N73">
        <v>1013</v>
      </c>
      <c r="O73" t="s">
        <v>186</v>
      </c>
      <c r="P73" t="s">
        <v>186</v>
      </c>
      <c r="Q73">
        <v>1</v>
      </c>
      <c r="W73">
        <v>0</v>
      </c>
      <c r="X73">
        <v>274903907</v>
      </c>
      <c r="Y73">
        <f t="shared" si="20"/>
        <v>2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1</v>
      </c>
      <c r="AJ73">
        <v>1</v>
      </c>
      <c r="AK73">
        <v>1</v>
      </c>
      <c r="AL73">
        <v>1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 t="s">
        <v>3</v>
      </c>
      <c r="AT73">
        <v>2</v>
      </c>
      <c r="AU73" t="s">
        <v>3</v>
      </c>
      <c r="AV73">
        <v>0</v>
      </c>
      <c r="AW73">
        <v>2</v>
      </c>
      <c r="AX73">
        <v>72311126</v>
      </c>
      <c r="AY73">
        <v>1</v>
      </c>
      <c r="AZ73">
        <v>0</v>
      </c>
      <c r="BA73">
        <v>81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CV73">
        <v>0</v>
      </c>
      <c r="CW73">
        <v>0</v>
      </c>
      <c r="CX73">
        <f>ROUND(Y73*Source!I86,7)</f>
        <v>0.75</v>
      </c>
      <c r="CY73">
        <f>AA73</f>
        <v>0</v>
      </c>
      <c r="CZ73">
        <f>AE73</f>
        <v>0</v>
      </c>
      <c r="DA73">
        <f>AI73</f>
        <v>1</v>
      </c>
      <c r="DB73">
        <f t="shared" si="21"/>
        <v>0</v>
      </c>
      <c r="DC73">
        <f t="shared" si="22"/>
        <v>0</v>
      </c>
      <c r="DD73" t="s">
        <v>3</v>
      </c>
      <c r="DE73" t="s">
        <v>3</v>
      </c>
      <c r="DF73">
        <f t="shared" si="25"/>
        <v>0</v>
      </c>
      <c r="DG73">
        <f>ROUND(ROUND(AF73,2)*CX73,2)</f>
        <v>0</v>
      </c>
      <c r="DH73">
        <f t="shared" si="23"/>
        <v>0</v>
      </c>
      <c r="DI73">
        <f t="shared" si="24"/>
        <v>0</v>
      </c>
      <c r="DJ73">
        <f>DF73</f>
        <v>0</v>
      </c>
      <c r="DK73">
        <v>0</v>
      </c>
      <c r="DL73" t="s">
        <v>3</v>
      </c>
      <c r="DM73">
        <v>0</v>
      </c>
      <c r="DN73" t="s">
        <v>3</v>
      </c>
      <c r="DO73">
        <v>0</v>
      </c>
    </row>
    <row r="74" spans="1:119" x14ac:dyDescent="0.2">
      <c r="A74">
        <f>ROW(Source!A89)</f>
        <v>89</v>
      </c>
      <c r="B74">
        <v>72309884</v>
      </c>
      <c r="C74">
        <v>72313408</v>
      </c>
      <c r="D74">
        <v>20049167</v>
      </c>
      <c r="E74">
        <v>118</v>
      </c>
      <c r="F74">
        <v>1</v>
      </c>
      <c r="G74">
        <v>1</v>
      </c>
      <c r="H74">
        <v>1</v>
      </c>
      <c r="I74" t="s">
        <v>1042</v>
      </c>
      <c r="J74" t="s">
        <v>3</v>
      </c>
      <c r="K74" t="s">
        <v>1043</v>
      </c>
      <c r="L74">
        <v>1191</v>
      </c>
      <c r="N74">
        <v>1013</v>
      </c>
      <c r="O74" t="s">
        <v>922</v>
      </c>
      <c r="P74" t="s">
        <v>922</v>
      </c>
      <c r="Q74">
        <v>1</v>
      </c>
      <c r="W74">
        <v>0</v>
      </c>
      <c r="X74">
        <v>-715079457</v>
      </c>
      <c r="Y74">
        <f t="shared" si="20"/>
        <v>27</v>
      </c>
      <c r="AA74">
        <v>0</v>
      </c>
      <c r="AB74">
        <v>0</v>
      </c>
      <c r="AC74">
        <v>0</v>
      </c>
      <c r="AD74">
        <v>371.85</v>
      </c>
      <c r="AE74">
        <v>0</v>
      </c>
      <c r="AF74">
        <v>0</v>
      </c>
      <c r="AG74">
        <v>0</v>
      </c>
      <c r="AH74">
        <v>371.85</v>
      </c>
      <c r="AI74">
        <v>1</v>
      </c>
      <c r="AJ74">
        <v>1</v>
      </c>
      <c r="AK74">
        <v>1</v>
      </c>
      <c r="AL74">
        <v>1</v>
      </c>
      <c r="AM74">
        <v>-2</v>
      </c>
      <c r="AN74">
        <v>0</v>
      </c>
      <c r="AO74">
        <v>0</v>
      </c>
      <c r="AP74">
        <v>1</v>
      </c>
      <c r="AQ74">
        <v>1</v>
      </c>
      <c r="AR74">
        <v>0</v>
      </c>
      <c r="AS74" t="s">
        <v>3</v>
      </c>
      <c r="AT74">
        <v>27</v>
      </c>
      <c r="AU74" t="s">
        <v>3</v>
      </c>
      <c r="AV74">
        <v>1</v>
      </c>
      <c r="AW74">
        <v>2</v>
      </c>
      <c r="AX74">
        <v>72313414</v>
      </c>
      <c r="AY74">
        <v>1</v>
      </c>
      <c r="AZ74">
        <v>0</v>
      </c>
      <c r="BA74">
        <v>82</v>
      </c>
      <c r="BB74">
        <v>1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10039.950000000001</v>
      </c>
      <c r="BN74">
        <v>27</v>
      </c>
      <c r="BO74">
        <v>0</v>
      </c>
      <c r="BP74">
        <v>1</v>
      </c>
      <c r="BQ74">
        <v>0</v>
      </c>
      <c r="BR74">
        <v>0</v>
      </c>
      <c r="BS74">
        <v>0</v>
      </c>
      <c r="BT74">
        <v>10039.950000000001</v>
      </c>
      <c r="BU74">
        <v>27</v>
      </c>
      <c r="BV74">
        <v>0</v>
      </c>
      <c r="BW74">
        <v>1</v>
      </c>
      <c r="CU74">
        <f>ROUND(AT74*Source!I89*AH74*AL74,2)</f>
        <v>3895.5</v>
      </c>
      <c r="CV74">
        <f>ROUND(Y74*Source!I89,7)</f>
        <v>10.476000000000001</v>
      </c>
      <c r="CW74">
        <v>0</v>
      </c>
      <c r="CX74">
        <f>ROUND(Y74*Source!I89,7)</f>
        <v>10.476000000000001</v>
      </c>
      <c r="CY74">
        <f>AD74</f>
        <v>371.85</v>
      </c>
      <c r="CZ74">
        <f>AH74</f>
        <v>371.85</v>
      </c>
      <c r="DA74">
        <f>AL74</f>
        <v>1</v>
      </c>
      <c r="DB74">
        <f t="shared" si="21"/>
        <v>10039.950000000001</v>
      </c>
      <c r="DC74">
        <f t="shared" si="22"/>
        <v>0</v>
      </c>
      <c r="DD74" t="s">
        <v>3</v>
      </c>
      <c r="DE74" t="s">
        <v>3</v>
      </c>
      <c r="DF74">
        <f t="shared" si="25"/>
        <v>0</v>
      </c>
      <c r="DG74">
        <f>ROUND(ROUND(AF74,2)*CX74,2)</f>
        <v>0</v>
      </c>
      <c r="DH74">
        <f t="shared" si="23"/>
        <v>0</v>
      </c>
      <c r="DI74">
        <f t="shared" si="24"/>
        <v>3895.5</v>
      </c>
      <c r="DJ74">
        <f>DI74</f>
        <v>3895.5</v>
      </c>
      <c r="DK74">
        <v>1</v>
      </c>
      <c r="DL74" t="s">
        <v>3</v>
      </c>
      <c r="DM74">
        <v>0</v>
      </c>
      <c r="DN74" t="s">
        <v>3</v>
      </c>
      <c r="DO74">
        <v>0</v>
      </c>
    </row>
    <row r="75" spans="1:119" x14ac:dyDescent="0.2">
      <c r="A75">
        <f>ROW(Source!A89)</f>
        <v>89</v>
      </c>
      <c r="B75">
        <v>72309884</v>
      </c>
      <c r="C75">
        <v>72313408</v>
      </c>
      <c r="D75">
        <v>20049115</v>
      </c>
      <c r="E75">
        <v>118</v>
      </c>
      <c r="F75">
        <v>1</v>
      </c>
      <c r="G75">
        <v>1</v>
      </c>
      <c r="H75">
        <v>1</v>
      </c>
      <c r="I75" t="s">
        <v>920</v>
      </c>
      <c r="J75" t="s">
        <v>3</v>
      </c>
      <c r="K75" t="s">
        <v>921</v>
      </c>
      <c r="L75">
        <v>1191</v>
      </c>
      <c r="N75">
        <v>1013</v>
      </c>
      <c r="O75" t="s">
        <v>922</v>
      </c>
      <c r="P75" t="s">
        <v>922</v>
      </c>
      <c r="Q75">
        <v>1</v>
      </c>
      <c r="W75">
        <v>0</v>
      </c>
      <c r="X75">
        <v>-1417349443</v>
      </c>
      <c r="Y75">
        <f t="shared" si="20"/>
        <v>7.42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1</v>
      </c>
      <c r="AJ75">
        <v>1</v>
      </c>
      <c r="AK75">
        <v>1</v>
      </c>
      <c r="AL75">
        <v>1</v>
      </c>
      <c r="AM75">
        <v>-2</v>
      </c>
      <c r="AN75">
        <v>0</v>
      </c>
      <c r="AO75">
        <v>0</v>
      </c>
      <c r="AP75">
        <v>1</v>
      </c>
      <c r="AQ75">
        <v>1</v>
      </c>
      <c r="AR75">
        <v>0</v>
      </c>
      <c r="AS75" t="s">
        <v>3</v>
      </c>
      <c r="AT75">
        <v>7.42</v>
      </c>
      <c r="AU75" t="s">
        <v>3</v>
      </c>
      <c r="AV75">
        <v>2</v>
      </c>
      <c r="AW75">
        <v>2</v>
      </c>
      <c r="AX75">
        <v>72313415</v>
      </c>
      <c r="AY75">
        <v>1</v>
      </c>
      <c r="AZ75">
        <v>0</v>
      </c>
      <c r="BA75">
        <v>83</v>
      </c>
      <c r="BB75">
        <v>1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CV75">
        <v>0</v>
      </c>
      <c r="CW75">
        <v>0</v>
      </c>
      <c r="CX75">
        <f>ROUND(Y75*Source!I89,7)</f>
        <v>2.8789600000000002</v>
      </c>
      <c r="CY75">
        <f>AD75</f>
        <v>0</v>
      </c>
      <c r="CZ75">
        <f>AH75</f>
        <v>0</v>
      </c>
      <c r="DA75">
        <f>AL75</f>
        <v>1</v>
      </c>
      <c r="DB75">
        <f t="shared" si="21"/>
        <v>0</v>
      </c>
      <c r="DC75">
        <f t="shared" si="22"/>
        <v>0</v>
      </c>
      <c r="DD75" t="s">
        <v>3</v>
      </c>
      <c r="DE75" t="s">
        <v>3</v>
      </c>
      <c r="DF75">
        <f t="shared" si="25"/>
        <v>0</v>
      </c>
      <c r="DG75">
        <f>ROUND(ROUND(AF75,2)*CX75,2)</f>
        <v>0</v>
      </c>
      <c r="DH75">
        <f t="shared" si="23"/>
        <v>0</v>
      </c>
      <c r="DI75">
        <f t="shared" si="24"/>
        <v>0</v>
      </c>
      <c r="DJ75">
        <f>DI75</f>
        <v>0</v>
      </c>
      <c r="DK75">
        <v>0</v>
      </c>
      <c r="DL75" t="s">
        <v>3</v>
      </c>
      <c r="DM75">
        <v>0</v>
      </c>
      <c r="DN75" t="s">
        <v>3</v>
      </c>
      <c r="DO75">
        <v>0</v>
      </c>
    </row>
    <row r="76" spans="1:119" x14ac:dyDescent="0.2">
      <c r="A76">
        <f>ROW(Source!A89)</f>
        <v>89</v>
      </c>
      <c r="B76">
        <v>72309884</v>
      </c>
      <c r="C76">
        <v>72313408</v>
      </c>
      <c r="D76">
        <v>70618404</v>
      </c>
      <c r="E76">
        <v>1</v>
      </c>
      <c r="F76">
        <v>1</v>
      </c>
      <c r="G76">
        <v>1</v>
      </c>
      <c r="H76">
        <v>2</v>
      </c>
      <c r="I76" t="s">
        <v>1044</v>
      </c>
      <c r="J76" t="s">
        <v>1045</v>
      </c>
      <c r="K76" t="s">
        <v>1046</v>
      </c>
      <c r="L76">
        <v>1368</v>
      </c>
      <c r="N76">
        <v>1011</v>
      </c>
      <c r="O76" t="s">
        <v>926</v>
      </c>
      <c r="P76" t="s">
        <v>926</v>
      </c>
      <c r="Q76">
        <v>1</v>
      </c>
      <c r="W76">
        <v>0</v>
      </c>
      <c r="X76">
        <v>1766864928</v>
      </c>
      <c r="Y76">
        <f t="shared" si="20"/>
        <v>7.42</v>
      </c>
      <c r="AA76">
        <v>0</v>
      </c>
      <c r="AB76">
        <v>1294.1600000000001</v>
      </c>
      <c r="AC76">
        <v>452.68</v>
      </c>
      <c r="AD76">
        <v>0</v>
      </c>
      <c r="AE76">
        <v>0</v>
      </c>
      <c r="AF76">
        <v>995.51</v>
      </c>
      <c r="AG76">
        <v>452.68</v>
      </c>
      <c r="AH76">
        <v>0</v>
      </c>
      <c r="AI76">
        <v>1</v>
      </c>
      <c r="AJ76">
        <v>1.3</v>
      </c>
      <c r="AK76">
        <v>1</v>
      </c>
      <c r="AL76">
        <v>1</v>
      </c>
      <c r="AM76">
        <v>2</v>
      </c>
      <c r="AN76">
        <v>0</v>
      </c>
      <c r="AO76">
        <v>0</v>
      </c>
      <c r="AP76">
        <v>1</v>
      </c>
      <c r="AQ76">
        <v>1</v>
      </c>
      <c r="AR76">
        <v>0</v>
      </c>
      <c r="AS76" t="s">
        <v>3</v>
      </c>
      <c r="AT76">
        <v>7.42</v>
      </c>
      <c r="AU76" t="s">
        <v>3</v>
      </c>
      <c r="AV76">
        <v>1</v>
      </c>
      <c r="AW76">
        <v>2</v>
      </c>
      <c r="AX76">
        <v>72313416</v>
      </c>
      <c r="AY76">
        <v>1</v>
      </c>
      <c r="AZ76">
        <v>0</v>
      </c>
      <c r="BA76">
        <v>84</v>
      </c>
      <c r="BB76">
        <v>1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7386.6841999999997</v>
      </c>
      <c r="BL76">
        <v>3358.8856000000001</v>
      </c>
      <c r="BM76">
        <v>0</v>
      </c>
      <c r="BN76">
        <v>0</v>
      </c>
      <c r="BO76">
        <v>7.42</v>
      </c>
      <c r="BP76">
        <v>1</v>
      </c>
      <c r="BQ76">
        <v>0</v>
      </c>
      <c r="BR76">
        <v>7386.6841999999997</v>
      </c>
      <c r="BS76">
        <v>3358.8856000000001</v>
      </c>
      <c r="BT76">
        <v>0</v>
      </c>
      <c r="BU76">
        <v>0</v>
      </c>
      <c r="BV76">
        <v>7.42</v>
      </c>
      <c r="BW76">
        <v>1</v>
      </c>
      <c r="CV76">
        <v>0</v>
      </c>
      <c r="CW76">
        <f>ROUND(Y76*Source!I89*DO76,7)</f>
        <v>2.8789600000000002</v>
      </c>
      <c r="CX76">
        <f>ROUND(Y76*Source!I89,7)</f>
        <v>2.8789600000000002</v>
      </c>
      <c r="CY76">
        <f>AB76</f>
        <v>1294.1600000000001</v>
      </c>
      <c r="CZ76">
        <f>AF76</f>
        <v>995.51</v>
      </c>
      <c r="DA76">
        <f>AJ76</f>
        <v>1.3</v>
      </c>
      <c r="DB76">
        <f t="shared" si="21"/>
        <v>7386.68</v>
      </c>
      <c r="DC76">
        <f t="shared" si="22"/>
        <v>3358.89</v>
      </c>
      <c r="DD76" t="s">
        <v>3</v>
      </c>
      <c r="DE76" t="s">
        <v>3</v>
      </c>
      <c r="DF76">
        <f t="shared" si="25"/>
        <v>0</v>
      </c>
      <c r="DG76">
        <f>ROUND(ROUND(AF76*AJ76,2)*CX76,2)</f>
        <v>3725.83</v>
      </c>
      <c r="DH76">
        <f t="shared" si="23"/>
        <v>1303.25</v>
      </c>
      <c r="DI76">
        <f t="shared" si="24"/>
        <v>0</v>
      </c>
      <c r="DJ76">
        <f>DG76+DH76</f>
        <v>5029.08</v>
      </c>
      <c r="DK76">
        <v>0</v>
      </c>
      <c r="DL76" t="s">
        <v>933</v>
      </c>
      <c r="DM76">
        <v>5</v>
      </c>
      <c r="DN76" t="s">
        <v>922</v>
      </c>
      <c r="DO76">
        <v>1</v>
      </c>
    </row>
    <row r="77" spans="1:119" x14ac:dyDescent="0.2">
      <c r="A77">
        <f>ROW(Source!A89)</f>
        <v>89</v>
      </c>
      <c r="B77">
        <v>72309884</v>
      </c>
      <c r="C77">
        <v>72313408</v>
      </c>
      <c r="D77">
        <v>70618600</v>
      </c>
      <c r="E77">
        <v>1</v>
      </c>
      <c r="F77">
        <v>1</v>
      </c>
      <c r="G77">
        <v>1</v>
      </c>
      <c r="H77">
        <v>2</v>
      </c>
      <c r="I77" t="s">
        <v>1047</v>
      </c>
      <c r="J77" t="s">
        <v>1048</v>
      </c>
      <c r="K77" t="s">
        <v>1049</v>
      </c>
      <c r="L77">
        <v>1368</v>
      </c>
      <c r="N77">
        <v>1011</v>
      </c>
      <c r="O77" t="s">
        <v>926</v>
      </c>
      <c r="P77" t="s">
        <v>926</v>
      </c>
      <c r="Q77">
        <v>1</v>
      </c>
      <c r="W77">
        <v>0</v>
      </c>
      <c r="X77">
        <v>1590869137</v>
      </c>
      <c r="Y77">
        <f t="shared" si="20"/>
        <v>7.42</v>
      </c>
      <c r="AA77">
        <v>0</v>
      </c>
      <c r="AB77">
        <v>60.22</v>
      </c>
      <c r="AC77">
        <v>0</v>
      </c>
      <c r="AD77">
        <v>0</v>
      </c>
      <c r="AE77">
        <v>0</v>
      </c>
      <c r="AF77">
        <v>34.409999999999997</v>
      </c>
      <c r="AG77">
        <v>0</v>
      </c>
      <c r="AH77">
        <v>0</v>
      </c>
      <c r="AI77">
        <v>1</v>
      </c>
      <c r="AJ77">
        <v>1.75</v>
      </c>
      <c r="AK77">
        <v>1</v>
      </c>
      <c r="AL77">
        <v>1</v>
      </c>
      <c r="AM77">
        <v>2</v>
      </c>
      <c r="AN77">
        <v>0</v>
      </c>
      <c r="AO77">
        <v>0</v>
      </c>
      <c r="AP77">
        <v>1</v>
      </c>
      <c r="AQ77">
        <v>1</v>
      </c>
      <c r="AR77">
        <v>0</v>
      </c>
      <c r="AS77" t="s">
        <v>3</v>
      </c>
      <c r="AT77">
        <v>7.42</v>
      </c>
      <c r="AU77" t="s">
        <v>3</v>
      </c>
      <c r="AV77">
        <v>1</v>
      </c>
      <c r="AW77">
        <v>2</v>
      </c>
      <c r="AX77">
        <v>72313417</v>
      </c>
      <c r="AY77">
        <v>1</v>
      </c>
      <c r="AZ77">
        <v>0</v>
      </c>
      <c r="BA77">
        <v>85</v>
      </c>
      <c r="BB77">
        <v>1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255.32219999999998</v>
      </c>
      <c r="BL77">
        <v>0</v>
      </c>
      <c r="BM77">
        <v>0</v>
      </c>
      <c r="BN77">
        <v>0</v>
      </c>
      <c r="BO77">
        <v>0</v>
      </c>
      <c r="BP77">
        <v>1</v>
      </c>
      <c r="BQ77">
        <v>0</v>
      </c>
      <c r="BR77">
        <v>255.32219999999998</v>
      </c>
      <c r="BS77">
        <v>0</v>
      </c>
      <c r="BT77">
        <v>0</v>
      </c>
      <c r="BU77">
        <v>0</v>
      </c>
      <c r="BV77">
        <v>0</v>
      </c>
      <c r="BW77">
        <v>1</v>
      </c>
      <c r="CV77">
        <v>0</v>
      </c>
      <c r="CW77">
        <f>ROUND(Y77*Source!I89*DO77,7)</f>
        <v>0</v>
      </c>
      <c r="CX77">
        <f>ROUND(Y77*Source!I89,7)</f>
        <v>2.8789600000000002</v>
      </c>
      <c r="CY77">
        <f>AB77</f>
        <v>60.22</v>
      </c>
      <c r="CZ77">
        <f>AF77</f>
        <v>34.409999999999997</v>
      </c>
      <c r="DA77">
        <f>AJ77</f>
        <v>1.75</v>
      </c>
      <c r="DB77">
        <f t="shared" si="21"/>
        <v>255.32</v>
      </c>
      <c r="DC77">
        <f t="shared" si="22"/>
        <v>0</v>
      </c>
      <c r="DD77" t="s">
        <v>3</v>
      </c>
      <c r="DE77" t="s">
        <v>3</v>
      </c>
      <c r="DF77">
        <f t="shared" si="25"/>
        <v>0</v>
      </c>
      <c r="DG77">
        <f>ROUND(ROUND(AF77*AJ77,2)*CX77,2)</f>
        <v>173.37</v>
      </c>
      <c r="DH77">
        <f t="shared" si="23"/>
        <v>0</v>
      </c>
      <c r="DI77">
        <f t="shared" si="24"/>
        <v>0</v>
      </c>
      <c r="DJ77">
        <f>DG77+DH77</f>
        <v>173.37</v>
      </c>
      <c r="DK77">
        <v>0</v>
      </c>
      <c r="DL77" t="s">
        <v>3</v>
      </c>
      <c r="DM77">
        <v>0</v>
      </c>
      <c r="DN77" t="s">
        <v>3</v>
      </c>
      <c r="DO77">
        <v>0</v>
      </c>
    </row>
    <row r="78" spans="1:119" x14ac:dyDescent="0.2">
      <c r="A78">
        <f>ROW(Source!A89)</f>
        <v>89</v>
      </c>
      <c r="B78">
        <v>72309884</v>
      </c>
      <c r="C78">
        <v>72313408</v>
      </c>
      <c r="D78">
        <v>70497253</v>
      </c>
      <c r="E78">
        <v>118</v>
      </c>
      <c r="F78">
        <v>1</v>
      </c>
      <c r="G78">
        <v>1</v>
      </c>
      <c r="H78">
        <v>3</v>
      </c>
      <c r="I78" t="s">
        <v>184</v>
      </c>
      <c r="J78" t="s">
        <v>3</v>
      </c>
      <c r="K78" t="s">
        <v>185</v>
      </c>
      <c r="L78">
        <v>3277935</v>
      </c>
      <c r="N78">
        <v>1013</v>
      </c>
      <c r="O78" t="s">
        <v>186</v>
      </c>
      <c r="P78" t="s">
        <v>186</v>
      </c>
      <c r="Q78">
        <v>1</v>
      </c>
      <c r="W78">
        <v>0</v>
      </c>
      <c r="X78">
        <v>274903907</v>
      </c>
      <c r="Y78">
        <f t="shared" si="20"/>
        <v>2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1</v>
      </c>
      <c r="AJ78">
        <v>1</v>
      </c>
      <c r="AK78">
        <v>1</v>
      </c>
      <c r="AL78">
        <v>1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 t="s">
        <v>3</v>
      </c>
      <c r="AT78">
        <v>2</v>
      </c>
      <c r="AU78" t="s">
        <v>3</v>
      </c>
      <c r="AV78">
        <v>0</v>
      </c>
      <c r="AW78">
        <v>2</v>
      </c>
      <c r="AX78">
        <v>72313418</v>
      </c>
      <c r="AY78">
        <v>1</v>
      </c>
      <c r="AZ78">
        <v>0</v>
      </c>
      <c r="BA78">
        <v>86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CV78">
        <v>0</v>
      </c>
      <c r="CW78">
        <v>0</v>
      </c>
      <c r="CX78">
        <f>ROUND(Y78*Source!I89,7)</f>
        <v>0.77600000000000002</v>
      </c>
      <c r="CY78">
        <f>AA78</f>
        <v>0</v>
      </c>
      <c r="CZ78">
        <f>AE78</f>
        <v>0</v>
      </c>
      <c r="DA78">
        <f>AI78</f>
        <v>1</v>
      </c>
      <c r="DB78">
        <f t="shared" si="21"/>
        <v>0</v>
      </c>
      <c r="DC78">
        <f t="shared" si="22"/>
        <v>0</v>
      </c>
      <c r="DD78" t="s">
        <v>3</v>
      </c>
      <c r="DE78" t="s">
        <v>3</v>
      </c>
      <c r="DF78">
        <f t="shared" si="25"/>
        <v>0</v>
      </c>
      <c r="DG78">
        <f>ROUND(ROUND(AF78,2)*CX78,2)</f>
        <v>0</v>
      </c>
      <c r="DH78">
        <f t="shared" si="23"/>
        <v>0</v>
      </c>
      <c r="DI78">
        <f t="shared" si="24"/>
        <v>0</v>
      </c>
      <c r="DJ78">
        <f>DF78</f>
        <v>0</v>
      </c>
      <c r="DK78">
        <v>0</v>
      </c>
      <c r="DL78" t="s">
        <v>3</v>
      </c>
      <c r="DM78">
        <v>0</v>
      </c>
      <c r="DN78" t="s">
        <v>3</v>
      </c>
      <c r="DO78">
        <v>0</v>
      </c>
    </row>
    <row r="79" spans="1:119" x14ac:dyDescent="0.2">
      <c r="A79">
        <f>ROW(Source!A92)</f>
        <v>92</v>
      </c>
      <c r="B79">
        <v>72309884</v>
      </c>
      <c r="C79">
        <v>72311130</v>
      </c>
      <c r="D79">
        <v>68776391</v>
      </c>
      <c r="E79">
        <v>117</v>
      </c>
      <c r="F79">
        <v>1</v>
      </c>
      <c r="G79">
        <v>1</v>
      </c>
      <c r="H79">
        <v>1</v>
      </c>
      <c r="I79" t="s">
        <v>1050</v>
      </c>
      <c r="J79" t="s">
        <v>3</v>
      </c>
      <c r="K79" t="s">
        <v>1051</v>
      </c>
      <c r="L79">
        <v>1191</v>
      </c>
      <c r="N79">
        <v>1013</v>
      </c>
      <c r="O79" t="s">
        <v>922</v>
      </c>
      <c r="P79" t="s">
        <v>922</v>
      </c>
      <c r="Q79">
        <v>1</v>
      </c>
      <c r="W79">
        <v>0</v>
      </c>
      <c r="X79">
        <v>-1483035894</v>
      </c>
      <c r="Y79">
        <f t="shared" si="20"/>
        <v>11.35</v>
      </c>
      <c r="AA79">
        <v>0</v>
      </c>
      <c r="AB79">
        <v>0</v>
      </c>
      <c r="AC79">
        <v>0</v>
      </c>
      <c r="AD79">
        <v>332.16</v>
      </c>
      <c r="AE79">
        <v>0</v>
      </c>
      <c r="AF79">
        <v>0</v>
      </c>
      <c r="AG79">
        <v>0</v>
      </c>
      <c r="AH79">
        <v>332.16</v>
      </c>
      <c r="AI79">
        <v>1</v>
      </c>
      <c r="AJ79">
        <v>1</v>
      </c>
      <c r="AK79">
        <v>1</v>
      </c>
      <c r="AL79">
        <v>1</v>
      </c>
      <c r="AM79">
        <v>-2</v>
      </c>
      <c r="AN79">
        <v>0</v>
      </c>
      <c r="AO79">
        <v>0</v>
      </c>
      <c r="AP79">
        <v>1</v>
      </c>
      <c r="AQ79">
        <v>1</v>
      </c>
      <c r="AR79">
        <v>0</v>
      </c>
      <c r="AS79" t="s">
        <v>3</v>
      </c>
      <c r="AT79">
        <v>11.35</v>
      </c>
      <c r="AU79" t="s">
        <v>3</v>
      </c>
      <c r="AV79">
        <v>1</v>
      </c>
      <c r="AW79">
        <v>2</v>
      </c>
      <c r="AX79">
        <v>72311135</v>
      </c>
      <c r="AY79">
        <v>2</v>
      </c>
      <c r="AZ79">
        <v>131072</v>
      </c>
      <c r="BA79">
        <v>87</v>
      </c>
      <c r="BB79">
        <v>1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3770.0160000000001</v>
      </c>
      <c r="BN79">
        <v>11.35</v>
      </c>
      <c r="BO79">
        <v>0</v>
      </c>
      <c r="BP79">
        <v>1</v>
      </c>
      <c r="BQ79">
        <v>0</v>
      </c>
      <c r="BR79">
        <v>0</v>
      </c>
      <c r="BS79">
        <v>0</v>
      </c>
      <c r="BT79">
        <v>3770.0160000000001</v>
      </c>
      <c r="BU79">
        <v>11.35</v>
      </c>
      <c r="BV79">
        <v>0</v>
      </c>
      <c r="BW79">
        <v>1</v>
      </c>
      <c r="CU79">
        <f>ROUND(AT79*Source!I92*AH79*AL79,2)</f>
        <v>150.80000000000001</v>
      </c>
      <c r="CV79">
        <f>ROUND(Y79*Source!I92,7)</f>
        <v>0.45400000000000001</v>
      </c>
      <c r="CW79">
        <v>0</v>
      </c>
      <c r="CX79">
        <f>ROUND(Y79*Source!I92,7)</f>
        <v>0.45400000000000001</v>
      </c>
      <c r="CY79">
        <f>AD79</f>
        <v>332.16</v>
      </c>
      <c r="CZ79">
        <f>AH79</f>
        <v>332.16</v>
      </c>
      <c r="DA79">
        <f>AL79</f>
        <v>1</v>
      </c>
      <c r="DB79">
        <f t="shared" si="21"/>
        <v>3770.02</v>
      </c>
      <c r="DC79">
        <f t="shared" si="22"/>
        <v>0</v>
      </c>
      <c r="DD79" t="s">
        <v>3</v>
      </c>
      <c r="DE79" t="s">
        <v>3</v>
      </c>
      <c r="DF79">
        <f t="shared" si="25"/>
        <v>0</v>
      </c>
      <c r="DG79">
        <f>ROUND(ROUND(AF79,2)*CX79,2)</f>
        <v>0</v>
      </c>
      <c r="DH79">
        <f t="shared" si="23"/>
        <v>0</v>
      </c>
      <c r="DI79">
        <f t="shared" si="24"/>
        <v>150.80000000000001</v>
      </c>
      <c r="DJ79">
        <f>DI79</f>
        <v>150.80000000000001</v>
      </c>
      <c r="DK79">
        <v>1</v>
      </c>
      <c r="DL79" t="s">
        <v>3</v>
      </c>
      <c r="DM79">
        <v>0</v>
      </c>
      <c r="DN79" t="s">
        <v>3</v>
      </c>
      <c r="DO79">
        <v>0</v>
      </c>
    </row>
    <row r="80" spans="1:119" x14ac:dyDescent="0.2">
      <c r="A80">
        <f>ROW(Source!A92)</f>
        <v>92</v>
      </c>
      <c r="B80">
        <v>72309884</v>
      </c>
      <c r="C80">
        <v>72311130</v>
      </c>
      <c r="D80">
        <v>68776608</v>
      </c>
      <c r="E80">
        <v>117</v>
      </c>
      <c r="F80">
        <v>1</v>
      </c>
      <c r="G80">
        <v>1</v>
      </c>
      <c r="H80">
        <v>1</v>
      </c>
      <c r="I80" t="s">
        <v>920</v>
      </c>
      <c r="J80" t="s">
        <v>3</v>
      </c>
      <c r="K80" t="s">
        <v>921</v>
      </c>
      <c r="L80">
        <v>1191</v>
      </c>
      <c r="N80">
        <v>1013</v>
      </c>
      <c r="O80" t="s">
        <v>922</v>
      </c>
      <c r="P80" t="s">
        <v>922</v>
      </c>
      <c r="Q80">
        <v>1</v>
      </c>
      <c r="W80">
        <v>0</v>
      </c>
      <c r="X80">
        <v>-1417349443</v>
      </c>
      <c r="Y80">
        <f t="shared" si="20"/>
        <v>0.94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1</v>
      </c>
      <c r="AJ80">
        <v>1</v>
      </c>
      <c r="AK80">
        <v>1</v>
      </c>
      <c r="AL80">
        <v>1</v>
      </c>
      <c r="AM80">
        <v>-2</v>
      </c>
      <c r="AN80">
        <v>0</v>
      </c>
      <c r="AO80">
        <v>0</v>
      </c>
      <c r="AP80">
        <v>1</v>
      </c>
      <c r="AQ80">
        <v>1</v>
      </c>
      <c r="AR80">
        <v>0</v>
      </c>
      <c r="AS80" t="s">
        <v>3</v>
      </c>
      <c r="AT80">
        <v>0.94</v>
      </c>
      <c r="AU80" t="s">
        <v>3</v>
      </c>
      <c r="AV80">
        <v>2</v>
      </c>
      <c r="AW80">
        <v>2</v>
      </c>
      <c r="AX80">
        <v>72311136</v>
      </c>
      <c r="AY80">
        <v>1</v>
      </c>
      <c r="AZ80">
        <v>0</v>
      </c>
      <c r="BA80">
        <v>88</v>
      </c>
      <c r="BB80">
        <v>1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CV80">
        <v>0</v>
      </c>
      <c r="CW80">
        <v>0</v>
      </c>
      <c r="CX80">
        <f>ROUND(Y80*Source!I92,7)</f>
        <v>3.7600000000000001E-2</v>
      </c>
      <c r="CY80">
        <f>AD80</f>
        <v>0</v>
      </c>
      <c r="CZ80">
        <f>AH80</f>
        <v>0</v>
      </c>
      <c r="DA80">
        <f>AL80</f>
        <v>1</v>
      </c>
      <c r="DB80">
        <f t="shared" si="21"/>
        <v>0</v>
      </c>
      <c r="DC80">
        <f t="shared" si="22"/>
        <v>0</v>
      </c>
      <c r="DD80" t="s">
        <v>3</v>
      </c>
      <c r="DE80" t="s">
        <v>3</v>
      </c>
      <c r="DF80">
        <f t="shared" si="25"/>
        <v>0</v>
      </c>
      <c r="DG80">
        <f>ROUND(ROUND(AF80,2)*CX80,2)</f>
        <v>0</v>
      </c>
      <c r="DH80">
        <f t="shared" si="23"/>
        <v>0</v>
      </c>
      <c r="DI80">
        <f t="shared" si="24"/>
        <v>0</v>
      </c>
      <c r="DJ80">
        <f>DI80</f>
        <v>0</v>
      </c>
      <c r="DK80">
        <v>0</v>
      </c>
      <c r="DL80" t="s">
        <v>3</v>
      </c>
      <c r="DM80">
        <v>0</v>
      </c>
      <c r="DN80" t="s">
        <v>3</v>
      </c>
      <c r="DO80">
        <v>0</v>
      </c>
    </row>
    <row r="81" spans="1:119" x14ac:dyDescent="0.2">
      <c r="A81">
        <f>ROW(Source!A92)</f>
        <v>92</v>
      </c>
      <c r="B81">
        <v>72309884</v>
      </c>
      <c r="C81">
        <v>72311130</v>
      </c>
      <c r="D81">
        <v>68783992</v>
      </c>
      <c r="E81">
        <v>1</v>
      </c>
      <c r="F81">
        <v>1</v>
      </c>
      <c r="G81">
        <v>1</v>
      </c>
      <c r="H81">
        <v>2</v>
      </c>
      <c r="I81" t="s">
        <v>1052</v>
      </c>
      <c r="J81" t="s">
        <v>1053</v>
      </c>
      <c r="K81" t="s">
        <v>1054</v>
      </c>
      <c r="L81">
        <v>1368</v>
      </c>
      <c r="N81">
        <v>1011</v>
      </c>
      <c r="O81" t="s">
        <v>926</v>
      </c>
      <c r="P81" t="s">
        <v>926</v>
      </c>
      <c r="Q81">
        <v>1</v>
      </c>
      <c r="W81">
        <v>0</v>
      </c>
      <c r="X81">
        <v>916669634</v>
      </c>
      <c r="Y81">
        <f t="shared" si="20"/>
        <v>0.94</v>
      </c>
      <c r="AA81">
        <v>0</v>
      </c>
      <c r="AB81">
        <v>1159.72</v>
      </c>
      <c r="AC81">
        <v>393.89</v>
      </c>
      <c r="AD81">
        <v>0</v>
      </c>
      <c r="AE81">
        <v>0</v>
      </c>
      <c r="AF81">
        <v>865.46</v>
      </c>
      <c r="AG81">
        <v>393.89</v>
      </c>
      <c r="AH81">
        <v>0</v>
      </c>
      <c r="AI81">
        <v>1</v>
      </c>
      <c r="AJ81">
        <v>1.34</v>
      </c>
      <c r="AK81">
        <v>1</v>
      </c>
      <c r="AL81">
        <v>1</v>
      </c>
      <c r="AM81">
        <v>2</v>
      </c>
      <c r="AN81">
        <v>0</v>
      </c>
      <c r="AO81">
        <v>0</v>
      </c>
      <c r="AP81">
        <v>1</v>
      </c>
      <c r="AQ81">
        <v>1</v>
      </c>
      <c r="AR81">
        <v>0</v>
      </c>
      <c r="AS81" t="s">
        <v>3</v>
      </c>
      <c r="AT81">
        <v>0.94</v>
      </c>
      <c r="AU81" t="s">
        <v>3</v>
      </c>
      <c r="AV81">
        <v>1</v>
      </c>
      <c r="AW81">
        <v>2</v>
      </c>
      <c r="AX81">
        <v>72311137</v>
      </c>
      <c r="AY81">
        <v>2</v>
      </c>
      <c r="AZ81">
        <v>98304</v>
      </c>
      <c r="BA81">
        <v>89</v>
      </c>
      <c r="BB81">
        <v>1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813.53239999999994</v>
      </c>
      <c r="BL81">
        <v>370.25659999999999</v>
      </c>
      <c r="BM81">
        <v>0</v>
      </c>
      <c r="BN81">
        <v>0</v>
      </c>
      <c r="BO81">
        <v>0.94</v>
      </c>
      <c r="BP81">
        <v>1</v>
      </c>
      <c r="BQ81">
        <v>0</v>
      </c>
      <c r="BR81">
        <v>813.53239999999994</v>
      </c>
      <c r="BS81">
        <v>370.25659999999999</v>
      </c>
      <c r="BT81">
        <v>0</v>
      </c>
      <c r="BU81">
        <v>0</v>
      </c>
      <c r="BV81">
        <v>0.94</v>
      </c>
      <c r="BW81">
        <v>1</v>
      </c>
      <c r="CV81">
        <v>0</v>
      </c>
      <c r="CW81">
        <f>ROUND(Y81*Source!I92*DO81,7)</f>
        <v>3.7600000000000001E-2</v>
      </c>
      <c r="CX81">
        <f>ROUND(Y81*Source!I92,7)</f>
        <v>3.7600000000000001E-2</v>
      </c>
      <c r="CY81">
        <f>AB81</f>
        <v>1159.72</v>
      </c>
      <c r="CZ81">
        <f>AF81</f>
        <v>865.46</v>
      </c>
      <c r="DA81">
        <f>AJ81</f>
        <v>1.34</v>
      </c>
      <c r="DB81">
        <f t="shared" si="21"/>
        <v>813.53</v>
      </c>
      <c r="DC81">
        <f t="shared" si="22"/>
        <v>370.26</v>
      </c>
      <c r="DD81" t="s">
        <v>3</v>
      </c>
      <c r="DE81" t="s">
        <v>3</v>
      </c>
      <c r="DF81">
        <f t="shared" si="25"/>
        <v>0</v>
      </c>
      <c r="DG81">
        <f>ROUND(ROUND(AF81*AJ81,2)*CX81,2)</f>
        <v>43.61</v>
      </c>
      <c r="DH81">
        <f t="shared" si="23"/>
        <v>14.81</v>
      </c>
      <c r="DI81">
        <f t="shared" si="24"/>
        <v>0</v>
      </c>
      <c r="DJ81">
        <f>DG81+DH81</f>
        <v>58.42</v>
      </c>
      <c r="DK81">
        <v>0</v>
      </c>
      <c r="DL81" t="s">
        <v>947</v>
      </c>
      <c r="DM81">
        <v>4</v>
      </c>
      <c r="DN81" t="s">
        <v>922</v>
      </c>
      <c r="DO81">
        <v>1</v>
      </c>
    </row>
    <row r="82" spans="1:119" x14ac:dyDescent="0.2">
      <c r="A82">
        <f>ROW(Source!A92)</f>
        <v>92</v>
      </c>
      <c r="B82">
        <v>72309884</v>
      </c>
      <c r="C82">
        <v>72311130</v>
      </c>
      <c r="D82">
        <v>68784658</v>
      </c>
      <c r="E82">
        <v>1</v>
      </c>
      <c r="F82">
        <v>1</v>
      </c>
      <c r="G82">
        <v>1</v>
      </c>
      <c r="H82">
        <v>2</v>
      </c>
      <c r="I82" t="s">
        <v>1055</v>
      </c>
      <c r="J82" t="s">
        <v>1056</v>
      </c>
      <c r="K82" t="s">
        <v>1057</v>
      </c>
      <c r="L82">
        <v>1368</v>
      </c>
      <c r="N82">
        <v>1011</v>
      </c>
      <c r="O82" t="s">
        <v>926</v>
      </c>
      <c r="P82" t="s">
        <v>926</v>
      </c>
      <c r="Q82">
        <v>1</v>
      </c>
      <c r="W82">
        <v>0</v>
      </c>
      <c r="X82">
        <v>-1516624643</v>
      </c>
      <c r="Y82">
        <f t="shared" si="20"/>
        <v>4.24</v>
      </c>
      <c r="AA82">
        <v>0</v>
      </c>
      <c r="AB82">
        <v>29.68</v>
      </c>
      <c r="AC82">
        <v>0</v>
      </c>
      <c r="AD82">
        <v>0</v>
      </c>
      <c r="AE82">
        <v>0</v>
      </c>
      <c r="AF82">
        <v>29.68</v>
      </c>
      <c r="AG82">
        <v>0</v>
      </c>
      <c r="AH82">
        <v>0</v>
      </c>
      <c r="AI82">
        <v>1</v>
      </c>
      <c r="AJ82">
        <v>1</v>
      </c>
      <c r="AK82">
        <v>1</v>
      </c>
      <c r="AL82">
        <v>1</v>
      </c>
      <c r="AM82">
        <v>-2</v>
      </c>
      <c r="AN82">
        <v>0</v>
      </c>
      <c r="AO82">
        <v>0</v>
      </c>
      <c r="AP82">
        <v>1</v>
      </c>
      <c r="AQ82">
        <v>1</v>
      </c>
      <c r="AR82">
        <v>0</v>
      </c>
      <c r="AS82" t="s">
        <v>3</v>
      </c>
      <c r="AT82">
        <v>4.24</v>
      </c>
      <c r="AU82" t="s">
        <v>3</v>
      </c>
      <c r="AV82">
        <v>1</v>
      </c>
      <c r="AW82">
        <v>2</v>
      </c>
      <c r="AX82">
        <v>72311138</v>
      </c>
      <c r="AY82">
        <v>2</v>
      </c>
      <c r="AZ82">
        <v>32768</v>
      </c>
      <c r="BA82">
        <v>90</v>
      </c>
      <c r="BB82">
        <v>1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125.84320000000001</v>
      </c>
      <c r="BL82">
        <v>0</v>
      </c>
      <c r="BM82">
        <v>0</v>
      </c>
      <c r="BN82">
        <v>0</v>
      </c>
      <c r="BO82">
        <v>0</v>
      </c>
      <c r="BP82">
        <v>1</v>
      </c>
      <c r="BQ82">
        <v>0</v>
      </c>
      <c r="BR82">
        <v>125.84320000000001</v>
      </c>
      <c r="BS82">
        <v>0</v>
      </c>
      <c r="BT82">
        <v>0</v>
      </c>
      <c r="BU82">
        <v>0</v>
      </c>
      <c r="BV82">
        <v>0</v>
      </c>
      <c r="BW82">
        <v>1</v>
      </c>
      <c r="CV82">
        <v>0</v>
      </c>
      <c r="CW82">
        <f>ROUND(Y82*Source!I92*DO82,7)</f>
        <v>0</v>
      </c>
      <c r="CX82">
        <f>ROUND(Y82*Source!I92,7)</f>
        <v>0.1696</v>
      </c>
      <c r="CY82">
        <f>AB82</f>
        <v>29.68</v>
      </c>
      <c r="CZ82">
        <f>AF82</f>
        <v>29.68</v>
      </c>
      <c r="DA82">
        <f>AJ82</f>
        <v>1</v>
      </c>
      <c r="DB82">
        <f t="shared" si="21"/>
        <v>125.84</v>
      </c>
      <c r="DC82">
        <f t="shared" si="22"/>
        <v>0</v>
      </c>
      <c r="DD82" t="s">
        <v>3</v>
      </c>
      <c r="DE82" t="s">
        <v>3</v>
      </c>
      <c r="DF82">
        <f t="shared" si="25"/>
        <v>0</v>
      </c>
      <c r="DG82">
        <f>ROUND(ROUND(AF82,2)*CX82,2)</f>
        <v>5.03</v>
      </c>
      <c r="DH82">
        <f t="shared" si="23"/>
        <v>0</v>
      </c>
      <c r="DI82">
        <f t="shared" si="24"/>
        <v>0</v>
      </c>
      <c r="DJ82">
        <f>DG82+DH82</f>
        <v>5.03</v>
      </c>
      <c r="DK82">
        <v>1</v>
      </c>
      <c r="DL82" t="s">
        <v>3</v>
      </c>
      <c r="DM82">
        <v>0</v>
      </c>
      <c r="DN82" t="s">
        <v>3</v>
      </c>
      <c r="DO82">
        <v>0</v>
      </c>
    </row>
    <row r="83" spans="1:119" x14ac:dyDescent="0.2">
      <c r="A83">
        <f>ROW(Source!A95)</f>
        <v>95</v>
      </c>
      <c r="B83">
        <v>72309884</v>
      </c>
      <c r="C83">
        <v>72311142</v>
      </c>
      <c r="D83">
        <v>68776373</v>
      </c>
      <c r="E83">
        <v>117</v>
      </c>
      <c r="F83">
        <v>1</v>
      </c>
      <c r="G83">
        <v>1</v>
      </c>
      <c r="H83">
        <v>1</v>
      </c>
      <c r="I83" t="s">
        <v>928</v>
      </c>
      <c r="J83" t="s">
        <v>3</v>
      </c>
      <c r="K83" t="s">
        <v>929</v>
      </c>
      <c r="L83">
        <v>1191</v>
      </c>
      <c r="N83">
        <v>1013</v>
      </c>
      <c r="O83" t="s">
        <v>922</v>
      </c>
      <c r="P83" t="s">
        <v>922</v>
      </c>
      <c r="Q83">
        <v>1</v>
      </c>
      <c r="W83">
        <v>0</v>
      </c>
      <c r="X83">
        <v>370475345</v>
      </c>
      <c r="Y83">
        <f t="shared" si="20"/>
        <v>135</v>
      </c>
      <c r="AA83">
        <v>0</v>
      </c>
      <c r="AB83">
        <v>0</v>
      </c>
      <c r="AC83">
        <v>0</v>
      </c>
      <c r="AD83">
        <v>320.41000000000003</v>
      </c>
      <c r="AE83">
        <v>0</v>
      </c>
      <c r="AF83">
        <v>0</v>
      </c>
      <c r="AG83">
        <v>0</v>
      </c>
      <c r="AH83">
        <v>320.41000000000003</v>
      </c>
      <c r="AI83">
        <v>1</v>
      </c>
      <c r="AJ83">
        <v>1</v>
      </c>
      <c r="AK83">
        <v>1</v>
      </c>
      <c r="AL83">
        <v>1</v>
      </c>
      <c r="AM83">
        <v>-2</v>
      </c>
      <c r="AN83">
        <v>0</v>
      </c>
      <c r="AO83">
        <v>0</v>
      </c>
      <c r="AP83">
        <v>1</v>
      </c>
      <c r="AQ83">
        <v>1</v>
      </c>
      <c r="AR83">
        <v>0</v>
      </c>
      <c r="AS83" t="s">
        <v>3</v>
      </c>
      <c r="AT83">
        <v>135</v>
      </c>
      <c r="AU83" t="s">
        <v>3</v>
      </c>
      <c r="AV83">
        <v>1</v>
      </c>
      <c r="AW83">
        <v>2</v>
      </c>
      <c r="AX83">
        <v>72311151</v>
      </c>
      <c r="AY83">
        <v>2</v>
      </c>
      <c r="AZ83">
        <v>131072</v>
      </c>
      <c r="BA83">
        <v>92</v>
      </c>
      <c r="BB83">
        <v>1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43255.350000000006</v>
      </c>
      <c r="BN83">
        <v>135</v>
      </c>
      <c r="BO83">
        <v>0</v>
      </c>
      <c r="BP83">
        <v>1</v>
      </c>
      <c r="BQ83">
        <v>0</v>
      </c>
      <c r="BR83">
        <v>0</v>
      </c>
      <c r="BS83">
        <v>0</v>
      </c>
      <c r="BT83">
        <v>43255.350000000006</v>
      </c>
      <c r="BU83">
        <v>135</v>
      </c>
      <c r="BV83">
        <v>0</v>
      </c>
      <c r="BW83">
        <v>1</v>
      </c>
      <c r="CU83">
        <f>ROUND(AT83*Source!I95*AH83*AL83,2)</f>
        <v>44.99</v>
      </c>
      <c r="CV83">
        <f>ROUND(Y83*Source!I95,7)</f>
        <v>0.1404</v>
      </c>
      <c r="CW83">
        <v>0</v>
      </c>
      <c r="CX83">
        <f>ROUND(Y83*Source!I95,7)</f>
        <v>0.1404</v>
      </c>
      <c r="CY83">
        <f>AD83</f>
        <v>320.41000000000003</v>
      </c>
      <c r="CZ83">
        <f>AH83</f>
        <v>320.41000000000003</v>
      </c>
      <c r="DA83">
        <f>AL83</f>
        <v>1</v>
      </c>
      <c r="DB83">
        <f t="shared" si="21"/>
        <v>43255.35</v>
      </c>
      <c r="DC83">
        <f t="shared" si="22"/>
        <v>0</v>
      </c>
      <c r="DD83" t="s">
        <v>3</v>
      </c>
      <c r="DE83" t="s">
        <v>3</v>
      </c>
      <c r="DF83">
        <f t="shared" si="25"/>
        <v>0</v>
      </c>
      <c r="DG83">
        <f>ROUND(ROUND(AF83,2)*CX83,2)</f>
        <v>0</v>
      </c>
      <c r="DH83">
        <f t="shared" si="23"/>
        <v>0</v>
      </c>
      <c r="DI83">
        <f t="shared" si="24"/>
        <v>44.99</v>
      </c>
      <c r="DJ83">
        <f>DI83</f>
        <v>44.99</v>
      </c>
      <c r="DK83">
        <v>1</v>
      </c>
      <c r="DL83" t="s">
        <v>3</v>
      </c>
      <c r="DM83">
        <v>0</v>
      </c>
      <c r="DN83" t="s">
        <v>3</v>
      </c>
      <c r="DO83">
        <v>0</v>
      </c>
    </row>
    <row r="84" spans="1:119" x14ac:dyDescent="0.2">
      <c r="A84">
        <f>ROW(Source!A95)</f>
        <v>95</v>
      </c>
      <c r="B84">
        <v>72309884</v>
      </c>
      <c r="C84">
        <v>72311142</v>
      </c>
      <c r="D84">
        <v>68776608</v>
      </c>
      <c r="E84">
        <v>117</v>
      </c>
      <c r="F84">
        <v>1</v>
      </c>
      <c r="G84">
        <v>1</v>
      </c>
      <c r="H84">
        <v>1</v>
      </c>
      <c r="I84" t="s">
        <v>920</v>
      </c>
      <c r="J84" t="s">
        <v>3</v>
      </c>
      <c r="K84" t="s">
        <v>921</v>
      </c>
      <c r="L84">
        <v>1191</v>
      </c>
      <c r="N84">
        <v>1013</v>
      </c>
      <c r="O84" t="s">
        <v>922</v>
      </c>
      <c r="P84" t="s">
        <v>922</v>
      </c>
      <c r="Q84">
        <v>1</v>
      </c>
      <c r="W84">
        <v>0</v>
      </c>
      <c r="X84">
        <v>-1417349443</v>
      </c>
      <c r="Y84">
        <f t="shared" si="20"/>
        <v>18.12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1</v>
      </c>
      <c r="AJ84">
        <v>1</v>
      </c>
      <c r="AK84">
        <v>1</v>
      </c>
      <c r="AL84">
        <v>1</v>
      </c>
      <c r="AM84">
        <v>-2</v>
      </c>
      <c r="AN84">
        <v>0</v>
      </c>
      <c r="AO84">
        <v>0</v>
      </c>
      <c r="AP84">
        <v>1</v>
      </c>
      <c r="AQ84">
        <v>1</v>
      </c>
      <c r="AR84">
        <v>0</v>
      </c>
      <c r="AS84" t="s">
        <v>3</v>
      </c>
      <c r="AT84">
        <v>18.12</v>
      </c>
      <c r="AU84" t="s">
        <v>3</v>
      </c>
      <c r="AV84">
        <v>2</v>
      </c>
      <c r="AW84">
        <v>2</v>
      </c>
      <c r="AX84">
        <v>72311152</v>
      </c>
      <c r="AY84">
        <v>1</v>
      </c>
      <c r="AZ84">
        <v>0</v>
      </c>
      <c r="BA84">
        <v>93</v>
      </c>
      <c r="BB84">
        <v>1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CV84">
        <v>0</v>
      </c>
      <c r="CW84">
        <v>0</v>
      </c>
      <c r="CX84">
        <f>ROUND(Y84*Source!I95,7)</f>
        <v>1.8844799999999998E-2</v>
      </c>
      <c r="CY84">
        <f>AD84</f>
        <v>0</v>
      </c>
      <c r="CZ84">
        <f>AH84</f>
        <v>0</v>
      </c>
      <c r="DA84">
        <f>AL84</f>
        <v>1</v>
      </c>
      <c r="DB84">
        <f t="shared" si="21"/>
        <v>0</v>
      </c>
      <c r="DC84">
        <f t="shared" si="22"/>
        <v>0</v>
      </c>
      <c r="DD84" t="s">
        <v>3</v>
      </c>
      <c r="DE84" t="s">
        <v>3</v>
      </c>
      <c r="DF84">
        <f t="shared" si="25"/>
        <v>0</v>
      </c>
      <c r="DG84">
        <f>ROUND(ROUND(AF84,2)*CX84,2)</f>
        <v>0</v>
      </c>
      <c r="DH84">
        <f t="shared" si="23"/>
        <v>0</v>
      </c>
      <c r="DI84">
        <f t="shared" si="24"/>
        <v>0</v>
      </c>
      <c r="DJ84">
        <f>DI84</f>
        <v>0</v>
      </c>
      <c r="DK84">
        <v>0</v>
      </c>
      <c r="DL84" t="s">
        <v>3</v>
      </c>
      <c r="DM84">
        <v>0</v>
      </c>
      <c r="DN84" t="s">
        <v>3</v>
      </c>
      <c r="DO84">
        <v>0</v>
      </c>
    </row>
    <row r="85" spans="1:119" x14ac:dyDescent="0.2">
      <c r="A85">
        <f>ROW(Source!A95)</f>
        <v>95</v>
      </c>
      <c r="B85">
        <v>72309884</v>
      </c>
      <c r="C85">
        <v>72311142</v>
      </c>
      <c r="D85">
        <v>68783100</v>
      </c>
      <c r="E85">
        <v>1</v>
      </c>
      <c r="F85">
        <v>1</v>
      </c>
      <c r="G85">
        <v>1</v>
      </c>
      <c r="H85">
        <v>2</v>
      </c>
      <c r="I85" t="s">
        <v>1058</v>
      </c>
      <c r="J85" t="s">
        <v>1059</v>
      </c>
      <c r="K85" t="s">
        <v>1060</v>
      </c>
      <c r="L85">
        <v>1368</v>
      </c>
      <c r="N85">
        <v>1011</v>
      </c>
      <c r="O85" t="s">
        <v>926</v>
      </c>
      <c r="P85" t="s">
        <v>926</v>
      </c>
      <c r="Q85">
        <v>1</v>
      </c>
      <c r="W85">
        <v>0</v>
      </c>
      <c r="X85">
        <v>1380566452</v>
      </c>
      <c r="Y85">
        <f t="shared" si="20"/>
        <v>18</v>
      </c>
      <c r="AA85">
        <v>0</v>
      </c>
      <c r="AB85">
        <v>1105.93</v>
      </c>
      <c r="AC85">
        <v>529.11</v>
      </c>
      <c r="AD85">
        <v>0</v>
      </c>
      <c r="AE85">
        <v>0</v>
      </c>
      <c r="AF85">
        <v>1105.93</v>
      </c>
      <c r="AG85">
        <v>529.11</v>
      </c>
      <c r="AH85">
        <v>0</v>
      </c>
      <c r="AI85">
        <v>1</v>
      </c>
      <c r="AJ85">
        <v>1</v>
      </c>
      <c r="AK85">
        <v>1</v>
      </c>
      <c r="AL85">
        <v>1</v>
      </c>
      <c r="AM85">
        <v>-2</v>
      </c>
      <c r="AN85">
        <v>0</v>
      </c>
      <c r="AO85">
        <v>0</v>
      </c>
      <c r="AP85">
        <v>1</v>
      </c>
      <c r="AQ85">
        <v>1</v>
      </c>
      <c r="AR85">
        <v>0</v>
      </c>
      <c r="AS85" t="s">
        <v>3</v>
      </c>
      <c r="AT85">
        <v>18</v>
      </c>
      <c r="AU85" t="s">
        <v>3</v>
      </c>
      <c r="AV85">
        <v>1</v>
      </c>
      <c r="AW85">
        <v>2</v>
      </c>
      <c r="AX85">
        <v>72311153</v>
      </c>
      <c r="AY85">
        <v>2</v>
      </c>
      <c r="AZ85">
        <v>65536</v>
      </c>
      <c r="BA85">
        <v>94</v>
      </c>
      <c r="BB85">
        <v>1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19906.740000000002</v>
      </c>
      <c r="BL85">
        <v>9523.98</v>
      </c>
      <c r="BM85">
        <v>0</v>
      </c>
      <c r="BN85">
        <v>0</v>
      </c>
      <c r="BO85">
        <v>18</v>
      </c>
      <c r="BP85">
        <v>1</v>
      </c>
      <c r="BQ85">
        <v>0</v>
      </c>
      <c r="BR85">
        <v>19906.740000000002</v>
      </c>
      <c r="BS85">
        <v>9523.98</v>
      </c>
      <c r="BT85">
        <v>0</v>
      </c>
      <c r="BU85">
        <v>0</v>
      </c>
      <c r="BV85">
        <v>18</v>
      </c>
      <c r="BW85">
        <v>1</v>
      </c>
      <c r="CV85">
        <v>0</v>
      </c>
      <c r="CW85">
        <f>ROUND(Y85*Source!I95*DO85,7)</f>
        <v>1.8720000000000001E-2</v>
      </c>
      <c r="CX85">
        <f>ROUND(Y85*Source!I95,7)</f>
        <v>1.8720000000000001E-2</v>
      </c>
      <c r="CY85">
        <f>AB85</f>
        <v>1105.93</v>
      </c>
      <c r="CZ85">
        <f>AF85</f>
        <v>1105.93</v>
      </c>
      <c r="DA85">
        <f>AJ85</f>
        <v>1</v>
      </c>
      <c r="DB85">
        <f t="shared" si="21"/>
        <v>19906.740000000002</v>
      </c>
      <c r="DC85">
        <f t="shared" si="22"/>
        <v>9523.98</v>
      </c>
      <c r="DD85" t="s">
        <v>3</v>
      </c>
      <c r="DE85" t="s">
        <v>3</v>
      </c>
      <c r="DF85">
        <f t="shared" si="25"/>
        <v>0</v>
      </c>
      <c r="DG85">
        <f>ROUND(ROUND(AF85,2)*CX85,2)</f>
        <v>20.7</v>
      </c>
      <c r="DH85">
        <f t="shared" si="23"/>
        <v>9.9</v>
      </c>
      <c r="DI85">
        <f t="shared" si="24"/>
        <v>0</v>
      </c>
      <c r="DJ85">
        <f>DG85+DH85</f>
        <v>30.6</v>
      </c>
      <c r="DK85">
        <v>1</v>
      </c>
      <c r="DL85" t="s">
        <v>927</v>
      </c>
      <c r="DM85">
        <v>6</v>
      </c>
      <c r="DN85" t="s">
        <v>922</v>
      </c>
      <c r="DO85">
        <v>1</v>
      </c>
    </row>
    <row r="86" spans="1:119" x14ac:dyDescent="0.2">
      <c r="A86">
        <f>ROW(Source!A95)</f>
        <v>95</v>
      </c>
      <c r="B86">
        <v>72309884</v>
      </c>
      <c r="C86">
        <v>72311142</v>
      </c>
      <c r="D86">
        <v>68783409</v>
      </c>
      <c r="E86">
        <v>1</v>
      </c>
      <c r="F86">
        <v>1</v>
      </c>
      <c r="G86">
        <v>1</v>
      </c>
      <c r="H86">
        <v>2</v>
      </c>
      <c r="I86" t="s">
        <v>1061</v>
      </c>
      <c r="J86" t="s">
        <v>1062</v>
      </c>
      <c r="K86" t="s">
        <v>1063</v>
      </c>
      <c r="L86">
        <v>1368</v>
      </c>
      <c r="N86">
        <v>1011</v>
      </c>
      <c r="O86" t="s">
        <v>926</v>
      </c>
      <c r="P86" t="s">
        <v>926</v>
      </c>
      <c r="Q86">
        <v>1</v>
      </c>
      <c r="W86">
        <v>0</v>
      </c>
      <c r="X86">
        <v>-521523170</v>
      </c>
      <c r="Y86">
        <f t="shared" si="20"/>
        <v>5.93</v>
      </c>
      <c r="AA86">
        <v>0</v>
      </c>
      <c r="AB86">
        <v>15.46</v>
      </c>
      <c r="AC86">
        <v>0</v>
      </c>
      <c r="AD86">
        <v>0</v>
      </c>
      <c r="AE86">
        <v>0</v>
      </c>
      <c r="AF86">
        <v>8.5399999999999991</v>
      </c>
      <c r="AG86">
        <v>0</v>
      </c>
      <c r="AH86">
        <v>0</v>
      </c>
      <c r="AI86">
        <v>1</v>
      </c>
      <c r="AJ86">
        <v>1.81</v>
      </c>
      <c r="AK86">
        <v>1</v>
      </c>
      <c r="AL86">
        <v>1</v>
      </c>
      <c r="AM86">
        <v>2</v>
      </c>
      <c r="AN86">
        <v>0</v>
      </c>
      <c r="AO86">
        <v>0</v>
      </c>
      <c r="AP86">
        <v>1</v>
      </c>
      <c r="AQ86">
        <v>1</v>
      </c>
      <c r="AR86">
        <v>0</v>
      </c>
      <c r="AS86" t="s">
        <v>3</v>
      </c>
      <c r="AT86">
        <v>5.93</v>
      </c>
      <c r="AU86" t="s">
        <v>3</v>
      </c>
      <c r="AV86">
        <v>1</v>
      </c>
      <c r="AW86">
        <v>2</v>
      </c>
      <c r="AX86">
        <v>72311154</v>
      </c>
      <c r="AY86">
        <v>1</v>
      </c>
      <c r="AZ86">
        <v>0</v>
      </c>
      <c r="BA86">
        <v>95</v>
      </c>
      <c r="BB86">
        <v>1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50.642199999999995</v>
      </c>
      <c r="BL86">
        <v>0</v>
      </c>
      <c r="BM86">
        <v>0</v>
      </c>
      <c r="BN86">
        <v>0</v>
      </c>
      <c r="BO86">
        <v>0</v>
      </c>
      <c r="BP86">
        <v>1</v>
      </c>
      <c r="BQ86">
        <v>0</v>
      </c>
      <c r="BR86">
        <v>50.642199999999995</v>
      </c>
      <c r="BS86">
        <v>0</v>
      </c>
      <c r="BT86">
        <v>0</v>
      </c>
      <c r="BU86">
        <v>0</v>
      </c>
      <c r="BV86">
        <v>0</v>
      </c>
      <c r="BW86">
        <v>1</v>
      </c>
      <c r="CV86">
        <v>0</v>
      </c>
      <c r="CW86">
        <f>ROUND(Y86*Source!I95*DO86,7)</f>
        <v>0</v>
      </c>
      <c r="CX86">
        <f>ROUND(Y86*Source!I95,7)</f>
        <v>6.1672000000000003E-3</v>
      </c>
      <c r="CY86">
        <f>AB86</f>
        <v>15.46</v>
      </c>
      <c r="CZ86">
        <f>AF86</f>
        <v>8.5399999999999991</v>
      </c>
      <c r="DA86">
        <f>AJ86</f>
        <v>1.81</v>
      </c>
      <c r="DB86">
        <f t="shared" si="21"/>
        <v>50.64</v>
      </c>
      <c r="DC86">
        <f t="shared" si="22"/>
        <v>0</v>
      </c>
      <c r="DD86" t="s">
        <v>3</v>
      </c>
      <c r="DE86" t="s">
        <v>3</v>
      </c>
      <c r="DF86">
        <f t="shared" si="25"/>
        <v>0</v>
      </c>
      <c r="DG86">
        <f>ROUND(ROUND(AF86*AJ86,2)*CX86,2)</f>
        <v>0.1</v>
      </c>
      <c r="DH86">
        <f t="shared" si="23"/>
        <v>0</v>
      </c>
      <c r="DI86">
        <f t="shared" si="24"/>
        <v>0</v>
      </c>
      <c r="DJ86">
        <f>DG86+DH86</f>
        <v>0.1</v>
      </c>
      <c r="DK86">
        <v>0</v>
      </c>
      <c r="DL86" t="s">
        <v>3</v>
      </c>
      <c r="DM86">
        <v>0</v>
      </c>
      <c r="DN86" t="s">
        <v>3</v>
      </c>
      <c r="DO86">
        <v>0</v>
      </c>
    </row>
    <row r="87" spans="1:119" x14ac:dyDescent="0.2">
      <c r="A87">
        <f>ROW(Source!A95)</f>
        <v>95</v>
      </c>
      <c r="B87">
        <v>72309884</v>
      </c>
      <c r="C87">
        <v>72311142</v>
      </c>
      <c r="D87">
        <v>68784047</v>
      </c>
      <c r="E87">
        <v>1</v>
      </c>
      <c r="F87">
        <v>1</v>
      </c>
      <c r="G87">
        <v>1</v>
      </c>
      <c r="H87">
        <v>2</v>
      </c>
      <c r="I87" t="s">
        <v>978</v>
      </c>
      <c r="J87" t="s">
        <v>979</v>
      </c>
      <c r="K87" t="s">
        <v>980</v>
      </c>
      <c r="L87">
        <v>1368</v>
      </c>
      <c r="N87">
        <v>1011</v>
      </c>
      <c r="O87" t="s">
        <v>926</v>
      </c>
      <c r="P87" t="s">
        <v>926</v>
      </c>
      <c r="Q87">
        <v>1</v>
      </c>
      <c r="W87">
        <v>0</v>
      </c>
      <c r="X87">
        <v>-849950259</v>
      </c>
      <c r="Y87">
        <f t="shared" si="20"/>
        <v>0.12</v>
      </c>
      <c r="AA87">
        <v>0</v>
      </c>
      <c r="AB87">
        <v>579.09</v>
      </c>
      <c r="AC87">
        <v>393.89</v>
      </c>
      <c r="AD87">
        <v>0</v>
      </c>
      <c r="AE87">
        <v>0</v>
      </c>
      <c r="AF87">
        <v>579.09</v>
      </c>
      <c r="AG87">
        <v>393.89</v>
      </c>
      <c r="AH87">
        <v>0</v>
      </c>
      <c r="AI87">
        <v>1</v>
      </c>
      <c r="AJ87">
        <v>1</v>
      </c>
      <c r="AK87">
        <v>1</v>
      </c>
      <c r="AL87">
        <v>1</v>
      </c>
      <c r="AM87">
        <v>-2</v>
      </c>
      <c r="AN87">
        <v>0</v>
      </c>
      <c r="AO87">
        <v>0</v>
      </c>
      <c r="AP87">
        <v>1</v>
      </c>
      <c r="AQ87">
        <v>1</v>
      </c>
      <c r="AR87">
        <v>0</v>
      </c>
      <c r="AS87" t="s">
        <v>3</v>
      </c>
      <c r="AT87">
        <v>0.12</v>
      </c>
      <c r="AU87" t="s">
        <v>3</v>
      </c>
      <c r="AV87">
        <v>1</v>
      </c>
      <c r="AW87">
        <v>2</v>
      </c>
      <c r="AX87">
        <v>72311155</v>
      </c>
      <c r="AY87">
        <v>2</v>
      </c>
      <c r="AZ87">
        <v>98304</v>
      </c>
      <c r="BA87">
        <v>96</v>
      </c>
      <c r="BB87">
        <v>1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69.490800000000007</v>
      </c>
      <c r="BL87">
        <v>47.266799999999996</v>
      </c>
      <c r="BM87">
        <v>0</v>
      </c>
      <c r="BN87">
        <v>0</v>
      </c>
      <c r="BO87">
        <v>0.12</v>
      </c>
      <c r="BP87">
        <v>1</v>
      </c>
      <c r="BQ87">
        <v>0</v>
      </c>
      <c r="BR87">
        <v>69.490800000000007</v>
      </c>
      <c r="BS87">
        <v>47.266799999999996</v>
      </c>
      <c r="BT87">
        <v>0</v>
      </c>
      <c r="BU87">
        <v>0</v>
      </c>
      <c r="BV87">
        <v>0.12</v>
      </c>
      <c r="BW87">
        <v>1</v>
      </c>
      <c r="CV87">
        <v>0</v>
      </c>
      <c r="CW87">
        <f>ROUND(Y87*Source!I95*DO87,7)</f>
        <v>1.248E-4</v>
      </c>
      <c r="CX87">
        <f>ROUND(Y87*Source!I95,7)</f>
        <v>1.248E-4</v>
      </c>
      <c r="CY87">
        <f>AB87</f>
        <v>579.09</v>
      </c>
      <c r="CZ87">
        <f>AF87</f>
        <v>579.09</v>
      </c>
      <c r="DA87">
        <f>AJ87</f>
        <v>1</v>
      </c>
      <c r="DB87">
        <f t="shared" si="21"/>
        <v>69.489999999999995</v>
      </c>
      <c r="DC87">
        <f t="shared" si="22"/>
        <v>47.27</v>
      </c>
      <c r="DD87" t="s">
        <v>3</v>
      </c>
      <c r="DE87" t="s">
        <v>3</v>
      </c>
      <c r="DF87">
        <f t="shared" si="25"/>
        <v>0</v>
      </c>
      <c r="DG87">
        <f t="shared" ref="DG87:DG106" si="26">ROUND(ROUND(AF87,2)*CX87,2)</f>
        <v>7.0000000000000007E-2</v>
      </c>
      <c r="DH87">
        <f t="shared" si="23"/>
        <v>0.05</v>
      </c>
      <c r="DI87">
        <f t="shared" si="24"/>
        <v>0</v>
      </c>
      <c r="DJ87">
        <f>DG87+DH87</f>
        <v>0.12000000000000001</v>
      </c>
      <c r="DK87">
        <v>1</v>
      </c>
      <c r="DL87" t="s">
        <v>947</v>
      </c>
      <c r="DM87">
        <v>4</v>
      </c>
      <c r="DN87" t="s">
        <v>922</v>
      </c>
      <c r="DO87">
        <v>1</v>
      </c>
    </row>
    <row r="88" spans="1:119" x14ac:dyDescent="0.2">
      <c r="A88">
        <f>ROW(Source!A95)</f>
        <v>95</v>
      </c>
      <c r="B88">
        <v>72309884</v>
      </c>
      <c r="C88">
        <v>72311142</v>
      </c>
      <c r="D88">
        <v>68851311</v>
      </c>
      <c r="E88">
        <v>1</v>
      </c>
      <c r="F88">
        <v>1</v>
      </c>
      <c r="G88">
        <v>1</v>
      </c>
      <c r="H88">
        <v>3</v>
      </c>
      <c r="I88" t="s">
        <v>1064</v>
      </c>
      <c r="J88" t="s">
        <v>1065</v>
      </c>
      <c r="K88" t="s">
        <v>1066</v>
      </c>
      <c r="L88">
        <v>1339</v>
      </c>
      <c r="N88">
        <v>1007</v>
      </c>
      <c r="O88" t="s">
        <v>231</v>
      </c>
      <c r="P88" t="s">
        <v>231</v>
      </c>
      <c r="Q88">
        <v>1</v>
      </c>
      <c r="W88">
        <v>0</v>
      </c>
      <c r="X88">
        <v>1964556667</v>
      </c>
      <c r="Y88">
        <f t="shared" si="20"/>
        <v>1.75</v>
      </c>
      <c r="AA88">
        <v>31.42</v>
      </c>
      <c r="AB88">
        <v>0</v>
      </c>
      <c r="AC88">
        <v>0</v>
      </c>
      <c r="AD88">
        <v>0</v>
      </c>
      <c r="AE88">
        <v>35.71</v>
      </c>
      <c r="AF88">
        <v>0</v>
      </c>
      <c r="AG88">
        <v>0</v>
      </c>
      <c r="AH88">
        <v>0</v>
      </c>
      <c r="AI88">
        <v>0.88</v>
      </c>
      <c r="AJ88">
        <v>1</v>
      </c>
      <c r="AK88">
        <v>1</v>
      </c>
      <c r="AL88">
        <v>1</v>
      </c>
      <c r="AM88">
        <v>2</v>
      </c>
      <c r="AN88">
        <v>0</v>
      </c>
      <c r="AO88">
        <v>0</v>
      </c>
      <c r="AP88">
        <v>1</v>
      </c>
      <c r="AQ88">
        <v>1</v>
      </c>
      <c r="AR88">
        <v>0</v>
      </c>
      <c r="AS88" t="s">
        <v>3</v>
      </c>
      <c r="AT88">
        <v>1.75</v>
      </c>
      <c r="AU88" t="s">
        <v>3</v>
      </c>
      <c r="AV88">
        <v>0</v>
      </c>
      <c r="AW88">
        <v>2</v>
      </c>
      <c r="AX88">
        <v>72311156</v>
      </c>
      <c r="AY88">
        <v>1</v>
      </c>
      <c r="AZ88">
        <v>0</v>
      </c>
      <c r="BA88">
        <v>97</v>
      </c>
      <c r="BB88">
        <v>1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62.4925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1</v>
      </c>
      <c r="BQ88">
        <v>62.4925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1</v>
      </c>
      <c r="CV88">
        <v>0</v>
      </c>
      <c r="CW88">
        <v>0</v>
      </c>
      <c r="CX88">
        <f>ROUND(Y88*Source!I95,7)</f>
        <v>1.82E-3</v>
      </c>
      <c r="CY88">
        <f>AA88</f>
        <v>31.42</v>
      </c>
      <c r="CZ88">
        <f>AE88</f>
        <v>35.71</v>
      </c>
      <c r="DA88">
        <f>AI88</f>
        <v>0.88</v>
      </c>
      <c r="DB88">
        <f t="shared" si="21"/>
        <v>62.49</v>
      </c>
      <c r="DC88">
        <f t="shared" si="22"/>
        <v>0</v>
      </c>
      <c r="DD88" t="s">
        <v>3</v>
      </c>
      <c r="DE88" t="s">
        <v>3</v>
      </c>
      <c r="DF88">
        <f>ROUND(ROUND(AE88*AI88,2)*CX88,2)</f>
        <v>0.06</v>
      </c>
      <c r="DG88">
        <f t="shared" si="26"/>
        <v>0</v>
      </c>
      <c r="DH88">
        <f t="shared" si="23"/>
        <v>0</v>
      </c>
      <c r="DI88">
        <f t="shared" si="24"/>
        <v>0</v>
      </c>
      <c r="DJ88">
        <f>DF88</f>
        <v>0.06</v>
      </c>
      <c r="DK88">
        <v>0</v>
      </c>
      <c r="DL88" t="s">
        <v>3</v>
      </c>
      <c r="DM88">
        <v>0</v>
      </c>
      <c r="DN88" t="s">
        <v>3</v>
      </c>
      <c r="DO88">
        <v>0</v>
      </c>
    </row>
    <row r="89" spans="1:119" x14ac:dyDescent="0.2">
      <c r="A89">
        <f>ROW(Source!A95)</f>
        <v>95</v>
      </c>
      <c r="B89">
        <v>72309884</v>
      </c>
      <c r="C89">
        <v>72311142</v>
      </c>
      <c r="D89">
        <v>68851623</v>
      </c>
      <c r="E89">
        <v>1</v>
      </c>
      <c r="F89">
        <v>1</v>
      </c>
      <c r="G89">
        <v>1</v>
      </c>
      <c r="H89">
        <v>3</v>
      </c>
      <c r="I89" t="s">
        <v>1067</v>
      </c>
      <c r="J89" t="s">
        <v>1068</v>
      </c>
      <c r="K89" t="s">
        <v>1069</v>
      </c>
      <c r="L89">
        <v>1327</v>
      </c>
      <c r="N89">
        <v>1005</v>
      </c>
      <c r="O89" t="s">
        <v>1070</v>
      </c>
      <c r="P89" t="s">
        <v>1070</v>
      </c>
      <c r="Q89">
        <v>1</v>
      </c>
      <c r="W89">
        <v>0</v>
      </c>
      <c r="X89">
        <v>1044561098</v>
      </c>
      <c r="Y89">
        <f t="shared" si="20"/>
        <v>250</v>
      </c>
      <c r="AA89">
        <v>14.24</v>
      </c>
      <c r="AB89">
        <v>0</v>
      </c>
      <c r="AC89">
        <v>0</v>
      </c>
      <c r="AD89">
        <v>0</v>
      </c>
      <c r="AE89">
        <v>12.83</v>
      </c>
      <c r="AF89">
        <v>0</v>
      </c>
      <c r="AG89">
        <v>0</v>
      </c>
      <c r="AH89">
        <v>0</v>
      </c>
      <c r="AI89">
        <v>1.1100000000000001</v>
      </c>
      <c r="AJ89">
        <v>1</v>
      </c>
      <c r="AK89">
        <v>1</v>
      </c>
      <c r="AL89">
        <v>1</v>
      </c>
      <c r="AM89">
        <v>2</v>
      </c>
      <c r="AN89">
        <v>0</v>
      </c>
      <c r="AO89">
        <v>0</v>
      </c>
      <c r="AP89">
        <v>1</v>
      </c>
      <c r="AQ89">
        <v>1</v>
      </c>
      <c r="AR89">
        <v>0</v>
      </c>
      <c r="AS89" t="s">
        <v>3</v>
      </c>
      <c r="AT89">
        <v>250</v>
      </c>
      <c r="AU89" t="s">
        <v>3</v>
      </c>
      <c r="AV89">
        <v>0</v>
      </c>
      <c r="AW89">
        <v>2</v>
      </c>
      <c r="AX89">
        <v>72311157</v>
      </c>
      <c r="AY89">
        <v>1</v>
      </c>
      <c r="AZ89">
        <v>0</v>
      </c>
      <c r="BA89">
        <v>98</v>
      </c>
      <c r="BB89">
        <v>1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3207.5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1</v>
      </c>
      <c r="BQ89">
        <v>3207.5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1</v>
      </c>
      <c r="CV89">
        <v>0</v>
      </c>
      <c r="CW89">
        <v>0</v>
      </c>
      <c r="CX89">
        <f>ROUND(Y89*Source!I95,7)</f>
        <v>0.26</v>
      </c>
      <c r="CY89">
        <f>AA89</f>
        <v>14.24</v>
      </c>
      <c r="CZ89">
        <f>AE89</f>
        <v>12.83</v>
      </c>
      <c r="DA89">
        <f>AI89</f>
        <v>1.1100000000000001</v>
      </c>
      <c r="DB89">
        <f t="shared" si="21"/>
        <v>3207.5</v>
      </c>
      <c r="DC89">
        <f t="shared" si="22"/>
        <v>0</v>
      </c>
      <c r="DD89" t="s">
        <v>3</v>
      </c>
      <c r="DE89" t="s">
        <v>3</v>
      </c>
      <c r="DF89">
        <f>ROUND(ROUND(AE89*AI89,2)*CX89,2)</f>
        <v>3.7</v>
      </c>
      <c r="DG89">
        <f t="shared" si="26"/>
        <v>0</v>
      </c>
      <c r="DH89">
        <f t="shared" si="23"/>
        <v>0</v>
      </c>
      <c r="DI89">
        <f t="shared" si="24"/>
        <v>0</v>
      </c>
      <c r="DJ89">
        <f>DF89</f>
        <v>3.7</v>
      </c>
      <c r="DK89">
        <v>0</v>
      </c>
      <c r="DL89" t="s">
        <v>3</v>
      </c>
      <c r="DM89">
        <v>0</v>
      </c>
      <c r="DN89" t="s">
        <v>3</v>
      </c>
      <c r="DO89">
        <v>0</v>
      </c>
    </row>
    <row r="90" spans="1:119" x14ac:dyDescent="0.2">
      <c r="A90">
        <f>ROW(Source!A95)</f>
        <v>95</v>
      </c>
      <c r="B90">
        <v>72309884</v>
      </c>
      <c r="C90">
        <v>72311142</v>
      </c>
      <c r="D90">
        <v>68854960</v>
      </c>
      <c r="E90">
        <v>1</v>
      </c>
      <c r="F90">
        <v>1</v>
      </c>
      <c r="G90">
        <v>1</v>
      </c>
      <c r="H90">
        <v>3</v>
      </c>
      <c r="I90" t="s">
        <v>229</v>
      </c>
      <c r="J90" t="s">
        <v>232</v>
      </c>
      <c r="K90" t="s">
        <v>230</v>
      </c>
      <c r="L90">
        <v>1339</v>
      </c>
      <c r="N90">
        <v>1007</v>
      </c>
      <c r="O90" t="s">
        <v>231</v>
      </c>
      <c r="P90" t="s">
        <v>231</v>
      </c>
      <c r="Q90">
        <v>1</v>
      </c>
      <c r="W90">
        <v>0</v>
      </c>
      <c r="X90">
        <v>-966171426</v>
      </c>
      <c r="Y90">
        <f t="shared" si="20"/>
        <v>100</v>
      </c>
      <c r="AA90">
        <v>6866.8</v>
      </c>
      <c r="AB90">
        <v>0</v>
      </c>
      <c r="AC90">
        <v>0</v>
      </c>
      <c r="AD90">
        <v>0</v>
      </c>
      <c r="AE90">
        <v>4768.6099999999997</v>
      </c>
      <c r="AF90">
        <v>0</v>
      </c>
      <c r="AG90">
        <v>0</v>
      </c>
      <c r="AH90">
        <v>0</v>
      </c>
      <c r="AI90">
        <v>1.44</v>
      </c>
      <c r="AJ90">
        <v>1</v>
      </c>
      <c r="AK90">
        <v>1</v>
      </c>
      <c r="AL90">
        <v>1</v>
      </c>
      <c r="AM90">
        <v>2</v>
      </c>
      <c r="AN90">
        <v>0</v>
      </c>
      <c r="AO90">
        <v>0</v>
      </c>
      <c r="AP90">
        <v>1</v>
      </c>
      <c r="AQ90">
        <v>0</v>
      </c>
      <c r="AR90">
        <v>0</v>
      </c>
      <c r="AS90" t="s">
        <v>3</v>
      </c>
      <c r="AT90">
        <v>100</v>
      </c>
      <c r="AU90" t="s">
        <v>3</v>
      </c>
      <c r="AV90">
        <v>0</v>
      </c>
      <c r="AW90">
        <v>1</v>
      </c>
      <c r="AX90">
        <v>-1</v>
      </c>
      <c r="AY90">
        <v>0</v>
      </c>
      <c r="AZ90">
        <v>0</v>
      </c>
      <c r="BA90" t="s">
        <v>3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CV90">
        <v>0</v>
      </c>
      <c r="CW90">
        <v>0</v>
      </c>
      <c r="CX90">
        <f>ROUND(Y90*Source!I95,7)</f>
        <v>0.104</v>
      </c>
      <c r="CY90">
        <f>AA90</f>
        <v>6866.8</v>
      </c>
      <c r="CZ90">
        <f>AE90</f>
        <v>4768.6099999999997</v>
      </c>
      <c r="DA90">
        <f>AI90</f>
        <v>1.44</v>
      </c>
      <c r="DB90">
        <f t="shared" si="21"/>
        <v>476861</v>
      </c>
      <c r="DC90">
        <f t="shared" si="22"/>
        <v>0</v>
      </c>
      <c r="DD90" t="s">
        <v>3</v>
      </c>
      <c r="DE90" t="s">
        <v>3</v>
      </c>
      <c r="DF90">
        <f>ROUND(ROUND(AE90*AI90,2)*CX90,2)</f>
        <v>714.15</v>
      </c>
      <c r="DG90">
        <f t="shared" si="26"/>
        <v>0</v>
      </c>
      <c r="DH90">
        <f t="shared" si="23"/>
        <v>0</v>
      </c>
      <c r="DI90">
        <f t="shared" si="24"/>
        <v>0</v>
      </c>
      <c r="DJ90">
        <f>DF90</f>
        <v>714.15</v>
      </c>
      <c r="DK90">
        <v>0</v>
      </c>
      <c r="DL90" t="s">
        <v>3</v>
      </c>
      <c r="DM90">
        <v>0</v>
      </c>
      <c r="DN90" t="s">
        <v>3</v>
      </c>
      <c r="DO90">
        <v>0</v>
      </c>
    </row>
    <row r="91" spans="1:119" x14ac:dyDescent="0.2">
      <c r="A91">
        <f>ROW(Source!A97)</f>
        <v>97</v>
      </c>
      <c r="B91">
        <v>72309884</v>
      </c>
      <c r="C91">
        <v>72311160</v>
      </c>
      <c r="D91">
        <v>68776419</v>
      </c>
      <c r="E91">
        <v>117</v>
      </c>
      <c r="F91">
        <v>1</v>
      </c>
      <c r="G91">
        <v>1</v>
      </c>
      <c r="H91">
        <v>1</v>
      </c>
      <c r="I91" t="s">
        <v>1071</v>
      </c>
      <c r="J91" t="s">
        <v>3</v>
      </c>
      <c r="K91" t="s">
        <v>1072</v>
      </c>
      <c r="L91">
        <v>1191</v>
      </c>
      <c r="N91">
        <v>1013</v>
      </c>
      <c r="O91" t="s">
        <v>922</v>
      </c>
      <c r="P91" t="s">
        <v>922</v>
      </c>
      <c r="Q91">
        <v>1</v>
      </c>
      <c r="W91">
        <v>0</v>
      </c>
      <c r="X91">
        <v>32079103</v>
      </c>
      <c r="Y91">
        <f t="shared" si="20"/>
        <v>289</v>
      </c>
      <c r="AA91">
        <v>0</v>
      </c>
      <c r="AB91">
        <v>0</v>
      </c>
      <c r="AC91">
        <v>0</v>
      </c>
      <c r="AD91">
        <v>363.03</v>
      </c>
      <c r="AE91">
        <v>0</v>
      </c>
      <c r="AF91">
        <v>0</v>
      </c>
      <c r="AG91">
        <v>0</v>
      </c>
      <c r="AH91">
        <v>363.03</v>
      </c>
      <c r="AI91">
        <v>1</v>
      </c>
      <c r="AJ91">
        <v>1</v>
      </c>
      <c r="AK91">
        <v>1</v>
      </c>
      <c r="AL91">
        <v>1</v>
      </c>
      <c r="AM91">
        <v>-2</v>
      </c>
      <c r="AN91">
        <v>0</v>
      </c>
      <c r="AO91">
        <v>0</v>
      </c>
      <c r="AP91">
        <v>1</v>
      </c>
      <c r="AQ91">
        <v>1</v>
      </c>
      <c r="AR91">
        <v>0</v>
      </c>
      <c r="AS91" t="s">
        <v>3</v>
      </c>
      <c r="AT91">
        <v>289</v>
      </c>
      <c r="AU91" t="s">
        <v>3</v>
      </c>
      <c r="AV91">
        <v>1</v>
      </c>
      <c r="AW91">
        <v>2</v>
      </c>
      <c r="AX91">
        <v>72311167</v>
      </c>
      <c r="AY91">
        <v>2</v>
      </c>
      <c r="AZ91">
        <v>131072</v>
      </c>
      <c r="BA91">
        <v>100</v>
      </c>
      <c r="BB91">
        <v>1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104915.67</v>
      </c>
      <c r="BN91">
        <v>289</v>
      </c>
      <c r="BO91">
        <v>0</v>
      </c>
      <c r="BP91">
        <v>1</v>
      </c>
      <c r="BQ91">
        <v>0</v>
      </c>
      <c r="BR91">
        <v>0</v>
      </c>
      <c r="BS91">
        <v>0</v>
      </c>
      <c r="BT91">
        <v>104915.67</v>
      </c>
      <c r="BU91">
        <v>289</v>
      </c>
      <c r="BV91">
        <v>0</v>
      </c>
      <c r="BW91">
        <v>1</v>
      </c>
      <c r="CU91">
        <f>ROUND(AT91*Source!I97*AH91*AL91,2)</f>
        <v>104.92</v>
      </c>
      <c r="CV91">
        <f>ROUND(Y91*Source!I97,7)</f>
        <v>0.28899999999999998</v>
      </c>
      <c r="CW91">
        <v>0</v>
      </c>
      <c r="CX91">
        <f>ROUND(Y91*Source!I97,7)</f>
        <v>0.28899999999999998</v>
      </c>
      <c r="CY91">
        <f>AD91</f>
        <v>363.03</v>
      </c>
      <c r="CZ91">
        <f>AH91</f>
        <v>363.03</v>
      </c>
      <c r="DA91">
        <f>AL91</f>
        <v>1</v>
      </c>
      <c r="DB91">
        <f t="shared" si="21"/>
        <v>104915.67</v>
      </c>
      <c r="DC91">
        <f t="shared" si="22"/>
        <v>0</v>
      </c>
      <c r="DD91" t="s">
        <v>3</v>
      </c>
      <c r="DE91" t="s">
        <v>3</v>
      </c>
      <c r="DF91">
        <f>ROUND(ROUND(AE91,2)*CX91,2)</f>
        <v>0</v>
      </c>
      <c r="DG91">
        <f t="shared" si="26"/>
        <v>0</v>
      </c>
      <c r="DH91">
        <f t="shared" si="23"/>
        <v>0</v>
      </c>
      <c r="DI91">
        <f t="shared" si="24"/>
        <v>104.92</v>
      </c>
      <c r="DJ91">
        <f>DI91</f>
        <v>104.92</v>
      </c>
      <c r="DK91">
        <v>1</v>
      </c>
      <c r="DL91" t="s">
        <v>3</v>
      </c>
      <c r="DM91">
        <v>0</v>
      </c>
      <c r="DN91" t="s">
        <v>3</v>
      </c>
      <c r="DO91">
        <v>0</v>
      </c>
    </row>
    <row r="92" spans="1:119" x14ac:dyDescent="0.2">
      <c r="A92">
        <f>ROW(Source!A97)</f>
        <v>97</v>
      </c>
      <c r="B92">
        <v>72309884</v>
      </c>
      <c r="C92">
        <v>72311160</v>
      </c>
      <c r="D92">
        <v>68776608</v>
      </c>
      <c r="E92">
        <v>117</v>
      </c>
      <c r="F92">
        <v>1</v>
      </c>
      <c r="G92">
        <v>1</v>
      </c>
      <c r="H92">
        <v>1</v>
      </c>
      <c r="I92" t="s">
        <v>920</v>
      </c>
      <c r="J92" t="s">
        <v>3</v>
      </c>
      <c r="K92" t="s">
        <v>921</v>
      </c>
      <c r="L92">
        <v>1191</v>
      </c>
      <c r="N92">
        <v>1013</v>
      </c>
      <c r="O92" t="s">
        <v>922</v>
      </c>
      <c r="P92" t="s">
        <v>922</v>
      </c>
      <c r="Q92">
        <v>1</v>
      </c>
      <c r="W92">
        <v>0</v>
      </c>
      <c r="X92">
        <v>-1417349443</v>
      </c>
      <c r="Y92">
        <f t="shared" si="20"/>
        <v>0.59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1</v>
      </c>
      <c r="AJ92">
        <v>1</v>
      </c>
      <c r="AK92">
        <v>1</v>
      </c>
      <c r="AL92">
        <v>1</v>
      </c>
      <c r="AM92">
        <v>-2</v>
      </c>
      <c r="AN92">
        <v>0</v>
      </c>
      <c r="AO92">
        <v>0</v>
      </c>
      <c r="AP92">
        <v>1</v>
      </c>
      <c r="AQ92">
        <v>1</v>
      </c>
      <c r="AR92">
        <v>0</v>
      </c>
      <c r="AS92" t="s">
        <v>3</v>
      </c>
      <c r="AT92">
        <v>0.59</v>
      </c>
      <c r="AU92" t="s">
        <v>3</v>
      </c>
      <c r="AV92">
        <v>2</v>
      </c>
      <c r="AW92">
        <v>2</v>
      </c>
      <c r="AX92">
        <v>72311168</v>
      </c>
      <c r="AY92">
        <v>1</v>
      </c>
      <c r="AZ92">
        <v>0</v>
      </c>
      <c r="BA92">
        <v>101</v>
      </c>
      <c r="BB92">
        <v>1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CV92">
        <v>0</v>
      </c>
      <c r="CW92">
        <v>0</v>
      </c>
      <c r="CX92">
        <f>ROUND(Y92*Source!I97,7)</f>
        <v>5.9000000000000003E-4</v>
      </c>
      <c r="CY92">
        <f>AD92</f>
        <v>0</v>
      </c>
      <c r="CZ92">
        <f>AH92</f>
        <v>0</v>
      </c>
      <c r="DA92">
        <f>AL92</f>
        <v>1</v>
      </c>
      <c r="DB92">
        <f t="shared" si="21"/>
        <v>0</v>
      </c>
      <c r="DC92">
        <f t="shared" si="22"/>
        <v>0</v>
      </c>
      <c r="DD92" t="s">
        <v>3</v>
      </c>
      <c r="DE92" t="s">
        <v>3</v>
      </c>
      <c r="DF92">
        <f>ROUND(ROUND(AE92,2)*CX92,2)</f>
        <v>0</v>
      </c>
      <c r="DG92">
        <f t="shared" si="26"/>
        <v>0</v>
      </c>
      <c r="DH92">
        <f t="shared" si="23"/>
        <v>0</v>
      </c>
      <c r="DI92">
        <f t="shared" si="24"/>
        <v>0</v>
      </c>
      <c r="DJ92">
        <f>DI92</f>
        <v>0</v>
      </c>
      <c r="DK92">
        <v>0</v>
      </c>
      <c r="DL92" t="s">
        <v>3</v>
      </c>
      <c r="DM92">
        <v>0</v>
      </c>
      <c r="DN92" t="s">
        <v>3</v>
      </c>
      <c r="DO92">
        <v>0</v>
      </c>
    </row>
    <row r="93" spans="1:119" x14ac:dyDescent="0.2">
      <c r="A93">
        <f>ROW(Source!A97)</f>
        <v>97</v>
      </c>
      <c r="B93">
        <v>72309884</v>
      </c>
      <c r="C93">
        <v>72311160</v>
      </c>
      <c r="D93">
        <v>68783152</v>
      </c>
      <c r="E93">
        <v>1</v>
      </c>
      <c r="F93">
        <v>1</v>
      </c>
      <c r="G93">
        <v>1</v>
      </c>
      <c r="H93">
        <v>2</v>
      </c>
      <c r="I93" t="s">
        <v>1073</v>
      </c>
      <c r="J93" t="s">
        <v>1074</v>
      </c>
      <c r="K93" t="s">
        <v>1075</v>
      </c>
      <c r="L93">
        <v>1368</v>
      </c>
      <c r="N93">
        <v>1011</v>
      </c>
      <c r="O93" t="s">
        <v>926</v>
      </c>
      <c r="P93" t="s">
        <v>926</v>
      </c>
      <c r="Q93">
        <v>1</v>
      </c>
      <c r="W93">
        <v>0</v>
      </c>
      <c r="X93">
        <v>639918019</v>
      </c>
      <c r="Y93">
        <f t="shared" si="20"/>
        <v>0.25</v>
      </c>
      <c r="AA93">
        <v>0</v>
      </c>
      <c r="AB93">
        <v>1682.51</v>
      </c>
      <c r="AC93">
        <v>529.11</v>
      </c>
      <c r="AD93">
        <v>0</v>
      </c>
      <c r="AE93">
        <v>0</v>
      </c>
      <c r="AF93">
        <v>1682.51</v>
      </c>
      <c r="AG93">
        <v>529.11</v>
      </c>
      <c r="AH93">
        <v>0</v>
      </c>
      <c r="AI93">
        <v>1</v>
      </c>
      <c r="AJ93">
        <v>1</v>
      </c>
      <c r="AK93">
        <v>1</v>
      </c>
      <c r="AL93">
        <v>1</v>
      </c>
      <c r="AM93">
        <v>-2</v>
      </c>
      <c r="AN93">
        <v>0</v>
      </c>
      <c r="AO93">
        <v>0</v>
      </c>
      <c r="AP93">
        <v>1</v>
      </c>
      <c r="AQ93">
        <v>1</v>
      </c>
      <c r="AR93">
        <v>0</v>
      </c>
      <c r="AS93" t="s">
        <v>3</v>
      </c>
      <c r="AT93">
        <v>0.25</v>
      </c>
      <c r="AU93" t="s">
        <v>3</v>
      </c>
      <c r="AV93">
        <v>1</v>
      </c>
      <c r="AW93">
        <v>2</v>
      </c>
      <c r="AX93">
        <v>72311169</v>
      </c>
      <c r="AY93">
        <v>2</v>
      </c>
      <c r="AZ93">
        <v>98304</v>
      </c>
      <c r="BA93">
        <v>102</v>
      </c>
      <c r="BB93">
        <v>1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420.6275</v>
      </c>
      <c r="BL93">
        <v>132.2775</v>
      </c>
      <c r="BM93">
        <v>0</v>
      </c>
      <c r="BN93">
        <v>0</v>
      </c>
      <c r="BO93">
        <v>0.25</v>
      </c>
      <c r="BP93">
        <v>1</v>
      </c>
      <c r="BQ93">
        <v>0</v>
      </c>
      <c r="BR93">
        <v>420.6275</v>
      </c>
      <c r="BS93">
        <v>132.2775</v>
      </c>
      <c r="BT93">
        <v>0</v>
      </c>
      <c r="BU93">
        <v>0</v>
      </c>
      <c r="BV93">
        <v>0.25</v>
      </c>
      <c r="BW93">
        <v>1</v>
      </c>
      <c r="CV93">
        <v>0</v>
      </c>
      <c r="CW93">
        <f>ROUND(Y93*Source!I97*DO93,7)</f>
        <v>2.5000000000000001E-4</v>
      </c>
      <c r="CX93">
        <f>ROUND(Y93*Source!I97,7)</f>
        <v>2.5000000000000001E-4</v>
      </c>
      <c r="CY93">
        <f>AB93</f>
        <v>1682.51</v>
      </c>
      <c r="CZ93">
        <f>AF93</f>
        <v>1682.51</v>
      </c>
      <c r="DA93">
        <f>AJ93</f>
        <v>1</v>
      </c>
      <c r="DB93">
        <f t="shared" si="21"/>
        <v>420.63</v>
      </c>
      <c r="DC93">
        <f t="shared" si="22"/>
        <v>132.28</v>
      </c>
      <c r="DD93" t="s">
        <v>3</v>
      </c>
      <c r="DE93" t="s">
        <v>3</v>
      </c>
      <c r="DF93">
        <f>ROUND(ROUND(AE93,2)*CX93,2)</f>
        <v>0</v>
      </c>
      <c r="DG93">
        <f t="shared" si="26"/>
        <v>0.42</v>
      </c>
      <c r="DH93">
        <f t="shared" si="23"/>
        <v>0.13</v>
      </c>
      <c r="DI93">
        <f t="shared" si="24"/>
        <v>0</v>
      </c>
      <c r="DJ93">
        <f>DG93+DH93</f>
        <v>0.55000000000000004</v>
      </c>
      <c r="DK93">
        <v>1</v>
      </c>
      <c r="DL93" t="s">
        <v>927</v>
      </c>
      <c r="DM93">
        <v>6</v>
      </c>
      <c r="DN93" t="s">
        <v>922</v>
      </c>
      <c r="DO93">
        <v>1</v>
      </c>
    </row>
    <row r="94" spans="1:119" x14ac:dyDescent="0.2">
      <c r="A94">
        <f>ROW(Source!A97)</f>
        <v>97</v>
      </c>
      <c r="B94">
        <v>72309884</v>
      </c>
      <c r="C94">
        <v>72311160</v>
      </c>
      <c r="D94">
        <v>68784047</v>
      </c>
      <c r="E94">
        <v>1</v>
      </c>
      <c r="F94">
        <v>1</v>
      </c>
      <c r="G94">
        <v>1</v>
      </c>
      <c r="H94">
        <v>2</v>
      </c>
      <c r="I94" t="s">
        <v>978</v>
      </c>
      <c r="J94" t="s">
        <v>979</v>
      </c>
      <c r="K94" t="s">
        <v>980</v>
      </c>
      <c r="L94">
        <v>1368</v>
      </c>
      <c r="N94">
        <v>1011</v>
      </c>
      <c r="O94" t="s">
        <v>926</v>
      </c>
      <c r="P94" t="s">
        <v>926</v>
      </c>
      <c r="Q94">
        <v>1</v>
      </c>
      <c r="W94">
        <v>0</v>
      </c>
      <c r="X94">
        <v>-849950259</v>
      </c>
      <c r="Y94">
        <f t="shared" si="20"/>
        <v>0.34</v>
      </c>
      <c r="AA94">
        <v>0</v>
      </c>
      <c r="AB94">
        <v>579.09</v>
      </c>
      <c r="AC94">
        <v>393.89</v>
      </c>
      <c r="AD94">
        <v>0</v>
      </c>
      <c r="AE94">
        <v>0</v>
      </c>
      <c r="AF94">
        <v>579.09</v>
      </c>
      <c r="AG94">
        <v>393.89</v>
      </c>
      <c r="AH94">
        <v>0</v>
      </c>
      <c r="AI94">
        <v>1</v>
      </c>
      <c r="AJ94">
        <v>1</v>
      </c>
      <c r="AK94">
        <v>1</v>
      </c>
      <c r="AL94">
        <v>1</v>
      </c>
      <c r="AM94">
        <v>-2</v>
      </c>
      <c r="AN94">
        <v>0</v>
      </c>
      <c r="AO94">
        <v>0</v>
      </c>
      <c r="AP94">
        <v>1</v>
      </c>
      <c r="AQ94">
        <v>1</v>
      </c>
      <c r="AR94">
        <v>0</v>
      </c>
      <c r="AS94" t="s">
        <v>3</v>
      </c>
      <c r="AT94">
        <v>0.34</v>
      </c>
      <c r="AU94" t="s">
        <v>3</v>
      </c>
      <c r="AV94">
        <v>1</v>
      </c>
      <c r="AW94">
        <v>2</v>
      </c>
      <c r="AX94">
        <v>72311170</v>
      </c>
      <c r="AY94">
        <v>2</v>
      </c>
      <c r="AZ94">
        <v>98304</v>
      </c>
      <c r="BA94">
        <v>103</v>
      </c>
      <c r="BB94">
        <v>1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196.89060000000003</v>
      </c>
      <c r="BL94">
        <v>133.92260000000002</v>
      </c>
      <c r="BM94">
        <v>0</v>
      </c>
      <c r="BN94">
        <v>0</v>
      </c>
      <c r="BO94">
        <v>0.34</v>
      </c>
      <c r="BP94">
        <v>1</v>
      </c>
      <c r="BQ94">
        <v>0</v>
      </c>
      <c r="BR94">
        <v>196.89060000000003</v>
      </c>
      <c r="BS94">
        <v>133.92260000000002</v>
      </c>
      <c r="BT94">
        <v>0</v>
      </c>
      <c r="BU94">
        <v>0</v>
      </c>
      <c r="BV94">
        <v>0.34</v>
      </c>
      <c r="BW94">
        <v>1</v>
      </c>
      <c r="CV94">
        <v>0</v>
      </c>
      <c r="CW94">
        <f>ROUND(Y94*Source!I97*DO94,7)</f>
        <v>3.4000000000000002E-4</v>
      </c>
      <c r="CX94">
        <f>ROUND(Y94*Source!I97,7)</f>
        <v>3.4000000000000002E-4</v>
      </c>
      <c r="CY94">
        <f>AB94</f>
        <v>579.09</v>
      </c>
      <c r="CZ94">
        <f>AF94</f>
        <v>579.09</v>
      </c>
      <c r="DA94">
        <f>AJ94</f>
        <v>1</v>
      </c>
      <c r="DB94">
        <f t="shared" si="21"/>
        <v>196.89</v>
      </c>
      <c r="DC94">
        <f t="shared" si="22"/>
        <v>133.91999999999999</v>
      </c>
      <c r="DD94" t="s">
        <v>3</v>
      </c>
      <c r="DE94" t="s">
        <v>3</v>
      </c>
      <c r="DF94">
        <f>ROUND(ROUND(AE94,2)*CX94,2)</f>
        <v>0</v>
      </c>
      <c r="DG94">
        <f t="shared" si="26"/>
        <v>0.2</v>
      </c>
      <c r="DH94">
        <f t="shared" si="23"/>
        <v>0.13</v>
      </c>
      <c r="DI94">
        <f t="shared" si="24"/>
        <v>0</v>
      </c>
      <c r="DJ94">
        <f>DG94+DH94</f>
        <v>0.33</v>
      </c>
      <c r="DK94">
        <v>1</v>
      </c>
      <c r="DL94" t="s">
        <v>947</v>
      </c>
      <c r="DM94">
        <v>4</v>
      </c>
      <c r="DN94" t="s">
        <v>922</v>
      </c>
      <c r="DO94">
        <v>1</v>
      </c>
    </row>
    <row r="95" spans="1:119" x14ac:dyDescent="0.2">
      <c r="A95">
        <f>ROW(Source!A97)</f>
        <v>97</v>
      </c>
      <c r="B95">
        <v>72309884</v>
      </c>
      <c r="C95">
        <v>72311160</v>
      </c>
      <c r="D95">
        <v>68858101</v>
      </c>
      <c r="E95">
        <v>1</v>
      </c>
      <c r="F95">
        <v>1</v>
      </c>
      <c r="G95">
        <v>1</v>
      </c>
      <c r="H95">
        <v>3</v>
      </c>
      <c r="I95" t="s">
        <v>1076</v>
      </c>
      <c r="J95" t="s">
        <v>1077</v>
      </c>
      <c r="K95" t="s">
        <v>1078</v>
      </c>
      <c r="L95">
        <v>1371</v>
      </c>
      <c r="N95">
        <v>1013</v>
      </c>
      <c r="O95" t="s">
        <v>118</v>
      </c>
      <c r="P95" t="s">
        <v>118</v>
      </c>
      <c r="Q95">
        <v>1</v>
      </c>
      <c r="W95">
        <v>0</v>
      </c>
      <c r="X95">
        <v>-1820715776</v>
      </c>
      <c r="Y95">
        <f t="shared" si="20"/>
        <v>0.01</v>
      </c>
      <c r="AA95">
        <v>81761.119999999995</v>
      </c>
      <c r="AB95">
        <v>0</v>
      </c>
      <c r="AC95">
        <v>0</v>
      </c>
      <c r="AD95">
        <v>0</v>
      </c>
      <c r="AE95">
        <v>61015.76</v>
      </c>
      <c r="AF95">
        <v>0</v>
      </c>
      <c r="AG95">
        <v>0</v>
      </c>
      <c r="AH95">
        <v>0</v>
      </c>
      <c r="AI95">
        <v>1.34</v>
      </c>
      <c r="AJ95">
        <v>1</v>
      </c>
      <c r="AK95">
        <v>1</v>
      </c>
      <c r="AL95">
        <v>1</v>
      </c>
      <c r="AM95">
        <v>2</v>
      </c>
      <c r="AN95">
        <v>0</v>
      </c>
      <c r="AO95">
        <v>0</v>
      </c>
      <c r="AP95">
        <v>1</v>
      </c>
      <c r="AQ95">
        <v>1</v>
      </c>
      <c r="AR95">
        <v>0</v>
      </c>
      <c r="AS95" t="s">
        <v>3</v>
      </c>
      <c r="AT95">
        <v>0.01</v>
      </c>
      <c r="AU95" t="s">
        <v>3</v>
      </c>
      <c r="AV95">
        <v>0</v>
      </c>
      <c r="AW95">
        <v>2</v>
      </c>
      <c r="AX95">
        <v>72311171</v>
      </c>
      <c r="AY95">
        <v>1</v>
      </c>
      <c r="AZ95">
        <v>0</v>
      </c>
      <c r="BA95">
        <v>104</v>
      </c>
      <c r="BB95">
        <v>1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610.1576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1</v>
      </c>
      <c r="BQ95">
        <v>610.1576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1</v>
      </c>
      <c r="CV95">
        <v>0</v>
      </c>
      <c r="CW95">
        <v>0</v>
      </c>
      <c r="CX95">
        <f>ROUND(Y95*Source!I97,7)</f>
        <v>1.0000000000000001E-5</v>
      </c>
      <c r="CY95">
        <f>AA95</f>
        <v>81761.119999999995</v>
      </c>
      <c r="CZ95">
        <f>AE95</f>
        <v>61015.76</v>
      </c>
      <c r="DA95">
        <f>AI95</f>
        <v>1.34</v>
      </c>
      <c r="DB95">
        <f t="shared" si="21"/>
        <v>610.16</v>
      </c>
      <c r="DC95">
        <f t="shared" si="22"/>
        <v>0</v>
      </c>
      <c r="DD95" t="s">
        <v>3</v>
      </c>
      <c r="DE95" t="s">
        <v>3</v>
      </c>
      <c r="DF95">
        <f>ROUND(ROUND(AE95*AI95,2)*CX95,2)</f>
        <v>0.82</v>
      </c>
      <c r="DG95">
        <f t="shared" si="26"/>
        <v>0</v>
      </c>
      <c r="DH95">
        <f t="shared" si="23"/>
        <v>0</v>
      </c>
      <c r="DI95">
        <f t="shared" si="24"/>
        <v>0</v>
      </c>
      <c r="DJ95">
        <f>DF95</f>
        <v>0.82</v>
      </c>
      <c r="DK95">
        <v>0</v>
      </c>
      <c r="DL95" t="s">
        <v>3</v>
      </c>
      <c r="DM95">
        <v>0</v>
      </c>
      <c r="DN95" t="s">
        <v>3</v>
      </c>
      <c r="DO95">
        <v>0</v>
      </c>
    </row>
    <row r="96" spans="1:119" x14ac:dyDescent="0.2">
      <c r="A96">
        <f>ROW(Source!A97)</f>
        <v>97</v>
      </c>
      <c r="B96">
        <v>72309884</v>
      </c>
      <c r="C96">
        <v>72311160</v>
      </c>
      <c r="D96">
        <v>68860689</v>
      </c>
      <c r="E96">
        <v>1</v>
      </c>
      <c r="F96">
        <v>1</v>
      </c>
      <c r="G96">
        <v>1</v>
      </c>
      <c r="H96">
        <v>3</v>
      </c>
      <c r="I96" t="s">
        <v>239</v>
      </c>
      <c r="J96" t="s">
        <v>241</v>
      </c>
      <c r="K96" t="s">
        <v>240</v>
      </c>
      <c r="L96">
        <v>1348</v>
      </c>
      <c r="N96">
        <v>1009</v>
      </c>
      <c r="O96" t="s">
        <v>236</v>
      </c>
      <c r="P96" t="s">
        <v>236</v>
      </c>
      <c r="Q96">
        <v>1000</v>
      </c>
      <c r="W96">
        <v>0</v>
      </c>
      <c r="X96">
        <v>1532513223</v>
      </c>
      <c r="Y96">
        <f t="shared" si="20"/>
        <v>1</v>
      </c>
      <c r="AA96">
        <v>216633.33</v>
      </c>
      <c r="AB96">
        <v>0</v>
      </c>
      <c r="AC96">
        <v>0</v>
      </c>
      <c r="AD96">
        <v>0</v>
      </c>
      <c r="AE96">
        <v>191710.91</v>
      </c>
      <c r="AF96">
        <v>0</v>
      </c>
      <c r="AG96">
        <v>0</v>
      </c>
      <c r="AH96">
        <v>0</v>
      </c>
      <c r="AI96">
        <v>1.1299999999999999</v>
      </c>
      <c r="AJ96">
        <v>1</v>
      </c>
      <c r="AK96">
        <v>1</v>
      </c>
      <c r="AL96">
        <v>1</v>
      </c>
      <c r="AM96">
        <v>2</v>
      </c>
      <c r="AN96">
        <v>0</v>
      </c>
      <c r="AO96">
        <v>0</v>
      </c>
      <c r="AP96">
        <v>1</v>
      </c>
      <c r="AQ96">
        <v>0</v>
      </c>
      <c r="AR96">
        <v>0</v>
      </c>
      <c r="AS96" t="s">
        <v>3</v>
      </c>
      <c r="AT96">
        <v>1</v>
      </c>
      <c r="AU96" t="s">
        <v>3</v>
      </c>
      <c r="AV96">
        <v>0</v>
      </c>
      <c r="AW96">
        <v>1</v>
      </c>
      <c r="AX96">
        <v>-1</v>
      </c>
      <c r="AY96">
        <v>0</v>
      </c>
      <c r="AZ96">
        <v>0</v>
      </c>
      <c r="BA96" t="s">
        <v>3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CV96">
        <v>0</v>
      </c>
      <c r="CW96">
        <v>0</v>
      </c>
      <c r="CX96">
        <f>ROUND(Y96*Source!I97,7)</f>
        <v>1E-3</v>
      </c>
      <c r="CY96">
        <f>AA96</f>
        <v>216633.33</v>
      </c>
      <c r="CZ96">
        <f>AE96</f>
        <v>191710.91</v>
      </c>
      <c r="DA96">
        <f>AI96</f>
        <v>1.1299999999999999</v>
      </c>
      <c r="DB96">
        <f t="shared" si="21"/>
        <v>191710.91</v>
      </c>
      <c r="DC96">
        <f t="shared" si="22"/>
        <v>0</v>
      </c>
      <c r="DD96" t="s">
        <v>3</v>
      </c>
      <c r="DE96" t="s">
        <v>3</v>
      </c>
      <c r="DF96">
        <f>ROUND(ROUND(AE96*AI96,2)*CX96,2)</f>
        <v>216.63</v>
      </c>
      <c r="DG96">
        <f t="shared" si="26"/>
        <v>0</v>
      </c>
      <c r="DH96">
        <f t="shared" si="23"/>
        <v>0</v>
      </c>
      <c r="DI96">
        <f t="shared" si="24"/>
        <v>0</v>
      </c>
      <c r="DJ96">
        <f>DF96</f>
        <v>216.63</v>
      </c>
      <c r="DK96">
        <v>0</v>
      </c>
      <c r="DL96" t="s">
        <v>3</v>
      </c>
      <c r="DM96">
        <v>0</v>
      </c>
      <c r="DN96" t="s">
        <v>3</v>
      </c>
      <c r="DO96">
        <v>0</v>
      </c>
    </row>
    <row r="97" spans="1:119" x14ac:dyDescent="0.2">
      <c r="A97">
        <f>ROW(Source!A99)</f>
        <v>99</v>
      </c>
      <c r="B97">
        <v>72309884</v>
      </c>
      <c r="C97">
        <v>72311174</v>
      </c>
      <c r="D97">
        <v>68776437</v>
      </c>
      <c r="E97">
        <v>117</v>
      </c>
      <c r="F97">
        <v>1</v>
      </c>
      <c r="G97">
        <v>1</v>
      </c>
      <c r="H97">
        <v>1</v>
      </c>
      <c r="I97" t="s">
        <v>1079</v>
      </c>
      <c r="J97" t="s">
        <v>3</v>
      </c>
      <c r="K97" t="s">
        <v>1080</v>
      </c>
      <c r="L97">
        <v>1191</v>
      </c>
      <c r="N97">
        <v>1013</v>
      </c>
      <c r="O97" t="s">
        <v>922</v>
      </c>
      <c r="P97" t="s">
        <v>922</v>
      </c>
      <c r="Q97">
        <v>1</v>
      </c>
      <c r="W97">
        <v>0</v>
      </c>
      <c r="X97">
        <v>888410196</v>
      </c>
      <c r="Y97">
        <f t="shared" si="20"/>
        <v>0.41</v>
      </c>
      <c r="AA97">
        <v>0</v>
      </c>
      <c r="AB97">
        <v>0</v>
      </c>
      <c r="AC97">
        <v>0</v>
      </c>
      <c r="AD97">
        <v>393.89</v>
      </c>
      <c r="AE97">
        <v>0</v>
      </c>
      <c r="AF97">
        <v>0</v>
      </c>
      <c r="AG97">
        <v>0</v>
      </c>
      <c r="AH97">
        <v>393.89</v>
      </c>
      <c r="AI97">
        <v>1</v>
      </c>
      <c r="AJ97">
        <v>1</v>
      </c>
      <c r="AK97">
        <v>1</v>
      </c>
      <c r="AL97">
        <v>1</v>
      </c>
      <c r="AM97">
        <v>-2</v>
      </c>
      <c r="AN97">
        <v>0</v>
      </c>
      <c r="AO97">
        <v>0</v>
      </c>
      <c r="AP97">
        <v>1</v>
      </c>
      <c r="AQ97">
        <v>1</v>
      </c>
      <c r="AR97">
        <v>0</v>
      </c>
      <c r="AS97" t="s">
        <v>3</v>
      </c>
      <c r="AT97">
        <v>0.41</v>
      </c>
      <c r="AU97" t="s">
        <v>3</v>
      </c>
      <c r="AV97">
        <v>1</v>
      </c>
      <c r="AW97">
        <v>2</v>
      </c>
      <c r="AX97">
        <v>72311178</v>
      </c>
      <c r="AY97">
        <v>2</v>
      </c>
      <c r="AZ97">
        <v>131072</v>
      </c>
      <c r="BA97">
        <v>106</v>
      </c>
      <c r="BB97">
        <v>1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161.49489999999997</v>
      </c>
      <c r="BN97">
        <v>0.41</v>
      </c>
      <c r="BO97">
        <v>0</v>
      </c>
      <c r="BP97">
        <v>1</v>
      </c>
      <c r="BQ97">
        <v>0</v>
      </c>
      <c r="BR97">
        <v>0</v>
      </c>
      <c r="BS97">
        <v>0</v>
      </c>
      <c r="BT97">
        <v>161.49489999999997</v>
      </c>
      <c r="BU97">
        <v>0.41</v>
      </c>
      <c r="BV97">
        <v>0</v>
      </c>
      <c r="BW97">
        <v>1</v>
      </c>
      <c r="CU97">
        <f>ROUND(AT97*Source!I99*AH97*AL97,2)</f>
        <v>616.1</v>
      </c>
      <c r="CV97">
        <f>ROUND(Y97*Source!I99,7)</f>
        <v>1.5641499999999999</v>
      </c>
      <c r="CW97">
        <v>0</v>
      </c>
      <c r="CX97">
        <f>ROUND(Y97*Source!I99,7)</f>
        <v>1.5641499999999999</v>
      </c>
      <c r="CY97">
        <f>AD97</f>
        <v>393.89</v>
      </c>
      <c r="CZ97">
        <f>AH97</f>
        <v>393.89</v>
      </c>
      <c r="DA97">
        <f>AL97</f>
        <v>1</v>
      </c>
      <c r="DB97">
        <f t="shared" si="21"/>
        <v>161.49</v>
      </c>
      <c r="DC97">
        <f t="shared" si="22"/>
        <v>0</v>
      </c>
      <c r="DD97" t="s">
        <v>3</v>
      </c>
      <c r="DE97" t="s">
        <v>3</v>
      </c>
      <c r="DF97">
        <f t="shared" ref="DF97:DF107" si="27">ROUND(ROUND(AE97,2)*CX97,2)</f>
        <v>0</v>
      </c>
      <c r="DG97">
        <f t="shared" si="26"/>
        <v>0</v>
      </c>
      <c r="DH97">
        <f t="shared" si="23"/>
        <v>0</v>
      </c>
      <c r="DI97">
        <f t="shared" si="24"/>
        <v>616.1</v>
      </c>
      <c r="DJ97">
        <f>DI97</f>
        <v>616.1</v>
      </c>
      <c r="DK97">
        <v>1</v>
      </c>
      <c r="DL97" t="s">
        <v>3</v>
      </c>
      <c r="DM97">
        <v>0</v>
      </c>
      <c r="DN97" t="s">
        <v>3</v>
      </c>
      <c r="DO97">
        <v>0</v>
      </c>
    </row>
    <row r="98" spans="1:119" x14ac:dyDescent="0.2">
      <c r="A98">
        <f>ROW(Source!A99)</f>
        <v>99</v>
      </c>
      <c r="B98">
        <v>72309884</v>
      </c>
      <c r="C98">
        <v>72311174</v>
      </c>
      <c r="D98">
        <v>68776608</v>
      </c>
      <c r="E98">
        <v>117</v>
      </c>
      <c r="F98">
        <v>1</v>
      </c>
      <c r="G98">
        <v>1</v>
      </c>
      <c r="H98">
        <v>1</v>
      </c>
      <c r="I98" t="s">
        <v>920</v>
      </c>
      <c r="J98" t="s">
        <v>3</v>
      </c>
      <c r="K98" t="s">
        <v>921</v>
      </c>
      <c r="L98">
        <v>1191</v>
      </c>
      <c r="N98">
        <v>1013</v>
      </c>
      <c r="O98" t="s">
        <v>922</v>
      </c>
      <c r="P98" t="s">
        <v>922</v>
      </c>
      <c r="Q98">
        <v>1</v>
      </c>
      <c r="W98">
        <v>0</v>
      </c>
      <c r="X98">
        <v>-1417349443</v>
      </c>
      <c r="Y98">
        <f t="shared" si="20"/>
        <v>0.2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1</v>
      </c>
      <c r="AJ98">
        <v>1</v>
      </c>
      <c r="AK98">
        <v>1</v>
      </c>
      <c r="AL98">
        <v>1</v>
      </c>
      <c r="AM98">
        <v>-2</v>
      </c>
      <c r="AN98">
        <v>0</v>
      </c>
      <c r="AO98">
        <v>0</v>
      </c>
      <c r="AP98">
        <v>1</v>
      </c>
      <c r="AQ98">
        <v>1</v>
      </c>
      <c r="AR98">
        <v>0</v>
      </c>
      <c r="AS98" t="s">
        <v>3</v>
      </c>
      <c r="AT98">
        <v>0.2</v>
      </c>
      <c r="AU98" t="s">
        <v>3</v>
      </c>
      <c r="AV98">
        <v>2</v>
      </c>
      <c r="AW98">
        <v>2</v>
      </c>
      <c r="AX98">
        <v>72311179</v>
      </c>
      <c r="AY98">
        <v>1</v>
      </c>
      <c r="AZ98">
        <v>0</v>
      </c>
      <c r="BA98">
        <v>107</v>
      </c>
      <c r="BB98">
        <v>1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CV98">
        <v>0</v>
      </c>
      <c r="CW98">
        <v>0</v>
      </c>
      <c r="CX98">
        <f>ROUND(Y98*Source!I99,7)</f>
        <v>0.76300000000000001</v>
      </c>
      <c r="CY98">
        <f>AD98</f>
        <v>0</v>
      </c>
      <c r="CZ98">
        <f>AH98</f>
        <v>0</v>
      </c>
      <c r="DA98">
        <f>AL98</f>
        <v>1</v>
      </c>
      <c r="DB98">
        <f t="shared" si="21"/>
        <v>0</v>
      </c>
      <c r="DC98">
        <f t="shared" si="22"/>
        <v>0</v>
      </c>
      <c r="DD98" t="s">
        <v>3</v>
      </c>
      <c r="DE98" t="s">
        <v>3</v>
      </c>
      <c r="DF98">
        <f t="shared" si="27"/>
        <v>0</v>
      </c>
      <c r="DG98">
        <f t="shared" si="26"/>
        <v>0</v>
      </c>
      <c r="DH98">
        <f t="shared" si="23"/>
        <v>0</v>
      </c>
      <c r="DI98">
        <f t="shared" si="24"/>
        <v>0</v>
      </c>
      <c r="DJ98">
        <f>DI98</f>
        <v>0</v>
      </c>
      <c r="DK98">
        <v>0</v>
      </c>
      <c r="DL98" t="s">
        <v>3</v>
      </c>
      <c r="DM98">
        <v>0</v>
      </c>
      <c r="DN98" t="s">
        <v>3</v>
      </c>
      <c r="DO98">
        <v>0</v>
      </c>
    </row>
    <row r="99" spans="1:119" x14ac:dyDescent="0.2">
      <c r="A99">
        <f>ROW(Source!A99)</f>
        <v>99</v>
      </c>
      <c r="B99">
        <v>72309884</v>
      </c>
      <c r="C99">
        <v>72311174</v>
      </c>
      <c r="D99">
        <v>68784255</v>
      </c>
      <c r="E99">
        <v>1</v>
      </c>
      <c r="F99">
        <v>1</v>
      </c>
      <c r="G99">
        <v>1</v>
      </c>
      <c r="H99">
        <v>2</v>
      </c>
      <c r="I99" t="s">
        <v>944</v>
      </c>
      <c r="J99" t="s">
        <v>945</v>
      </c>
      <c r="K99" t="s">
        <v>946</v>
      </c>
      <c r="L99">
        <v>1368</v>
      </c>
      <c r="N99">
        <v>1011</v>
      </c>
      <c r="O99" t="s">
        <v>926</v>
      </c>
      <c r="P99" t="s">
        <v>926</v>
      </c>
      <c r="Q99">
        <v>1</v>
      </c>
      <c r="W99">
        <v>0</v>
      </c>
      <c r="X99">
        <v>1282244495</v>
      </c>
      <c r="Y99">
        <f t="shared" si="20"/>
        <v>0.2</v>
      </c>
      <c r="AA99">
        <v>0</v>
      </c>
      <c r="AB99">
        <v>404.41</v>
      </c>
      <c r="AC99">
        <v>393.89</v>
      </c>
      <c r="AD99">
        <v>0</v>
      </c>
      <c r="AE99">
        <v>0</v>
      </c>
      <c r="AF99">
        <v>404.41</v>
      </c>
      <c r="AG99">
        <v>393.89</v>
      </c>
      <c r="AH99">
        <v>0</v>
      </c>
      <c r="AI99">
        <v>1</v>
      </c>
      <c r="AJ99">
        <v>1</v>
      </c>
      <c r="AK99">
        <v>1</v>
      </c>
      <c r="AL99">
        <v>1</v>
      </c>
      <c r="AM99">
        <v>-2</v>
      </c>
      <c r="AN99">
        <v>0</v>
      </c>
      <c r="AO99">
        <v>0</v>
      </c>
      <c r="AP99">
        <v>1</v>
      </c>
      <c r="AQ99">
        <v>1</v>
      </c>
      <c r="AR99">
        <v>0</v>
      </c>
      <c r="AS99" t="s">
        <v>3</v>
      </c>
      <c r="AT99">
        <v>0.2</v>
      </c>
      <c r="AU99" t="s">
        <v>3</v>
      </c>
      <c r="AV99">
        <v>1</v>
      </c>
      <c r="AW99">
        <v>2</v>
      </c>
      <c r="AX99">
        <v>72311180</v>
      </c>
      <c r="AY99">
        <v>2</v>
      </c>
      <c r="AZ99">
        <v>98304</v>
      </c>
      <c r="BA99">
        <v>108</v>
      </c>
      <c r="BB99">
        <v>1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80.882000000000005</v>
      </c>
      <c r="BL99">
        <v>78.778000000000006</v>
      </c>
      <c r="BM99">
        <v>0</v>
      </c>
      <c r="BN99">
        <v>0</v>
      </c>
      <c r="BO99">
        <v>0.2</v>
      </c>
      <c r="BP99">
        <v>1</v>
      </c>
      <c r="BQ99">
        <v>0</v>
      </c>
      <c r="BR99">
        <v>80.882000000000005</v>
      </c>
      <c r="BS99">
        <v>78.778000000000006</v>
      </c>
      <c r="BT99">
        <v>0</v>
      </c>
      <c r="BU99">
        <v>0</v>
      </c>
      <c r="BV99">
        <v>0.2</v>
      </c>
      <c r="BW99">
        <v>1</v>
      </c>
      <c r="CV99">
        <v>0</v>
      </c>
      <c r="CW99">
        <f>ROUND(Y99*Source!I99*DO99,7)</f>
        <v>0.76300000000000001</v>
      </c>
      <c r="CX99">
        <f>ROUND(Y99*Source!I99,7)</f>
        <v>0.76300000000000001</v>
      </c>
      <c r="CY99">
        <f>AB99</f>
        <v>404.41</v>
      </c>
      <c r="CZ99">
        <f>AF99</f>
        <v>404.41</v>
      </c>
      <c r="DA99">
        <f>AJ99</f>
        <v>1</v>
      </c>
      <c r="DB99">
        <f t="shared" si="21"/>
        <v>80.88</v>
      </c>
      <c r="DC99">
        <f t="shared" si="22"/>
        <v>78.78</v>
      </c>
      <c r="DD99" t="s">
        <v>3</v>
      </c>
      <c r="DE99" t="s">
        <v>3</v>
      </c>
      <c r="DF99">
        <f t="shared" si="27"/>
        <v>0</v>
      </c>
      <c r="DG99">
        <f t="shared" si="26"/>
        <v>308.56</v>
      </c>
      <c r="DH99">
        <f t="shared" si="23"/>
        <v>300.54000000000002</v>
      </c>
      <c r="DI99">
        <f t="shared" si="24"/>
        <v>0</v>
      </c>
      <c r="DJ99">
        <f>DG99+DH99</f>
        <v>609.1</v>
      </c>
      <c r="DK99">
        <v>1</v>
      </c>
      <c r="DL99" t="s">
        <v>947</v>
      </c>
      <c r="DM99">
        <v>4</v>
      </c>
      <c r="DN99" t="s">
        <v>922</v>
      </c>
      <c r="DO99">
        <v>1</v>
      </c>
    </row>
    <row r="100" spans="1:119" x14ac:dyDescent="0.2">
      <c r="A100">
        <f>ROW(Source!A100)</f>
        <v>100</v>
      </c>
      <c r="B100">
        <v>72309884</v>
      </c>
      <c r="C100">
        <v>72311181</v>
      </c>
      <c r="D100">
        <v>68776437</v>
      </c>
      <c r="E100">
        <v>117</v>
      </c>
      <c r="F100">
        <v>1</v>
      </c>
      <c r="G100">
        <v>1</v>
      </c>
      <c r="H100">
        <v>1</v>
      </c>
      <c r="I100" t="s">
        <v>1079</v>
      </c>
      <c r="J100" t="s">
        <v>3</v>
      </c>
      <c r="K100" t="s">
        <v>1080</v>
      </c>
      <c r="L100">
        <v>1191</v>
      </c>
      <c r="N100">
        <v>1013</v>
      </c>
      <c r="O100" t="s">
        <v>922</v>
      </c>
      <c r="P100" t="s">
        <v>922</v>
      </c>
      <c r="Q100">
        <v>1</v>
      </c>
      <c r="W100">
        <v>0</v>
      </c>
      <c r="X100">
        <v>888410196</v>
      </c>
      <c r="Y100">
        <f t="shared" si="20"/>
        <v>0.08</v>
      </c>
      <c r="AA100">
        <v>0</v>
      </c>
      <c r="AB100">
        <v>0</v>
      </c>
      <c r="AC100">
        <v>0</v>
      </c>
      <c r="AD100">
        <v>393.89</v>
      </c>
      <c r="AE100">
        <v>0</v>
      </c>
      <c r="AF100">
        <v>0</v>
      </c>
      <c r="AG100">
        <v>0</v>
      </c>
      <c r="AH100">
        <v>393.89</v>
      </c>
      <c r="AI100">
        <v>1</v>
      </c>
      <c r="AJ100">
        <v>1</v>
      </c>
      <c r="AK100">
        <v>1</v>
      </c>
      <c r="AL100">
        <v>1</v>
      </c>
      <c r="AM100">
        <v>-2</v>
      </c>
      <c r="AN100">
        <v>0</v>
      </c>
      <c r="AO100">
        <v>0</v>
      </c>
      <c r="AP100">
        <v>1</v>
      </c>
      <c r="AQ100">
        <v>1</v>
      </c>
      <c r="AR100">
        <v>0</v>
      </c>
      <c r="AS100" t="s">
        <v>3</v>
      </c>
      <c r="AT100">
        <v>0.08</v>
      </c>
      <c r="AU100" t="s">
        <v>3</v>
      </c>
      <c r="AV100">
        <v>1</v>
      </c>
      <c r="AW100">
        <v>2</v>
      </c>
      <c r="AX100">
        <v>72311186</v>
      </c>
      <c r="AY100">
        <v>2</v>
      </c>
      <c r="AZ100">
        <v>131072</v>
      </c>
      <c r="BA100">
        <v>109</v>
      </c>
      <c r="BB100">
        <v>1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31.511199999999999</v>
      </c>
      <c r="BN100">
        <v>0.08</v>
      </c>
      <c r="BO100">
        <v>0</v>
      </c>
      <c r="BP100">
        <v>1</v>
      </c>
      <c r="BQ100">
        <v>0</v>
      </c>
      <c r="BR100">
        <v>0</v>
      </c>
      <c r="BS100">
        <v>0</v>
      </c>
      <c r="BT100">
        <v>31.511199999999999</v>
      </c>
      <c r="BU100">
        <v>0.08</v>
      </c>
      <c r="BV100">
        <v>0</v>
      </c>
      <c r="BW100">
        <v>1</v>
      </c>
      <c r="CU100">
        <f>ROUND(AT100*Source!I100*AH100*AL100,2)</f>
        <v>0.79</v>
      </c>
      <c r="CV100">
        <f>ROUND(Y100*Source!I100,7)</f>
        <v>2E-3</v>
      </c>
      <c r="CW100">
        <v>0</v>
      </c>
      <c r="CX100">
        <f>ROUND(Y100*Source!I100,7)</f>
        <v>2E-3</v>
      </c>
      <c r="CY100">
        <f>AD100</f>
        <v>393.89</v>
      </c>
      <c r="CZ100">
        <f>AH100</f>
        <v>393.89</v>
      </c>
      <c r="DA100">
        <f>AL100</f>
        <v>1</v>
      </c>
      <c r="DB100">
        <f t="shared" si="21"/>
        <v>31.51</v>
      </c>
      <c r="DC100">
        <f t="shared" si="22"/>
        <v>0</v>
      </c>
      <c r="DD100" t="s">
        <v>3</v>
      </c>
      <c r="DE100" t="s">
        <v>3</v>
      </c>
      <c r="DF100">
        <f t="shared" si="27"/>
        <v>0</v>
      </c>
      <c r="DG100">
        <f t="shared" si="26"/>
        <v>0</v>
      </c>
      <c r="DH100">
        <f t="shared" si="23"/>
        <v>0</v>
      </c>
      <c r="DI100">
        <f t="shared" si="24"/>
        <v>0.79</v>
      </c>
      <c r="DJ100">
        <f>DI100</f>
        <v>0.79</v>
      </c>
      <c r="DK100">
        <v>1</v>
      </c>
      <c r="DL100" t="s">
        <v>3</v>
      </c>
      <c r="DM100">
        <v>0</v>
      </c>
      <c r="DN100" t="s">
        <v>3</v>
      </c>
      <c r="DO100">
        <v>0</v>
      </c>
    </row>
    <row r="101" spans="1:119" x14ac:dyDescent="0.2">
      <c r="A101">
        <f>ROW(Source!A100)</f>
        <v>100</v>
      </c>
      <c r="B101">
        <v>72309884</v>
      </c>
      <c r="C101">
        <v>72311181</v>
      </c>
      <c r="D101">
        <v>68776608</v>
      </c>
      <c r="E101">
        <v>117</v>
      </c>
      <c r="F101">
        <v>1</v>
      </c>
      <c r="G101">
        <v>1</v>
      </c>
      <c r="H101">
        <v>1</v>
      </c>
      <c r="I101" t="s">
        <v>920</v>
      </c>
      <c r="J101" t="s">
        <v>3</v>
      </c>
      <c r="K101" t="s">
        <v>921</v>
      </c>
      <c r="L101">
        <v>1191</v>
      </c>
      <c r="N101">
        <v>1013</v>
      </c>
      <c r="O101" t="s">
        <v>922</v>
      </c>
      <c r="P101" t="s">
        <v>922</v>
      </c>
      <c r="Q101">
        <v>1</v>
      </c>
      <c r="W101">
        <v>0</v>
      </c>
      <c r="X101">
        <v>-1417349443</v>
      </c>
      <c r="Y101">
        <f t="shared" si="20"/>
        <v>0.06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1</v>
      </c>
      <c r="AJ101">
        <v>1</v>
      </c>
      <c r="AK101">
        <v>1</v>
      </c>
      <c r="AL101">
        <v>1</v>
      </c>
      <c r="AM101">
        <v>-2</v>
      </c>
      <c r="AN101">
        <v>0</v>
      </c>
      <c r="AO101">
        <v>0</v>
      </c>
      <c r="AP101">
        <v>1</v>
      </c>
      <c r="AQ101">
        <v>1</v>
      </c>
      <c r="AR101">
        <v>0</v>
      </c>
      <c r="AS101" t="s">
        <v>3</v>
      </c>
      <c r="AT101">
        <v>0.06</v>
      </c>
      <c r="AU101" t="s">
        <v>3</v>
      </c>
      <c r="AV101">
        <v>2</v>
      </c>
      <c r="AW101">
        <v>2</v>
      </c>
      <c r="AX101">
        <v>72311187</v>
      </c>
      <c r="AY101">
        <v>1</v>
      </c>
      <c r="AZ101">
        <v>0</v>
      </c>
      <c r="BA101">
        <v>110</v>
      </c>
      <c r="BB101">
        <v>1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CV101">
        <v>0</v>
      </c>
      <c r="CW101">
        <v>0</v>
      </c>
      <c r="CX101">
        <f>ROUND(Y101*Source!I100,7)</f>
        <v>1.5E-3</v>
      </c>
      <c r="CY101">
        <f>AD101</f>
        <v>0</v>
      </c>
      <c r="CZ101">
        <f>AH101</f>
        <v>0</v>
      </c>
      <c r="DA101">
        <f>AL101</f>
        <v>1</v>
      </c>
      <c r="DB101">
        <f t="shared" si="21"/>
        <v>0</v>
      </c>
      <c r="DC101">
        <f t="shared" si="22"/>
        <v>0</v>
      </c>
      <c r="DD101" t="s">
        <v>3</v>
      </c>
      <c r="DE101" t="s">
        <v>3</v>
      </c>
      <c r="DF101">
        <f t="shared" si="27"/>
        <v>0</v>
      </c>
      <c r="DG101">
        <f t="shared" si="26"/>
        <v>0</v>
      </c>
      <c r="DH101">
        <f t="shared" si="23"/>
        <v>0</v>
      </c>
      <c r="DI101">
        <f t="shared" si="24"/>
        <v>0</v>
      </c>
      <c r="DJ101">
        <f>DI101</f>
        <v>0</v>
      </c>
      <c r="DK101">
        <v>0</v>
      </c>
      <c r="DL101" t="s">
        <v>3</v>
      </c>
      <c r="DM101">
        <v>0</v>
      </c>
      <c r="DN101" t="s">
        <v>3</v>
      </c>
      <c r="DO101">
        <v>0</v>
      </c>
    </row>
    <row r="102" spans="1:119" x14ac:dyDescent="0.2">
      <c r="A102">
        <f>ROW(Source!A100)</f>
        <v>100</v>
      </c>
      <c r="B102">
        <v>72309884</v>
      </c>
      <c r="C102">
        <v>72311181</v>
      </c>
      <c r="D102">
        <v>68784027</v>
      </c>
      <c r="E102">
        <v>1</v>
      </c>
      <c r="F102">
        <v>1</v>
      </c>
      <c r="G102">
        <v>1</v>
      </c>
      <c r="H102">
        <v>2</v>
      </c>
      <c r="I102" t="s">
        <v>1081</v>
      </c>
      <c r="J102" t="s">
        <v>1082</v>
      </c>
      <c r="K102" t="s">
        <v>1083</v>
      </c>
      <c r="L102">
        <v>1368</v>
      </c>
      <c r="N102">
        <v>1011</v>
      </c>
      <c r="O102" t="s">
        <v>926</v>
      </c>
      <c r="P102" t="s">
        <v>926</v>
      </c>
      <c r="Q102">
        <v>1</v>
      </c>
      <c r="W102">
        <v>0</v>
      </c>
      <c r="X102">
        <v>1173148514</v>
      </c>
      <c r="Y102">
        <f t="shared" si="20"/>
        <v>0.02</v>
      </c>
      <c r="AA102">
        <v>0</v>
      </c>
      <c r="AB102">
        <v>1601.67</v>
      </c>
      <c r="AC102">
        <v>529.11</v>
      </c>
      <c r="AD102">
        <v>0</v>
      </c>
      <c r="AE102">
        <v>0</v>
      </c>
      <c r="AF102">
        <v>1601.67</v>
      </c>
      <c r="AG102">
        <v>529.11</v>
      </c>
      <c r="AH102">
        <v>0</v>
      </c>
      <c r="AI102">
        <v>1</v>
      </c>
      <c r="AJ102">
        <v>1</v>
      </c>
      <c r="AK102">
        <v>1</v>
      </c>
      <c r="AL102">
        <v>1</v>
      </c>
      <c r="AM102">
        <v>-2</v>
      </c>
      <c r="AN102">
        <v>0</v>
      </c>
      <c r="AO102">
        <v>0</v>
      </c>
      <c r="AP102">
        <v>1</v>
      </c>
      <c r="AQ102">
        <v>1</v>
      </c>
      <c r="AR102">
        <v>0</v>
      </c>
      <c r="AS102" t="s">
        <v>3</v>
      </c>
      <c r="AT102">
        <v>0.02</v>
      </c>
      <c r="AU102" t="s">
        <v>3</v>
      </c>
      <c r="AV102">
        <v>1</v>
      </c>
      <c r="AW102">
        <v>2</v>
      </c>
      <c r="AX102">
        <v>72311188</v>
      </c>
      <c r="AY102">
        <v>2</v>
      </c>
      <c r="AZ102">
        <v>98304</v>
      </c>
      <c r="BA102">
        <v>111</v>
      </c>
      <c r="BB102">
        <v>1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32.0334</v>
      </c>
      <c r="BL102">
        <v>10.5822</v>
      </c>
      <c r="BM102">
        <v>0</v>
      </c>
      <c r="BN102">
        <v>0</v>
      </c>
      <c r="BO102">
        <v>0.02</v>
      </c>
      <c r="BP102">
        <v>1</v>
      </c>
      <c r="BQ102">
        <v>0</v>
      </c>
      <c r="BR102">
        <v>32.0334</v>
      </c>
      <c r="BS102">
        <v>10.5822</v>
      </c>
      <c r="BT102">
        <v>0</v>
      </c>
      <c r="BU102">
        <v>0</v>
      </c>
      <c r="BV102">
        <v>0.02</v>
      </c>
      <c r="BW102">
        <v>1</v>
      </c>
      <c r="CV102">
        <v>0</v>
      </c>
      <c r="CW102">
        <f>ROUND(Y102*Source!I100*DO102,7)</f>
        <v>5.0000000000000001E-4</v>
      </c>
      <c r="CX102">
        <f>ROUND(Y102*Source!I100,7)</f>
        <v>5.0000000000000001E-4</v>
      </c>
      <c r="CY102">
        <f>AB102</f>
        <v>1601.67</v>
      </c>
      <c r="CZ102">
        <f>AF102</f>
        <v>1601.67</v>
      </c>
      <c r="DA102">
        <f>AJ102</f>
        <v>1</v>
      </c>
      <c r="DB102">
        <f t="shared" si="21"/>
        <v>32.03</v>
      </c>
      <c r="DC102">
        <f t="shared" si="22"/>
        <v>10.58</v>
      </c>
      <c r="DD102" t="s">
        <v>3</v>
      </c>
      <c r="DE102" t="s">
        <v>3</v>
      </c>
      <c r="DF102">
        <f t="shared" si="27"/>
        <v>0</v>
      </c>
      <c r="DG102">
        <f t="shared" si="26"/>
        <v>0.8</v>
      </c>
      <c r="DH102">
        <f t="shared" si="23"/>
        <v>0.26</v>
      </c>
      <c r="DI102">
        <f t="shared" si="24"/>
        <v>0</v>
      </c>
      <c r="DJ102">
        <f>DG102+DH102</f>
        <v>1.06</v>
      </c>
      <c r="DK102">
        <v>1</v>
      </c>
      <c r="DL102" t="s">
        <v>927</v>
      </c>
      <c r="DM102">
        <v>6</v>
      </c>
      <c r="DN102" t="s">
        <v>922</v>
      </c>
      <c r="DO102">
        <v>1</v>
      </c>
    </row>
    <row r="103" spans="1:119" x14ac:dyDescent="0.2">
      <c r="A103">
        <f>ROW(Source!A100)</f>
        <v>100</v>
      </c>
      <c r="B103">
        <v>72309884</v>
      </c>
      <c r="C103">
        <v>72311181</v>
      </c>
      <c r="D103">
        <v>68784255</v>
      </c>
      <c r="E103">
        <v>1</v>
      </c>
      <c r="F103">
        <v>1</v>
      </c>
      <c r="G103">
        <v>1</v>
      </c>
      <c r="H103">
        <v>2</v>
      </c>
      <c r="I103" t="s">
        <v>944</v>
      </c>
      <c r="J103" t="s">
        <v>945</v>
      </c>
      <c r="K103" t="s">
        <v>946</v>
      </c>
      <c r="L103">
        <v>1368</v>
      </c>
      <c r="N103">
        <v>1011</v>
      </c>
      <c r="O103" t="s">
        <v>926</v>
      </c>
      <c r="P103" t="s">
        <v>926</v>
      </c>
      <c r="Q103">
        <v>1</v>
      </c>
      <c r="W103">
        <v>0</v>
      </c>
      <c r="X103">
        <v>1282244495</v>
      </c>
      <c r="Y103">
        <f t="shared" si="20"/>
        <v>0.04</v>
      </c>
      <c r="AA103">
        <v>0</v>
      </c>
      <c r="AB103">
        <v>404.41</v>
      </c>
      <c r="AC103">
        <v>393.89</v>
      </c>
      <c r="AD103">
        <v>0</v>
      </c>
      <c r="AE103">
        <v>0</v>
      </c>
      <c r="AF103">
        <v>404.41</v>
      </c>
      <c r="AG103">
        <v>393.89</v>
      </c>
      <c r="AH103">
        <v>0</v>
      </c>
      <c r="AI103">
        <v>1</v>
      </c>
      <c r="AJ103">
        <v>1</v>
      </c>
      <c r="AK103">
        <v>1</v>
      </c>
      <c r="AL103">
        <v>1</v>
      </c>
      <c r="AM103">
        <v>-2</v>
      </c>
      <c r="AN103">
        <v>0</v>
      </c>
      <c r="AO103">
        <v>0</v>
      </c>
      <c r="AP103">
        <v>1</v>
      </c>
      <c r="AQ103">
        <v>1</v>
      </c>
      <c r="AR103">
        <v>0</v>
      </c>
      <c r="AS103" t="s">
        <v>3</v>
      </c>
      <c r="AT103">
        <v>0.04</v>
      </c>
      <c r="AU103" t="s">
        <v>3</v>
      </c>
      <c r="AV103">
        <v>1</v>
      </c>
      <c r="AW103">
        <v>2</v>
      </c>
      <c r="AX103">
        <v>72311189</v>
      </c>
      <c r="AY103">
        <v>2</v>
      </c>
      <c r="AZ103">
        <v>98304</v>
      </c>
      <c r="BA103">
        <v>112</v>
      </c>
      <c r="BB103">
        <v>1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16.176400000000001</v>
      </c>
      <c r="BL103">
        <v>15.755599999999999</v>
      </c>
      <c r="BM103">
        <v>0</v>
      </c>
      <c r="BN103">
        <v>0</v>
      </c>
      <c r="BO103">
        <v>0.04</v>
      </c>
      <c r="BP103">
        <v>1</v>
      </c>
      <c r="BQ103">
        <v>0</v>
      </c>
      <c r="BR103">
        <v>16.176400000000001</v>
      </c>
      <c r="BS103">
        <v>15.755599999999999</v>
      </c>
      <c r="BT103">
        <v>0</v>
      </c>
      <c r="BU103">
        <v>0</v>
      </c>
      <c r="BV103">
        <v>0.04</v>
      </c>
      <c r="BW103">
        <v>1</v>
      </c>
      <c r="CV103">
        <v>0</v>
      </c>
      <c r="CW103">
        <f>ROUND(Y103*Source!I100*DO103,7)</f>
        <v>1E-3</v>
      </c>
      <c r="CX103">
        <f>ROUND(Y103*Source!I100,7)</f>
        <v>1E-3</v>
      </c>
      <c r="CY103">
        <f>AB103</f>
        <v>404.41</v>
      </c>
      <c r="CZ103">
        <f>AF103</f>
        <v>404.41</v>
      </c>
      <c r="DA103">
        <f>AJ103</f>
        <v>1</v>
      </c>
      <c r="DB103">
        <f t="shared" si="21"/>
        <v>16.18</v>
      </c>
      <c r="DC103">
        <f t="shared" si="22"/>
        <v>15.76</v>
      </c>
      <c r="DD103" t="s">
        <v>3</v>
      </c>
      <c r="DE103" t="s">
        <v>3</v>
      </c>
      <c r="DF103">
        <f t="shared" si="27"/>
        <v>0</v>
      </c>
      <c r="DG103">
        <f t="shared" si="26"/>
        <v>0.4</v>
      </c>
      <c r="DH103">
        <f t="shared" si="23"/>
        <v>0.39</v>
      </c>
      <c r="DI103">
        <f t="shared" si="24"/>
        <v>0</v>
      </c>
      <c r="DJ103">
        <f>DG103+DH103</f>
        <v>0.79</v>
      </c>
      <c r="DK103">
        <v>1</v>
      </c>
      <c r="DL103" t="s">
        <v>947</v>
      </c>
      <c r="DM103">
        <v>4</v>
      </c>
      <c r="DN103" t="s">
        <v>922</v>
      </c>
      <c r="DO103">
        <v>1</v>
      </c>
    </row>
    <row r="104" spans="1:119" x14ac:dyDescent="0.2">
      <c r="A104">
        <f>ROW(Source!A101)</f>
        <v>101</v>
      </c>
      <c r="B104">
        <v>72309884</v>
      </c>
      <c r="C104">
        <v>72311190</v>
      </c>
      <c r="D104">
        <v>68776572</v>
      </c>
      <c r="E104">
        <v>117</v>
      </c>
      <c r="F104">
        <v>1</v>
      </c>
      <c r="G104">
        <v>1</v>
      </c>
      <c r="H104">
        <v>1</v>
      </c>
      <c r="I104" t="s">
        <v>1038</v>
      </c>
      <c r="J104" t="s">
        <v>3</v>
      </c>
      <c r="K104" t="s">
        <v>1039</v>
      </c>
      <c r="L104">
        <v>1369</v>
      </c>
      <c r="N104">
        <v>1013</v>
      </c>
      <c r="O104" t="s">
        <v>1037</v>
      </c>
      <c r="P104" t="s">
        <v>1037</v>
      </c>
      <c r="Q104">
        <v>1</v>
      </c>
      <c r="W104">
        <v>0</v>
      </c>
      <c r="X104">
        <v>-512803540</v>
      </c>
      <c r="Y104">
        <f t="shared" si="20"/>
        <v>19.899999999999999</v>
      </c>
      <c r="AA104">
        <v>0</v>
      </c>
      <c r="AB104">
        <v>0</v>
      </c>
      <c r="AC104">
        <v>0</v>
      </c>
      <c r="AD104">
        <v>393.89</v>
      </c>
      <c r="AE104">
        <v>0</v>
      </c>
      <c r="AF104">
        <v>0</v>
      </c>
      <c r="AG104">
        <v>0</v>
      </c>
      <c r="AH104">
        <v>393.89</v>
      </c>
      <c r="AI104">
        <v>1</v>
      </c>
      <c r="AJ104">
        <v>1</v>
      </c>
      <c r="AK104">
        <v>1</v>
      </c>
      <c r="AL104">
        <v>1</v>
      </c>
      <c r="AM104">
        <v>-2</v>
      </c>
      <c r="AN104">
        <v>0</v>
      </c>
      <c r="AO104">
        <v>0</v>
      </c>
      <c r="AP104">
        <v>1</v>
      </c>
      <c r="AQ104">
        <v>1</v>
      </c>
      <c r="AR104">
        <v>0</v>
      </c>
      <c r="AS104" t="s">
        <v>3</v>
      </c>
      <c r="AT104">
        <v>19.899999999999999</v>
      </c>
      <c r="AU104" t="s">
        <v>3</v>
      </c>
      <c r="AV104">
        <v>1</v>
      </c>
      <c r="AW104">
        <v>2</v>
      </c>
      <c r="AX104">
        <v>72311197</v>
      </c>
      <c r="AY104">
        <v>2</v>
      </c>
      <c r="AZ104">
        <v>131072</v>
      </c>
      <c r="BA104">
        <v>113</v>
      </c>
      <c r="BB104">
        <v>1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7838.4109999999991</v>
      </c>
      <c r="BN104">
        <v>19.899999999999999</v>
      </c>
      <c r="BO104">
        <v>0</v>
      </c>
      <c r="BP104">
        <v>1</v>
      </c>
      <c r="BQ104">
        <v>0</v>
      </c>
      <c r="BR104">
        <v>0</v>
      </c>
      <c r="BS104">
        <v>0</v>
      </c>
      <c r="BT104">
        <v>7838.4109999999991</v>
      </c>
      <c r="BU104">
        <v>19.899999999999999</v>
      </c>
      <c r="BV104">
        <v>0</v>
      </c>
      <c r="BW104">
        <v>1</v>
      </c>
      <c r="CU104">
        <f>ROUND(AT104*Source!I101*AH104*AL104,2)</f>
        <v>2970.76</v>
      </c>
      <c r="CV104">
        <f>ROUND(Y104*Source!I101,7)</f>
        <v>7.5420999999999996</v>
      </c>
      <c r="CW104">
        <v>0</v>
      </c>
      <c r="CX104">
        <f>ROUND(Y104*Source!I101,7)</f>
        <v>7.5420999999999996</v>
      </c>
      <c r="CY104">
        <f>AD104</f>
        <v>393.89</v>
      </c>
      <c r="CZ104">
        <f>AH104</f>
        <v>393.89</v>
      </c>
      <c r="DA104">
        <f>AL104</f>
        <v>1</v>
      </c>
      <c r="DB104">
        <f t="shared" si="21"/>
        <v>7838.41</v>
      </c>
      <c r="DC104">
        <f t="shared" si="22"/>
        <v>0</v>
      </c>
      <c r="DD104" t="s">
        <v>3</v>
      </c>
      <c r="DE104" t="s">
        <v>3</v>
      </c>
      <c r="DF104">
        <f t="shared" si="27"/>
        <v>0</v>
      </c>
      <c r="DG104">
        <f t="shared" si="26"/>
        <v>0</v>
      </c>
      <c r="DH104">
        <f t="shared" si="23"/>
        <v>0</v>
      </c>
      <c r="DI104">
        <f t="shared" si="24"/>
        <v>2970.76</v>
      </c>
      <c r="DJ104">
        <f>DI104</f>
        <v>2970.76</v>
      </c>
      <c r="DK104">
        <v>1</v>
      </c>
      <c r="DL104" t="s">
        <v>3</v>
      </c>
      <c r="DM104">
        <v>0</v>
      </c>
      <c r="DN104" t="s">
        <v>3</v>
      </c>
      <c r="DO104">
        <v>0</v>
      </c>
    </row>
    <row r="105" spans="1:119" x14ac:dyDescent="0.2">
      <c r="A105">
        <f>ROW(Source!A101)</f>
        <v>101</v>
      </c>
      <c r="B105">
        <v>72309884</v>
      </c>
      <c r="C105">
        <v>72311190</v>
      </c>
      <c r="D105">
        <v>68776576</v>
      </c>
      <c r="E105">
        <v>117</v>
      </c>
      <c r="F105">
        <v>1</v>
      </c>
      <c r="G105">
        <v>1</v>
      </c>
      <c r="H105">
        <v>1</v>
      </c>
      <c r="I105" t="s">
        <v>1084</v>
      </c>
      <c r="J105" t="s">
        <v>3</v>
      </c>
      <c r="K105" t="s">
        <v>1085</v>
      </c>
      <c r="L105">
        <v>1369</v>
      </c>
      <c r="N105">
        <v>1013</v>
      </c>
      <c r="O105" t="s">
        <v>1037</v>
      </c>
      <c r="P105" t="s">
        <v>1037</v>
      </c>
      <c r="Q105">
        <v>1</v>
      </c>
      <c r="W105">
        <v>0</v>
      </c>
      <c r="X105">
        <v>1518711480</v>
      </c>
      <c r="Y105">
        <f t="shared" si="20"/>
        <v>19.899999999999999</v>
      </c>
      <c r="AA105">
        <v>0</v>
      </c>
      <c r="AB105">
        <v>0</v>
      </c>
      <c r="AC105">
        <v>0</v>
      </c>
      <c r="AD105">
        <v>452.68</v>
      </c>
      <c r="AE105">
        <v>0</v>
      </c>
      <c r="AF105">
        <v>0</v>
      </c>
      <c r="AG105">
        <v>0</v>
      </c>
      <c r="AH105">
        <v>452.68</v>
      </c>
      <c r="AI105">
        <v>1</v>
      </c>
      <c r="AJ105">
        <v>1</v>
      </c>
      <c r="AK105">
        <v>1</v>
      </c>
      <c r="AL105">
        <v>1</v>
      </c>
      <c r="AM105">
        <v>-2</v>
      </c>
      <c r="AN105">
        <v>0</v>
      </c>
      <c r="AO105">
        <v>0</v>
      </c>
      <c r="AP105">
        <v>1</v>
      </c>
      <c r="AQ105">
        <v>1</v>
      </c>
      <c r="AR105">
        <v>0</v>
      </c>
      <c r="AS105" t="s">
        <v>3</v>
      </c>
      <c r="AT105">
        <v>19.899999999999999</v>
      </c>
      <c r="AU105" t="s">
        <v>3</v>
      </c>
      <c r="AV105">
        <v>1</v>
      </c>
      <c r="AW105">
        <v>2</v>
      </c>
      <c r="AX105">
        <v>72311198</v>
      </c>
      <c r="AY105">
        <v>2</v>
      </c>
      <c r="AZ105">
        <v>131072</v>
      </c>
      <c r="BA105">
        <v>114</v>
      </c>
      <c r="BB105">
        <v>1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9008.3320000000003</v>
      </c>
      <c r="BN105">
        <v>19.899999999999999</v>
      </c>
      <c r="BO105">
        <v>0</v>
      </c>
      <c r="BP105">
        <v>1</v>
      </c>
      <c r="BQ105">
        <v>0</v>
      </c>
      <c r="BR105">
        <v>0</v>
      </c>
      <c r="BS105">
        <v>0</v>
      </c>
      <c r="BT105">
        <v>9008.3320000000003</v>
      </c>
      <c r="BU105">
        <v>19.899999999999999</v>
      </c>
      <c r="BV105">
        <v>0</v>
      </c>
      <c r="BW105">
        <v>1</v>
      </c>
      <c r="CU105">
        <f>ROUND(AT105*Source!I101*AH105*AL105,2)</f>
        <v>3414.16</v>
      </c>
      <c r="CV105">
        <f>ROUND(Y105*Source!I101,7)</f>
        <v>7.5420999999999996</v>
      </c>
      <c r="CW105">
        <v>0</v>
      </c>
      <c r="CX105">
        <f>ROUND(Y105*Source!I101,7)</f>
        <v>7.5420999999999996</v>
      </c>
      <c r="CY105">
        <f>AD105</f>
        <v>452.68</v>
      </c>
      <c r="CZ105">
        <f>AH105</f>
        <v>452.68</v>
      </c>
      <c r="DA105">
        <f>AL105</f>
        <v>1</v>
      </c>
      <c r="DB105">
        <f t="shared" si="21"/>
        <v>9008.33</v>
      </c>
      <c r="DC105">
        <f t="shared" si="22"/>
        <v>0</v>
      </c>
      <c r="DD105" t="s">
        <v>3</v>
      </c>
      <c r="DE105" t="s">
        <v>3</v>
      </c>
      <c r="DF105">
        <f t="shared" si="27"/>
        <v>0</v>
      </c>
      <c r="DG105">
        <f t="shared" si="26"/>
        <v>0</v>
      </c>
      <c r="DH105">
        <f t="shared" si="23"/>
        <v>0</v>
      </c>
      <c r="DI105">
        <f t="shared" si="24"/>
        <v>3414.16</v>
      </c>
      <c r="DJ105">
        <f>DI105</f>
        <v>3414.16</v>
      </c>
      <c r="DK105">
        <v>1</v>
      </c>
      <c r="DL105" t="s">
        <v>3</v>
      </c>
      <c r="DM105">
        <v>0</v>
      </c>
      <c r="DN105" t="s">
        <v>3</v>
      </c>
      <c r="DO105">
        <v>0</v>
      </c>
    </row>
    <row r="106" spans="1:119" x14ac:dyDescent="0.2">
      <c r="A106">
        <f>ROW(Source!A101)</f>
        <v>101</v>
      </c>
      <c r="B106">
        <v>72309884</v>
      </c>
      <c r="C106">
        <v>72311190</v>
      </c>
      <c r="D106">
        <v>68776608</v>
      </c>
      <c r="E106">
        <v>117</v>
      </c>
      <c r="F106">
        <v>1</v>
      </c>
      <c r="G106">
        <v>1</v>
      </c>
      <c r="H106">
        <v>1</v>
      </c>
      <c r="I106" t="s">
        <v>920</v>
      </c>
      <c r="J106" t="s">
        <v>3</v>
      </c>
      <c r="K106" t="s">
        <v>921</v>
      </c>
      <c r="L106">
        <v>1191</v>
      </c>
      <c r="N106">
        <v>1013</v>
      </c>
      <c r="O106" t="s">
        <v>922</v>
      </c>
      <c r="P106" t="s">
        <v>922</v>
      </c>
      <c r="Q106">
        <v>1</v>
      </c>
      <c r="W106">
        <v>0</v>
      </c>
      <c r="X106">
        <v>-1417349443</v>
      </c>
      <c r="Y106">
        <f t="shared" si="20"/>
        <v>0.01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1</v>
      </c>
      <c r="AJ106">
        <v>1</v>
      </c>
      <c r="AK106">
        <v>1</v>
      </c>
      <c r="AL106">
        <v>1</v>
      </c>
      <c r="AM106">
        <v>-2</v>
      </c>
      <c r="AN106">
        <v>0</v>
      </c>
      <c r="AO106">
        <v>0</v>
      </c>
      <c r="AP106">
        <v>1</v>
      </c>
      <c r="AQ106">
        <v>1</v>
      </c>
      <c r="AR106">
        <v>0</v>
      </c>
      <c r="AS106" t="s">
        <v>3</v>
      </c>
      <c r="AT106">
        <v>0.01</v>
      </c>
      <c r="AU106" t="s">
        <v>3</v>
      </c>
      <c r="AV106">
        <v>2</v>
      </c>
      <c r="AW106">
        <v>2</v>
      </c>
      <c r="AX106">
        <v>72311199</v>
      </c>
      <c r="AY106">
        <v>1</v>
      </c>
      <c r="AZ106">
        <v>0</v>
      </c>
      <c r="BA106">
        <v>115</v>
      </c>
      <c r="BB106">
        <v>1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CV106">
        <v>0</v>
      </c>
      <c r="CW106">
        <v>0</v>
      </c>
      <c r="CX106">
        <f>ROUND(Y106*Source!I101,7)</f>
        <v>3.79E-3</v>
      </c>
      <c r="CY106">
        <f>AD106</f>
        <v>0</v>
      </c>
      <c r="CZ106">
        <f>AH106</f>
        <v>0</v>
      </c>
      <c r="DA106">
        <f>AL106</f>
        <v>1</v>
      </c>
      <c r="DB106">
        <f t="shared" si="21"/>
        <v>0</v>
      </c>
      <c r="DC106">
        <f t="shared" si="22"/>
        <v>0</v>
      </c>
      <c r="DD106" t="s">
        <v>3</v>
      </c>
      <c r="DE106" t="s">
        <v>3</v>
      </c>
      <c r="DF106">
        <f t="shared" si="27"/>
        <v>0</v>
      </c>
      <c r="DG106">
        <f t="shared" si="26"/>
        <v>0</v>
      </c>
      <c r="DH106">
        <f t="shared" si="23"/>
        <v>0</v>
      </c>
      <c r="DI106">
        <f t="shared" si="24"/>
        <v>0</v>
      </c>
      <c r="DJ106">
        <f>DI106</f>
        <v>0</v>
      </c>
      <c r="DK106">
        <v>0</v>
      </c>
      <c r="DL106" t="s">
        <v>3</v>
      </c>
      <c r="DM106">
        <v>0</v>
      </c>
      <c r="DN106" t="s">
        <v>3</v>
      </c>
      <c r="DO106">
        <v>0</v>
      </c>
    </row>
    <row r="107" spans="1:119" x14ac:dyDescent="0.2">
      <c r="A107">
        <f>ROW(Source!A101)</f>
        <v>101</v>
      </c>
      <c r="B107">
        <v>72309884</v>
      </c>
      <c r="C107">
        <v>72311190</v>
      </c>
      <c r="D107">
        <v>68784254</v>
      </c>
      <c r="E107">
        <v>1</v>
      </c>
      <c r="F107">
        <v>1</v>
      </c>
      <c r="G107">
        <v>1</v>
      </c>
      <c r="H107">
        <v>2</v>
      </c>
      <c r="I107" t="s">
        <v>1086</v>
      </c>
      <c r="J107" t="s">
        <v>1087</v>
      </c>
      <c r="K107" t="s">
        <v>1088</v>
      </c>
      <c r="L107">
        <v>1368</v>
      </c>
      <c r="N107">
        <v>1011</v>
      </c>
      <c r="O107" t="s">
        <v>926</v>
      </c>
      <c r="P107" t="s">
        <v>926</v>
      </c>
      <c r="Q107">
        <v>1</v>
      </c>
      <c r="W107">
        <v>0</v>
      </c>
      <c r="X107">
        <v>-1553622660</v>
      </c>
      <c r="Y107">
        <f t="shared" si="20"/>
        <v>0.01</v>
      </c>
      <c r="AA107">
        <v>0</v>
      </c>
      <c r="AB107">
        <v>4303.29</v>
      </c>
      <c r="AC107">
        <v>393.89</v>
      </c>
      <c r="AD107">
        <v>0</v>
      </c>
      <c r="AE107">
        <v>0</v>
      </c>
      <c r="AF107">
        <v>2445.0500000000002</v>
      </c>
      <c r="AG107">
        <v>393.89</v>
      </c>
      <c r="AH107">
        <v>0</v>
      </c>
      <c r="AI107">
        <v>1</v>
      </c>
      <c r="AJ107">
        <v>1.76</v>
      </c>
      <c r="AK107">
        <v>1</v>
      </c>
      <c r="AL107">
        <v>1</v>
      </c>
      <c r="AM107">
        <v>2</v>
      </c>
      <c r="AN107">
        <v>0</v>
      </c>
      <c r="AO107">
        <v>0</v>
      </c>
      <c r="AP107">
        <v>1</v>
      </c>
      <c r="AQ107">
        <v>1</v>
      </c>
      <c r="AR107">
        <v>0</v>
      </c>
      <c r="AS107" t="s">
        <v>3</v>
      </c>
      <c r="AT107">
        <v>0.01</v>
      </c>
      <c r="AU107" t="s">
        <v>3</v>
      </c>
      <c r="AV107">
        <v>1</v>
      </c>
      <c r="AW107">
        <v>2</v>
      </c>
      <c r="AX107">
        <v>72311200</v>
      </c>
      <c r="AY107">
        <v>2</v>
      </c>
      <c r="AZ107">
        <v>65536</v>
      </c>
      <c r="BA107">
        <v>116</v>
      </c>
      <c r="BB107">
        <v>1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24.450500000000002</v>
      </c>
      <c r="BL107">
        <v>3.9388999999999998</v>
      </c>
      <c r="BM107">
        <v>0</v>
      </c>
      <c r="BN107">
        <v>0</v>
      </c>
      <c r="BO107">
        <v>0.01</v>
      </c>
      <c r="BP107">
        <v>1</v>
      </c>
      <c r="BQ107">
        <v>0</v>
      </c>
      <c r="BR107">
        <v>24.450500000000002</v>
      </c>
      <c r="BS107">
        <v>3.9388999999999998</v>
      </c>
      <c r="BT107">
        <v>0</v>
      </c>
      <c r="BU107">
        <v>0</v>
      </c>
      <c r="BV107">
        <v>0.01</v>
      </c>
      <c r="BW107">
        <v>1</v>
      </c>
      <c r="CV107">
        <v>0</v>
      </c>
      <c r="CW107">
        <f>ROUND(Y107*Source!I101*DO107,7)</f>
        <v>3.79E-3</v>
      </c>
      <c r="CX107">
        <f>ROUND(Y107*Source!I101,7)</f>
        <v>3.79E-3</v>
      </c>
      <c r="CY107">
        <f>AB107</f>
        <v>4303.29</v>
      </c>
      <c r="CZ107">
        <f>AF107</f>
        <v>2445.0500000000002</v>
      </c>
      <c r="DA107">
        <f>AJ107</f>
        <v>1.76</v>
      </c>
      <c r="DB107">
        <f t="shared" si="21"/>
        <v>24.45</v>
      </c>
      <c r="DC107">
        <f t="shared" si="22"/>
        <v>3.94</v>
      </c>
      <c r="DD107" t="s">
        <v>3</v>
      </c>
      <c r="DE107" t="s">
        <v>3</v>
      </c>
      <c r="DF107">
        <f t="shared" si="27"/>
        <v>0</v>
      </c>
      <c r="DG107">
        <f>ROUND(ROUND(AF107*AJ107,2)*CX107,2)</f>
        <v>16.309999999999999</v>
      </c>
      <c r="DH107">
        <f t="shared" si="23"/>
        <v>1.49</v>
      </c>
      <c r="DI107">
        <f t="shared" si="24"/>
        <v>0</v>
      </c>
      <c r="DJ107">
        <f>DG107+DH107</f>
        <v>17.799999999999997</v>
      </c>
      <c r="DK107">
        <v>0</v>
      </c>
      <c r="DL107" t="s">
        <v>947</v>
      </c>
      <c r="DM107">
        <v>4</v>
      </c>
      <c r="DN107" t="s">
        <v>922</v>
      </c>
      <c r="DO107">
        <v>1</v>
      </c>
    </row>
    <row r="108" spans="1:119" x14ac:dyDescent="0.2">
      <c r="A108">
        <f>ROW(Source!A101)</f>
        <v>101</v>
      </c>
      <c r="B108">
        <v>72309884</v>
      </c>
      <c r="C108">
        <v>72311190</v>
      </c>
      <c r="D108">
        <v>68851311</v>
      </c>
      <c r="E108">
        <v>1</v>
      </c>
      <c r="F108">
        <v>1</v>
      </c>
      <c r="G108">
        <v>1</v>
      </c>
      <c r="H108">
        <v>3</v>
      </c>
      <c r="I108" t="s">
        <v>1064</v>
      </c>
      <c r="J108" t="s">
        <v>1065</v>
      </c>
      <c r="K108" t="s">
        <v>1066</v>
      </c>
      <c r="L108">
        <v>1339</v>
      </c>
      <c r="N108">
        <v>1007</v>
      </c>
      <c r="O108" t="s">
        <v>231</v>
      </c>
      <c r="P108" t="s">
        <v>231</v>
      </c>
      <c r="Q108">
        <v>1</v>
      </c>
      <c r="W108">
        <v>0</v>
      </c>
      <c r="X108">
        <v>1964556667</v>
      </c>
      <c r="Y108">
        <f t="shared" si="20"/>
        <v>0.1</v>
      </c>
      <c r="AA108">
        <v>31.42</v>
      </c>
      <c r="AB108">
        <v>0</v>
      </c>
      <c r="AC108">
        <v>0</v>
      </c>
      <c r="AD108">
        <v>0</v>
      </c>
      <c r="AE108">
        <v>35.71</v>
      </c>
      <c r="AF108">
        <v>0</v>
      </c>
      <c r="AG108">
        <v>0</v>
      </c>
      <c r="AH108">
        <v>0</v>
      </c>
      <c r="AI108">
        <v>0.88</v>
      </c>
      <c r="AJ108">
        <v>1</v>
      </c>
      <c r="AK108">
        <v>1</v>
      </c>
      <c r="AL108">
        <v>1</v>
      </c>
      <c r="AM108">
        <v>2</v>
      </c>
      <c r="AN108">
        <v>0</v>
      </c>
      <c r="AO108">
        <v>0</v>
      </c>
      <c r="AP108">
        <v>1</v>
      </c>
      <c r="AQ108">
        <v>1</v>
      </c>
      <c r="AR108">
        <v>0</v>
      </c>
      <c r="AS108" t="s">
        <v>3</v>
      </c>
      <c r="AT108">
        <v>0.1</v>
      </c>
      <c r="AU108" t="s">
        <v>3</v>
      </c>
      <c r="AV108">
        <v>0</v>
      </c>
      <c r="AW108">
        <v>2</v>
      </c>
      <c r="AX108">
        <v>72311201</v>
      </c>
      <c r="AY108">
        <v>1</v>
      </c>
      <c r="AZ108">
        <v>0</v>
      </c>
      <c r="BA108">
        <v>117</v>
      </c>
      <c r="BB108">
        <v>1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3.5710000000000002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1</v>
      </c>
      <c r="BQ108">
        <v>3.5710000000000002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1</v>
      </c>
      <c r="CV108">
        <v>0</v>
      </c>
      <c r="CW108">
        <v>0</v>
      </c>
      <c r="CX108">
        <f>ROUND(Y108*Source!I101,7)</f>
        <v>3.7900000000000003E-2</v>
      </c>
      <c r="CY108">
        <f>AA108</f>
        <v>31.42</v>
      </c>
      <c r="CZ108">
        <f>AE108</f>
        <v>35.71</v>
      </c>
      <c r="DA108">
        <f>AI108</f>
        <v>0.88</v>
      </c>
      <c r="DB108">
        <f t="shared" si="21"/>
        <v>3.57</v>
      </c>
      <c r="DC108">
        <f t="shared" si="22"/>
        <v>0</v>
      </c>
      <c r="DD108" t="s">
        <v>3</v>
      </c>
      <c r="DE108" t="s">
        <v>3</v>
      </c>
      <c r="DF108">
        <f>ROUND(ROUND(AE108*AI108,2)*CX108,2)</f>
        <v>1.19</v>
      </c>
      <c r="DG108">
        <f t="shared" ref="DG108:DG118" si="28">ROUND(ROUND(AF108,2)*CX108,2)</f>
        <v>0</v>
      </c>
      <c r="DH108">
        <f t="shared" si="23"/>
        <v>0</v>
      </c>
      <c r="DI108">
        <f t="shared" si="24"/>
        <v>0</v>
      </c>
      <c r="DJ108">
        <f>DF108</f>
        <v>1.19</v>
      </c>
      <c r="DK108">
        <v>0</v>
      </c>
      <c r="DL108" t="s">
        <v>3</v>
      </c>
      <c r="DM108">
        <v>0</v>
      </c>
      <c r="DN108" t="s">
        <v>3</v>
      </c>
      <c r="DO108">
        <v>0</v>
      </c>
    </row>
    <row r="109" spans="1:119" x14ac:dyDescent="0.2">
      <c r="A109">
        <f>ROW(Source!A101)</f>
        <v>101</v>
      </c>
      <c r="B109">
        <v>72309884</v>
      </c>
      <c r="C109">
        <v>72311190</v>
      </c>
      <c r="D109">
        <v>68851609</v>
      </c>
      <c r="E109">
        <v>1</v>
      </c>
      <c r="F109">
        <v>1</v>
      </c>
      <c r="G109">
        <v>1</v>
      </c>
      <c r="H109">
        <v>3</v>
      </c>
      <c r="I109" t="s">
        <v>1089</v>
      </c>
      <c r="J109" t="s">
        <v>1090</v>
      </c>
      <c r="K109" t="s">
        <v>1091</v>
      </c>
      <c r="L109">
        <v>1346</v>
      </c>
      <c r="N109">
        <v>1009</v>
      </c>
      <c r="O109" t="s">
        <v>443</v>
      </c>
      <c r="P109" t="s">
        <v>443</v>
      </c>
      <c r="Q109">
        <v>1</v>
      </c>
      <c r="W109">
        <v>0</v>
      </c>
      <c r="X109">
        <v>-774857975</v>
      </c>
      <c r="Y109">
        <f t="shared" si="20"/>
        <v>0.01</v>
      </c>
      <c r="AA109">
        <v>129.02000000000001</v>
      </c>
      <c r="AB109">
        <v>0</v>
      </c>
      <c r="AC109">
        <v>0</v>
      </c>
      <c r="AD109">
        <v>0</v>
      </c>
      <c r="AE109">
        <v>92.16</v>
      </c>
      <c r="AF109">
        <v>0</v>
      </c>
      <c r="AG109">
        <v>0</v>
      </c>
      <c r="AH109">
        <v>0</v>
      </c>
      <c r="AI109">
        <v>1.4</v>
      </c>
      <c r="AJ109">
        <v>1</v>
      </c>
      <c r="AK109">
        <v>1</v>
      </c>
      <c r="AL109">
        <v>1</v>
      </c>
      <c r="AM109">
        <v>2</v>
      </c>
      <c r="AN109">
        <v>0</v>
      </c>
      <c r="AO109">
        <v>0</v>
      </c>
      <c r="AP109">
        <v>1</v>
      </c>
      <c r="AQ109">
        <v>1</v>
      </c>
      <c r="AR109">
        <v>0</v>
      </c>
      <c r="AS109" t="s">
        <v>3</v>
      </c>
      <c r="AT109">
        <v>0.01</v>
      </c>
      <c r="AU109" t="s">
        <v>3</v>
      </c>
      <c r="AV109">
        <v>0</v>
      </c>
      <c r="AW109">
        <v>2</v>
      </c>
      <c r="AX109">
        <v>72311202</v>
      </c>
      <c r="AY109">
        <v>2</v>
      </c>
      <c r="AZ109">
        <v>16384</v>
      </c>
      <c r="BA109">
        <v>118</v>
      </c>
      <c r="BB109">
        <v>1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0.92159999999999997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1</v>
      </c>
      <c r="BQ109">
        <v>0.92159999999999997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1</v>
      </c>
      <c r="CV109">
        <v>0</v>
      </c>
      <c r="CW109">
        <v>0</v>
      </c>
      <c r="CX109">
        <f>ROUND(Y109*Source!I101,7)</f>
        <v>3.79E-3</v>
      </c>
      <c r="CY109">
        <f>AA109</f>
        <v>129.02000000000001</v>
      </c>
      <c r="CZ109">
        <f>AE109</f>
        <v>92.16</v>
      </c>
      <c r="DA109">
        <f>AI109</f>
        <v>1.4</v>
      </c>
      <c r="DB109">
        <f t="shared" si="21"/>
        <v>0.92</v>
      </c>
      <c r="DC109">
        <f t="shared" si="22"/>
        <v>0</v>
      </c>
      <c r="DD109" t="s">
        <v>3</v>
      </c>
      <c r="DE109" t="s">
        <v>3</v>
      </c>
      <c r="DF109">
        <f>ROUND(ROUND(AE109*AI109,2)*CX109,2)</f>
        <v>0.49</v>
      </c>
      <c r="DG109">
        <f t="shared" si="28"/>
        <v>0</v>
      </c>
      <c r="DH109">
        <f t="shared" si="23"/>
        <v>0</v>
      </c>
      <c r="DI109">
        <f t="shared" si="24"/>
        <v>0</v>
      </c>
      <c r="DJ109">
        <f>DF109</f>
        <v>0.49</v>
      </c>
      <c r="DK109">
        <v>0</v>
      </c>
      <c r="DL109" t="s">
        <v>3</v>
      </c>
      <c r="DM109">
        <v>0</v>
      </c>
      <c r="DN109" t="s">
        <v>3</v>
      </c>
      <c r="DO109">
        <v>0</v>
      </c>
    </row>
    <row r="110" spans="1:119" x14ac:dyDescent="0.2">
      <c r="A110">
        <f>ROW(Source!A102)</f>
        <v>102</v>
      </c>
      <c r="B110">
        <v>72309884</v>
      </c>
      <c r="C110">
        <v>72313440</v>
      </c>
      <c r="D110">
        <v>70491023</v>
      </c>
      <c r="E110">
        <v>118</v>
      </c>
      <c r="F110">
        <v>1</v>
      </c>
      <c r="G110">
        <v>1</v>
      </c>
      <c r="H110">
        <v>1</v>
      </c>
      <c r="I110" t="s">
        <v>1079</v>
      </c>
      <c r="J110" t="s">
        <v>3</v>
      </c>
      <c r="K110" t="s">
        <v>1080</v>
      </c>
      <c r="L110">
        <v>1191</v>
      </c>
      <c r="N110">
        <v>1013</v>
      </c>
      <c r="O110" t="s">
        <v>922</v>
      </c>
      <c r="P110" t="s">
        <v>922</v>
      </c>
      <c r="Q110">
        <v>1</v>
      </c>
      <c r="W110">
        <v>0</v>
      </c>
      <c r="X110">
        <v>888410196</v>
      </c>
      <c r="Y110">
        <f t="shared" si="20"/>
        <v>14</v>
      </c>
      <c r="AA110">
        <v>0</v>
      </c>
      <c r="AB110">
        <v>0</v>
      </c>
      <c r="AC110">
        <v>0</v>
      </c>
      <c r="AD110">
        <v>393.89</v>
      </c>
      <c r="AE110">
        <v>0</v>
      </c>
      <c r="AF110">
        <v>0</v>
      </c>
      <c r="AG110">
        <v>0</v>
      </c>
      <c r="AH110">
        <v>393.89</v>
      </c>
      <c r="AI110">
        <v>1</v>
      </c>
      <c r="AJ110">
        <v>1</v>
      </c>
      <c r="AK110">
        <v>1</v>
      </c>
      <c r="AL110">
        <v>1</v>
      </c>
      <c r="AM110">
        <v>-2</v>
      </c>
      <c r="AN110">
        <v>0</v>
      </c>
      <c r="AO110">
        <v>0</v>
      </c>
      <c r="AP110">
        <v>0</v>
      </c>
      <c r="AQ110">
        <v>1</v>
      </c>
      <c r="AR110">
        <v>0</v>
      </c>
      <c r="AS110" t="s">
        <v>3</v>
      </c>
      <c r="AT110">
        <v>14</v>
      </c>
      <c r="AU110" t="s">
        <v>3</v>
      </c>
      <c r="AV110">
        <v>1</v>
      </c>
      <c r="AW110">
        <v>2</v>
      </c>
      <c r="AX110">
        <v>72313441</v>
      </c>
      <c r="AY110">
        <v>1</v>
      </c>
      <c r="AZ110">
        <v>0</v>
      </c>
      <c r="BA110">
        <v>120</v>
      </c>
      <c r="BB110">
        <v>1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5514.46</v>
      </c>
      <c r="BN110">
        <v>14</v>
      </c>
      <c r="BO110">
        <v>0</v>
      </c>
      <c r="BP110">
        <v>1</v>
      </c>
      <c r="BQ110">
        <v>0</v>
      </c>
      <c r="BR110">
        <v>0</v>
      </c>
      <c r="BS110">
        <v>0</v>
      </c>
      <c r="BT110">
        <v>5514.46</v>
      </c>
      <c r="BU110">
        <v>14</v>
      </c>
      <c r="BV110">
        <v>0</v>
      </c>
      <c r="BW110">
        <v>1</v>
      </c>
      <c r="CU110">
        <f>ROUND(AT110*Source!I102*AH110*AL110,2)</f>
        <v>0</v>
      </c>
      <c r="CV110">
        <f>ROUND(Y110*Source!I102,7)</f>
        <v>0</v>
      </c>
      <c r="CW110">
        <v>0</v>
      </c>
      <c r="CX110">
        <f>ROUND(Y110*Source!I102,7)</f>
        <v>0</v>
      </c>
      <c r="CY110">
        <f>AD110</f>
        <v>393.89</v>
      </c>
      <c r="CZ110">
        <f>AH110</f>
        <v>393.89</v>
      </c>
      <c r="DA110">
        <f>AL110</f>
        <v>1</v>
      </c>
      <c r="DB110">
        <f t="shared" si="21"/>
        <v>5514.46</v>
      </c>
      <c r="DC110">
        <f t="shared" si="22"/>
        <v>0</v>
      </c>
      <c r="DD110" t="s">
        <v>3</v>
      </c>
      <c r="DE110" t="s">
        <v>3</v>
      </c>
      <c r="DF110">
        <f>ROUND(ROUND(AE110,2)*CX110,2)</f>
        <v>0</v>
      </c>
      <c r="DG110">
        <f t="shared" si="28"/>
        <v>0</v>
      </c>
      <c r="DH110">
        <f t="shared" si="23"/>
        <v>0</v>
      </c>
      <c r="DI110">
        <f t="shared" si="24"/>
        <v>0</v>
      </c>
      <c r="DJ110">
        <f>DI110</f>
        <v>0</v>
      </c>
      <c r="DK110">
        <v>1</v>
      </c>
      <c r="DL110" t="s">
        <v>3</v>
      </c>
      <c r="DM110">
        <v>0</v>
      </c>
      <c r="DN110" t="s">
        <v>3</v>
      </c>
      <c r="DO110">
        <v>0</v>
      </c>
    </row>
    <row r="111" spans="1:119" x14ac:dyDescent="0.2">
      <c r="A111">
        <f>ROW(Source!A102)</f>
        <v>102</v>
      </c>
      <c r="B111">
        <v>72309884</v>
      </c>
      <c r="C111">
        <v>72313440</v>
      </c>
      <c r="D111">
        <v>70491200</v>
      </c>
      <c r="E111">
        <v>118</v>
      </c>
      <c r="F111">
        <v>1</v>
      </c>
      <c r="G111">
        <v>1</v>
      </c>
      <c r="H111">
        <v>1</v>
      </c>
      <c r="I111" t="s">
        <v>920</v>
      </c>
      <c r="J111" t="s">
        <v>3</v>
      </c>
      <c r="K111" t="s">
        <v>921</v>
      </c>
      <c r="L111">
        <v>1191</v>
      </c>
      <c r="N111">
        <v>1013</v>
      </c>
      <c r="O111" t="s">
        <v>922</v>
      </c>
      <c r="P111" t="s">
        <v>922</v>
      </c>
      <c r="Q111">
        <v>1</v>
      </c>
      <c r="W111">
        <v>0</v>
      </c>
      <c r="X111">
        <v>-1417349443</v>
      </c>
      <c r="Y111">
        <f t="shared" si="20"/>
        <v>9.8000000000000007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1</v>
      </c>
      <c r="AJ111">
        <v>1</v>
      </c>
      <c r="AK111">
        <v>1</v>
      </c>
      <c r="AL111">
        <v>1</v>
      </c>
      <c r="AM111">
        <v>-2</v>
      </c>
      <c r="AN111">
        <v>0</v>
      </c>
      <c r="AO111">
        <v>0</v>
      </c>
      <c r="AP111">
        <v>0</v>
      </c>
      <c r="AQ111">
        <v>1</v>
      </c>
      <c r="AR111">
        <v>0</v>
      </c>
      <c r="AS111" t="s">
        <v>3</v>
      </c>
      <c r="AT111">
        <v>9.8000000000000007</v>
      </c>
      <c r="AU111" t="s">
        <v>3</v>
      </c>
      <c r="AV111">
        <v>2</v>
      </c>
      <c r="AW111">
        <v>2</v>
      </c>
      <c r="AX111">
        <v>72313442</v>
      </c>
      <c r="AY111">
        <v>1</v>
      </c>
      <c r="AZ111">
        <v>0</v>
      </c>
      <c r="BA111">
        <v>121</v>
      </c>
      <c r="BB111">
        <v>1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CV111">
        <v>0</v>
      </c>
      <c r="CW111">
        <v>0</v>
      </c>
      <c r="CX111">
        <f>ROUND(Y111*Source!I102,7)</f>
        <v>0</v>
      </c>
      <c r="CY111">
        <f>AD111</f>
        <v>0</v>
      </c>
      <c r="CZ111">
        <f>AH111</f>
        <v>0</v>
      </c>
      <c r="DA111">
        <f>AL111</f>
        <v>1</v>
      </c>
      <c r="DB111">
        <f t="shared" si="21"/>
        <v>0</v>
      </c>
      <c r="DC111">
        <f t="shared" si="22"/>
        <v>0</v>
      </c>
      <c r="DD111" t="s">
        <v>3</v>
      </c>
      <c r="DE111" t="s">
        <v>3</v>
      </c>
      <c r="DF111">
        <f>ROUND(ROUND(AE111,2)*CX111,2)</f>
        <v>0</v>
      </c>
      <c r="DG111">
        <f t="shared" si="28"/>
        <v>0</v>
      </c>
      <c r="DH111">
        <f t="shared" si="23"/>
        <v>0</v>
      </c>
      <c r="DI111">
        <f t="shared" si="24"/>
        <v>0</v>
      </c>
      <c r="DJ111">
        <f>DI111</f>
        <v>0</v>
      </c>
      <c r="DK111">
        <v>0</v>
      </c>
      <c r="DL111" t="s">
        <v>3</v>
      </c>
      <c r="DM111">
        <v>0</v>
      </c>
      <c r="DN111" t="s">
        <v>3</v>
      </c>
      <c r="DO111">
        <v>0</v>
      </c>
    </row>
    <row r="112" spans="1:119" x14ac:dyDescent="0.2">
      <c r="A112">
        <f>ROW(Source!A102)</f>
        <v>102</v>
      </c>
      <c r="B112">
        <v>72309884</v>
      </c>
      <c r="C112">
        <v>72313440</v>
      </c>
      <c r="D112">
        <v>70618538</v>
      </c>
      <c r="E112">
        <v>1</v>
      </c>
      <c r="F112">
        <v>1</v>
      </c>
      <c r="G112">
        <v>1</v>
      </c>
      <c r="H112">
        <v>2</v>
      </c>
      <c r="I112" t="s">
        <v>1081</v>
      </c>
      <c r="J112" t="s">
        <v>1082</v>
      </c>
      <c r="K112" t="s">
        <v>1083</v>
      </c>
      <c r="L112">
        <v>1368</v>
      </c>
      <c r="N112">
        <v>1011</v>
      </c>
      <c r="O112" t="s">
        <v>926</v>
      </c>
      <c r="P112" t="s">
        <v>926</v>
      </c>
      <c r="Q112">
        <v>1</v>
      </c>
      <c r="W112">
        <v>0</v>
      </c>
      <c r="X112">
        <v>-1551494488</v>
      </c>
      <c r="Y112">
        <f t="shared" si="20"/>
        <v>2.8</v>
      </c>
      <c r="AA112">
        <v>0</v>
      </c>
      <c r="AB112">
        <v>1601.67</v>
      </c>
      <c r="AC112">
        <v>529.11</v>
      </c>
      <c r="AD112">
        <v>0</v>
      </c>
      <c r="AE112">
        <v>0</v>
      </c>
      <c r="AF112">
        <v>1601.67</v>
      </c>
      <c r="AG112">
        <v>529.11</v>
      </c>
      <c r="AH112">
        <v>0</v>
      </c>
      <c r="AI112">
        <v>1</v>
      </c>
      <c r="AJ112">
        <v>1</v>
      </c>
      <c r="AK112">
        <v>1</v>
      </c>
      <c r="AL112">
        <v>1</v>
      </c>
      <c r="AM112">
        <v>-2</v>
      </c>
      <c r="AN112">
        <v>0</v>
      </c>
      <c r="AO112">
        <v>0</v>
      </c>
      <c r="AP112">
        <v>0</v>
      </c>
      <c r="AQ112">
        <v>1</v>
      </c>
      <c r="AR112">
        <v>0</v>
      </c>
      <c r="AS112" t="s">
        <v>3</v>
      </c>
      <c r="AT112">
        <v>2.8</v>
      </c>
      <c r="AU112" t="s">
        <v>3</v>
      </c>
      <c r="AV112">
        <v>1</v>
      </c>
      <c r="AW112">
        <v>2</v>
      </c>
      <c r="AX112">
        <v>72313443</v>
      </c>
      <c r="AY112">
        <v>1</v>
      </c>
      <c r="AZ112">
        <v>0</v>
      </c>
      <c r="BA112">
        <v>122</v>
      </c>
      <c r="BB112">
        <v>1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4484.6759999999995</v>
      </c>
      <c r="BL112">
        <v>1481.508</v>
      </c>
      <c r="BM112">
        <v>0</v>
      </c>
      <c r="BN112">
        <v>0</v>
      </c>
      <c r="BO112">
        <v>2.8</v>
      </c>
      <c r="BP112">
        <v>1</v>
      </c>
      <c r="BQ112">
        <v>0</v>
      </c>
      <c r="BR112">
        <v>4484.6759999999995</v>
      </c>
      <c r="BS112">
        <v>1481.508</v>
      </c>
      <c r="BT112">
        <v>0</v>
      </c>
      <c r="BU112">
        <v>0</v>
      </c>
      <c r="BV112">
        <v>2.8</v>
      </c>
      <c r="BW112">
        <v>1</v>
      </c>
      <c r="CV112">
        <v>0</v>
      </c>
      <c r="CW112">
        <f>ROUND(Y112*Source!I102*DO112,7)</f>
        <v>0</v>
      </c>
      <c r="CX112">
        <f>ROUND(Y112*Source!I102,7)</f>
        <v>0</v>
      </c>
      <c r="CY112">
        <f>AB112</f>
        <v>1601.67</v>
      </c>
      <c r="CZ112">
        <f>AF112</f>
        <v>1601.67</v>
      </c>
      <c r="DA112">
        <f>AJ112</f>
        <v>1</v>
      </c>
      <c r="DB112">
        <f t="shared" si="21"/>
        <v>4484.68</v>
      </c>
      <c r="DC112">
        <f t="shared" si="22"/>
        <v>1481.51</v>
      </c>
      <c r="DD112" t="s">
        <v>3</v>
      </c>
      <c r="DE112" t="s">
        <v>3</v>
      </c>
      <c r="DF112">
        <f>ROUND(ROUND(AE112,2)*CX112,2)</f>
        <v>0</v>
      </c>
      <c r="DG112">
        <f t="shared" si="28"/>
        <v>0</v>
      </c>
      <c r="DH112">
        <f t="shared" si="23"/>
        <v>0</v>
      </c>
      <c r="DI112">
        <f t="shared" si="24"/>
        <v>0</v>
      </c>
      <c r="DJ112">
        <f>DG112+DH112</f>
        <v>0</v>
      </c>
      <c r="DK112">
        <v>1</v>
      </c>
      <c r="DL112" t="s">
        <v>927</v>
      </c>
      <c r="DM112">
        <v>6</v>
      </c>
      <c r="DN112" t="s">
        <v>922</v>
      </c>
      <c r="DO112">
        <v>1</v>
      </c>
    </row>
    <row r="113" spans="1:119" x14ac:dyDescent="0.2">
      <c r="A113">
        <f>ROW(Source!A102)</f>
        <v>102</v>
      </c>
      <c r="B113">
        <v>72309884</v>
      </c>
      <c r="C113">
        <v>72313440</v>
      </c>
      <c r="D113">
        <v>70618767</v>
      </c>
      <c r="E113">
        <v>1</v>
      </c>
      <c r="F113">
        <v>1</v>
      </c>
      <c r="G113">
        <v>1</v>
      </c>
      <c r="H113">
        <v>2</v>
      </c>
      <c r="I113" t="s">
        <v>944</v>
      </c>
      <c r="J113" t="s">
        <v>945</v>
      </c>
      <c r="K113" t="s">
        <v>946</v>
      </c>
      <c r="L113">
        <v>1368</v>
      </c>
      <c r="N113">
        <v>1011</v>
      </c>
      <c r="O113" t="s">
        <v>926</v>
      </c>
      <c r="P113" t="s">
        <v>926</v>
      </c>
      <c r="Q113">
        <v>1</v>
      </c>
      <c r="W113">
        <v>0</v>
      </c>
      <c r="X113">
        <v>1818041354</v>
      </c>
      <c r="Y113">
        <f t="shared" si="20"/>
        <v>7</v>
      </c>
      <c r="AA113">
        <v>0</v>
      </c>
      <c r="AB113">
        <v>404.41</v>
      </c>
      <c r="AC113">
        <v>393.89</v>
      </c>
      <c r="AD113">
        <v>0</v>
      </c>
      <c r="AE113">
        <v>0</v>
      </c>
      <c r="AF113">
        <v>404.41</v>
      </c>
      <c r="AG113">
        <v>393.89</v>
      </c>
      <c r="AH113">
        <v>0</v>
      </c>
      <c r="AI113">
        <v>1</v>
      </c>
      <c r="AJ113">
        <v>1</v>
      </c>
      <c r="AK113">
        <v>1</v>
      </c>
      <c r="AL113">
        <v>1</v>
      </c>
      <c r="AM113">
        <v>-2</v>
      </c>
      <c r="AN113">
        <v>0</v>
      </c>
      <c r="AO113">
        <v>0</v>
      </c>
      <c r="AP113">
        <v>0</v>
      </c>
      <c r="AQ113">
        <v>1</v>
      </c>
      <c r="AR113">
        <v>0</v>
      </c>
      <c r="AS113" t="s">
        <v>3</v>
      </c>
      <c r="AT113">
        <v>7</v>
      </c>
      <c r="AU113" t="s">
        <v>3</v>
      </c>
      <c r="AV113">
        <v>1</v>
      </c>
      <c r="AW113">
        <v>2</v>
      </c>
      <c r="AX113">
        <v>72313444</v>
      </c>
      <c r="AY113">
        <v>1</v>
      </c>
      <c r="AZ113">
        <v>0</v>
      </c>
      <c r="BA113">
        <v>123</v>
      </c>
      <c r="BB113">
        <v>1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2830.8700000000003</v>
      </c>
      <c r="BL113">
        <v>2757.23</v>
      </c>
      <c r="BM113">
        <v>0</v>
      </c>
      <c r="BN113">
        <v>0</v>
      </c>
      <c r="BO113">
        <v>7</v>
      </c>
      <c r="BP113">
        <v>1</v>
      </c>
      <c r="BQ113">
        <v>0</v>
      </c>
      <c r="BR113">
        <v>2830.8700000000003</v>
      </c>
      <c r="BS113">
        <v>2757.23</v>
      </c>
      <c r="BT113">
        <v>0</v>
      </c>
      <c r="BU113">
        <v>0</v>
      </c>
      <c r="BV113">
        <v>7</v>
      </c>
      <c r="BW113">
        <v>1</v>
      </c>
      <c r="CV113">
        <v>0</v>
      </c>
      <c r="CW113">
        <f>ROUND(Y113*Source!I102*DO113,7)</f>
        <v>0</v>
      </c>
      <c r="CX113">
        <f>ROUND(Y113*Source!I102,7)</f>
        <v>0</v>
      </c>
      <c r="CY113">
        <f>AB113</f>
        <v>404.41</v>
      </c>
      <c r="CZ113">
        <f>AF113</f>
        <v>404.41</v>
      </c>
      <c r="DA113">
        <f>AJ113</f>
        <v>1</v>
      </c>
      <c r="DB113">
        <f t="shared" si="21"/>
        <v>2830.87</v>
      </c>
      <c r="DC113">
        <f t="shared" si="22"/>
        <v>2757.23</v>
      </c>
      <c r="DD113" t="s">
        <v>3</v>
      </c>
      <c r="DE113" t="s">
        <v>3</v>
      </c>
      <c r="DF113">
        <f>ROUND(ROUND(AE113,2)*CX113,2)</f>
        <v>0</v>
      </c>
      <c r="DG113">
        <f t="shared" si="28"/>
        <v>0</v>
      </c>
      <c r="DH113">
        <f t="shared" si="23"/>
        <v>0</v>
      </c>
      <c r="DI113">
        <f t="shared" si="24"/>
        <v>0</v>
      </c>
      <c r="DJ113">
        <f>DG113+DH113</f>
        <v>0</v>
      </c>
      <c r="DK113">
        <v>1</v>
      </c>
      <c r="DL113" t="s">
        <v>947</v>
      </c>
      <c r="DM113">
        <v>4</v>
      </c>
      <c r="DN113" t="s">
        <v>922</v>
      </c>
      <c r="DO113">
        <v>1</v>
      </c>
    </row>
    <row r="114" spans="1:119" x14ac:dyDescent="0.2">
      <c r="A114">
        <f>ROW(Source!A138)</f>
        <v>138</v>
      </c>
      <c r="B114">
        <v>72309884</v>
      </c>
      <c r="C114">
        <v>72313503</v>
      </c>
      <c r="D114">
        <v>70491007</v>
      </c>
      <c r="E114">
        <v>118</v>
      </c>
      <c r="F114">
        <v>1</v>
      </c>
      <c r="G114">
        <v>1</v>
      </c>
      <c r="H114">
        <v>1</v>
      </c>
      <c r="I114" t="s">
        <v>1071</v>
      </c>
      <c r="J114" t="s">
        <v>3</v>
      </c>
      <c r="K114" t="s">
        <v>1072</v>
      </c>
      <c r="L114">
        <v>1191</v>
      </c>
      <c r="N114">
        <v>1013</v>
      </c>
      <c r="O114" t="s">
        <v>922</v>
      </c>
      <c r="P114" t="s">
        <v>922</v>
      </c>
      <c r="Q114">
        <v>1</v>
      </c>
      <c r="W114">
        <v>0</v>
      </c>
      <c r="X114">
        <v>32079103</v>
      </c>
      <c r="Y114">
        <f t="shared" si="20"/>
        <v>1.02</v>
      </c>
      <c r="AA114">
        <v>0</v>
      </c>
      <c r="AB114">
        <v>0</v>
      </c>
      <c r="AC114">
        <v>0</v>
      </c>
      <c r="AD114">
        <v>363.03</v>
      </c>
      <c r="AE114">
        <v>0</v>
      </c>
      <c r="AF114">
        <v>0</v>
      </c>
      <c r="AG114">
        <v>0</v>
      </c>
      <c r="AH114">
        <v>363.03</v>
      </c>
      <c r="AI114">
        <v>1</v>
      </c>
      <c r="AJ114">
        <v>1</v>
      </c>
      <c r="AK114">
        <v>1</v>
      </c>
      <c r="AL114">
        <v>1</v>
      </c>
      <c r="AM114">
        <v>-2</v>
      </c>
      <c r="AN114">
        <v>0</v>
      </c>
      <c r="AO114">
        <v>0</v>
      </c>
      <c r="AP114">
        <v>1</v>
      </c>
      <c r="AQ114">
        <v>1</v>
      </c>
      <c r="AR114">
        <v>0</v>
      </c>
      <c r="AS114" t="s">
        <v>3</v>
      </c>
      <c r="AT114">
        <v>1.02</v>
      </c>
      <c r="AU114" t="s">
        <v>3</v>
      </c>
      <c r="AV114">
        <v>1</v>
      </c>
      <c r="AW114">
        <v>2</v>
      </c>
      <c r="AX114">
        <v>72320277</v>
      </c>
      <c r="AY114">
        <v>1</v>
      </c>
      <c r="AZ114">
        <v>0</v>
      </c>
      <c r="BA114">
        <v>124</v>
      </c>
      <c r="BB114">
        <v>1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370.29059999999998</v>
      </c>
      <c r="BN114">
        <v>1.02</v>
      </c>
      <c r="BO114">
        <v>0</v>
      </c>
      <c r="BP114">
        <v>1</v>
      </c>
      <c r="BQ114">
        <v>0</v>
      </c>
      <c r="BR114">
        <v>0</v>
      </c>
      <c r="BS114">
        <v>0</v>
      </c>
      <c r="BT114">
        <v>370.29059999999998</v>
      </c>
      <c r="BU114">
        <v>1.02</v>
      </c>
      <c r="BV114">
        <v>0</v>
      </c>
      <c r="BW114">
        <v>1</v>
      </c>
      <c r="CU114">
        <f>ROUND(AT114*Source!I138*AH114*AL114,2)</f>
        <v>74.06</v>
      </c>
      <c r="CV114">
        <f>ROUND(Y114*Source!I138,7)</f>
        <v>0.20399999999999999</v>
      </c>
      <c r="CW114">
        <v>0</v>
      </c>
      <c r="CX114">
        <f>ROUND(Y114*Source!I138,7)</f>
        <v>0.20399999999999999</v>
      </c>
      <c r="CY114">
        <f>AD114</f>
        <v>363.03</v>
      </c>
      <c r="CZ114">
        <f>AH114</f>
        <v>363.03</v>
      </c>
      <c r="DA114">
        <f>AL114</f>
        <v>1</v>
      </c>
      <c r="DB114">
        <f t="shared" si="21"/>
        <v>370.29</v>
      </c>
      <c r="DC114">
        <f t="shared" si="22"/>
        <v>0</v>
      </c>
      <c r="DD114" t="s">
        <v>3</v>
      </c>
      <c r="DE114" t="s">
        <v>3</v>
      </c>
      <c r="DF114">
        <f>ROUND(ROUND(AE114,2)*CX114,2)</f>
        <v>0</v>
      </c>
      <c r="DG114">
        <f t="shared" si="28"/>
        <v>0</v>
      </c>
      <c r="DH114">
        <f t="shared" si="23"/>
        <v>0</v>
      </c>
      <c r="DI114">
        <f t="shared" si="24"/>
        <v>74.06</v>
      </c>
      <c r="DJ114">
        <f>DI114</f>
        <v>74.06</v>
      </c>
      <c r="DK114">
        <v>1</v>
      </c>
      <c r="DL114" t="s">
        <v>3</v>
      </c>
      <c r="DM114">
        <v>0</v>
      </c>
      <c r="DN114" t="s">
        <v>3</v>
      </c>
      <c r="DO114">
        <v>0</v>
      </c>
    </row>
    <row r="115" spans="1:119" x14ac:dyDescent="0.2">
      <c r="A115">
        <f>ROW(Source!A138)</f>
        <v>138</v>
      </c>
      <c r="B115">
        <v>72309884</v>
      </c>
      <c r="C115">
        <v>72313503</v>
      </c>
      <c r="D115">
        <v>70610231</v>
      </c>
      <c r="E115">
        <v>1</v>
      </c>
      <c r="F115">
        <v>1</v>
      </c>
      <c r="G115">
        <v>1</v>
      </c>
      <c r="H115">
        <v>3</v>
      </c>
      <c r="I115" t="s">
        <v>266</v>
      </c>
      <c r="J115" t="s">
        <v>268</v>
      </c>
      <c r="K115" t="s">
        <v>267</v>
      </c>
      <c r="L115">
        <v>1301</v>
      </c>
      <c r="N115">
        <v>1003</v>
      </c>
      <c r="O115" t="s">
        <v>113</v>
      </c>
      <c r="P115" t="s">
        <v>113</v>
      </c>
      <c r="Q115">
        <v>1</v>
      </c>
      <c r="W115">
        <v>0</v>
      </c>
      <c r="X115">
        <v>393378742</v>
      </c>
      <c r="Y115">
        <f t="shared" si="20"/>
        <v>100</v>
      </c>
      <c r="AA115">
        <v>606.05999999999995</v>
      </c>
      <c r="AB115">
        <v>0</v>
      </c>
      <c r="AC115">
        <v>0</v>
      </c>
      <c r="AD115">
        <v>0</v>
      </c>
      <c r="AE115">
        <v>588.41</v>
      </c>
      <c r="AF115">
        <v>0</v>
      </c>
      <c r="AG115">
        <v>0</v>
      </c>
      <c r="AH115">
        <v>0</v>
      </c>
      <c r="AI115">
        <v>1.03</v>
      </c>
      <c r="AJ115">
        <v>1</v>
      </c>
      <c r="AK115">
        <v>1</v>
      </c>
      <c r="AL115">
        <v>1</v>
      </c>
      <c r="AM115">
        <v>0</v>
      </c>
      <c r="AN115">
        <v>0</v>
      </c>
      <c r="AO115">
        <v>0</v>
      </c>
      <c r="AP115">
        <v>1</v>
      </c>
      <c r="AQ115">
        <v>0</v>
      </c>
      <c r="AR115">
        <v>0</v>
      </c>
      <c r="AS115" t="s">
        <v>3</v>
      </c>
      <c r="AT115">
        <v>100</v>
      </c>
      <c r="AU115" t="s">
        <v>3</v>
      </c>
      <c r="AV115">
        <v>0</v>
      </c>
      <c r="AW115">
        <v>1</v>
      </c>
      <c r="AX115">
        <v>-1</v>
      </c>
      <c r="AY115">
        <v>0</v>
      </c>
      <c r="AZ115">
        <v>0</v>
      </c>
      <c r="BA115" t="s">
        <v>3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CV115">
        <v>0</v>
      </c>
      <c r="CW115">
        <v>0</v>
      </c>
      <c r="CX115">
        <f>ROUND(Y115*Source!I138,7)</f>
        <v>20</v>
      </c>
      <c r="CY115">
        <f>AA115</f>
        <v>606.05999999999995</v>
      </c>
      <c r="CZ115">
        <f>AE115</f>
        <v>588.41</v>
      </c>
      <c r="DA115">
        <f>AI115</f>
        <v>1.03</v>
      </c>
      <c r="DB115">
        <f t="shared" si="21"/>
        <v>58841</v>
      </c>
      <c r="DC115">
        <f t="shared" si="22"/>
        <v>0</v>
      </c>
      <c r="DD115" t="s">
        <v>3</v>
      </c>
      <c r="DE115" t="s">
        <v>3</v>
      </c>
      <c r="DF115">
        <f>ROUND(ROUND(AE115*AI115,2)*CX115,2)</f>
        <v>12121.2</v>
      </c>
      <c r="DG115">
        <f t="shared" si="28"/>
        <v>0</v>
      </c>
      <c r="DH115">
        <f t="shared" si="23"/>
        <v>0</v>
      </c>
      <c r="DI115">
        <f t="shared" si="24"/>
        <v>0</v>
      </c>
      <c r="DJ115">
        <f>DF115</f>
        <v>12121.2</v>
      </c>
      <c r="DK115">
        <v>0</v>
      </c>
      <c r="DL115" t="s">
        <v>3</v>
      </c>
      <c r="DM115">
        <v>0</v>
      </c>
      <c r="DN115" t="s">
        <v>3</v>
      </c>
      <c r="DO115">
        <v>0</v>
      </c>
    </row>
    <row r="116" spans="1:119" x14ac:dyDescent="0.2">
      <c r="A116">
        <f>ROW(Source!A140)</f>
        <v>140</v>
      </c>
      <c r="B116">
        <v>72309884</v>
      </c>
      <c r="C116">
        <v>72313509</v>
      </c>
      <c r="D116">
        <v>20055278</v>
      </c>
      <c r="E116">
        <v>117</v>
      </c>
      <c r="F116">
        <v>1</v>
      </c>
      <c r="G116">
        <v>1</v>
      </c>
      <c r="H116">
        <v>1</v>
      </c>
      <c r="I116" t="s">
        <v>1079</v>
      </c>
      <c r="J116" t="s">
        <v>3</v>
      </c>
      <c r="K116" t="s">
        <v>1080</v>
      </c>
      <c r="L116">
        <v>1191</v>
      </c>
      <c r="N116">
        <v>1013</v>
      </c>
      <c r="O116" t="s">
        <v>922</v>
      </c>
      <c r="P116" t="s">
        <v>922</v>
      </c>
      <c r="Q116">
        <v>1</v>
      </c>
      <c r="W116">
        <v>0</v>
      </c>
      <c r="X116">
        <v>888410196</v>
      </c>
      <c r="Y116">
        <f t="shared" si="20"/>
        <v>71.67</v>
      </c>
      <c r="AA116">
        <v>0</v>
      </c>
      <c r="AB116">
        <v>0</v>
      </c>
      <c r="AC116">
        <v>0</v>
      </c>
      <c r="AD116">
        <v>393.89</v>
      </c>
      <c r="AE116">
        <v>0</v>
      </c>
      <c r="AF116">
        <v>0</v>
      </c>
      <c r="AG116">
        <v>0</v>
      </c>
      <c r="AH116">
        <v>393.89</v>
      </c>
      <c r="AI116">
        <v>1</v>
      </c>
      <c r="AJ116">
        <v>1</v>
      </c>
      <c r="AK116">
        <v>1</v>
      </c>
      <c r="AL116">
        <v>1</v>
      </c>
      <c r="AM116">
        <v>-2</v>
      </c>
      <c r="AN116">
        <v>0</v>
      </c>
      <c r="AO116">
        <v>0</v>
      </c>
      <c r="AP116">
        <v>1</v>
      </c>
      <c r="AQ116">
        <v>1</v>
      </c>
      <c r="AR116">
        <v>0</v>
      </c>
      <c r="AS116" t="s">
        <v>3</v>
      </c>
      <c r="AT116">
        <v>71.67</v>
      </c>
      <c r="AU116" t="s">
        <v>3</v>
      </c>
      <c r="AV116">
        <v>1</v>
      </c>
      <c r="AW116">
        <v>2</v>
      </c>
      <c r="AX116">
        <v>72313516</v>
      </c>
      <c r="AY116">
        <v>2</v>
      </c>
      <c r="AZ116">
        <v>131072</v>
      </c>
      <c r="BA116">
        <v>126</v>
      </c>
      <c r="BB116">
        <v>1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28230.096300000001</v>
      </c>
      <c r="BN116">
        <v>71.67</v>
      </c>
      <c r="BO116">
        <v>0</v>
      </c>
      <c r="BP116">
        <v>1</v>
      </c>
      <c r="BQ116">
        <v>0</v>
      </c>
      <c r="BR116">
        <v>0</v>
      </c>
      <c r="BS116">
        <v>0</v>
      </c>
      <c r="BT116">
        <v>28230.096300000001</v>
      </c>
      <c r="BU116">
        <v>71.67</v>
      </c>
      <c r="BV116">
        <v>0</v>
      </c>
      <c r="BW116">
        <v>1</v>
      </c>
      <c r="CU116">
        <f>ROUND(AT116*Source!I140*AH116*AL116,2)</f>
        <v>0</v>
      </c>
      <c r="CV116">
        <f>ROUND(Y116*Source!I140,7)</f>
        <v>0</v>
      </c>
      <c r="CW116">
        <v>0</v>
      </c>
      <c r="CX116">
        <f>ROUND(Y116*Source!I140,7)</f>
        <v>0</v>
      </c>
      <c r="CY116">
        <f>AD116</f>
        <v>393.89</v>
      </c>
      <c r="CZ116">
        <f>AH116</f>
        <v>393.89</v>
      </c>
      <c r="DA116">
        <f>AL116</f>
        <v>1</v>
      </c>
      <c r="DB116">
        <f t="shared" si="21"/>
        <v>28230.1</v>
      </c>
      <c r="DC116">
        <f t="shared" si="22"/>
        <v>0</v>
      </c>
      <c r="DD116" t="s">
        <v>3</v>
      </c>
      <c r="DE116" t="s">
        <v>3</v>
      </c>
      <c r="DF116">
        <f>ROUND(ROUND(AE116,2)*CX116,2)</f>
        <v>0</v>
      </c>
      <c r="DG116">
        <f t="shared" si="28"/>
        <v>0</v>
      </c>
      <c r="DH116">
        <f t="shared" si="23"/>
        <v>0</v>
      </c>
      <c r="DI116">
        <f t="shared" si="24"/>
        <v>0</v>
      </c>
      <c r="DJ116">
        <f>DI116</f>
        <v>0</v>
      </c>
      <c r="DK116">
        <v>1</v>
      </c>
      <c r="DL116" t="s">
        <v>3</v>
      </c>
      <c r="DM116">
        <v>0</v>
      </c>
      <c r="DN116" t="s">
        <v>3</v>
      </c>
      <c r="DO116">
        <v>0</v>
      </c>
    </row>
    <row r="117" spans="1:119" x14ac:dyDescent="0.2">
      <c r="A117">
        <f>ROW(Source!A140)</f>
        <v>140</v>
      </c>
      <c r="B117">
        <v>72309884</v>
      </c>
      <c r="C117">
        <v>72313509</v>
      </c>
      <c r="D117">
        <v>20049115</v>
      </c>
      <c r="E117">
        <v>117</v>
      </c>
      <c r="F117">
        <v>1</v>
      </c>
      <c r="G117">
        <v>1</v>
      </c>
      <c r="H117">
        <v>1</v>
      </c>
      <c r="I117" t="s">
        <v>920</v>
      </c>
      <c r="J117" t="s">
        <v>3</v>
      </c>
      <c r="K117" t="s">
        <v>921</v>
      </c>
      <c r="L117">
        <v>1191</v>
      </c>
      <c r="N117">
        <v>1013</v>
      </c>
      <c r="O117" t="s">
        <v>922</v>
      </c>
      <c r="P117" t="s">
        <v>922</v>
      </c>
      <c r="Q117">
        <v>1</v>
      </c>
      <c r="W117">
        <v>0</v>
      </c>
      <c r="X117">
        <v>-1417349443</v>
      </c>
      <c r="Y117">
        <f t="shared" si="20"/>
        <v>0.03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1</v>
      </c>
      <c r="AJ117">
        <v>1</v>
      </c>
      <c r="AK117">
        <v>1</v>
      </c>
      <c r="AL117">
        <v>1</v>
      </c>
      <c r="AM117">
        <v>-2</v>
      </c>
      <c r="AN117">
        <v>0</v>
      </c>
      <c r="AO117">
        <v>0</v>
      </c>
      <c r="AP117">
        <v>1</v>
      </c>
      <c r="AQ117">
        <v>1</v>
      </c>
      <c r="AR117">
        <v>0</v>
      </c>
      <c r="AS117" t="s">
        <v>3</v>
      </c>
      <c r="AT117">
        <v>0.03</v>
      </c>
      <c r="AU117" t="s">
        <v>3</v>
      </c>
      <c r="AV117">
        <v>2</v>
      </c>
      <c r="AW117">
        <v>2</v>
      </c>
      <c r="AX117">
        <v>72313517</v>
      </c>
      <c r="AY117">
        <v>1</v>
      </c>
      <c r="AZ117">
        <v>0</v>
      </c>
      <c r="BA117">
        <v>127</v>
      </c>
      <c r="BB117">
        <v>1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CV117">
        <v>0</v>
      </c>
      <c r="CW117">
        <v>0</v>
      </c>
      <c r="CX117">
        <f>ROUND(Y117*Source!I140,7)</f>
        <v>0</v>
      </c>
      <c r="CY117">
        <f>AD117</f>
        <v>0</v>
      </c>
      <c r="CZ117">
        <f>AH117</f>
        <v>0</v>
      </c>
      <c r="DA117">
        <f>AL117</f>
        <v>1</v>
      </c>
      <c r="DB117">
        <f t="shared" si="21"/>
        <v>0</v>
      </c>
      <c r="DC117">
        <f t="shared" si="22"/>
        <v>0</v>
      </c>
      <c r="DD117" t="s">
        <v>3</v>
      </c>
      <c r="DE117" t="s">
        <v>3</v>
      </c>
      <c r="DF117">
        <f>ROUND(ROUND(AE117,2)*CX117,2)</f>
        <v>0</v>
      </c>
      <c r="DG117">
        <f t="shared" si="28"/>
        <v>0</v>
      </c>
      <c r="DH117">
        <f t="shared" si="23"/>
        <v>0</v>
      </c>
      <c r="DI117">
        <f t="shared" si="24"/>
        <v>0</v>
      </c>
      <c r="DJ117">
        <f>DI117</f>
        <v>0</v>
      </c>
      <c r="DK117">
        <v>0</v>
      </c>
      <c r="DL117" t="s">
        <v>3</v>
      </c>
      <c r="DM117">
        <v>0</v>
      </c>
      <c r="DN117" t="s">
        <v>3</v>
      </c>
      <c r="DO117">
        <v>0</v>
      </c>
    </row>
    <row r="118" spans="1:119" x14ac:dyDescent="0.2">
      <c r="A118">
        <f>ROW(Source!A140)</f>
        <v>140</v>
      </c>
      <c r="B118">
        <v>72309884</v>
      </c>
      <c r="C118">
        <v>72313509</v>
      </c>
      <c r="D118">
        <v>68783152</v>
      </c>
      <c r="E118">
        <v>1</v>
      </c>
      <c r="F118">
        <v>1</v>
      </c>
      <c r="G118">
        <v>1</v>
      </c>
      <c r="H118">
        <v>2</v>
      </c>
      <c r="I118" t="s">
        <v>1073</v>
      </c>
      <c r="J118" t="s">
        <v>1074</v>
      </c>
      <c r="K118" t="s">
        <v>1075</v>
      </c>
      <c r="L118">
        <v>1368</v>
      </c>
      <c r="N118">
        <v>1011</v>
      </c>
      <c r="O118" t="s">
        <v>926</v>
      </c>
      <c r="P118" t="s">
        <v>926</v>
      </c>
      <c r="Q118">
        <v>1</v>
      </c>
      <c r="W118">
        <v>0</v>
      </c>
      <c r="X118">
        <v>639918019</v>
      </c>
      <c r="Y118">
        <f t="shared" si="20"/>
        <v>0.03</v>
      </c>
      <c r="AA118">
        <v>0</v>
      </c>
      <c r="AB118">
        <v>1682.51</v>
      </c>
      <c r="AC118">
        <v>529.11</v>
      </c>
      <c r="AD118">
        <v>0</v>
      </c>
      <c r="AE118">
        <v>0</v>
      </c>
      <c r="AF118">
        <v>1682.51</v>
      </c>
      <c r="AG118">
        <v>529.11</v>
      </c>
      <c r="AH118">
        <v>0</v>
      </c>
      <c r="AI118">
        <v>1</v>
      </c>
      <c r="AJ118">
        <v>1</v>
      </c>
      <c r="AK118">
        <v>1</v>
      </c>
      <c r="AL118">
        <v>1</v>
      </c>
      <c r="AM118">
        <v>-2</v>
      </c>
      <c r="AN118">
        <v>0</v>
      </c>
      <c r="AO118">
        <v>0</v>
      </c>
      <c r="AP118">
        <v>1</v>
      </c>
      <c r="AQ118">
        <v>1</v>
      </c>
      <c r="AR118">
        <v>0</v>
      </c>
      <c r="AS118" t="s">
        <v>3</v>
      </c>
      <c r="AT118">
        <v>0.03</v>
      </c>
      <c r="AU118" t="s">
        <v>3</v>
      </c>
      <c r="AV118">
        <v>1</v>
      </c>
      <c r="AW118">
        <v>2</v>
      </c>
      <c r="AX118">
        <v>72313518</v>
      </c>
      <c r="AY118">
        <v>2</v>
      </c>
      <c r="AZ118">
        <v>98304</v>
      </c>
      <c r="BA118">
        <v>128</v>
      </c>
      <c r="BB118">
        <v>1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50.475299999999997</v>
      </c>
      <c r="BL118">
        <v>15.8733</v>
      </c>
      <c r="BM118">
        <v>0</v>
      </c>
      <c r="BN118">
        <v>0</v>
      </c>
      <c r="BO118">
        <v>0.03</v>
      </c>
      <c r="BP118">
        <v>1</v>
      </c>
      <c r="BQ118">
        <v>0</v>
      </c>
      <c r="BR118">
        <v>50.475299999999997</v>
      </c>
      <c r="BS118">
        <v>15.8733</v>
      </c>
      <c r="BT118">
        <v>0</v>
      </c>
      <c r="BU118">
        <v>0</v>
      </c>
      <c r="BV118">
        <v>0.03</v>
      </c>
      <c r="BW118">
        <v>1</v>
      </c>
      <c r="CV118">
        <v>0</v>
      </c>
      <c r="CW118">
        <f>ROUND(Y118*Source!I140*DO118,7)</f>
        <v>0</v>
      </c>
      <c r="CX118">
        <f>ROUND(Y118*Source!I140,7)</f>
        <v>0</v>
      </c>
      <c r="CY118">
        <f>AB118</f>
        <v>1682.51</v>
      </c>
      <c r="CZ118">
        <f>AF118</f>
        <v>1682.51</v>
      </c>
      <c r="DA118">
        <f>AJ118</f>
        <v>1</v>
      </c>
      <c r="DB118">
        <f t="shared" si="21"/>
        <v>50.48</v>
      </c>
      <c r="DC118">
        <f t="shared" si="22"/>
        <v>15.87</v>
      </c>
      <c r="DD118" t="s">
        <v>3</v>
      </c>
      <c r="DE118" t="s">
        <v>3</v>
      </c>
      <c r="DF118">
        <f>ROUND(ROUND(AE118,2)*CX118,2)</f>
        <v>0</v>
      </c>
      <c r="DG118">
        <f t="shared" si="28"/>
        <v>0</v>
      </c>
      <c r="DH118">
        <f t="shared" si="23"/>
        <v>0</v>
      </c>
      <c r="DI118">
        <f t="shared" si="24"/>
        <v>0</v>
      </c>
      <c r="DJ118">
        <f>DG118+DH118</f>
        <v>0</v>
      </c>
      <c r="DK118">
        <v>1</v>
      </c>
      <c r="DL118" t="s">
        <v>927</v>
      </c>
      <c r="DM118">
        <v>6</v>
      </c>
      <c r="DN118" t="s">
        <v>922</v>
      </c>
      <c r="DO118">
        <v>1</v>
      </c>
    </row>
    <row r="119" spans="1:119" x14ac:dyDescent="0.2">
      <c r="A119">
        <f>ROW(Source!A140)</f>
        <v>140</v>
      </c>
      <c r="B119">
        <v>72309884</v>
      </c>
      <c r="C119">
        <v>72313509</v>
      </c>
      <c r="D119">
        <v>68783292</v>
      </c>
      <c r="E119">
        <v>1</v>
      </c>
      <c r="F119">
        <v>1</v>
      </c>
      <c r="G119">
        <v>1</v>
      </c>
      <c r="H119">
        <v>2</v>
      </c>
      <c r="I119" t="s">
        <v>1092</v>
      </c>
      <c r="J119" t="s">
        <v>1093</v>
      </c>
      <c r="K119" t="s">
        <v>1094</v>
      </c>
      <c r="L119">
        <v>1368</v>
      </c>
      <c r="N119">
        <v>1011</v>
      </c>
      <c r="O119" t="s">
        <v>926</v>
      </c>
      <c r="P119" t="s">
        <v>926</v>
      </c>
      <c r="Q119">
        <v>1</v>
      </c>
      <c r="W119">
        <v>0</v>
      </c>
      <c r="X119">
        <v>-697562808</v>
      </c>
      <c r="Y119">
        <f t="shared" si="20"/>
        <v>21.1</v>
      </c>
      <c r="AA119">
        <v>0</v>
      </c>
      <c r="AB119">
        <v>14.14</v>
      </c>
      <c r="AC119">
        <v>0</v>
      </c>
      <c r="AD119">
        <v>0</v>
      </c>
      <c r="AE119">
        <v>0</v>
      </c>
      <c r="AF119">
        <v>8.84</v>
      </c>
      <c r="AG119">
        <v>0</v>
      </c>
      <c r="AH119">
        <v>0</v>
      </c>
      <c r="AI119">
        <v>1</v>
      </c>
      <c r="AJ119">
        <v>1.6</v>
      </c>
      <c r="AK119">
        <v>1</v>
      </c>
      <c r="AL119">
        <v>1</v>
      </c>
      <c r="AM119">
        <v>2</v>
      </c>
      <c r="AN119">
        <v>0</v>
      </c>
      <c r="AO119">
        <v>0</v>
      </c>
      <c r="AP119">
        <v>1</v>
      </c>
      <c r="AQ119">
        <v>1</v>
      </c>
      <c r="AR119">
        <v>0</v>
      </c>
      <c r="AS119" t="s">
        <v>3</v>
      </c>
      <c r="AT119">
        <v>21.1</v>
      </c>
      <c r="AU119" t="s">
        <v>3</v>
      </c>
      <c r="AV119">
        <v>1</v>
      </c>
      <c r="AW119">
        <v>2</v>
      </c>
      <c r="AX119">
        <v>72313519</v>
      </c>
      <c r="AY119">
        <v>1</v>
      </c>
      <c r="AZ119">
        <v>0</v>
      </c>
      <c r="BA119">
        <v>129</v>
      </c>
      <c r="BB119">
        <v>1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186.524</v>
      </c>
      <c r="BL119">
        <v>0</v>
      </c>
      <c r="BM119">
        <v>0</v>
      </c>
      <c r="BN119">
        <v>0</v>
      </c>
      <c r="BO119">
        <v>0</v>
      </c>
      <c r="BP119">
        <v>1</v>
      </c>
      <c r="BQ119">
        <v>0</v>
      </c>
      <c r="BR119">
        <v>186.524</v>
      </c>
      <c r="BS119">
        <v>0</v>
      </c>
      <c r="BT119">
        <v>0</v>
      </c>
      <c r="BU119">
        <v>0</v>
      </c>
      <c r="BV119">
        <v>0</v>
      </c>
      <c r="BW119">
        <v>1</v>
      </c>
      <c r="CV119">
        <v>0</v>
      </c>
      <c r="CW119">
        <f>ROUND(Y119*Source!I140*DO119,7)</f>
        <v>0</v>
      </c>
      <c r="CX119">
        <f>ROUND(Y119*Source!I140,7)</f>
        <v>0</v>
      </c>
      <c r="CY119">
        <f>AB119</f>
        <v>14.14</v>
      </c>
      <c r="CZ119">
        <f>AF119</f>
        <v>8.84</v>
      </c>
      <c r="DA119">
        <f>AJ119</f>
        <v>1.6</v>
      </c>
      <c r="DB119">
        <f t="shared" si="21"/>
        <v>186.52</v>
      </c>
      <c r="DC119">
        <f t="shared" si="22"/>
        <v>0</v>
      </c>
      <c r="DD119" t="s">
        <v>3</v>
      </c>
      <c r="DE119" t="s">
        <v>3</v>
      </c>
      <c r="DF119">
        <f>ROUND(ROUND(AE119,2)*CX119,2)</f>
        <v>0</v>
      </c>
      <c r="DG119">
        <f>ROUND(ROUND(AF119*AJ119,2)*CX119,2)</f>
        <v>0</v>
      </c>
      <c r="DH119">
        <f t="shared" si="23"/>
        <v>0</v>
      </c>
      <c r="DI119">
        <f t="shared" si="24"/>
        <v>0</v>
      </c>
      <c r="DJ119">
        <f>DG119+DH119</f>
        <v>0</v>
      </c>
      <c r="DK119">
        <v>0</v>
      </c>
      <c r="DL119" t="s">
        <v>3</v>
      </c>
      <c r="DM119">
        <v>0</v>
      </c>
      <c r="DN119" t="s">
        <v>3</v>
      </c>
      <c r="DO119">
        <v>0</v>
      </c>
    </row>
    <row r="120" spans="1:119" x14ac:dyDescent="0.2">
      <c r="A120">
        <f>ROW(Source!A140)</f>
        <v>140</v>
      </c>
      <c r="B120">
        <v>72309884</v>
      </c>
      <c r="C120">
        <v>72313509</v>
      </c>
      <c r="D120">
        <v>68853831</v>
      </c>
      <c r="E120">
        <v>1</v>
      </c>
      <c r="F120">
        <v>1</v>
      </c>
      <c r="G120">
        <v>1</v>
      </c>
      <c r="H120">
        <v>3</v>
      </c>
      <c r="I120" t="s">
        <v>1095</v>
      </c>
      <c r="J120" t="s">
        <v>1096</v>
      </c>
      <c r="K120" t="s">
        <v>1097</v>
      </c>
      <c r="L120">
        <v>1346</v>
      </c>
      <c r="N120">
        <v>1009</v>
      </c>
      <c r="O120" t="s">
        <v>443</v>
      </c>
      <c r="P120" t="s">
        <v>443</v>
      </c>
      <c r="Q120">
        <v>1</v>
      </c>
      <c r="W120">
        <v>0</v>
      </c>
      <c r="X120">
        <v>-340272873</v>
      </c>
      <c r="Y120">
        <f t="shared" si="20"/>
        <v>22.2</v>
      </c>
      <c r="AA120">
        <v>96.25</v>
      </c>
      <c r="AB120">
        <v>0</v>
      </c>
      <c r="AC120">
        <v>0</v>
      </c>
      <c r="AD120">
        <v>0</v>
      </c>
      <c r="AE120">
        <v>61.7</v>
      </c>
      <c r="AF120">
        <v>0</v>
      </c>
      <c r="AG120">
        <v>0</v>
      </c>
      <c r="AH120">
        <v>0</v>
      </c>
      <c r="AI120">
        <v>1.56</v>
      </c>
      <c r="AJ120">
        <v>1</v>
      </c>
      <c r="AK120">
        <v>1</v>
      </c>
      <c r="AL120">
        <v>1</v>
      </c>
      <c r="AM120">
        <v>2</v>
      </c>
      <c r="AN120">
        <v>0</v>
      </c>
      <c r="AO120">
        <v>0</v>
      </c>
      <c r="AP120">
        <v>1</v>
      </c>
      <c r="AQ120">
        <v>1</v>
      </c>
      <c r="AR120">
        <v>0</v>
      </c>
      <c r="AS120" t="s">
        <v>3</v>
      </c>
      <c r="AT120">
        <v>22.2</v>
      </c>
      <c r="AU120" t="s">
        <v>3</v>
      </c>
      <c r="AV120">
        <v>0</v>
      </c>
      <c r="AW120">
        <v>2</v>
      </c>
      <c r="AX120">
        <v>72313520</v>
      </c>
      <c r="AY120">
        <v>1</v>
      </c>
      <c r="AZ120">
        <v>0</v>
      </c>
      <c r="BA120">
        <v>130</v>
      </c>
      <c r="BB120">
        <v>1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1369.74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1</v>
      </c>
      <c r="BQ120">
        <v>1369.74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1</v>
      </c>
      <c r="CV120">
        <v>0</v>
      </c>
      <c r="CW120">
        <v>0</v>
      </c>
      <c r="CX120">
        <f>ROUND(Y120*Source!I140,7)</f>
        <v>0</v>
      </c>
      <c r="CY120">
        <f>AA120</f>
        <v>96.25</v>
      </c>
      <c r="CZ120">
        <f>AE120</f>
        <v>61.7</v>
      </c>
      <c r="DA120">
        <f>AI120</f>
        <v>1.56</v>
      </c>
      <c r="DB120">
        <f t="shared" si="21"/>
        <v>1369.74</v>
      </c>
      <c r="DC120">
        <f t="shared" si="22"/>
        <v>0</v>
      </c>
      <c r="DD120" t="s">
        <v>3</v>
      </c>
      <c r="DE120" t="s">
        <v>3</v>
      </c>
      <c r="DF120">
        <f>ROUND(ROUND(AE120*AI120,2)*CX120,2)</f>
        <v>0</v>
      </c>
      <c r="DG120">
        <f t="shared" ref="DG120:DG125" si="29">ROUND(ROUND(AF120,2)*CX120,2)</f>
        <v>0</v>
      </c>
      <c r="DH120">
        <f t="shared" si="23"/>
        <v>0</v>
      </c>
      <c r="DI120">
        <f t="shared" si="24"/>
        <v>0</v>
      </c>
      <c r="DJ120">
        <f>DF120</f>
        <v>0</v>
      </c>
      <c r="DK120">
        <v>0</v>
      </c>
      <c r="DL120" t="s">
        <v>3</v>
      </c>
      <c r="DM120">
        <v>0</v>
      </c>
      <c r="DN120" t="s">
        <v>3</v>
      </c>
      <c r="DO120">
        <v>0</v>
      </c>
    </row>
    <row r="121" spans="1:119" x14ac:dyDescent="0.2">
      <c r="A121">
        <f>ROW(Source!A140)</f>
        <v>140</v>
      </c>
      <c r="B121">
        <v>72309884</v>
      </c>
      <c r="C121">
        <v>72313509</v>
      </c>
      <c r="D121">
        <v>68858915</v>
      </c>
      <c r="E121">
        <v>1</v>
      </c>
      <c r="F121">
        <v>1</v>
      </c>
      <c r="G121">
        <v>1</v>
      </c>
      <c r="H121">
        <v>3</v>
      </c>
      <c r="I121" t="s">
        <v>1098</v>
      </c>
      <c r="J121" t="s">
        <v>1099</v>
      </c>
      <c r="K121" t="s">
        <v>1100</v>
      </c>
      <c r="L121">
        <v>1348</v>
      </c>
      <c r="N121">
        <v>1009</v>
      </c>
      <c r="O121" t="s">
        <v>236</v>
      </c>
      <c r="P121" t="s">
        <v>236</v>
      </c>
      <c r="Q121">
        <v>1000</v>
      </c>
      <c r="W121">
        <v>0</v>
      </c>
      <c r="X121">
        <v>-1856565771</v>
      </c>
      <c r="Y121">
        <f t="shared" si="20"/>
        <v>5.1999999999999998E-2</v>
      </c>
      <c r="AA121">
        <v>74903.56</v>
      </c>
      <c r="AB121">
        <v>0</v>
      </c>
      <c r="AC121">
        <v>0</v>
      </c>
      <c r="AD121">
        <v>0</v>
      </c>
      <c r="AE121">
        <v>55898.18</v>
      </c>
      <c r="AF121">
        <v>0</v>
      </c>
      <c r="AG121">
        <v>0</v>
      </c>
      <c r="AH121">
        <v>0</v>
      </c>
      <c r="AI121">
        <v>1.34</v>
      </c>
      <c r="AJ121">
        <v>1</v>
      </c>
      <c r="AK121">
        <v>1</v>
      </c>
      <c r="AL121">
        <v>1</v>
      </c>
      <c r="AM121">
        <v>2</v>
      </c>
      <c r="AN121">
        <v>0</v>
      </c>
      <c r="AO121">
        <v>0</v>
      </c>
      <c r="AP121">
        <v>1</v>
      </c>
      <c r="AQ121">
        <v>1</v>
      </c>
      <c r="AR121">
        <v>0</v>
      </c>
      <c r="AS121" t="s">
        <v>3</v>
      </c>
      <c r="AT121">
        <v>5.1999999999999998E-2</v>
      </c>
      <c r="AU121" t="s">
        <v>3</v>
      </c>
      <c r="AV121">
        <v>0</v>
      </c>
      <c r="AW121">
        <v>2</v>
      </c>
      <c r="AX121">
        <v>72313521</v>
      </c>
      <c r="AY121">
        <v>1</v>
      </c>
      <c r="AZ121">
        <v>0</v>
      </c>
      <c r="BA121">
        <v>131</v>
      </c>
      <c r="BB121">
        <v>1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2906.7053599999999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1</v>
      </c>
      <c r="BQ121">
        <v>2906.7053599999999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1</v>
      </c>
      <c r="CV121">
        <v>0</v>
      </c>
      <c r="CW121">
        <v>0</v>
      </c>
      <c r="CX121">
        <f>ROUND(Y121*Source!I140,7)</f>
        <v>0</v>
      </c>
      <c r="CY121">
        <f>AA121</f>
        <v>74903.56</v>
      </c>
      <c r="CZ121">
        <f>AE121</f>
        <v>55898.18</v>
      </c>
      <c r="DA121">
        <f>AI121</f>
        <v>1.34</v>
      </c>
      <c r="DB121">
        <f t="shared" si="21"/>
        <v>2906.71</v>
      </c>
      <c r="DC121">
        <f t="shared" si="22"/>
        <v>0</v>
      </c>
      <c r="DD121" t="s">
        <v>3</v>
      </c>
      <c r="DE121" t="s">
        <v>3</v>
      </c>
      <c r="DF121">
        <f>ROUND(ROUND(AE121*AI121,2)*CX121,2)</f>
        <v>0</v>
      </c>
      <c r="DG121">
        <f t="shared" si="29"/>
        <v>0</v>
      </c>
      <c r="DH121">
        <f t="shared" si="23"/>
        <v>0</v>
      </c>
      <c r="DI121">
        <f t="shared" si="24"/>
        <v>0</v>
      </c>
      <c r="DJ121">
        <f>DF121</f>
        <v>0</v>
      </c>
      <c r="DK121">
        <v>0</v>
      </c>
      <c r="DL121" t="s">
        <v>3</v>
      </c>
      <c r="DM121">
        <v>0</v>
      </c>
      <c r="DN121" t="s">
        <v>3</v>
      </c>
      <c r="DO121">
        <v>0</v>
      </c>
    </row>
    <row r="122" spans="1:119" x14ac:dyDescent="0.2">
      <c r="A122">
        <f>ROW(Source!A141)</f>
        <v>141</v>
      </c>
      <c r="B122">
        <v>72309884</v>
      </c>
      <c r="C122">
        <v>72313523</v>
      </c>
      <c r="D122">
        <v>20049117</v>
      </c>
      <c r="E122">
        <v>117</v>
      </c>
      <c r="F122">
        <v>1</v>
      </c>
      <c r="G122">
        <v>1</v>
      </c>
      <c r="H122">
        <v>1</v>
      </c>
      <c r="I122" t="s">
        <v>1101</v>
      </c>
      <c r="J122" t="s">
        <v>3</v>
      </c>
      <c r="K122" t="s">
        <v>1102</v>
      </c>
      <c r="L122">
        <v>1191</v>
      </c>
      <c r="N122">
        <v>1013</v>
      </c>
      <c r="O122" t="s">
        <v>922</v>
      </c>
      <c r="P122" t="s">
        <v>922</v>
      </c>
      <c r="Q122">
        <v>1</v>
      </c>
      <c r="W122">
        <v>0</v>
      </c>
      <c r="X122">
        <v>44848675</v>
      </c>
      <c r="Y122">
        <f t="shared" si="20"/>
        <v>1.54</v>
      </c>
      <c r="AA122">
        <v>0</v>
      </c>
      <c r="AB122">
        <v>0</v>
      </c>
      <c r="AC122">
        <v>0</v>
      </c>
      <c r="AD122">
        <v>385.07</v>
      </c>
      <c r="AE122">
        <v>0</v>
      </c>
      <c r="AF122">
        <v>0</v>
      </c>
      <c r="AG122">
        <v>0</v>
      </c>
      <c r="AH122">
        <v>385.07</v>
      </c>
      <c r="AI122">
        <v>1</v>
      </c>
      <c r="AJ122">
        <v>1</v>
      </c>
      <c r="AK122">
        <v>1</v>
      </c>
      <c r="AL122">
        <v>1</v>
      </c>
      <c r="AM122">
        <v>-2</v>
      </c>
      <c r="AN122">
        <v>0</v>
      </c>
      <c r="AO122">
        <v>0</v>
      </c>
      <c r="AP122">
        <v>1</v>
      </c>
      <c r="AQ122">
        <v>1</v>
      </c>
      <c r="AR122">
        <v>0</v>
      </c>
      <c r="AS122" t="s">
        <v>3</v>
      </c>
      <c r="AT122">
        <v>1.54</v>
      </c>
      <c r="AU122" t="s">
        <v>3</v>
      </c>
      <c r="AV122">
        <v>1</v>
      </c>
      <c r="AW122">
        <v>2</v>
      </c>
      <c r="AX122">
        <v>72313536</v>
      </c>
      <c r="AY122">
        <v>2</v>
      </c>
      <c r="AZ122">
        <v>131072</v>
      </c>
      <c r="BA122">
        <v>133</v>
      </c>
      <c r="BB122">
        <v>1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593.00779999999997</v>
      </c>
      <c r="BN122">
        <v>1.54</v>
      </c>
      <c r="BO122">
        <v>0</v>
      </c>
      <c r="BP122">
        <v>1</v>
      </c>
      <c r="BQ122">
        <v>0</v>
      </c>
      <c r="BR122">
        <v>0</v>
      </c>
      <c r="BS122">
        <v>0</v>
      </c>
      <c r="BT122">
        <v>593.00779999999997</v>
      </c>
      <c r="BU122">
        <v>1.54</v>
      </c>
      <c r="BV122">
        <v>0</v>
      </c>
      <c r="BW122">
        <v>1</v>
      </c>
      <c r="CU122">
        <f>ROUND(AT122*Source!I141*AH122*AL122,2)</f>
        <v>1186.02</v>
      </c>
      <c r="CV122">
        <f>ROUND(Y122*Source!I141,7)</f>
        <v>3.08</v>
      </c>
      <c r="CW122">
        <v>0</v>
      </c>
      <c r="CX122">
        <f>ROUND(Y122*Source!I141,7)</f>
        <v>3.08</v>
      </c>
      <c r="CY122">
        <f>AD122</f>
        <v>385.07</v>
      </c>
      <c r="CZ122">
        <f>AH122</f>
        <v>385.07</v>
      </c>
      <c r="DA122">
        <f>AL122</f>
        <v>1</v>
      </c>
      <c r="DB122">
        <f t="shared" si="21"/>
        <v>593.01</v>
      </c>
      <c r="DC122">
        <f t="shared" si="22"/>
        <v>0</v>
      </c>
      <c r="DD122" t="s">
        <v>3</v>
      </c>
      <c r="DE122" t="s">
        <v>3</v>
      </c>
      <c r="DF122">
        <f t="shared" ref="DF122:DF127" si="30">ROUND(ROUND(AE122,2)*CX122,2)</f>
        <v>0</v>
      </c>
      <c r="DG122">
        <f t="shared" si="29"/>
        <v>0</v>
      </c>
      <c r="DH122">
        <f t="shared" si="23"/>
        <v>0</v>
      </c>
      <c r="DI122">
        <f t="shared" si="24"/>
        <v>1186.02</v>
      </c>
      <c r="DJ122">
        <f>DI122</f>
        <v>1186.02</v>
      </c>
      <c r="DK122">
        <v>1</v>
      </c>
      <c r="DL122" t="s">
        <v>3</v>
      </c>
      <c r="DM122">
        <v>0</v>
      </c>
      <c r="DN122" t="s">
        <v>3</v>
      </c>
      <c r="DO122">
        <v>0</v>
      </c>
    </row>
    <row r="123" spans="1:119" x14ac:dyDescent="0.2">
      <c r="A123">
        <f>ROW(Source!A141)</f>
        <v>141</v>
      </c>
      <c r="B123">
        <v>72309884</v>
      </c>
      <c r="C123">
        <v>72313523</v>
      </c>
      <c r="D123">
        <v>20049115</v>
      </c>
      <c r="E123">
        <v>117</v>
      </c>
      <c r="F123">
        <v>1</v>
      </c>
      <c r="G123">
        <v>1</v>
      </c>
      <c r="H123">
        <v>1</v>
      </c>
      <c r="I123" t="s">
        <v>920</v>
      </c>
      <c r="J123" t="s">
        <v>3</v>
      </c>
      <c r="K123" t="s">
        <v>921</v>
      </c>
      <c r="L123">
        <v>1191</v>
      </c>
      <c r="N123">
        <v>1013</v>
      </c>
      <c r="O123" t="s">
        <v>922</v>
      </c>
      <c r="P123" t="s">
        <v>922</v>
      </c>
      <c r="Q123">
        <v>1</v>
      </c>
      <c r="W123">
        <v>0</v>
      </c>
      <c r="X123">
        <v>-1417349443</v>
      </c>
      <c r="Y123">
        <f t="shared" si="20"/>
        <v>0.48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1</v>
      </c>
      <c r="AJ123">
        <v>1</v>
      </c>
      <c r="AK123">
        <v>1</v>
      </c>
      <c r="AL123">
        <v>1</v>
      </c>
      <c r="AM123">
        <v>-2</v>
      </c>
      <c r="AN123">
        <v>0</v>
      </c>
      <c r="AO123">
        <v>0</v>
      </c>
      <c r="AP123">
        <v>1</v>
      </c>
      <c r="AQ123">
        <v>1</v>
      </c>
      <c r="AR123">
        <v>0</v>
      </c>
      <c r="AS123" t="s">
        <v>3</v>
      </c>
      <c r="AT123">
        <v>0.48</v>
      </c>
      <c r="AU123" t="s">
        <v>3</v>
      </c>
      <c r="AV123">
        <v>2</v>
      </c>
      <c r="AW123">
        <v>2</v>
      </c>
      <c r="AX123">
        <v>72313537</v>
      </c>
      <c r="AY123">
        <v>1</v>
      </c>
      <c r="AZ123">
        <v>0</v>
      </c>
      <c r="BA123">
        <v>134</v>
      </c>
      <c r="BB123">
        <v>1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CV123">
        <v>0</v>
      </c>
      <c r="CW123">
        <v>0</v>
      </c>
      <c r="CX123">
        <f>ROUND(Y123*Source!I141,7)</f>
        <v>0.96</v>
      </c>
      <c r="CY123">
        <f>AD123</f>
        <v>0</v>
      </c>
      <c r="CZ123">
        <f>AH123</f>
        <v>0</v>
      </c>
      <c r="DA123">
        <f>AL123</f>
        <v>1</v>
      </c>
      <c r="DB123">
        <f t="shared" si="21"/>
        <v>0</v>
      </c>
      <c r="DC123">
        <f t="shared" si="22"/>
        <v>0</v>
      </c>
      <c r="DD123" t="s">
        <v>3</v>
      </c>
      <c r="DE123" t="s">
        <v>3</v>
      </c>
      <c r="DF123">
        <f t="shared" si="30"/>
        <v>0</v>
      </c>
      <c r="DG123">
        <f t="shared" si="29"/>
        <v>0</v>
      </c>
      <c r="DH123">
        <f t="shared" si="23"/>
        <v>0</v>
      </c>
      <c r="DI123">
        <f t="shared" si="24"/>
        <v>0</v>
      </c>
      <c r="DJ123">
        <f>DI123</f>
        <v>0</v>
      </c>
      <c r="DK123">
        <v>0</v>
      </c>
      <c r="DL123" t="s">
        <v>3</v>
      </c>
      <c r="DM123">
        <v>0</v>
      </c>
      <c r="DN123" t="s">
        <v>3</v>
      </c>
      <c r="DO123">
        <v>0</v>
      </c>
    </row>
    <row r="124" spans="1:119" x14ac:dyDescent="0.2">
      <c r="A124">
        <f>ROW(Source!A141)</f>
        <v>141</v>
      </c>
      <c r="B124">
        <v>72309884</v>
      </c>
      <c r="C124">
        <v>72313523</v>
      </c>
      <c r="D124">
        <v>68783152</v>
      </c>
      <c r="E124">
        <v>1</v>
      </c>
      <c r="F124">
        <v>1</v>
      </c>
      <c r="G124">
        <v>1</v>
      </c>
      <c r="H124">
        <v>2</v>
      </c>
      <c r="I124" t="s">
        <v>1073</v>
      </c>
      <c r="J124" t="s">
        <v>1074</v>
      </c>
      <c r="K124" t="s">
        <v>1075</v>
      </c>
      <c r="L124">
        <v>1368</v>
      </c>
      <c r="N124">
        <v>1011</v>
      </c>
      <c r="O124" t="s">
        <v>926</v>
      </c>
      <c r="P124" t="s">
        <v>926</v>
      </c>
      <c r="Q124">
        <v>1</v>
      </c>
      <c r="W124">
        <v>0</v>
      </c>
      <c r="X124">
        <v>639918019</v>
      </c>
      <c r="Y124">
        <f t="shared" si="20"/>
        <v>0.25</v>
      </c>
      <c r="AA124">
        <v>0</v>
      </c>
      <c r="AB124">
        <v>1682.51</v>
      </c>
      <c r="AC124">
        <v>529.11</v>
      </c>
      <c r="AD124">
        <v>0</v>
      </c>
      <c r="AE124">
        <v>0</v>
      </c>
      <c r="AF124">
        <v>1682.51</v>
      </c>
      <c r="AG124">
        <v>529.11</v>
      </c>
      <c r="AH124">
        <v>0</v>
      </c>
      <c r="AI124">
        <v>1</v>
      </c>
      <c r="AJ124">
        <v>1</v>
      </c>
      <c r="AK124">
        <v>1</v>
      </c>
      <c r="AL124">
        <v>1</v>
      </c>
      <c r="AM124">
        <v>-2</v>
      </c>
      <c r="AN124">
        <v>0</v>
      </c>
      <c r="AO124">
        <v>0</v>
      </c>
      <c r="AP124">
        <v>1</v>
      </c>
      <c r="AQ124">
        <v>1</v>
      </c>
      <c r="AR124">
        <v>0</v>
      </c>
      <c r="AS124" t="s">
        <v>3</v>
      </c>
      <c r="AT124">
        <v>0.25</v>
      </c>
      <c r="AU124" t="s">
        <v>3</v>
      </c>
      <c r="AV124">
        <v>1</v>
      </c>
      <c r="AW124">
        <v>2</v>
      </c>
      <c r="AX124">
        <v>72313538</v>
      </c>
      <c r="AY124">
        <v>2</v>
      </c>
      <c r="AZ124">
        <v>98304</v>
      </c>
      <c r="BA124">
        <v>135</v>
      </c>
      <c r="BB124">
        <v>1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420.6275</v>
      </c>
      <c r="BL124">
        <v>132.2775</v>
      </c>
      <c r="BM124">
        <v>0</v>
      </c>
      <c r="BN124">
        <v>0</v>
      </c>
      <c r="BO124">
        <v>0.25</v>
      </c>
      <c r="BP124">
        <v>1</v>
      </c>
      <c r="BQ124">
        <v>0</v>
      </c>
      <c r="BR124">
        <v>420.6275</v>
      </c>
      <c r="BS124">
        <v>132.2775</v>
      </c>
      <c r="BT124">
        <v>0</v>
      </c>
      <c r="BU124">
        <v>0</v>
      </c>
      <c r="BV124">
        <v>0.25</v>
      </c>
      <c r="BW124">
        <v>1</v>
      </c>
      <c r="CV124">
        <v>0</v>
      </c>
      <c r="CW124">
        <f>ROUND(Y124*Source!I141*DO124,7)</f>
        <v>0.5</v>
      </c>
      <c r="CX124">
        <f>ROUND(Y124*Source!I141,7)</f>
        <v>0.5</v>
      </c>
      <c r="CY124">
        <f>AB124</f>
        <v>1682.51</v>
      </c>
      <c r="CZ124">
        <f>AF124</f>
        <v>1682.51</v>
      </c>
      <c r="DA124">
        <f>AJ124</f>
        <v>1</v>
      </c>
      <c r="DB124">
        <f t="shared" si="21"/>
        <v>420.63</v>
      </c>
      <c r="DC124">
        <f t="shared" si="22"/>
        <v>132.28</v>
      </c>
      <c r="DD124" t="s">
        <v>3</v>
      </c>
      <c r="DE124" t="s">
        <v>3</v>
      </c>
      <c r="DF124">
        <f t="shared" si="30"/>
        <v>0</v>
      </c>
      <c r="DG124">
        <f t="shared" si="29"/>
        <v>841.26</v>
      </c>
      <c r="DH124">
        <f t="shared" si="23"/>
        <v>264.56</v>
      </c>
      <c r="DI124">
        <f t="shared" si="24"/>
        <v>0</v>
      </c>
      <c r="DJ124">
        <f>DG124+DH124</f>
        <v>1105.82</v>
      </c>
      <c r="DK124">
        <v>1</v>
      </c>
      <c r="DL124" t="s">
        <v>927</v>
      </c>
      <c r="DM124">
        <v>6</v>
      </c>
      <c r="DN124" t="s">
        <v>922</v>
      </c>
      <c r="DO124">
        <v>1</v>
      </c>
    </row>
    <row r="125" spans="1:119" x14ac:dyDescent="0.2">
      <c r="A125">
        <f>ROW(Source!A141)</f>
        <v>141</v>
      </c>
      <c r="B125">
        <v>72309884</v>
      </c>
      <c r="C125">
        <v>72313523</v>
      </c>
      <c r="D125">
        <v>68784047</v>
      </c>
      <c r="E125">
        <v>1</v>
      </c>
      <c r="F125">
        <v>1</v>
      </c>
      <c r="G125">
        <v>1</v>
      </c>
      <c r="H125">
        <v>2</v>
      </c>
      <c r="I125" t="s">
        <v>978</v>
      </c>
      <c r="J125" t="s">
        <v>979</v>
      </c>
      <c r="K125" t="s">
        <v>980</v>
      </c>
      <c r="L125">
        <v>1368</v>
      </c>
      <c r="N125">
        <v>1011</v>
      </c>
      <c r="O125" t="s">
        <v>926</v>
      </c>
      <c r="P125" t="s">
        <v>926</v>
      </c>
      <c r="Q125">
        <v>1</v>
      </c>
      <c r="W125">
        <v>0</v>
      </c>
      <c r="X125">
        <v>-849950259</v>
      </c>
      <c r="Y125">
        <f t="shared" si="20"/>
        <v>0.23</v>
      </c>
      <c r="AA125">
        <v>0</v>
      </c>
      <c r="AB125">
        <v>579.09</v>
      </c>
      <c r="AC125">
        <v>393.89</v>
      </c>
      <c r="AD125">
        <v>0</v>
      </c>
      <c r="AE125">
        <v>0</v>
      </c>
      <c r="AF125">
        <v>579.09</v>
      </c>
      <c r="AG125">
        <v>393.89</v>
      </c>
      <c r="AH125">
        <v>0</v>
      </c>
      <c r="AI125">
        <v>1</v>
      </c>
      <c r="AJ125">
        <v>1</v>
      </c>
      <c r="AK125">
        <v>1</v>
      </c>
      <c r="AL125">
        <v>1</v>
      </c>
      <c r="AM125">
        <v>-2</v>
      </c>
      <c r="AN125">
        <v>0</v>
      </c>
      <c r="AO125">
        <v>0</v>
      </c>
      <c r="AP125">
        <v>1</v>
      </c>
      <c r="AQ125">
        <v>1</v>
      </c>
      <c r="AR125">
        <v>0</v>
      </c>
      <c r="AS125" t="s">
        <v>3</v>
      </c>
      <c r="AT125">
        <v>0.23</v>
      </c>
      <c r="AU125" t="s">
        <v>3</v>
      </c>
      <c r="AV125">
        <v>1</v>
      </c>
      <c r="AW125">
        <v>2</v>
      </c>
      <c r="AX125">
        <v>72313539</v>
      </c>
      <c r="AY125">
        <v>2</v>
      </c>
      <c r="AZ125">
        <v>98304</v>
      </c>
      <c r="BA125">
        <v>136</v>
      </c>
      <c r="BB125">
        <v>1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133.19070000000002</v>
      </c>
      <c r="BL125">
        <v>90.594700000000003</v>
      </c>
      <c r="BM125">
        <v>0</v>
      </c>
      <c r="BN125">
        <v>0</v>
      </c>
      <c r="BO125">
        <v>0.23</v>
      </c>
      <c r="BP125">
        <v>1</v>
      </c>
      <c r="BQ125">
        <v>0</v>
      </c>
      <c r="BR125">
        <v>133.19070000000002</v>
      </c>
      <c r="BS125">
        <v>90.594700000000003</v>
      </c>
      <c r="BT125">
        <v>0</v>
      </c>
      <c r="BU125">
        <v>0</v>
      </c>
      <c r="BV125">
        <v>0.23</v>
      </c>
      <c r="BW125">
        <v>1</v>
      </c>
      <c r="CV125">
        <v>0</v>
      </c>
      <c r="CW125">
        <f>ROUND(Y125*Source!I141*DO125,7)</f>
        <v>0.46</v>
      </c>
      <c r="CX125">
        <f>ROUND(Y125*Source!I141,7)</f>
        <v>0.46</v>
      </c>
      <c r="CY125">
        <f>AB125</f>
        <v>579.09</v>
      </c>
      <c r="CZ125">
        <f>AF125</f>
        <v>579.09</v>
      </c>
      <c r="DA125">
        <f>AJ125</f>
        <v>1</v>
      </c>
      <c r="DB125">
        <f t="shared" si="21"/>
        <v>133.19</v>
      </c>
      <c r="DC125">
        <f t="shared" si="22"/>
        <v>90.59</v>
      </c>
      <c r="DD125" t="s">
        <v>3</v>
      </c>
      <c r="DE125" t="s">
        <v>3</v>
      </c>
      <c r="DF125">
        <f t="shared" si="30"/>
        <v>0</v>
      </c>
      <c r="DG125">
        <f t="shared" si="29"/>
        <v>266.38</v>
      </c>
      <c r="DH125">
        <f t="shared" si="23"/>
        <v>181.19</v>
      </c>
      <c r="DI125">
        <f t="shared" si="24"/>
        <v>0</v>
      </c>
      <c r="DJ125">
        <f>DG125+DH125</f>
        <v>447.57</v>
      </c>
      <c r="DK125">
        <v>1</v>
      </c>
      <c r="DL125" t="s">
        <v>947</v>
      </c>
      <c r="DM125">
        <v>4</v>
      </c>
      <c r="DN125" t="s">
        <v>922</v>
      </c>
      <c r="DO125">
        <v>1</v>
      </c>
    </row>
    <row r="126" spans="1:119" x14ac:dyDescent="0.2">
      <c r="A126">
        <f>ROW(Source!A141)</f>
        <v>141</v>
      </c>
      <c r="B126">
        <v>72309884</v>
      </c>
      <c r="C126">
        <v>72313523</v>
      </c>
      <c r="D126">
        <v>68784205</v>
      </c>
      <c r="E126">
        <v>1</v>
      </c>
      <c r="F126">
        <v>1</v>
      </c>
      <c r="G126">
        <v>1</v>
      </c>
      <c r="H126">
        <v>2</v>
      </c>
      <c r="I126" t="s">
        <v>981</v>
      </c>
      <c r="J126" t="s">
        <v>982</v>
      </c>
      <c r="K126" t="s">
        <v>983</v>
      </c>
      <c r="L126">
        <v>1368</v>
      </c>
      <c r="N126">
        <v>1011</v>
      </c>
      <c r="O126" t="s">
        <v>926</v>
      </c>
      <c r="P126" t="s">
        <v>926</v>
      </c>
      <c r="Q126">
        <v>1</v>
      </c>
      <c r="W126">
        <v>0</v>
      </c>
      <c r="X126">
        <v>-880363394</v>
      </c>
      <c r="Y126">
        <f t="shared" si="20"/>
        <v>0.01</v>
      </c>
      <c r="AA126">
        <v>0</v>
      </c>
      <c r="AB126">
        <v>5.66</v>
      </c>
      <c r="AC126">
        <v>0</v>
      </c>
      <c r="AD126">
        <v>0</v>
      </c>
      <c r="AE126">
        <v>0</v>
      </c>
      <c r="AF126">
        <v>4.3499999999999996</v>
      </c>
      <c r="AG126">
        <v>0</v>
      </c>
      <c r="AH126">
        <v>0</v>
      </c>
      <c r="AI126">
        <v>1</v>
      </c>
      <c r="AJ126">
        <v>1.3</v>
      </c>
      <c r="AK126">
        <v>1</v>
      </c>
      <c r="AL126">
        <v>1</v>
      </c>
      <c r="AM126">
        <v>2</v>
      </c>
      <c r="AN126">
        <v>0</v>
      </c>
      <c r="AO126">
        <v>0</v>
      </c>
      <c r="AP126">
        <v>1</v>
      </c>
      <c r="AQ126">
        <v>1</v>
      </c>
      <c r="AR126">
        <v>0</v>
      </c>
      <c r="AS126" t="s">
        <v>3</v>
      </c>
      <c r="AT126">
        <v>0.01</v>
      </c>
      <c r="AU126" t="s">
        <v>3</v>
      </c>
      <c r="AV126">
        <v>1</v>
      </c>
      <c r="AW126">
        <v>2</v>
      </c>
      <c r="AX126">
        <v>72313540</v>
      </c>
      <c r="AY126">
        <v>1</v>
      </c>
      <c r="AZ126">
        <v>0</v>
      </c>
      <c r="BA126">
        <v>137</v>
      </c>
      <c r="BB126">
        <v>1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4.3499999999999997E-2</v>
      </c>
      <c r="BL126">
        <v>0</v>
      </c>
      <c r="BM126">
        <v>0</v>
      </c>
      <c r="BN126">
        <v>0</v>
      </c>
      <c r="BO126">
        <v>0</v>
      </c>
      <c r="BP126">
        <v>1</v>
      </c>
      <c r="BQ126">
        <v>0</v>
      </c>
      <c r="BR126">
        <v>4.3499999999999997E-2</v>
      </c>
      <c r="BS126">
        <v>0</v>
      </c>
      <c r="BT126">
        <v>0</v>
      </c>
      <c r="BU126">
        <v>0</v>
      </c>
      <c r="BV126">
        <v>0</v>
      </c>
      <c r="BW126">
        <v>1</v>
      </c>
      <c r="CV126">
        <v>0</v>
      </c>
      <c r="CW126">
        <f>ROUND(Y126*Source!I141*DO126,7)</f>
        <v>0</v>
      </c>
      <c r="CX126">
        <f>ROUND(Y126*Source!I141,7)</f>
        <v>0.02</v>
      </c>
      <c r="CY126">
        <f>AB126</f>
        <v>5.66</v>
      </c>
      <c r="CZ126">
        <f>AF126</f>
        <v>4.3499999999999996</v>
      </c>
      <c r="DA126">
        <f>AJ126</f>
        <v>1.3</v>
      </c>
      <c r="DB126">
        <f t="shared" si="21"/>
        <v>0.04</v>
      </c>
      <c r="DC126">
        <f t="shared" si="22"/>
        <v>0</v>
      </c>
      <c r="DD126" t="s">
        <v>3</v>
      </c>
      <c r="DE126" t="s">
        <v>3</v>
      </c>
      <c r="DF126">
        <f t="shared" si="30"/>
        <v>0</v>
      </c>
      <c r="DG126">
        <f>ROUND(ROUND(AF126*AJ126,2)*CX126,2)</f>
        <v>0.11</v>
      </c>
      <c r="DH126">
        <f t="shared" si="23"/>
        <v>0</v>
      </c>
      <c r="DI126">
        <f t="shared" si="24"/>
        <v>0</v>
      </c>
      <c r="DJ126">
        <f>DG126+DH126</f>
        <v>0.11</v>
      </c>
      <c r="DK126">
        <v>0</v>
      </c>
      <c r="DL126" t="s">
        <v>3</v>
      </c>
      <c r="DM126">
        <v>0</v>
      </c>
      <c r="DN126" t="s">
        <v>3</v>
      </c>
      <c r="DO126">
        <v>0</v>
      </c>
    </row>
    <row r="127" spans="1:119" x14ac:dyDescent="0.2">
      <c r="A127">
        <f>ROW(Source!A141)</f>
        <v>141</v>
      </c>
      <c r="B127">
        <v>72309884</v>
      </c>
      <c r="C127">
        <v>72313523</v>
      </c>
      <c r="D127">
        <v>68784243</v>
      </c>
      <c r="E127">
        <v>1</v>
      </c>
      <c r="F127">
        <v>1</v>
      </c>
      <c r="G127">
        <v>1</v>
      </c>
      <c r="H127">
        <v>2</v>
      </c>
      <c r="I127" t="s">
        <v>941</v>
      </c>
      <c r="J127" t="s">
        <v>942</v>
      </c>
      <c r="K127" t="s">
        <v>943</v>
      </c>
      <c r="L127">
        <v>1368</v>
      </c>
      <c r="N127">
        <v>1011</v>
      </c>
      <c r="O127" t="s">
        <v>926</v>
      </c>
      <c r="P127" t="s">
        <v>926</v>
      </c>
      <c r="Q127">
        <v>1</v>
      </c>
      <c r="W127">
        <v>0</v>
      </c>
      <c r="X127">
        <v>303316554</v>
      </c>
      <c r="Y127">
        <f t="shared" si="20"/>
        <v>0.41</v>
      </c>
      <c r="AA127">
        <v>0</v>
      </c>
      <c r="AB127">
        <v>42.96</v>
      </c>
      <c r="AC127">
        <v>0</v>
      </c>
      <c r="AD127">
        <v>0</v>
      </c>
      <c r="AE127">
        <v>0</v>
      </c>
      <c r="AF127">
        <v>42.96</v>
      </c>
      <c r="AG127">
        <v>0</v>
      </c>
      <c r="AH127">
        <v>0</v>
      </c>
      <c r="AI127">
        <v>1</v>
      </c>
      <c r="AJ127">
        <v>1</v>
      </c>
      <c r="AK127">
        <v>1</v>
      </c>
      <c r="AL127">
        <v>1</v>
      </c>
      <c r="AM127">
        <v>-2</v>
      </c>
      <c r="AN127">
        <v>0</v>
      </c>
      <c r="AO127">
        <v>0</v>
      </c>
      <c r="AP127">
        <v>1</v>
      </c>
      <c r="AQ127">
        <v>1</v>
      </c>
      <c r="AR127">
        <v>0</v>
      </c>
      <c r="AS127" t="s">
        <v>3</v>
      </c>
      <c r="AT127">
        <v>0.41</v>
      </c>
      <c r="AU127" t="s">
        <v>3</v>
      </c>
      <c r="AV127">
        <v>1</v>
      </c>
      <c r="AW127">
        <v>2</v>
      </c>
      <c r="AX127">
        <v>72313541</v>
      </c>
      <c r="AY127">
        <v>2</v>
      </c>
      <c r="AZ127">
        <v>32768</v>
      </c>
      <c r="BA127">
        <v>138</v>
      </c>
      <c r="BB127">
        <v>1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17.613599999999998</v>
      </c>
      <c r="BL127">
        <v>0</v>
      </c>
      <c r="BM127">
        <v>0</v>
      </c>
      <c r="BN127">
        <v>0</v>
      </c>
      <c r="BO127">
        <v>0</v>
      </c>
      <c r="BP127">
        <v>1</v>
      </c>
      <c r="BQ127">
        <v>0</v>
      </c>
      <c r="BR127">
        <v>17.613599999999998</v>
      </c>
      <c r="BS127">
        <v>0</v>
      </c>
      <c r="BT127">
        <v>0</v>
      </c>
      <c r="BU127">
        <v>0</v>
      </c>
      <c r="BV127">
        <v>0</v>
      </c>
      <c r="BW127">
        <v>1</v>
      </c>
      <c r="CV127">
        <v>0</v>
      </c>
      <c r="CW127">
        <f>ROUND(Y127*Source!I141*DO127,7)</f>
        <v>0</v>
      </c>
      <c r="CX127">
        <f>ROUND(Y127*Source!I141,7)</f>
        <v>0.82</v>
      </c>
      <c r="CY127">
        <f>AB127</f>
        <v>42.96</v>
      </c>
      <c r="CZ127">
        <f>AF127</f>
        <v>42.96</v>
      </c>
      <c r="DA127">
        <f>AJ127</f>
        <v>1</v>
      </c>
      <c r="DB127">
        <f t="shared" si="21"/>
        <v>17.61</v>
      </c>
      <c r="DC127">
        <f t="shared" si="22"/>
        <v>0</v>
      </c>
      <c r="DD127" t="s">
        <v>3</v>
      </c>
      <c r="DE127" t="s">
        <v>3</v>
      </c>
      <c r="DF127">
        <f t="shared" si="30"/>
        <v>0</v>
      </c>
      <c r="DG127">
        <f t="shared" ref="DG127:DG134" si="31">ROUND(ROUND(AF127,2)*CX127,2)</f>
        <v>35.229999999999997</v>
      </c>
      <c r="DH127">
        <f t="shared" si="23"/>
        <v>0</v>
      </c>
      <c r="DI127">
        <f t="shared" si="24"/>
        <v>0</v>
      </c>
      <c r="DJ127">
        <f>DG127+DH127</f>
        <v>35.229999999999997</v>
      </c>
      <c r="DK127">
        <v>1</v>
      </c>
      <c r="DL127" t="s">
        <v>3</v>
      </c>
      <c r="DM127">
        <v>0</v>
      </c>
      <c r="DN127" t="s">
        <v>3</v>
      </c>
      <c r="DO127">
        <v>0</v>
      </c>
    </row>
    <row r="128" spans="1:119" x14ac:dyDescent="0.2">
      <c r="A128">
        <f>ROW(Source!A141)</f>
        <v>141</v>
      </c>
      <c r="B128">
        <v>72309884</v>
      </c>
      <c r="C128">
        <v>72313523</v>
      </c>
      <c r="D128">
        <v>68849298</v>
      </c>
      <c r="E128">
        <v>1</v>
      </c>
      <c r="F128">
        <v>1</v>
      </c>
      <c r="G128">
        <v>1</v>
      </c>
      <c r="H128">
        <v>3</v>
      </c>
      <c r="I128" t="s">
        <v>984</v>
      </c>
      <c r="J128" t="s">
        <v>985</v>
      </c>
      <c r="K128" t="s">
        <v>986</v>
      </c>
      <c r="L128">
        <v>1339</v>
      </c>
      <c r="N128">
        <v>1007</v>
      </c>
      <c r="O128" t="s">
        <v>231</v>
      </c>
      <c r="P128" t="s">
        <v>231</v>
      </c>
      <c r="Q128">
        <v>1</v>
      </c>
      <c r="W128">
        <v>0</v>
      </c>
      <c r="X128">
        <v>-2058989610</v>
      </c>
      <c r="Y128">
        <f t="shared" si="20"/>
        <v>1.4999999999999999E-2</v>
      </c>
      <c r="AA128">
        <v>105.47</v>
      </c>
      <c r="AB128">
        <v>0</v>
      </c>
      <c r="AC128">
        <v>0</v>
      </c>
      <c r="AD128">
        <v>0</v>
      </c>
      <c r="AE128">
        <v>114.64</v>
      </c>
      <c r="AF128">
        <v>0</v>
      </c>
      <c r="AG128">
        <v>0</v>
      </c>
      <c r="AH128">
        <v>0</v>
      </c>
      <c r="AI128">
        <v>0.92</v>
      </c>
      <c r="AJ128">
        <v>1</v>
      </c>
      <c r="AK128">
        <v>1</v>
      </c>
      <c r="AL128">
        <v>1</v>
      </c>
      <c r="AM128">
        <v>2</v>
      </c>
      <c r="AN128">
        <v>0</v>
      </c>
      <c r="AO128">
        <v>0</v>
      </c>
      <c r="AP128">
        <v>1</v>
      </c>
      <c r="AQ128">
        <v>1</v>
      </c>
      <c r="AR128">
        <v>0</v>
      </c>
      <c r="AS128" t="s">
        <v>3</v>
      </c>
      <c r="AT128">
        <v>1.4999999999999999E-2</v>
      </c>
      <c r="AU128" t="s">
        <v>3</v>
      </c>
      <c r="AV128">
        <v>0</v>
      </c>
      <c r="AW128">
        <v>2</v>
      </c>
      <c r="AX128">
        <v>72313542</v>
      </c>
      <c r="AY128">
        <v>2</v>
      </c>
      <c r="AZ128">
        <v>16384</v>
      </c>
      <c r="BA128">
        <v>139</v>
      </c>
      <c r="BB128">
        <v>1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1.7196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1</v>
      </c>
      <c r="BQ128">
        <v>1.7196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1</v>
      </c>
      <c r="CV128">
        <v>0</v>
      </c>
      <c r="CW128">
        <v>0</v>
      </c>
      <c r="CX128">
        <f>ROUND(Y128*Source!I141,7)</f>
        <v>0.03</v>
      </c>
      <c r="CY128">
        <f t="shared" ref="CY128:CY133" si="32">AA128</f>
        <v>105.47</v>
      </c>
      <c r="CZ128">
        <f t="shared" ref="CZ128:CZ133" si="33">AE128</f>
        <v>114.64</v>
      </c>
      <c r="DA128">
        <f t="shared" ref="DA128:DA133" si="34">AI128</f>
        <v>0.92</v>
      </c>
      <c r="DB128">
        <f t="shared" si="21"/>
        <v>1.72</v>
      </c>
      <c r="DC128">
        <f t="shared" si="22"/>
        <v>0</v>
      </c>
      <c r="DD128" t="s">
        <v>3</v>
      </c>
      <c r="DE128" t="s">
        <v>3</v>
      </c>
      <c r="DF128">
        <f>ROUND(ROUND(AE128*AI128,2)*CX128,2)</f>
        <v>3.16</v>
      </c>
      <c r="DG128">
        <f t="shared" si="31"/>
        <v>0</v>
      </c>
      <c r="DH128">
        <f t="shared" si="23"/>
        <v>0</v>
      </c>
      <c r="DI128">
        <f t="shared" si="24"/>
        <v>0</v>
      </c>
      <c r="DJ128">
        <f t="shared" ref="DJ128:DJ133" si="35">DF128</f>
        <v>3.16</v>
      </c>
      <c r="DK128">
        <v>0</v>
      </c>
      <c r="DL128" t="s">
        <v>3</v>
      </c>
      <c r="DM128">
        <v>0</v>
      </c>
      <c r="DN128" t="s">
        <v>3</v>
      </c>
      <c r="DO128">
        <v>0</v>
      </c>
    </row>
    <row r="129" spans="1:119" x14ac:dyDescent="0.2">
      <c r="A129">
        <f>ROW(Source!A141)</f>
        <v>141</v>
      </c>
      <c r="B129">
        <v>72309884</v>
      </c>
      <c r="C129">
        <v>72313523</v>
      </c>
      <c r="D129">
        <v>68849302</v>
      </c>
      <c r="E129">
        <v>1</v>
      </c>
      <c r="F129">
        <v>1</v>
      </c>
      <c r="G129">
        <v>1</v>
      </c>
      <c r="H129">
        <v>3</v>
      </c>
      <c r="I129" t="s">
        <v>987</v>
      </c>
      <c r="J129" t="s">
        <v>988</v>
      </c>
      <c r="K129" t="s">
        <v>989</v>
      </c>
      <c r="L129">
        <v>1346</v>
      </c>
      <c r="N129">
        <v>1009</v>
      </c>
      <c r="O129" t="s">
        <v>443</v>
      </c>
      <c r="P129" t="s">
        <v>443</v>
      </c>
      <c r="Q129">
        <v>1</v>
      </c>
      <c r="W129">
        <v>0</v>
      </c>
      <c r="X129">
        <v>-1568219933</v>
      </c>
      <c r="Y129">
        <f t="shared" ref="Y129:Y192" si="36">AT129</f>
        <v>3.5</v>
      </c>
      <c r="AA129">
        <v>53.38</v>
      </c>
      <c r="AB129">
        <v>0</v>
      </c>
      <c r="AC129">
        <v>0</v>
      </c>
      <c r="AD129">
        <v>0</v>
      </c>
      <c r="AE129">
        <v>41.38</v>
      </c>
      <c r="AF129">
        <v>0</v>
      </c>
      <c r="AG129">
        <v>0</v>
      </c>
      <c r="AH129">
        <v>0</v>
      </c>
      <c r="AI129">
        <v>1.29</v>
      </c>
      <c r="AJ129">
        <v>1</v>
      </c>
      <c r="AK129">
        <v>1</v>
      </c>
      <c r="AL129">
        <v>1</v>
      </c>
      <c r="AM129">
        <v>2</v>
      </c>
      <c r="AN129">
        <v>0</v>
      </c>
      <c r="AO129">
        <v>0</v>
      </c>
      <c r="AP129">
        <v>1</v>
      </c>
      <c r="AQ129">
        <v>1</v>
      </c>
      <c r="AR129">
        <v>0</v>
      </c>
      <c r="AS129" t="s">
        <v>3</v>
      </c>
      <c r="AT129">
        <v>3.5</v>
      </c>
      <c r="AU129" t="s">
        <v>3</v>
      </c>
      <c r="AV129">
        <v>0</v>
      </c>
      <c r="AW129">
        <v>2</v>
      </c>
      <c r="AX129">
        <v>72313543</v>
      </c>
      <c r="AY129">
        <v>1</v>
      </c>
      <c r="AZ129">
        <v>0</v>
      </c>
      <c r="BA129">
        <v>140</v>
      </c>
      <c r="BB129">
        <v>1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144.83000000000001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1</v>
      </c>
      <c r="BQ129">
        <v>144.83000000000001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1</v>
      </c>
      <c r="CV129">
        <v>0</v>
      </c>
      <c r="CW129">
        <v>0</v>
      </c>
      <c r="CX129">
        <f>ROUND(Y129*Source!I141,7)</f>
        <v>7</v>
      </c>
      <c r="CY129">
        <f t="shared" si="32"/>
        <v>53.38</v>
      </c>
      <c r="CZ129">
        <f t="shared" si="33"/>
        <v>41.38</v>
      </c>
      <c r="DA129">
        <f t="shared" si="34"/>
        <v>1.29</v>
      </c>
      <c r="DB129">
        <f t="shared" ref="DB129:DB192" si="37">ROUND(ROUND(AT129*CZ129,2),6)</f>
        <v>144.83000000000001</v>
      </c>
      <c r="DC129">
        <f t="shared" ref="DC129:DC192" si="38">ROUND(ROUND(AT129*AG129,2),6)</f>
        <v>0</v>
      </c>
      <c r="DD129" t="s">
        <v>3</v>
      </c>
      <c r="DE129" t="s">
        <v>3</v>
      </c>
      <c r="DF129">
        <f>ROUND(ROUND(AE129*AI129,2)*CX129,2)</f>
        <v>373.66</v>
      </c>
      <c r="DG129">
        <f t="shared" si="31"/>
        <v>0</v>
      </c>
      <c r="DH129">
        <f t="shared" ref="DH129:DH192" si="39">ROUND(ROUND(AG129,2)*CX129,2)</f>
        <v>0</v>
      </c>
      <c r="DI129">
        <f t="shared" ref="DI129:DI192" si="40">ROUND(ROUND(AH129,2)*CX129,2)</f>
        <v>0</v>
      </c>
      <c r="DJ129">
        <f t="shared" si="35"/>
        <v>373.66</v>
      </c>
      <c r="DK129">
        <v>0</v>
      </c>
      <c r="DL129" t="s">
        <v>3</v>
      </c>
      <c r="DM129">
        <v>0</v>
      </c>
      <c r="DN129" t="s">
        <v>3</v>
      </c>
      <c r="DO129">
        <v>0</v>
      </c>
    </row>
    <row r="130" spans="1:119" x14ac:dyDescent="0.2">
      <c r="A130">
        <f>ROW(Source!A141)</f>
        <v>141</v>
      </c>
      <c r="B130">
        <v>72309884</v>
      </c>
      <c r="C130">
        <v>72313523</v>
      </c>
      <c r="D130">
        <v>68851323</v>
      </c>
      <c r="E130">
        <v>1</v>
      </c>
      <c r="F130">
        <v>1</v>
      </c>
      <c r="G130">
        <v>1</v>
      </c>
      <c r="H130">
        <v>3</v>
      </c>
      <c r="I130" t="s">
        <v>951</v>
      </c>
      <c r="J130" t="s">
        <v>952</v>
      </c>
      <c r="K130" t="s">
        <v>953</v>
      </c>
      <c r="L130">
        <v>1383</v>
      </c>
      <c r="N130">
        <v>1013</v>
      </c>
      <c r="O130" t="s">
        <v>954</v>
      </c>
      <c r="P130" t="s">
        <v>954</v>
      </c>
      <c r="Q130">
        <v>1</v>
      </c>
      <c r="W130">
        <v>0</v>
      </c>
      <c r="X130">
        <v>1840299850</v>
      </c>
      <c r="Y130">
        <f t="shared" si="36"/>
        <v>0.16200000000000001</v>
      </c>
      <c r="AA130">
        <v>9.35</v>
      </c>
      <c r="AB130">
        <v>0</v>
      </c>
      <c r="AC130">
        <v>0</v>
      </c>
      <c r="AD130">
        <v>0</v>
      </c>
      <c r="AE130">
        <v>9.35</v>
      </c>
      <c r="AF130">
        <v>0</v>
      </c>
      <c r="AG130">
        <v>0</v>
      </c>
      <c r="AH130">
        <v>0</v>
      </c>
      <c r="AI130">
        <v>1</v>
      </c>
      <c r="AJ130">
        <v>1</v>
      </c>
      <c r="AK130">
        <v>1</v>
      </c>
      <c r="AL130">
        <v>1</v>
      </c>
      <c r="AM130">
        <v>-2</v>
      </c>
      <c r="AN130">
        <v>0</v>
      </c>
      <c r="AO130">
        <v>0</v>
      </c>
      <c r="AP130">
        <v>1</v>
      </c>
      <c r="AQ130">
        <v>1</v>
      </c>
      <c r="AR130">
        <v>0</v>
      </c>
      <c r="AS130" t="s">
        <v>3</v>
      </c>
      <c r="AT130">
        <v>0.16200000000000001</v>
      </c>
      <c r="AU130" t="s">
        <v>3</v>
      </c>
      <c r="AV130">
        <v>0</v>
      </c>
      <c r="AW130">
        <v>2</v>
      </c>
      <c r="AX130">
        <v>72313544</v>
      </c>
      <c r="AY130">
        <v>1</v>
      </c>
      <c r="AZ130">
        <v>0</v>
      </c>
      <c r="BA130">
        <v>141</v>
      </c>
      <c r="BB130">
        <v>1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1.5146999999999999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1</v>
      </c>
      <c r="BQ130">
        <v>1.5146999999999999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1</v>
      </c>
      <c r="CV130">
        <v>0</v>
      </c>
      <c r="CW130">
        <v>0</v>
      </c>
      <c r="CX130">
        <f>ROUND(Y130*Source!I141,7)</f>
        <v>0.32400000000000001</v>
      </c>
      <c r="CY130">
        <f t="shared" si="32"/>
        <v>9.35</v>
      </c>
      <c r="CZ130">
        <f t="shared" si="33"/>
        <v>9.35</v>
      </c>
      <c r="DA130">
        <f t="shared" si="34"/>
        <v>1</v>
      </c>
      <c r="DB130">
        <f t="shared" si="37"/>
        <v>1.51</v>
      </c>
      <c r="DC130">
        <f t="shared" si="38"/>
        <v>0</v>
      </c>
      <c r="DD130" t="s">
        <v>3</v>
      </c>
      <c r="DE130" t="s">
        <v>3</v>
      </c>
      <c r="DF130">
        <f>ROUND(ROUND(AE130,2)*CX130,2)</f>
        <v>3.03</v>
      </c>
      <c r="DG130">
        <f t="shared" si="31"/>
        <v>0</v>
      </c>
      <c r="DH130">
        <f t="shared" si="39"/>
        <v>0</v>
      </c>
      <c r="DI130">
        <f t="shared" si="40"/>
        <v>0</v>
      </c>
      <c r="DJ130">
        <f t="shared" si="35"/>
        <v>3.03</v>
      </c>
      <c r="DK130">
        <v>1</v>
      </c>
      <c r="DL130" t="s">
        <v>3</v>
      </c>
      <c r="DM130">
        <v>0</v>
      </c>
      <c r="DN130" t="s">
        <v>3</v>
      </c>
      <c r="DO130">
        <v>0</v>
      </c>
    </row>
    <row r="131" spans="1:119" x14ac:dyDescent="0.2">
      <c r="A131">
        <f>ROW(Source!A141)</f>
        <v>141</v>
      </c>
      <c r="B131">
        <v>72309884</v>
      </c>
      <c r="C131">
        <v>72313523</v>
      </c>
      <c r="D131">
        <v>68852066</v>
      </c>
      <c r="E131">
        <v>1</v>
      </c>
      <c r="F131">
        <v>1</v>
      </c>
      <c r="G131">
        <v>1</v>
      </c>
      <c r="H131">
        <v>3</v>
      </c>
      <c r="I131" t="s">
        <v>955</v>
      </c>
      <c r="J131" t="s">
        <v>956</v>
      </c>
      <c r="K131" t="s">
        <v>957</v>
      </c>
      <c r="L131">
        <v>1346</v>
      </c>
      <c r="N131">
        <v>1009</v>
      </c>
      <c r="O131" t="s">
        <v>443</v>
      </c>
      <c r="P131" t="s">
        <v>443</v>
      </c>
      <c r="Q131">
        <v>1</v>
      </c>
      <c r="W131">
        <v>0</v>
      </c>
      <c r="X131">
        <v>-163259778</v>
      </c>
      <c r="Y131">
        <f t="shared" si="36"/>
        <v>0.09</v>
      </c>
      <c r="AA131">
        <v>144.74</v>
      </c>
      <c r="AB131">
        <v>0</v>
      </c>
      <c r="AC131">
        <v>0</v>
      </c>
      <c r="AD131">
        <v>0</v>
      </c>
      <c r="AE131">
        <v>155.63</v>
      </c>
      <c r="AF131">
        <v>0</v>
      </c>
      <c r="AG131">
        <v>0</v>
      </c>
      <c r="AH131">
        <v>0</v>
      </c>
      <c r="AI131">
        <v>0.93</v>
      </c>
      <c r="AJ131">
        <v>1</v>
      </c>
      <c r="AK131">
        <v>1</v>
      </c>
      <c r="AL131">
        <v>1</v>
      </c>
      <c r="AM131">
        <v>2</v>
      </c>
      <c r="AN131">
        <v>0</v>
      </c>
      <c r="AO131">
        <v>0</v>
      </c>
      <c r="AP131">
        <v>1</v>
      </c>
      <c r="AQ131">
        <v>1</v>
      </c>
      <c r="AR131">
        <v>0</v>
      </c>
      <c r="AS131" t="s">
        <v>3</v>
      </c>
      <c r="AT131">
        <v>0.09</v>
      </c>
      <c r="AU131" t="s">
        <v>3</v>
      </c>
      <c r="AV131">
        <v>0</v>
      </c>
      <c r="AW131">
        <v>2</v>
      </c>
      <c r="AX131">
        <v>72313545</v>
      </c>
      <c r="AY131">
        <v>1</v>
      </c>
      <c r="AZ131">
        <v>0</v>
      </c>
      <c r="BA131">
        <v>142</v>
      </c>
      <c r="BB131">
        <v>1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14.006699999999999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1</v>
      </c>
      <c r="BQ131">
        <v>14.006699999999999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1</v>
      </c>
      <c r="CV131">
        <v>0</v>
      </c>
      <c r="CW131">
        <v>0</v>
      </c>
      <c r="CX131">
        <f>ROUND(Y131*Source!I141,7)</f>
        <v>0.18</v>
      </c>
      <c r="CY131">
        <f t="shared" si="32"/>
        <v>144.74</v>
      </c>
      <c r="CZ131">
        <f t="shared" si="33"/>
        <v>155.63</v>
      </c>
      <c r="DA131">
        <f t="shared" si="34"/>
        <v>0.93</v>
      </c>
      <c r="DB131">
        <f t="shared" si="37"/>
        <v>14.01</v>
      </c>
      <c r="DC131">
        <f t="shared" si="38"/>
        <v>0</v>
      </c>
      <c r="DD131" t="s">
        <v>3</v>
      </c>
      <c r="DE131" t="s">
        <v>3</v>
      </c>
      <c r="DF131">
        <f>ROUND(ROUND(AE131*AI131,2)*CX131,2)</f>
        <v>26.05</v>
      </c>
      <c r="DG131">
        <f t="shared" si="31"/>
        <v>0</v>
      </c>
      <c r="DH131">
        <f t="shared" si="39"/>
        <v>0</v>
      </c>
      <c r="DI131">
        <f t="shared" si="40"/>
        <v>0</v>
      </c>
      <c r="DJ131">
        <f t="shared" si="35"/>
        <v>26.05</v>
      </c>
      <c r="DK131">
        <v>0</v>
      </c>
      <c r="DL131" t="s">
        <v>3</v>
      </c>
      <c r="DM131">
        <v>0</v>
      </c>
      <c r="DN131" t="s">
        <v>3</v>
      </c>
      <c r="DO131">
        <v>0</v>
      </c>
    </row>
    <row r="132" spans="1:119" x14ac:dyDescent="0.2">
      <c r="A132">
        <f>ROW(Source!A141)</f>
        <v>141</v>
      </c>
      <c r="B132">
        <v>72309884</v>
      </c>
      <c r="C132">
        <v>72313523</v>
      </c>
      <c r="D132">
        <v>68854405</v>
      </c>
      <c r="E132">
        <v>1</v>
      </c>
      <c r="F132">
        <v>1</v>
      </c>
      <c r="G132">
        <v>1</v>
      </c>
      <c r="H132">
        <v>3</v>
      </c>
      <c r="I132" t="s">
        <v>1103</v>
      </c>
      <c r="J132" t="s">
        <v>1104</v>
      </c>
      <c r="K132" t="s">
        <v>1105</v>
      </c>
      <c r="L132">
        <v>1339</v>
      </c>
      <c r="N132">
        <v>1007</v>
      </c>
      <c r="O132" t="s">
        <v>231</v>
      </c>
      <c r="P132" t="s">
        <v>231</v>
      </c>
      <c r="Q132">
        <v>1</v>
      </c>
      <c r="W132">
        <v>0</v>
      </c>
      <c r="X132">
        <v>85499050</v>
      </c>
      <c r="Y132">
        <f t="shared" si="36"/>
        <v>0.02</v>
      </c>
      <c r="AA132">
        <v>2006.46</v>
      </c>
      <c r="AB132">
        <v>0</v>
      </c>
      <c r="AC132">
        <v>0</v>
      </c>
      <c r="AD132">
        <v>0</v>
      </c>
      <c r="AE132">
        <v>565.20000000000005</v>
      </c>
      <c r="AF132">
        <v>0</v>
      </c>
      <c r="AG132">
        <v>0</v>
      </c>
      <c r="AH132">
        <v>0</v>
      </c>
      <c r="AI132">
        <v>3.55</v>
      </c>
      <c r="AJ132">
        <v>1</v>
      </c>
      <c r="AK132">
        <v>1</v>
      </c>
      <c r="AL132">
        <v>1</v>
      </c>
      <c r="AM132">
        <v>2</v>
      </c>
      <c r="AN132">
        <v>0</v>
      </c>
      <c r="AO132">
        <v>0</v>
      </c>
      <c r="AP132">
        <v>1</v>
      </c>
      <c r="AQ132">
        <v>1</v>
      </c>
      <c r="AR132">
        <v>0</v>
      </c>
      <c r="AS132" t="s">
        <v>3</v>
      </c>
      <c r="AT132">
        <v>0.02</v>
      </c>
      <c r="AU132" t="s">
        <v>3</v>
      </c>
      <c r="AV132">
        <v>0</v>
      </c>
      <c r="AW132">
        <v>2</v>
      </c>
      <c r="AX132">
        <v>72313546</v>
      </c>
      <c r="AY132">
        <v>1</v>
      </c>
      <c r="AZ132">
        <v>0</v>
      </c>
      <c r="BA132">
        <v>143</v>
      </c>
      <c r="BB132">
        <v>1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11.304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1</v>
      </c>
      <c r="BQ132">
        <v>11.304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1</v>
      </c>
      <c r="CV132">
        <v>0</v>
      </c>
      <c r="CW132">
        <v>0</v>
      </c>
      <c r="CX132">
        <f>ROUND(Y132*Source!I141,7)</f>
        <v>0.04</v>
      </c>
      <c r="CY132">
        <f t="shared" si="32"/>
        <v>2006.46</v>
      </c>
      <c r="CZ132">
        <f t="shared" si="33"/>
        <v>565.20000000000005</v>
      </c>
      <c r="DA132">
        <f t="shared" si="34"/>
        <v>3.55</v>
      </c>
      <c r="DB132">
        <f t="shared" si="37"/>
        <v>11.3</v>
      </c>
      <c r="DC132">
        <f t="shared" si="38"/>
        <v>0</v>
      </c>
      <c r="DD132" t="s">
        <v>3</v>
      </c>
      <c r="DE132" t="s">
        <v>3</v>
      </c>
      <c r="DF132">
        <f>ROUND(ROUND(AE132*AI132,2)*CX132,2)</f>
        <v>80.260000000000005</v>
      </c>
      <c r="DG132">
        <f t="shared" si="31"/>
        <v>0</v>
      </c>
      <c r="DH132">
        <f t="shared" si="39"/>
        <v>0</v>
      </c>
      <c r="DI132">
        <f t="shared" si="40"/>
        <v>0</v>
      </c>
      <c r="DJ132">
        <f t="shared" si="35"/>
        <v>80.260000000000005</v>
      </c>
      <c r="DK132">
        <v>0</v>
      </c>
      <c r="DL132" t="s">
        <v>3</v>
      </c>
      <c r="DM132">
        <v>0</v>
      </c>
      <c r="DN132" t="s">
        <v>3</v>
      </c>
      <c r="DO132">
        <v>0</v>
      </c>
    </row>
    <row r="133" spans="1:119" x14ac:dyDescent="0.2">
      <c r="A133">
        <f>ROW(Source!A141)</f>
        <v>141</v>
      </c>
      <c r="B133">
        <v>72309884</v>
      </c>
      <c r="C133">
        <v>72313523</v>
      </c>
      <c r="D133">
        <v>68854889</v>
      </c>
      <c r="E133">
        <v>1</v>
      </c>
      <c r="F133">
        <v>1</v>
      </c>
      <c r="G133">
        <v>1</v>
      </c>
      <c r="H133">
        <v>3</v>
      </c>
      <c r="I133" t="s">
        <v>1106</v>
      </c>
      <c r="J133" t="s">
        <v>1107</v>
      </c>
      <c r="K133" t="s">
        <v>1108</v>
      </c>
      <c r="L133">
        <v>1339</v>
      </c>
      <c r="N133">
        <v>1007</v>
      </c>
      <c r="O133" t="s">
        <v>231</v>
      </c>
      <c r="P133" t="s">
        <v>231</v>
      </c>
      <c r="Q133">
        <v>1</v>
      </c>
      <c r="W133">
        <v>0</v>
      </c>
      <c r="X133">
        <v>1446887125</v>
      </c>
      <c r="Y133">
        <f t="shared" si="36"/>
        <v>1E-3</v>
      </c>
      <c r="AA133">
        <v>6397.5</v>
      </c>
      <c r="AB133">
        <v>0</v>
      </c>
      <c r="AC133">
        <v>0</v>
      </c>
      <c r="AD133">
        <v>0</v>
      </c>
      <c r="AE133">
        <v>4442.71</v>
      </c>
      <c r="AF133">
        <v>0</v>
      </c>
      <c r="AG133">
        <v>0</v>
      </c>
      <c r="AH133">
        <v>0</v>
      </c>
      <c r="AI133">
        <v>1.44</v>
      </c>
      <c r="AJ133">
        <v>1</v>
      </c>
      <c r="AK133">
        <v>1</v>
      </c>
      <c r="AL133">
        <v>1</v>
      </c>
      <c r="AM133">
        <v>2</v>
      </c>
      <c r="AN133">
        <v>0</v>
      </c>
      <c r="AO133">
        <v>0</v>
      </c>
      <c r="AP133">
        <v>1</v>
      </c>
      <c r="AQ133">
        <v>1</v>
      </c>
      <c r="AR133">
        <v>0</v>
      </c>
      <c r="AS133" t="s">
        <v>3</v>
      </c>
      <c r="AT133">
        <v>1E-3</v>
      </c>
      <c r="AU133" t="s">
        <v>3</v>
      </c>
      <c r="AV133">
        <v>0</v>
      </c>
      <c r="AW133">
        <v>2</v>
      </c>
      <c r="AX133">
        <v>72313547</v>
      </c>
      <c r="AY133">
        <v>1</v>
      </c>
      <c r="AZ133">
        <v>0</v>
      </c>
      <c r="BA133">
        <v>144</v>
      </c>
      <c r="BB133">
        <v>1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4.4427099999999999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1</v>
      </c>
      <c r="BQ133">
        <v>4.4427099999999999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1</v>
      </c>
      <c r="CV133">
        <v>0</v>
      </c>
      <c r="CW133">
        <v>0</v>
      </c>
      <c r="CX133">
        <f>ROUND(Y133*Source!I141,7)</f>
        <v>2E-3</v>
      </c>
      <c r="CY133">
        <f t="shared" si="32"/>
        <v>6397.5</v>
      </c>
      <c r="CZ133">
        <f t="shared" si="33"/>
        <v>4442.71</v>
      </c>
      <c r="DA133">
        <f t="shared" si="34"/>
        <v>1.44</v>
      </c>
      <c r="DB133">
        <f t="shared" si="37"/>
        <v>4.4400000000000004</v>
      </c>
      <c r="DC133">
        <f t="shared" si="38"/>
        <v>0</v>
      </c>
      <c r="DD133" t="s">
        <v>3</v>
      </c>
      <c r="DE133" t="s">
        <v>3</v>
      </c>
      <c r="DF133">
        <f>ROUND(ROUND(AE133*AI133,2)*CX133,2)</f>
        <v>12.8</v>
      </c>
      <c r="DG133">
        <f t="shared" si="31"/>
        <v>0</v>
      </c>
      <c r="DH133">
        <f t="shared" si="39"/>
        <v>0</v>
      </c>
      <c r="DI133">
        <f t="shared" si="40"/>
        <v>0</v>
      </c>
      <c r="DJ133">
        <f t="shared" si="35"/>
        <v>12.8</v>
      </c>
      <c r="DK133">
        <v>0</v>
      </c>
      <c r="DL133" t="s">
        <v>3</v>
      </c>
      <c r="DM133">
        <v>0</v>
      </c>
      <c r="DN133" t="s">
        <v>3</v>
      </c>
      <c r="DO133">
        <v>0</v>
      </c>
    </row>
    <row r="134" spans="1:119" x14ac:dyDescent="0.2">
      <c r="A134">
        <f>ROW(Source!A143)</f>
        <v>143</v>
      </c>
      <c r="B134">
        <v>72309884</v>
      </c>
      <c r="C134">
        <v>72313552</v>
      </c>
      <c r="D134">
        <v>20056683</v>
      </c>
      <c r="E134">
        <v>117</v>
      </c>
      <c r="F134">
        <v>1</v>
      </c>
      <c r="G134">
        <v>1</v>
      </c>
      <c r="H134">
        <v>1</v>
      </c>
      <c r="I134" t="s">
        <v>1010</v>
      </c>
      <c r="J134" t="s">
        <v>3</v>
      </c>
      <c r="K134" t="s">
        <v>1011</v>
      </c>
      <c r="L134">
        <v>1191</v>
      </c>
      <c r="N134">
        <v>1013</v>
      </c>
      <c r="O134" t="s">
        <v>922</v>
      </c>
      <c r="P134" t="s">
        <v>922</v>
      </c>
      <c r="Q134">
        <v>1</v>
      </c>
      <c r="W134">
        <v>0</v>
      </c>
      <c r="X134">
        <v>1521243167</v>
      </c>
      <c r="Y134">
        <f t="shared" si="36"/>
        <v>5.7</v>
      </c>
      <c r="AA134">
        <v>0</v>
      </c>
      <c r="AB134">
        <v>0</v>
      </c>
      <c r="AC134">
        <v>0</v>
      </c>
      <c r="AD134">
        <v>435.05</v>
      </c>
      <c r="AE134">
        <v>0</v>
      </c>
      <c r="AF134">
        <v>0</v>
      </c>
      <c r="AG134">
        <v>0</v>
      </c>
      <c r="AH134">
        <v>435.05</v>
      </c>
      <c r="AI134">
        <v>1</v>
      </c>
      <c r="AJ134">
        <v>1</v>
      </c>
      <c r="AK134">
        <v>1</v>
      </c>
      <c r="AL134">
        <v>1</v>
      </c>
      <c r="AM134">
        <v>-2</v>
      </c>
      <c r="AN134">
        <v>0</v>
      </c>
      <c r="AO134">
        <v>0</v>
      </c>
      <c r="AP134">
        <v>1</v>
      </c>
      <c r="AQ134">
        <v>1</v>
      </c>
      <c r="AR134">
        <v>0</v>
      </c>
      <c r="AS134" t="s">
        <v>3</v>
      </c>
      <c r="AT134">
        <v>5.7</v>
      </c>
      <c r="AU134" t="s">
        <v>3</v>
      </c>
      <c r="AV134">
        <v>1</v>
      </c>
      <c r="AW134">
        <v>2</v>
      </c>
      <c r="AX134">
        <v>72313558</v>
      </c>
      <c r="AY134">
        <v>2</v>
      </c>
      <c r="AZ134">
        <v>131072</v>
      </c>
      <c r="BA134">
        <v>148</v>
      </c>
      <c r="BB134">
        <v>1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2479.7850000000003</v>
      </c>
      <c r="BN134">
        <v>5.7</v>
      </c>
      <c r="BO134">
        <v>0</v>
      </c>
      <c r="BP134">
        <v>1</v>
      </c>
      <c r="BQ134">
        <v>0</v>
      </c>
      <c r="BR134">
        <v>0</v>
      </c>
      <c r="BS134">
        <v>0</v>
      </c>
      <c r="BT134">
        <v>2479.7850000000003</v>
      </c>
      <c r="BU134">
        <v>5.7</v>
      </c>
      <c r="BV134">
        <v>0</v>
      </c>
      <c r="BW134">
        <v>1</v>
      </c>
      <c r="CU134">
        <f>ROUND(AT134*Source!I143*AH134*AL134,2)</f>
        <v>49.6</v>
      </c>
      <c r="CV134">
        <f>ROUND(Y134*Source!I143,7)</f>
        <v>0.114</v>
      </c>
      <c r="CW134">
        <v>0</v>
      </c>
      <c r="CX134">
        <f>ROUND(Y134*Source!I143,7)</f>
        <v>0.114</v>
      </c>
      <c r="CY134">
        <f>AD134</f>
        <v>435.05</v>
      </c>
      <c r="CZ134">
        <f>AH134</f>
        <v>435.05</v>
      </c>
      <c r="DA134">
        <f>AL134</f>
        <v>1</v>
      </c>
      <c r="DB134">
        <f t="shared" si="37"/>
        <v>2479.79</v>
      </c>
      <c r="DC134">
        <f t="shared" si="38"/>
        <v>0</v>
      </c>
      <c r="DD134" t="s">
        <v>3</v>
      </c>
      <c r="DE134" t="s">
        <v>3</v>
      </c>
      <c r="DF134">
        <f>ROUND(ROUND(AE134,2)*CX134,2)</f>
        <v>0</v>
      </c>
      <c r="DG134">
        <f t="shared" si="31"/>
        <v>0</v>
      </c>
      <c r="DH134">
        <f t="shared" si="39"/>
        <v>0</v>
      </c>
      <c r="DI134">
        <f t="shared" si="40"/>
        <v>49.6</v>
      </c>
      <c r="DJ134">
        <f>DI134</f>
        <v>49.6</v>
      </c>
      <c r="DK134">
        <v>1</v>
      </c>
      <c r="DL134" t="s">
        <v>3</v>
      </c>
      <c r="DM134">
        <v>0</v>
      </c>
      <c r="DN134" t="s">
        <v>3</v>
      </c>
      <c r="DO134">
        <v>0</v>
      </c>
    </row>
    <row r="135" spans="1:119" x14ac:dyDescent="0.2">
      <c r="A135">
        <f>ROW(Source!A143)</f>
        <v>143</v>
      </c>
      <c r="B135">
        <v>72309884</v>
      </c>
      <c r="C135">
        <v>72313552</v>
      </c>
      <c r="D135">
        <v>68783264</v>
      </c>
      <c r="E135">
        <v>1</v>
      </c>
      <c r="F135">
        <v>1</v>
      </c>
      <c r="G135">
        <v>1</v>
      </c>
      <c r="H135">
        <v>2</v>
      </c>
      <c r="I135" t="s">
        <v>1012</v>
      </c>
      <c r="J135" t="s">
        <v>1013</v>
      </c>
      <c r="K135" t="s">
        <v>1014</v>
      </c>
      <c r="L135">
        <v>1368</v>
      </c>
      <c r="N135">
        <v>1011</v>
      </c>
      <c r="O135" t="s">
        <v>926</v>
      </c>
      <c r="P135" t="s">
        <v>926</v>
      </c>
      <c r="Q135">
        <v>1</v>
      </c>
      <c r="W135">
        <v>0</v>
      </c>
      <c r="X135">
        <v>1607532600</v>
      </c>
      <c r="Y135">
        <f t="shared" si="36"/>
        <v>0.9</v>
      </c>
      <c r="AA135">
        <v>0</v>
      </c>
      <c r="AB135">
        <v>460.05</v>
      </c>
      <c r="AC135">
        <v>0</v>
      </c>
      <c r="AD135">
        <v>0</v>
      </c>
      <c r="AE135">
        <v>0</v>
      </c>
      <c r="AF135">
        <v>345.9</v>
      </c>
      <c r="AG135">
        <v>0</v>
      </c>
      <c r="AH135">
        <v>0</v>
      </c>
      <c r="AI135">
        <v>1</v>
      </c>
      <c r="AJ135">
        <v>1.33</v>
      </c>
      <c r="AK135">
        <v>1</v>
      </c>
      <c r="AL135">
        <v>1</v>
      </c>
      <c r="AM135">
        <v>2</v>
      </c>
      <c r="AN135">
        <v>0</v>
      </c>
      <c r="AO135">
        <v>0</v>
      </c>
      <c r="AP135">
        <v>1</v>
      </c>
      <c r="AQ135">
        <v>1</v>
      </c>
      <c r="AR135">
        <v>0</v>
      </c>
      <c r="AS135" t="s">
        <v>3</v>
      </c>
      <c r="AT135">
        <v>0.9</v>
      </c>
      <c r="AU135" t="s">
        <v>3</v>
      </c>
      <c r="AV135">
        <v>1</v>
      </c>
      <c r="AW135">
        <v>2</v>
      </c>
      <c r="AX135">
        <v>72313559</v>
      </c>
      <c r="AY135">
        <v>1</v>
      </c>
      <c r="AZ135">
        <v>0</v>
      </c>
      <c r="BA135">
        <v>149</v>
      </c>
      <c r="BB135">
        <v>1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311.31</v>
      </c>
      <c r="BL135">
        <v>0</v>
      </c>
      <c r="BM135">
        <v>0</v>
      </c>
      <c r="BN135">
        <v>0</v>
      </c>
      <c r="BO135">
        <v>0</v>
      </c>
      <c r="BP135">
        <v>1</v>
      </c>
      <c r="BQ135">
        <v>0</v>
      </c>
      <c r="BR135">
        <v>311.31</v>
      </c>
      <c r="BS135">
        <v>0</v>
      </c>
      <c r="BT135">
        <v>0</v>
      </c>
      <c r="BU135">
        <v>0</v>
      </c>
      <c r="BV135">
        <v>0</v>
      </c>
      <c r="BW135">
        <v>1</v>
      </c>
      <c r="CV135">
        <v>0</v>
      </c>
      <c r="CW135">
        <f>ROUND(Y135*Source!I143*DO135,7)</f>
        <v>0</v>
      </c>
      <c r="CX135">
        <f>ROUND(Y135*Source!I143,7)</f>
        <v>1.7999999999999999E-2</v>
      </c>
      <c r="CY135">
        <f>AB135</f>
        <v>460.05</v>
      </c>
      <c r="CZ135">
        <f>AF135</f>
        <v>345.9</v>
      </c>
      <c r="DA135">
        <f>AJ135</f>
        <v>1.33</v>
      </c>
      <c r="DB135">
        <f t="shared" si="37"/>
        <v>311.31</v>
      </c>
      <c r="DC135">
        <f t="shared" si="38"/>
        <v>0</v>
      </c>
      <c r="DD135" t="s">
        <v>3</v>
      </c>
      <c r="DE135" t="s">
        <v>3</v>
      </c>
      <c r="DF135">
        <f>ROUND(ROUND(AE135,2)*CX135,2)</f>
        <v>0</v>
      </c>
      <c r="DG135">
        <f>ROUND(ROUND(AF135*AJ135,2)*CX135,2)</f>
        <v>8.2799999999999994</v>
      </c>
      <c r="DH135">
        <f t="shared" si="39"/>
        <v>0</v>
      </c>
      <c r="DI135">
        <f t="shared" si="40"/>
        <v>0</v>
      </c>
      <c r="DJ135">
        <f>DG135+DH135</f>
        <v>8.2799999999999994</v>
      </c>
      <c r="DK135">
        <v>0</v>
      </c>
      <c r="DL135" t="s">
        <v>3</v>
      </c>
      <c r="DM135">
        <v>0</v>
      </c>
      <c r="DN135" t="s">
        <v>3</v>
      </c>
      <c r="DO135">
        <v>0</v>
      </c>
    </row>
    <row r="136" spans="1:119" x14ac:dyDescent="0.2">
      <c r="A136">
        <f>ROW(Source!A143)</f>
        <v>143</v>
      </c>
      <c r="B136">
        <v>72309884</v>
      </c>
      <c r="C136">
        <v>72313552</v>
      </c>
      <c r="D136">
        <v>68784085</v>
      </c>
      <c r="E136">
        <v>1</v>
      </c>
      <c r="F136">
        <v>1</v>
      </c>
      <c r="G136">
        <v>1</v>
      </c>
      <c r="H136">
        <v>2</v>
      </c>
      <c r="I136" t="s">
        <v>1015</v>
      </c>
      <c r="J136" t="s">
        <v>1016</v>
      </c>
      <c r="K136" t="s">
        <v>1017</v>
      </c>
      <c r="L136">
        <v>1368</v>
      </c>
      <c r="N136">
        <v>1011</v>
      </c>
      <c r="O136" t="s">
        <v>926</v>
      </c>
      <c r="P136" t="s">
        <v>926</v>
      </c>
      <c r="Q136">
        <v>1</v>
      </c>
      <c r="W136">
        <v>0</v>
      </c>
      <c r="X136">
        <v>1814047766</v>
      </c>
      <c r="Y136">
        <f t="shared" si="36"/>
        <v>0.48</v>
      </c>
      <c r="AA136">
        <v>0</v>
      </c>
      <c r="AB136">
        <v>47.48</v>
      </c>
      <c r="AC136">
        <v>0</v>
      </c>
      <c r="AD136">
        <v>0</v>
      </c>
      <c r="AE136">
        <v>0</v>
      </c>
      <c r="AF136">
        <v>27.13</v>
      </c>
      <c r="AG136">
        <v>0</v>
      </c>
      <c r="AH136">
        <v>0</v>
      </c>
      <c r="AI136">
        <v>1</v>
      </c>
      <c r="AJ136">
        <v>1.75</v>
      </c>
      <c r="AK136">
        <v>1</v>
      </c>
      <c r="AL136">
        <v>1</v>
      </c>
      <c r="AM136">
        <v>2</v>
      </c>
      <c r="AN136">
        <v>0</v>
      </c>
      <c r="AO136">
        <v>0</v>
      </c>
      <c r="AP136">
        <v>1</v>
      </c>
      <c r="AQ136">
        <v>1</v>
      </c>
      <c r="AR136">
        <v>0</v>
      </c>
      <c r="AS136" t="s">
        <v>3</v>
      </c>
      <c r="AT136">
        <v>0.48</v>
      </c>
      <c r="AU136" t="s">
        <v>3</v>
      </c>
      <c r="AV136">
        <v>1</v>
      </c>
      <c r="AW136">
        <v>2</v>
      </c>
      <c r="AX136">
        <v>72313560</v>
      </c>
      <c r="AY136">
        <v>1</v>
      </c>
      <c r="AZ136">
        <v>0</v>
      </c>
      <c r="BA136">
        <v>150</v>
      </c>
      <c r="BB136">
        <v>1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13.022399999999999</v>
      </c>
      <c r="BL136">
        <v>0</v>
      </c>
      <c r="BM136">
        <v>0</v>
      </c>
      <c r="BN136">
        <v>0</v>
      </c>
      <c r="BO136">
        <v>0</v>
      </c>
      <c r="BP136">
        <v>1</v>
      </c>
      <c r="BQ136">
        <v>0</v>
      </c>
      <c r="BR136">
        <v>13.022399999999999</v>
      </c>
      <c r="BS136">
        <v>0</v>
      </c>
      <c r="BT136">
        <v>0</v>
      </c>
      <c r="BU136">
        <v>0</v>
      </c>
      <c r="BV136">
        <v>0</v>
      </c>
      <c r="BW136">
        <v>1</v>
      </c>
      <c r="CV136">
        <v>0</v>
      </c>
      <c r="CW136">
        <f>ROUND(Y136*Source!I143*DO136,7)</f>
        <v>0</v>
      </c>
      <c r="CX136">
        <f>ROUND(Y136*Source!I143,7)</f>
        <v>9.5999999999999992E-3</v>
      </c>
      <c r="CY136">
        <f>AB136</f>
        <v>47.48</v>
      </c>
      <c r="CZ136">
        <f>AF136</f>
        <v>27.13</v>
      </c>
      <c r="DA136">
        <f>AJ136</f>
        <v>1.75</v>
      </c>
      <c r="DB136">
        <f t="shared" si="37"/>
        <v>13.02</v>
      </c>
      <c r="DC136">
        <f t="shared" si="38"/>
        <v>0</v>
      </c>
      <c r="DD136" t="s">
        <v>3</v>
      </c>
      <c r="DE136" t="s">
        <v>3</v>
      </c>
      <c r="DF136">
        <f>ROUND(ROUND(AE136,2)*CX136,2)</f>
        <v>0</v>
      </c>
      <c r="DG136">
        <f>ROUND(ROUND(AF136*AJ136,2)*CX136,2)</f>
        <v>0.46</v>
      </c>
      <c r="DH136">
        <f t="shared" si="39"/>
        <v>0</v>
      </c>
      <c r="DI136">
        <f t="shared" si="40"/>
        <v>0</v>
      </c>
      <c r="DJ136">
        <f>DG136+DH136</f>
        <v>0.46</v>
      </c>
      <c r="DK136">
        <v>0</v>
      </c>
      <c r="DL136" t="s">
        <v>3</v>
      </c>
      <c r="DM136">
        <v>0</v>
      </c>
      <c r="DN136" t="s">
        <v>3</v>
      </c>
      <c r="DO136">
        <v>0</v>
      </c>
    </row>
    <row r="137" spans="1:119" x14ac:dyDescent="0.2">
      <c r="A137">
        <f>ROW(Source!A143)</f>
        <v>143</v>
      </c>
      <c r="B137">
        <v>72309884</v>
      </c>
      <c r="C137">
        <v>72313552</v>
      </c>
      <c r="D137">
        <v>68893836</v>
      </c>
      <c r="E137">
        <v>1</v>
      </c>
      <c r="F137">
        <v>1</v>
      </c>
      <c r="G137">
        <v>1</v>
      </c>
      <c r="H137">
        <v>3</v>
      </c>
      <c r="I137" t="s">
        <v>285</v>
      </c>
      <c r="J137" t="s">
        <v>287</v>
      </c>
      <c r="K137" t="s">
        <v>286</v>
      </c>
      <c r="L137">
        <v>1301</v>
      </c>
      <c r="N137">
        <v>1003</v>
      </c>
      <c r="O137" t="s">
        <v>113</v>
      </c>
      <c r="P137" t="s">
        <v>113</v>
      </c>
      <c r="Q137">
        <v>1</v>
      </c>
      <c r="W137">
        <v>0</v>
      </c>
      <c r="X137">
        <v>185860161</v>
      </c>
      <c r="Y137">
        <f t="shared" si="36"/>
        <v>100</v>
      </c>
      <c r="AA137">
        <v>57.83</v>
      </c>
      <c r="AB137">
        <v>0</v>
      </c>
      <c r="AC137">
        <v>0</v>
      </c>
      <c r="AD137">
        <v>0</v>
      </c>
      <c r="AE137">
        <v>56.15</v>
      </c>
      <c r="AF137">
        <v>0</v>
      </c>
      <c r="AG137">
        <v>0</v>
      </c>
      <c r="AH137">
        <v>0</v>
      </c>
      <c r="AI137">
        <v>1.03</v>
      </c>
      <c r="AJ137">
        <v>1</v>
      </c>
      <c r="AK137">
        <v>1</v>
      </c>
      <c r="AL137">
        <v>1</v>
      </c>
      <c r="AM137">
        <v>2</v>
      </c>
      <c r="AN137">
        <v>0</v>
      </c>
      <c r="AO137">
        <v>0</v>
      </c>
      <c r="AP137">
        <v>1</v>
      </c>
      <c r="AQ137">
        <v>0</v>
      </c>
      <c r="AR137">
        <v>0</v>
      </c>
      <c r="AS137" t="s">
        <v>3</v>
      </c>
      <c r="AT137">
        <v>100</v>
      </c>
      <c r="AU137" t="s">
        <v>3</v>
      </c>
      <c r="AV137">
        <v>0</v>
      </c>
      <c r="AW137">
        <v>1</v>
      </c>
      <c r="AX137">
        <v>-1</v>
      </c>
      <c r="AY137">
        <v>0</v>
      </c>
      <c r="AZ137">
        <v>0</v>
      </c>
      <c r="BA137" t="s">
        <v>3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CV137">
        <v>0</v>
      </c>
      <c r="CW137">
        <v>0</v>
      </c>
      <c r="CX137">
        <f>ROUND(Y137*Source!I143,7)</f>
        <v>2</v>
      </c>
      <c r="CY137">
        <f>AA137</f>
        <v>57.83</v>
      </c>
      <c r="CZ137">
        <f>AE137</f>
        <v>56.15</v>
      </c>
      <c r="DA137">
        <f>AI137</f>
        <v>1.03</v>
      </c>
      <c r="DB137">
        <f t="shared" si="37"/>
        <v>5615</v>
      </c>
      <c r="DC137">
        <f t="shared" si="38"/>
        <v>0</v>
      </c>
      <c r="DD137" t="s">
        <v>3</v>
      </c>
      <c r="DE137" t="s">
        <v>3</v>
      </c>
      <c r="DF137">
        <f>ROUND(ROUND(AE137*AI137,2)*CX137,2)</f>
        <v>115.66</v>
      </c>
      <c r="DG137">
        <f t="shared" ref="DG137:DG145" si="41">ROUND(ROUND(AF137,2)*CX137,2)</f>
        <v>0</v>
      </c>
      <c r="DH137">
        <f t="shared" si="39"/>
        <v>0</v>
      </c>
      <c r="DI137">
        <f t="shared" si="40"/>
        <v>0</v>
      </c>
      <c r="DJ137">
        <f>DF137</f>
        <v>115.66</v>
      </c>
      <c r="DK137">
        <v>0</v>
      </c>
      <c r="DL137" t="s">
        <v>3</v>
      </c>
      <c r="DM137">
        <v>0</v>
      </c>
      <c r="DN137" t="s">
        <v>3</v>
      </c>
      <c r="DO137">
        <v>0</v>
      </c>
    </row>
    <row r="138" spans="1:119" x14ac:dyDescent="0.2">
      <c r="A138">
        <f>ROW(Source!A143)</f>
        <v>143</v>
      </c>
      <c r="B138">
        <v>72309884</v>
      </c>
      <c r="C138">
        <v>72313552</v>
      </c>
      <c r="D138">
        <v>68894955</v>
      </c>
      <c r="E138">
        <v>1</v>
      </c>
      <c r="F138">
        <v>1</v>
      </c>
      <c r="G138">
        <v>1</v>
      </c>
      <c r="H138">
        <v>3</v>
      </c>
      <c r="I138" t="s">
        <v>1018</v>
      </c>
      <c r="J138" t="s">
        <v>1019</v>
      </c>
      <c r="K138" t="s">
        <v>1020</v>
      </c>
      <c r="L138">
        <v>1371</v>
      </c>
      <c r="N138">
        <v>1013</v>
      </c>
      <c r="O138" t="s">
        <v>118</v>
      </c>
      <c r="P138" t="s">
        <v>118</v>
      </c>
      <c r="Q138">
        <v>1</v>
      </c>
      <c r="W138">
        <v>0</v>
      </c>
      <c r="X138">
        <v>-1482153053</v>
      </c>
      <c r="Y138">
        <f t="shared" si="36"/>
        <v>0</v>
      </c>
      <c r="AA138">
        <v>69.16</v>
      </c>
      <c r="AB138">
        <v>0</v>
      </c>
      <c r="AC138">
        <v>0</v>
      </c>
      <c r="AD138">
        <v>0</v>
      </c>
      <c r="AE138">
        <v>68.48</v>
      </c>
      <c r="AF138">
        <v>0</v>
      </c>
      <c r="AG138">
        <v>0</v>
      </c>
      <c r="AH138">
        <v>0</v>
      </c>
      <c r="AI138">
        <v>1.01</v>
      </c>
      <c r="AJ138">
        <v>1</v>
      </c>
      <c r="AK138">
        <v>1</v>
      </c>
      <c r="AL138">
        <v>1</v>
      </c>
      <c r="AM138">
        <v>2</v>
      </c>
      <c r="AN138">
        <v>0</v>
      </c>
      <c r="AO138">
        <v>0</v>
      </c>
      <c r="AP138">
        <v>1</v>
      </c>
      <c r="AQ138">
        <v>1</v>
      </c>
      <c r="AR138">
        <v>0</v>
      </c>
      <c r="AS138" t="s">
        <v>3</v>
      </c>
      <c r="AT138">
        <v>0</v>
      </c>
      <c r="AU138" t="s">
        <v>3</v>
      </c>
      <c r="AV138">
        <v>0</v>
      </c>
      <c r="AW138">
        <v>2</v>
      </c>
      <c r="AX138">
        <v>72313562</v>
      </c>
      <c r="AY138">
        <v>1</v>
      </c>
      <c r="AZ138">
        <v>6144</v>
      </c>
      <c r="BA138">
        <v>152</v>
      </c>
      <c r="BB138">
        <v>1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CV138">
        <v>0</v>
      </c>
      <c r="CW138">
        <v>0</v>
      </c>
      <c r="CX138">
        <f>ROUND(Y138*Source!I143,7)</f>
        <v>0</v>
      </c>
      <c r="CY138">
        <f>AA138</f>
        <v>69.16</v>
      </c>
      <c r="CZ138">
        <f>AE138</f>
        <v>68.48</v>
      </c>
      <c r="DA138">
        <f>AI138</f>
        <v>1.01</v>
      </c>
      <c r="DB138">
        <f t="shared" si="37"/>
        <v>0</v>
      </c>
      <c r="DC138">
        <f t="shared" si="38"/>
        <v>0</v>
      </c>
      <c r="DD138" t="s">
        <v>3</v>
      </c>
      <c r="DE138" t="s">
        <v>3</v>
      </c>
      <c r="DF138">
        <f>ROUND(ROUND(AE138*AI138,2)*CX138,2)</f>
        <v>0</v>
      </c>
      <c r="DG138">
        <f t="shared" si="41"/>
        <v>0</v>
      </c>
      <c r="DH138">
        <f t="shared" si="39"/>
        <v>0</v>
      </c>
      <c r="DI138">
        <f t="shared" si="40"/>
        <v>0</v>
      </c>
      <c r="DJ138">
        <f>DF138</f>
        <v>0</v>
      </c>
      <c r="DK138">
        <v>0</v>
      </c>
      <c r="DL138" t="s">
        <v>3</v>
      </c>
      <c r="DM138">
        <v>0</v>
      </c>
      <c r="DN138" t="s">
        <v>3</v>
      </c>
      <c r="DO138">
        <v>0</v>
      </c>
    </row>
    <row r="139" spans="1:119" x14ac:dyDescent="0.2">
      <c r="A139">
        <f>ROW(Source!A145)</f>
        <v>145</v>
      </c>
      <c r="B139">
        <v>72309884</v>
      </c>
      <c r="C139">
        <v>72313564</v>
      </c>
      <c r="D139">
        <v>68776566</v>
      </c>
      <c r="E139">
        <v>117</v>
      </c>
      <c r="F139">
        <v>1</v>
      </c>
      <c r="G139">
        <v>1</v>
      </c>
      <c r="H139">
        <v>1</v>
      </c>
      <c r="I139" t="s">
        <v>1035</v>
      </c>
      <c r="J139" t="s">
        <v>3</v>
      </c>
      <c r="K139" t="s">
        <v>1036</v>
      </c>
      <c r="L139">
        <v>1369</v>
      </c>
      <c r="N139">
        <v>1013</v>
      </c>
      <c r="O139" t="s">
        <v>1037</v>
      </c>
      <c r="P139" t="s">
        <v>1037</v>
      </c>
      <c r="Q139">
        <v>1</v>
      </c>
      <c r="W139">
        <v>0</v>
      </c>
      <c r="X139">
        <v>-236928766</v>
      </c>
      <c r="Y139">
        <f t="shared" si="36"/>
        <v>45.66</v>
      </c>
      <c r="AA139">
        <v>0</v>
      </c>
      <c r="AB139">
        <v>0</v>
      </c>
      <c r="AC139">
        <v>0</v>
      </c>
      <c r="AD139">
        <v>320.41000000000003</v>
      </c>
      <c r="AE139">
        <v>0</v>
      </c>
      <c r="AF139">
        <v>0</v>
      </c>
      <c r="AG139">
        <v>0</v>
      </c>
      <c r="AH139">
        <v>320.41000000000003</v>
      </c>
      <c r="AI139">
        <v>1</v>
      </c>
      <c r="AJ139">
        <v>1</v>
      </c>
      <c r="AK139">
        <v>1</v>
      </c>
      <c r="AL139">
        <v>1</v>
      </c>
      <c r="AM139">
        <v>-2</v>
      </c>
      <c r="AN139">
        <v>0</v>
      </c>
      <c r="AO139">
        <v>0</v>
      </c>
      <c r="AP139">
        <v>1</v>
      </c>
      <c r="AQ139">
        <v>1</v>
      </c>
      <c r="AR139">
        <v>0</v>
      </c>
      <c r="AS139" t="s">
        <v>3</v>
      </c>
      <c r="AT139">
        <v>45.66</v>
      </c>
      <c r="AU139" t="s">
        <v>3</v>
      </c>
      <c r="AV139">
        <v>1</v>
      </c>
      <c r="AW139">
        <v>2</v>
      </c>
      <c r="AX139">
        <v>72313579</v>
      </c>
      <c r="AY139">
        <v>2</v>
      </c>
      <c r="AZ139">
        <v>131072</v>
      </c>
      <c r="BA139">
        <v>153</v>
      </c>
      <c r="BB139">
        <v>1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14629.920599999999</v>
      </c>
      <c r="BN139">
        <v>45.66</v>
      </c>
      <c r="BO139">
        <v>0</v>
      </c>
      <c r="BP139">
        <v>1</v>
      </c>
      <c r="BQ139">
        <v>0</v>
      </c>
      <c r="BR139">
        <v>0</v>
      </c>
      <c r="BS139">
        <v>0</v>
      </c>
      <c r="BT139">
        <v>14629.920599999999</v>
      </c>
      <c r="BU139">
        <v>45.66</v>
      </c>
      <c r="BV139">
        <v>0</v>
      </c>
      <c r="BW139">
        <v>1</v>
      </c>
      <c r="CU139">
        <f>ROUND(AT139*Source!I145*AH139*AL139,2)</f>
        <v>29.26</v>
      </c>
      <c r="CV139">
        <f>ROUND(Y139*Source!I145,7)</f>
        <v>9.1319999999999998E-2</v>
      </c>
      <c r="CW139">
        <v>0</v>
      </c>
      <c r="CX139">
        <f>ROUND(Y139*Source!I145,7)</f>
        <v>9.1319999999999998E-2</v>
      </c>
      <c r="CY139">
        <f t="shared" ref="CY139:CY144" si="42">AD139</f>
        <v>320.41000000000003</v>
      </c>
      <c r="CZ139">
        <f t="shared" ref="CZ139:CZ144" si="43">AH139</f>
        <v>320.41000000000003</v>
      </c>
      <c r="DA139">
        <f t="shared" ref="DA139:DA144" si="44">AL139</f>
        <v>1</v>
      </c>
      <c r="DB139">
        <f t="shared" si="37"/>
        <v>14629.92</v>
      </c>
      <c r="DC139">
        <f t="shared" si="38"/>
        <v>0</v>
      </c>
      <c r="DD139" t="s">
        <v>3</v>
      </c>
      <c r="DE139" t="s">
        <v>3</v>
      </c>
      <c r="DF139">
        <f t="shared" ref="DF139:DF148" si="45">ROUND(ROUND(AE139,2)*CX139,2)</f>
        <v>0</v>
      </c>
      <c r="DG139">
        <f t="shared" si="41"/>
        <v>0</v>
      </c>
      <c r="DH139">
        <f t="shared" si="39"/>
        <v>0</v>
      </c>
      <c r="DI139">
        <f t="shared" si="40"/>
        <v>29.26</v>
      </c>
      <c r="DJ139">
        <f t="shared" ref="DJ139:DJ144" si="46">DI139</f>
        <v>29.26</v>
      </c>
      <c r="DK139">
        <v>1</v>
      </c>
      <c r="DL139" t="s">
        <v>3</v>
      </c>
      <c r="DM139">
        <v>0</v>
      </c>
      <c r="DN139" t="s">
        <v>3</v>
      </c>
      <c r="DO139">
        <v>0</v>
      </c>
    </row>
    <row r="140" spans="1:119" x14ac:dyDescent="0.2">
      <c r="A140">
        <f>ROW(Source!A145)</f>
        <v>145</v>
      </c>
      <c r="B140">
        <v>72309884</v>
      </c>
      <c r="C140">
        <v>72313564</v>
      </c>
      <c r="D140">
        <v>68776568</v>
      </c>
      <c r="E140">
        <v>117</v>
      </c>
      <c r="F140">
        <v>1</v>
      </c>
      <c r="G140">
        <v>1</v>
      </c>
      <c r="H140">
        <v>1</v>
      </c>
      <c r="I140" t="s">
        <v>1109</v>
      </c>
      <c r="J140" t="s">
        <v>3</v>
      </c>
      <c r="K140" t="s">
        <v>1110</v>
      </c>
      <c r="L140">
        <v>1369</v>
      </c>
      <c r="N140">
        <v>1013</v>
      </c>
      <c r="O140" t="s">
        <v>1037</v>
      </c>
      <c r="P140" t="s">
        <v>1037</v>
      </c>
      <c r="Q140">
        <v>1</v>
      </c>
      <c r="W140">
        <v>0</v>
      </c>
      <c r="X140">
        <v>-587036825</v>
      </c>
      <c r="Y140">
        <f t="shared" si="36"/>
        <v>135.96</v>
      </c>
      <c r="AA140">
        <v>0</v>
      </c>
      <c r="AB140">
        <v>0</v>
      </c>
      <c r="AC140">
        <v>0</v>
      </c>
      <c r="AD140">
        <v>349.8</v>
      </c>
      <c r="AE140">
        <v>0</v>
      </c>
      <c r="AF140">
        <v>0</v>
      </c>
      <c r="AG140">
        <v>0</v>
      </c>
      <c r="AH140">
        <v>349.8</v>
      </c>
      <c r="AI140">
        <v>1</v>
      </c>
      <c r="AJ140">
        <v>1</v>
      </c>
      <c r="AK140">
        <v>1</v>
      </c>
      <c r="AL140">
        <v>1</v>
      </c>
      <c r="AM140">
        <v>-2</v>
      </c>
      <c r="AN140">
        <v>0</v>
      </c>
      <c r="AO140">
        <v>0</v>
      </c>
      <c r="AP140">
        <v>1</v>
      </c>
      <c r="AQ140">
        <v>1</v>
      </c>
      <c r="AR140">
        <v>0</v>
      </c>
      <c r="AS140" t="s">
        <v>3</v>
      </c>
      <c r="AT140">
        <v>135.96</v>
      </c>
      <c r="AU140" t="s">
        <v>3</v>
      </c>
      <c r="AV140">
        <v>1</v>
      </c>
      <c r="AW140">
        <v>2</v>
      </c>
      <c r="AX140">
        <v>72313580</v>
      </c>
      <c r="AY140">
        <v>2</v>
      </c>
      <c r="AZ140">
        <v>131072</v>
      </c>
      <c r="BA140">
        <v>154</v>
      </c>
      <c r="BB140">
        <v>1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47558.808000000005</v>
      </c>
      <c r="BN140">
        <v>135.96</v>
      </c>
      <c r="BO140">
        <v>0</v>
      </c>
      <c r="BP140">
        <v>1</v>
      </c>
      <c r="BQ140">
        <v>0</v>
      </c>
      <c r="BR140">
        <v>0</v>
      </c>
      <c r="BS140">
        <v>0</v>
      </c>
      <c r="BT140">
        <v>47558.808000000005</v>
      </c>
      <c r="BU140">
        <v>135.96</v>
      </c>
      <c r="BV140">
        <v>0</v>
      </c>
      <c r="BW140">
        <v>1</v>
      </c>
      <c r="CU140">
        <f>ROUND(AT140*Source!I145*AH140*AL140,2)</f>
        <v>95.12</v>
      </c>
      <c r="CV140">
        <f>ROUND(Y140*Source!I145,7)</f>
        <v>0.27192</v>
      </c>
      <c r="CW140">
        <v>0</v>
      </c>
      <c r="CX140">
        <f>ROUND(Y140*Source!I145,7)</f>
        <v>0.27192</v>
      </c>
      <c r="CY140">
        <f t="shared" si="42"/>
        <v>349.8</v>
      </c>
      <c r="CZ140">
        <f t="shared" si="43"/>
        <v>349.8</v>
      </c>
      <c r="DA140">
        <f t="shared" si="44"/>
        <v>1</v>
      </c>
      <c r="DB140">
        <f t="shared" si="37"/>
        <v>47558.81</v>
      </c>
      <c r="DC140">
        <f t="shared" si="38"/>
        <v>0</v>
      </c>
      <c r="DD140" t="s">
        <v>3</v>
      </c>
      <c r="DE140" t="s">
        <v>3</v>
      </c>
      <c r="DF140">
        <f t="shared" si="45"/>
        <v>0</v>
      </c>
      <c r="DG140">
        <f t="shared" si="41"/>
        <v>0</v>
      </c>
      <c r="DH140">
        <f t="shared" si="39"/>
        <v>0</v>
      </c>
      <c r="DI140">
        <f t="shared" si="40"/>
        <v>95.12</v>
      </c>
      <c r="DJ140">
        <f t="shared" si="46"/>
        <v>95.12</v>
      </c>
      <c r="DK140">
        <v>1</v>
      </c>
      <c r="DL140" t="s">
        <v>3</v>
      </c>
      <c r="DM140">
        <v>0</v>
      </c>
      <c r="DN140" t="s">
        <v>3</v>
      </c>
      <c r="DO140">
        <v>0</v>
      </c>
    </row>
    <row r="141" spans="1:119" x14ac:dyDescent="0.2">
      <c r="A141">
        <f>ROW(Source!A145)</f>
        <v>145</v>
      </c>
      <c r="B141">
        <v>72309884</v>
      </c>
      <c r="C141">
        <v>72313564</v>
      </c>
      <c r="D141">
        <v>68776572</v>
      </c>
      <c r="E141">
        <v>117</v>
      </c>
      <c r="F141">
        <v>1</v>
      </c>
      <c r="G141">
        <v>1</v>
      </c>
      <c r="H141">
        <v>1</v>
      </c>
      <c r="I141" t="s">
        <v>1038</v>
      </c>
      <c r="J141" t="s">
        <v>3</v>
      </c>
      <c r="K141" t="s">
        <v>1039</v>
      </c>
      <c r="L141">
        <v>1369</v>
      </c>
      <c r="N141">
        <v>1013</v>
      </c>
      <c r="O141" t="s">
        <v>1037</v>
      </c>
      <c r="P141" t="s">
        <v>1037</v>
      </c>
      <c r="Q141">
        <v>1</v>
      </c>
      <c r="W141">
        <v>0</v>
      </c>
      <c r="X141">
        <v>-512803540</v>
      </c>
      <c r="Y141">
        <f t="shared" si="36"/>
        <v>79.31</v>
      </c>
      <c r="AA141">
        <v>0</v>
      </c>
      <c r="AB141">
        <v>0</v>
      </c>
      <c r="AC141">
        <v>0</v>
      </c>
      <c r="AD141">
        <v>393.89</v>
      </c>
      <c r="AE141">
        <v>0</v>
      </c>
      <c r="AF141">
        <v>0</v>
      </c>
      <c r="AG141">
        <v>0</v>
      </c>
      <c r="AH141">
        <v>393.89</v>
      </c>
      <c r="AI141">
        <v>1</v>
      </c>
      <c r="AJ141">
        <v>1</v>
      </c>
      <c r="AK141">
        <v>1</v>
      </c>
      <c r="AL141">
        <v>1</v>
      </c>
      <c r="AM141">
        <v>-2</v>
      </c>
      <c r="AN141">
        <v>0</v>
      </c>
      <c r="AO141">
        <v>0</v>
      </c>
      <c r="AP141">
        <v>1</v>
      </c>
      <c r="AQ141">
        <v>1</v>
      </c>
      <c r="AR141">
        <v>0</v>
      </c>
      <c r="AS141" t="s">
        <v>3</v>
      </c>
      <c r="AT141">
        <v>79.31</v>
      </c>
      <c r="AU141" t="s">
        <v>3</v>
      </c>
      <c r="AV141">
        <v>1</v>
      </c>
      <c r="AW141">
        <v>2</v>
      </c>
      <c r="AX141">
        <v>72313581</v>
      </c>
      <c r="AY141">
        <v>2</v>
      </c>
      <c r="AZ141">
        <v>131072</v>
      </c>
      <c r="BA141">
        <v>155</v>
      </c>
      <c r="BB141">
        <v>1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31239.4159</v>
      </c>
      <c r="BN141">
        <v>79.31</v>
      </c>
      <c r="BO141">
        <v>0</v>
      </c>
      <c r="BP141">
        <v>1</v>
      </c>
      <c r="BQ141">
        <v>0</v>
      </c>
      <c r="BR141">
        <v>0</v>
      </c>
      <c r="BS141">
        <v>0</v>
      </c>
      <c r="BT141">
        <v>31239.4159</v>
      </c>
      <c r="BU141">
        <v>79.31</v>
      </c>
      <c r="BV141">
        <v>0</v>
      </c>
      <c r="BW141">
        <v>1</v>
      </c>
      <c r="CU141">
        <f>ROUND(AT141*Source!I145*AH141*AL141,2)</f>
        <v>62.48</v>
      </c>
      <c r="CV141">
        <f>ROUND(Y141*Source!I145,7)</f>
        <v>0.15862000000000001</v>
      </c>
      <c r="CW141">
        <v>0</v>
      </c>
      <c r="CX141">
        <f>ROUND(Y141*Source!I145,7)</f>
        <v>0.15862000000000001</v>
      </c>
      <c r="CY141">
        <f t="shared" si="42"/>
        <v>393.89</v>
      </c>
      <c r="CZ141">
        <f t="shared" si="43"/>
        <v>393.89</v>
      </c>
      <c r="DA141">
        <f t="shared" si="44"/>
        <v>1</v>
      </c>
      <c r="DB141">
        <f t="shared" si="37"/>
        <v>31239.42</v>
      </c>
      <c r="DC141">
        <f t="shared" si="38"/>
        <v>0</v>
      </c>
      <c r="DD141" t="s">
        <v>3</v>
      </c>
      <c r="DE141" t="s">
        <v>3</v>
      </c>
      <c r="DF141">
        <f t="shared" si="45"/>
        <v>0</v>
      </c>
      <c r="DG141">
        <f t="shared" si="41"/>
        <v>0</v>
      </c>
      <c r="DH141">
        <f t="shared" si="39"/>
        <v>0</v>
      </c>
      <c r="DI141">
        <f t="shared" si="40"/>
        <v>62.48</v>
      </c>
      <c r="DJ141">
        <f t="shared" si="46"/>
        <v>62.48</v>
      </c>
      <c r="DK141">
        <v>1</v>
      </c>
      <c r="DL141" t="s">
        <v>3</v>
      </c>
      <c r="DM141">
        <v>0</v>
      </c>
      <c r="DN141" t="s">
        <v>3</v>
      </c>
      <c r="DO141">
        <v>0</v>
      </c>
    </row>
    <row r="142" spans="1:119" x14ac:dyDescent="0.2">
      <c r="A142">
        <f>ROW(Source!A145)</f>
        <v>145</v>
      </c>
      <c r="B142">
        <v>72309884</v>
      </c>
      <c r="C142">
        <v>72313564</v>
      </c>
      <c r="D142">
        <v>68776576</v>
      </c>
      <c r="E142">
        <v>117</v>
      </c>
      <c r="F142">
        <v>1</v>
      </c>
      <c r="G142">
        <v>1</v>
      </c>
      <c r="H142">
        <v>1</v>
      </c>
      <c r="I142" t="s">
        <v>1084</v>
      </c>
      <c r="J142" t="s">
        <v>3</v>
      </c>
      <c r="K142" t="s">
        <v>1085</v>
      </c>
      <c r="L142">
        <v>1369</v>
      </c>
      <c r="N142">
        <v>1013</v>
      </c>
      <c r="O142" t="s">
        <v>1037</v>
      </c>
      <c r="P142" t="s">
        <v>1037</v>
      </c>
      <c r="Q142">
        <v>1</v>
      </c>
      <c r="W142">
        <v>0</v>
      </c>
      <c r="X142">
        <v>1518711480</v>
      </c>
      <c r="Y142">
        <f t="shared" si="36"/>
        <v>60.51</v>
      </c>
      <c r="AA142">
        <v>0</v>
      </c>
      <c r="AB142">
        <v>0</v>
      </c>
      <c r="AC142">
        <v>0</v>
      </c>
      <c r="AD142">
        <v>452.68</v>
      </c>
      <c r="AE142">
        <v>0</v>
      </c>
      <c r="AF142">
        <v>0</v>
      </c>
      <c r="AG142">
        <v>0</v>
      </c>
      <c r="AH142">
        <v>452.68</v>
      </c>
      <c r="AI142">
        <v>1</v>
      </c>
      <c r="AJ142">
        <v>1</v>
      </c>
      <c r="AK142">
        <v>1</v>
      </c>
      <c r="AL142">
        <v>1</v>
      </c>
      <c r="AM142">
        <v>-2</v>
      </c>
      <c r="AN142">
        <v>0</v>
      </c>
      <c r="AO142">
        <v>0</v>
      </c>
      <c r="AP142">
        <v>1</v>
      </c>
      <c r="AQ142">
        <v>1</v>
      </c>
      <c r="AR142">
        <v>0</v>
      </c>
      <c r="AS142" t="s">
        <v>3</v>
      </c>
      <c r="AT142">
        <v>60.51</v>
      </c>
      <c r="AU142" t="s">
        <v>3</v>
      </c>
      <c r="AV142">
        <v>1</v>
      </c>
      <c r="AW142">
        <v>2</v>
      </c>
      <c r="AX142">
        <v>72313582</v>
      </c>
      <c r="AY142">
        <v>2</v>
      </c>
      <c r="AZ142">
        <v>131072</v>
      </c>
      <c r="BA142">
        <v>156</v>
      </c>
      <c r="BB142">
        <v>1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27391.666799999999</v>
      </c>
      <c r="BN142">
        <v>60.51</v>
      </c>
      <c r="BO142">
        <v>0</v>
      </c>
      <c r="BP142">
        <v>1</v>
      </c>
      <c r="BQ142">
        <v>0</v>
      </c>
      <c r="BR142">
        <v>0</v>
      </c>
      <c r="BS142">
        <v>0</v>
      </c>
      <c r="BT142">
        <v>27391.666799999999</v>
      </c>
      <c r="BU142">
        <v>60.51</v>
      </c>
      <c r="BV142">
        <v>0</v>
      </c>
      <c r="BW142">
        <v>1</v>
      </c>
      <c r="CU142">
        <f>ROUND(AT142*Source!I145*AH142*AL142,2)</f>
        <v>54.78</v>
      </c>
      <c r="CV142">
        <f>ROUND(Y142*Source!I145,7)</f>
        <v>0.12102</v>
      </c>
      <c r="CW142">
        <v>0</v>
      </c>
      <c r="CX142">
        <f>ROUND(Y142*Source!I145,7)</f>
        <v>0.12102</v>
      </c>
      <c r="CY142">
        <f t="shared" si="42"/>
        <v>452.68</v>
      </c>
      <c r="CZ142">
        <f t="shared" si="43"/>
        <v>452.68</v>
      </c>
      <c r="DA142">
        <f t="shared" si="44"/>
        <v>1</v>
      </c>
      <c r="DB142">
        <f t="shared" si="37"/>
        <v>27391.67</v>
      </c>
      <c r="DC142">
        <f t="shared" si="38"/>
        <v>0</v>
      </c>
      <c r="DD142" t="s">
        <v>3</v>
      </c>
      <c r="DE142" t="s">
        <v>3</v>
      </c>
      <c r="DF142">
        <f t="shared" si="45"/>
        <v>0</v>
      </c>
      <c r="DG142">
        <f t="shared" si="41"/>
        <v>0</v>
      </c>
      <c r="DH142">
        <f t="shared" si="39"/>
        <v>0</v>
      </c>
      <c r="DI142">
        <f t="shared" si="40"/>
        <v>54.78</v>
      </c>
      <c r="DJ142">
        <f t="shared" si="46"/>
        <v>54.78</v>
      </c>
      <c r="DK142">
        <v>1</v>
      </c>
      <c r="DL142" t="s">
        <v>3</v>
      </c>
      <c r="DM142">
        <v>0</v>
      </c>
      <c r="DN142" t="s">
        <v>3</v>
      </c>
      <c r="DO142">
        <v>0</v>
      </c>
    </row>
    <row r="143" spans="1:119" x14ac:dyDescent="0.2">
      <c r="A143">
        <f>ROW(Source!A145)</f>
        <v>145</v>
      </c>
      <c r="B143">
        <v>72309884</v>
      </c>
      <c r="C143">
        <v>72313564</v>
      </c>
      <c r="D143">
        <v>68776578</v>
      </c>
      <c r="E143">
        <v>117</v>
      </c>
      <c r="F143">
        <v>1</v>
      </c>
      <c r="G143">
        <v>1</v>
      </c>
      <c r="H143">
        <v>1</v>
      </c>
      <c r="I143" t="s">
        <v>1111</v>
      </c>
      <c r="J143" t="s">
        <v>3</v>
      </c>
      <c r="K143" t="s">
        <v>1112</v>
      </c>
      <c r="L143">
        <v>1369</v>
      </c>
      <c r="N143">
        <v>1013</v>
      </c>
      <c r="O143" t="s">
        <v>1037</v>
      </c>
      <c r="P143" t="s">
        <v>1037</v>
      </c>
      <c r="Q143">
        <v>1</v>
      </c>
      <c r="W143">
        <v>0</v>
      </c>
      <c r="X143">
        <v>286205319</v>
      </c>
      <c r="Y143">
        <f t="shared" si="36"/>
        <v>46.35</v>
      </c>
      <c r="AA143">
        <v>0</v>
      </c>
      <c r="AB143">
        <v>0</v>
      </c>
      <c r="AC143">
        <v>0</v>
      </c>
      <c r="AD143">
        <v>529.11</v>
      </c>
      <c r="AE143">
        <v>0</v>
      </c>
      <c r="AF143">
        <v>0</v>
      </c>
      <c r="AG143">
        <v>0</v>
      </c>
      <c r="AH143">
        <v>529.11</v>
      </c>
      <c r="AI143">
        <v>1</v>
      </c>
      <c r="AJ143">
        <v>1</v>
      </c>
      <c r="AK143">
        <v>1</v>
      </c>
      <c r="AL143">
        <v>1</v>
      </c>
      <c r="AM143">
        <v>-2</v>
      </c>
      <c r="AN143">
        <v>0</v>
      </c>
      <c r="AO143">
        <v>0</v>
      </c>
      <c r="AP143">
        <v>1</v>
      </c>
      <c r="AQ143">
        <v>1</v>
      </c>
      <c r="AR143">
        <v>0</v>
      </c>
      <c r="AS143" t="s">
        <v>3</v>
      </c>
      <c r="AT143">
        <v>46.35</v>
      </c>
      <c r="AU143" t="s">
        <v>3</v>
      </c>
      <c r="AV143">
        <v>1</v>
      </c>
      <c r="AW143">
        <v>2</v>
      </c>
      <c r="AX143">
        <v>72313583</v>
      </c>
      <c r="AY143">
        <v>2</v>
      </c>
      <c r="AZ143">
        <v>131072</v>
      </c>
      <c r="BA143">
        <v>157</v>
      </c>
      <c r="BB143">
        <v>1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24524.248500000002</v>
      </c>
      <c r="BN143">
        <v>46.35</v>
      </c>
      <c r="BO143">
        <v>0</v>
      </c>
      <c r="BP143">
        <v>1</v>
      </c>
      <c r="BQ143">
        <v>0</v>
      </c>
      <c r="BR143">
        <v>0</v>
      </c>
      <c r="BS143">
        <v>0</v>
      </c>
      <c r="BT143">
        <v>24524.248500000002</v>
      </c>
      <c r="BU143">
        <v>46.35</v>
      </c>
      <c r="BV143">
        <v>0</v>
      </c>
      <c r="BW143">
        <v>1</v>
      </c>
      <c r="CU143">
        <f>ROUND(AT143*Source!I145*AH143*AL143,2)</f>
        <v>49.05</v>
      </c>
      <c r="CV143">
        <f>ROUND(Y143*Source!I145,7)</f>
        <v>9.2700000000000005E-2</v>
      </c>
      <c r="CW143">
        <v>0</v>
      </c>
      <c r="CX143">
        <f>ROUND(Y143*Source!I145,7)</f>
        <v>9.2700000000000005E-2</v>
      </c>
      <c r="CY143">
        <f t="shared" si="42"/>
        <v>529.11</v>
      </c>
      <c r="CZ143">
        <f t="shared" si="43"/>
        <v>529.11</v>
      </c>
      <c r="DA143">
        <f t="shared" si="44"/>
        <v>1</v>
      </c>
      <c r="DB143">
        <f t="shared" si="37"/>
        <v>24524.25</v>
      </c>
      <c r="DC143">
        <f t="shared" si="38"/>
        <v>0</v>
      </c>
      <c r="DD143" t="s">
        <v>3</v>
      </c>
      <c r="DE143" t="s">
        <v>3</v>
      </c>
      <c r="DF143">
        <f t="shared" si="45"/>
        <v>0</v>
      </c>
      <c r="DG143">
        <f t="shared" si="41"/>
        <v>0</v>
      </c>
      <c r="DH143">
        <f t="shared" si="39"/>
        <v>0</v>
      </c>
      <c r="DI143">
        <f t="shared" si="40"/>
        <v>49.05</v>
      </c>
      <c r="DJ143">
        <f t="shared" si="46"/>
        <v>49.05</v>
      </c>
      <c r="DK143">
        <v>1</v>
      </c>
      <c r="DL143" t="s">
        <v>3</v>
      </c>
      <c r="DM143">
        <v>0</v>
      </c>
      <c r="DN143" t="s">
        <v>3</v>
      </c>
      <c r="DO143">
        <v>0</v>
      </c>
    </row>
    <row r="144" spans="1:119" x14ac:dyDescent="0.2">
      <c r="A144">
        <f>ROW(Source!A145)</f>
        <v>145</v>
      </c>
      <c r="B144">
        <v>72309884</v>
      </c>
      <c r="C144">
        <v>72313564</v>
      </c>
      <c r="D144">
        <v>20049115</v>
      </c>
      <c r="E144">
        <v>117</v>
      </c>
      <c r="F144">
        <v>1</v>
      </c>
      <c r="G144">
        <v>1</v>
      </c>
      <c r="H144">
        <v>1</v>
      </c>
      <c r="I144" t="s">
        <v>920</v>
      </c>
      <c r="J144" t="s">
        <v>3</v>
      </c>
      <c r="K144" t="s">
        <v>921</v>
      </c>
      <c r="L144">
        <v>1191</v>
      </c>
      <c r="N144">
        <v>1013</v>
      </c>
      <c r="O144" t="s">
        <v>922</v>
      </c>
      <c r="P144" t="s">
        <v>922</v>
      </c>
      <c r="Q144">
        <v>1</v>
      </c>
      <c r="W144">
        <v>0</v>
      </c>
      <c r="X144">
        <v>-1417349443</v>
      </c>
      <c r="Y144">
        <f t="shared" si="36"/>
        <v>78.069999999999993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1</v>
      </c>
      <c r="AJ144">
        <v>1</v>
      </c>
      <c r="AK144">
        <v>1</v>
      </c>
      <c r="AL144">
        <v>1</v>
      </c>
      <c r="AM144">
        <v>-2</v>
      </c>
      <c r="AN144">
        <v>0</v>
      </c>
      <c r="AO144">
        <v>0</v>
      </c>
      <c r="AP144">
        <v>1</v>
      </c>
      <c r="AQ144">
        <v>1</v>
      </c>
      <c r="AR144">
        <v>0</v>
      </c>
      <c r="AS144" t="s">
        <v>3</v>
      </c>
      <c r="AT144">
        <v>78.069999999999993</v>
      </c>
      <c r="AU144" t="s">
        <v>3</v>
      </c>
      <c r="AV144">
        <v>2</v>
      </c>
      <c r="AW144">
        <v>2</v>
      </c>
      <c r="AX144">
        <v>72313584</v>
      </c>
      <c r="AY144">
        <v>1</v>
      </c>
      <c r="AZ144">
        <v>0</v>
      </c>
      <c r="BA144">
        <v>158</v>
      </c>
      <c r="BB144">
        <v>1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CV144">
        <v>0</v>
      </c>
      <c r="CW144">
        <v>0</v>
      </c>
      <c r="CX144">
        <f>ROUND(Y144*Source!I145,7)</f>
        <v>0.15614</v>
      </c>
      <c r="CY144">
        <f t="shared" si="42"/>
        <v>0</v>
      </c>
      <c r="CZ144">
        <f t="shared" si="43"/>
        <v>0</v>
      </c>
      <c r="DA144">
        <f t="shared" si="44"/>
        <v>1</v>
      </c>
      <c r="DB144">
        <f t="shared" si="37"/>
        <v>0</v>
      </c>
      <c r="DC144">
        <f t="shared" si="38"/>
        <v>0</v>
      </c>
      <c r="DD144" t="s">
        <v>3</v>
      </c>
      <c r="DE144" t="s">
        <v>3</v>
      </c>
      <c r="DF144">
        <f t="shared" si="45"/>
        <v>0</v>
      </c>
      <c r="DG144">
        <f t="shared" si="41"/>
        <v>0</v>
      </c>
      <c r="DH144">
        <f t="shared" si="39"/>
        <v>0</v>
      </c>
      <c r="DI144">
        <f t="shared" si="40"/>
        <v>0</v>
      </c>
      <c r="DJ144">
        <f t="shared" si="46"/>
        <v>0</v>
      </c>
      <c r="DK144">
        <v>0</v>
      </c>
      <c r="DL144" t="s">
        <v>3</v>
      </c>
      <c r="DM144">
        <v>0</v>
      </c>
      <c r="DN144" t="s">
        <v>3</v>
      </c>
      <c r="DO144">
        <v>0</v>
      </c>
    </row>
    <row r="145" spans="1:119" x14ac:dyDescent="0.2">
      <c r="A145">
        <f>ROW(Source!A145)</f>
        <v>145</v>
      </c>
      <c r="B145">
        <v>72309884</v>
      </c>
      <c r="C145">
        <v>72313564</v>
      </c>
      <c r="D145">
        <v>68784047</v>
      </c>
      <c r="E145">
        <v>1</v>
      </c>
      <c r="F145">
        <v>1</v>
      </c>
      <c r="G145">
        <v>1</v>
      </c>
      <c r="H145">
        <v>2</v>
      </c>
      <c r="I145" t="s">
        <v>978</v>
      </c>
      <c r="J145" t="s">
        <v>979</v>
      </c>
      <c r="K145" t="s">
        <v>980</v>
      </c>
      <c r="L145">
        <v>1368</v>
      </c>
      <c r="N145">
        <v>1011</v>
      </c>
      <c r="O145" t="s">
        <v>926</v>
      </c>
      <c r="P145" t="s">
        <v>926</v>
      </c>
      <c r="Q145">
        <v>1</v>
      </c>
      <c r="W145">
        <v>0</v>
      </c>
      <c r="X145">
        <v>-849950259</v>
      </c>
      <c r="Y145">
        <f t="shared" si="36"/>
        <v>0.32</v>
      </c>
      <c r="AA145">
        <v>0</v>
      </c>
      <c r="AB145">
        <v>579.09</v>
      </c>
      <c r="AC145">
        <v>393.89</v>
      </c>
      <c r="AD145">
        <v>0</v>
      </c>
      <c r="AE145">
        <v>0</v>
      </c>
      <c r="AF145">
        <v>579.09</v>
      </c>
      <c r="AG145">
        <v>393.89</v>
      </c>
      <c r="AH145">
        <v>0</v>
      </c>
      <c r="AI145">
        <v>1</v>
      </c>
      <c r="AJ145">
        <v>1</v>
      </c>
      <c r="AK145">
        <v>1</v>
      </c>
      <c r="AL145">
        <v>1</v>
      </c>
      <c r="AM145">
        <v>-2</v>
      </c>
      <c r="AN145">
        <v>0</v>
      </c>
      <c r="AO145">
        <v>0</v>
      </c>
      <c r="AP145">
        <v>1</v>
      </c>
      <c r="AQ145">
        <v>1</v>
      </c>
      <c r="AR145">
        <v>0</v>
      </c>
      <c r="AS145" t="s">
        <v>3</v>
      </c>
      <c r="AT145">
        <v>0.32</v>
      </c>
      <c r="AU145" t="s">
        <v>3</v>
      </c>
      <c r="AV145">
        <v>1</v>
      </c>
      <c r="AW145">
        <v>2</v>
      </c>
      <c r="AX145">
        <v>72313585</v>
      </c>
      <c r="AY145">
        <v>2</v>
      </c>
      <c r="AZ145">
        <v>98304</v>
      </c>
      <c r="BA145">
        <v>159</v>
      </c>
      <c r="BB145">
        <v>1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185.30880000000002</v>
      </c>
      <c r="BL145">
        <v>126.0448</v>
      </c>
      <c r="BM145">
        <v>0</v>
      </c>
      <c r="BN145">
        <v>0</v>
      </c>
      <c r="BO145">
        <v>0.32</v>
      </c>
      <c r="BP145">
        <v>1</v>
      </c>
      <c r="BQ145">
        <v>0</v>
      </c>
      <c r="BR145">
        <v>185.30880000000002</v>
      </c>
      <c r="BS145">
        <v>126.0448</v>
      </c>
      <c r="BT145">
        <v>0</v>
      </c>
      <c r="BU145">
        <v>0</v>
      </c>
      <c r="BV145">
        <v>0.32</v>
      </c>
      <c r="BW145">
        <v>1</v>
      </c>
      <c r="CV145">
        <v>0</v>
      </c>
      <c r="CW145">
        <f>ROUND(Y145*Source!I145*DO145,7)</f>
        <v>6.4000000000000005E-4</v>
      </c>
      <c r="CX145">
        <f>ROUND(Y145*Source!I145,7)</f>
        <v>6.4000000000000005E-4</v>
      </c>
      <c r="CY145">
        <f>AB145</f>
        <v>579.09</v>
      </c>
      <c r="CZ145">
        <f>AF145</f>
        <v>579.09</v>
      </c>
      <c r="DA145">
        <f>AJ145</f>
        <v>1</v>
      </c>
      <c r="DB145">
        <f t="shared" si="37"/>
        <v>185.31</v>
      </c>
      <c r="DC145">
        <f t="shared" si="38"/>
        <v>126.04</v>
      </c>
      <c r="DD145" t="s">
        <v>3</v>
      </c>
      <c r="DE145" t="s">
        <v>3</v>
      </c>
      <c r="DF145">
        <f t="shared" si="45"/>
        <v>0</v>
      </c>
      <c r="DG145">
        <f t="shared" si="41"/>
        <v>0.37</v>
      </c>
      <c r="DH145">
        <f t="shared" si="39"/>
        <v>0.25</v>
      </c>
      <c r="DI145">
        <f t="shared" si="40"/>
        <v>0</v>
      </c>
      <c r="DJ145">
        <f>DG145+DH145</f>
        <v>0.62</v>
      </c>
      <c r="DK145">
        <v>1</v>
      </c>
      <c r="DL145" t="s">
        <v>947</v>
      </c>
      <c r="DM145">
        <v>4</v>
      </c>
      <c r="DN145" t="s">
        <v>922</v>
      </c>
      <c r="DO145">
        <v>1</v>
      </c>
    </row>
    <row r="146" spans="1:119" x14ac:dyDescent="0.2">
      <c r="A146">
        <f>ROW(Source!A145)</f>
        <v>145</v>
      </c>
      <c r="B146">
        <v>72309884</v>
      </c>
      <c r="C146">
        <v>72313564</v>
      </c>
      <c r="D146">
        <v>68784200</v>
      </c>
      <c r="E146">
        <v>1</v>
      </c>
      <c r="F146">
        <v>1</v>
      </c>
      <c r="G146">
        <v>1</v>
      </c>
      <c r="H146">
        <v>2</v>
      </c>
      <c r="I146" t="s">
        <v>1007</v>
      </c>
      <c r="J146" t="s">
        <v>1008</v>
      </c>
      <c r="K146" t="s">
        <v>1009</v>
      </c>
      <c r="L146">
        <v>1368</v>
      </c>
      <c r="N146">
        <v>1011</v>
      </c>
      <c r="O146" t="s">
        <v>926</v>
      </c>
      <c r="P146" t="s">
        <v>926</v>
      </c>
      <c r="Q146">
        <v>1</v>
      </c>
      <c r="W146">
        <v>0</v>
      </c>
      <c r="X146">
        <v>-977438124</v>
      </c>
      <c r="Y146">
        <f t="shared" si="36"/>
        <v>32.75</v>
      </c>
      <c r="AA146">
        <v>0</v>
      </c>
      <c r="AB146">
        <v>1453.95</v>
      </c>
      <c r="AC146">
        <v>452.68</v>
      </c>
      <c r="AD146">
        <v>0</v>
      </c>
      <c r="AE146">
        <v>0</v>
      </c>
      <c r="AF146">
        <v>1069.08</v>
      </c>
      <c r="AG146">
        <v>452.68</v>
      </c>
      <c r="AH146">
        <v>0</v>
      </c>
      <c r="AI146">
        <v>1</v>
      </c>
      <c r="AJ146">
        <v>1.36</v>
      </c>
      <c r="AK146">
        <v>1</v>
      </c>
      <c r="AL146">
        <v>1</v>
      </c>
      <c r="AM146">
        <v>2</v>
      </c>
      <c r="AN146">
        <v>0</v>
      </c>
      <c r="AO146">
        <v>0</v>
      </c>
      <c r="AP146">
        <v>1</v>
      </c>
      <c r="AQ146">
        <v>1</v>
      </c>
      <c r="AR146">
        <v>0</v>
      </c>
      <c r="AS146" t="s">
        <v>3</v>
      </c>
      <c r="AT146">
        <v>32.75</v>
      </c>
      <c r="AU146" t="s">
        <v>3</v>
      </c>
      <c r="AV146">
        <v>1</v>
      </c>
      <c r="AW146">
        <v>2</v>
      </c>
      <c r="AX146">
        <v>72313586</v>
      </c>
      <c r="AY146">
        <v>2</v>
      </c>
      <c r="AZ146">
        <v>65536</v>
      </c>
      <c r="BA146">
        <v>160</v>
      </c>
      <c r="BB146">
        <v>1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35012.369999999995</v>
      </c>
      <c r="BL146">
        <v>14825.27</v>
      </c>
      <c r="BM146">
        <v>0</v>
      </c>
      <c r="BN146">
        <v>0</v>
      </c>
      <c r="BO146">
        <v>32.75</v>
      </c>
      <c r="BP146">
        <v>1</v>
      </c>
      <c r="BQ146">
        <v>0</v>
      </c>
      <c r="BR146">
        <v>35012.369999999995</v>
      </c>
      <c r="BS146">
        <v>14825.27</v>
      </c>
      <c r="BT146">
        <v>0</v>
      </c>
      <c r="BU146">
        <v>0</v>
      </c>
      <c r="BV146">
        <v>32.75</v>
      </c>
      <c r="BW146">
        <v>1</v>
      </c>
      <c r="CV146">
        <v>0</v>
      </c>
      <c r="CW146">
        <f>ROUND(Y146*Source!I145*DO146,7)</f>
        <v>6.5500000000000003E-2</v>
      </c>
      <c r="CX146">
        <f>ROUND(Y146*Source!I145,7)</f>
        <v>6.5500000000000003E-2</v>
      </c>
      <c r="CY146">
        <f>AB146</f>
        <v>1453.95</v>
      </c>
      <c r="CZ146">
        <f>AF146</f>
        <v>1069.08</v>
      </c>
      <c r="DA146">
        <f>AJ146</f>
        <v>1.36</v>
      </c>
      <c r="DB146">
        <f t="shared" si="37"/>
        <v>35012.370000000003</v>
      </c>
      <c r="DC146">
        <f t="shared" si="38"/>
        <v>14825.27</v>
      </c>
      <c r="DD146" t="s">
        <v>3</v>
      </c>
      <c r="DE146" t="s">
        <v>3</v>
      </c>
      <c r="DF146">
        <f t="shared" si="45"/>
        <v>0</v>
      </c>
      <c r="DG146">
        <f>ROUND(ROUND(AF146*AJ146,2)*CX146,2)</f>
        <v>95.23</v>
      </c>
      <c r="DH146">
        <f t="shared" si="39"/>
        <v>29.65</v>
      </c>
      <c r="DI146">
        <f t="shared" si="40"/>
        <v>0</v>
      </c>
      <c r="DJ146">
        <f>DG146+DH146</f>
        <v>124.88</v>
      </c>
      <c r="DK146">
        <v>0</v>
      </c>
      <c r="DL146" t="s">
        <v>933</v>
      </c>
      <c r="DM146">
        <v>5</v>
      </c>
      <c r="DN146" t="s">
        <v>922</v>
      </c>
      <c r="DO146">
        <v>1</v>
      </c>
    </row>
    <row r="147" spans="1:119" x14ac:dyDescent="0.2">
      <c r="A147">
        <f>ROW(Source!A145)</f>
        <v>145</v>
      </c>
      <c r="B147">
        <v>72309884</v>
      </c>
      <c r="C147">
        <v>72313564</v>
      </c>
      <c r="D147">
        <v>68784255</v>
      </c>
      <c r="E147">
        <v>1</v>
      </c>
      <c r="F147">
        <v>1</v>
      </c>
      <c r="G147">
        <v>1</v>
      </c>
      <c r="H147">
        <v>2</v>
      </c>
      <c r="I147" t="s">
        <v>944</v>
      </c>
      <c r="J147" t="s">
        <v>945</v>
      </c>
      <c r="K147" t="s">
        <v>946</v>
      </c>
      <c r="L147">
        <v>1368</v>
      </c>
      <c r="N147">
        <v>1011</v>
      </c>
      <c r="O147" t="s">
        <v>926</v>
      </c>
      <c r="P147" t="s">
        <v>926</v>
      </c>
      <c r="Q147">
        <v>1</v>
      </c>
      <c r="W147">
        <v>0</v>
      </c>
      <c r="X147">
        <v>1282244495</v>
      </c>
      <c r="Y147">
        <f t="shared" si="36"/>
        <v>45</v>
      </c>
      <c r="AA147">
        <v>0</v>
      </c>
      <c r="AB147">
        <v>404.41</v>
      </c>
      <c r="AC147">
        <v>393.89</v>
      </c>
      <c r="AD147">
        <v>0</v>
      </c>
      <c r="AE147">
        <v>0</v>
      </c>
      <c r="AF147">
        <v>404.41</v>
      </c>
      <c r="AG147">
        <v>393.89</v>
      </c>
      <c r="AH147">
        <v>0</v>
      </c>
      <c r="AI147">
        <v>1</v>
      </c>
      <c r="AJ147">
        <v>1</v>
      </c>
      <c r="AK147">
        <v>1</v>
      </c>
      <c r="AL147">
        <v>1</v>
      </c>
      <c r="AM147">
        <v>-2</v>
      </c>
      <c r="AN147">
        <v>0</v>
      </c>
      <c r="AO147">
        <v>0</v>
      </c>
      <c r="AP147">
        <v>1</v>
      </c>
      <c r="AQ147">
        <v>1</v>
      </c>
      <c r="AR147">
        <v>0</v>
      </c>
      <c r="AS147" t="s">
        <v>3</v>
      </c>
      <c r="AT147">
        <v>45</v>
      </c>
      <c r="AU147" t="s">
        <v>3</v>
      </c>
      <c r="AV147">
        <v>1</v>
      </c>
      <c r="AW147">
        <v>2</v>
      </c>
      <c r="AX147">
        <v>72313587</v>
      </c>
      <c r="AY147">
        <v>2</v>
      </c>
      <c r="AZ147">
        <v>98304</v>
      </c>
      <c r="BA147">
        <v>161</v>
      </c>
      <c r="BB147">
        <v>1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18198.45</v>
      </c>
      <c r="BL147">
        <v>17725.05</v>
      </c>
      <c r="BM147">
        <v>0</v>
      </c>
      <c r="BN147">
        <v>0</v>
      </c>
      <c r="BO147">
        <v>45</v>
      </c>
      <c r="BP147">
        <v>1</v>
      </c>
      <c r="BQ147">
        <v>0</v>
      </c>
      <c r="BR147">
        <v>18198.45</v>
      </c>
      <c r="BS147">
        <v>17725.05</v>
      </c>
      <c r="BT147">
        <v>0</v>
      </c>
      <c r="BU147">
        <v>0</v>
      </c>
      <c r="BV147">
        <v>45</v>
      </c>
      <c r="BW147">
        <v>1</v>
      </c>
      <c r="CV147">
        <v>0</v>
      </c>
      <c r="CW147">
        <f>ROUND(Y147*Source!I145*DO147,7)</f>
        <v>0.09</v>
      </c>
      <c r="CX147">
        <f>ROUND(Y147*Source!I145,7)</f>
        <v>0.09</v>
      </c>
      <c r="CY147">
        <f>AB147</f>
        <v>404.41</v>
      </c>
      <c r="CZ147">
        <f>AF147</f>
        <v>404.41</v>
      </c>
      <c r="DA147">
        <f>AJ147</f>
        <v>1</v>
      </c>
      <c r="DB147">
        <f t="shared" si="37"/>
        <v>18198.45</v>
      </c>
      <c r="DC147">
        <f t="shared" si="38"/>
        <v>17725.05</v>
      </c>
      <c r="DD147" t="s">
        <v>3</v>
      </c>
      <c r="DE147" t="s">
        <v>3</v>
      </c>
      <c r="DF147">
        <f t="shared" si="45"/>
        <v>0</v>
      </c>
      <c r="DG147">
        <f t="shared" ref="DG147:DG154" si="47">ROUND(ROUND(AF147,2)*CX147,2)</f>
        <v>36.4</v>
      </c>
      <c r="DH147">
        <f t="shared" si="39"/>
        <v>35.450000000000003</v>
      </c>
      <c r="DI147">
        <f t="shared" si="40"/>
        <v>0</v>
      </c>
      <c r="DJ147">
        <f>DG147+DH147</f>
        <v>71.849999999999994</v>
      </c>
      <c r="DK147">
        <v>1</v>
      </c>
      <c r="DL147" t="s">
        <v>947</v>
      </c>
      <c r="DM147">
        <v>4</v>
      </c>
      <c r="DN147" t="s">
        <v>922</v>
      </c>
      <c r="DO147">
        <v>1</v>
      </c>
    </row>
    <row r="148" spans="1:119" x14ac:dyDescent="0.2">
      <c r="A148">
        <f>ROW(Source!A145)</f>
        <v>145</v>
      </c>
      <c r="B148">
        <v>72309884</v>
      </c>
      <c r="C148">
        <v>72313564</v>
      </c>
      <c r="D148">
        <v>68851323</v>
      </c>
      <c r="E148">
        <v>1</v>
      </c>
      <c r="F148">
        <v>1</v>
      </c>
      <c r="G148">
        <v>1</v>
      </c>
      <c r="H148">
        <v>3</v>
      </c>
      <c r="I148" t="s">
        <v>951</v>
      </c>
      <c r="J148" t="s">
        <v>952</v>
      </c>
      <c r="K148" t="s">
        <v>953</v>
      </c>
      <c r="L148">
        <v>1383</v>
      </c>
      <c r="N148">
        <v>1013</v>
      </c>
      <c r="O148" t="s">
        <v>954</v>
      </c>
      <c r="P148" t="s">
        <v>954</v>
      </c>
      <c r="Q148">
        <v>1</v>
      </c>
      <c r="W148">
        <v>0</v>
      </c>
      <c r="X148">
        <v>1840299850</v>
      </c>
      <c r="Y148">
        <f t="shared" si="36"/>
        <v>28.58</v>
      </c>
      <c r="AA148">
        <v>9.35</v>
      </c>
      <c r="AB148">
        <v>0</v>
      </c>
      <c r="AC148">
        <v>0</v>
      </c>
      <c r="AD148">
        <v>0</v>
      </c>
      <c r="AE148">
        <v>9.35</v>
      </c>
      <c r="AF148">
        <v>0</v>
      </c>
      <c r="AG148">
        <v>0</v>
      </c>
      <c r="AH148">
        <v>0</v>
      </c>
      <c r="AI148">
        <v>1</v>
      </c>
      <c r="AJ148">
        <v>1</v>
      </c>
      <c r="AK148">
        <v>1</v>
      </c>
      <c r="AL148">
        <v>1</v>
      </c>
      <c r="AM148">
        <v>-2</v>
      </c>
      <c r="AN148">
        <v>0</v>
      </c>
      <c r="AO148">
        <v>0</v>
      </c>
      <c r="AP148">
        <v>1</v>
      </c>
      <c r="AQ148">
        <v>1</v>
      </c>
      <c r="AR148">
        <v>0</v>
      </c>
      <c r="AS148" t="s">
        <v>3</v>
      </c>
      <c r="AT148">
        <v>28.58</v>
      </c>
      <c r="AU148" t="s">
        <v>3</v>
      </c>
      <c r="AV148">
        <v>0</v>
      </c>
      <c r="AW148">
        <v>2</v>
      </c>
      <c r="AX148">
        <v>72313588</v>
      </c>
      <c r="AY148">
        <v>1</v>
      </c>
      <c r="AZ148">
        <v>0</v>
      </c>
      <c r="BA148">
        <v>162</v>
      </c>
      <c r="BB148">
        <v>1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267.22299999999996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1</v>
      </c>
      <c r="BQ148">
        <v>267.22299999999996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1</v>
      </c>
      <c r="CV148">
        <v>0</v>
      </c>
      <c r="CW148">
        <v>0</v>
      </c>
      <c r="CX148">
        <f>ROUND(Y148*Source!I145,7)</f>
        <v>5.7160000000000002E-2</v>
      </c>
      <c r="CY148">
        <f>AA148</f>
        <v>9.35</v>
      </c>
      <c r="CZ148">
        <f>AE148</f>
        <v>9.35</v>
      </c>
      <c r="DA148">
        <f>AI148</f>
        <v>1</v>
      </c>
      <c r="DB148">
        <f t="shared" si="37"/>
        <v>267.22000000000003</v>
      </c>
      <c r="DC148">
        <f t="shared" si="38"/>
        <v>0</v>
      </c>
      <c r="DD148" t="s">
        <v>3</v>
      </c>
      <c r="DE148" t="s">
        <v>3</v>
      </c>
      <c r="DF148">
        <f t="shared" si="45"/>
        <v>0.53</v>
      </c>
      <c r="DG148">
        <f t="shared" si="47"/>
        <v>0</v>
      </c>
      <c r="DH148">
        <f t="shared" si="39"/>
        <v>0</v>
      </c>
      <c r="DI148">
        <f t="shared" si="40"/>
        <v>0</v>
      </c>
      <c r="DJ148">
        <f>DF148</f>
        <v>0.53</v>
      </c>
      <c r="DK148">
        <v>1</v>
      </c>
      <c r="DL148" t="s">
        <v>3</v>
      </c>
      <c r="DM148">
        <v>0</v>
      </c>
      <c r="DN148" t="s">
        <v>3</v>
      </c>
      <c r="DO148">
        <v>0</v>
      </c>
    </row>
    <row r="149" spans="1:119" x14ac:dyDescent="0.2">
      <c r="A149">
        <f>ROW(Source!A145)</f>
        <v>145</v>
      </c>
      <c r="B149">
        <v>72309884</v>
      </c>
      <c r="C149">
        <v>72313564</v>
      </c>
      <c r="D149">
        <v>68852066</v>
      </c>
      <c r="E149">
        <v>1</v>
      </c>
      <c r="F149">
        <v>1</v>
      </c>
      <c r="G149">
        <v>1</v>
      </c>
      <c r="H149">
        <v>3</v>
      </c>
      <c r="I149" t="s">
        <v>955</v>
      </c>
      <c r="J149" t="s">
        <v>956</v>
      </c>
      <c r="K149" t="s">
        <v>957</v>
      </c>
      <c r="L149">
        <v>1346</v>
      </c>
      <c r="N149">
        <v>1009</v>
      </c>
      <c r="O149" t="s">
        <v>443</v>
      </c>
      <c r="P149" t="s">
        <v>443</v>
      </c>
      <c r="Q149">
        <v>1</v>
      </c>
      <c r="W149">
        <v>0</v>
      </c>
      <c r="X149">
        <v>-163259778</v>
      </c>
      <c r="Y149">
        <f t="shared" si="36"/>
        <v>14.42</v>
      </c>
      <c r="AA149">
        <v>144.74</v>
      </c>
      <c r="AB149">
        <v>0</v>
      </c>
      <c r="AC149">
        <v>0</v>
      </c>
      <c r="AD149">
        <v>0</v>
      </c>
      <c r="AE149">
        <v>155.63</v>
      </c>
      <c r="AF149">
        <v>0</v>
      </c>
      <c r="AG149">
        <v>0</v>
      </c>
      <c r="AH149">
        <v>0</v>
      </c>
      <c r="AI149">
        <v>0.93</v>
      </c>
      <c r="AJ149">
        <v>1</v>
      </c>
      <c r="AK149">
        <v>1</v>
      </c>
      <c r="AL149">
        <v>1</v>
      </c>
      <c r="AM149">
        <v>2</v>
      </c>
      <c r="AN149">
        <v>0</v>
      </c>
      <c r="AO149">
        <v>0</v>
      </c>
      <c r="AP149">
        <v>1</v>
      </c>
      <c r="AQ149">
        <v>1</v>
      </c>
      <c r="AR149">
        <v>0</v>
      </c>
      <c r="AS149" t="s">
        <v>3</v>
      </c>
      <c r="AT149">
        <v>14.42</v>
      </c>
      <c r="AU149" t="s">
        <v>3</v>
      </c>
      <c r="AV149">
        <v>0</v>
      </c>
      <c r="AW149">
        <v>2</v>
      </c>
      <c r="AX149">
        <v>72313589</v>
      </c>
      <c r="AY149">
        <v>1</v>
      </c>
      <c r="AZ149">
        <v>0</v>
      </c>
      <c r="BA149">
        <v>163</v>
      </c>
      <c r="BB149">
        <v>1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2244.1846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1</v>
      </c>
      <c r="BQ149">
        <v>2244.1846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1</v>
      </c>
      <c r="CV149">
        <v>0</v>
      </c>
      <c r="CW149">
        <v>0</v>
      </c>
      <c r="CX149">
        <f>ROUND(Y149*Source!I145,7)</f>
        <v>2.8840000000000001E-2</v>
      </c>
      <c r="CY149">
        <f>AA149</f>
        <v>144.74</v>
      </c>
      <c r="CZ149">
        <f>AE149</f>
        <v>155.63</v>
      </c>
      <c r="DA149">
        <f>AI149</f>
        <v>0.93</v>
      </c>
      <c r="DB149">
        <f t="shared" si="37"/>
        <v>2244.1799999999998</v>
      </c>
      <c r="DC149">
        <f t="shared" si="38"/>
        <v>0</v>
      </c>
      <c r="DD149" t="s">
        <v>3</v>
      </c>
      <c r="DE149" t="s">
        <v>3</v>
      </c>
      <c r="DF149">
        <f>ROUND(ROUND(AE149*AI149,2)*CX149,2)</f>
        <v>4.17</v>
      </c>
      <c r="DG149">
        <f t="shared" si="47"/>
        <v>0</v>
      </c>
      <c r="DH149">
        <f t="shared" si="39"/>
        <v>0</v>
      </c>
      <c r="DI149">
        <f t="shared" si="40"/>
        <v>0</v>
      </c>
      <c r="DJ149">
        <f>DF149</f>
        <v>4.17</v>
      </c>
      <c r="DK149">
        <v>0</v>
      </c>
      <c r="DL149" t="s">
        <v>3</v>
      </c>
      <c r="DM149">
        <v>0</v>
      </c>
      <c r="DN149" t="s">
        <v>3</v>
      </c>
      <c r="DO149">
        <v>0</v>
      </c>
    </row>
    <row r="150" spans="1:119" x14ac:dyDescent="0.2">
      <c r="A150">
        <f>ROW(Source!A145)</f>
        <v>145</v>
      </c>
      <c r="B150">
        <v>72309884</v>
      </c>
      <c r="C150">
        <v>72313564</v>
      </c>
      <c r="D150">
        <v>68853328</v>
      </c>
      <c r="E150">
        <v>1</v>
      </c>
      <c r="F150">
        <v>1</v>
      </c>
      <c r="G150">
        <v>1</v>
      </c>
      <c r="H150">
        <v>3</v>
      </c>
      <c r="I150" t="s">
        <v>1113</v>
      </c>
      <c r="J150" t="s">
        <v>1114</v>
      </c>
      <c r="K150" t="s">
        <v>1115</v>
      </c>
      <c r="L150">
        <v>1371</v>
      </c>
      <c r="N150">
        <v>1013</v>
      </c>
      <c r="O150" t="s">
        <v>118</v>
      </c>
      <c r="P150" t="s">
        <v>118</v>
      </c>
      <c r="Q150">
        <v>1</v>
      </c>
      <c r="W150">
        <v>0</v>
      </c>
      <c r="X150">
        <v>-2122191748</v>
      </c>
      <c r="Y150">
        <f t="shared" si="36"/>
        <v>0.52</v>
      </c>
      <c r="AA150">
        <v>127.65</v>
      </c>
      <c r="AB150">
        <v>0</v>
      </c>
      <c r="AC150">
        <v>0</v>
      </c>
      <c r="AD150">
        <v>0</v>
      </c>
      <c r="AE150">
        <v>104.63</v>
      </c>
      <c r="AF150">
        <v>0</v>
      </c>
      <c r="AG150">
        <v>0</v>
      </c>
      <c r="AH150">
        <v>0</v>
      </c>
      <c r="AI150">
        <v>1.22</v>
      </c>
      <c r="AJ150">
        <v>1</v>
      </c>
      <c r="AK150">
        <v>1</v>
      </c>
      <c r="AL150">
        <v>1</v>
      </c>
      <c r="AM150">
        <v>2</v>
      </c>
      <c r="AN150">
        <v>0</v>
      </c>
      <c r="AO150">
        <v>0</v>
      </c>
      <c r="AP150">
        <v>1</v>
      </c>
      <c r="AQ150">
        <v>1</v>
      </c>
      <c r="AR150">
        <v>0</v>
      </c>
      <c r="AS150" t="s">
        <v>3</v>
      </c>
      <c r="AT150">
        <v>0.52</v>
      </c>
      <c r="AU150" t="s">
        <v>3</v>
      </c>
      <c r="AV150">
        <v>0</v>
      </c>
      <c r="AW150">
        <v>2</v>
      </c>
      <c r="AX150">
        <v>72313590</v>
      </c>
      <c r="AY150">
        <v>1</v>
      </c>
      <c r="AZ150">
        <v>0</v>
      </c>
      <c r="BA150">
        <v>164</v>
      </c>
      <c r="BB150">
        <v>1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54.407600000000002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1</v>
      </c>
      <c r="BQ150">
        <v>54.407600000000002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1</v>
      </c>
      <c r="CV150">
        <v>0</v>
      </c>
      <c r="CW150">
        <v>0</v>
      </c>
      <c r="CX150">
        <f>ROUND(Y150*Source!I145,7)</f>
        <v>1.0399999999999999E-3</v>
      </c>
      <c r="CY150">
        <f>AA150</f>
        <v>127.65</v>
      </c>
      <c r="CZ150">
        <f>AE150</f>
        <v>104.63</v>
      </c>
      <c r="DA150">
        <f>AI150</f>
        <v>1.22</v>
      </c>
      <c r="DB150">
        <f t="shared" si="37"/>
        <v>54.41</v>
      </c>
      <c r="DC150">
        <f t="shared" si="38"/>
        <v>0</v>
      </c>
      <c r="DD150" t="s">
        <v>3</v>
      </c>
      <c r="DE150" t="s">
        <v>3</v>
      </c>
      <c r="DF150">
        <f>ROUND(ROUND(AE150*AI150,2)*CX150,2)</f>
        <v>0.13</v>
      </c>
      <c r="DG150">
        <f t="shared" si="47"/>
        <v>0</v>
      </c>
      <c r="DH150">
        <f t="shared" si="39"/>
        <v>0</v>
      </c>
      <c r="DI150">
        <f t="shared" si="40"/>
        <v>0</v>
      </c>
      <c r="DJ150">
        <f>DF150</f>
        <v>0.13</v>
      </c>
      <c r="DK150">
        <v>0</v>
      </c>
      <c r="DL150" t="s">
        <v>3</v>
      </c>
      <c r="DM150">
        <v>0</v>
      </c>
      <c r="DN150" t="s">
        <v>3</v>
      </c>
      <c r="DO150">
        <v>0</v>
      </c>
    </row>
    <row r="151" spans="1:119" x14ac:dyDescent="0.2">
      <c r="A151">
        <f>ROW(Source!A145)</f>
        <v>145</v>
      </c>
      <c r="B151">
        <v>72309884</v>
      </c>
      <c r="C151">
        <v>72313564</v>
      </c>
      <c r="D151">
        <v>68862397</v>
      </c>
      <c r="E151">
        <v>1</v>
      </c>
      <c r="F151">
        <v>1</v>
      </c>
      <c r="G151">
        <v>1</v>
      </c>
      <c r="H151">
        <v>3</v>
      </c>
      <c r="I151" t="s">
        <v>1116</v>
      </c>
      <c r="J151" t="s">
        <v>1117</v>
      </c>
      <c r="K151" t="s">
        <v>1118</v>
      </c>
      <c r="L151">
        <v>1339</v>
      </c>
      <c r="N151">
        <v>1007</v>
      </c>
      <c r="O151" t="s">
        <v>231</v>
      </c>
      <c r="P151" t="s">
        <v>231</v>
      </c>
      <c r="Q151">
        <v>1</v>
      </c>
      <c r="W151">
        <v>0</v>
      </c>
      <c r="X151">
        <v>-831399682</v>
      </c>
      <c r="Y151">
        <f t="shared" si="36"/>
        <v>0.46</v>
      </c>
      <c r="AA151">
        <v>16821.55</v>
      </c>
      <c r="AB151">
        <v>0</v>
      </c>
      <c r="AC151">
        <v>0</v>
      </c>
      <c r="AD151">
        <v>0</v>
      </c>
      <c r="AE151">
        <v>16655</v>
      </c>
      <c r="AF151">
        <v>0</v>
      </c>
      <c r="AG151">
        <v>0</v>
      </c>
      <c r="AH151">
        <v>0</v>
      </c>
      <c r="AI151">
        <v>1.01</v>
      </c>
      <c r="AJ151">
        <v>1</v>
      </c>
      <c r="AK151">
        <v>1</v>
      </c>
      <c r="AL151">
        <v>1</v>
      </c>
      <c r="AM151">
        <v>2</v>
      </c>
      <c r="AN151">
        <v>0</v>
      </c>
      <c r="AO151">
        <v>0</v>
      </c>
      <c r="AP151">
        <v>1</v>
      </c>
      <c r="AQ151">
        <v>1</v>
      </c>
      <c r="AR151">
        <v>0</v>
      </c>
      <c r="AS151" t="s">
        <v>3</v>
      </c>
      <c r="AT151">
        <v>0.46</v>
      </c>
      <c r="AU151" t="s">
        <v>3</v>
      </c>
      <c r="AV151">
        <v>0</v>
      </c>
      <c r="AW151">
        <v>2</v>
      </c>
      <c r="AX151">
        <v>72313591</v>
      </c>
      <c r="AY151">
        <v>1</v>
      </c>
      <c r="AZ151">
        <v>0</v>
      </c>
      <c r="BA151">
        <v>165</v>
      </c>
      <c r="BB151">
        <v>1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7661.3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1</v>
      </c>
      <c r="BQ151">
        <v>7661.3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1</v>
      </c>
      <c r="CV151">
        <v>0</v>
      </c>
      <c r="CW151">
        <v>0</v>
      </c>
      <c r="CX151">
        <f>ROUND(Y151*Source!I145,7)</f>
        <v>9.2000000000000003E-4</v>
      </c>
      <c r="CY151">
        <f>AA151</f>
        <v>16821.55</v>
      </c>
      <c r="CZ151">
        <f>AE151</f>
        <v>16655</v>
      </c>
      <c r="DA151">
        <f>AI151</f>
        <v>1.01</v>
      </c>
      <c r="DB151">
        <f t="shared" si="37"/>
        <v>7661.3</v>
      </c>
      <c r="DC151">
        <f t="shared" si="38"/>
        <v>0</v>
      </c>
      <c r="DD151" t="s">
        <v>3</v>
      </c>
      <c r="DE151" t="s">
        <v>3</v>
      </c>
      <c r="DF151">
        <f>ROUND(ROUND(AE151*AI151,2)*CX151,2)</f>
        <v>15.48</v>
      </c>
      <c r="DG151">
        <f t="shared" si="47"/>
        <v>0</v>
      </c>
      <c r="DH151">
        <f t="shared" si="39"/>
        <v>0</v>
      </c>
      <c r="DI151">
        <f t="shared" si="40"/>
        <v>0</v>
      </c>
      <c r="DJ151">
        <f>DF151</f>
        <v>15.48</v>
      </c>
      <c r="DK151">
        <v>0</v>
      </c>
      <c r="DL151" t="s">
        <v>3</v>
      </c>
      <c r="DM151">
        <v>0</v>
      </c>
      <c r="DN151" t="s">
        <v>3</v>
      </c>
      <c r="DO151">
        <v>0</v>
      </c>
    </row>
    <row r="152" spans="1:119" x14ac:dyDescent="0.2">
      <c r="A152">
        <f>ROW(Source!A145)</f>
        <v>145</v>
      </c>
      <c r="B152">
        <v>72309884</v>
      </c>
      <c r="C152">
        <v>72313564</v>
      </c>
      <c r="D152">
        <v>68889623</v>
      </c>
      <c r="E152">
        <v>1</v>
      </c>
      <c r="F152">
        <v>1</v>
      </c>
      <c r="G152">
        <v>1</v>
      </c>
      <c r="H152">
        <v>3</v>
      </c>
      <c r="I152" t="s">
        <v>293</v>
      </c>
      <c r="J152" t="s">
        <v>295</v>
      </c>
      <c r="K152" t="s">
        <v>294</v>
      </c>
      <c r="L152">
        <v>1301</v>
      </c>
      <c r="N152">
        <v>1003</v>
      </c>
      <c r="O152" t="s">
        <v>113</v>
      </c>
      <c r="P152" t="s">
        <v>113</v>
      </c>
      <c r="Q152">
        <v>1</v>
      </c>
      <c r="W152">
        <v>0</v>
      </c>
      <c r="X152">
        <v>-12888785</v>
      </c>
      <c r="Y152">
        <f t="shared" si="36"/>
        <v>1000</v>
      </c>
      <c r="AA152">
        <v>490.06</v>
      </c>
      <c r="AB152">
        <v>0</v>
      </c>
      <c r="AC152">
        <v>0</v>
      </c>
      <c r="AD152">
        <v>0</v>
      </c>
      <c r="AE152">
        <v>576.54</v>
      </c>
      <c r="AF152">
        <v>0</v>
      </c>
      <c r="AG152">
        <v>0</v>
      </c>
      <c r="AH152">
        <v>0</v>
      </c>
      <c r="AI152">
        <v>0.85</v>
      </c>
      <c r="AJ152">
        <v>1</v>
      </c>
      <c r="AK152">
        <v>1</v>
      </c>
      <c r="AL152">
        <v>1</v>
      </c>
      <c r="AM152">
        <v>2</v>
      </c>
      <c r="AN152">
        <v>0</v>
      </c>
      <c r="AO152">
        <v>0</v>
      </c>
      <c r="AP152">
        <v>1</v>
      </c>
      <c r="AQ152">
        <v>0</v>
      </c>
      <c r="AR152">
        <v>0</v>
      </c>
      <c r="AS152" t="s">
        <v>3</v>
      </c>
      <c r="AT152">
        <v>1000</v>
      </c>
      <c r="AU152" t="s">
        <v>3</v>
      </c>
      <c r="AV152">
        <v>0</v>
      </c>
      <c r="AW152">
        <v>1</v>
      </c>
      <c r="AX152">
        <v>-1</v>
      </c>
      <c r="AY152">
        <v>0</v>
      </c>
      <c r="AZ152">
        <v>0</v>
      </c>
      <c r="BA152" t="s">
        <v>3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CV152">
        <v>0</v>
      </c>
      <c r="CW152">
        <v>0</v>
      </c>
      <c r="CX152">
        <f>ROUND(Y152*Source!I145,7)</f>
        <v>2</v>
      </c>
      <c r="CY152">
        <f>AA152</f>
        <v>490.06</v>
      </c>
      <c r="CZ152">
        <f>AE152</f>
        <v>576.54</v>
      </c>
      <c r="DA152">
        <f>AI152</f>
        <v>0.85</v>
      </c>
      <c r="DB152">
        <f t="shared" si="37"/>
        <v>576540</v>
      </c>
      <c r="DC152">
        <f t="shared" si="38"/>
        <v>0</v>
      </c>
      <c r="DD152" t="s">
        <v>3</v>
      </c>
      <c r="DE152" t="s">
        <v>3</v>
      </c>
      <c r="DF152">
        <f>ROUND(ROUND(AE152*AI152,2)*CX152,2)</f>
        <v>980.12</v>
      </c>
      <c r="DG152">
        <f t="shared" si="47"/>
        <v>0</v>
      </c>
      <c r="DH152">
        <f t="shared" si="39"/>
        <v>0</v>
      </c>
      <c r="DI152">
        <f t="shared" si="40"/>
        <v>0</v>
      </c>
      <c r="DJ152">
        <f>DF152</f>
        <v>980.12</v>
      </c>
      <c r="DK152">
        <v>0</v>
      </c>
      <c r="DL152" t="s">
        <v>3</v>
      </c>
      <c r="DM152">
        <v>0</v>
      </c>
      <c r="DN152" t="s">
        <v>3</v>
      </c>
      <c r="DO152">
        <v>0</v>
      </c>
    </row>
    <row r="153" spans="1:119" x14ac:dyDescent="0.2">
      <c r="A153">
        <f>ROW(Source!A147)</f>
        <v>147</v>
      </c>
      <c r="B153">
        <v>72309884</v>
      </c>
      <c r="C153">
        <v>72313594</v>
      </c>
      <c r="D153">
        <v>20066464</v>
      </c>
      <c r="E153">
        <v>117</v>
      </c>
      <c r="F153">
        <v>1</v>
      </c>
      <c r="G153">
        <v>1</v>
      </c>
      <c r="H153">
        <v>1</v>
      </c>
      <c r="I153" t="s">
        <v>1119</v>
      </c>
      <c r="J153" t="s">
        <v>3</v>
      </c>
      <c r="K153" t="s">
        <v>1120</v>
      </c>
      <c r="L153">
        <v>1191</v>
      </c>
      <c r="N153">
        <v>1013</v>
      </c>
      <c r="O153" t="s">
        <v>922</v>
      </c>
      <c r="P153" t="s">
        <v>922</v>
      </c>
      <c r="Q153">
        <v>1</v>
      </c>
      <c r="W153">
        <v>0</v>
      </c>
      <c r="X153">
        <v>174150515</v>
      </c>
      <c r="Y153">
        <f t="shared" si="36"/>
        <v>0.39</v>
      </c>
      <c r="AA153">
        <v>0</v>
      </c>
      <c r="AB153">
        <v>0</v>
      </c>
      <c r="AC153">
        <v>0</v>
      </c>
      <c r="AD153">
        <v>399.77</v>
      </c>
      <c r="AE153">
        <v>0</v>
      </c>
      <c r="AF153">
        <v>0</v>
      </c>
      <c r="AG153">
        <v>0</v>
      </c>
      <c r="AH153">
        <v>399.77</v>
      </c>
      <c r="AI153">
        <v>1</v>
      </c>
      <c r="AJ153">
        <v>1</v>
      </c>
      <c r="AK153">
        <v>1</v>
      </c>
      <c r="AL153">
        <v>1</v>
      </c>
      <c r="AM153">
        <v>-2</v>
      </c>
      <c r="AN153">
        <v>0</v>
      </c>
      <c r="AO153">
        <v>0</v>
      </c>
      <c r="AP153">
        <v>1</v>
      </c>
      <c r="AQ153">
        <v>1</v>
      </c>
      <c r="AR153">
        <v>0</v>
      </c>
      <c r="AS153" t="s">
        <v>3</v>
      </c>
      <c r="AT153">
        <v>0.39</v>
      </c>
      <c r="AU153" t="s">
        <v>3</v>
      </c>
      <c r="AV153">
        <v>1</v>
      </c>
      <c r="AW153">
        <v>2</v>
      </c>
      <c r="AX153">
        <v>72313602</v>
      </c>
      <c r="AY153">
        <v>2</v>
      </c>
      <c r="AZ153">
        <v>131072</v>
      </c>
      <c r="BA153">
        <v>167</v>
      </c>
      <c r="BB153">
        <v>1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155.91030000000001</v>
      </c>
      <c r="BN153">
        <v>0.39</v>
      </c>
      <c r="BO153">
        <v>0</v>
      </c>
      <c r="BP153">
        <v>1</v>
      </c>
      <c r="BQ153">
        <v>0</v>
      </c>
      <c r="BR153">
        <v>0</v>
      </c>
      <c r="BS153">
        <v>0</v>
      </c>
      <c r="BT153">
        <v>155.91030000000001</v>
      </c>
      <c r="BU153">
        <v>0.39</v>
      </c>
      <c r="BV153">
        <v>0</v>
      </c>
      <c r="BW153">
        <v>1</v>
      </c>
      <c r="CU153">
        <f>ROUND(AT153*Source!I147*AH153*AL153,2)</f>
        <v>311.82</v>
      </c>
      <c r="CV153">
        <f>ROUND(Y153*Source!I147,7)</f>
        <v>0.78</v>
      </c>
      <c r="CW153">
        <v>0</v>
      </c>
      <c r="CX153">
        <f>ROUND(Y153*Source!I147,7)</f>
        <v>0.78</v>
      </c>
      <c r="CY153">
        <f>AD153</f>
        <v>399.77</v>
      </c>
      <c r="CZ153">
        <f>AH153</f>
        <v>399.77</v>
      </c>
      <c r="DA153">
        <f>AL153</f>
        <v>1</v>
      </c>
      <c r="DB153">
        <f t="shared" si="37"/>
        <v>155.91</v>
      </c>
      <c r="DC153">
        <f t="shared" si="38"/>
        <v>0</v>
      </c>
      <c r="DD153" t="s">
        <v>3</v>
      </c>
      <c r="DE153" t="s">
        <v>3</v>
      </c>
      <c r="DF153">
        <f>ROUND(ROUND(AE153,2)*CX153,2)</f>
        <v>0</v>
      </c>
      <c r="DG153">
        <f t="shared" si="47"/>
        <v>0</v>
      </c>
      <c r="DH153">
        <f t="shared" si="39"/>
        <v>0</v>
      </c>
      <c r="DI153">
        <f t="shared" si="40"/>
        <v>311.82</v>
      </c>
      <c r="DJ153">
        <f>DI153</f>
        <v>311.82</v>
      </c>
      <c r="DK153">
        <v>1</v>
      </c>
      <c r="DL153" t="s">
        <v>3</v>
      </c>
      <c r="DM153">
        <v>0</v>
      </c>
      <c r="DN153" t="s">
        <v>3</v>
      </c>
      <c r="DO153">
        <v>0</v>
      </c>
    </row>
    <row r="154" spans="1:119" x14ac:dyDescent="0.2">
      <c r="A154">
        <f>ROW(Source!A147)</f>
        <v>147</v>
      </c>
      <c r="B154">
        <v>72309884</v>
      </c>
      <c r="C154">
        <v>72313594</v>
      </c>
      <c r="D154">
        <v>68784201</v>
      </c>
      <c r="E154">
        <v>1</v>
      </c>
      <c r="F154">
        <v>1</v>
      </c>
      <c r="G154">
        <v>1</v>
      </c>
      <c r="H154">
        <v>2</v>
      </c>
      <c r="I154" t="s">
        <v>1121</v>
      </c>
      <c r="J154" t="s">
        <v>1122</v>
      </c>
      <c r="K154" t="s">
        <v>1123</v>
      </c>
      <c r="L154">
        <v>1368</v>
      </c>
      <c r="N154">
        <v>1011</v>
      </c>
      <c r="O154" t="s">
        <v>926</v>
      </c>
      <c r="P154" t="s">
        <v>926</v>
      </c>
      <c r="Q154">
        <v>1</v>
      </c>
      <c r="W154">
        <v>0</v>
      </c>
      <c r="X154">
        <v>-403273266</v>
      </c>
      <c r="Y154">
        <f t="shared" si="36"/>
        <v>0.12</v>
      </c>
      <c r="AA154">
        <v>0</v>
      </c>
      <c r="AB154">
        <v>108.92</v>
      </c>
      <c r="AC154">
        <v>0</v>
      </c>
      <c r="AD154">
        <v>0</v>
      </c>
      <c r="AE154">
        <v>0</v>
      </c>
      <c r="AF154">
        <v>108.92</v>
      </c>
      <c r="AG154">
        <v>0</v>
      </c>
      <c r="AH154">
        <v>0</v>
      </c>
      <c r="AI154">
        <v>1</v>
      </c>
      <c r="AJ154">
        <v>1</v>
      </c>
      <c r="AK154">
        <v>1</v>
      </c>
      <c r="AL154">
        <v>1</v>
      </c>
      <c r="AM154">
        <v>-2</v>
      </c>
      <c r="AN154">
        <v>0</v>
      </c>
      <c r="AO154">
        <v>0</v>
      </c>
      <c r="AP154">
        <v>1</v>
      </c>
      <c r="AQ154">
        <v>1</v>
      </c>
      <c r="AR154">
        <v>0</v>
      </c>
      <c r="AS154" t="s">
        <v>3</v>
      </c>
      <c r="AT154">
        <v>0.12</v>
      </c>
      <c r="AU154" t="s">
        <v>3</v>
      </c>
      <c r="AV154">
        <v>1</v>
      </c>
      <c r="AW154">
        <v>2</v>
      </c>
      <c r="AX154">
        <v>72313603</v>
      </c>
      <c r="AY154">
        <v>2</v>
      </c>
      <c r="AZ154">
        <v>32768</v>
      </c>
      <c r="BA154">
        <v>168</v>
      </c>
      <c r="BB154">
        <v>1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13.070399999999999</v>
      </c>
      <c r="BL154">
        <v>0</v>
      </c>
      <c r="BM154">
        <v>0</v>
      </c>
      <c r="BN154">
        <v>0</v>
      </c>
      <c r="BO154">
        <v>0</v>
      </c>
      <c r="BP154">
        <v>1</v>
      </c>
      <c r="BQ154">
        <v>0</v>
      </c>
      <c r="BR154">
        <v>13.070399999999999</v>
      </c>
      <c r="BS154">
        <v>0</v>
      </c>
      <c r="BT154">
        <v>0</v>
      </c>
      <c r="BU154">
        <v>0</v>
      </c>
      <c r="BV154">
        <v>0</v>
      </c>
      <c r="BW154">
        <v>1</v>
      </c>
      <c r="CV154">
        <v>0</v>
      </c>
      <c r="CW154">
        <f>ROUND(Y154*Source!I147*DO154,7)</f>
        <v>0</v>
      </c>
      <c r="CX154">
        <f>ROUND(Y154*Source!I147,7)</f>
        <v>0.24</v>
      </c>
      <c r="CY154">
        <f>AB154</f>
        <v>108.92</v>
      </c>
      <c r="CZ154">
        <f>AF154</f>
        <v>108.92</v>
      </c>
      <c r="DA154">
        <f>AJ154</f>
        <v>1</v>
      </c>
      <c r="DB154">
        <f t="shared" si="37"/>
        <v>13.07</v>
      </c>
      <c r="DC154">
        <f t="shared" si="38"/>
        <v>0</v>
      </c>
      <c r="DD154" t="s">
        <v>3</v>
      </c>
      <c r="DE154" t="s">
        <v>3</v>
      </c>
      <c r="DF154">
        <f>ROUND(ROUND(AE154,2)*CX154,2)</f>
        <v>0</v>
      </c>
      <c r="DG154">
        <f t="shared" si="47"/>
        <v>26.14</v>
      </c>
      <c r="DH154">
        <f t="shared" si="39"/>
        <v>0</v>
      </c>
      <c r="DI154">
        <f t="shared" si="40"/>
        <v>0</v>
      </c>
      <c r="DJ154">
        <f>DG154+DH154</f>
        <v>26.14</v>
      </c>
      <c r="DK154">
        <v>1</v>
      </c>
      <c r="DL154" t="s">
        <v>3</v>
      </c>
      <c r="DM154">
        <v>0</v>
      </c>
      <c r="DN154" t="s">
        <v>3</v>
      </c>
      <c r="DO154">
        <v>0</v>
      </c>
    </row>
    <row r="155" spans="1:119" x14ac:dyDescent="0.2">
      <c r="A155">
        <f>ROW(Source!A147)</f>
        <v>147</v>
      </c>
      <c r="B155">
        <v>72309884</v>
      </c>
      <c r="C155">
        <v>72313594</v>
      </c>
      <c r="D155">
        <v>68784203</v>
      </c>
      <c r="E155">
        <v>1</v>
      </c>
      <c r="F155">
        <v>1</v>
      </c>
      <c r="G155">
        <v>1</v>
      </c>
      <c r="H155">
        <v>2</v>
      </c>
      <c r="I155" t="s">
        <v>1023</v>
      </c>
      <c r="J155" t="s">
        <v>1024</v>
      </c>
      <c r="K155" t="s">
        <v>1025</v>
      </c>
      <c r="L155">
        <v>1368</v>
      </c>
      <c r="N155">
        <v>1011</v>
      </c>
      <c r="O155" t="s">
        <v>926</v>
      </c>
      <c r="P155" t="s">
        <v>926</v>
      </c>
      <c r="Q155">
        <v>1</v>
      </c>
      <c r="W155">
        <v>0</v>
      </c>
      <c r="X155">
        <v>344474007</v>
      </c>
      <c r="Y155">
        <f t="shared" si="36"/>
        <v>0.15</v>
      </c>
      <c r="AA155">
        <v>0</v>
      </c>
      <c r="AB155">
        <v>13.72</v>
      </c>
      <c r="AC155">
        <v>0</v>
      </c>
      <c r="AD155">
        <v>0</v>
      </c>
      <c r="AE155">
        <v>0</v>
      </c>
      <c r="AF155">
        <v>8.6300000000000008</v>
      </c>
      <c r="AG155">
        <v>0</v>
      </c>
      <c r="AH155">
        <v>0</v>
      </c>
      <c r="AI155">
        <v>1</v>
      </c>
      <c r="AJ155">
        <v>1.59</v>
      </c>
      <c r="AK155">
        <v>1</v>
      </c>
      <c r="AL155">
        <v>1</v>
      </c>
      <c r="AM155">
        <v>2</v>
      </c>
      <c r="AN155">
        <v>0</v>
      </c>
      <c r="AO155">
        <v>0</v>
      </c>
      <c r="AP155">
        <v>1</v>
      </c>
      <c r="AQ155">
        <v>1</v>
      </c>
      <c r="AR155">
        <v>0</v>
      </c>
      <c r="AS155" t="s">
        <v>3</v>
      </c>
      <c r="AT155">
        <v>0.15</v>
      </c>
      <c r="AU155" t="s">
        <v>3</v>
      </c>
      <c r="AV155">
        <v>1</v>
      </c>
      <c r="AW155">
        <v>2</v>
      </c>
      <c r="AX155">
        <v>72313604</v>
      </c>
      <c r="AY155">
        <v>1</v>
      </c>
      <c r="AZ155">
        <v>0</v>
      </c>
      <c r="BA155">
        <v>169</v>
      </c>
      <c r="BB155">
        <v>1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1.2945</v>
      </c>
      <c r="BL155">
        <v>0</v>
      </c>
      <c r="BM155">
        <v>0</v>
      </c>
      <c r="BN155">
        <v>0</v>
      </c>
      <c r="BO155">
        <v>0</v>
      </c>
      <c r="BP155">
        <v>1</v>
      </c>
      <c r="BQ155">
        <v>0</v>
      </c>
      <c r="BR155">
        <v>1.2945</v>
      </c>
      <c r="BS155">
        <v>0</v>
      </c>
      <c r="BT155">
        <v>0</v>
      </c>
      <c r="BU155">
        <v>0</v>
      </c>
      <c r="BV155">
        <v>0</v>
      </c>
      <c r="BW155">
        <v>1</v>
      </c>
      <c r="CV155">
        <v>0</v>
      </c>
      <c r="CW155">
        <f>ROUND(Y155*Source!I147*DO155,7)</f>
        <v>0</v>
      </c>
      <c r="CX155">
        <f>ROUND(Y155*Source!I147,7)</f>
        <v>0.3</v>
      </c>
      <c r="CY155">
        <f>AB155</f>
        <v>13.72</v>
      </c>
      <c r="CZ155">
        <f>AF155</f>
        <v>8.6300000000000008</v>
      </c>
      <c r="DA155">
        <f>AJ155</f>
        <v>1.59</v>
      </c>
      <c r="DB155">
        <f t="shared" si="37"/>
        <v>1.29</v>
      </c>
      <c r="DC155">
        <f t="shared" si="38"/>
        <v>0</v>
      </c>
      <c r="DD155" t="s">
        <v>3</v>
      </c>
      <c r="DE155" t="s">
        <v>3</v>
      </c>
      <c r="DF155">
        <f>ROUND(ROUND(AE155,2)*CX155,2)</f>
        <v>0</v>
      </c>
      <c r="DG155">
        <f>ROUND(ROUND(AF155*AJ155,2)*CX155,2)</f>
        <v>4.12</v>
      </c>
      <c r="DH155">
        <f t="shared" si="39"/>
        <v>0</v>
      </c>
      <c r="DI155">
        <f t="shared" si="40"/>
        <v>0</v>
      </c>
      <c r="DJ155">
        <f>DG155+DH155</f>
        <v>4.12</v>
      </c>
      <c r="DK155">
        <v>0</v>
      </c>
      <c r="DL155" t="s">
        <v>3</v>
      </c>
      <c r="DM155">
        <v>0</v>
      </c>
      <c r="DN155" t="s">
        <v>3</v>
      </c>
      <c r="DO155">
        <v>0</v>
      </c>
    </row>
    <row r="156" spans="1:119" x14ac:dyDescent="0.2">
      <c r="A156">
        <f>ROW(Source!A147)</f>
        <v>147</v>
      </c>
      <c r="B156">
        <v>72309884</v>
      </c>
      <c r="C156">
        <v>72313594</v>
      </c>
      <c r="D156">
        <v>68784225</v>
      </c>
      <c r="E156">
        <v>1</v>
      </c>
      <c r="F156">
        <v>1</v>
      </c>
      <c r="G156">
        <v>1</v>
      </c>
      <c r="H156">
        <v>2</v>
      </c>
      <c r="I156" t="s">
        <v>1026</v>
      </c>
      <c r="J156" t="s">
        <v>1027</v>
      </c>
      <c r="K156" t="s">
        <v>1028</v>
      </c>
      <c r="L156">
        <v>1368</v>
      </c>
      <c r="N156">
        <v>1011</v>
      </c>
      <c r="O156" t="s">
        <v>926</v>
      </c>
      <c r="P156" t="s">
        <v>926</v>
      </c>
      <c r="Q156">
        <v>1</v>
      </c>
      <c r="W156">
        <v>0</v>
      </c>
      <c r="X156">
        <v>-505397720</v>
      </c>
      <c r="Y156">
        <f t="shared" si="36"/>
        <v>0.21</v>
      </c>
      <c r="AA156">
        <v>0</v>
      </c>
      <c r="AB156">
        <v>4.34</v>
      </c>
      <c r="AC156">
        <v>0</v>
      </c>
      <c r="AD156">
        <v>0</v>
      </c>
      <c r="AE156">
        <v>0</v>
      </c>
      <c r="AF156">
        <v>3.34</v>
      </c>
      <c r="AG156">
        <v>0</v>
      </c>
      <c r="AH156">
        <v>0</v>
      </c>
      <c r="AI156">
        <v>1</v>
      </c>
      <c r="AJ156">
        <v>1.3</v>
      </c>
      <c r="AK156">
        <v>1</v>
      </c>
      <c r="AL156">
        <v>1</v>
      </c>
      <c r="AM156">
        <v>2</v>
      </c>
      <c r="AN156">
        <v>0</v>
      </c>
      <c r="AO156">
        <v>0</v>
      </c>
      <c r="AP156">
        <v>1</v>
      </c>
      <c r="AQ156">
        <v>1</v>
      </c>
      <c r="AR156">
        <v>0</v>
      </c>
      <c r="AS156" t="s">
        <v>3</v>
      </c>
      <c r="AT156">
        <v>0.21</v>
      </c>
      <c r="AU156" t="s">
        <v>3</v>
      </c>
      <c r="AV156">
        <v>1</v>
      </c>
      <c r="AW156">
        <v>2</v>
      </c>
      <c r="AX156">
        <v>72313605</v>
      </c>
      <c r="AY156">
        <v>1</v>
      </c>
      <c r="AZ156">
        <v>0</v>
      </c>
      <c r="BA156">
        <v>170</v>
      </c>
      <c r="BB156">
        <v>1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0.70139999999999991</v>
      </c>
      <c r="BL156">
        <v>0</v>
      </c>
      <c r="BM156">
        <v>0</v>
      </c>
      <c r="BN156">
        <v>0</v>
      </c>
      <c r="BO156">
        <v>0</v>
      </c>
      <c r="BP156">
        <v>1</v>
      </c>
      <c r="BQ156">
        <v>0</v>
      </c>
      <c r="BR156">
        <v>0.70139999999999991</v>
      </c>
      <c r="BS156">
        <v>0</v>
      </c>
      <c r="BT156">
        <v>0</v>
      </c>
      <c r="BU156">
        <v>0</v>
      </c>
      <c r="BV156">
        <v>0</v>
      </c>
      <c r="BW156">
        <v>1</v>
      </c>
      <c r="CV156">
        <v>0</v>
      </c>
      <c r="CW156">
        <f>ROUND(Y156*Source!I147*DO156,7)</f>
        <v>0</v>
      </c>
      <c r="CX156">
        <f>ROUND(Y156*Source!I147,7)</f>
        <v>0.42</v>
      </c>
      <c r="CY156">
        <f>AB156</f>
        <v>4.34</v>
      </c>
      <c r="CZ156">
        <f>AF156</f>
        <v>3.34</v>
      </c>
      <c r="DA156">
        <f>AJ156</f>
        <v>1.3</v>
      </c>
      <c r="DB156">
        <f t="shared" si="37"/>
        <v>0.7</v>
      </c>
      <c r="DC156">
        <f t="shared" si="38"/>
        <v>0</v>
      </c>
      <c r="DD156" t="s">
        <v>3</v>
      </c>
      <c r="DE156" t="s">
        <v>3</v>
      </c>
      <c r="DF156">
        <f>ROUND(ROUND(AE156,2)*CX156,2)</f>
        <v>0</v>
      </c>
      <c r="DG156">
        <f>ROUND(ROUND(AF156*AJ156,2)*CX156,2)</f>
        <v>1.82</v>
      </c>
      <c r="DH156">
        <f t="shared" si="39"/>
        <v>0</v>
      </c>
      <c r="DI156">
        <f t="shared" si="40"/>
        <v>0</v>
      </c>
      <c r="DJ156">
        <f>DG156+DH156</f>
        <v>1.82</v>
      </c>
      <c r="DK156">
        <v>0</v>
      </c>
      <c r="DL156" t="s">
        <v>3</v>
      </c>
      <c r="DM156">
        <v>0</v>
      </c>
      <c r="DN156" t="s">
        <v>3</v>
      </c>
      <c r="DO156">
        <v>0</v>
      </c>
    </row>
    <row r="157" spans="1:119" x14ac:dyDescent="0.2">
      <c r="A157">
        <f>ROW(Source!A147)</f>
        <v>147</v>
      </c>
      <c r="B157">
        <v>72309884</v>
      </c>
      <c r="C157">
        <v>72313594</v>
      </c>
      <c r="D157">
        <v>68849266</v>
      </c>
      <c r="E157">
        <v>1</v>
      </c>
      <c r="F157">
        <v>1</v>
      </c>
      <c r="G157">
        <v>1</v>
      </c>
      <c r="H157">
        <v>3</v>
      </c>
      <c r="I157" t="s">
        <v>1029</v>
      </c>
      <c r="J157" t="s">
        <v>1030</v>
      </c>
      <c r="K157" t="s">
        <v>1031</v>
      </c>
      <c r="L157">
        <v>1346</v>
      </c>
      <c r="N157">
        <v>1009</v>
      </c>
      <c r="O157" t="s">
        <v>443</v>
      </c>
      <c r="P157" t="s">
        <v>443</v>
      </c>
      <c r="Q157">
        <v>1</v>
      </c>
      <c r="W157">
        <v>0</v>
      </c>
      <c r="X157">
        <v>1359853592</v>
      </c>
      <c r="Y157">
        <f t="shared" si="36"/>
        <v>6.0000000000000001E-3</v>
      </c>
      <c r="AA157">
        <v>966.83</v>
      </c>
      <c r="AB157">
        <v>0</v>
      </c>
      <c r="AC157">
        <v>0</v>
      </c>
      <c r="AD157">
        <v>0</v>
      </c>
      <c r="AE157">
        <v>596.80999999999995</v>
      </c>
      <c r="AF157">
        <v>0</v>
      </c>
      <c r="AG157">
        <v>0</v>
      </c>
      <c r="AH157">
        <v>0</v>
      </c>
      <c r="AI157">
        <v>1.62</v>
      </c>
      <c r="AJ157">
        <v>1</v>
      </c>
      <c r="AK157">
        <v>1</v>
      </c>
      <c r="AL157">
        <v>1</v>
      </c>
      <c r="AM157">
        <v>2</v>
      </c>
      <c r="AN157">
        <v>0</v>
      </c>
      <c r="AO157">
        <v>0</v>
      </c>
      <c r="AP157">
        <v>1</v>
      </c>
      <c r="AQ157">
        <v>1</v>
      </c>
      <c r="AR157">
        <v>0</v>
      </c>
      <c r="AS157" t="s">
        <v>3</v>
      </c>
      <c r="AT157">
        <v>6.0000000000000001E-3</v>
      </c>
      <c r="AU157" t="s">
        <v>3</v>
      </c>
      <c r="AV157">
        <v>0</v>
      </c>
      <c r="AW157">
        <v>2</v>
      </c>
      <c r="AX157">
        <v>72313606</v>
      </c>
      <c r="AY157">
        <v>1</v>
      </c>
      <c r="AZ157">
        <v>0</v>
      </c>
      <c r="BA157">
        <v>171</v>
      </c>
      <c r="BB157">
        <v>1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3.5808599999999999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1</v>
      </c>
      <c r="BQ157">
        <v>3.5808599999999999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1</v>
      </c>
      <c r="CV157">
        <v>0</v>
      </c>
      <c r="CW157">
        <v>0</v>
      </c>
      <c r="CX157">
        <f>ROUND(Y157*Source!I147,7)</f>
        <v>1.2E-2</v>
      </c>
      <c r="CY157">
        <f>AA157</f>
        <v>966.83</v>
      </c>
      <c r="CZ157">
        <f>AE157</f>
        <v>596.80999999999995</v>
      </c>
      <c r="DA157">
        <f>AI157</f>
        <v>1.62</v>
      </c>
      <c r="DB157">
        <f t="shared" si="37"/>
        <v>3.58</v>
      </c>
      <c r="DC157">
        <f t="shared" si="38"/>
        <v>0</v>
      </c>
      <c r="DD157" t="s">
        <v>3</v>
      </c>
      <c r="DE157" t="s">
        <v>3</v>
      </c>
      <c r="DF157">
        <f>ROUND(ROUND(AE157*AI157,2)*CX157,2)</f>
        <v>11.6</v>
      </c>
      <c r="DG157">
        <f>ROUND(ROUND(AF157,2)*CX157,2)</f>
        <v>0</v>
      </c>
      <c r="DH157">
        <f t="shared" si="39"/>
        <v>0</v>
      </c>
      <c r="DI157">
        <f t="shared" si="40"/>
        <v>0</v>
      </c>
      <c r="DJ157">
        <f>DF157</f>
        <v>11.6</v>
      </c>
      <c r="DK157">
        <v>0</v>
      </c>
      <c r="DL157" t="s">
        <v>3</v>
      </c>
      <c r="DM157">
        <v>0</v>
      </c>
      <c r="DN157" t="s">
        <v>3</v>
      </c>
      <c r="DO157">
        <v>0</v>
      </c>
    </row>
    <row r="158" spans="1:119" x14ac:dyDescent="0.2">
      <c r="A158">
        <f>ROW(Source!A147)</f>
        <v>147</v>
      </c>
      <c r="B158">
        <v>72309884</v>
      </c>
      <c r="C158">
        <v>72313594</v>
      </c>
      <c r="D158">
        <v>68852050</v>
      </c>
      <c r="E158">
        <v>1</v>
      </c>
      <c r="F158">
        <v>1</v>
      </c>
      <c r="G158">
        <v>1</v>
      </c>
      <c r="H158">
        <v>3</v>
      </c>
      <c r="I158" t="s">
        <v>1124</v>
      </c>
      <c r="J158" t="s">
        <v>1125</v>
      </c>
      <c r="K158" t="s">
        <v>1126</v>
      </c>
      <c r="L158">
        <v>1348</v>
      </c>
      <c r="N158">
        <v>1009</v>
      </c>
      <c r="O158" t="s">
        <v>236</v>
      </c>
      <c r="P158" t="s">
        <v>236</v>
      </c>
      <c r="Q158">
        <v>1000</v>
      </c>
      <c r="W158">
        <v>0</v>
      </c>
      <c r="X158">
        <v>652497179</v>
      </c>
      <c r="Y158">
        <f t="shared" si="36"/>
        <v>4.0000000000000003E-5</v>
      </c>
      <c r="AA158">
        <v>146621.63</v>
      </c>
      <c r="AB158">
        <v>0</v>
      </c>
      <c r="AC158">
        <v>0</v>
      </c>
      <c r="AD158">
        <v>0</v>
      </c>
      <c r="AE158">
        <v>157657.67000000001</v>
      </c>
      <c r="AF158">
        <v>0</v>
      </c>
      <c r="AG158">
        <v>0</v>
      </c>
      <c r="AH158">
        <v>0</v>
      </c>
      <c r="AI158">
        <v>0.93</v>
      </c>
      <c r="AJ158">
        <v>1</v>
      </c>
      <c r="AK158">
        <v>1</v>
      </c>
      <c r="AL158">
        <v>1</v>
      </c>
      <c r="AM158">
        <v>2</v>
      </c>
      <c r="AN158">
        <v>0</v>
      </c>
      <c r="AO158">
        <v>0</v>
      </c>
      <c r="AP158">
        <v>1</v>
      </c>
      <c r="AQ158">
        <v>1</v>
      </c>
      <c r="AR158">
        <v>0</v>
      </c>
      <c r="AS158" t="s">
        <v>3</v>
      </c>
      <c r="AT158">
        <v>4.0000000000000003E-5</v>
      </c>
      <c r="AU158" t="s">
        <v>3</v>
      </c>
      <c r="AV158">
        <v>0</v>
      </c>
      <c r="AW158">
        <v>2</v>
      </c>
      <c r="AX158">
        <v>72313607</v>
      </c>
      <c r="AY158">
        <v>1</v>
      </c>
      <c r="AZ158">
        <v>0</v>
      </c>
      <c r="BA158">
        <v>172</v>
      </c>
      <c r="BB158">
        <v>1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6.3063068000000007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1</v>
      </c>
      <c r="BQ158">
        <v>6.3063068000000007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1</v>
      </c>
      <c r="CV158">
        <v>0</v>
      </c>
      <c r="CW158">
        <v>0</v>
      </c>
      <c r="CX158">
        <f>ROUND(Y158*Source!I147,7)</f>
        <v>8.0000000000000007E-5</v>
      </c>
      <c r="CY158">
        <f>AA158</f>
        <v>146621.63</v>
      </c>
      <c r="CZ158">
        <f>AE158</f>
        <v>157657.67000000001</v>
      </c>
      <c r="DA158">
        <f>AI158</f>
        <v>0.93</v>
      </c>
      <c r="DB158">
        <f t="shared" si="37"/>
        <v>6.31</v>
      </c>
      <c r="DC158">
        <f t="shared" si="38"/>
        <v>0</v>
      </c>
      <c r="DD158" t="s">
        <v>3</v>
      </c>
      <c r="DE158" t="s">
        <v>3</v>
      </c>
      <c r="DF158">
        <f>ROUND(ROUND(AE158*AI158,2)*CX158,2)</f>
        <v>11.73</v>
      </c>
      <c r="DG158">
        <f>ROUND(ROUND(AF158,2)*CX158,2)</f>
        <v>0</v>
      </c>
      <c r="DH158">
        <f t="shared" si="39"/>
        <v>0</v>
      </c>
      <c r="DI158">
        <f t="shared" si="40"/>
        <v>0</v>
      </c>
      <c r="DJ158">
        <f>DF158</f>
        <v>11.73</v>
      </c>
      <c r="DK158">
        <v>0</v>
      </c>
      <c r="DL158" t="s">
        <v>3</v>
      </c>
      <c r="DM158">
        <v>0</v>
      </c>
      <c r="DN158" t="s">
        <v>3</v>
      </c>
      <c r="DO158">
        <v>0</v>
      </c>
    </row>
    <row r="159" spans="1:119" x14ac:dyDescent="0.2">
      <c r="A159">
        <f>ROW(Source!A147)</f>
        <v>147</v>
      </c>
      <c r="B159">
        <v>72309884</v>
      </c>
      <c r="C159">
        <v>72313594</v>
      </c>
      <c r="D159">
        <v>68853976</v>
      </c>
      <c r="E159">
        <v>1</v>
      </c>
      <c r="F159">
        <v>1</v>
      </c>
      <c r="G159">
        <v>1</v>
      </c>
      <c r="H159">
        <v>3</v>
      </c>
      <c r="I159" t="s">
        <v>1032</v>
      </c>
      <c r="J159" t="s">
        <v>1033</v>
      </c>
      <c r="K159" t="s">
        <v>1034</v>
      </c>
      <c r="L159">
        <v>1346</v>
      </c>
      <c r="N159">
        <v>1009</v>
      </c>
      <c r="O159" t="s">
        <v>443</v>
      </c>
      <c r="P159" t="s">
        <v>443</v>
      </c>
      <c r="Q159">
        <v>1</v>
      </c>
      <c r="W159">
        <v>0</v>
      </c>
      <c r="X159">
        <v>-373327139</v>
      </c>
      <c r="Y159">
        <f t="shared" si="36"/>
        <v>8.9999999999999998E-4</v>
      </c>
      <c r="AA159">
        <v>92.02</v>
      </c>
      <c r="AB159">
        <v>0</v>
      </c>
      <c r="AC159">
        <v>0</v>
      </c>
      <c r="AD159">
        <v>0</v>
      </c>
      <c r="AE159">
        <v>56.11</v>
      </c>
      <c r="AF159">
        <v>0</v>
      </c>
      <c r="AG159">
        <v>0</v>
      </c>
      <c r="AH159">
        <v>0</v>
      </c>
      <c r="AI159">
        <v>1.64</v>
      </c>
      <c r="AJ159">
        <v>1</v>
      </c>
      <c r="AK159">
        <v>1</v>
      </c>
      <c r="AL159">
        <v>1</v>
      </c>
      <c r="AM159">
        <v>2</v>
      </c>
      <c r="AN159">
        <v>0</v>
      </c>
      <c r="AO159">
        <v>0</v>
      </c>
      <c r="AP159">
        <v>1</v>
      </c>
      <c r="AQ159">
        <v>1</v>
      </c>
      <c r="AR159">
        <v>0</v>
      </c>
      <c r="AS159" t="s">
        <v>3</v>
      </c>
      <c r="AT159">
        <v>8.9999999999999998E-4</v>
      </c>
      <c r="AU159" t="s">
        <v>3</v>
      </c>
      <c r="AV159">
        <v>0</v>
      </c>
      <c r="AW159">
        <v>2</v>
      </c>
      <c r="AX159">
        <v>72313608</v>
      </c>
      <c r="AY159">
        <v>1</v>
      </c>
      <c r="AZ159">
        <v>0</v>
      </c>
      <c r="BA159">
        <v>173</v>
      </c>
      <c r="BB159">
        <v>1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5.0498999999999995E-2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1</v>
      </c>
      <c r="BQ159">
        <v>5.0498999999999995E-2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1</v>
      </c>
      <c r="CV159">
        <v>0</v>
      </c>
      <c r="CW159">
        <v>0</v>
      </c>
      <c r="CX159">
        <f>ROUND(Y159*Source!I147,7)</f>
        <v>1.8E-3</v>
      </c>
      <c r="CY159">
        <f>AA159</f>
        <v>92.02</v>
      </c>
      <c r="CZ159">
        <f>AE159</f>
        <v>56.11</v>
      </c>
      <c r="DA159">
        <f>AI159</f>
        <v>1.64</v>
      </c>
      <c r="DB159">
        <f t="shared" si="37"/>
        <v>0.05</v>
      </c>
      <c r="DC159">
        <f t="shared" si="38"/>
        <v>0</v>
      </c>
      <c r="DD159" t="s">
        <v>3</v>
      </c>
      <c r="DE159" t="s">
        <v>3</v>
      </c>
      <c r="DF159">
        <f>ROUND(ROUND(AE159*AI159,2)*CX159,2)</f>
        <v>0.17</v>
      </c>
      <c r="DG159">
        <f>ROUND(ROUND(AF159,2)*CX159,2)</f>
        <v>0</v>
      </c>
      <c r="DH159">
        <f t="shared" si="39"/>
        <v>0</v>
      </c>
      <c r="DI159">
        <f t="shared" si="40"/>
        <v>0</v>
      </c>
      <c r="DJ159">
        <f>DF159</f>
        <v>0.17</v>
      </c>
      <c r="DK159">
        <v>0</v>
      </c>
      <c r="DL159" t="s">
        <v>3</v>
      </c>
      <c r="DM159">
        <v>0</v>
      </c>
      <c r="DN159" t="s">
        <v>3</v>
      </c>
      <c r="DO159">
        <v>0</v>
      </c>
    </row>
    <row r="160" spans="1:119" x14ac:dyDescent="0.2">
      <c r="A160">
        <f>ROW(Source!A149)</f>
        <v>149</v>
      </c>
      <c r="B160">
        <v>72309884</v>
      </c>
      <c r="C160">
        <v>72313612</v>
      </c>
      <c r="D160">
        <v>20054404</v>
      </c>
      <c r="E160">
        <v>117</v>
      </c>
      <c r="F160">
        <v>1</v>
      </c>
      <c r="G160">
        <v>1</v>
      </c>
      <c r="H160">
        <v>1</v>
      </c>
      <c r="I160" t="s">
        <v>1021</v>
      </c>
      <c r="J160" t="s">
        <v>3</v>
      </c>
      <c r="K160" t="s">
        <v>1022</v>
      </c>
      <c r="L160">
        <v>1191</v>
      </c>
      <c r="N160">
        <v>1013</v>
      </c>
      <c r="O160" t="s">
        <v>922</v>
      </c>
      <c r="P160" t="s">
        <v>922</v>
      </c>
      <c r="Q160">
        <v>1</v>
      </c>
      <c r="W160">
        <v>0</v>
      </c>
      <c r="X160">
        <v>-1105933552</v>
      </c>
      <c r="Y160">
        <f t="shared" si="36"/>
        <v>0.28000000000000003</v>
      </c>
      <c r="AA160">
        <v>0</v>
      </c>
      <c r="AB160">
        <v>0</v>
      </c>
      <c r="AC160">
        <v>0</v>
      </c>
      <c r="AD160">
        <v>380.67</v>
      </c>
      <c r="AE160">
        <v>0</v>
      </c>
      <c r="AF160">
        <v>0</v>
      </c>
      <c r="AG160">
        <v>0</v>
      </c>
      <c r="AH160">
        <v>380.67</v>
      </c>
      <c r="AI160">
        <v>1</v>
      </c>
      <c r="AJ160">
        <v>1</v>
      </c>
      <c r="AK160">
        <v>1</v>
      </c>
      <c r="AL160">
        <v>1</v>
      </c>
      <c r="AM160">
        <v>-2</v>
      </c>
      <c r="AN160">
        <v>0</v>
      </c>
      <c r="AO160">
        <v>0</v>
      </c>
      <c r="AP160">
        <v>1</v>
      </c>
      <c r="AQ160">
        <v>1</v>
      </c>
      <c r="AR160">
        <v>0</v>
      </c>
      <c r="AS160" t="s">
        <v>3</v>
      </c>
      <c r="AT160">
        <v>0.28000000000000003</v>
      </c>
      <c r="AU160" t="s">
        <v>3</v>
      </c>
      <c r="AV160">
        <v>1</v>
      </c>
      <c r="AW160">
        <v>2</v>
      </c>
      <c r="AX160">
        <v>72313619</v>
      </c>
      <c r="AY160">
        <v>2</v>
      </c>
      <c r="AZ160">
        <v>131072</v>
      </c>
      <c r="BA160">
        <v>176</v>
      </c>
      <c r="BB160">
        <v>1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106.58760000000001</v>
      </c>
      <c r="BN160">
        <v>0.28000000000000003</v>
      </c>
      <c r="BO160">
        <v>0</v>
      </c>
      <c r="BP160">
        <v>1</v>
      </c>
      <c r="BQ160">
        <v>0</v>
      </c>
      <c r="BR160">
        <v>0</v>
      </c>
      <c r="BS160">
        <v>0</v>
      </c>
      <c r="BT160">
        <v>106.58760000000001</v>
      </c>
      <c r="BU160">
        <v>0.28000000000000003</v>
      </c>
      <c r="BV160">
        <v>0</v>
      </c>
      <c r="BW160">
        <v>1</v>
      </c>
      <c r="CU160">
        <f>ROUND(AT160*Source!I149*AH160*AL160,2)</f>
        <v>426.35</v>
      </c>
      <c r="CV160">
        <f>ROUND(Y160*Source!I149,7)</f>
        <v>1.1200000000000001</v>
      </c>
      <c r="CW160">
        <v>0</v>
      </c>
      <c r="CX160">
        <f>ROUND(Y160*Source!I149,7)</f>
        <v>1.1200000000000001</v>
      </c>
      <c r="CY160">
        <f>AD160</f>
        <v>380.67</v>
      </c>
      <c r="CZ160">
        <f>AH160</f>
        <v>380.67</v>
      </c>
      <c r="DA160">
        <f>AL160</f>
        <v>1</v>
      </c>
      <c r="DB160">
        <f t="shared" si="37"/>
        <v>106.59</v>
      </c>
      <c r="DC160">
        <f t="shared" si="38"/>
        <v>0</v>
      </c>
      <c r="DD160" t="s">
        <v>3</v>
      </c>
      <c r="DE160" t="s">
        <v>3</v>
      </c>
      <c r="DF160">
        <f>ROUND(ROUND(AE160,2)*CX160,2)</f>
        <v>0</v>
      </c>
      <c r="DG160">
        <f>ROUND(ROUND(AF160,2)*CX160,2)</f>
        <v>0</v>
      </c>
      <c r="DH160">
        <f t="shared" si="39"/>
        <v>0</v>
      </c>
      <c r="DI160">
        <f t="shared" si="40"/>
        <v>426.35</v>
      </c>
      <c r="DJ160">
        <f>DI160</f>
        <v>426.35</v>
      </c>
      <c r="DK160">
        <v>1</v>
      </c>
      <c r="DL160" t="s">
        <v>3</v>
      </c>
      <c r="DM160">
        <v>0</v>
      </c>
      <c r="DN160" t="s">
        <v>3</v>
      </c>
      <c r="DO160">
        <v>0</v>
      </c>
    </row>
    <row r="161" spans="1:119" x14ac:dyDescent="0.2">
      <c r="A161">
        <f>ROW(Source!A149)</f>
        <v>149</v>
      </c>
      <c r="B161">
        <v>72309884</v>
      </c>
      <c r="C161">
        <v>72313612</v>
      </c>
      <c r="D161">
        <v>68784203</v>
      </c>
      <c r="E161">
        <v>1</v>
      </c>
      <c r="F161">
        <v>1</v>
      </c>
      <c r="G161">
        <v>1</v>
      </c>
      <c r="H161">
        <v>2</v>
      </c>
      <c r="I161" t="s">
        <v>1023</v>
      </c>
      <c r="J161" t="s">
        <v>1024</v>
      </c>
      <c r="K161" t="s">
        <v>1025</v>
      </c>
      <c r="L161">
        <v>1368</v>
      </c>
      <c r="N161">
        <v>1011</v>
      </c>
      <c r="O161" t="s">
        <v>926</v>
      </c>
      <c r="P161" t="s">
        <v>926</v>
      </c>
      <c r="Q161">
        <v>1</v>
      </c>
      <c r="W161">
        <v>0</v>
      </c>
      <c r="X161">
        <v>344474007</v>
      </c>
      <c r="Y161">
        <f t="shared" si="36"/>
        <v>0.15</v>
      </c>
      <c r="AA161">
        <v>0</v>
      </c>
      <c r="AB161">
        <v>13.72</v>
      </c>
      <c r="AC161">
        <v>0</v>
      </c>
      <c r="AD161">
        <v>0</v>
      </c>
      <c r="AE161">
        <v>0</v>
      </c>
      <c r="AF161">
        <v>8.6300000000000008</v>
      </c>
      <c r="AG161">
        <v>0</v>
      </c>
      <c r="AH161">
        <v>0</v>
      </c>
      <c r="AI161">
        <v>1</v>
      </c>
      <c r="AJ161">
        <v>1.59</v>
      </c>
      <c r="AK161">
        <v>1</v>
      </c>
      <c r="AL161">
        <v>1</v>
      </c>
      <c r="AM161">
        <v>2</v>
      </c>
      <c r="AN161">
        <v>0</v>
      </c>
      <c r="AO161">
        <v>0</v>
      </c>
      <c r="AP161">
        <v>1</v>
      </c>
      <c r="AQ161">
        <v>1</v>
      </c>
      <c r="AR161">
        <v>0</v>
      </c>
      <c r="AS161" t="s">
        <v>3</v>
      </c>
      <c r="AT161">
        <v>0.15</v>
      </c>
      <c r="AU161" t="s">
        <v>3</v>
      </c>
      <c r="AV161">
        <v>1</v>
      </c>
      <c r="AW161">
        <v>2</v>
      </c>
      <c r="AX161">
        <v>72313620</v>
      </c>
      <c r="AY161">
        <v>1</v>
      </c>
      <c r="AZ161">
        <v>0</v>
      </c>
      <c r="BA161">
        <v>177</v>
      </c>
      <c r="BB161">
        <v>1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1.2945</v>
      </c>
      <c r="BL161">
        <v>0</v>
      </c>
      <c r="BM161">
        <v>0</v>
      </c>
      <c r="BN161">
        <v>0</v>
      </c>
      <c r="BO161">
        <v>0</v>
      </c>
      <c r="BP161">
        <v>1</v>
      </c>
      <c r="BQ161">
        <v>0</v>
      </c>
      <c r="BR161">
        <v>1.2945</v>
      </c>
      <c r="BS161">
        <v>0</v>
      </c>
      <c r="BT161">
        <v>0</v>
      </c>
      <c r="BU161">
        <v>0</v>
      </c>
      <c r="BV161">
        <v>0</v>
      </c>
      <c r="BW161">
        <v>1</v>
      </c>
      <c r="CV161">
        <v>0</v>
      </c>
      <c r="CW161">
        <f>ROUND(Y161*Source!I149*DO161,7)</f>
        <v>0</v>
      </c>
      <c r="CX161">
        <f>ROUND(Y161*Source!I149,7)</f>
        <v>0.6</v>
      </c>
      <c r="CY161">
        <f>AB161</f>
        <v>13.72</v>
      </c>
      <c r="CZ161">
        <f>AF161</f>
        <v>8.6300000000000008</v>
      </c>
      <c r="DA161">
        <f>AJ161</f>
        <v>1.59</v>
      </c>
      <c r="DB161">
        <f t="shared" si="37"/>
        <v>1.29</v>
      </c>
      <c r="DC161">
        <f t="shared" si="38"/>
        <v>0</v>
      </c>
      <c r="DD161" t="s">
        <v>3</v>
      </c>
      <c r="DE161" t="s">
        <v>3</v>
      </c>
      <c r="DF161">
        <f>ROUND(ROUND(AE161,2)*CX161,2)</f>
        <v>0</v>
      </c>
      <c r="DG161">
        <f>ROUND(ROUND(AF161*AJ161,2)*CX161,2)</f>
        <v>8.23</v>
      </c>
      <c r="DH161">
        <f t="shared" si="39"/>
        <v>0</v>
      </c>
      <c r="DI161">
        <f t="shared" si="40"/>
        <v>0</v>
      </c>
      <c r="DJ161">
        <f>DG161+DH161</f>
        <v>8.23</v>
      </c>
      <c r="DK161">
        <v>0</v>
      </c>
      <c r="DL161" t="s">
        <v>3</v>
      </c>
      <c r="DM161">
        <v>0</v>
      </c>
      <c r="DN161" t="s">
        <v>3</v>
      </c>
      <c r="DO161">
        <v>0</v>
      </c>
    </row>
    <row r="162" spans="1:119" x14ac:dyDescent="0.2">
      <c r="A162">
        <f>ROW(Source!A149)</f>
        <v>149</v>
      </c>
      <c r="B162">
        <v>72309884</v>
      </c>
      <c r="C162">
        <v>72313612</v>
      </c>
      <c r="D162">
        <v>68784225</v>
      </c>
      <c r="E162">
        <v>1</v>
      </c>
      <c r="F162">
        <v>1</v>
      </c>
      <c r="G162">
        <v>1</v>
      </c>
      <c r="H162">
        <v>2</v>
      </c>
      <c r="I162" t="s">
        <v>1026</v>
      </c>
      <c r="J162" t="s">
        <v>1027</v>
      </c>
      <c r="K162" t="s">
        <v>1028</v>
      </c>
      <c r="L162">
        <v>1368</v>
      </c>
      <c r="N162">
        <v>1011</v>
      </c>
      <c r="O162" t="s">
        <v>926</v>
      </c>
      <c r="P162" t="s">
        <v>926</v>
      </c>
      <c r="Q162">
        <v>1</v>
      </c>
      <c r="W162">
        <v>0</v>
      </c>
      <c r="X162">
        <v>-505397720</v>
      </c>
      <c r="Y162">
        <f t="shared" si="36"/>
        <v>0.28999999999999998</v>
      </c>
      <c r="AA162">
        <v>0</v>
      </c>
      <c r="AB162">
        <v>4.34</v>
      </c>
      <c r="AC162">
        <v>0</v>
      </c>
      <c r="AD162">
        <v>0</v>
      </c>
      <c r="AE162">
        <v>0</v>
      </c>
      <c r="AF162">
        <v>3.34</v>
      </c>
      <c r="AG162">
        <v>0</v>
      </c>
      <c r="AH162">
        <v>0</v>
      </c>
      <c r="AI162">
        <v>1</v>
      </c>
      <c r="AJ162">
        <v>1.3</v>
      </c>
      <c r="AK162">
        <v>1</v>
      </c>
      <c r="AL162">
        <v>1</v>
      </c>
      <c r="AM162">
        <v>2</v>
      </c>
      <c r="AN162">
        <v>0</v>
      </c>
      <c r="AO162">
        <v>0</v>
      </c>
      <c r="AP162">
        <v>1</v>
      </c>
      <c r="AQ162">
        <v>1</v>
      </c>
      <c r="AR162">
        <v>0</v>
      </c>
      <c r="AS162" t="s">
        <v>3</v>
      </c>
      <c r="AT162">
        <v>0.28999999999999998</v>
      </c>
      <c r="AU162" t="s">
        <v>3</v>
      </c>
      <c r="AV162">
        <v>1</v>
      </c>
      <c r="AW162">
        <v>2</v>
      </c>
      <c r="AX162">
        <v>72313621</v>
      </c>
      <c r="AY162">
        <v>1</v>
      </c>
      <c r="AZ162">
        <v>0</v>
      </c>
      <c r="BA162">
        <v>178</v>
      </c>
      <c r="BB162">
        <v>1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0.96859999999999991</v>
      </c>
      <c r="BL162">
        <v>0</v>
      </c>
      <c r="BM162">
        <v>0</v>
      </c>
      <c r="BN162">
        <v>0</v>
      </c>
      <c r="BO162">
        <v>0</v>
      </c>
      <c r="BP162">
        <v>1</v>
      </c>
      <c r="BQ162">
        <v>0</v>
      </c>
      <c r="BR162">
        <v>0.96859999999999991</v>
      </c>
      <c r="BS162">
        <v>0</v>
      </c>
      <c r="BT162">
        <v>0</v>
      </c>
      <c r="BU162">
        <v>0</v>
      </c>
      <c r="BV162">
        <v>0</v>
      </c>
      <c r="BW162">
        <v>1</v>
      </c>
      <c r="CV162">
        <v>0</v>
      </c>
      <c r="CW162">
        <f>ROUND(Y162*Source!I149*DO162,7)</f>
        <v>0</v>
      </c>
      <c r="CX162">
        <f>ROUND(Y162*Source!I149,7)</f>
        <v>1.1599999999999999</v>
      </c>
      <c r="CY162">
        <f>AB162</f>
        <v>4.34</v>
      </c>
      <c r="CZ162">
        <f>AF162</f>
        <v>3.34</v>
      </c>
      <c r="DA162">
        <f>AJ162</f>
        <v>1.3</v>
      </c>
      <c r="DB162">
        <f t="shared" si="37"/>
        <v>0.97</v>
      </c>
      <c r="DC162">
        <f t="shared" si="38"/>
        <v>0</v>
      </c>
      <c r="DD162" t="s">
        <v>3</v>
      </c>
      <c r="DE162" t="s">
        <v>3</v>
      </c>
      <c r="DF162">
        <f>ROUND(ROUND(AE162,2)*CX162,2)</f>
        <v>0</v>
      </c>
      <c r="DG162">
        <f>ROUND(ROUND(AF162*AJ162,2)*CX162,2)</f>
        <v>5.03</v>
      </c>
      <c r="DH162">
        <f t="shared" si="39"/>
        <v>0</v>
      </c>
      <c r="DI162">
        <f t="shared" si="40"/>
        <v>0</v>
      </c>
      <c r="DJ162">
        <f>DG162+DH162</f>
        <v>5.03</v>
      </c>
      <c r="DK162">
        <v>0</v>
      </c>
      <c r="DL162" t="s">
        <v>3</v>
      </c>
      <c r="DM162">
        <v>0</v>
      </c>
      <c r="DN162" t="s">
        <v>3</v>
      </c>
      <c r="DO162">
        <v>0</v>
      </c>
    </row>
    <row r="163" spans="1:119" x14ac:dyDescent="0.2">
      <c r="A163">
        <f>ROW(Source!A149)</f>
        <v>149</v>
      </c>
      <c r="B163">
        <v>72309884</v>
      </c>
      <c r="C163">
        <v>72313612</v>
      </c>
      <c r="D163">
        <v>68849266</v>
      </c>
      <c r="E163">
        <v>1</v>
      </c>
      <c r="F163">
        <v>1</v>
      </c>
      <c r="G163">
        <v>1</v>
      </c>
      <c r="H163">
        <v>3</v>
      </c>
      <c r="I163" t="s">
        <v>1029</v>
      </c>
      <c r="J163" t="s">
        <v>1030</v>
      </c>
      <c r="K163" t="s">
        <v>1031</v>
      </c>
      <c r="L163">
        <v>1346</v>
      </c>
      <c r="N163">
        <v>1009</v>
      </c>
      <c r="O163" t="s">
        <v>443</v>
      </c>
      <c r="P163" t="s">
        <v>443</v>
      </c>
      <c r="Q163">
        <v>1</v>
      </c>
      <c r="W163">
        <v>0</v>
      </c>
      <c r="X163">
        <v>1359853592</v>
      </c>
      <c r="Y163">
        <f t="shared" si="36"/>
        <v>0.01</v>
      </c>
      <c r="AA163">
        <v>966.83</v>
      </c>
      <c r="AB163">
        <v>0</v>
      </c>
      <c r="AC163">
        <v>0</v>
      </c>
      <c r="AD163">
        <v>0</v>
      </c>
      <c r="AE163">
        <v>596.80999999999995</v>
      </c>
      <c r="AF163">
        <v>0</v>
      </c>
      <c r="AG163">
        <v>0</v>
      </c>
      <c r="AH163">
        <v>0</v>
      </c>
      <c r="AI163">
        <v>1.62</v>
      </c>
      <c r="AJ163">
        <v>1</v>
      </c>
      <c r="AK163">
        <v>1</v>
      </c>
      <c r="AL163">
        <v>1</v>
      </c>
      <c r="AM163">
        <v>2</v>
      </c>
      <c r="AN163">
        <v>0</v>
      </c>
      <c r="AO163">
        <v>0</v>
      </c>
      <c r="AP163">
        <v>1</v>
      </c>
      <c r="AQ163">
        <v>1</v>
      </c>
      <c r="AR163">
        <v>0</v>
      </c>
      <c r="AS163" t="s">
        <v>3</v>
      </c>
      <c r="AT163">
        <v>0.01</v>
      </c>
      <c r="AU163" t="s">
        <v>3</v>
      </c>
      <c r="AV163">
        <v>0</v>
      </c>
      <c r="AW163">
        <v>2</v>
      </c>
      <c r="AX163">
        <v>72313622</v>
      </c>
      <c r="AY163">
        <v>1</v>
      </c>
      <c r="AZ163">
        <v>0</v>
      </c>
      <c r="BA163">
        <v>179</v>
      </c>
      <c r="BB163">
        <v>1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5.9680999999999997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1</v>
      </c>
      <c r="BQ163">
        <v>5.9680999999999997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1</v>
      </c>
      <c r="CV163">
        <v>0</v>
      </c>
      <c r="CW163">
        <v>0</v>
      </c>
      <c r="CX163">
        <f>ROUND(Y163*Source!I149,7)</f>
        <v>0.04</v>
      </c>
      <c r="CY163">
        <f>AA163</f>
        <v>966.83</v>
      </c>
      <c r="CZ163">
        <f>AE163</f>
        <v>596.80999999999995</v>
      </c>
      <c r="DA163">
        <f>AI163</f>
        <v>1.62</v>
      </c>
      <c r="DB163">
        <f t="shared" si="37"/>
        <v>5.97</v>
      </c>
      <c r="DC163">
        <f t="shared" si="38"/>
        <v>0</v>
      </c>
      <c r="DD163" t="s">
        <v>3</v>
      </c>
      <c r="DE163" t="s">
        <v>3</v>
      </c>
      <c r="DF163">
        <f>ROUND(ROUND(AE163*AI163,2)*CX163,2)</f>
        <v>38.67</v>
      </c>
      <c r="DG163">
        <f>ROUND(ROUND(AF163,2)*CX163,2)</f>
        <v>0</v>
      </c>
      <c r="DH163">
        <f t="shared" si="39"/>
        <v>0</v>
      </c>
      <c r="DI163">
        <f t="shared" si="40"/>
        <v>0</v>
      </c>
      <c r="DJ163">
        <f>DF163</f>
        <v>38.67</v>
      </c>
      <c r="DK163">
        <v>0</v>
      </c>
      <c r="DL163" t="s">
        <v>3</v>
      </c>
      <c r="DM163">
        <v>0</v>
      </c>
      <c r="DN163" t="s">
        <v>3</v>
      </c>
      <c r="DO163">
        <v>0</v>
      </c>
    </row>
    <row r="164" spans="1:119" x14ac:dyDescent="0.2">
      <c r="A164">
        <f>ROW(Source!A149)</f>
        <v>149</v>
      </c>
      <c r="B164">
        <v>72309884</v>
      </c>
      <c r="C164">
        <v>72313612</v>
      </c>
      <c r="D164">
        <v>68853976</v>
      </c>
      <c r="E164">
        <v>1</v>
      </c>
      <c r="F164">
        <v>1</v>
      </c>
      <c r="G164">
        <v>1</v>
      </c>
      <c r="H164">
        <v>3</v>
      </c>
      <c r="I164" t="s">
        <v>1032</v>
      </c>
      <c r="J164" t="s">
        <v>1033</v>
      </c>
      <c r="K164" t="s">
        <v>1034</v>
      </c>
      <c r="L164">
        <v>1346</v>
      </c>
      <c r="N164">
        <v>1009</v>
      </c>
      <c r="O164" t="s">
        <v>443</v>
      </c>
      <c r="P164" t="s">
        <v>443</v>
      </c>
      <c r="Q164">
        <v>1</v>
      </c>
      <c r="W164">
        <v>0</v>
      </c>
      <c r="X164">
        <v>-373327139</v>
      </c>
      <c r="Y164">
        <f t="shared" si="36"/>
        <v>1E-3</v>
      </c>
      <c r="AA164">
        <v>92.02</v>
      </c>
      <c r="AB164">
        <v>0</v>
      </c>
      <c r="AC164">
        <v>0</v>
      </c>
      <c r="AD164">
        <v>0</v>
      </c>
      <c r="AE164">
        <v>56.11</v>
      </c>
      <c r="AF164">
        <v>0</v>
      </c>
      <c r="AG164">
        <v>0</v>
      </c>
      <c r="AH164">
        <v>0</v>
      </c>
      <c r="AI164">
        <v>1.64</v>
      </c>
      <c r="AJ164">
        <v>1</v>
      </c>
      <c r="AK164">
        <v>1</v>
      </c>
      <c r="AL164">
        <v>1</v>
      </c>
      <c r="AM164">
        <v>2</v>
      </c>
      <c r="AN164">
        <v>0</v>
      </c>
      <c r="AO164">
        <v>0</v>
      </c>
      <c r="AP164">
        <v>1</v>
      </c>
      <c r="AQ164">
        <v>1</v>
      </c>
      <c r="AR164">
        <v>0</v>
      </c>
      <c r="AS164" t="s">
        <v>3</v>
      </c>
      <c r="AT164">
        <v>1E-3</v>
      </c>
      <c r="AU164" t="s">
        <v>3</v>
      </c>
      <c r="AV164">
        <v>0</v>
      </c>
      <c r="AW164">
        <v>2</v>
      </c>
      <c r="AX164">
        <v>72313623</v>
      </c>
      <c r="AY164">
        <v>1</v>
      </c>
      <c r="AZ164">
        <v>0</v>
      </c>
      <c r="BA164">
        <v>180</v>
      </c>
      <c r="BB164">
        <v>1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5.611E-2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1</v>
      </c>
      <c r="BQ164">
        <v>5.611E-2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1</v>
      </c>
      <c r="CV164">
        <v>0</v>
      </c>
      <c r="CW164">
        <v>0</v>
      </c>
      <c r="CX164">
        <f>ROUND(Y164*Source!I149,7)</f>
        <v>4.0000000000000001E-3</v>
      </c>
      <c r="CY164">
        <f>AA164</f>
        <v>92.02</v>
      </c>
      <c r="CZ164">
        <f>AE164</f>
        <v>56.11</v>
      </c>
      <c r="DA164">
        <f>AI164</f>
        <v>1.64</v>
      </c>
      <c r="DB164">
        <f t="shared" si="37"/>
        <v>0.06</v>
      </c>
      <c r="DC164">
        <f t="shared" si="38"/>
        <v>0</v>
      </c>
      <c r="DD164" t="s">
        <v>3</v>
      </c>
      <c r="DE164" t="s">
        <v>3</v>
      </c>
      <c r="DF164">
        <f>ROUND(ROUND(AE164*AI164,2)*CX164,2)</f>
        <v>0.37</v>
      </c>
      <c r="DG164">
        <f>ROUND(ROUND(AF164,2)*CX164,2)</f>
        <v>0</v>
      </c>
      <c r="DH164">
        <f t="shared" si="39"/>
        <v>0</v>
      </c>
      <c r="DI164">
        <f t="shared" si="40"/>
        <v>0</v>
      </c>
      <c r="DJ164">
        <f>DF164</f>
        <v>0.37</v>
      </c>
      <c r="DK164">
        <v>0</v>
      </c>
      <c r="DL164" t="s">
        <v>3</v>
      </c>
      <c r="DM164">
        <v>0</v>
      </c>
      <c r="DN164" t="s">
        <v>3</v>
      </c>
      <c r="DO164">
        <v>0</v>
      </c>
    </row>
    <row r="165" spans="1:119" x14ac:dyDescent="0.2">
      <c r="A165">
        <f>ROW(Source!A149)</f>
        <v>149</v>
      </c>
      <c r="B165">
        <v>72309884</v>
      </c>
      <c r="C165">
        <v>72313612</v>
      </c>
      <c r="D165">
        <v>68895176</v>
      </c>
      <c r="E165">
        <v>1</v>
      </c>
      <c r="F165">
        <v>1</v>
      </c>
      <c r="G165">
        <v>1</v>
      </c>
      <c r="H165">
        <v>3</v>
      </c>
      <c r="I165" t="s">
        <v>309</v>
      </c>
      <c r="J165" t="s">
        <v>311</v>
      </c>
      <c r="K165" t="s">
        <v>310</v>
      </c>
      <c r="L165">
        <v>1371</v>
      </c>
      <c r="N165">
        <v>1013</v>
      </c>
      <c r="O165" t="s">
        <v>118</v>
      </c>
      <c r="P165" t="s">
        <v>118</v>
      </c>
      <c r="Q165">
        <v>1</v>
      </c>
      <c r="W165">
        <v>0</v>
      </c>
      <c r="X165">
        <v>1532694779</v>
      </c>
      <c r="Y165">
        <f t="shared" si="36"/>
        <v>1</v>
      </c>
      <c r="AA165">
        <v>153.4</v>
      </c>
      <c r="AB165">
        <v>0</v>
      </c>
      <c r="AC165">
        <v>0</v>
      </c>
      <c r="AD165">
        <v>0</v>
      </c>
      <c r="AE165">
        <v>120.79</v>
      </c>
      <c r="AF165">
        <v>0</v>
      </c>
      <c r="AG165">
        <v>0</v>
      </c>
      <c r="AH165">
        <v>0</v>
      </c>
      <c r="AI165">
        <v>1.27</v>
      </c>
      <c r="AJ165">
        <v>1</v>
      </c>
      <c r="AK165">
        <v>1</v>
      </c>
      <c r="AL165">
        <v>1</v>
      </c>
      <c r="AM165">
        <v>2</v>
      </c>
      <c r="AN165">
        <v>0</v>
      </c>
      <c r="AO165">
        <v>0</v>
      </c>
      <c r="AP165">
        <v>1</v>
      </c>
      <c r="AQ165">
        <v>0</v>
      </c>
      <c r="AR165">
        <v>0</v>
      </c>
      <c r="AS165" t="s">
        <v>3</v>
      </c>
      <c r="AT165">
        <v>1</v>
      </c>
      <c r="AU165" t="s">
        <v>3</v>
      </c>
      <c r="AV165">
        <v>0</v>
      </c>
      <c r="AW165">
        <v>1</v>
      </c>
      <c r="AX165">
        <v>-1</v>
      </c>
      <c r="AY165">
        <v>0</v>
      </c>
      <c r="AZ165">
        <v>0</v>
      </c>
      <c r="BA165" t="s">
        <v>3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CV165">
        <v>0</v>
      </c>
      <c r="CW165">
        <v>0</v>
      </c>
      <c r="CX165">
        <f>ROUND(Y165*Source!I149,7)</f>
        <v>4</v>
      </c>
      <c r="CY165">
        <f>AA165</f>
        <v>153.4</v>
      </c>
      <c r="CZ165">
        <f>AE165</f>
        <v>120.79</v>
      </c>
      <c r="DA165">
        <f>AI165</f>
        <v>1.27</v>
      </c>
      <c r="DB165">
        <f t="shared" si="37"/>
        <v>120.79</v>
      </c>
      <c r="DC165">
        <f t="shared" si="38"/>
        <v>0</v>
      </c>
      <c r="DD165" t="s">
        <v>3</v>
      </c>
      <c r="DE165" t="s">
        <v>3</v>
      </c>
      <c r="DF165">
        <f>ROUND(ROUND(AE165*AI165,2)*CX165,2)</f>
        <v>613.6</v>
      </c>
      <c r="DG165">
        <f>ROUND(ROUND(AF165,2)*CX165,2)</f>
        <v>0</v>
      </c>
      <c r="DH165">
        <f t="shared" si="39"/>
        <v>0</v>
      </c>
      <c r="DI165">
        <f t="shared" si="40"/>
        <v>0</v>
      </c>
      <c r="DJ165">
        <f>DF165</f>
        <v>613.6</v>
      </c>
      <c r="DK165">
        <v>0</v>
      </c>
      <c r="DL165" t="s">
        <v>3</v>
      </c>
      <c r="DM165">
        <v>0</v>
      </c>
      <c r="DN165" t="s">
        <v>3</v>
      </c>
      <c r="DO165">
        <v>0</v>
      </c>
    </row>
    <row r="166" spans="1:119" x14ac:dyDescent="0.2">
      <c r="A166">
        <f>ROW(Source!A151)</f>
        <v>151</v>
      </c>
      <c r="B166">
        <v>72309884</v>
      </c>
      <c r="C166">
        <v>72313626</v>
      </c>
      <c r="D166">
        <v>20054484</v>
      </c>
      <c r="E166">
        <v>117</v>
      </c>
      <c r="F166">
        <v>1</v>
      </c>
      <c r="G166">
        <v>1</v>
      </c>
      <c r="H166">
        <v>1</v>
      </c>
      <c r="I166" t="s">
        <v>976</v>
      </c>
      <c r="J166" t="s">
        <v>3</v>
      </c>
      <c r="K166" t="s">
        <v>977</v>
      </c>
      <c r="L166">
        <v>1191</v>
      </c>
      <c r="N166">
        <v>1013</v>
      </c>
      <c r="O166" t="s">
        <v>922</v>
      </c>
      <c r="P166" t="s">
        <v>922</v>
      </c>
      <c r="Q166">
        <v>1</v>
      </c>
      <c r="W166">
        <v>0</v>
      </c>
      <c r="X166">
        <v>1903532093</v>
      </c>
      <c r="Y166">
        <f t="shared" si="36"/>
        <v>1.4</v>
      </c>
      <c r="AA166">
        <v>0</v>
      </c>
      <c r="AB166">
        <v>0</v>
      </c>
      <c r="AC166">
        <v>0</v>
      </c>
      <c r="AD166">
        <v>423.29</v>
      </c>
      <c r="AE166">
        <v>0</v>
      </c>
      <c r="AF166">
        <v>0</v>
      </c>
      <c r="AG166">
        <v>0</v>
      </c>
      <c r="AH166">
        <v>423.29</v>
      </c>
      <c r="AI166">
        <v>1</v>
      </c>
      <c r="AJ166">
        <v>1</v>
      </c>
      <c r="AK166">
        <v>1</v>
      </c>
      <c r="AL166">
        <v>1</v>
      </c>
      <c r="AM166">
        <v>-2</v>
      </c>
      <c r="AN166">
        <v>0</v>
      </c>
      <c r="AO166">
        <v>0</v>
      </c>
      <c r="AP166">
        <v>1</v>
      </c>
      <c r="AQ166">
        <v>1</v>
      </c>
      <c r="AR166">
        <v>0</v>
      </c>
      <c r="AS166" t="s">
        <v>3</v>
      </c>
      <c r="AT166">
        <v>1.4</v>
      </c>
      <c r="AU166" t="s">
        <v>3</v>
      </c>
      <c r="AV166">
        <v>1</v>
      </c>
      <c r="AW166">
        <v>2</v>
      </c>
      <c r="AX166">
        <v>72313631</v>
      </c>
      <c r="AY166">
        <v>2</v>
      </c>
      <c r="AZ166">
        <v>131072</v>
      </c>
      <c r="BA166">
        <v>182</v>
      </c>
      <c r="BB166">
        <v>1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592.60599999999999</v>
      </c>
      <c r="BN166">
        <v>1.4</v>
      </c>
      <c r="BO166">
        <v>0</v>
      </c>
      <c r="BP166">
        <v>1</v>
      </c>
      <c r="BQ166">
        <v>0</v>
      </c>
      <c r="BR166">
        <v>0</v>
      </c>
      <c r="BS166">
        <v>0</v>
      </c>
      <c r="BT166">
        <v>592.60599999999999</v>
      </c>
      <c r="BU166">
        <v>1.4</v>
      </c>
      <c r="BV166">
        <v>0</v>
      </c>
      <c r="BW166">
        <v>1</v>
      </c>
      <c r="CU166">
        <f>ROUND(AT166*Source!I151*AH166*AL166,2)</f>
        <v>1185.21</v>
      </c>
      <c r="CV166">
        <f>ROUND(Y166*Source!I151,7)</f>
        <v>2.8</v>
      </c>
      <c r="CW166">
        <v>0</v>
      </c>
      <c r="CX166">
        <f>ROUND(Y166*Source!I151,7)</f>
        <v>2.8</v>
      </c>
      <c r="CY166">
        <f>AD166</f>
        <v>423.29</v>
      </c>
      <c r="CZ166">
        <f>AH166</f>
        <v>423.29</v>
      </c>
      <c r="DA166">
        <f>AL166</f>
        <v>1</v>
      </c>
      <c r="DB166">
        <f t="shared" si="37"/>
        <v>592.61</v>
      </c>
      <c r="DC166">
        <f t="shared" si="38"/>
        <v>0</v>
      </c>
      <c r="DD166" t="s">
        <v>3</v>
      </c>
      <c r="DE166" t="s">
        <v>3</v>
      </c>
      <c r="DF166">
        <f>ROUND(ROUND(AE166,2)*CX166,2)</f>
        <v>0</v>
      </c>
      <c r="DG166">
        <f>ROUND(ROUND(AF166,2)*CX166,2)</f>
        <v>0</v>
      </c>
      <c r="DH166">
        <f t="shared" si="39"/>
        <v>0</v>
      </c>
      <c r="DI166">
        <f t="shared" si="40"/>
        <v>1185.21</v>
      </c>
      <c r="DJ166">
        <f>DI166</f>
        <v>1185.21</v>
      </c>
      <c r="DK166">
        <v>1</v>
      </c>
      <c r="DL166" t="s">
        <v>3</v>
      </c>
      <c r="DM166">
        <v>0</v>
      </c>
      <c r="DN166" t="s">
        <v>3</v>
      </c>
      <c r="DO166">
        <v>0</v>
      </c>
    </row>
    <row r="167" spans="1:119" x14ac:dyDescent="0.2">
      <c r="A167">
        <f>ROW(Source!A151)</f>
        <v>151</v>
      </c>
      <c r="B167">
        <v>72309884</v>
      </c>
      <c r="C167">
        <v>72313626</v>
      </c>
      <c r="D167">
        <v>68784203</v>
      </c>
      <c r="E167">
        <v>1</v>
      </c>
      <c r="F167">
        <v>1</v>
      </c>
      <c r="G167">
        <v>1</v>
      </c>
      <c r="H167">
        <v>2</v>
      </c>
      <c r="I167" t="s">
        <v>1023</v>
      </c>
      <c r="J167" t="s">
        <v>1024</v>
      </c>
      <c r="K167" t="s">
        <v>1025</v>
      </c>
      <c r="L167">
        <v>1368</v>
      </c>
      <c r="N167">
        <v>1011</v>
      </c>
      <c r="O167" t="s">
        <v>926</v>
      </c>
      <c r="P167" t="s">
        <v>926</v>
      </c>
      <c r="Q167">
        <v>1</v>
      </c>
      <c r="W167">
        <v>0</v>
      </c>
      <c r="X167">
        <v>344474007</v>
      </c>
      <c r="Y167">
        <f t="shared" si="36"/>
        <v>0.38</v>
      </c>
      <c r="AA167">
        <v>0</v>
      </c>
      <c r="AB167">
        <v>13.72</v>
      </c>
      <c r="AC167">
        <v>0</v>
      </c>
      <c r="AD167">
        <v>0</v>
      </c>
      <c r="AE167">
        <v>0</v>
      </c>
      <c r="AF167">
        <v>8.6300000000000008</v>
      </c>
      <c r="AG167">
        <v>0</v>
      </c>
      <c r="AH167">
        <v>0</v>
      </c>
      <c r="AI167">
        <v>1</v>
      </c>
      <c r="AJ167">
        <v>1.59</v>
      </c>
      <c r="AK167">
        <v>1</v>
      </c>
      <c r="AL167">
        <v>1</v>
      </c>
      <c r="AM167">
        <v>2</v>
      </c>
      <c r="AN167">
        <v>0</v>
      </c>
      <c r="AO167">
        <v>0</v>
      </c>
      <c r="AP167">
        <v>1</v>
      </c>
      <c r="AQ167">
        <v>1</v>
      </c>
      <c r="AR167">
        <v>0</v>
      </c>
      <c r="AS167" t="s">
        <v>3</v>
      </c>
      <c r="AT167">
        <v>0.38</v>
      </c>
      <c r="AU167" t="s">
        <v>3</v>
      </c>
      <c r="AV167">
        <v>1</v>
      </c>
      <c r="AW167">
        <v>2</v>
      </c>
      <c r="AX167">
        <v>72313632</v>
      </c>
      <c r="AY167">
        <v>1</v>
      </c>
      <c r="AZ167">
        <v>0</v>
      </c>
      <c r="BA167">
        <v>183</v>
      </c>
      <c r="BB167">
        <v>1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3.2794000000000003</v>
      </c>
      <c r="BL167">
        <v>0</v>
      </c>
      <c r="BM167">
        <v>0</v>
      </c>
      <c r="BN167">
        <v>0</v>
      </c>
      <c r="BO167">
        <v>0</v>
      </c>
      <c r="BP167">
        <v>1</v>
      </c>
      <c r="BQ167">
        <v>0</v>
      </c>
      <c r="BR167">
        <v>3.2794000000000003</v>
      </c>
      <c r="BS167">
        <v>0</v>
      </c>
      <c r="BT167">
        <v>0</v>
      </c>
      <c r="BU167">
        <v>0</v>
      </c>
      <c r="BV167">
        <v>0</v>
      </c>
      <c r="BW167">
        <v>1</v>
      </c>
      <c r="CV167">
        <v>0</v>
      </c>
      <c r="CW167">
        <f>ROUND(Y167*Source!I151*DO167,7)</f>
        <v>0</v>
      </c>
      <c r="CX167">
        <f>ROUND(Y167*Source!I151,7)</f>
        <v>0.76</v>
      </c>
      <c r="CY167">
        <f>AB167</f>
        <v>13.72</v>
      </c>
      <c r="CZ167">
        <f>AF167</f>
        <v>8.6300000000000008</v>
      </c>
      <c r="DA167">
        <f>AJ167</f>
        <v>1.59</v>
      </c>
      <c r="DB167">
        <f t="shared" si="37"/>
        <v>3.28</v>
      </c>
      <c r="DC167">
        <f t="shared" si="38"/>
        <v>0</v>
      </c>
      <c r="DD167" t="s">
        <v>3</v>
      </c>
      <c r="DE167" t="s">
        <v>3</v>
      </c>
      <c r="DF167">
        <f>ROUND(ROUND(AE167,2)*CX167,2)</f>
        <v>0</v>
      </c>
      <c r="DG167">
        <f>ROUND(ROUND(AF167*AJ167,2)*CX167,2)</f>
        <v>10.43</v>
      </c>
      <c r="DH167">
        <f t="shared" si="39"/>
        <v>0</v>
      </c>
      <c r="DI167">
        <f t="shared" si="40"/>
        <v>0</v>
      </c>
      <c r="DJ167">
        <f>DG167+DH167</f>
        <v>10.43</v>
      </c>
      <c r="DK167">
        <v>0</v>
      </c>
      <c r="DL167" t="s">
        <v>3</v>
      </c>
      <c r="DM167">
        <v>0</v>
      </c>
      <c r="DN167" t="s">
        <v>3</v>
      </c>
      <c r="DO167">
        <v>0</v>
      </c>
    </row>
    <row r="168" spans="1:119" x14ac:dyDescent="0.2">
      <c r="A168">
        <f>ROW(Source!A151)</f>
        <v>151</v>
      </c>
      <c r="B168">
        <v>72309884</v>
      </c>
      <c r="C168">
        <v>72313626</v>
      </c>
      <c r="D168">
        <v>68849266</v>
      </c>
      <c r="E168">
        <v>1</v>
      </c>
      <c r="F168">
        <v>1</v>
      </c>
      <c r="G168">
        <v>1</v>
      </c>
      <c r="H168">
        <v>3</v>
      </c>
      <c r="I168" t="s">
        <v>1029</v>
      </c>
      <c r="J168" t="s">
        <v>1030</v>
      </c>
      <c r="K168" t="s">
        <v>1031</v>
      </c>
      <c r="L168">
        <v>1346</v>
      </c>
      <c r="N168">
        <v>1009</v>
      </c>
      <c r="O168" t="s">
        <v>443</v>
      </c>
      <c r="P168" t="s">
        <v>443</v>
      </c>
      <c r="Q168">
        <v>1</v>
      </c>
      <c r="W168">
        <v>0</v>
      </c>
      <c r="X168">
        <v>1359853592</v>
      </c>
      <c r="Y168">
        <f t="shared" si="36"/>
        <v>0.04</v>
      </c>
      <c r="AA168">
        <v>966.83</v>
      </c>
      <c r="AB168">
        <v>0</v>
      </c>
      <c r="AC168">
        <v>0</v>
      </c>
      <c r="AD168">
        <v>0</v>
      </c>
      <c r="AE168">
        <v>596.80999999999995</v>
      </c>
      <c r="AF168">
        <v>0</v>
      </c>
      <c r="AG168">
        <v>0</v>
      </c>
      <c r="AH168">
        <v>0</v>
      </c>
      <c r="AI168">
        <v>1.62</v>
      </c>
      <c r="AJ168">
        <v>1</v>
      </c>
      <c r="AK168">
        <v>1</v>
      </c>
      <c r="AL168">
        <v>1</v>
      </c>
      <c r="AM168">
        <v>2</v>
      </c>
      <c r="AN168">
        <v>0</v>
      </c>
      <c r="AO168">
        <v>0</v>
      </c>
      <c r="AP168">
        <v>1</v>
      </c>
      <c r="AQ168">
        <v>1</v>
      </c>
      <c r="AR168">
        <v>0</v>
      </c>
      <c r="AS168" t="s">
        <v>3</v>
      </c>
      <c r="AT168">
        <v>0.04</v>
      </c>
      <c r="AU168" t="s">
        <v>3</v>
      </c>
      <c r="AV168">
        <v>0</v>
      </c>
      <c r="AW168">
        <v>2</v>
      </c>
      <c r="AX168">
        <v>72313633</v>
      </c>
      <c r="AY168">
        <v>1</v>
      </c>
      <c r="AZ168">
        <v>0</v>
      </c>
      <c r="BA168">
        <v>184</v>
      </c>
      <c r="BB168">
        <v>1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23.872399999999999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1</v>
      </c>
      <c r="BQ168">
        <v>23.872399999999999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1</v>
      </c>
      <c r="CV168">
        <v>0</v>
      </c>
      <c r="CW168">
        <v>0</v>
      </c>
      <c r="CX168">
        <f>ROUND(Y168*Source!I151,7)</f>
        <v>0.08</v>
      </c>
      <c r="CY168">
        <f>AA168</f>
        <v>966.83</v>
      </c>
      <c r="CZ168">
        <f>AE168</f>
        <v>596.80999999999995</v>
      </c>
      <c r="DA168">
        <f>AI168</f>
        <v>1.62</v>
      </c>
      <c r="DB168">
        <f t="shared" si="37"/>
        <v>23.87</v>
      </c>
      <c r="DC168">
        <f t="shared" si="38"/>
        <v>0</v>
      </c>
      <c r="DD168" t="s">
        <v>3</v>
      </c>
      <c r="DE168" t="s">
        <v>3</v>
      </c>
      <c r="DF168">
        <f>ROUND(ROUND(AE168*AI168,2)*CX168,2)</f>
        <v>77.349999999999994</v>
      </c>
      <c r="DG168">
        <f>ROUND(ROUND(AF168,2)*CX168,2)</f>
        <v>0</v>
      </c>
      <c r="DH168">
        <f t="shared" si="39"/>
        <v>0</v>
      </c>
      <c r="DI168">
        <f t="shared" si="40"/>
        <v>0</v>
      </c>
      <c r="DJ168">
        <f>DF168</f>
        <v>77.349999999999994</v>
      </c>
      <c r="DK168">
        <v>0</v>
      </c>
      <c r="DL168" t="s">
        <v>3</v>
      </c>
      <c r="DM168">
        <v>0</v>
      </c>
      <c r="DN168" t="s">
        <v>3</v>
      </c>
      <c r="DO168">
        <v>0</v>
      </c>
    </row>
    <row r="169" spans="1:119" x14ac:dyDescent="0.2">
      <c r="A169">
        <f>ROW(Source!A151)</f>
        <v>151</v>
      </c>
      <c r="B169">
        <v>72309884</v>
      </c>
      <c r="C169">
        <v>72313626</v>
      </c>
      <c r="D169">
        <v>68895591</v>
      </c>
      <c r="E169">
        <v>1</v>
      </c>
      <c r="F169">
        <v>1</v>
      </c>
      <c r="G169">
        <v>1</v>
      </c>
      <c r="H169">
        <v>3</v>
      </c>
      <c r="I169" t="s">
        <v>317</v>
      </c>
      <c r="J169" t="s">
        <v>319</v>
      </c>
      <c r="K169" t="s">
        <v>318</v>
      </c>
      <c r="L169">
        <v>1371</v>
      </c>
      <c r="N169">
        <v>1013</v>
      </c>
      <c r="O169" t="s">
        <v>118</v>
      </c>
      <c r="P169" t="s">
        <v>118</v>
      </c>
      <c r="Q169">
        <v>1</v>
      </c>
      <c r="W169">
        <v>0</v>
      </c>
      <c r="X169">
        <v>-2110840112</v>
      </c>
      <c r="Y169">
        <f t="shared" si="36"/>
        <v>1</v>
      </c>
      <c r="AA169">
        <v>3137.49</v>
      </c>
      <c r="AB169">
        <v>0</v>
      </c>
      <c r="AC169">
        <v>0</v>
      </c>
      <c r="AD169">
        <v>0</v>
      </c>
      <c r="AE169">
        <v>3106.43</v>
      </c>
      <c r="AF169">
        <v>0</v>
      </c>
      <c r="AG169">
        <v>0</v>
      </c>
      <c r="AH169">
        <v>0</v>
      </c>
      <c r="AI169">
        <v>1.01</v>
      </c>
      <c r="AJ169">
        <v>1</v>
      </c>
      <c r="AK169">
        <v>1</v>
      </c>
      <c r="AL169">
        <v>1</v>
      </c>
      <c r="AM169">
        <v>2</v>
      </c>
      <c r="AN169">
        <v>0</v>
      </c>
      <c r="AO169">
        <v>0</v>
      </c>
      <c r="AP169">
        <v>1</v>
      </c>
      <c r="AQ169">
        <v>0</v>
      </c>
      <c r="AR169">
        <v>0</v>
      </c>
      <c r="AS169" t="s">
        <v>3</v>
      </c>
      <c r="AT169">
        <v>1</v>
      </c>
      <c r="AU169" t="s">
        <v>3</v>
      </c>
      <c r="AV169">
        <v>0</v>
      </c>
      <c r="AW169">
        <v>1</v>
      </c>
      <c r="AX169">
        <v>-1</v>
      </c>
      <c r="AY169">
        <v>0</v>
      </c>
      <c r="AZ169">
        <v>0</v>
      </c>
      <c r="BA169" t="s">
        <v>3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CV169">
        <v>0</v>
      </c>
      <c r="CW169">
        <v>0</v>
      </c>
      <c r="CX169">
        <f>ROUND(Y169*Source!I151,7)</f>
        <v>2</v>
      </c>
      <c r="CY169">
        <f>AA169</f>
        <v>3137.49</v>
      </c>
      <c r="CZ169">
        <f>AE169</f>
        <v>3106.43</v>
      </c>
      <c r="DA169">
        <f>AI169</f>
        <v>1.01</v>
      </c>
      <c r="DB169">
        <f t="shared" si="37"/>
        <v>3106.43</v>
      </c>
      <c r="DC169">
        <f t="shared" si="38"/>
        <v>0</v>
      </c>
      <c r="DD169" t="s">
        <v>3</v>
      </c>
      <c r="DE169" t="s">
        <v>3</v>
      </c>
      <c r="DF169">
        <f>ROUND(ROUND(AE169*AI169,2)*CX169,2)</f>
        <v>6274.98</v>
      </c>
      <c r="DG169">
        <f>ROUND(ROUND(AF169,2)*CX169,2)</f>
        <v>0</v>
      </c>
      <c r="DH169">
        <f t="shared" si="39"/>
        <v>0</v>
      </c>
      <c r="DI169">
        <f t="shared" si="40"/>
        <v>0</v>
      </c>
      <c r="DJ169">
        <f>DF169</f>
        <v>6274.98</v>
      </c>
      <c r="DK169">
        <v>0</v>
      </c>
      <c r="DL169" t="s">
        <v>3</v>
      </c>
      <c r="DM169">
        <v>0</v>
      </c>
      <c r="DN169" t="s">
        <v>3</v>
      </c>
      <c r="DO169">
        <v>0</v>
      </c>
    </row>
    <row r="170" spans="1:119" x14ac:dyDescent="0.2">
      <c r="A170">
        <f>ROW(Source!A189)</f>
        <v>189</v>
      </c>
      <c r="B170">
        <v>72309884</v>
      </c>
      <c r="C170">
        <v>72311982</v>
      </c>
      <c r="D170">
        <v>70491009</v>
      </c>
      <c r="E170">
        <v>118</v>
      </c>
      <c r="F170">
        <v>1</v>
      </c>
      <c r="G170">
        <v>1</v>
      </c>
      <c r="H170">
        <v>1</v>
      </c>
      <c r="I170" t="s">
        <v>936</v>
      </c>
      <c r="J170" t="s">
        <v>3</v>
      </c>
      <c r="K170" t="s">
        <v>937</v>
      </c>
      <c r="L170">
        <v>1191</v>
      </c>
      <c r="N170">
        <v>1013</v>
      </c>
      <c r="O170" t="s">
        <v>922</v>
      </c>
      <c r="P170" t="s">
        <v>922</v>
      </c>
      <c r="Q170">
        <v>1</v>
      </c>
      <c r="W170">
        <v>0</v>
      </c>
      <c r="X170">
        <v>-1461236815</v>
      </c>
      <c r="Y170">
        <f t="shared" si="36"/>
        <v>20.51</v>
      </c>
      <c r="AA170">
        <v>0</v>
      </c>
      <c r="AB170">
        <v>0</v>
      </c>
      <c r="AC170">
        <v>0</v>
      </c>
      <c r="AD170">
        <v>367.44</v>
      </c>
      <c r="AE170">
        <v>0</v>
      </c>
      <c r="AF170">
        <v>0</v>
      </c>
      <c r="AG170">
        <v>0</v>
      </c>
      <c r="AH170">
        <v>367.44</v>
      </c>
      <c r="AI170">
        <v>1</v>
      </c>
      <c r="AJ170">
        <v>1</v>
      </c>
      <c r="AK170">
        <v>1</v>
      </c>
      <c r="AL170">
        <v>1</v>
      </c>
      <c r="AM170">
        <v>-2</v>
      </c>
      <c r="AN170">
        <v>0</v>
      </c>
      <c r="AO170">
        <v>0</v>
      </c>
      <c r="AP170">
        <v>1</v>
      </c>
      <c r="AQ170">
        <v>1</v>
      </c>
      <c r="AR170">
        <v>0</v>
      </c>
      <c r="AS170" t="s">
        <v>3</v>
      </c>
      <c r="AT170">
        <v>20.51</v>
      </c>
      <c r="AU170" t="s">
        <v>3</v>
      </c>
      <c r="AV170">
        <v>1</v>
      </c>
      <c r="AW170">
        <v>2</v>
      </c>
      <c r="AX170">
        <v>72311997</v>
      </c>
      <c r="AY170">
        <v>1</v>
      </c>
      <c r="AZ170">
        <v>0</v>
      </c>
      <c r="BA170">
        <v>186</v>
      </c>
      <c r="BB170">
        <v>1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7536.1944000000003</v>
      </c>
      <c r="BN170">
        <v>20.51</v>
      </c>
      <c r="BO170">
        <v>0</v>
      </c>
      <c r="BP170">
        <v>1</v>
      </c>
      <c r="BQ170">
        <v>0</v>
      </c>
      <c r="BR170">
        <v>0</v>
      </c>
      <c r="BS170">
        <v>0</v>
      </c>
      <c r="BT170">
        <v>7536.1944000000003</v>
      </c>
      <c r="BU170">
        <v>20.51</v>
      </c>
      <c r="BV170">
        <v>0</v>
      </c>
      <c r="BW170">
        <v>1</v>
      </c>
      <c r="CU170">
        <f>ROUND(AT170*Source!I189*AH170*AL170,2)</f>
        <v>113.04</v>
      </c>
      <c r="CV170">
        <f>ROUND(Y170*Source!I189,7)</f>
        <v>0.30764999999999998</v>
      </c>
      <c r="CW170">
        <v>0</v>
      </c>
      <c r="CX170">
        <f>ROUND(Y170*Source!I189,7)</f>
        <v>0.30764999999999998</v>
      </c>
      <c r="CY170">
        <f>AD170</f>
        <v>367.44</v>
      </c>
      <c r="CZ170">
        <f>AH170</f>
        <v>367.44</v>
      </c>
      <c r="DA170">
        <f>AL170</f>
        <v>1</v>
      </c>
      <c r="DB170">
        <f t="shared" si="37"/>
        <v>7536.19</v>
      </c>
      <c r="DC170">
        <f t="shared" si="38"/>
        <v>0</v>
      </c>
      <c r="DD170" t="s">
        <v>3</v>
      </c>
      <c r="DE170" t="s">
        <v>3</v>
      </c>
      <c r="DF170">
        <f t="shared" ref="DF170:DF176" si="48">ROUND(ROUND(AE170,2)*CX170,2)</f>
        <v>0</v>
      </c>
      <c r="DG170">
        <f>ROUND(ROUND(AF170,2)*CX170,2)</f>
        <v>0</v>
      </c>
      <c r="DH170">
        <f t="shared" si="39"/>
        <v>0</v>
      </c>
      <c r="DI170">
        <f t="shared" si="40"/>
        <v>113.04</v>
      </c>
      <c r="DJ170">
        <f>DI170</f>
        <v>113.04</v>
      </c>
      <c r="DK170">
        <v>1</v>
      </c>
      <c r="DL170" t="s">
        <v>3</v>
      </c>
      <c r="DM170">
        <v>0</v>
      </c>
      <c r="DN170" t="s">
        <v>3</v>
      </c>
      <c r="DO170">
        <v>0</v>
      </c>
    </row>
    <row r="171" spans="1:119" x14ac:dyDescent="0.2">
      <c r="A171">
        <f>ROW(Source!A189)</f>
        <v>189</v>
      </c>
      <c r="B171">
        <v>72309884</v>
      </c>
      <c r="C171">
        <v>72311982</v>
      </c>
      <c r="D171">
        <v>70491200</v>
      </c>
      <c r="E171">
        <v>118</v>
      </c>
      <c r="F171">
        <v>1</v>
      </c>
      <c r="G171">
        <v>1</v>
      </c>
      <c r="H171">
        <v>1</v>
      </c>
      <c r="I171" t="s">
        <v>920</v>
      </c>
      <c r="J171" t="s">
        <v>3</v>
      </c>
      <c r="K171" t="s">
        <v>921</v>
      </c>
      <c r="L171">
        <v>1191</v>
      </c>
      <c r="N171">
        <v>1013</v>
      </c>
      <c r="O171" t="s">
        <v>922</v>
      </c>
      <c r="P171" t="s">
        <v>922</v>
      </c>
      <c r="Q171">
        <v>1</v>
      </c>
      <c r="W171">
        <v>0</v>
      </c>
      <c r="X171">
        <v>-1417349443</v>
      </c>
      <c r="Y171">
        <f t="shared" si="36"/>
        <v>11.96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1</v>
      </c>
      <c r="AJ171">
        <v>1</v>
      </c>
      <c r="AK171">
        <v>1</v>
      </c>
      <c r="AL171">
        <v>1</v>
      </c>
      <c r="AM171">
        <v>-2</v>
      </c>
      <c r="AN171">
        <v>0</v>
      </c>
      <c r="AO171">
        <v>0</v>
      </c>
      <c r="AP171">
        <v>1</v>
      </c>
      <c r="AQ171">
        <v>1</v>
      </c>
      <c r="AR171">
        <v>0</v>
      </c>
      <c r="AS171" t="s">
        <v>3</v>
      </c>
      <c r="AT171">
        <v>11.96</v>
      </c>
      <c r="AU171" t="s">
        <v>3</v>
      </c>
      <c r="AV171">
        <v>2</v>
      </c>
      <c r="AW171">
        <v>2</v>
      </c>
      <c r="AX171">
        <v>72311998</v>
      </c>
      <c r="AY171">
        <v>1</v>
      </c>
      <c r="AZ171">
        <v>0</v>
      </c>
      <c r="BA171">
        <v>187</v>
      </c>
      <c r="BB171">
        <v>1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CV171">
        <v>0</v>
      </c>
      <c r="CW171">
        <v>0</v>
      </c>
      <c r="CX171">
        <f>ROUND(Y171*Source!I189,7)</f>
        <v>0.1794</v>
      </c>
      <c r="CY171">
        <f>AD171</f>
        <v>0</v>
      </c>
      <c r="CZ171">
        <f>AH171</f>
        <v>0</v>
      </c>
      <c r="DA171">
        <f>AL171</f>
        <v>1</v>
      </c>
      <c r="DB171">
        <f t="shared" si="37"/>
        <v>0</v>
      </c>
      <c r="DC171">
        <f t="shared" si="38"/>
        <v>0</v>
      </c>
      <c r="DD171" t="s">
        <v>3</v>
      </c>
      <c r="DE171" t="s">
        <v>3</v>
      </c>
      <c r="DF171">
        <f t="shared" si="48"/>
        <v>0</v>
      </c>
      <c r="DG171">
        <f>ROUND(ROUND(AF171,2)*CX171,2)</f>
        <v>0</v>
      </c>
      <c r="DH171">
        <f t="shared" si="39"/>
        <v>0</v>
      </c>
      <c r="DI171">
        <f t="shared" si="40"/>
        <v>0</v>
      </c>
      <c r="DJ171">
        <f>DI171</f>
        <v>0</v>
      </c>
      <c r="DK171">
        <v>0</v>
      </c>
      <c r="DL171" t="s">
        <v>3</v>
      </c>
      <c r="DM171">
        <v>0</v>
      </c>
      <c r="DN171" t="s">
        <v>3</v>
      </c>
      <c r="DO171">
        <v>0</v>
      </c>
    </row>
    <row r="172" spans="1:119" x14ac:dyDescent="0.2">
      <c r="A172">
        <f>ROW(Source!A189)</f>
        <v>189</v>
      </c>
      <c r="B172">
        <v>72309884</v>
      </c>
      <c r="C172">
        <v>72311982</v>
      </c>
      <c r="D172">
        <v>70618307</v>
      </c>
      <c r="E172">
        <v>1</v>
      </c>
      <c r="F172">
        <v>1</v>
      </c>
      <c r="G172">
        <v>1</v>
      </c>
      <c r="H172">
        <v>2</v>
      </c>
      <c r="I172" t="s">
        <v>938</v>
      </c>
      <c r="J172" t="s">
        <v>939</v>
      </c>
      <c r="K172" t="s">
        <v>940</v>
      </c>
      <c r="L172">
        <v>1368</v>
      </c>
      <c r="N172">
        <v>1011</v>
      </c>
      <c r="O172" t="s">
        <v>926</v>
      </c>
      <c r="P172" t="s">
        <v>926</v>
      </c>
      <c r="Q172">
        <v>1</v>
      </c>
      <c r="W172">
        <v>0</v>
      </c>
      <c r="X172">
        <v>-1413288295</v>
      </c>
      <c r="Y172">
        <f t="shared" si="36"/>
        <v>11.44</v>
      </c>
      <c r="AA172">
        <v>0</v>
      </c>
      <c r="AB172">
        <v>1162.99</v>
      </c>
      <c r="AC172">
        <v>452.68</v>
      </c>
      <c r="AD172">
        <v>0</v>
      </c>
      <c r="AE172">
        <v>0</v>
      </c>
      <c r="AF172">
        <v>994.01</v>
      </c>
      <c r="AG172">
        <v>452.68</v>
      </c>
      <c r="AH172">
        <v>0</v>
      </c>
      <c r="AI172">
        <v>1</v>
      </c>
      <c r="AJ172">
        <v>1.17</v>
      </c>
      <c r="AK172">
        <v>1</v>
      </c>
      <c r="AL172">
        <v>1</v>
      </c>
      <c r="AM172">
        <v>2</v>
      </c>
      <c r="AN172">
        <v>0</v>
      </c>
      <c r="AO172">
        <v>0</v>
      </c>
      <c r="AP172">
        <v>1</v>
      </c>
      <c r="AQ172">
        <v>1</v>
      </c>
      <c r="AR172">
        <v>0</v>
      </c>
      <c r="AS172" t="s">
        <v>3</v>
      </c>
      <c r="AT172">
        <v>11.44</v>
      </c>
      <c r="AU172" t="s">
        <v>3</v>
      </c>
      <c r="AV172">
        <v>1</v>
      </c>
      <c r="AW172">
        <v>2</v>
      </c>
      <c r="AX172">
        <v>72311999</v>
      </c>
      <c r="AY172">
        <v>1</v>
      </c>
      <c r="AZ172">
        <v>0</v>
      </c>
      <c r="BA172">
        <v>188</v>
      </c>
      <c r="BB172">
        <v>1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11371.474399999999</v>
      </c>
      <c r="BL172">
        <v>5178.6592000000001</v>
      </c>
      <c r="BM172">
        <v>0</v>
      </c>
      <c r="BN172">
        <v>0</v>
      </c>
      <c r="BO172">
        <v>11.44</v>
      </c>
      <c r="BP172">
        <v>1</v>
      </c>
      <c r="BQ172">
        <v>0</v>
      </c>
      <c r="BR172">
        <v>11371.474399999999</v>
      </c>
      <c r="BS172">
        <v>5178.6592000000001</v>
      </c>
      <c r="BT172">
        <v>0</v>
      </c>
      <c r="BU172">
        <v>0</v>
      </c>
      <c r="BV172">
        <v>11.44</v>
      </c>
      <c r="BW172">
        <v>1</v>
      </c>
      <c r="CV172">
        <v>0</v>
      </c>
      <c r="CW172">
        <f>ROUND(Y172*Source!I189*DO172,7)</f>
        <v>0.1716</v>
      </c>
      <c r="CX172">
        <f>ROUND(Y172*Source!I189,7)</f>
        <v>0.1716</v>
      </c>
      <c r="CY172">
        <f>AB172</f>
        <v>1162.99</v>
      </c>
      <c r="CZ172">
        <f>AF172</f>
        <v>994.01</v>
      </c>
      <c r="DA172">
        <f>AJ172</f>
        <v>1.17</v>
      </c>
      <c r="DB172">
        <f t="shared" si="37"/>
        <v>11371.47</v>
      </c>
      <c r="DC172">
        <f t="shared" si="38"/>
        <v>5178.66</v>
      </c>
      <c r="DD172" t="s">
        <v>3</v>
      </c>
      <c r="DE172" t="s">
        <v>3</v>
      </c>
      <c r="DF172">
        <f t="shared" si="48"/>
        <v>0</v>
      </c>
      <c r="DG172">
        <f>ROUND(ROUND(AF172*AJ172,2)*CX172,2)</f>
        <v>199.57</v>
      </c>
      <c r="DH172">
        <f t="shared" si="39"/>
        <v>77.680000000000007</v>
      </c>
      <c r="DI172">
        <f t="shared" si="40"/>
        <v>0</v>
      </c>
      <c r="DJ172">
        <f>DG172+DH172</f>
        <v>277.25</v>
      </c>
      <c r="DK172">
        <v>0</v>
      </c>
      <c r="DL172" t="s">
        <v>933</v>
      </c>
      <c r="DM172">
        <v>5</v>
      </c>
      <c r="DN172" t="s">
        <v>922</v>
      </c>
      <c r="DO172">
        <v>1</v>
      </c>
    </row>
    <row r="173" spans="1:119" x14ac:dyDescent="0.2">
      <c r="A173">
        <f>ROW(Source!A189)</f>
        <v>189</v>
      </c>
      <c r="B173">
        <v>72309884</v>
      </c>
      <c r="C173">
        <v>72311982</v>
      </c>
      <c r="D173">
        <v>70618755</v>
      </c>
      <c r="E173">
        <v>1</v>
      </c>
      <c r="F173">
        <v>1</v>
      </c>
      <c r="G173">
        <v>1</v>
      </c>
      <c r="H173">
        <v>2</v>
      </c>
      <c r="I173" t="s">
        <v>941</v>
      </c>
      <c r="J173" t="s">
        <v>942</v>
      </c>
      <c r="K173" t="s">
        <v>943</v>
      </c>
      <c r="L173">
        <v>1368</v>
      </c>
      <c r="N173">
        <v>1011</v>
      </c>
      <c r="O173" t="s">
        <v>926</v>
      </c>
      <c r="P173" t="s">
        <v>926</v>
      </c>
      <c r="Q173">
        <v>1</v>
      </c>
      <c r="W173">
        <v>0</v>
      </c>
      <c r="X173">
        <v>462025989</v>
      </c>
      <c r="Y173">
        <f t="shared" si="36"/>
        <v>2.0699999999999998</v>
      </c>
      <c r="AA173">
        <v>0</v>
      </c>
      <c r="AB173">
        <v>42.96</v>
      </c>
      <c r="AC173">
        <v>0</v>
      </c>
      <c r="AD173">
        <v>0</v>
      </c>
      <c r="AE173">
        <v>0</v>
      </c>
      <c r="AF173">
        <v>42.96</v>
      </c>
      <c r="AG173">
        <v>0</v>
      </c>
      <c r="AH173">
        <v>0</v>
      </c>
      <c r="AI173">
        <v>1</v>
      </c>
      <c r="AJ173">
        <v>1</v>
      </c>
      <c r="AK173">
        <v>1</v>
      </c>
      <c r="AL173">
        <v>1</v>
      </c>
      <c r="AM173">
        <v>-2</v>
      </c>
      <c r="AN173">
        <v>0</v>
      </c>
      <c r="AO173">
        <v>0</v>
      </c>
      <c r="AP173">
        <v>1</v>
      </c>
      <c r="AQ173">
        <v>1</v>
      </c>
      <c r="AR173">
        <v>0</v>
      </c>
      <c r="AS173" t="s">
        <v>3</v>
      </c>
      <c r="AT173">
        <v>2.0699999999999998</v>
      </c>
      <c r="AU173" t="s">
        <v>3</v>
      </c>
      <c r="AV173">
        <v>1</v>
      </c>
      <c r="AW173">
        <v>2</v>
      </c>
      <c r="AX173">
        <v>72312000</v>
      </c>
      <c r="AY173">
        <v>1</v>
      </c>
      <c r="AZ173">
        <v>0</v>
      </c>
      <c r="BA173">
        <v>189</v>
      </c>
      <c r="BB173">
        <v>1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88.927199999999999</v>
      </c>
      <c r="BL173">
        <v>0</v>
      </c>
      <c r="BM173">
        <v>0</v>
      </c>
      <c r="BN173">
        <v>0</v>
      </c>
      <c r="BO173">
        <v>0</v>
      </c>
      <c r="BP173">
        <v>1</v>
      </c>
      <c r="BQ173">
        <v>0</v>
      </c>
      <c r="BR173">
        <v>88.927199999999999</v>
      </c>
      <c r="BS173">
        <v>0</v>
      </c>
      <c r="BT173">
        <v>0</v>
      </c>
      <c r="BU173">
        <v>0</v>
      </c>
      <c r="BV173">
        <v>0</v>
      </c>
      <c r="BW173">
        <v>1</v>
      </c>
      <c r="CV173">
        <v>0</v>
      </c>
      <c r="CW173">
        <f>ROUND(Y173*Source!I189*DO173,7)</f>
        <v>0</v>
      </c>
      <c r="CX173">
        <f>ROUND(Y173*Source!I189,7)</f>
        <v>3.1050000000000001E-2</v>
      </c>
      <c r="CY173">
        <f>AB173</f>
        <v>42.96</v>
      </c>
      <c r="CZ173">
        <f>AF173</f>
        <v>42.96</v>
      </c>
      <c r="DA173">
        <f>AJ173</f>
        <v>1</v>
      </c>
      <c r="DB173">
        <f t="shared" si="37"/>
        <v>88.93</v>
      </c>
      <c r="DC173">
        <f t="shared" si="38"/>
        <v>0</v>
      </c>
      <c r="DD173" t="s">
        <v>3</v>
      </c>
      <c r="DE173" t="s">
        <v>3</v>
      </c>
      <c r="DF173">
        <f t="shared" si="48"/>
        <v>0</v>
      </c>
      <c r="DG173">
        <f>ROUND(ROUND(AF173,2)*CX173,2)</f>
        <v>1.33</v>
      </c>
      <c r="DH173">
        <f t="shared" si="39"/>
        <v>0</v>
      </c>
      <c r="DI173">
        <f t="shared" si="40"/>
        <v>0</v>
      </c>
      <c r="DJ173">
        <f>DG173+DH173</f>
        <v>1.33</v>
      </c>
      <c r="DK173">
        <v>1</v>
      </c>
      <c r="DL173" t="s">
        <v>3</v>
      </c>
      <c r="DM173">
        <v>0</v>
      </c>
      <c r="DN173" t="s">
        <v>3</v>
      </c>
      <c r="DO173">
        <v>0</v>
      </c>
    </row>
    <row r="174" spans="1:119" x14ac:dyDescent="0.2">
      <c r="A174">
        <f>ROW(Source!A189)</f>
        <v>189</v>
      </c>
      <c r="B174">
        <v>72309884</v>
      </c>
      <c r="C174">
        <v>72311982</v>
      </c>
      <c r="D174">
        <v>70618767</v>
      </c>
      <c r="E174">
        <v>1</v>
      </c>
      <c r="F174">
        <v>1</v>
      </c>
      <c r="G174">
        <v>1</v>
      </c>
      <c r="H174">
        <v>2</v>
      </c>
      <c r="I174" t="s">
        <v>944</v>
      </c>
      <c r="J174" t="s">
        <v>945</v>
      </c>
      <c r="K174" t="s">
        <v>946</v>
      </c>
      <c r="L174">
        <v>1368</v>
      </c>
      <c r="N174">
        <v>1011</v>
      </c>
      <c r="O174" t="s">
        <v>926</v>
      </c>
      <c r="P174" t="s">
        <v>926</v>
      </c>
      <c r="Q174">
        <v>1</v>
      </c>
      <c r="W174">
        <v>0</v>
      </c>
      <c r="X174">
        <v>1818041354</v>
      </c>
      <c r="Y174">
        <f t="shared" si="36"/>
        <v>0.52</v>
      </c>
      <c r="AA174">
        <v>0</v>
      </c>
      <c r="AB174">
        <v>404.41</v>
      </c>
      <c r="AC174">
        <v>393.89</v>
      </c>
      <c r="AD174">
        <v>0</v>
      </c>
      <c r="AE174">
        <v>0</v>
      </c>
      <c r="AF174">
        <v>404.41</v>
      </c>
      <c r="AG174">
        <v>393.89</v>
      </c>
      <c r="AH174">
        <v>0</v>
      </c>
      <c r="AI174">
        <v>1</v>
      </c>
      <c r="AJ174">
        <v>1</v>
      </c>
      <c r="AK174">
        <v>1</v>
      </c>
      <c r="AL174">
        <v>1</v>
      </c>
      <c r="AM174">
        <v>-2</v>
      </c>
      <c r="AN174">
        <v>0</v>
      </c>
      <c r="AO174">
        <v>0</v>
      </c>
      <c r="AP174">
        <v>1</v>
      </c>
      <c r="AQ174">
        <v>1</v>
      </c>
      <c r="AR174">
        <v>0</v>
      </c>
      <c r="AS174" t="s">
        <v>3</v>
      </c>
      <c r="AT174">
        <v>0.52</v>
      </c>
      <c r="AU174" t="s">
        <v>3</v>
      </c>
      <c r="AV174">
        <v>1</v>
      </c>
      <c r="AW174">
        <v>2</v>
      </c>
      <c r="AX174">
        <v>72312001</v>
      </c>
      <c r="AY174">
        <v>1</v>
      </c>
      <c r="AZ174">
        <v>0</v>
      </c>
      <c r="BA174">
        <v>190</v>
      </c>
      <c r="BB174">
        <v>1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210.29320000000001</v>
      </c>
      <c r="BL174">
        <v>204.8228</v>
      </c>
      <c r="BM174">
        <v>0</v>
      </c>
      <c r="BN174">
        <v>0</v>
      </c>
      <c r="BO174">
        <v>0.52</v>
      </c>
      <c r="BP174">
        <v>1</v>
      </c>
      <c r="BQ174">
        <v>0</v>
      </c>
      <c r="BR174">
        <v>210.29320000000001</v>
      </c>
      <c r="BS174">
        <v>204.8228</v>
      </c>
      <c r="BT174">
        <v>0</v>
      </c>
      <c r="BU174">
        <v>0</v>
      </c>
      <c r="BV174">
        <v>0.52</v>
      </c>
      <c r="BW174">
        <v>1</v>
      </c>
      <c r="CV174">
        <v>0</v>
      </c>
      <c r="CW174">
        <f>ROUND(Y174*Source!I189*DO174,7)</f>
        <v>7.7999999999999996E-3</v>
      </c>
      <c r="CX174">
        <f>ROUND(Y174*Source!I189,7)</f>
        <v>7.7999999999999996E-3</v>
      </c>
      <c r="CY174">
        <f>AB174</f>
        <v>404.41</v>
      </c>
      <c r="CZ174">
        <f>AF174</f>
        <v>404.41</v>
      </c>
      <c r="DA174">
        <f>AJ174</f>
        <v>1</v>
      </c>
      <c r="DB174">
        <f t="shared" si="37"/>
        <v>210.29</v>
      </c>
      <c r="DC174">
        <f t="shared" si="38"/>
        <v>204.82</v>
      </c>
      <c r="DD174" t="s">
        <v>3</v>
      </c>
      <c r="DE174" t="s">
        <v>3</v>
      </c>
      <c r="DF174">
        <f t="shared" si="48"/>
        <v>0</v>
      </c>
      <c r="DG174">
        <f>ROUND(ROUND(AF174,2)*CX174,2)</f>
        <v>3.15</v>
      </c>
      <c r="DH174">
        <f t="shared" si="39"/>
        <v>3.07</v>
      </c>
      <c r="DI174">
        <f t="shared" si="40"/>
        <v>0</v>
      </c>
      <c r="DJ174">
        <f>DG174+DH174</f>
        <v>6.22</v>
      </c>
      <c r="DK174">
        <v>1</v>
      </c>
      <c r="DL174" t="s">
        <v>947</v>
      </c>
      <c r="DM174">
        <v>4</v>
      </c>
      <c r="DN174" t="s">
        <v>922</v>
      </c>
      <c r="DO174">
        <v>1</v>
      </c>
    </row>
    <row r="175" spans="1:119" x14ac:dyDescent="0.2">
      <c r="A175">
        <f>ROW(Source!A189)</f>
        <v>189</v>
      </c>
      <c r="B175">
        <v>72309884</v>
      </c>
      <c r="C175">
        <v>72311982</v>
      </c>
      <c r="D175">
        <v>70619123</v>
      </c>
      <c r="E175">
        <v>1</v>
      </c>
      <c r="F175">
        <v>1</v>
      </c>
      <c r="G175">
        <v>1</v>
      </c>
      <c r="H175">
        <v>2</v>
      </c>
      <c r="I175" t="s">
        <v>948</v>
      </c>
      <c r="J175" t="s">
        <v>949</v>
      </c>
      <c r="K175" t="s">
        <v>950</v>
      </c>
      <c r="L175">
        <v>1368</v>
      </c>
      <c r="N175">
        <v>1011</v>
      </c>
      <c r="O175" t="s">
        <v>926</v>
      </c>
      <c r="P175" t="s">
        <v>926</v>
      </c>
      <c r="Q175">
        <v>1</v>
      </c>
      <c r="W175">
        <v>0</v>
      </c>
      <c r="X175">
        <v>1784360336</v>
      </c>
      <c r="Y175">
        <f t="shared" si="36"/>
        <v>0.52</v>
      </c>
      <c r="AA175">
        <v>0</v>
      </c>
      <c r="AB175">
        <v>6.64</v>
      </c>
      <c r="AC175">
        <v>0</v>
      </c>
      <c r="AD175">
        <v>0</v>
      </c>
      <c r="AE175">
        <v>0</v>
      </c>
      <c r="AF175">
        <v>4.5199999999999996</v>
      </c>
      <c r="AG175">
        <v>0</v>
      </c>
      <c r="AH175">
        <v>0</v>
      </c>
      <c r="AI175">
        <v>1</v>
      </c>
      <c r="AJ175">
        <v>1.47</v>
      </c>
      <c r="AK175">
        <v>1</v>
      </c>
      <c r="AL175">
        <v>1</v>
      </c>
      <c r="AM175">
        <v>2</v>
      </c>
      <c r="AN175">
        <v>0</v>
      </c>
      <c r="AO175">
        <v>0</v>
      </c>
      <c r="AP175">
        <v>1</v>
      </c>
      <c r="AQ175">
        <v>1</v>
      </c>
      <c r="AR175">
        <v>0</v>
      </c>
      <c r="AS175" t="s">
        <v>3</v>
      </c>
      <c r="AT175">
        <v>0.52</v>
      </c>
      <c r="AU175" t="s">
        <v>3</v>
      </c>
      <c r="AV175">
        <v>1</v>
      </c>
      <c r="AW175">
        <v>2</v>
      </c>
      <c r="AX175">
        <v>72312002</v>
      </c>
      <c r="AY175">
        <v>1</v>
      </c>
      <c r="AZ175">
        <v>0</v>
      </c>
      <c r="BA175">
        <v>191</v>
      </c>
      <c r="BB175">
        <v>1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2.3504</v>
      </c>
      <c r="BL175">
        <v>0</v>
      </c>
      <c r="BM175">
        <v>0</v>
      </c>
      <c r="BN175">
        <v>0</v>
      </c>
      <c r="BO175">
        <v>0</v>
      </c>
      <c r="BP175">
        <v>1</v>
      </c>
      <c r="BQ175">
        <v>0</v>
      </c>
      <c r="BR175">
        <v>2.3504</v>
      </c>
      <c r="BS175">
        <v>0</v>
      </c>
      <c r="BT175">
        <v>0</v>
      </c>
      <c r="BU175">
        <v>0</v>
      </c>
      <c r="BV175">
        <v>0</v>
      </c>
      <c r="BW175">
        <v>1</v>
      </c>
      <c r="CV175">
        <v>0</v>
      </c>
      <c r="CW175">
        <f>ROUND(Y175*Source!I189*DO175,7)</f>
        <v>0</v>
      </c>
      <c r="CX175">
        <f>ROUND(Y175*Source!I189,7)</f>
        <v>7.7999999999999996E-3</v>
      </c>
      <c r="CY175">
        <f>AB175</f>
        <v>6.64</v>
      </c>
      <c r="CZ175">
        <f>AF175</f>
        <v>4.5199999999999996</v>
      </c>
      <c r="DA175">
        <f>AJ175</f>
        <v>1.47</v>
      </c>
      <c r="DB175">
        <f t="shared" si="37"/>
        <v>2.35</v>
      </c>
      <c r="DC175">
        <f t="shared" si="38"/>
        <v>0</v>
      </c>
      <c r="DD175" t="s">
        <v>3</v>
      </c>
      <c r="DE175" t="s">
        <v>3</v>
      </c>
      <c r="DF175">
        <f t="shared" si="48"/>
        <v>0</v>
      </c>
      <c r="DG175">
        <f>ROUND(ROUND(AF175*AJ175,2)*CX175,2)</f>
        <v>0.05</v>
      </c>
      <c r="DH175">
        <f t="shared" si="39"/>
        <v>0</v>
      </c>
      <c r="DI175">
        <f t="shared" si="40"/>
        <v>0</v>
      </c>
      <c r="DJ175">
        <f>DG175+DH175</f>
        <v>0.05</v>
      </c>
      <c r="DK175">
        <v>0</v>
      </c>
      <c r="DL175" t="s">
        <v>3</v>
      </c>
      <c r="DM175">
        <v>0</v>
      </c>
      <c r="DN175" t="s">
        <v>3</v>
      </c>
      <c r="DO175">
        <v>0</v>
      </c>
    </row>
    <row r="176" spans="1:119" x14ac:dyDescent="0.2">
      <c r="A176">
        <f>ROW(Source!A189)</f>
        <v>189</v>
      </c>
      <c r="B176">
        <v>72309884</v>
      </c>
      <c r="C176">
        <v>72311982</v>
      </c>
      <c r="D176">
        <v>70567775</v>
      </c>
      <c r="E176">
        <v>1</v>
      </c>
      <c r="F176">
        <v>1</v>
      </c>
      <c r="G176">
        <v>1</v>
      </c>
      <c r="H176">
        <v>3</v>
      </c>
      <c r="I176" t="s">
        <v>951</v>
      </c>
      <c r="J176" t="s">
        <v>952</v>
      </c>
      <c r="K176" t="s">
        <v>953</v>
      </c>
      <c r="L176">
        <v>1383</v>
      </c>
      <c r="N176">
        <v>1013</v>
      </c>
      <c r="O176" t="s">
        <v>954</v>
      </c>
      <c r="P176" t="s">
        <v>954</v>
      </c>
      <c r="Q176">
        <v>1</v>
      </c>
      <c r="W176">
        <v>0</v>
      </c>
      <c r="X176">
        <v>-182421198</v>
      </c>
      <c r="Y176">
        <f t="shared" si="36"/>
        <v>1.3859999999999999</v>
      </c>
      <c r="AA176">
        <v>9.35</v>
      </c>
      <c r="AB176">
        <v>0</v>
      </c>
      <c r="AC176">
        <v>0</v>
      </c>
      <c r="AD176">
        <v>0</v>
      </c>
      <c r="AE176">
        <v>9.35</v>
      </c>
      <c r="AF176">
        <v>0</v>
      </c>
      <c r="AG176">
        <v>0</v>
      </c>
      <c r="AH176">
        <v>0</v>
      </c>
      <c r="AI176">
        <v>1</v>
      </c>
      <c r="AJ176">
        <v>1</v>
      </c>
      <c r="AK176">
        <v>1</v>
      </c>
      <c r="AL176">
        <v>1</v>
      </c>
      <c r="AM176">
        <v>-2</v>
      </c>
      <c r="AN176">
        <v>0</v>
      </c>
      <c r="AO176">
        <v>0</v>
      </c>
      <c r="AP176">
        <v>1</v>
      </c>
      <c r="AQ176">
        <v>1</v>
      </c>
      <c r="AR176">
        <v>0</v>
      </c>
      <c r="AS176" t="s">
        <v>3</v>
      </c>
      <c r="AT176">
        <v>1.3859999999999999</v>
      </c>
      <c r="AU176" t="s">
        <v>3</v>
      </c>
      <c r="AV176">
        <v>0</v>
      </c>
      <c r="AW176">
        <v>2</v>
      </c>
      <c r="AX176">
        <v>72312003</v>
      </c>
      <c r="AY176">
        <v>1</v>
      </c>
      <c r="AZ176">
        <v>0</v>
      </c>
      <c r="BA176">
        <v>192</v>
      </c>
      <c r="BB176">
        <v>1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12.959099999999999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1</v>
      </c>
      <c r="BQ176">
        <v>12.959099999999999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1</v>
      </c>
      <c r="CV176">
        <v>0</v>
      </c>
      <c r="CW176">
        <v>0</v>
      </c>
      <c r="CX176">
        <f>ROUND(Y176*Source!I189,7)</f>
        <v>2.0789999999999999E-2</v>
      </c>
      <c r="CY176">
        <f t="shared" ref="CY176:CY183" si="49">AA176</f>
        <v>9.35</v>
      </c>
      <c r="CZ176">
        <f t="shared" ref="CZ176:CZ183" si="50">AE176</f>
        <v>9.35</v>
      </c>
      <c r="DA176">
        <f t="shared" ref="DA176:DA183" si="51">AI176</f>
        <v>1</v>
      </c>
      <c r="DB176">
        <f t="shared" si="37"/>
        <v>12.96</v>
      </c>
      <c r="DC176">
        <f t="shared" si="38"/>
        <v>0</v>
      </c>
      <c r="DD176" t="s">
        <v>3</v>
      </c>
      <c r="DE176" t="s">
        <v>3</v>
      </c>
      <c r="DF176">
        <f t="shared" si="48"/>
        <v>0.19</v>
      </c>
      <c r="DG176">
        <f t="shared" ref="DG176:DG185" si="52">ROUND(ROUND(AF176,2)*CX176,2)</f>
        <v>0</v>
      </c>
      <c r="DH176">
        <f t="shared" si="39"/>
        <v>0</v>
      </c>
      <c r="DI176">
        <f t="shared" si="40"/>
        <v>0</v>
      </c>
      <c r="DJ176">
        <f t="shared" ref="DJ176:DJ183" si="53">DF176</f>
        <v>0.19</v>
      </c>
      <c r="DK176">
        <v>1</v>
      </c>
      <c r="DL176" t="s">
        <v>3</v>
      </c>
      <c r="DM176">
        <v>0</v>
      </c>
      <c r="DN176" t="s">
        <v>3</v>
      </c>
      <c r="DO176">
        <v>0</v>
      </c>
    </row>
    <row r="177" spans="1:119" x14ac:dyDescent="0.2">
      <c r="A177">
        <f>ROW(Source!A189)</f>
        <v>189</v>
      </c>
      <c r="B177">
        <v>72309884</v>
      </c>
      <c r="C177">
        <v>72311982</v>
      </c>
      <c r="D177">
        <v>70568517</v>
      </c>
      <c r="E177">
        <v>1</v>
      </c>
      <c r="F177">
        <v>1</v>
      </c>
      <c r="G177">
        <v>1</v>
      </c>
      <c r="H177">
        <v>3</v>
      </c>
      <c r="I177" t="s">
        <v>955</v>
      </c>
      <c r="J177" t="s">
        <v>956</v>
      </c>
      <c r="K177" t="s">
        <v>957</v>
      </c>
      <c r="L177">
        <v>1346</v>
      </c>
      <c r="N177">
        <v>1009</v>
      </c>
      <c r="O177" t="s">
        <v>443</v>
      </c>
      <c r="P177" t="s">
        <v>443</v>
      </c>
      <c r="Q177">
        <v>1</v>
      </c>
      <c r="W177">
        <v>0</v>
      </c>
      <c r="X177">
        <v>-1476217930</v>
      </c>
      <c r="Y177">
        <f t="shared" si="36"/>
        <v>0.7</v>
      </c>
      <c r="AA177">
        <v>144.74</v>
      </c>
      <c r="AB177">
        <v>0</v>
      </c>
      <c r="AC177">
        <v>0</v>
      </c>
      <c r="AD177">
        <v>0</v>
      </c>
      <c r="AE177">
        <v>155.63</v>
      </c>
      <c r="AF177">
        <v>0</v>
      </c>
      <c r="AG177">
        <v>0</v>
      </c>
      <c r="AH177">
        <v>0</v>
      </c>
      <c r="AI177">
        <v>0.93</v>
      </c>
      <c r="AJ177">
        <v>1</v>
      </c>
      <c r="AK177">
        <v>1</v>
      </c>
      <c r="AL177">
        <v>1</v>
      </c>
      <c r="AM177">
        <v>2</v>
      </c>
      <c r="AN177">
        <v>0</v>
      </c>
      <c r="AO177">
        <v>0</v>
      </c>
      <c r="AP177">
        <v>1</v>
      </c>
      <c r="AQ177">
        <v>1</v>
      </c>
      <c r="AR177">
        <v>0</v>
      </c>
      <c r="AS177" t="s">
        <v>3</v>
      </c>
      <c r="AT177">
        <v>0.7</v>
      </c>
      <c r="AU177" t="s">
        <v>3</v>
      </c>
      <c r="AV177">
        <v>0</v>
      </c>
      <c r="AW177">
        <v>2</v>
      </c>
      <c r="AX177">
        <v>72312004</v>
      </c>
      <c r="AY177">
        <v>1</v>
      </c>
      <c r="AZ177">
        <v>0</v>
      </c>
      <c r="BA177">
        <v>193</v>
      </c>
      <c r="BB177">
        <v>1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108.94099999999999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1</v>
      </c>
      <c r="BQ177">
        <v>108.94099999999999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1</v>
      </c>
      <c r="CV177">
        <v>0</v>
      </c>
      <c r="CW177">
        <v>0</v>
      </c>
      <c r="CX177">
        <f>ROUND(Y177*Source!I189,7)</f>
        <v>1.0500000000000001E-2</v>
      </c>
      <c r="CY177">
        <f t="shared" si="49"/>
        <v>144.74</v>
      </c>
      <c r="CZ177">
        <f t="shared" si="50"/>
        <v>155.63</v>
      </c>
      <c r="DA177">
        <f t="shared" si="51"/>
        <v>0.93</v>
      </c>
      <c r="DB177">
        <f t="shared" si="37"/>
        <v>108.94</v>
      </c>
      <c r="DC177">
        <f t="shared" si="38"/>
        <v>0</v>
      </c>
      <c r="DD177" t="s">
        <v>3</v>
      </c>
      <c r="DE177" t="s">
        <v>3</v>
      </c>
      <c r="DF177">
        <f t="shared" ref="DF177:DF183" si="54">ROUND(ROUND(AE177*AI177,2)*CX177,2)</f>
        <v>1.52</v>
      </c>
      <c r="DG177">
        <f t="shared" si="52"/>
        <v>0</v>
      </c>
      <c r="DH177">
        <f t="shared" si="39"/>
        <v>0</v>
      </c>
      <c r="DI177">
        <f t="shared" si="40"/>
        <v>0</v>
      </c>
      <c r="DJ177">
        <f t="shared" si="53"/>
        <v>1.52</v>
      </c>
      <c r="DK177">
        <v>0</v>
      </c>
      <c r="DL177" t="s">
        <v>3</v>
      </c>
      <c r="DM177">
        <v>0</v>
      </c>
      <c r="DN177" t="s">
        <v>3</v>
      </c>
      <c r="DO177">
        <v>0</v>
      </c>
    </row>
    <row r="178" spans="1:119" x14ac:dyDescent="0.2">
      <c r="A178">
        <f>ROW(Source!A189)</f>
        <v>189</v>
      </c>
      <c r="B178">
        <v>72309884</v>
      </c>
      <c r="C178">
        <v>72311982</v>
      </c>
      <c r="D178">
        <v>70569282</v>
      </c>
      <c r="E178">
        <v>1</v>
      </c>
      <c r="F178">
        <v>1</v>
      </c>
      <c r="G178">
        <v>1</v>
      </c>
      <c r="H178">
        <v>3</v>
      </c>
      <c r="I178" t="s">
        <v>958</v>
      </c>
      <c r="J178" t="s">
        <v>959</v>
      </c>
      <c r="K178" t="s">
        <v>960</v>
      </c>
      <c r="L178">
        <v>1348</v>
      </c>
      <c r="N178">
        <v>1009</v>
      </c>
      <c r="O178" t="s">
        <v>236</v>
      </c>
      <c r="P178" t="s">
        <v>236</v>
      </c>
      <c r="Q178">
        <v>1000</v>
      </c>
      <c r="W178">
        <v>0</v>
      </c>
      <c r="X178">
        <v>466518900</v>
      </c>
      <c r="Y178">
        <f t="shared" si="36"/>
        <v>4.0000000000000002E-4</v>
      </c>
      <c r="AA178">
        <v>132364.14000000001</v>
      </c>
      <c r="AB178">
        <v>0</v>
      </c>
      <c r="AC178">
        <v>0</v>
      </c>
      <c r="AD178">
        <v>0</v>
      </c>
      <c r="AE178">
        <v>108495.2</v>
      </c>
      <c r="AF178">
        <v>0</v>
      </c>
      <c r="AG178">
        <v>0</v>
      </c>
      <c r="AH178">
        <v>0</v>
      </c>
      <c r="AI178">
        <v>1.22</v>
      </c>
      <c r="AJ178">
        <v>1</v>
      </c>
      <c r="AK178">
        <v>1</v>
      </c>
      <c r="AL178">
        <v>1</v>
      </c>
      <c r="AM178">
        <v>2</v>
      </c>
      <c r="AN178">
        <v>0</v>
      </c>
      <c r="AO178">
        <v>0</v>
      </c>
      <c r="AP178">
        <v>1</v>
      </c>
      <c r="AQ178">
        <v>1</v>
      </c>
      <c r="AR178">
        <v>0</v>
      </c>
      <c r="AS178" t="s">
        <v>3</v>
      </c>
      <c r="AT178">
        <v>4.0000000000000002E-4</v>
      </c>
      <c r="AU178" t="s">
        <v>3</v>
      </c>
      <c r="AV178">
        <v>0</v>
      </c>
      <c r="AW178">
        <v>2</v>
      </c>
      <c r="AX178">
        <v>72312005</v>
      </c>
      <c r="AY178">
        <v>1</v>
      </c>
      <c r="AZ178">
        <v>0</v>
      </c>
      <c r="BA178">
        <v>194</v>
      </c>
      <c r="BB178">
        <v>1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43.39808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1</v>
      </c>
      <c r="BQ178">
        <v>43.39808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1</v>
      </c>
      <c r="CV178">
        <v>0</v>
      </c>
      <c r="CW178">
        <v>0</v>
      </c>
      <c r="CX178">
        <f>ROUND(Y178*Source!I189,7)</f>
        <v>6.0000000000000002E-6</v>
      </c>
      <c r="CY178">
        <f t="shared" si="49"/>
        <v>132364.14000000001</v>
      </c>
      <c r="CZ178">
        <f t="shared" si="50"/>
        <v>108495.2</v>
      </c>
      <c r="DA178">
        <f t="shared" si="51"/>
        <v>1.22</v>
      </c>
      <c r="DB178">
        <f t="shared" si="37"/>
        <v>43.4</v>
      </c>
      <c r="DC178">
        <f t="shared" si="38"/>
        <v>0</v>
      </c>
      <c r="DD178" t="s">
        <v>3</v>
      </c>
      <c r="DE178" t="s">
        <v>3</v>
      </c>
      <c r="DF178">
        <f t="shared" si="54"/>
        <v>0.79</v>
      </c>
      <c r="DG178">
        <f t="shared" si="52"/>
        <v>0</v>
      </c>
      <c r="DH178">
        <f t="shared" si="39"/>
        <v>0</v>
      </c>
      <c r="DI178">
        <f t="shared" si="40"/>
        <v>0</v>
      </c>
      <c r="DJ178">
        <f t="shared" si="53"/>
        <v>0.79</v>
      </c>
      <c r="DK178">
        <v>0</v>
      </c>
      <c r="DL178" t="s">
        <v>3</v>
      </c>
      <c r="DM178">
        <v>0</v>
      </c>
      <c r="DN178" t="s">
        <v>3</v>
      </c>
      <c r="DO178">
        <v>0</v>
      </c>
    </row>
    <row r="179" spans="1:119" x14ac:dyDescent="0.2">
      <c r="A179">
        <f>ROW(Source!A189)</f>
        <v>189</v>
      </c>
      <c r="B179">
        <v>72309884</v>
      </c>
      <c r="C179">
        <v>72311982</v>
      </c>
      <c r="D179">
        <v>70574503</v>
      </c>
      <c r="E179">
        <v>1</v>
      </c>
      <c r="F179">
        <v>1</v>
      </c>
      <c r="G179">
        <v>1</v>
      </c>
      <c r="H179">
        <v>3</v>
      </c>
      <c r="I179" t="s">
        <v>961</v>
      </c>
      <c r="J179" t="s">
        <v>962</v>
      </c>
      <c r="K179" t="s">
        <v>963</v>
      </c>
      <c r="L179">
        <v>1346</v>
      </c>
      <c r="N179">
        <v>1009</v>
      </c>
      <c r="O179" t="s">
        <v>443</v>
      </c>
      <c r="P179" t="s">
        <v>443</v>
      </c>
      <c r="Q179">
        <v>1</v>
      </c>
      <c r="W179">
        <v>0</v>
      </c>
      <c r="X179">
        <v>957219017</v>
      </c>
      <c r="Y179">
        <f t="shared" si="36"/>
        <v>1</v>
      </c>
      <c r="AA179">
        <v>63.71</v>
      </c>
      <c r="AB179">
        <v>0</v>
      </c>
      <c r="AC179">
        <v>0</v>
      </c>
      <c r="AD179">
        <v>0</v>
      </c>
      <c r="AE179">
        <v>44.55</v>
      </c>
      <c r="AF179">
        <v>0</v>
      </c>
      <c r="AG179">
        <v>0</v>
      </c>
      <c r="AH179">
        <v>0</v>
      </c>
      <c r="AI179">
        <v>1.43</v>
      </c>
      <c r="AJ179">
        <v>1</v>
      </c>
      <c r="AK179">
        <v>1</v>
      </c>
      <c r="AL179">
        <v>1</v>
      </c>
      <c r="AM179">
        <v>2</v>
      </c>
      <c r="AN179">
        <v>0</v>
      </c>
      <c r="AO179">
        <v>0</v>
      </c>
      <c r="AP179">
        <v>1</v>
      </c>
      <c r="AQ179">
        <v>1</v>
      </c>
      <c r="AR179">
        <v>0</v>
      </c>
      <c r="AS179" t="s">
        <v>3</v>
      </c>
      <c r="AT179">
        <v>1</v>
      </c>
      <c r="AU179" t="s">
        <v>3</v>
      </c>
      <c r="AV179">
        <v>0</v>
      </c>
      <c r="AW179">
        <v>2</v>
      </c>
      <c r="AX179">
        <v>72312006</v>
      </c>
      <c r="AY179">
        <v>1</v>
      </c>
      <c r="AZ179">
        <v>0</v>
      </c>
      <c r="BA179">
        <v>195</v>
      </c>
      <c r="BB179">
        <v>1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44.55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1</v>
      </c>
      <c r="BQ179">
        <v>44.55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1</v>
      </c>
      <c r="CV179">
        <v>0</v>
      </c>
      <c r="CW179">
        <v>0</v>
      </c>
      <c r="CX179">
        <f>ROUND(Y179*Source!I189,7)</f>
        <v>1.4999999999999999E-2</v>
      </c>
      <c r="CY179">
        <f t="shared" si="49"/>
        <v>63.71</v>
      </c>
      <c r="CZ179">
        <f t="shared" si="50"/>
        <v>44.55</v>
      </c>
      <c r="DA179">
        <f t="shared" si="51"/>
        <v>1.43</v>
      </c>
      <c r="DB179">
        <f t="shared" si="37"/>
        <v>44.55</v>
      </c>
      <c r="DC179">
        <f t="shared" si="38"/>
        <v>0</v>
      </c>
      <c r="DD179" t="s">
        <v>3</v>
      </c>
      <c r="DE179" t="s">
        <v>3</v>
      </c>
      <c r="DF179">
        <f t="shared" si="54"/>
        <v>0.96</v>
      </c>
      <c r="DG179">
        <f t="shared" si="52"/>
        <v>0</v>
      </c>
      <c r="DH179">
        <f t="shared" si="39"/>
        <v>0</v>
      </c>
      <c r="DI179">
        <f t="shared" si="40"/>
        <v>0</v>
      </c>
      <c r="DJ179">
        <f t="shared" si="53"/>
        <v>0.96</v>
      </c>
      <c r="DK179">
        <v>0</v>
      </c>
      <c r="DL179" t="s">
        <v>3</v>
      </c>
      <c r="DM179">
        <v>0</v>
      </c>
      <c r="DN179" t="s">
        <v>3</v>
      </c>
      <c r="DO179">
        <v>0</v>
      </c>
    </row>
    <row r="180" spans="1:119" x14ac:dyDescent="0.2">
      <c r="A180">
        <f>ROW(Source!A189)</f>
        <v>189</v>
      </c>
      <c r="B180">
        <v>72309884</v>
      </c>
      <c r="C180">
        <v>72311982</v>
      </c>
      <c r="D180">
        <v>70586759</v>
      </c>
      <c r="E180">
        <v>1</v>
      </c>
      <c r="F180">
        <v>1</v>
      </c>
      <c r="G180">
        <v>1</v>
      </c>
      <c r="H180">
        <v>3</v>
      </c>
      <c r="I180" t="s">
        <v>964</v>
      </c>
      <c r="J180" t="s">
        <v>965</v>
      </c>
      <c r="K180" t="s">
        <v>966</v>
      </c>
      <c r="L180">
        <v>1348</v>
      </c>
      <c r="N180">
        <v>1009</v>
      </c>
      <c r="O180" t="s">
        <v>236</v>
      </c>
      <c r="P180" t="s">
        <v>236</v>
      </c>
      <c r="Q180">
        <v>1000</v>
      </c>
      <c r="W180">
        <v>0</v>
      </c>
      <c r="X180">
        <v>1378550008</v>
      </c>
      <c r="Y180">
        <f t="shared" si="36"/>
        <v>1.4E-3</v>
      </c>
      <c r="AA180">
        <v>104956.62</v>
      </c>
      <c r="AB180">
        <v>0</v>
      </c>
      <c r="AC180">
        <v>0</v>
      </c>
      <c r="AD180">
        <v>0</v>
      </c>
      <c r="AE180">
        <v>74437.320000000007</v>
      </c>
      <c r="AF180">
        <v>0</v>
      </c>
      <c r="AG180">
        <v>0</v>
      </c>
      <c r="AH180">
        <v>0</v>
      </c>
      <c r="AI180">
        <v>1.41</v>
      </c>
      <c r="AJ180">
        <v>1</v>
      </c>
      <c r="AK180">
        <v>1</v>
      </c>
      <c r="AL180">
        <v>1</v>
      </c>
      <c r="AM180">
        <v>2</v>
      </c>
      <c r="AN180">
        <v>0</v>
      </c>
      <c r="AO180">
        <v>0</v>
      </c>
      <c r="AP180">
        <v>1</v>
      </c>
      <c r="AQ180">
        <v>1</v>
      </c>
      <c r="AR180">
        <v>0</v>
      </c>
      <c r="AS180" t="s">
        <v>3</v>
      </c>
      <c r="AT180">
        <v>1.4E-3</v>
      </c>
      <c r="AU180" t="s">
        <v>3</v>
      </c>
      <c r="AV180">
        <v>0</v>
      </c>
      <c r="AW180">
        <v>2</v>
      </c>
      <c r="AX180">
        <v>72312007</v>
      </c>
      <c r="AY180">
        <v>1</v>
      </c>
      <c r="AZ180">
        <v>0</v>
      </c>
      <c r="BA180">
        <v>196</v>
      </c>
      <c r="BB180">
        <v>1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104.212248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1</v>
      </c>
      <c r="BQ180">
        <v>104.212248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1</v>
      </c>
      <c r="CV180">
        <v>0</v>
      </c>
      <c r="CW180">
        <v>0</v>
      </c>
      <c r="CX180">
        <f>ROUND(Y180*Source!I189,7)</f>
        <v>2.0999999999999999E-5</v>
      </c>
      <c r="CY180">
        <f t="shared" si="49"/>
        <v>104956.62</v>
      </c>
      <c r="CZ180">
        <f t="shared" si="50"/>
        <v>74437.320000000007</v>
      </c>
      <c r="DA180">
        <f t="shared" si="51"/>
        <v>1.41</v>
      </c>
      <c r="DB180">
        <f t="shared" si="37"/>
        <v>104.21</v>
      </c>
      <c r="DC180">
        <f t="shared" si="38"/>
        <v>0</v>
      </c>
      <c r="DD180" t="s">
        <v>3</v>
      </c>
      <c r="DE180" t="s">
        <v>3</v>
      </c>
      <c r="DF180">
        <f t="shared" si="54"/>
        <v>2.2000000000000002</v>
      </c>
      <c r="DG180">
        <f t="shared" si="52"/>
        <v>0</v>
      </c>
      <c r="DH180">
        <f t="shared" si="39"/>
        <v>0</v>
      </c>
      <c r="DI180">
        <f t="shared" si="40"/>
        <v>0</v>
      </c>
      <c r="DJ180">
        <f t="shared" si="53"/>
        <v>2.2000000000000002</v>
      </c>
      <c r="DK180">
        <v>0</v>
      </c>
      <c r="DL180" t="s">
        <v>3</v>
      </c>
      <c r="DM180">
        <v>0</v>
      </c>
      <c r="DN180" t="s">
        <v>3</v>
      </c>
      <c r="DO180">
        <v>0</v>
      </c>
    </row>
    <row r="181" spans="1:119" x14ac:dyDescent="0.2">
      <c r="A181">
        <f>ROW(Source!A189)</f>
        <v>189</v>
      </c>
      <c r="B181">
        <v>72309884</v>
      </c>
      <c r="C181">
        <v>72311982</v>
      </c>
      <c r="D181">
        <v>70586886</v>
      </c>
      <c r="E181">
        <v>1</v>
      </c>
      <c r="F181">
        <v>1</v>
      </c>
      <c r="G181">
        <v>1</v>
      </c>
      <c r="H181">
        <v>3</v>
      </c>
      <c r="I181" t="s">
        <v>967</v>
      </c>
      <c r="J181" t="s">
        <v>968</v>
      </c>
      <c r="K181" t="s">
        <v>969</v>
      </c>
      <c r="L181">
        <v>1348</v>
      </c>
      <c r="N181">
        <v>1009</v>
      </c>
      <c r="O181" t="s">
        <v>236</v>
      </c>
      <c r="P181" t="s">
        <v>236</v>
      </c>
      <c r="Q181">
        <v>1000</v>
      </c>
      <c r="W181">
        <v>0</v>
      </c>
      <c r="X181">
        <v>1702821123</v>
      </c>
      <c r="Y181">
        <f t="shared" si="36"/>
        <v>3.5999999999999999E-3</v>
      </c>
      <c r="AA181">
        <v>346815.83</v>
      </c>
      <c r="AB181">
        <v>0</v>
      </c>
      <c r="AC181">
        <v>0</v>
      </c>
      <c r="AD181">
        <v>0</v>
      </c>
      <c r="AE181">
        <v>260763.78</v>
      </c>
      <c r="AF181">
        <v>0</v>
      </c>
      <c r="AG181">
        <v>0</v>
      </c>
      <c r="AH181">
        <v>0</v>
      </c>
      <c r="AI181">
        <v>1.33</v>
      </c>
      <c r="AJ181">
        <v>1</v>
      </c>
      <c r="AK181">
        <v>1</v>
      </c>
      <c r="AL181">
        <v>1</v>
      </c>
      <c r="AM181">
        <v>2</v>
      </c>
      <c r="AN181">
        <v>0</v>
      </c>
      <c r="AO181">
        <v>0</v>
      </c>
      <c r="AP181">
        <v>1</v>
      </c>
      <c r="AQ181">
        <v>1</v>
      </c>
      <c r="AR181">
        <v>0</v>
      </c>
      <c r="AS181" t="s">
        <v>3</v>
      </c>
      <c r="AT181">
        <v>3.5999999999999999E-3</v>
      </c>
      <c r="AU181" t="s">
        <v>3</v>
      </c>
      <c r="AV181">
        <v>0</v>
      </c>
      <c r="AW181">
        <v>2</v>
      </c>
      <c r="AX181">
        <v>72312008</v>
      </c>
      <c r="AY181">
        <v>1</v>
      </c>
      <c r="AZ181">
        <v>0</v>
      </c>
      <c r="BA181">
        <v>197</v>
      </c>
      <c r="BB181">
        <v>1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938.74960799999997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1</v>
      </c>
      <c r="BQ181">
        <v>938.74960799999997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1</v>
      </c>
      <c r="CV181">
        <v>0</v>
      </c>
      <c r="CW181">
        <v>0</v>
      </c>
      <c r="CX181">
        <f>ROUND(Y181*Source!I189,7)</f>
        <v>5.3999999999999998E-5</v>
      </c>
      <c r="CY181">
        <f t="shared" si="49"/>
        <v>346815.83</v>
      </c>
      <c r="CZ181">
        <f t="shared" si="50"/>
        <v>260763.78</v>
      </c>
      <c r="DA181">
        <f t="shared" si="51"/>
        <v>1.33</v>
      </c>
      <c r="DB181">
        <f t="shared" si="37"/>
        <v>938.75</v>
      </c>
      <c r="DC181">
        <f t="shared" si="38"/>
        <v>0</v>
      </c>
      <c r="DD181" t="s">
        <v>3</v>
      </c>
      <c r="DE181" t="s">
        <v>3</v>
      </c>
      <c r="DF181">
        <f t="shared" si="54"/>
        <v>18.73</v>
      </c>
      <c r="DG181">
        <f t="shared" si="52"/>
        <v>0</v>
      </c>
      <c r="DH181">
        <f t="shared" si="39"/>
        <v>0</v>
      </c>
      <c r="DI181">
        <f t="shared" si="40"/>
        <v>0</v>
      </c>
      <c r="DJ181">
        <f t="shared" si="53"/>
        <v>18.73</v>
      </c>
      <c r="DK181">
        <v>0</v>
      </c>
      <c r="DL181" t="s">
        <v>3</v>
      </c>
      <c r="DM181">
        <v>0</v>
      </c>
      <c r="DN181" t="s">
        <v>3</v>
      </c>
      <c r="DO181">
        <v>0</v>
      </c>
    </row>
    <row r="182" spans="1:119" x14ac:dyDescent="0.2">
      <c r="A182">
        <f>ROW(Source!A189)</f>
        <v>189</v>
      </c>
      <c r="B182">
        <v>72309884</v>
      </c>
      <c r="C182">
        <v>72311982</v>
      </c>
      <c r="D182">
        <v>70587135</v>
      </c>
      <c r="E182">
        <v>1</v>
      </c>
      <c r="F182">
        <v>1</v>
      </c>
      <c r="G182">
        <v>1</v>
      </c>
      <c r="H182">
        <v>3</v>
      </c>
      <c r="I182" t="s">
        <v>970</v>
      </c>
      <c r="J182" t="s">
        <v>971</v>
      </c>
      <c r="K182" t="s">
        <v>972</v>
      </c>
      <c r="L182">
        <v>1348</v>
      </c>
      <c r="N182">
        <v>1009</v>
      </c>
      <c r="O182" t="s">
        <v>236</v>
      </c>
      <c r="P182" t="s">
        <v>236</v>
      </c>
      <c r="Q182">
        <v>1000</v>
      </c>
      <c r="W182">
        <v>0</v>
      </c>
      <c r="X182">
        <v>-1778394154</v>
      </c>
      <c r="Y182">
        <f t="shared" si="36"/>
        <v>2.2000000000000001E-4</v>
      </c>
      <c r="AA182">
        <v>122934.72</v>
      </c>
      <c r="AB182">
        <v>0</v>
      </c>
      <c r="AC182">
        <v>0</v>
      </c>
      <c r="AD182">
        <v>0</v>
      </c>
      <c r="AE182">
        <v>75885.63</v>
      </c>
      <c r="AF182">
        <v>0</v>
      </c>
      <c r="AG182">
        <v>0</v>
      </c>
      <c r="AH182">
        <v>0</v>
      </c>
      <c r="AI182">
        <v>1.62</v>
      </c>
      <c r="AJ182">
        <v>1</v>
      </c>
      <c r="AK182">
        <v>1</v>
      </c>
      <c r="AL182">
        <v>1</v>
      </c>
      <c r="AM182">
        <v>2</v>
      </c>
      <c r="AN182">
        <v>0</v>
      </c>
      <c r="AO182">
        <v>0</v>
      </c>
      <c r="AP182">
        <v>1</v>
      </c>
      <c r="AQ182">
        <v>1</v>
      </c>
      <c r="AR182">
        <v>0</v>
      </c>
      <c r="AS182" t="s">
        <v>3</v>
      </c>
      <c r="AT182">
        <v>2.2000000000000001E-4</v>
      </c>
      <c r="AU182" t="s">
        <v>3</v>
      </c>
      <c r="AV182">
        <v>0</v>
      </c>
      <c r="AW182">
        <v>2</v>
      </c>
      <c r="AX182">
        <v>72312009</v>
      </c>
      <c r="AY182">
        <v>1</v>
      </c>
      <c r="AZ182">
        <v>0</v>
      </c>
      <c r="BA182">
        <v>198</v>
      </c>
      <c r="BB182">
        <v>1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16.694838600000001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1</v>
      </c>
      <c r="BQ182">
        <v>16.694838600000001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1</v>
      </c>
      <c r="CV182">
        <v>0</v>
      </c>
      <c r="CW182">
        <v>0</v>
      </c>
      <c r="CX182">
        <f>ROUND(Y182*Source!I189,7)</f>
        <v>3.3000000000000002E-6</v>
      </c>
      <c r="CY182">
        <f t="shared" si="49"/>
        <v>122934.72</v>
      </c>
      <c r="CZ182">
        <f t="shared" si="50"/>
        <v>75885.63</v>
      </c>
      <c r="DA182">
        <f t="shared" si="51"/>
        <v>1.62</v>
      </c>
      <c r="DB182">
        <f t="shared" si="37"/>
        <v>16.690000000000001</v>
      </c>
      <c r="DC182">
        <f t="shared" si="38"/>
        <v>0</v>
      </c>
      <c r="DD182" t="s">
        <v>3</v>
      </c>
      <c r="DE182" t="s">
        <v>3</v>
      </c>
      <c r="DF182">
        <f t="shared" si="54"/>
        <v>0.41</v>
      </c>
      <c r="DG182">
        <f t="shared" si="52"/>
        <v>0</v>
      </c>
      <c r="DH182">
        <f t="shared" si="39"/>
        <v>0</v>
      </c>
      <c r="DI182">
        <f t="shared" si="40"/>
        <v>0</v>
      </c>
      <c r="DJ182">
        <f t="shared" si="53"/>
        <v>0.41</v>
      </c>
      <c r="DK182">
        <v>0</v>
      </c>
      <c r="DL182" t="s">
        <v>3</v>
      </c>
      <c r="DM182">
        <v>0</v>
      </c>
      <c r="DN182" t="s">
        <v>3</v>
      </c>
      <c r="DO182">
        <v>0</v>
      </c>
    </row>
    <row r="183" spans="1:119" x14ac:dyDescent="0.2">
      <c r="A183">
        <f>ROW(Source!A189)</f>
        <v>189</v>
      </c>
      <c r="B183">
        <v>72309884</v>
      </c>
      <c r="C183">
        <v>72311982</v>
      </c>
      <c r="D183">
        <v>70587162</v>
      </c>
      <c r="E183">
        <v>1</v>
      </c>
      <c r="F183">
        <v>1</v>
      </c>
      <c r="G183">
        <v>1</v>
      </c>
      <c r="H183">
        <v>3</v>
      </c>
      <c r="I183" t="s">
        <v>973</v>
      </c>
      <c r="J183" t="s">
        <v>974</v>
      </c>
      <c r="K183" t="s">
        <v>975</v>
      </c>
      <c r="L183">
        <v>1348</v>
      </c>
      <c r="N183">
        <v>1009</v>
      </c>
      <c r="O183" t="s">
        <v>236</v>
      </c>
      <c r="P183" t="s">
        <v>236</v>
      </c>
      <c r="Q183">
        <v>1000</v>
      </c>
      <c r="W183">
        <v>0</v>
      </c>
      <c r="X183">
        <v>-970634170</v>
      </c>
      <c r="Y183">
        <f t="shared" si="36"/>
        <v>1.6999999999999999E-3</v>
      </c>
      <c r="AA183">
        <v>159612.85</v>
      </c>
      <c r="AB183">
        <v>0</v>
      </c>
      <c r="AC183">
        <v>0</v>
      </c>
      <c r="AD183">
        <v>0</v>
      </c>
      <c r="AE183">
        <v>98526.45</v>
      </c>
      <c r="AF183">
        <v>0</v>
      </c>
      <c r="AG183">
        <v>0</v>
      </c>
      <c r="AH183">
        <v>0</v>
      </c>
      <c r="AI183">
        <v>1.62</v>
      </c>
      <c r="AJ183">
        <v>1</v>
      </c>
      <c r="AK183">
        <v>1</v>
      </c>
      <c r="AL183">
        <v>1</v>
      </c>
      <c r="AM183">
        <v>2</v>
      </c>
      <c r="AN183">
        <v>0</v>
      </c>
      <c r="AO183">
        <v>0</v>
      </c>
      <c r="AP183">
        <v>1</v>
      </c>
      <c r="AQ183">
        <v>1</v>
      </c>
      <c r="AR183">
        <v>0</v>
      </c>
      <c r="AS183" t="s">
        <v>3</v>
      </c>
      <c r="AT183">
        <v>1.6999999999999999E-3</v>
      </c>
      <c r="AU183" t="s">
        <v>3</v>
      </c>
      <c r="AV183">
        <v>0</v>
      </c>
      <c r="AW183">
        <v>2</v>
      </c>
      <c r="AX183">
        <v>72312010</v>
      </c>
      <c r="AY183">
        <v>1</v>
      </c>
      <c r="AZ183">
        <v>0</v>
      </c>
      <c r="BA183">
        <v>199</v>
      </c>
      <c r="BB183">
        <v>1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167.49496499999998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1</v>
      </c>
      <c r="BQ183">
        <v>167.49496499999998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1</v>
      </c>
      <c r="CV183">
        <v>0</v>
      </c>
      <c r="CW183">
        <v>0</v>
      </c>
      <c r="CX183">
        <f>ROUND(Y183*Source!I189,7)</f>
        <v>2.55E-5</v>
      </c>
      <c r="CY183">
        <f t="shared" si="49"/>
        <v>159612.85</v>
      </c>
      <c r="CZ183">
        <f t="shared" si="50"/>
        <v>98526.45</v>
      </c>
      <c r="DA183">
        <f t="shared" si="51"/>
        <v>1.62</v>
      </c>
      <c r="DB183">
        <f t="shared" si="37"/>
        <v>167.49</v>
      </c>
      <c r="DC183">
        <f t="shared" si="38"/>
        <v>0</v>
      </c>
      <c r="DD183" t="s">
        <v>3</v>
      </c>
      <c r="DE183" t="s">
        <v>3</v>
      </c>
      <c r="DF183">
        <f t="shared" si="54"/>
        <v>4.07</v>
      </c>
      <c r="DG183">
        <f t="shared" si="52"/>
        <v>0</v>
      </c>
      <c r="DH183">
        <f t="shared" si="39"/>
        <v>0</v>
      </c>
      <c r="DI183">
        <f t="shared" si="40"/>
        <v>0</v>
      </c>
      <c r="DJ183">
        <f t="shared" si="53"/>
        <v>4.07</v>
      </c>
      <c r="DK183">
        <v>0</v>
      </c>
      <c r="DL183" t="s">
        <v>3</v>
      </c>
      <c r="DM183">
        <v>0</v>
      </c>
      <c r="DN183" t="s">
        <v>3</v>
      </c>
      <c r="DO183">
        <v>0</v>
      </c>
    </row>
    <row r="184" spans="1:119" x14ac:dyDescent="0.2">
      <c r="A184">
        <f>ROW(Source!A191)</f>
        <v>191</v>
      </c>
      <c r="B184">
        <v>72309884</v>
      </c>
      <c r="C184">
        <v>72312013</v>
      </c>
      <c r="D184">
        <v>70491056</v>
      </c>
      <c r="E184">
        <v>118</v>
      </c>
      <c r="F184">
        <v>1</v>
      </c>
      <c r="G184">
        <v>1</v>
      </c>
      <c r="H184">
        <v>1</v>
      </c>
      <c r="I184" t="s">
        <v>1005</v>
      </c>
      <c r="J184" t="s">
        <v>3</v>
      </c>
      <c r="K184" t="s">
        <v>1006</v>
      </c>
      <c r="L184">
        <v>1191</v>
      </c>
      <c r="N184">
        <v>1013</v>
      </c>
      <c r="O184" t="s">
        <v>922</v>
      </c>
      <c r="P184" t="s">
        <v>922</v>
      </c>
      <c r="Q184">
        <v>1</v>
      </c>
      <c r="W184">
        <v>0</v>
      </c>
      <c r="X184">
        <v>73401693</v>
      </c>
      <c r="Y184">
        <f t="shared" si="36"/>
        <v>0.32</v>
      </c>
      <c r="AA184">
        <v>0</v>
      </c>
      <c r="AB184">
        <v>0</v>
      </c>
      <c r="AC184">
        <v>0</v>
      </c>
      <c r="AD184">
        <v>452.68</v>
      </c>
      <c r="AE184">
        <v>0</v>
      </c>
      <c r="AF184">
        <v>0</v>
      </c>
      <c r="AG184">
        <v>0</v>
      </c>
      <c r="AH184">
        <v>452.68</v>
      </c>
      <c r="AI184">
        <v>1</v>
      </c>
      <c r="AJ184">
        <v>1</v>
      </c>
      <c r="AK184">
        <v>1</v>
      </c>
      <c r="AL184">
        <v>1</v>
      </c>
      <c r="AM184">
        <v>-2</v>
      </c>
      <c r="AN184">
        <v>0</v>
      </c>
      <c r="AO184">
        <v>0</v>
      </c>
      <c r="AP184">
        <v>1</v>
      </c>
      <c r="AQ184">
        <v>1</v>
      </c>
      <c r="AR184">
        <v>0</v>
      </c>
      <c r="AS184" t="s">
        <v>3</v>
      </c>
      <c r="AT184">
        <v>0.32</v>
      </c>
      <c r="AU184" t="s">
        <v>3</v>
      </c>
      <c r="AV184">
        <v>1</v>
      </c>
      <c r="AW184">
        <v>2</v>
      </c>
      <c r="AX184">
        <v>72312019</v>
      </c>
      <c r="AY184">
        <v>1</v>
      </c>
      <c r="AZ184">
        <v>0</v>
      </c>
      <c r="BA184">
        <v>201</v>
      </c>
      <c r="BB184">
        <v>1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144.85760000000002</v>
      </c>
      <c r="BN184">
        <v>0.32</v>
      </c>
      <c r="BO184">
        <v>0</v>
      </c>
      <c r="BP184">
        <v>1</v>
      </c>
      <c r="BQ184">
        <v>0</v>
      </c>
      <c r="BR184">
        <v>0</v>
      </c>
      <c r="BS184">
        <v>0</v>
      </c>
      <c r="BT184">
        <v>144.85760000000002</v>
      </c>
      <c r="BU184">
        <v>0.32</v>
      </c>
      <c r="BV184">
        <v>0</v>
      </c>
      <c r="BW184">
        <v>1</v>
      </c>
      <c r="CU184">
        <f>ROUND(AT184*Source!I191*AH184*AL184,2)</f>
        <v>289.72000000000003</v>
      </c>
      <c r="CV184">
        <f>ROUND(Y184*Source!I191,7)</f>
        <v>0.64</v>
      </c>
      <c r="CW184">
        <v>0</v>
      </c>
      <c r="CX184">
        <f>ROUND(Y184*Source!I191,7)</f>
        <v>0.64</v>
      </c>
      <c r="CY184">
        <f>AD184</f>
        <v>452.68</v>
      </c>
      <c r="CZ184">
        <f>AH184</f>
        <v>452.68</v>
      </c>
      <c r="DA184">
        <f>AL184</f>
        <v>1</v>
      </c>
      <c r="DB184">
        <f t="shared" si="37"/>
        <v>144.86000000000001</v>
      </c>
      <c r="DC184">
        <f t="shared" si="38"/>
        <v>0</v>
      </c>
      <c r="DD184" t="s">
        <v>3</v>
      </c>
      <c r="DE184" t="s">
        <v>3</v>
      </c>
      <c r="DF184">
        <f>ROUND(ROUND(AE184,2)*CX184,2)</f>
        <v>0</v>
      </c>
      <c r="DG184">
        <f t="shared" si="52"/>
        <v>0</v>
      </c>
      <c r="DH184">
        <f t="shared" si="39"/>
        <v>0</v>
      </c>
      <c r="DI184">
        <f t="shared" si="40"/>
        <v>289.72000000000003</v>
      </c>
      <c r="DJ184">
        <f>DI184</f>
        <v>289.72000000000003</v>
      </c>
      <c r="DK184">
        <v>1</v>
      </c>
      <c r="DL184" t="s">
        <v>3</v>
      </c>
      <c r="DM184">
        <v>0</v>
      </c>
      <c r="DN184" t="s">
        <v>3</v>
      </c>
      <c r="DO184">
        <v>0</v>
      </c>
    </row>
    <row r="185" spans="1:119" x14ac:dyDescent="0.2">
      <c r="A185">
        <f>ROW(Source!A191)</f>
        <v>191</v>
      </c>
      <c r="B185">
        <v>72309884</v>
      </c>
      <c r="C185">
        <v>72312013</v>
      </c>
      <c r="D185">
        <v>70491200</v>
      </c>
      <c r="E185">
        <v>118</v>
      </c>
      <c r="F185">
        <v>1</v>
      </c>
      <c r="G185">
        <v>1</v>
      </c>
      <c r="H185">
        <v>1</v>
      </c>
      <c r="I185" t="s">
        <v>920</v>
      </c>
      <c r="J185" t="s">
        <v>3</v>
      </c>
      <c r="K185" t="s">
        <v>921</v>
      </c>
      <c r="L185">
        <v>1191</v>
      </c>
      <c r="N185">
        <v>1013</v>
      </c>
      <c r="O185" t="s">
        <v>922</v>
      </c>
      <c r="P185" t="s">
        <v>922</v>
      </c>
      <c r="Q185">
        <v>1</v>
      </c>
      <c r="W185">
        <v>0</v>
      </c>
      <c r="X185">
        <v>-1417349443</v>
      </c>
      <c r="Y185">
        <f t="shared" si="36"/>
        <v>0.18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1</v>
      </c>
      <c r="AJ185">
        <v>1</v>
      </c>
      <c r="AK185">
        <v>1</v>
      </c>
      <c r="AL185">
        <v>1</v>
      </c>
      <c r="AM185">
        <v>-2</v>
      </c>
      <c r="AN185">
        <v>0</v>
      </c>
      <c r="AO185">
        <v>0</v>
      </c>
      <c r="AP185">
        <v>1</v>
      </c>
      <c r="AQ185">
        <v>1</v>
      </c>
      <c r="AR185">
        <v>0</v>
      </c>
      <c r="AS185" t="s">
        <v>3</v>
      </c>
      <c r="AT185">
        <v>0.18</v>
      </c>
      <c r="AU185" t="s">
        <v>3</v>
      </c>
      <c r="AV185">
        <v>2</v>
      </c>
      <c r="AW185">
        <v>2</v>
      </c>
      <c r="AX185">
        <v>72312020</v>
      </c>
      <c r="AY185">
        <v>1</v>
      </c>
      <c r="AZ185">
        <v>0</v>
      </c>
      <c r="BA185">
        <v>202</v>
      </c>
      <c r="BB185">
        <v>1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CV185">
        <v>0</v>
      </c>
      <c r="CW185">
        <v>0</v>
      </c>
      <c r="CX185">
        <f>ROUND(Y185*Source!I191,7)</f>
        <v>0.36</v>
      </c>
      <c r="CY185">
        <f>AD185</f>
        <v>0</v>
      </c>
      <c r="CZ185">
        <f>AH185</f>
        <v>0</v>
      </c>
      <c r="DA185">
        <f>AL185</f>
        <v>1</v>
      </c>
      <c r="DB185">
        <f t="shared" si="37"/>
        <v>0</v>
      </c>
      <c r="DC185">
        <f t="shared" si="38"/>
        <v>0</v>
      </c>
      <c r="DD185" t="s">
        <v>3</v>
      </c>
      <c r="DE185" t="s">
        <v>3</v>
      </c>
      <c r="DF185">
        <f>ROUND(ROUND(AE185,2)*CX185,2)</f>
        <v>0</v>
      </c>
      <c r="DG185">
        <f t="shared" si="52"/>
        <v>0</v>
      </c>
      <c r="DH185">
        <f t="shared" si="39"/>
        <v>0</v>
      </c>
      <c r="DI185">
        <f t="shared" si="40"/>
        <v>0</v>
      </c>
      <c r="DJ185">
        <f>DI185</f>
        <v>0</v>
      </c>
      <c r="DK185">
        <v>0</v>
      </c>
      <c r="DL185" t="s">
        <v>3</v>
      </c>
      <c r="DM185">
        <v>0</v>
      </c>
      <c r="DN185" t="s">
        <v>3</v>
      </c>
      <c r="DO185">
        <v>0</v>
      </c>
    </row>
    <row r="186" spans="1:119" x14ac:dyDescent="0.2">
      <c r="A186">
        <f>ROW(Source!A191)</f>
        <v>191</v>
      </c>
      <c r="B186">
        <v>72309884</v>
      </c>
      <c r="C186">
        <v>72312013</v>
      </c>
      <c r="D186">
        <v>70618712</v>
      </c>
      <c r="E186">
        <v>1</v>
      </c>
      <c r="F186">
        <v>1</v>
      </c>
      <c r="G186">
        <v>1</v>
      </c>
      <c r="H186">
        <v>2</v>
      </c>
      <c r="I186" t="s">
        <v>1007</v>
      </c>
      <c r="J186" t="s">
        <v>1008</v>
      </c>
      <c r="K186" t="s">
        <v>1009</v>
      </c>
      <c r="L186">
        <v>1368</v>
      </c>
      <c r="N186">
        <v>1011</v>
      </c>
      <c r="O186" t="s">
        <v>926</v>
      </c>
      <c r="P186" t="s">
        <v>926</v>
      </c>
      <c r="Q186">
        <v>1</v>
      </c>
      <c r="W186">
        <v>0</v>
      </c>
      <c r="X186">
        <v>1246407639</v>
      </c>
      <c r="Y186">
        <f t="shared" si="36"/>
        <v>0.18</v>
      </c>
      <c r="AA186">
        <v>0</v>
      </c>
      <c r="AB186">
        <v>1453.95</v>
      </c>
      <c r="AC186">
        <v>452.68</v>
      </c>
      <c r="AD186">
        <v>0</v>
      </c>
      <c r="AE186">
        <v>0</v>
      </c>
      <c r="AF186">
        <v>1069.08</v>
      </c>
      <c r="AG186">
        <v>452.68</v>
      </c>
      <c r="AH186">
        <v>0</v>
      </c>
      <c r="AI186">
        <v>1</v>
      </c>
      <c r="AJ186">
        <v>1.36</v>
      </c>
      <c r="AK186">
        <v>1</v>
      </c>
      <c r="AL186">
        <v>1</v>
      </c>
      <c r="AM186">
        <v>2</v>
      </c>
      <c r="AN186">
        <v>0</v>
      </c>
      <c r="AO186">
        <v>0</v>
      </c>
      <c r="AP186">
        <v>1</v>
      </c>
      <c r="AQ186">
        <v>1</v>
      </c>
      <c r="AR186">
        <v>0</v>
      </c>
      <c r="AS186" t="s">
        <v>3</v>
      </c>
      <c r="AT186">
        <v>0.18</v>
      </c>
      <c r="AU186" t="s">
        <v>3</v>
      </c>
      <c r="AV186">
        <v>1</v>
      </c>
      <c r="AW186">
        <v>2</v>
      </c>
      <c r="AX186">
        <v>72312021</v>
      </c>
      <c r="AY186">
        <v>1</v>
      </c>
      <c r="AZ186">
        <v>0</v>
      </c>
      <c r="BA186">
        <v>203</v>
      </c>
      <c r="BB186">
        <v>1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192.43439999999998</v>
      </c>
      <c r="BL186">
        <v>81.482399999999998</v>
      </c>
      <c r="BM186">
        <v>0</v>
      </c>
      <c r="BN186">
        <v>0</v>
      </c>
      <c r="BO186">
        <v>0.18</v>
      </c>
      <c r="BP186">
        <v>1</v>
      </c>
      <c r="BQ186">
        <v>0</v>
      </c>
      <c r="BR186">
        <v>192.43439999999998</v>
      </c>
      <c r="BS186">
        <v>81.482399999999998</v>
      </c>
      <c r="BT186">
        <v>0</v>
      </c>
      <c r="BU186">
        <v>0</v>
      </c>
      <c r="BV186">
        <v>0.18</v>
      </c>
      <c r="BW186">
        <v>1</v>
      </c>
      <c r="CV186">
        <v>0</v>
      </c>
      <c r="CW186">
        <f>ROUND(Y186*Source!I191*DO186,7)</f>
        <v>0.36</v>
      </c>
      <c r="CX186">
        <f>ROUND(Y186*Source!I191,7)</f>
        <v>0.36</v>
      </c>
      <c r="CY186">
        <f>AB186</f>
        <v>1453.95</v>
      </c>
      <c r="CZ186">
        <f>AF186</f>
        <v>1069.08</v>
      </c>
      <c r="DA186">
        <f>AJ186</f>
        <v>1.36</v>
      </c>
      <c r="DB186">
        <f t="shared" si="37"/>
        <v>192.43</v>
      </c>
      <c r="DC186">
        <f t="shared" si="38"/>
        <v>81.48</v>
      </c>
      <c r="DD186" t="s">
        <v>3</v>
      </c>
      <c r="DE186" t="s">
        <v>3</v>
      </c>
      <c r="DF186">
        <f>ROUND(ROUND(AE186,2)*CX186,2)</f>
        <v>0</v>
      </c>
      <c r="DG186">
        <f>ROUND(ROUND(AF186*AJ186,2)*CX186,2)</f>
        <v>523.41999999999996</v>
      </c>
      <c r="DH186">
        <f t="shared" si="39"/>
        <v>162.96</v>
      </c>
      <c r="DI186">
        <f t="shared" si="40"/>
        <v>0</v>
      </c>
      <c r="DJ186">
        <f>DG186+DH186</f>
        <v>686.38</v>
      </c>
      <c r="DK186">
        <v>0</v>
      </c>
      <c r="DL186" t="s">
        <v>933</v>
      </c>
      <c r="DM186">
        <v>5</v>
      </c>
      <c r="DN186" t="s">
        <v>922</v>
      </c>
      <c r="DO186">
        <v>1</v>
      </c>
    </row>
    <row r="187" spans="1:119" x14ac:dyDescent="0.2">
      <c r="A187">
        <f>ROW(Source!A191)</f>
        <v>191</v>
      </c>
      <c r="B187">
        <v>72309884</v>
      </c>
      <c r="C187">
        <v>72312013</v>
      </c>
      <c r="D187">
        <v>70568517</v>
      </c>
      <c r="E187">
        <v>1</v>
      </c>
      <c r="F187">
        <v>1</v>
      </c>
      <c r="G187">
        <v>1</v>
      </c>
      <c r="H187">
        <v>3</v>
      </c>
      <c r="I187" t="s">
        <v>955</v>
      </c>
      <c r="J187" t="s">
        <v>956</v>
      </c>
      <c r="K187" t="s">
        <v>957</v>
      </c>
      <c r="L187">
        <v>1346</v>
      </c>
      <c r="N187">
        <v>1009</v>
      </c>
      <c r="O187" t="s">
        <v>443</v>
      </c>
      <c r="P187" t="s">
        <v>443</v>
      </c>
      <c r="Q187">
        <v>1</v>
      </c>
      <c r="W187">
        <v>0</v>
      </c>
      <c r="X187">
        <v>-1476217930</v>
      </c>
      <c r="Y187">
        <f t="shared" si="36"/>
        <v>0.1</v>
      </c>
      <c r="AA187">
        <v>144.74</v>
      </c>
      <c r="AB187">
        <v>0</v>
      </c>
      <c r="AC187">
        <v>0</v>
      </c>
      <c r="AD187">
        <v>0</v>
      </c>
      <c r="AE187">
        <v>155.63</v>
      </c>
      <c r="AF187">
        <v>0</v>
      </c>
      <c r="AG187">
        <v>0</v>
      </c>
      <c r="AH187">
        <v>0</v>
      </c>
      <c r="AI187">
        <v>0.93</v>
      </c>
      <c r="AJ187">
        <v>1</v>
      </c>
      <c r="AK187">
        <v>1</v>
      </c>
      <c r="AL187">
        <v>1</v>
      </c>
      <c r="AM187">
        <v>2</v>
      </c>
      <c r="AN187">
        <v>0</v>
      </c>
      <c r="AO187">
        <v>0</v>
      </c>
      <c r="AP187">
        <v>1</v>
      </c>
      <c r="AQ187">
        <v>1</v>
      </c>
      <c r="AR187">
        <v>0</v>
      </c>
      <c r="AS187" t="s">
        <v>3</v>
      </c>
      <c r="AT187">
        <v>0.1</v>
      </c>
      <c r="AU187" t="s">
        <v>3</v>
      </c>
      <c r="AV187">
        <v>0</v>
      </c>
      <c r="AW187">
        <v>2</v>
      </c>
      <c r="AX187">
        <v>72312022</v>
      </c>
      <c r="AY187">
        <v>1</v>
      </c>
      <c r="AZ187">
        <v>0</v>
      </c>
      <c r="BA187">
        <v>204</v>
      </c>
      <c r="BB187">
        <v>1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15.563000000000001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1</v>
      </c>
      <c r="BQ187">
        <v>15.563000000000001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1</v>
      </c>
      <c r="CV187">
        <v>0</v>
      </c>
      <c r="CW187">
        <v>0</v>
      </c>
      <c r="CX187">
        <f>ROUND(Y187*Source!I191,7)</f>
        <v>0.2</v>
      </c>
      <c r="CY187">
        <f>AA187</f>
        <v>144.74</v>
      </c>
      <c r="CZ187">
        <f>AE187</f>
        <v>155.63</v>
      </c>
      <c r="DA187">
        <f>AI187</f>
        <v>0.93</v>
      </c>
      <c r="DB187">
        <f t="shared" si="37"/>
        <v>15.56</v>
      </c>
      <c r="DC187">
        <f t="shared" si="38"/>
        <v>0</v>
      </c>
      <c r="DD187" t="s">
        <v>3</v>
      </c>
      <c r="DE187" t="s">
        <v>3</v>
      </c>
      <c r="DF187">
        <f>ROUND(ROUND(AE187*AI187,2)*CX187,2)</f>
        <v>28.95</v>
      </c>
      <c r="DG187">
        <f t="shared" ref="DG187:DG197" si="55">ROUND(ROUND(AF187,2)*CX187,2)</f>
        <v>0</v>
      </c>
      <c r="DH187">
        <f t="shared" si="39"/>
        <v>0</v>
      </c>
      <c r="DI187">
        <f t="shared" si="40"/>
        <v>0</v>
      </c>
      <c r="DJ187">
        <f>DF187</f>
        <v>28.95</v>
      </c>
      <c r="DK187">
        <v>0</v>
      </c>
      <c r="DL187" t="s">
        <v>3</v>
      </c>
      <c r="DM187">
        <v>0</v>
      </c>
      <c r="DN187" t="s">
        <v>3</v>
      </c>
      <c r="DO187">
        <v>0</v>
      </c>
    </row>
    <row r="188" spans="1:119" x14ac:dyDescent="0.2">
      <c r="A188">
        <f>ROW(Source!A191)</f>
        <v>191</v>
      </c>
      <c r="B188">
        <v>72309884</v>
      </c>
      <c r="C188">
        <v>72312013</v>
      </c>
      <c r="D188">
        <v>70606927</v>
      </c>
      <c r="E188">
        <v>1</v>
      </c>
      <c r="F188">
        <v>1</v>
      </c>
      <c r="G188">
        <v>1</v>
      </c>
      <c r="H188">
        <v>3</v>
      </c>
      <c r="I188" t="s">
        <v>328</v>
      </c>
      <c r="J188" t="s">
        <v>330</v>
      </c>
      <c r="K188" t="s">
        <v>329</v>
      </c>
      <c r="L188">
        <v>1371</v>
      </c>
      <c r="N188">
        <v>1013</v>
      </c>
      <c r="O188" t="s">
        <v>118</v>
      </c>
      <c r="P188" t="s">
        <v>118</v>
      </c>
      <c r="Q188">
        <v>1</v>
      </c>
      <c r="W188">
        <v>0</v>
      </c>
      <c r="X188">
        <v>-1650083382</v>
      </c>
      <c r="Y188">
        <f t="shared" si="36"/>
        <v>1</v>
      </c>
      <c r="AA188">
        <v>376.81</v>
      </c>
      <c r="AB188">
        <v>0</v>
      </c>
      <c r="AC188">
        <v>0</v>
      </c>
      <c r="AD188">
        <v>0</v>
      </c>
      <c r="AE188">
        <v>355.48</v>
      </c>
      <c r="AF188">
        <v>0</v>
      </c>
      <c r="AG188">
        <v>0</v>
      </c>
      <c r="AH188">
        <v>0</v>
      </c>
      <c r="AI188">
        <v>1.06</v>
      </c>
      <c r="AJ188">
        <v>1</v>
      </c>
      <c r="AK188">
        <v>1</v>
      </c>
      <c r="AL188">
        <v>1</v>
      </c>
      <c r="AM188">
        <v>0</v>
      </c>
      <c r="AN188">
        <v>0</v>
      </c>
      <c r="AO188">
        <v>0</v>
      </c>
      <c r="AP188">
        <v>1</v>
      </c>
      <c r="AQ188">
        <v>0</v>
      </c>
      <c r="AR188">
        <v>0</v>
      </c>
      <c r="AS188" t="s">
        <v>3</v>
      </c>
      <c r="AT188">
        <v>1</v>
      </c>
      <c r="AU188" t="s">
        <v>3</v>
      </c>
      <c r="AV188">
        <v>0</v>
      </c>
      <c r="AW188">
        <v>1</v>
      </c>
      <c r="AX188">
        <v>-1</v>
      </c>
      <c r="AY188">
        <v>0</v>
      </c>
      <c r="AZ188">
        <v>0</v>
      </c>
      <c r="BA188" t="s">
        <v>3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CV188">
        <v>0</v>
      </c>
      <c r="CW188">
        <v>0</v>
      </c>
      <c r="CX188">
        <f>ROUND(Y188*Source!I191,7)</f>
        <v>2</v>
      </c>
      <c r="CY188">
        <f>AA188</f>
        <v>376.81</v>
      </c>
      <c r="CZ188">
        <f>AE188</f>
        <v>355.48</v>
      </c>
      <c r="DA188">
        <f>AI188</f>
        <v>1.06</v>
      </c>
      <c r="DB188">
        <f t="shared" si="37"/>
        <v>355.48</v>
      </c>
      <c r="DC188">
        <f t="shared" si="38"/>
        <v>0</v>
      </c>
      <c r="DD188" t="s">
        <v>3</v>
      </c>
      <c r="DE188" t="s">
        <v>3</v>
      </c>
      <c r="DF188">
        <f>ROUND(ROUND(AE188*AI188,2)*CX188,2)</f>
        <v>753.62</v>
      </c>
      <c r="DG188">
        <f t="shared" si="55"/>
        <v>0</v>
      </c>
      <c r="DH188">
        <f t="shared" si="39"/>
        <v>0</v>
      </c>
      <c r="DI188">
        <f t="shared" si="40"/>
        <v>0</v>
      </c>
      <c r="DJ188">
        <f>DF188</f>
        <v>753.62</v>
      </c>
      <c r="DK188">
        <v>0</v>
      </c>
      <c r="DL188" t="s">
        <v>3</v>
      </c>
      <c r="DM188">
        <v>0</v>
      </c>
      <c r="DN188" t="s">
        <v>3</v>
      </c>
      <c r="DO188">
        <v>0</v>
      </c>
    </row>
    <row r="189" spans="1:119" x14ac:dyDescent="0.2">
      <c r="A189">
        <f>ROW(Source!A194)</f>
        <v>194</v>
      </c>
      <c r="B189">
        <v>72309884</v>
      </c>
      <c r="C189">
        <v>72312026</v>
      </c>
      <c r="D189">
        <v>70491009</v>
      </c>
      <c r="E189">
        <v>118</v>
      </c>
      <c r="F189">
        <v>1</v>
      </c>
      <c r="G189">
        <v>1</v>
      </c>
      <c r="H189">
        <v>1</v>
      </c>
      <c r="I189" t="s">
        <v>936</v>
      </c>
      <c r="J189" t="s">
        <v>3</v>
      </c>
      <c r="K189" t="s">
        <v>937</v>
      </c>
      <c r="L189">
        <v>1191</v>
      </c>
      <c r="N189">
        <v>1013</v>
      </c>
      <c r="O189" t="s">
        <v>922</v>
      </c>
      <c r="P189" t="s">
        <v>922</v>
      </c>
      <c r="Q189">
        <v>1</v>
      </c>
      <c r="W189">
        <v>0</v>
      </c>
      <c r="X189">
        <v>-1461236815</v>
      </c>
      <c r="Y189">
        <f t="shared" si="36"/>
        <v>20.100000000000001</v>
      </c>
      <c r="AA189">
        <v>0</v>
      </c>
      <c r="AB189">
        <v>0</v>
      </c>
      <c r="AC189">
        <v>0</v>
      </c>
      <c r="AD189">
        <v>367.44</v>
      </c>
      <c r="AE189">
        <v>0</v>
      </c>
      <c r="AF189">
        <v>0</v>
      </c>
      <c r="AG189">
        <v>0</v>
      </c>
      <c r="AH189">
        <v>367.44</v>
      </c>
      <c r="AI189">
        <v>1</v>
      </c>
      <c r="AJ189">
        <v>1</v>
      </c>
      <c r="AK189">
        <v>1</v>
      </c>
      <c r="AL189">
        <v>1</v>
      </c>
      <c r="AM189">
        <v>-2</v>
      </c>
      <c r="AN189">
        <v>0</v>
      </c>
      <c r="AO189">
        <v>0</v>
      </c>
      <c r="AP189">
        <v>1</v>
      </c>
      <c r="AQ189">
        <v>1</v>
      </c>
      <c r="AR189">
        <v>0</v>
      </c>
      <c r="AS189" t="s">
        <v>3</v>
      </c>
      <c r="AT189">
        <v>20.100000000000001</v>
      </c>
      <c r="AU189" t="s">
        <v>3</v>
      </c>
      <c r="AV189">
        <v>1</v>
      </c>
      <c r="AW189">
        <v>2</v>
      </c>
      <c r="AX189">
        <v>72312033</v>
      </c>
      <c r="AY189">
        <v>1</v>
      </c>
      <c r="AZ189">
        <v>0</v>
      </c>
      <c r="BA189">
        <v>206</v>
      </c>
      <c r="BB189">
        <v>1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7385.5440000000008</v>
      </c>
      <c r="BN189">
        <v>20.100000000000001</v>
      </c>
      <c r="BO189">
        <v>0</v>
      </c>
      <c r="BP189">
        <v>1</v>
      </c>
      <c r="BQ189">
        <v>0</v>
      </c>
      <c r="BR189">
        <v>0</v>
      </c>
      <c r="BS189">
        <v>0</v>
      </c>
      <c r="BT189">
        <v>7385.5440000000008</v>
      </c>
      <c r="BU189">
        <v>20.100000000000001</v>
      </c>
      <c r="BV189">
        <v>0</v>
      </c>
      <c r="BW189">
        <v>1</v>
      </c>
      <c r="CU189">
        <f>ROUND(AT189*Source!I194*AH189*AL189,2)</f>
        <v>8.86</v>
      </c>
      <c r="CV189">
        <f>ROUND(Y189*Source!I194,7)</f>
        <v>2.4119999999999999E-2</v>
      </c>
      <c r="CW189">
        <v>0</v>
      </c>
      <c r="CX189">
        <f>ROUND(Y189*Source!I194,7)</f>
        <v>2.4119999999999999E-2</v>
      </c>
      <c r="CY189">
        <f>AD189</f>
        <v>367.44</v>
      </c>
      <c r="CZ189">
        <f>AH189</f>
        <v>367.44</v>
      </c>
      <c r="DA189">
        <f>AL189</f>
        <v>1</v>
      </c>
      <c r="DB189">
        <f t="shared" si="37"/>
        <v>7385.54</v>
      </c>
      <c r="DC189">
        <f t="shared" si="38"/>
        <v>0</v>
      </c>
      <c r="DD189" t="s">
        <v>3</v>
      </c>
      <c r="DE189" t="s">
        <v>3</v>
      </c>
      <c r="DF189">
        <f>ROUND(ROUND(AE189,2)*CX189,2)</f>
        <v>0</v>
      </c>
      <c r="DG189">
        <f t="shared" si="55"/>
        <v>0</v>
      </c>
      <c r="DH189">
        <f t="shared" si="39"/>
        <v>0</v>
      </c>
      <c r="DI189">
        <f t="shared" si="40"/>
        <v>8.86</v>
      </c>
      <c r="DJ189">
        <f>DI189</f>
        <v>8.86</v>
      </c>
      <c r="DK189">
        <v>1</v>
      </c>
      <c r="DL189" t="s">
        <v>3</v>
      </c>
      <c r="DM189">
        <v>0</v>
      </c>
      <c r="DN189" t="s">
        <v>3</v>
      </c>
      <c r="DO189">
        <v>0</v>
      </c>
    </row>
    <row r="190" spans="1:119" x14ac:dyDescent="0.2">
      <c r="A190">
        <f>ROW(Source!A194)</f>
        <v>194</v>
      </c>
      <c r="B190">
        <v>72309884</v>
      </c>
      <c r="C190">
        <v>72312026</v>
      </c>
      <c r="D190">
        <v>70491200</v>
      </c>
      <c r="E190">
        <v>118</v>
      </c>
      <c r="F190">
        <v>1</v>
      </c>
      <c r="G190">
        <v>1</v>
      </c>
      <c r="H190">
        <v>1</v>
      </c>
      <c r="I190" t="s">
        <v>920</v>
      </c>
      <c r="J190" t="s">
        <v>3</v>
      </c>
      <c r="K190" t="s">
        <v>921</v>
      </c>
      <c r="L190">
        <v>1191</v>
      </c>
      <c r="N190">
        <v>1013</v>
      </c>
      <c r="O190" t="s">
        <v>922</v>
      </c>
      <c r="P190" t="s">
        <v>922</v>
      </c>
      <c r="Q190">
        <v>1</v>
      </c>
      <c r="W190">
        <v>0</v>
      </c>
      <c r="X190">
        <v>-1417349443</v>
      </c>
      <c r="Y190">
        <f t="shared" si="36"/>
        <v>6.25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1</v>
      </c>
      <c r="AJ190">
        <v>1</v>
      </c>
      <c r="AK190">
        <v>1</v>
      </c>
      <c r="AL190">
        <v>1</v>
      </c>
      <c r="AM190">
        <v>-2</v>
      </c>
      <c r="AN190">
        <v>0</v>
      </c>
      <c r="AO190">
        <v>0</v>
      </c>
      <c r="AP190">
        <v>1</v>
      </c>
      <c r="AQ190">
        <v>1</v>
      </c>
      <c r="AR190">
        <v>0</v>
      </c>
      <c r="AS190" t="s">
        <v>3</v>
      </c>
      <c r="AT190">
        <v>6.25</v>
      </c>
      <c r="AU190" t="s">
        <v>3</v>
      </c>
      <c r="AV190">
        <v>2</v>
      </c>
      <c r="AW190">
        <v>2</v>
      </c>
      <c r="AX190">
        <v>72312034</v>
      </c>
      <c r="AY190">
        <v>1</v>
      </c>
      <c r="AZ190">
        <v>0</v>
      </c>
      <c r="BA190">
        <v>207</v>
      </c>
      <c r="BB190">
        <v>1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CV190">
        <v>0</v>
      </c>
      <c r="CW190">
        <v>0</v>
      </c>
      <c r="CX190">
        <f>ROUND(Y190*Source!I194,7)</f>
        <v>7.4999999999999997E-3</v>
      </c>
      <c r="CY190">
        <f>AD190</f>
        <v>0</v>
      </c>
      <c r="CZ190">
        <f>AH190</f>
        <v>0</v>
      </c>
      <c r="DA190">
        <f>AL190</f>
        <v>1</v>
      </c>
      <c r="DB190">
        <f t="shared" si="37"/>
        <v>0</v>
      </c>
      <c r="DC190">
        <f t="shared" si="38"/>
        <v>0</v>
      </c>
      <c r="DD190" t="s">
        <v>3</v>
      </c>
      <c r="DE190" t="s">
        <v>3</v>
      </c>
      <c r="DF190">
        <f>ROUND(ROUND(AE190,2)*CX190,2)</f>
        <v>0</v>
      </c>
      <c r="DG190">
        <f t="shared" si="55"/>
        <v>0</v>
      </c>
      <c r="DH190">
        <f t="shared" si="39"/>
        <v>0</v>
      </c>
      <c r="DI190">
        <f t="shared" si="40"/>
        <v>0</v>
      </c>
      <c r="DJ190">
        <f>DI190</f>
        <v>0</v>
      </c>
      <c r="DK190">
        <v>0</v>
      </c>
      <c r="DL190" t="s">
        <v>3</v>
      </c>
      <c r="DM190">
        <v>0</v>
      </c>
      <c r="DN190" t="s">
        <v>3</v>
      </c>
      <c r="DO190">
        <v>0</v>
      </c>
    </row>
    <row r="191" spans="1:119" x14ac:dyDescent="0.2">
      <c r="A191">
        <f>ROW(Source!A194)</f>
        <v>194</v>
      </c>
      <c r="B191">
        <v>72309884</v>
      </c>
      <c r="C191">
        <v>72312026</v>
      </c>
      <c r="D191">
        <v>70617656</v>
      </c>
      <c r="E191">
        <v>1</v>
      </c>
      <c r="F191">
        <v>1</v>
      </c>
      <c r="G191">
        <v>1</v>
      </c>
      <c r="H191">
        <v>2</v>
      </c>
      <c r="I191" t="s">
        <v>1073</v>
      </c>
      <c r="J191" t="s">
        <v>1074</v>
      </c>
      <c r="K191" t="s">
        <v>1075</v>
      </c>
      <c r="L191">
        <v>1368</v>
      </c>
      <c r="N191">
        <v>1011</v>
      </c>
      <c r="O191" t="s">
        <v>926</v>
      </c>
      <c r="P191" t="s">
        <v>926</v>
      </c>
      <c r="Q191">
        <v>1</v>
      </c>
      <c r="W191">
        <v>0</v>
      </c>
      <c r="X191">
        <v>-1068589559</v>
      </c>
      <c r="Y191">
        <f t="shared" si="36"/>
        <v>6.25</v>
      </c>
      <c r="AA191">
        <v>0</v>
      </c>
      <c r="AB191">
        <v>1682.51</v>
      </c>
      <c r="AC191">
        <v>529.11</v>
      </c>
      <c r="AD191">
        <v>0</v>
      </c>
      <c r="AE191">
        <v>0</v>
      </c>
      <c r="AF191">
        <v>1682.51</v>
      </c>
      <c r="AG191">
        <v>529.11</v>
      </c>
      <c r="AH191">
        <v>0</v>
      </c>
      <c r="AI191">
        <v>1</v>
      </c>
      <c r="AJ191">
        <v>1</v>
      </c>
      <c r="AK191">
        <v>1</v>
      </c>
      <c r="AL191">
        <v>1</v>
      </c>
      <c r="AM191">
        <v>-2</v>
      </c>
      <c r="AN191">
        <v>0</v>
      </c>
      <c r="AO191">
        <v>0</v>
      </c>
      <c r="AP191">
        <v>1</v>
      </c>
      <c r="AQ191">
        <v>1</v>
      </c>
      <c r="AR191">
        <v>0</v>
      </c>
      <c r="AS191" t="s">
        <v>3</v>
      </c>
      <c r="AT191">
        <v>6.25</v>
      </c>
      <c r="AU191" t="s">
        <v>3</v>
      </c>
      <c r="AV191">
        <v>1</v>
      </c>
      <c r="AW191">
        <v>2</v>
      </c>
      <c r="AX191">
        <v>72312035</v>
      </c>
      <c r="AY191">
        <v>1</v>
      </c>
      <c r="AZ191">
        <v>0</v>
      </c>
      <c r="BA191">
        <v>208</v>
      </c>
      <c r="BB191">
        <v>1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10515.6875</v>
      </c>
      <c r="BL191">
        <v>3306.9375</v>
      </c>
      <c r="BM191">
        <v>0</v>
      </c>
      <c r="BN191">
        <v>0</v>
      </c>
      <c r="BO191">
        <v>6.25</v>
      </c>
      <c r="BP191">
        <v>1</v>
      </c>
      <c r="BQ191">
        <v>0</v>
      </c>
      <c r="BR191">
        <v>10515.6875</v>
      </c>
      <c r="BS191">
        <v>3306.9375</v>
      </c>
      <c r="BT191">
        <v>0</v>
      </c>
      <c r="BU191">
        <v>0</v>
      </c>
      <c r="BV191">
        <v>6.25</v>
      </c>
      <c r="BW191">
        <v>1</v>
      </c>
      <c r="CV191">
        <v>0</v>
      </c>
      <c r="CW191">
        <f>ROUND(Y191*Source!I194*DO191,7)</f>
        <v>7.4999999999999997E-3</v>
      </c>
      <c r="CX191">
        <f>ROUND(Y191*Source!I194,7)</f>
        <v>7.4999999999999997E-3</v>
      </c>
      <c r="CY191">
        <f>AB191</f>
        <v>1682.51</v>
      </c>
      <c r="CZ191">
        <f>AF191</f>
        <v>1682.51</v>
      </c>
      <c r="DA191">
        <f>AJ191</f>
        <v>1</v>
      </c>
      <c r="DB191">
        <f t="shared" si="37"/>
        <v>10515.69</v>
      </c>
      <c r="DC191">
        <f t="shared" si="38"/>
        <v>3306.94</v>
      </c>
      <c r="DD191" t="s">
        <v>3</v>
      </c>
      <c r="DE191" t="s">
        <v>3</v>
      </c>
      <c r="DF191">
        <f>ROUND(ROUND(AE191,2)*CX191,2)</f>
        <v>0</v>
      </c>
      <c r="DG191">
        <f t="shared" si="55"/>
        <v>12.62</v>
      </c>
      <c r="DH191">
        <f t="shared" si="39"/>
        <v>3.97</v>
      </c>
      <c r="DI191">
        <f t="shared" si="40"/>
        <v>0</v>
      </c>
      <c r="DJ191">
        <f>DG191+DH191</f>
        <v>16.59</v>
      </c>
      <c r="DK191">
        <v>1</v>
      </c>
      <c r="DL191" t="s">
        <v>927</v>
      </c>
      <c r="DM191">
        <v>6</v>
      </c>
      <c r="DN191" t="s">
        <v>922</v>
      </c>
      <c r="DO191">
        <v>1</v>
      </c>
    </row>
    <row r="192" spans="1:119" x14ac:dyDescent="0.2">
      <c r="A192">
        <f>ROW(Source!A194)</f>
        <v>194</v>
      </c>
      <c r="B192">
        <v>72309884</v>
      </c>
      <c r="C192">
        <v>72312026</v>
      </c>
      <c r="D192">
        <v>70618755</v>
      </c>
      <c r="E192">
        <v>1</v>
      </c>
      <c r="F192">
        <v>1</v>
      </c>
      <c r="G192">
        <v>1</v>
      </c>
      <c r="H192">
        <v>2</v>
      </c>
      <c r="I192" t="s">
        <v>941</v>
      </c>
      <c r="J192" t="s">
        <v>942</v>
      </c>
      <c r="K192" t="s">
        <v>943</v>
      </c>
      <c r="L192">
        <v>1368</v>
      </c>
      <c r="N192">
        <v>1011</v>
      </c>
      <c r="O192" t="s">
        <v>926</v>
      </c>
      <c r="P192" t="s">
        <v>926</v>
      </c>
      <c r="Q192">
        <v>1</v>
      </c>
      <c r="W192">
        <v>0</v>
      </c>
      <c r="X192">
        <v>462025989</v>
      </c>
      <c r="Y192">
        <f t="shared" si="36"/>
        <v>2.29</v>
      </c>
      <c r="AA192">
        <v>0</v>
      </c>
      <c r="AB192">
        <v>42.96</v>
      </c>
      <c r="AC192">
        <v>0</v>
      </c>
      <c r="AD192">
        <v>0</v>
      </c>
      <c r="AE192">
        <v>0</v>
      </c>
      <c r="AF192">
        <v>42.96</v>
      </c>
      <c r="AG192">
        <v>0</v>
      </c>
      <c r="AH192">
        <v>0</v>
      </c>
      <c r="AI192">
        <v>1</v>
      </c>
      <c r="AJ192">
        <v>1</v>
      </c>
      <c r="AK192">
        <v>1</v>
      </c>
      <c r="AL192">
        <v>1</v>
      </c>
      <c r="AM192">
        <v>-2</v>
      </c>
      <c r="AN192">
        <v>0</v>
      </c>
      <c r="AO192">
        <v>0</v>
      </c>
      <c r="AP192">
        <v>1</v>
      </c>
      <c r="AQ192">
        <v>1</v>
      </c>
      <c r="AR192">
        <v>0</v>
      </c>
      <c r="AS192" t="s">
        <v>3</v>
      </c>
      <c r="AT192">
        <v>2.29</v>
      </c>
      <c r="AU192" t="s">
        <v>3</v>
      </c>
      <c r="AV192">
        <v>1</v>
      </c>
      <c r="AW192">
        <v>2</v>
      </c>
      <c r="AX192">
        <v>72312036</v>
      </c>
      <c r="AY192">
        <v>1</v>
      </c>
      <c r="AZ192">
        <v>0</v>
      </c>
      <c r="BA192">
        <v>209</v>
      </c>
      <c r="BB192">
        <v>1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98.378399999999999</v>
      </c>
      <c r="BL192">
        <v>0</v>
      </c>
      <c r="BM192">
        <v>0</v>
      </c>
      <c r="BN192">
        <v>0</v>
      </c>
      <c r="BO192">
        <v>0</v>
      </c>
      <c r="BP192">
        <v>1</v>
      </c>
      <c r="BQ192">
        <v>0</v>
      </c>
      <c r="BR192">
        <v>98.378399999999999</v>
      </c>
      <c r="BS192">
        <v>0</v>
      </c>
      <c r="BT192">
        <v>0</v>
      </c>
      <c r="BU192">
        <v>0</v>
      </c>
      <c r="BV192">
        <v>0</v>
      </c>
      <c r="BW192">
        <v>1</v>
      </c>
      <c r="CV192">
        <v>0</v>
      </c>
      <c r="CW192">
        <f>ROUND(Y192*Source!I194*DO192,7)</f>
        <v>0</v>
      </c>
      <c r="CX192">
        <f>ROUND(Y192*Source!I194,7)</f>
        <v>2.748E-3</v>
      </c>
      <c r="CY192">
        <f>AB192</f>
        <v>42.96</v>
      </c>
      <c r="CZ192">
        <f>AF192</f>
        <v>42.96</v>
      </c>
      <c r="DA192">
        <f>AJ192</f>
        <v>1</v>
      </c>
      <c r="DB192">
        <f t="shared" si="37"/>
        <v>98.38</v>
      </c>
      <c r="DC192">
        <f t="shared" si="38"/>
        <v>0</v>
      </c>
      <c r="DD192" t="s">
        <v>3</v>
      </c>
      <c r="DE192" t="s">
        <v>3</v>
      </c>
      <c r="DF192">
        <f>ROUND(ROUND(AE192,2)*CX192,2)</f>
        <v>0</v>
      </c>
      <c r="DG192">
        <f t="shared" si="55"/>
        <v>0.12</v>
      </c>
      <c r="DH192">
        <f t="shared" si="39"/>
        <v>0</v>
      </c>
      <c r="DI192">
        <f t="shared" si="40"/>
        <v>0</v>
      </c>
      <c r="DJ192">
        <f>DG192+DH192</f>
        <v>0.12</v>
      </c>
      <c r="DK192">
        <v>1</v>
      </c>
      <c r="DL192" t="s">
        <v>3</v>
      </c>
      <c r="DM192">
        <v>0</v>
      </c>
      <c r="DN192" t="s">
        <v>3</v>
      </c>
      <c r="DO192">
        <v>0</v>
      </c>
    </row>
    <row r="193" spans="1:119" x14ac:dyDescent="0.2">
      <c r="A193">
        <f>ROW(Source!A194)</f>
        <v>194</v>
      </c>
      <c r="B193">
        <v>72309884</v>
      </c>
      <c r="C193">
        <v>72312026</v>
      </c>
      <c r="D193">
        <v>70567775</v>
      </c>
      <c r="E193">
        <v>1</v>
      </c>
      <c r="F193">
        <v>1</v>
      </c>
      <c r="G193">
        <v>1</v>
      </c>
      <c r="H193">
        <v>3</v>
      </c>
      <c r="I193" t="s">
        <v>951</v>
      </c>
      <c r="J193" t="s">
        <v>952</v>
      </c>
      <c r="K193" t="s">
        <v>953</v>
      </c>
      <c r="L193">
        <v>1383</v>
      </c>
      <c r="N193">
        <v>1013</v>
      </c>
      <c r="O193" t="s">
        <v>954</v>
      </c>
      <c r="P193" t="s">
        <v>954</v>
      </c>
      <c r="Q193">
        <v>1</v>
      </c>
      <c r="W193">
        <v>0</v>
      </c>
      <c r="X193">
        <v>-182421198</v>
      </c>
      <c r="Y193">
        <f t="shared" ref="Y193:Y256" si="56">AT193</f>
        <v>1.26</v>
      </c>
      <c r="AA193">
        <v>9.35</v>
      </c>
      <c r="AB193">
        <v>0</v>
      </c>
      <c r="AC193">
        <v>0</v>
      </c>
      <c r="AD193">
        <v>0</v>
      </c>
      <c r="AE193">
        <v>9.35</v>
      </c>
      <c r="AF193">
        <v>0</v>
      </c>
      <c r="AG193">
        <v>0</v>
      </c>
      <c r="AH193">
        <v>0</v>
      </c>
      <c r="AI193">
        <v>1</v>
      </c>
      <c r="AJ193">
        <v>1</v>
      </c>
      <c r="AK193">
        <v>1</v>
      </c>
      <c r="AL193">
        <v>1</v>
      </c>
      <c r="AM193">
        <v>-2</v>
      </c>
      <c r="AN193">
        <v>0</v>
      </c>
      <c r="AO193">
        <v>0</v>
      </c>
      <c r="AP193">
        <v>1</v>
      </c>
      <c r="AQ193">
        <v>1</v>
      </c>
      <c r="AR193">
        <v>0</v>
      </c>
      <c r="AS193" t="s">
        <v>3</v>
      </c>
      <c r="AT193">
        <v>1.26</v>
      </c>
      <c r="AU193" t="s">
        <v>3</v>
      </c>
      <c r="AV193">
        <v>0</v>
      </c>
      <c r="AW193">
        <v>2</v>
      </c>
      <c r="AX193">
        <v>72312037</v>
      </c>
      <c r="AY193">
        <v>1</v>
      </c>
      <c r="AZ193">
        <v>0</v>
      </c>
      <c r="BA193">
        <v>210</v>
      </c>
      <c r="BB193">
        <v>1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11.780999999999999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1</v>
      </c>
      <c r="BQ193">
        <v>11.780999999999999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1</v>
      </c>
      <c r="CV193">
        <v>0</v>
      </c>
      <c r="CW193">
        <v>0</v>
      </c>
      <c r="CX193">
        <f>ROUND(Y193*Source!I194,7)</f>
        <v>1.5120000000000001E-3</v>
      </c>
      <c r="CY193">
        <f>AA193</f>
        <v>9.35</v>
      </c>
      <c r="CZ193">
        <f>AE193</f>
        <v>9.35</v>
      </c>
      <c r="DA193">
        <f>AI193</f>
        <v>1</v>
      </c>
      <c r="DB193">
        <f t="shared" ref="DB193:DB256" si="57">ROUND(ROUND(AT193*CZ193,2),6)</f>
        <v>11.78</v>
      </c>
      <c r="DC193">
        <f t="shared" ref="DC193:DC256" si="58">ROUND(ROUND(AT193*AG193,2),6)</f>
        <v>0</v>
      </c>
      <c r="DD193" t="s">
        <v>3</v>
      </c>
      <c r="DE193" t="s">
        <v>3</v>
      </c>
      <c r="DF193">
        <f>ROUND(ROUND(AE193,2)*CX193,2)</f>
        <v>0.01</v>
      </c>
      <c r="DG193">
        <f t="shared" si="55"/>
        <v>0</v>
      </c>
      <c r="DH193">
        <f t="shared" ref="DH193:DH256" si="59">ROUND(ROUND(AG193,2)*CX193,2)</f>
        <v>0</v>
      </c>
      <c r="DI193">
        <f t="shared" ref="DI193:DI256" si="60">ROUND(ROUND(AH193,2)*CX193,2)</f>
        <v>0</v>
      </c>
      <c r="DJ193">
        <f>DF193</f>
        <v>0.01</v>
      </c>
      <c r="DK193">
        <v>1</v>
      </c>
      <c r="DL193" t="s">
        <v>3</v>
      </c>
      <c r="DM193">
        <v>0</v>
      </c>
      <c r="DN193" t="s">
        <v>3</v>
      </c>
      <c r="DO193">
        <v>0</v>
      </c>
    </row>
    <row r="194" spans="1:119" x14ac:dyDescent="0.2">
      <c r="A194">
        <f>ROW(Source!A194)</f>
        <v>194</v>
      </c>
      <c r="B194">
        <v>72309884</v>
      </c>
      <c r="C194">
        <v>72312026</v>
      </c>
      <c r="D194">
        <v>70568517</v>
      </c>
      <c r="E194">
        <v>1</v>
      </c>
      <c r="F194">
        <v>1</v>
      </c>
      <c r="G194">
        <v>1</v>
      </c>
      <c r="H194">
        <v>3</v>
      </c>
      <c r="I194" t="s">
        <v>955</v>
      </c>
      <c r="J194" t="s">
        <v>956</v>
      </c>
      <c r="K194" t="s">
        <v>957</v>
      </c>
      <c r="L194">
        <v>1346</v>
      </c>
      <c r="N194">
        <v>1009</v>
      </c>
      <c r="O194" t="s">
        <v>443</v>
      </c>
      <c r="P194" t="s">
        <v>443</v>
      </c>
      <c r="Q194">
        <v>1</v>
      </c>
      <c r="W194">
        <v>0</v>
      </c>
      <c r="X194">
        <v>-1476217930</v>
      </c>
      <c r="Y194">
        <f t="shared" si="56"/>
        <v>0.35</v>
      </c>
      <c r="AA194">
        <v>144.74</v>
      </c>
      <c r="AB194">
        <v>0</v>
      </c>
      <c r="AC194">
        <v>0</v>
      </c>
      <c r="AD194">
        <v>0</v>
      </c>
      <c r="AE194">
        <v>155.63</v>
      </c>
      <c r="AF194">
        <v>0</v>
      </c>
      <c r="AG194">
        <v>0</v>
      </c>
      <c r="AH194">
        <v>0</v>
      </c>
      <c r="AI194">
        <v>0.93</v>
      </c>
      <c r="AJ194">
        <v>1</v>
      </c>
      <c r="AK194">
        <v>1</v>
      </c>
      <c r="AL194">
        <v>1</v>
      </c>
      <c r="AM194">
        <v>2</v>
      </c>
      <c r="AN194">
        <v>0</v>
      </c>
      <c r="AO194">
        <v>0</v>
      </c>
      <c r="AP194">
        <v>1</v>
      </c>
      <c r="AQ194">
        <v>1</v>
      </c>
      <c r="AR194">
        <v>0</v>
      </c>
      <c r="AS194" t="s">
        <v>3</v>
      </c>
      <c r="AT194">
        <v>0.35</v>
      </c>
      <c r="AU194" t="s">
        <v>3</v>
      </c>
      <c r="AV194">
        <v>0</v>
      </c>
      <c r="AW194">
        <v>2</v>
      </c>
      <c r="AX194">
        <v>72312038</v>
      </c>
      <c r="AY194">
        <v>1</v>
      </c>
      <c r="AZ194">
        <v>0</v>
      </c>
      <c r="BA194">
        <v>211</v>
      </c>
      <c r="BB194">
        <v>1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54.470499999999994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1</v>
      </c>
      <c r="BQ194">
        <v>54.470499999999994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1</v>
      </c>
      <c r="CV194">
        <v>0</v>
      </c>
      <c r="CW194">
        <v>0</v>
      </c>
      <c r="CX194">
        <f>ROUND(Y194*Source!I194,7)</f>
        <v>4.2000000000000002E-4</v>
      </c>
      <c r="CY194">
        <f>AA194</f>
        <v>144.74</v>
      </c>
      <c r="CZ194">
        <f>AE194</f>
        <v>155.63</v>
      </c>
      <c r="DA194">
        <f>AI194</f>
        <v>0.93</v>
      </c>
      <c r="DB194">
        <f t="shared" si="57"/>
        <v>54.47</v>
      </c>
      <c r="DC194">
        <f t="shared" si="58"/>
        <v>0</v>
      </c>
      <c r="DD194" t="s">
        <v>3</v>
      </c>
      <c r="DE194" t="s">
        <v>3</v>
      </c>
      <c r="DF194">
        <f>ROUND(ROUND(AE194*AI194,2)*CX194,2)</f>
        <v>0.06</v>
      </c>
      <c r="DG194">
        <f t="shared" si="55"/>
        <v>0</v>
      </c>
      <c r="DH194">
        <f t="shared" si="59"/>
        <v>0</v>
      </c>
      <c r="DI194">
        <f t="shared" si="60"/>
        <v>0</v>
      </c>
      <c r="DJ194">
        <f>DF194</f>
        <v>0.06</v>
      </c>
      <c r="DK194">
        <v>0</v>
      </c>
      <c r="DL194" t="s">
        <v>3</v>
      </c>
      <c r="DM194">
        <v>0</v>
      </c>
      <c r="DN194" t="s">
        <v>3</v>
      </c>
      <c r="DO194">
        <v>0</v>
      </c>
    </row>
    <row r="195" spans="1:119" x14ac:dyDescent="0.2">
      <c r="A195">
        <f>ROW(Source!A197)</f>
        <v>197</v>
      </c>
      <c r="B195">
        <v>72309884</v>
      </c>
      <c r="C195">
        <v>72312042</v>
      </c>
      <c r="D195">
        <v>70490995</v>
      </c>
      <c r="E195">
        <v>118</v>
      </c>
      <c r="F195">
        <v>1</v>
      </c>
      <c r="G195">
        <v>1</v>
      </c>
      <c r="H195">
        <v>1</v>
      </c>
      <c r="I195" t="s">
        <v>1127</v>
      </c>
      <c r="J195" t="s">
        <v>3</v>
      </c>
      <c r="K195" t="s">
        <v>1128</v>
      </c>
      <c r="L195">
        <v>1191</v>
      </c>
      <c r="N195">
        <v>1013</v>
      </c>
      <c r="O195" t="s">
        <v>922</v>
      </c>
      <c r="P195" t="s">
        <v>922</v>
      </c>
      <c r="Q195">
        <v>1</v>
      </c>
      <c r="W195">
        <v>0</v>
      </c>
      <c r="X195">
        <v>1014935341</v>
      </c>
      <c r="Y195">
        <f t="shared" si="56"/>
        <v>394</v>
      </c>
      <c r="AA195">
        <v>0</v>
      </c>
      <c r="AB195">
        <v>0</v>
      </c>
      <c r="AC195">
        <v>0</v>
      </c>
      <c r="AD195">
        <v>346.86</v>
      </c>
      <c r="AE195">
        <v>0</v>
      </c>
      <c r="AF195">
        <v>0</v>
      </c>
      <c r="AG195">
        <v>0</v>
      </c>
      <c r="AH195">
        <v>346.86</v>
      </c>
      <c r="AI195">
        <v>1</v>
      </c>
      <c r="AJ195">
        <v>1</v>
      </c>
      <c r="AK195">
        <v>1</v>
      </c>
      <c r="AL195">
        <v>1</v>
      </c>
      <c r="AM195">
        <v>-2</v>
      </c>
      <c r="AN195">
        <v>0</v>
      </c>
      <c r="AO195">
        <v>0</v>
      </c>
      <c r="AP195">
        <v>1</v>
      </c>
      <c r="AQ195">
        <v>1</v>
      </c>
      <c r="AR195">
        <v>0</v>
      </c>
      <c r="AS195" t="s">
        <v>3</v>
      </c>
      <c r="AT195">
        <v>394</v>
      </c>
      <c r="AU195" t="s">
        <v>3</v>
      </c>
      <c r="AV195">
        <v>1</v>
      </c>
      <c r="AW195">
        <v>2</v>
      </c>
      <c r="AX195">
        <v>72312061</v>
      </c>
      <c r="AY195">
        <v>1</v>
      </c>
      <c r="AZ195">
        <v>0</v>
      </c>
      <c r="BA195">
        <v>213</v>
      </c>
      <c r="BB195">
        <v>1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136662.84</v>
      </c>
      <c r="BN195">
        <v>394</v>
      </c>
      <c r="BO195">
        <v>0</v>
      </c>
      <c r="BP195">
        <v>1</v>
      </c>
      <c r="BQ195">
        <v>0</v>
      </c>
      <c r="BR195">
        <v>0</v>
      </c>
      <c r="BS195">
        <v>0</v>
      </c>
      <c r="BT195">
        <v>136662.84</v>
      </c>
      <c r="BU195">
        <v>394</v>
      </c>
      <c r="BV195">
        <v>0</v>
      </c>
      <c r="BW195">
        <v>1</v>
      </c>
      <c r="CU195">
        <f>ROUND(AT195*Source!I197*AH195*AL195,2)</f>
        <v>43.73</v>
      </c>
      <c r="CV195">
        <f>ROUND(Y195*Source!I197,7)</f>
        <v>0.12608</v>
      </c>
      <c r="CW195">
        <v>0</v>
      </c>
      <c r="CX195">
        <f>ROUND(Y195*Source!I197,7)</f>
        <v>0.12608</v>
      </c>
      <c r="CY195">
        <f>AD195</f>
        <v>346.86</v>
      </c>
      <c r="CZ195">
        <f>AH195</f>
        <v>346.86</v>
      </c>
      <c r="DA195">
        <f>AL195</f>
        <v>1</v>
      </c>
      <c r="DB195">
        <f t="shared" si="57"/>
        <v>136662.84</v>
      </c>
      <c r="DC195">
        <f t="shared" si="58"/>
        <v>0</v>
      </c>
      <c r="DD195" t="s">
        <v>3</v>
      </c>
      <c r="DE195" t="s">
        <v>3</v>
      </c>
      <c r="DF195">
        <f t="shared" ref="DF195:DF201" si="61">ROUND(ROUND(AE195,2)*CX195,2)</f>
        <v>0</v>
      </c>
      <c r="DG195">
        <f t="shared" si="55"/>
        <v>0</v>
      </c>
      <c r="DH195">
        <f t="shared" si="59"/>
        <v>0</v>
      </c>
      <c r="DI195">
        <f t="shared" si="60"/>
        <v>43.73</v>
      </c>
      <c r="DJ195">
        <f>DI195</f>
        <v>43.73</v>
      </c>
      <c r="DK195">
        <v>1</v>
      </c>
      <c r="DL195" t="s">
        <v>3</v>
      </c>
      <c r="DM195">
        <v>0</v>
      </c>
      <c r="DN195" t="s">
        <v>3</v>
      </c>
      <c r="DO195">
        <v>0</v>
      </c>
    </row>
    <row r="196" spans="1:119" x14ac:dyDescent="0.2">
      <c r="A196">
        <f>ROW(Source!A197)</f>
        <v>197</v>
      </c>
      <c r="B196">
        <v>72309884</v>
      </c>
      <c r="C196">
        <v>72312042</v>
      </c>
      <c r="D196">
        <v>70491200</v>
      </c>
      <c r="E196">
        <v>118</v>
      </c>
      <c r="F196">
        <v>1</v>
      </c>
      <c r="G196">
        <v>1</v>
      </c>
      <c r="H196">
        <v>1</v>
      </c>
      <c r="I196" t="s">
        <v>920</v>
      </c>
      <c r="J196" t="s">
        <v>3</v>
      </c>
      <c r="K196" t="s">
        <v>921</v>
      </c>
      <c r="L196">
        <v>1191</v>
      </c>
      <c r="N196">
        <v>1013</v>
      </c>
      <c r="O196" t="s">
        <v>922</v>
      </c>
      <c r="P196" t="s">
        <v>922</v>
      </c>
      <c r="Q196">
        <v>1</v>
      </c>
      <c r="W196">
        <v>0</v>
      </c>
      <c r="X196">
        <v>-1417349443</v>
      </c>
      <c r="Y196">
        <f t="shared" si="56"/>
        <v>35.869999999999997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1</v>
      </c>
      <c r="AJ196">
        <v>1</v>
      </c>
      <c r="AK196">
        <v>1</v>
      </c>
      <c r="AL196">
        <v>1</v>
      </c>
      <c r="AM196">
        <v>-2</v>
      </c>
      <c r="AN196">
        <v>0</v>
      </c>
      <c r="AO196">
        <v>0</v>
      </c>
      <c r="AP196">
        <v>1</v>
      </c>
      <c r="AQ196">
        <v>1</v>
      </c>
      <c r="AR196">
        <v>0</v>
      </c>
      <c r="AS196" t="s">
        <v>3</v>
      </c>
      <c r="AT196">
        <v>35.869999999999997</v>
      </c>
      <c r="AU196" t="s">
        <v>3</v>
      </c>
      <c r="AV196">
        <v>2</v>
      </c>
      <c r="AW196">
        <v>2</v>
      </c>
      <c r="AX196">
        <v>72312062</v>
      </c>
      <c r="AY196">
        <v>1</v>
      </c>
      <c r="AZ196">
        <v>0</v>
      </c>
      <c r="BA196">
        <v>214</v>
      </c>
      <c r="BB196">
        <v>1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CV196">
        <v>0</v>
      </c>
      <c r="CW196">
        <v>0</v>
      </c>
      <c r="CX196">
        <f>ROUND(Y196*Source!I197,7)</f>
        <v>1.14784E-2</v>
      </c>
      <c r="CY196">
        <f>AD196</f>
        <v>0</v>
      </c>
      <c r="CZ196">
        <f>AH196</f>
        <v>0</v>
      </c>
      <c r="DA196">
        <f>AL196</f>
        <v>1</v>
      </c>
      <c r="DB196">
        <f t="shared" si="57"/>
        <v>0</v>
      </c>
      <c r="DC196">
        <f t="shared" si="58"/>
        <v>0</v>
      </c>
      <c r="DD196" t="s">
        <v>3</v>
      </c>
      <c r="DE196" t="s">
        <v>3</v>
      </c>
      <c r="DF196">
        <f t="shared" si="61"/>
        <v>0</v>
      </c>
      <c r="DG196">
        <f t="shared" si="55"/>
        <v>0</v>
      </c>
      <c r="DH196">
        <f t="shared" si="59"/>
        <v>0</v>
      </c>
      <c r="DI196">
        <f t="shared" si="60"/>
        <v>0</v>
      </c>
      <c r="DJ196">
        <f>DI196</f>
        <v>0</v>
      </c>
      <c r="DK196">
        <v>0</v>
      </c>
      <c r="DL196" t="s">
        <v>3</v>
      </c>
      <c r="DM196">
        <v>0</v>
      </c>
      <c r="DN196" t="s">
        <v>3</v>
      </c>
      <c r="DO196">
        <v>0</v>
      </c>
    </row>
    <row r="197" spans="1:119" x14ac:dyDescent="0.2">
      <c r="A197">
        <f>ROW(Source!A197)</f>
        <v>197</v>
      </c>
      <c r="B197">
        <v>72309884</v>
      </c>
      <c r="C197">
        <v>72312042</v>
      </c>
      <c r="D197">
        <v>70617656</v>
      </c>
      <c r="E197">
        <v>1</v>
      </c>
      <c r="F197">
        <v>1</v>
      </c>
      <c r="G197">
        <v>1</v>
      </c>
      <c r="H197">
        <v>2</v>
      </c>
      <c r="I197" t="s">
        <v>1073</v>
      </c>
      <c r="J197" t="s">
        <v>1074</v>
      </c>
      <c r="K197" t="s">
        <v>1075</v>
      </c>
      <c r="L197">
        <v>1368</v>
      </c>
      <c r="N197">
        <v>1011</v>
      </c>
      <c r="O197" t="s">
        <v>926</v>
      </c>
      <c r="P197" t="s">
        <v>926</v>
      </c>
      <c r="Q197">
        <v>1</v>
      </c>
      <c r="W197">
        <v>0</v>
      </c>
      <c r="X197">
        <v>-1068589559</v>
      </c>
      <c r="Y197">
        <f t="shared" si="56"/>
        <v>0.96</v>
      </c>
      <c r="AA197">
        <v>0</v>
      </c>
      <c r="AB197">
        <v>1682.51</v>
      </c>
      <c r="AC197">
        <v>529.11</v>
      </c>
      <c r="AD197">
        <v>0</v>
      </c>
      <c r="AE197">
        <v>0</v>
      </c>
      <c r="AF197">
        <v>1682.51</v>
      </c>
      <c r="AG197">
        <v>529.11</v>
      </c>
      <c r="AH197">
        <v>0</v>
      </c>
      <c r="AI197">
        <v>1</v>
      </c>
      <c r="AJ197">
        <v>1</v>
      </c>
      <c r="AK197">
        <v>1</v>
      </c>
      <c r="AL197">
        <v>1</v>
      </c>
      <c r="AM197">
        <v>-2</v>
      </c>
      <c r="AN197">
        <v>0</v>
      </c>
      <c r="AO197">
        <v>0</v>
      </c>
      <c r="AP197">
        <v>1</v>
      </c>
      <c r="AQ197">
        <v>1</v>
      </c>
      <c r="AR197">
        <v>0</v>
      </c>
      <c r="AS197" t="s">
        <v>3</v>
      </c>
      <c r="AT197">
        <v>0.96</v>
      </c>
      <c r="AU197" t="s">
        <v>3</v>
      </c>
      <c r="AV197">
        <v>1</v>
      </c>
      <c r="AW197">
        <v>2</v>
      </c>
      <c r="AX197">
        <v>72312063</v>
      </c>
      <c r="AY197">
        <v>1</v>
      </c>
      <c r="AZ197">
        <v>0</v>
      </c>
      <c r="BA197">
        <v>215</v>
      </c>
      <c r="BB197">
        <v>1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1615.2095999999999</v>
      </c>
      <c r="BL197">
        <v>507.94560000000001</v>
      </c>
      <c r="BM197">
        <v>0</v>
      </c>
      <c r="BN197">
        <v>0</v>
      </c>
      <c r="BO197">
        <v>0.96</v>
      </c>
      <c r="BP197">
        <v>1</v>
      </c>
      <c r="BQ197">
        <v>0</v>
      </c>
      <c r="BR197">
        <v>1615.2095999999999</v>
      </c>
      <c r="BS197">
        <v>507.94560000000001</v>
      </c>
      <c r="BT197">
        <v>0</v>
      </c>
      <c r="BU197">
        <v>0</v>
      </c>
      <c r="BV197">
        <v>0.96</v>
      </c>
      <c r="BW197">
        <v>1</v>
      </c>
      <c r="CV197">
        <v>0</v>
      </c>
      <c r="CW197">
        <f>ROUND(Y197*Source!I197*DO197,7)</f>
        <v>3.0719999999999999E-4</v>
      </c>
      <c r="CX197">
        <f>ROUND(Y197*Source!I197,7)</f>
        <v>3.0719999999999999E-4</v>
      </c>
      <c r="CY197">
        <f>AB197</f>
        <v>1682.51</v>
      </c>
      <c r="CZ197">
        <f>AF197</f>
        <v>1682.51</v>
      </c>
      <c r="DA197">
        <f>AJ197</f>
        <v>1</v>
      </c>
      <c r="DB197">
        <f t="shared" si="57"/>
        <v>1615.21</v>
      </c>
      <c r="DC197">
        <f t="shared" si="58"/>
        <v>507.95</v>
      </c>
      <c r="DD197" t="s">
        <v>3</v>
      </c>
      <c r="DE197" t="s">
        <v>3</v>
      </c>
      <c r="DF197">
        <f t="shared" si="61"/>
        <v>0</v>
      </c>
      <c r="DG197">
        <f t="shared" si="55"/>
        <v>0.52</v>
      </c>
      <c r="DH197">
        <f t="shared" si="59"/>
        <v>0.16</v>
      </c>
      <c r="DI197">
        <f t="shared" si="60"/>
        <v>0</v>
      </c>
      <c r="DJ197">
        <f>DG197+DH197</f>
        <v>0.68</v>
      </c>
      <c r="DK197">
        <v>1</v>
      </c>
      <c r="DL197" t="s">
        <v>927</v>
      </c>
      <c r="DM197">
        <v>6</v>
      </c>
      <c r="DN197" t="s">
        <v>922</v>
      </c>
      <c r="DO197">
        <v>1</v>
      </c>
    </row>
    <row r="198" spans="1:119" x14ac:dyDescent="0.2">
      <c r="A198">
        <f>ROW(Source!A197)</f>
        <v>197</v>
      </c>
      <c r="B198">
        <v>72309884</v>
      </c>
      <c r="C198">
        <v>72312042</v>
      </c>
      <c r="D198">
        <v>70617665</v>
      </c>
      <c r="E198">
        <v>1</v>
      </c>
      <c r="F198">
        <v>1</v>
      </c>
      <c r="G198">
        <v>1</v>
      </c>
      <c r="H198">
        <v>2</v>
      </c>
      <c r="I198" t="s">
        <v>1129</v>
      </c>
      <c r="J198" t="s">
        <v>1130</v>
      </c>
      <c r="K198" t="s">
        <v>1131</v>
      </c>
      <c r="L198">
        <v>1368</v>
      </c>
      <c r="N198">
        <v>1011</v>
      </c>
      <c r="O198" t="s">
        <v>926</v>
      </c>
      <c r="P198" t="s">
        <v>926</v>
      </c>
      <c r="Q198">
        <v>1</v>
      </c>
      <c r="W198">
        <v>0</v>
      </c>
      <c r="X198">
        <v>-386738487</v>
      </c>
      <c r="Y198">
        <f t="shared" si="56"/>
        <v>33.26</v>
      </c>
      <c r="AA198">
        <v>0</v>
      </c>
      <c r="AB198">
        <v>2452.75</v>
      </c>
      <c r="AC198">
        <v>529.11</v>
      </c>
      <c r="AD198">
        <v>0</v>
      </c>
      <c r="AE198">
        <v>0</v>
      </c>
      <c r="AF198">
        <v>1703.3</v>
      </c>
      <c r="AG198">
        <v>529.11</v>
      </c>
      <c r="AH198">
        <v>0</v>
      </c>
      <c r="AI198">
        <v>1</v>
      </c>
      <c r="AJ198">
        <v>1.44</v>
      </c>
      <c r="AK198">
        <v>1</v>
      </c>
      <c r="AL198">
        <v>1</v>
      </c>
      <c r="AM198">
        <v>2</v>
      </c>
      <c r="AN198">
        <v>0</v>
      </c>
      <c r="AO198">
        <v>0</v>
      </c>
      <c r="AP198">
        <v>1</v>
      </c>
      <c r="AQ198">
        <v>1</v>
      </c>
      <c r="AR198">
        <v>0</v>
      </c>
      <c r="AS198" t="s">
        <v>3</v>
      </c>
      <c r="AT198">
        <v>33.26</v>
      </c>
      <c r="AU198" t="s">
        <v>3</v>
      </c>
      <c r="AV198">
        <v>1</v>
      </c>
      <c r="AW198">
        <v>2</v>
      </c>
      <c r="AX198">
        <v>72312064</v>
      </c>
      <c r="AY198">
        <v>1</v>
      </c>
      <c r="AZ198">
        <v>0</v>
      </c>
      <c r="BA198">
        <v>216</v>
      </c>
      <c r="BB198">
        <v>1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56651.757999999994</v>
      </c>
      <c r="BL198">
        <v>17598.1986</v>
      </c>
      <c r="BM198">
        <v>0</v>
      </c>
      <c r="BN198">
        <v>0</v>
      </c>
      <c r="BO198">
        <v>33.26</v>
      </c>
      <c r="BP198">
        <v>1</v>
      </c>
      <c r="BQ198">
        <v>0</v>
      </c>
      <c r="BR198">
        <v>56651.757999999994</v>
      </c>
      <c r="BS198">
        <v>17598.1986</v>
      </c>
      <c r="BT198">
        <v>0</v>
      </c>
      <c r="BU198">
        <v>0</v>
      </c>
      <c r="BV198">
        <v>33.26</v>
      </c>
      <c r="BW198">
        <v>1</v>
      </c>
      <c r="CV198">
        <v>0</v>
      </c>
      <c r="CW198">
        <f>ROUND(Y198*Source!I197*DO198,7)</f>
        <v>1.06432E-2</v>
      </c>
      <c r="CX198">
        <f>ROUND(Y198*Source!I197,7)</f>
        <v>1.06432E-2</v>
      </c>
      <c r="CY198">
        <f>AB198</f>
        <v>2452.75</v>
      </c>
      <c r="CZ198">
        <f>AF198</f>
        <v>1703.3</v>
      </c>
      <c r="DA198">
        <f>AJ198</f>
        <v>1.44</v>
      </c>
      <c r="DB198">
        <f t="shared" si="57"/>
        <v>56651.76</v>
      </c>
      <c r="DC198">
        <f t="shared" si="58"/>
        <v>17598.2</v>
      </c>
      <c r="DD198" t="s">
        <v>3</v>
      </c>
      <c r="DE198" t="s">
        <v>3</v>
      </c>
      <c r="DF198">
        <f t="shared" si="61"/>
        <v>0</v>
      </c>
      <c r="DG198">
        <f>ROUND(ROUND(AF198*AJ198,2)*CX198,2)</f>
        <v>26.11</v>
      </c>
      <c r="DH198">
        <f t="shared" si="59"/>
        <v>5.63</v>
      </c>
      <c r="DI198">
        <f t="shared" si="60"/>
        <v>0</v>
      </c>
      <c r="DJ198">
        <f>DG198+DH198</f>
        <v>31.74</v>
      </c>
      <c r="DK198">
        <v>0</v>
      </c>
      <c r="DL198" t="s">
        <v>927</v>
      </c>
      <c r="DM198">
        <v>6</v>
      </c>
      <c r="DN198" t="s">
        <v>922</v>
      </c>
      <c r="DO198">
        <v>1</v>
      </c>
    </row>
    <row r="199" spans="1:119" x14ac:dyDescent="0.2">
      <c r="A199">
        <f>ROW(Source!A197)</f>
        <v>197</v>
      </c>
      <c r="B199">
        <v>72309884</v>
      </c>
      <c r="C199">
        <v>72312042</v>
      </c>
      <c r="D199">
        <v>70617813</v>
      </c>
      <c r="E199">
        <v>1</v>
      </c>
      <c r="F199">
        <v>1</v>
      </c>
      <c r="G199">
        <v>1</v>
      </c>
      <c r="H199">
        <v>2</v>
      </c>
      <c r="I199" t="s">
        <v>1132</v>
      </c>
      <c r="J199" t="s">
        <v>1133</v>
      </c>
      <c r="K199" t="s">
        <v>1134</v>
      </c>
      <c r="L199">
        <v>1368</v>
      </c>
      <c r="N199">
        <v>1011</v>
      </c>
      <c r="O199" t="s">
        <v>926</v>
      </c>
      <c r="P199" t="s">
        <v>926</v>
      </c>
      <c r="Q199">
        <v>1</v>
      </c>
      <c r="W199">
        <v>0</v>
      </c>
      <c r="X199">
        <v>-771947225</v>
      </c>
      <c r="Y199">
        <f t="shared" si="56"/>
        <v>0.25</v>
      </c>
      <c r="AA199">
        <v>0</v>
      </c>
      <c r="AB199">
        <v>1647.51</v>
      </c>
      <c r="AC199">
        <v>452.68</v>
      </c>
      <c r="AD199">
        <v>0</v>
      </c>
      <c r="AE199">
        <v>0</v>
      </c>
      <c r="AF199">
        <v>1647.51</v>
      </c>
      <c r="AG199">
        <v>452.68</v>
      </c>
      <c r="AH199">
        <v>0</v>
      </c>
      <c r="AI199">
        <v>1</v>
      </c>
      <c r="AJ199">
        <v>1</v>
      </c>
      <c r="AK199">
        <v>1</v>
      </c>
      <c r="AL199">
        <v>1</v>
      </c>
      <c r="AM199">
        <v>-2</v>
      </c>
      <c r="AN199">
        <v>0</v>
      </c>
      <c r="AO199">
        <v>0</v>
      </c>
      <c r="AP199">
        <v>1</v>
      </c>
      <c r="AQ199">
        <v>1</v>
      </c>
      <c r="AR199">
        <v>0</v>
      </c>
      <c r="AS199" t="s">
        <v>3</v>
      </c>
      <c r="AT199">
        <v>0.25</v>
      </c>
      <c r="AU199" t="s">
        <v>3</v>
      </c>
      <c r="AV199">
        <v>1</v>
      </c>
      <c r="AW199">
        <v>2</v>
      </c>
      <c r="AX199">
        <v>72312065</v>
      </c>
      <c r="AY199">
        <v>1</v>
      </c>
      <c r="AZ199">
        <v>0</v>
      </c>
      <c r="BA199">
        <v>217</v>
      </c>
      <c r="BB199">
        <v>1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411.8775</v>
      </c>
      <c r="BL199">
        <v>113.17</v>
      </c>
      <c r="BM199">
        <v>0</v>
      </c>
      <c r="BN199">
        <v>0</v>
      </c>
      <c r="BO199">
        <v>0.25</v>
      </c>
      <c r="BP199">
        <v>1</v>
      </c>
      <c r="BQ199">
        <v>0</v>
      </c>
      <c r="BR199">
        <v>411.8775</v>
      </c>
      <c r="BS199">
        <v>113.17</v>
      </c>
      <c r="BT199">
        <v>0</v>
      </c>
      <c r="BU199">
        <v>0</v>
      </c>
      <c r="BV199">
        <v>0.25</v>
      </c>
      <c r="BW199">
        <v>1</v>
      </c>
      <c r="CV199">
        <v>0</v>
      </c>
      <c r="CW199">
        <f>ROUND(Y199*Source!I197*DO199,7)</f>
        <v>8.0000000000000007E-5</v>
      </c>
      <c r="CX199">
        <f>ROUND(Y199*Source!I197,7)</f>
        <v>8.0000000000000007E-5</v>
      </c>
      <c r="CY199">
        <f>AB199</f>
        <v>1647.51</v>
      </c>
      <c r="CZ199">
        <f>AF199</f>
        <v>1647.51</v>
      </c>
      <c r="DA199">
        <f>AJ199</f>
        <v>1</v>
      </c>
      <c r="DB199">
        <f t="shared" si="57"/>
        <v>411.88</v>
      </c>
      <c r="DC199">
        <f t="shared" si="58"/>
        <v>113.17</v>
      </c>
      <c r="DD199" t="s">
        <v>3</v>
      </c>
      <c r="DE199" t="s">
        <v>3</v>
      </c>
      <c r="DF199">
        <f t="shared" si="61"/>
        <v>0</v>
      </c>
      <c r="DG199">
        <f>ROUND(ROUND(AF199,2)*CX199,2)</f>
        <v>0.13</v>
      </c>
      <c r="DH199">
        <f t="shared" si="59"/>
        <v>0.04</v>
      </c>
      <c r="DI199">
        <f t="shared" si="60"/>
        <v>0</v>
      </c>
      <c r="DJ199">
        <f>DG199+DH199</f>
        <v>0.17</v>
      </c>
      <c r="DK199">
        <v>1</v>
      </c>
      <c r="DL199" t="s">
        <v>933</v>
      </c>
      <c r="DM199">
        <v>5</v>
      </c>
      <c r="DN199" t="s">
        <v>922</v>
      </c>
      <c r="DO199">
        <v>1</v>
      </c>
    </row>
    <row r="200" spans="1:119" x14ac:dyDescent="0.2">
      <c r="A200">
        <f>ROW(Source!A197)</f>
        <v>197</v>
      </c>
      <c r="B200">
        <v>72309884</v>
      </c>
      <c r="C200">
        <v>72312042</v>
      </c>
      <c r="D200">
        <v>70617915</v>
      </c>
      <c r="E200">
        <v>1</v>
      </c>
      <c r="F200">
        <v>1</v>
      </c>
      <c r="G200">
        <v>1</v>
      </c>
      <c r="H200">
        <v>2</v>
      </c>
      <c r="I200" t="s">
        <v>1135</v>
      </c>
      <c r="J200" t="s">
        <v>1136</v>
      </c>
      <c r="K200" t="s">
        <v>1137</v>
      </c>
      <c r="L200">
        <v>1368</v>
      </c>
      <c r="N200">
        <v>1011</v>
      </c>
      <c r="O200" t="s">
        <v>926</v>
      </c>
      <c r="P200" t="s">
        <v>926</v>
      </c>
      <c r="Q200">
        <v>1</v>
      </c>
      <c r="W200">
        <v>0</v>
      </c>
      <c r="X200">
        <v>-1738840831</v>
      </c>
      <c r="Y200">
        <f t="shared" si="56"/>
        <v>21</v>
      </c>
      <c r="AA200">
        <v>0</v>
      </c>
      <c r="AB200">
        <v>13.38</v>
      </c>
      <c r="AC200">
        <v>0</v>
      </c>
      <c r="AD200">
        <v>0</v>
      </c>
      <c r="AE200">
        <v>0</v>
      </c>
      <c r="AF200">
        <v>10.37</v>
      </c>
      <c r="AG200">
        <v>0</v>
      </c>
      <c r="AH200">
        <v>0</v>
      </c>
      <c r="AI200">
        <v>1</v>
      </c>
      <c r="AJ200">
        <v>1.29</v>
      </c>
      <c r="AK200">
        <v>1</v>
      </c>
      <c r="AL200">
        <v>1</v>
      </c>
      <c r="AM200">
        <v>2</v>
      </c>
      <c r="AN200">
        <v>0</v>
      </c>
      <c r="AO200">
        <v>0</v>
      </c>
      <c r="AP200">
        <v>1</v>
      </c>
      <c r="AQ200">
        <v>1</v>
      </c>
      <c r="AR200">
        <v>0</v>
      </c>
      <c r="AS200" t="s">
        <v>3</v>
      </c>
      <c r="AT200">
        <v>21</v>
      </c>
      <c r="AU200" t="s">
        <v>3</v>
      </c>
      <c r="AV200">
        <v>1</v>
      </c>
      <c r="AW200">
        <v>2</v>
      </c>
      <c r="AX200">
        <v>72312066</v>
      </c>
      <c r="AY200">
        <v>1</v>
      </c>
      <c r="AZ200">
        <v>0</v>
      </c>
      <c r="BA200">
        <v>218</v>
      </c>
      <c r="BB200">
        <v>1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217.76999999999998</v>
      </c>
      <c r="BL200">
        <v>0</v>
      </c>
      <c r="BM200">
        <v>0</v>
      </c>
      <c r="BN200">
        <v>0</v>
      </c>
      <c r="BO200">
        <v>0</v>
      </c>
      <c r="BP200">
        <v>1</v>
      </c>
      <c r="BQ200">
        <v>0</v>
      </c>
      <c r="BR200">
        <v>217.76999999999998</v>
      </c>
      <c r="BS200">
        <v>0</v>
      </c>
      <c r="BT200">
        <v>0</v>
      </c>
      <c r="BU200">
        <v>0</v>
      </c>
      <c r="BV200">
        <v>0</v>
      </c>
      <c r="BW200">
        <v>1</v>
      </c>
      <c r="CV200">
        <v>0</v>
      </c>
      <c r="CW200">
        <f>ROUND(Y200*Source!I197*DO200,7)</f>
        <v>0</v>
      </c>
      <c r="CX200">
        <f>ROUND(Y200*Source!I197,7)</f>
        <v>6.7200000000000003E-3</v>
      </c>
      <c r="CY200">
        <f>AB200</f>
        <v>13.38</v>
      </c>
      <c r="CZ200">
        <f>AF200</f>
        <v>10.37</v>
      </c>
      <c r="DA200">
        <f>AJ200</f>
        <v>1.29</v>
      </c>
      <c r="DB200">
        <f t="shared" si="57"/>
        <v>217.77</v>
      </c>
      <c r="DC200">
        <f t="shared" si="58"/>
        <v>0</v>
      </c>
      <c r="DD200" t="s">
        <v>3</v>
      </c>
      <c r="DE200" t="s">
        <v>3</v>
      </c>
      <c r="DF200">
        <f t="shared" si="61"/>
        <v>0</v>
      </c>
      <c r="DG200">
        <f>ROUND(ROUND(AF200*AJ200,2)*CX200,2)</f>
        <v>0.09</v>
      </c>
      <c r="DH200">
        <f t="shared" si="59"/>
        <v>0</v>
      </c>
      <c r="DI200">
        <f t="shared" si="60"/>
        <v>0</v>
      </c>
      <c r="DJ200">
        <f>DG200+DH200</f>
        <v>0.09</v>
      </c>
      <c r="DK200">
        <v>0</v>
      </c>
      <c r="DL200" t="s">
        <v>3</v>
      </c>
      <c r="DM200">
        <v>0</v>
      </c>
      <c r="DN200" t="s">
        <v>3</v>
      </c>
      <c r="DO200">
        <v>0</v>
      </c>
    </row>
    <row r="201" spans="1:119" x14ac:dyDescent="0.2">
      <c r="A201">
        <f>ROW(Source!A197)</f>
        <v>197</v>
      </c>
      <c r="B201">
        <v>72309884</v>
      </c>
      <c r="C201">
        <v>72312042</v>
      </c>
      <c r="D201">
        <v>70618558</v>
      </c>
      <c r="E201">
        <v>1</v>
      </c>
      <c r="F201">
        <v>1</v>
      </c>
      <c r="G201">
        <v>1</v>
      </c>
      <c r="H201">
        <v>2</v>
      </c>
      <c r="I201" t="s">
        <v>978</v>
      </c>
      <c r="J201" t="s">
        <v>979</v>
      </c>
      <c r="K201" t="s">
        <v>980</v>
      </c>
      <c r="L201">
        <v>1368</v>
      </c>
      <c r="N201">
        <v>1011</v>
      </c>
      <c r="O201" t="s">
        <v>926</v>
      </c>
      <c r="P201" t="s">
        <v>926</v>
      </c>
      <c r="Q201">
        <v>1</v>
      </c>
      <c r="W201">
        <v>0</v>
      </c>
      <c r="X201">
        <v>-312038840</v>
      </c>
      <c r="Y201">
        <f t="shared" si="56"/>
        <v>1.4</v>
      </c>
      <c r="AA201">
        <v>0</v>
      </c>
      <c r="AB201">
        <v>579.09</v>
      </c>
      <c r="AC201">
        <v>393.89</v>
      </c>
      <c r="AD201">
        <v>0</v>
      </c>
      <c r="AE201">
        <v>0</v>
      </c>
      <c r="AF201">
        <v>579.09</v>
      </c>
      <c r="AG201">
        <v>393.89</v>
      </c>
      <c r="AH201">
        <v>0</v>
      </c>
      <c r="AI201">
        <v>1</v>
      </c>
      <c r="AJ201">
        <v>1</v>
      </c>
      <c r="AK201">
        <v>1</v>
      </c>
      <c r="AL201">
        <v>1</v>
      </c>
      <c r="AM201">
        <v>-2</v>
      </c>
      <c r="AN201">
        <v>0</v>
      </c>
      <c r="AO201">
        <v>0</v>
      </c>
      <c r="AP201">
        <v>1</v>
      </c>
      <c r="AQ201">
        <v>1</v>
      </c>
      <c r="AR201">
        <v>0</v>
      </c>
      <c r="AS201" t="s">
        <v>3</v>
      </c>
      <c r="AT201">
        <v>1.4</v>
      </c>
      <c r="AU201" t="s">
        <v>3</v>
      </c>
      <c r="AV201">
        <v>1</v>
      </c>
      <c r="AW201">
        <v>2</v>
      </c>
      <c r="AX201">
        <v>72312067</v>
      </c>
      <c r="AY201">
        <v>1</v>
      </c>
      <c r="AZ201">
        <v>0</v>
      </c>
      <c r="BA201">
        <v>219</v>
      </c>
      <c r="BB201">
        <v>1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810.726</v>
      </c>
      <c r="BL201">
        <v>551.44599999999991</v>
      </c>
      <c r="BM201">
        <v>0</v>
      </c>
      <c r="BN201">
        <v>0</v>
      </c>
      <c r="BO201">
        <v>1.4</v>
      </c>
      <c r="BP201">
        <v>1</v>
      </c>
      <c r="BQ201">
        <v>0</v>
      </c>
      <c r="BR201">
        <v>810.726</v>
      </c>
      <c r="BS201">
        <v>551.44599999999991</v>
      </c>
      <c r="BT201">
        <v>0</v>
      </c>
      <c r="BU201">
        <v>0</v>
      </c>
      <c r="BV201">
        <v>1.4</v>
      </c>
      <c r="BW201">
        <v>1</v>
      </c>
      <c r="CV201">
        <v>0</v>
      </c>
      <c r="CW201">
        <f>ROUND(Y201*Source!I197*DO201,7)</f>
        <v>4.4799999999999999E-4</v>
      </c>
      <c r="CX201">
        <f>ROUND(Y201*Source!I197,7)</f>
        <v>4.4799999999999999E-4</v>
      </c>
      <c r="CY201">
        <f>AB201</f>
        <v>579.09</v>
      </c>
      <c r="CZ201">
        <f>AF201</f>
        <v>579.09</v>
      </c>
      <c r="DA201">
        <f>AJ201</f>
        <v>1</v>
      </c>
      <c r="DB201">
        <f t="shared" si="57"/>
        <v>810.73</v>
      </c>
      <c r="DC201">
        <f t="shared" si="58"/>
        <v>551.45000000000005</v>
      </c>
      <c r="DD201" t="s">
        <v>3</v>
      </c>
      <c r="DE201" t="s">
        <v>3</v>
      </c>
      <c r="DF201">
        <f t="shared" si="61"/>
        <v>0</v>
      </c>
      <c r="DG201">
        <f t="shared" ref="DG201:DG216" si="62">ROUND(ROUND(AF201,2)*CX201,2)</f>
        <v>0.26</v>
      </c>
      <c r="DH201">
        <f t="shared" si="59"/>
        <v>0.18</v>
      </c>
      <c r="DI201">
        <f t="shared" si="60"/>
        <v>0</v>
      </c>
      <c r="DJ201">
        <f>DG201+DH201</f>
        <v>0.44</v>
      </c>
      <c r="DK201">
        <v>1</v>
      </c>
      <c r="DL201" t="s">
        <v>947</v>
      </c>
      <c r="DM201">
        <v>4</v>
      </c>
      <c r="DN201" t="s">
        <v>922</v>
      </c>
      <c r="DO201">
        <v>1</v>
      </c>
    </row>
    <row r="202" spans="1:119" x14ac:dyDescent="0.2">
      <c r="A202">
        <f>ROW(Source!A197)</f>
        <v>197</v>
      </c>
      <c r="B202">
        <v>72309884</v>
      </c>
      <c r="C202">
        <v>72312042</v>
      </c>
      <c r="D202">
        <v>70567763</v>
      </c>
      <c r="E202">
        <v>1</v>
      </c>
      <c r="F202">
        <v>1</v>
      </c>
      <c r="G202">
        <v>1</v>
      </c>
      <c r="H202">
        <v>3</v>
      </c>
      <c r="I202" t="s">
        <v>1064</v>
      </c>
      <c r="J202" t="s">
        <v>1065</v>
      </c>
      <c r="K202" t="s">
        <v>1066</v>
      </c>
      <c r="L202">
        <v>1339</v>
      </c>
      <c r="N202">
        <v>1007</v>
      </c>
      <c r="O202" t="s">
        <v>231</v>
      </c>
      <c r="P202" t="s">
        <v>231</v>
      </c>
      <c r="Q202">
        <v>1</v>
      </c>
      <c r="W202">
        <v>0</v>
      </c>
      <c r="X202">
        <v>727623859</v>
      </c>
      <c r="Y202">
        <f t="shared" si="56"/>
        <v>1.75</v>
      </c>
      <c r="AA202">
        <v>31.42</v>
      </c>
      <c r="AB202">
        <v>0</v>
      </c>
      <c r="AC202">
        <v>0</v>
      </c>
      <c r="AD202">
        <v>0</v>
      </c>
      <c r="AE202">
        <v>35.71</v>
      </c>
      <c r="AF202">
        <v>0</v>
      </c>
      <c r="AG202">
        <v>0</v>
      </c>
      <c r="AH202">
        <v>0</v>
      </c>
      <c r="AI202">
        <v>0.88</v>
      </c>
      <c r="AJ202">
        <v>1</v>
      </c>
      <c r="AK202">
        <v>1</v>
      </c>
      <c r="AL202">
        <v>1</v>
      </c>
      <c r="AM202">
        <v>2</v>
      </c>
      <c r="AN202">
        <v>0</v>
      </c>
      <c r="AO202">
        <v>0</v>
      </c>
      <c r="AP202">
        <v>1</v>
      </c>
      <c r="AQ202">
        <v>1</v>
      </c>
      <c r="AR202">
        <v>0</v>
      </c>
      <c r="AS202" t="s">
        <v>3</v>
      </c>
      <c r="AT202">
        <v>1.75</v>
      </c>
      <c r="AU202" t="s">
        <v>3</v>
      </c>
      <c r="AV202">
        <v>0</v>
      </c>
      <c r="AW202">
        <v>2</v>
      </c>
      <c r="AX202">
        <v>72312068</v>
      </c>
      <c r="AY202">
        <v>1</v>
      </c>
      <c r="AZ202">
        <v>0</v>
      </c>
      <c r="BA202">
        <v>220</v>
      </c>
      <c r="BB202">
        <v>1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62.4925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1</v>
      </c>
      <c r="BQ202">
        <v>62.4925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1</v>
      </c>
      <c r="CV202">
        <v>0</v>
      </c>
      <c r="CW202">
        <v>0</v>
      </c>
      <c r="CX202">
        <f>ROUND(Y202*Source!I197,7)</f>
        <v>5.5999999999999995E-4</v>
      </c>
      <c r="CY202">
        <f t="shared" ref="CY202:CY212" si="63">AA202</f>
        <v>31.42</v>
      </c>
      <c r="CZ202">
        <f t="shared" ref="CZ202:CZ212" si="64">AE202</f>
        <v>35.71</v>
      </c>
      <c r="DA202">
        <f t="shared" ref="DA202:DA212" si="65">AI202</f>
        <v>0.88</v>
      </c>
      <c r="DB202">
        <f t="shared" si="57"/>
        <v>62.49</v>
      </c>
      <c r="DC202">
        <f t="shared" si="58"/>
        <v>0</v>
      </c>
      <c r="DD202" t="s">
        <v>3</v>
      </c>
      <c r="DE202" t="s">
        <v>3</v>
      </c>
      <c r="DF202">
        <f>ROUND(ROUND(AE202*AI202,2)*CX202,2)</f>
        <v>0.02</v>
      </c>
      <c r="DG202">
        <f t="shared" si="62"/>
        <v>0</v>
      </c>
      <c r="DH202">
        <f t="shared" si="59"/>
        <v>0</v>
      </c>
      <c r="DI202">
        <f t="shared" si="60"/>
        <v>0</v>
      </c>
      <c r="DJ202">
        <f t="shared" ref="DJ202:DJ212" si="66">DF202</f>
        <v>0.02</v>
      </c>
      <c r="DK202">
        <v>0</v>
      </c>
      <c r="DL202" t="s">
        <v>3</v>
      </c>
      <c r="DM202">
        <v>0</v>
      </c>
      <c r="DN202" t="s">
        <v>3</v>
      </c>
      <c r="DO202">
        <v>0</v>
      </c>
    </row>
    <row r="203" spans="1:119" x14ac:dyDescent="0.2">
      <c r="A203">
        <f>ROW(Source!A197)</f>
        <v>197</v>
      </c>
      <c r="B203">
        <v>72309884</v>
      </c>
      <c r="C203">
        <v>72312042</v>
      </c>
      <c r="D203">
        <v>70567775</v>
      </c>
      <c r="E203">
        <v>1</v>
      </c>
      <c r="F203">
        <v>1</v>
      </c>
      <c r="G203">
        <v>1</v>
      </c>
      <c r="H203">
        <v>3</v>
      </c>
      <c r="I203" t="s">
        <v>951</v>
      </c>
      <c r="J203" t="s">
        <v>952</v>
      </c>
      <c r="K203" t="s">
        <v>953</v>
      </c>
      <c r="L203">
        <v>1383</v>
      </c>
      <c r="N203">
        <v>1013</v>
      </c>
      <c r="O203" t="s">
        <v>954</v>
      </c>
      <c r="P203" t="s">
        <v>954</v>
      </c>
      <c r="Q203">
        <v>1</v>
      </c>
      <c r="W203">
        <v>0</v>
      </c>
      <c r="X203">
        <v>-182421198</v>
      </c>
      <c r="Y203">
        <f t="shared" si="56"/>
        <v>2.64</v>
      </c>
      <c r="AA203">
        <v>9.35</v>
      </c>
      <c r="AB203">
        <v>0</v>
      </c>
      <c r="AC203">
        <v>0</v>
      </c>
      <c r="AD203">
        <v>0</v>
      </c>
      <c r="AE203">
        <v>9.35</v>
      </c>
      <c r="AF203">
        <v>0</v>
      </c>
      <c r="AG203">
        <v>0</v>
      </c>
      <c r="AH203">
        <v>0</v>
      </c>
      <c r="AI203">
        <v>1</v>
      </c>
      <c r="AJ203">
        <v>1</v>
      </c>
      <c r="AK203">
        <v>1</v>
      </c>
      <c r="AL203">
        <v>1</v>
      </c>
      <c r="AM203">
        <v>-2</v>
      </c>
      <c r="AN203">
        <v>0</v>
      </c>
      <c r="AO203">
        <v>0</v>
      </c>
      <c r="AP203">
        <v>1</v>
      </c>
      <c r="AQ203">
        <v>1</v>
      </c>
      <c r="AR203">
        <v>0</v>
      </c>
      <c r="AS203" t="s">
        <v>3</v>
      </c>
      <c r="AT203">
        <v>2.64</v>
      </c>
      <c r="AU203" t="s">
        <v>3</v>
      </c>
      <c r="AV203">
        <v>0</v>
      </c>
      <c r="AW203">
        <v>2</v>
      </c>
      <c r="AX203">
        <v>72312069</v>
      </c>
      <c r="AY203">
        <v>1</v>
      </c>
      <c r="AZ203">
        <v>0</v>
      </c>
      <c r="BA203">
        <v>221</v>
      </c>
      <c r="BB203">
        <v>1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24.684000000000001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1</v>
      </c>
      <c r="BQ203">
        <v>24.684000000000001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1</v>
      </c>
      <c r="CV203">
        <v>0</v>
      </c>
      <c r="CW203">
        <v>0</v>
      </c>
      <c r="CX203">
        <f>ROUND(Y203*Source!I197,7)</f>
        <v>8.4480000000000004E-4</v>
      </c>
      <c r="CY203">
        <f t="shared" si="63"/>
        <v>9.35</v>
      </c>
      <c r="CZ203">
        <f t="shared" si="64"/>
        <v>9.35</v>
      </c>
      <c r="DA203">
        <f t="shared" si="65"/>
        <v>1</v>
      </c>
      <c r="DB203">
        <f t="shared" si="57"/>
        <v>24.68</v>
      </c>
      <c r="DC203">
        <f t="shared" si="58"/>
        <v>0</v>
      </c>
      <c r="DD203" t="s">
        <v>3</v>
      </c>
      <c r="DE203" t="s">
        <v>3</v>
      </c>
      <c r="DF203">
        <f>ROUND(ROUND(AE203,2)*CX203,2)</f>
        <v>0.01</v>
      </c>
      <c r="DG203">
        <f t="shared" si="62"/>
        <v>0</v>
      </c>
      <c r="DH203">
        <f t="shared" si="59"/>
        <v>0</v>
      </c>
      <c r="DI203">
        <f t="shared" si="60"/>
        <v>0</v>
      </c>
      <c r="DJ203">
        <f t="shared" si="66"/>
        <v>0.01</v>
      </c>
      <c r="DK203">
        <v>1</v>
      </c>
      <c r="DL203" t="s">
        <v>3</v>
      </c>
      <c r="DM203">
        <v>0</v>
      </c>
      <c r="DN203" t="s">
        <v>3</v>
      </c>
      <c r="DO203">
        <v>0</v>
      </c>
    </row>
    <row r="204" spans="1:119" x14ac:dyDescent="0.2">
      <c r="A204">
        <f>ROW(Source!A197)</f>
        <v>197</v>
      </c>
      <c r="B204">
        <v>72309884</v>
      </c>
      <c r="C204">
        <v>72312042</v>
      </c>
      <c r="D204">
        <v>70568070</v>
      </c>
      <c r="E204">
        <v>1</v>
      </c>
      <c r="F204">
        <v>1</v>
      </c>
      <c r="G204">
        <v>1</v>
      </c>
      <c r="H204">
        <v>3</v>
      </c>
      <c r="I204" t="s">
        <v>1067</v>
      </c>
      <c r="J204" t="s">
        <v>1068</v>
      </c>
      <c r="K204" t="s">
        <v>1069</v>
      </c>
      <c r="L204">
        <v>1327</v>
      </c>
      <c r="N204">
        <v>1005</v>
      </c>
      <c r="O204" t="s">
        <v>1070</v>
      </c>
      <c r="P204" t="s">
        <v>1070</v>
      </c>
      <c r="Q204">
        <v>1</v>
      </c>
      <c r="W204">
        <v>0</v>
      </c>
      <c r="X204">
        <v>-1496155470</v>
      </c>
      <c r="Y204">
        <f t="shared" si="56"/>
        <v>5.6</v>
      </c>
      <c r="AA204">
        <v>14.24</v>
      </c>
      <c r="AB204">
        <v>0</v>
      </c>
      <c r="AC204">
        <v>0</v>
      </c>
      <c r="AD204">
        <v>0</v>
      </c>
      <c r="AE204">
        <v>12.83</v>
      </c>
      <c r="AF204">
        <v>0</v>
      </c>
      <c r="AG204">
        <v>0</v>
      </c>
      <c r="AH204">
        <v>0</v>
      </c>
      <c r="AI204">
        <v>1.1100000000000001</v>
      </c>
      <c r="AJ204">
        <v>1</v>
      </c>
      <c r="AK204">
        <v>1</v>
      </c>
      <c r="AL204">
        <v>1</v>
      </c>
      <c r="AM204">
        <v>2</v>
      </c>
      <c r="AN204">
        <v>0</v>
      </c>
      <c r="AO204">
        <v>0</v>
      </c>
      <c r="AP204">
        <v>1</v>
      </c>
      <c r="AQ204">
        <v>1</v>
      </c>
      <c r="AR204">
        <v>0</v>
      </c>
      <c r="AS204" t="s">
        <v>3</v>
      </c>
      <c r="AT204">
        <v>5.6</v>
      </c>
      <c r="AU204" t="s">
        <v>3</v>
      </c>
      <c r="AV204">
        <v>0</v>
      </c>
      <c r="AW204">
        <v>2</v>
      </c>
      <c r="AX204">
        <v>72312070</v>
      </c>
      <c r="AY204">
        <v>1</v>
      </c>
      <c r="AZ204">
        <v>0</v>
      </c>
      <c r="BA204">
        <v>222</v>
      </c>
      <c r="BB204">
        <v>1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71.847999999999999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1</v>
      </c>
      <c r="BQ204">
        <v>71.847999999999999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1</v>
      </c>
      <c r="CV204">
        <v>0</v>
      </c>
      <c r="CW204">
        <v>0</v>
      </c>
      <c r="CX204">
        <f>ROUND(Y204*Source!I197,7)</f>
        <v>1.792E-3</v>
      </c>
      <c r="CY204">
        <f t="shared" si="63"/>
        <v>14.24</v>
      </c>
      <c r="CZ204">
        <f t="shared" si="64"/>
        <v>12.83</v>
      </c>
      <c r="DA204">
        <f t="shared" si="65"/>
        <v>1.1100000000000001</v>
      </c>
      <c r="DB204">
        <f t="shared" si="57"/>
        <v>71.849999999999994</v>
      </c>
      <c r="DC204">
        <f t="shared" si="58"/>
        <v>0</v>
      </c>
      <c r="DD204" t="s">
        <v>3</v>
      </c>
      <c r="DE204" t="s">
        <v>3</v>
      </c>
      <c r="DF204">
        <f t="shared" ref="DF204:DF212" si="67">ROUND(ROUND(AE204*AI204,2)*CX204,2)</f>
        <v>0.03</v>
      </c>
      <c r="DG204">
        <f t="shared" si="62"/>
        <v>0</v>
      </c>
      <c r="DH204">
        <f t="shared" si="59"/>
        <v>0</v>
      </c>
      <c r="DI204">
        <f t="shared" si="60"/>
        <v>0</v>
      </c>
      <c r="DJ204">
        <f t="shared" si="66"/>
        <v>0.03</v>
      </c>
      <c r="DK204">
        <v>0</v>
      </c>
      <c r="DL204" t="s">
        <v>3</v>
      </c>
      <c r="DM204">
        <v>0</v>
      </c>
      <c r="DN204" t="s">
        <v>3</v>
      </c>
      <c r="DO204">
        <v>0</v>
      </c>
    </row>
    <row r="205" spans="1:119" x14ac:dyDescent="0.2">
      <c r="A205">
        <f>ROW(Source!A197)</f>
        <v>197</v>
      </c>
      <c r="B205">
        <v>72309884</v>
      </c>
      <c r="C205">
        <v>72312042</v>
      </c>
      <c r="D205">
        <v>70569321</v>
      </c>
      <c r="E205">
        <v>1</v>
      </c>
      <c r="F205">
        <v>1</v>
      </c>
      <c r="G205">
        <v>1</v>
      </c>
      <c r="H205">
        <v>3</v>
      </c>
      <c r="I205" t="s">
        <v>1138</v>
      </c>
      <c r="J205" t="s">
        <v>1139</v>
      </c>
      <c r="K205" t="s">
        <v>1140</v>
      </c>
      <c r="L205">
        <v>1348</v>
      </c>
      <c r="N205">
        <v>1009</v>
      </c>
      <c r="O205" t="s">
        <v>236</v>
      </c>
      <c r="P205" t="s">
        <v>236</v>
      </c>
      <c r="Q205">
        <v>1000</v>
      </c>
      <c r="W205">
        <v>0</v>
      </c>
      <c r="X205">
        <v>1479353699</v>
      </c>
      <c r="Y205">
        <f t="shared" si="56"/>
        <v>3.6999999999999998E-2</v>
      </c>
      <c r="AA205">
        <v>85761.36</v>
      </c>
      <c r="AB205">
        <v>0</v>
      </c>
      <c r="AC205">
        <v>0</v>
      </c>
      <c r="AD205">
        <v>0</v>
      </c>
      <c r="AE205">
        <v>70296.2</v>
      </c>
      <c r="AF205">
        <v>0</v>
      </c>
      <c r="AG205">
        <v>0</v>
      </c>
      <c r="AH205">
        <v>0</v>
      </c>
      <c r="AI205">
        <v>1.22</v>
      </c>
      <c r="AJ205">
        <v>1</v>
      </c>
      <c r="AK205">
        <v>1</v>
      </c>
      <c r="AL205">
        <v>1</v>
      </c>
      <c r="AM205">
        <v>2</v>
      </c>
      <c r="AN205">
        <v>0</v>
      </c>
      <c r="AO205">
        <v>0</v>
      </c>
      <c r="AP205">
        <v>1</v>
      </c>
      <c r="AQ205">
        <v>1</v>
      </c>
      <c r="AR205">
        <v>0</v>
      </c>
      <c r="AS205" t="s">
        <v>3</v>
      </c>
      <c r="AT205">
        <v>3.6999999999999998E-2</v>
      </c>
      <c r="AU205" t="s">
        <v>3</v>
      </c>
      <c r="AV205">
        <v>0</v>
      </c>
      <c r="AW205">
        <v>2</v>
      </c>
      <c r="AX205">
        <v>72312071</v>
      </c>
      <c r="AY205">
        <v>1</v>
      </c>
      <c r="AZ205">
        <v>0</v>
      </c>
      <c r="BA205">
        <v>223</v>
      </c>
      <c r="BB205">
        <v>1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2600.9593999999997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1</v>
      </c>
      <c r="BQ205">
        <v>2600.9593999999997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1</v>
      </c>
      <c r="CV205">
        <v>0</v>
      </c>
      <c r="CW205">
        <v>0</v>
      </c>
      <c r="CX205">
        <f>ROUND(Y205*Source!I197,7)</f>
        <v>1.1800000000000001E-5</v>
      </c>
      <c r="CY205">
        <f t="shared" si="63"/>
        <v>85761.36</v>
      </c>
      <c r="CZ205">
        <f t="shared" si="64"/>
        <v>70296.2</v>
      </c>
      <c r="DA205">
        <f t="shared" si="65"/>
        <v>1.22</v>
      </c>
      <c r="DB205">
        <f t="shared" si="57"/>
        <v>2600.96</v>
      </c>
      <c r="DC205">
        <f t="shared" si="58"/>
        <v>0</v>
      </c>
      <c r="DD205" t="s">
        <v>3</v>
      </c>
      <c r="DE205" t="s">
        <v>3</v>
      </c>
      <c r="DF205">
        <f t="shared" si="67"/>
        <v>1.01</v>
      </c>
      <c r="DG205">
        <f t="shared" si="62"/>
        <v>0</v>
      </c>
      <c r="DH205">
        <f t="shared" si="59"/>
        <v>0</v>
      </c>
      <c r="DI205">
        <f t="shared" si="60"/>
        <v>0</v>
      </c>
      <c r="DJ205">
        <f t="shared" si="66"/>
        <v>1.01</v>
      </c>
      <c r="DK205">
        <v>0</v>
      </c>
      <c r="DL205" t="s">
        <v>3</v>
      </c>
      <c r="DM205">
        <v>0</v>
      </c>
      <c r="DN205" t="s">
        <v>3</v>
      </c>
      <c r="DO205">
        <v>0</v>
      </c>
    </row>
    <row r="206" spans="1:119" x14ac:dyDescent="0.2">
      <c r="A206">
        <f>ROW(Source!A197)</f>
        <v>197</v>
      </c>
      <c r="B206">
        <v>72309884</v>
      </c>
      <c r="C206">
        <v>72312042</v>
      </c>
      <c r="D206">
        <v>70571132</v>
      </c>
      <c r="E206">
        <v>1</v>
      </c>
      <c r="F206">
        <v>1</v>
      </c>
      <c r="G206">
        <v>1</v>
      </c>
      <c r="H206">
        <v>3</v>
      </c>
      <c r="I206" t="s">
        <v>1141</v>
      </c>
      <c r="J206" t="s">
        <v>1142</v>
      </c>
      <c r="K206" t="s">
        <v>1143</v>
      </c>
      <c r="L206">
        <v>1348</v>
      </c>
      <c r="N206">
        <v>1009</v>
      </c>
      <c r="O206" t="s">
        <v>236</v>
      </c>
      <c r="P206" t="s">
        <v>236</v>
      </c>
      <c r="Q206">
        <v>1000</v>
      </c>
      <c r="W206">
        <v>0</v>
      </c>
      <c r="X206">
        <v>-752987163</v>
      </c>
      <c r="Y206">
        <f t="shared" si="56"/>
        <v>0.05</v>
      </c>
      <c r="AA206">
        <v>7068.57</v>
      </c>
      <c r="AB206">
        <v>0</v>
      </c>
      <c r="AC206">
        <v>0</v>
      </c>
      <c r="AD206">
        <v>0</v>
      </c>
      <c r="AE206">
        <v>5275.05</v>
      </c>
      <c r="AF206">
        <v>0</v>
      </c>
      <c r="AG206">
        <v>0</v>
      </c>
      <c r="AH206">
        <v>0</v>
      </c>
      <c r="AI206">
        <v>1.34</v>
      </c>
      <c r="AJ206">
        <v>1</v>
      </c>
      <c r="AK206">
        <v>1</v>
      </c>
      <c r="AL206">
        <v>1</v>
      </c>
      <c r="AM206">
        <v>2</v>
      </c>
      <c r="AN206">
        <v>0</v>
      </c>
      <c r="AO206">
        <v>0</v>
      </c>
      <c r="AP206">
        <v>1</v>
      </c>
      <c r="AQ206">
        <v>1</v>
      </c>
      <c r="AR206">
        <v>0</v>
      </c>
      <c r="AS206" t="s">
        <v>3</v>
      </c>
      <c r="AT206">
        <v>0.05</v>
      </c>
      <c r="AU206" t="s">
        <v>3</v>
      </c>
      <c r="AV206">
        <v>0</v>
      </c>
      <c r="AW206">
        <v>2</v>
      </c>
      <c r="AX206">
        <v>72312072</v>
      </c>
      <c r="AY206">
        <v>1</v>
      </c>
      <c r="AZ206">
        <v>0</v>
      </c>
      <c r="BA206">
        <v>224</v>
      </c>
      <c r="BB206">
        <v>1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263.7525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1</v>
      </c>
      <c r="BQ206">
        <v>263.7525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1</v>
      </c>
      <c r="CV206">
        <v>0</v>
      </c>
      <c r="CW206">
        <v>0</v>
      </c>
      <c r="CX206">
        <f>ROUND(Y206*Source!I197,7)</f>
        <v>1.5999999999999999E-5</v>
      </c>
      <c r="CY206">
        <f t="shared" si="63"/>
        <v>7068.57</v>
      </c>
      <c r="CZ206">
        <f t="shared" si="64"/>
        <v>5275.05</v>
      </c>
      <c r="DA206">
        <f t="shared" si="65"/>
        <v>1.34</v>
      </c>
      <c r="DB206">
        <f t="shared" si="57"/>
        <v>263.75</v>
      </c>
      <c r="DC206">
        <f t="shared" si="58"/>
        <v>0</v>
      </c>
      <c r="DD206" t="s">
        <v>3</v>
      </c>
      <c r="DE206" t="s">
        <v>3</v>
      </c>
      <c r="DF206">
        <f t="shared" si="67"/>
        <v>0.11</v>
      </c>
      <c r="DG206">
        <f t="shared" si="62"/>
        <v>0</v>
      </c>
      <c r="DH206">
        <f t="shared" si="59"/>
        <v>0</v>
      </c>
      <c r="DI206">
        <f t="shared" si="60"/>
        <v>0</v>
      </c>
      <c r="DJ206">
        <f t="shared" si="66"/>
        <v>0.11</v>
      </c>
      <c r="DK206">
        <v>0</v>
      </c>
      <c r="DL206" t="s">
        <v>3</v>
      </c>
      <c r="DM206">
        <v>0</v>
      </c>
      <c r="DN206" t="s">
        <v>3</v>
      </c>
      <c r="DO206">
        <v>0</v>
      </c>
    </row>
    <row r="207" spans="1:119" x14ac:dyDescent="0.2">
      <c r="A207">
        <f>ROW(Source!A197)</f>
        <v>197</v>
      </c>
      <c r="B207">
        <v>72309884</v>
      </c>
      <c r="C207">
        <v>72312042</v>
      </c>
      <c r="D207">
        <v>70571462</v>
      </c>
      <c r="E207">
        <v>1</v>
      </c>
      <c r="F207">
        <v>1</v>
      </c>
      <c r="G207">
        <v>1</v>
      </c>
      <c r="H207">
        <v>3</v>
      </c>
      <c r="I207" t="s">
        <v>346</v>
      </c>
      <c r="J207" t="s">
        <v>348</v>
      </c>
      <c r="K207" t="s">
        <v>347</v>
      </c>
      <c r="L207">
        <v>1339</v>
      </c>
      <c r="N207">
        <v>1007</v>
      </c>
      <c r="O207" t="s">
        <v>231</v>
      </c>
      <c r="P207" t="s">
        <v>231</v>
      </c>
      <c r="Q207">
        <v>1</v>
      </c>
      <c r="W207">
        <v>0</v>
      </c>
      <c r="X207">
        <v>-589483688</v>
      </c>
      <c r="Y207">
        <f t="shared" si="56"/>
        <v>12.5</v>
      </c>
      <c r="AA207">
        <v>7840.24</v>
      </c>
      <c r="AB207">
        <v>0</v>
      </c>
      <c r="AC207">
        <v>0</v>
      </c>
      <c r="AD207">
        <v>0</v>
      </c>
      <c r="AE207">
        <v>5444.61</v>
      </c>
      <c r="AF207">
        <v>0</v>
      </c>
      <c r="AG207">
        <v>0</v>
      </c>
      <c r="AH207">
        <v>0</v>
      </c>
      <c r="AI207">
        <v>1.44</v>
      </c>
      <c r="AJ207">
        <v>1</v>
      </c>
      <c r="AK207">
        <v>1</v>
      </c>
      <c r="AL207">
        <v>1</v>
      </c>
      <c r="AM207">
        <v>0</v>
      </c>
      <c r="AN207">
        <v>0</v>
      </c>
      <c r="AO207">
        <v>0</v>
      </c>
      <c r="AP207">
        <v>1</v>
      </c>
      <c r="AQ207">
        <v>0</v>
      </c>
      <c r="AR207">
        <v>0</v>
      </c>
      <c r="AS207" t="s">
        <v>3</v>
      </c>
      <c r="AT207">
        <v>12.5</v>
      </c>
      <c r="AU207" t="s">
        <v>3</v>
      </c>
      <c r="AV207">
        <v>0</v>
      </c>
      <c r="AW207">
        <v>1</v>
      </c>
      <c r="AX207">
        <v>-1</v>
      </c>
      <c r="AY207">
        <v>0</v>
      </c>
      <c r="AZ207">
        <v>0</v>
      </c>
      <c r="BA207" t="s">
        <v>3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CV207">
        <v>0</v>
      </c>
      <c r="CW207">
        <v>0</v>
      </c>
      <c r="CX207">
        <f>ROUND(Y207*Source!I197,7)</f>
        <v>4.0000000000000001E-3</v>
      </c>
      <c r="CY207">
        <f t="shared" si="63"/>
        <v>7840.24</v>
      </c>
      <c r="CZ207">
        <f t="shared" si="64"/>
        <v>5444.61</v>
      </c>
      <c r="DA207">
        <f t="shared" si="65"/>
        <v>1.44</v>
      </c>
      <c r="DB207">
        <f t="shared" si="57"/>
        <v>68057.63</v>
      </c>
      <c r="DC207">
        <f t="shared" si="58"/>
        <v>0</v>
      </c>
      <c r="DD207" t="s">
        <v>3</v>
      </c>
      <c r="DE207" t="s">
        <v>3</v>
      </c>
      <c r="DF207">
        <f t="shared" si="67"/>
        <v>31.36</v>
      </c>
      <c r="DG207">
        <f t="shared" si="62"/>
        <v>0</v>
      </c>
      <c r="DH207">
        <f t="shared" si="59"/>
        <v>0</v>
      </c>
      <c r="DI207">
        <f t="shared" si="60"/>
        <v>0</v>
      </c>
      <c r="DJ207">
        <f t="shared" si="66"/>
        <v>31.36</v>
      </c>
      <c r="DK207">
        <v>0</v>
      </c>
      <c r="DL207" t="s">
        <v>3</v>
      </c>
      <c r="DM207">
        <v>0</v>
      </c>
      <c r="DN207" t="s">
        <v>3</v>
      </c>
      <c r="DO207">
        <v>0</v>
      </c>
    </row>
    <row r="208" spans="1:119" x14ac:dyDescent="0.2">
      <c r="A208">
        <f>ROW(Source!A197)</f>
        <v>197</v>
      </c>
      <c r="B208">
        <v>72309884</v>
      </c>
      <c r="C208">
        <v>72312042</v>
      </c>
      <c r="D208">
        <v>70576492</v>
      </c>
      <c r="E208">
        <v>1</v>
      </c>
      <c r="F208">
        <v>1</v>
      </c>
      <c r="G208">
        <v>1</v>
      </c>
      <c r="H208">
        <v>3</v>
      </c>
      <c r="I208" t="s">
        <v>1144</v>
      </c>
      <c r="J208" t="s">
        <v>1145</v>
      </c>
      <c r="K208" t="s">
        <v>1146</v>
      </c>
      <c r="L208">
        <v>1348</v>
      </c>
      <c r="N208">
        <v>1009</v>
      </c>
      <c r="O208" t="s">
        <v>236</v>
      </c>
      <c r="P208" t="s">
        <v>236</v>
      </c>
      <c r="Q208">
        <v>1000</v>
      </c>
      <c r="W208">
        <v>0</v>
      </c>
      <c r="X208">
        <v>1897739153</v>
      </c>
      <c r="Y208">
        <f t="shared" si="56"/>
        <v>0.04</v>
      </c>
      <c r="AA208">
        <v>53629.8</v>
      </c>
      <c r="AB208">
        <v>0</v>
      </c>
      <c r="AC208">
        <v>0</v>
      </c>
      <c r="AD208">
        <v>0</v>
      </c>
      <c r="AE208">
        <v>60258.2</v>
      </c>
      <c r="AF208">
        <v>0</v>
      </c>
      <c r="AG208">
        <v>0</v>
      </c>
      <c r="AH208">
        <v>0</v>
      </c>
      <c r="AI208">
        <v>0.89</v>
      </c>
      <c r="AJ208">
        <v>1</v>
      </c>
      <c r="AK208">
        <v>1</v>
      </c>
      <c r="AL208">
        <v>1</v>
      </c>
      <c r="AM208">
        <v>2</v>
      </c>
      <c r="AN208">
        <v>0</v>
      </c>
      <c r="AO208">
        <v>0</v>
      </c>
      <c r="AP208">
        <v>1</v>
      </c>
      <c r="AQ208">
        <v>1</v>
      </c>
      <c r="AR208">
        <v>0</v>
      </c>
      <c r="AS208" t="s">
        <v>3</v>
      </c>
      <c r="AT208">
        <v>0.04</v>
      </c>
      <c r="AU208" t="s">
        <v>3</v>
      </c>
      <c r="AV208">
        <v>0</v>
      </c>
      <c r="AW208">
        <v>2</v>
      </c>
      <c r="AX208">
        <v>72312074</v>
      </c>
      <c r="AY208">
        <v>1</v>
      </c>
      <c r="AZ208">
        <v>0</v>
      </c>
      <c r="BA208">
        <v>226</v>
      </c>
      <c r="BB208">
        <v>1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2410.328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1</v>
      </c>
      <c r="BQ208">
        <v>2410.328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1</v>
      </c>
      <c r="CV208">
        <v>0</v>
      </c>
      <c r="CW208">
        <v>0</v>
      </c>
      <c r="CX208">
        <f>ROUND(Y208*Source!I197,7)</f>
        <v>1.2799999999999999E-5</v>
      </c>
      <c r="CY208">
        <f t="shared" si="63"/>
        <v>53629.8</v>
      </c>
      <c r="CZ208">
        <f t="shared" si="64"/>
        <v>60258.2</v>
      </c>
      <c r="DA208">
        <f t="shared" si="65"/>
        <v>0.89</v>
      </c>
      <c r="DB208">
        <f t="shared" si="57"/>
        <v>2410.33</v>
      </c>
      <c r="DC208">
        <f t="shared" si="58"/>
        <v>0</v>
      </c>
      <c r="DD208" t="s">
        <v>3</v>
      </c>
      <c r="DE208" t="s">
        <v>3</v>
      </c>
      <c r="DF208">
        <f t="shared" si="67"/>
        <v>0.69</v>
      </c>
      <c r="DG208">
        <f t="shared" si="62"/>
        <v>0</v>
      </c>
      <c r="DH208">
        <f t="shared" si="59"/>
        <v>0</v>
      </c>
      <c r="DI208">
        <f t="shared" si="60"/>
        <v>0</v>
      </c>
      <c r="DJ208">
        <f t="shared" si="66"/>
        <v>0.69</v>
      </c>
      <c r="DK208">
        <v>0</v>
      </c>
      <c r="DL208" t="s">
        <v>3</v>
      </c>
      <c r="DM208">
        <v>0</v>
      </c>
      <c r="DN208" t="s">
        <v>3</v>
      </c>
      <c r="DO208">
        <v>0</v>
      </c>
    </row>
    <row r="209" spans="1:119" x14ac:dyDescent="0.2">
      <c r="A209">
        <f>ROW(Source!A197)</f>
        <v>197</v>
      </c>
      <c r="B209">
        <v>72309884</v>
      </c>
      <c r="C209">
        <v>72312042</v>
      </c>
      <c r="D209">
        <v>70578629</v>
      </c>
      <c r="E209">
        <v>1</v>
      </c>
      <c r="F209">
        <v>1</v>
      </c>
      <c r="G209">
        <v>1</v>
      </c>
      <c r="H209">
        <v>3</v>
      </c>
      <c r="I209" t="s">
        <v>1147</v>
      </c>
      <c r="J209" t="s">
        <v>1148</v>
      </c>
      <c r="K209" t="s">
        <v>1149</v>
      </c>
      <c r="L209">
        <v>1339</v>
      </c>
      <c r="N209">
        <v>1007</v>
      </c>
      <c r="O209" t="s">
        <v>231</v>
      </c>
      <c r="P209" t="s">
        <v>231</v>
      </c>
      <c r="Q209">
        <v>1</v>
      </c>
      <c r="W209">
        <v>0</v>
      </c>
      <c r="X209">
        <v>-76269591</v>
      </c>
      <c r="Y209">
        <f t="shared" si="56"/>
        <v>0.69</v>
      </c>
      <c r="AA209">
        <v>5797.85</v>
      </c>
      <c r="AB209">
        <v>0</v>
      </c>
      <c r="AC209">
        <v>0</v>
      </c>
      <c r="AD209">
        <v>0</v>
      </c>
      <c r="AE209">
        <v>6442.06</v>
      </c>
      <c r="AF209">
        <v>0</v>
      </c>
      <c r="AG209">
        <v>0</v>
      </c>
      <c r="AH209">
        <v>0</v>
      </c>
      <c r="AI209">
        <v>0.9</v>
      </c>
      <c r="AJ209">
        <v>1</v>
      </c>
      <c r="AK209">
        <v>1</v>
      </c>
      <c r="AL209">
        <v>1</v>
      </c>
      <c r="AM209">
        <v>2</v>
      </c>
      <c r="AN209">
        <v>0</v>
      </c>
      <c r="AO209">
        <v>0</v>
      </c>
      <c r="AP209">
        <v>1</v>
      </c>
      <c r="AQ209">
        <v>1</v>
      </c>
      <c r="AR209">
        <v>0</v>
      </c>
      <c r="AS209" t="s">
        <v>3</v>
      </c>
      <c r="AT209">
        <v>0.69</v>
      </c>
      <c r="AU209" t="s">
        <v>3</v>
      </c>
      <c r="AV209">
        <v>0</v>
      </c>
      <c r="AW209">
        <v>2</v>
      </c>
      <c r="AX209">
        <v>72312075</v>
      </c>
      <c r="AY209">
        <v>1</v>
      </c>
      <c r="AZ209">
        <v>0</v>
      </c>
      <c r="BA209">
        <v>227</v>
      </c>
      <c r="BB209">
        <v>1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4445.0213999999996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1</v>
      </c>
      <c r="BQ209">
        <v>4445.0213999999996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1</v>
      </c>
      <c r="CV209">
        <v>0</v>
      </c>
      <c r="CW209">
        <v>0</v>
      </c>
      <c r="CX209">
        <f>ROUND(Y209*Source!I197,7)</f>
        <v>2.208E-4</v>
      </c>
      <c r="CY209">
        <f t="shared" si="63"/>
        <v>5797.85</v>
      </c>
      <c r="CZ209">
        <f t="shared" si="64"/>
        <v>6442.06</v>
      </c>
      <c r="DA209">
        <f t="shared" si="65"/>
        <v>0.9</v>
      </c>
      <c r="DB209">
        <f t="shared" si="57"/>
        <v>4445.0200000000004</v>
      </c>
      <c r="DC209">
        <f t="shared" si="58"/>
        <v>0</v>
      </c>
      <c r="DD209" t="s">
        <v>3</v>
      </c>
      <c r="DE209" t="s">
        <v>3</v>
      </c>
      <c r="DF209">
        <f t="shared" si="67"/>
        <v>1.28</v>
      </c>
      <c r="DG209">
        <f t="shared" si="62"/>
        <v>0</v>
      </c>
      <c r="DH209">
        <f t="shared" si="59"/>
        <v>0</v>
      </c>
      <c r="DI209">
        <f t="shared" si="60"/>
        <v>0</v>
      </c>
      <c r="DJ209">
        <f t="shared" si="66"/>
        <v>1.28</v>
      </c>
      <c r="DK209">
        <v>0</v>
      </c>
      <c r="DL209" t="s">
        <v>3</v>
      </c>
      <c r="DM209">
        <v>0</v>
      </c>
      <c r="DN209" t="s">
        <v>3</v>
      </c>
      <c r="DO209">
        <v>0</v>
      </c>
    </row>
    <row r="210" spans="1:119" x14ac:dyDescent="0.2">
      <c r="A210">
        <f>ROW(Source!A197)</f>
        <v>197</v>
      </c>
      <c r="B210">
        <v>72309884</v>
      </c>
      <c r="C210">
        <v>72312042</v>
      </c>
      <c r="D210">
        <v>70578659</v>
      </c>
      <c r="E210">
        <v>1</v>
      </c>
      <c r="F210">
        <v>1</v>
      </c>
      <c r="G210">
        <v>1</v>
      </c>
      <c r="H210">
        <v>3</v>
      </c>
      <c r="I210" t="s">
        <v>1150</v>
      </c>
      <c r="J210" t="s">
        <v>1151</v>
      </c>
      <c r="K210" t="s">
        <v>1152</v>
      </c>
      <c r="L210">
        <v>1339</v>
      </c>
      <c r="N210">
        <v>1007</v>
      </c>
      <c r="O210" t="s">
        <v>231</v>
      </c>
      <c r="P210" t="s">
        <v>231</v>
      </c>
      <c r="Q210">
        <v>1</v>
      </c>
      <c r="W210">
        <v>0</v>
      </c>
      <c r="X210">
        <v>-445010598</v>
      </c>
      <c r="Y210">
        <f t="shared" si="56"/>
        <v>0.08</v>
      </c>
      <c r="AA210">
        <v>16660.990000000002</v>
      </c>
      <c r="AB210">
        <v>0</v>
      </c>
      <c r="AC210">
        <v>0</v>
      </c>
      <c r="AD210">
        <v>0</v>
      </c>
      <c r="AE210">
        <v>16496.03</v>
      </c>
      <c r="AF210">
        <v>0</v>
      </c>
      <c r="AG210">
        <v>0</v>
      </c>
      <c r="AH210">
        <v>0</v>
      </c>
      <c r="AI210">
        <v>1.01</v>
      </c>
      <c r="AJ210">
        <v>1</v>
      </c>
      <c r="AK210">
        <v>1</v>
      </c>
      <c r="AL210">
        <v>1</v>
      </c>
      <c r="AM210">
        <v>2</v>
      </c>
      <c r="AN210">
        <v>0</v>
      </c>
      <c r="AO210">
        <v>0</v>
      </c>
      <c r="AP210">
        <v>1</v>
      </c>
      <c r="AQ210">
        <v>1</v>
      </c>
      <c r="AR210">
        <v>0</v>
      </c>
      <c r="AS210" t="s">
        <v>3</v>
      </c>
      <c r="AT210">
        <v>0.08</v>
      </c>
      <c r="AU210" t="s">
        <v>3</v>
      </c>
      <c r="AV210">
        <v>0</v>
      </c>
      <c r="AW210">
        <v>2</v>
      </c>
      <c r="AX210">
        <v>72312076</v>
      </c>
      <c r="AY210">
        <v>1</v>
      </c>
      <c r="AZ210">
        <v>0</v>
      </c>
      <c r="BA210">
        <v>228</v>
      </c>
      <c r="BB210">
        <v>1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1319.6823999999999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1</v>
      </c>
      <c r="BQ210">
        <v>1319.6823999999999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1</v>
      </c>
      <c r="CV210">
        <v>0</v>
      </c>
      <c r="CW210">
        <v>0</v>
      </c>
      <c r="CX210">
        <f>ROUND(Y210*Source!I197,7)</f>
        <v>2.5599999999999999E-5</v>
      </c>
      <c r="CY210">
        <f t="shared" si="63"/>
        <v>16660.990000000002</v>
      </c>
      <c r="CZ210">
        <f t="shared" si="64"/>
        <v>16496.03</v>
      </c>
      <c r="DA210">
        <f t="shared" si="65"/>
        <v>1.01</v>
      </c>
      <c r="DB210">
        <f t="shared" si="57"/>
        <v>1319.68</v>
      </c>
      <c r="DC210">
        <f t="shared" si="58"/>
        <v>0</v>
      </c>
      <c r="DD210" t="s">
        <v>3</v>
      </c>
      <c r="DE210" t="s">
        <v>3</v>
      </c>
      <c r="DF210">
        <f t="shared" si="67"/>
        <v>0.43</v>
      </c>
      <c r="DG210">
        <f t="shared" si="62"/>
        <v>0</v>
      </c>
      <c r="DH210">
        <f t="shared" si="59"/>
        <v>0</v>
      </c>
      <c r="DI210">
        <f t="shared" si="60"/>
        <v>0</v>
      </c>
      <c r="DJ210">
        <f t="shared" si="66"/>
        <v>0.43</v>
      </c>
      <c r="DK210">
        <v>0</v>
      </c>
      <c r="DL210" t="s">
        <v>3</v>
      </c>
      <c r="DM210">
        <v>0</v>
      </c>
      <c r="DN210" t="s">
        <v>3</v>
      </c>
      <c r="DO210">
        <v>0</v>
      </c>
    </row>
    <row r="211" spans="1:119" x14ac:dyDescent="0.2">
      <c r="A211">
        <f>ROW(Source!A197)</f>
        <v>197</v>
      </c>
      <c r="B211">
        <v>72309884</v>
      </c>
      <c r="C211">
        <v>72312042</v>
      </c>
      <c r="D211">
        <v>70578704</v>
      </c>
      <c r="E211">
        <v>1</v>
      </c>
      <c r="F211">
        <v>1</v>
      </c>
      <c r="G211">
        <v>1</v>
      </c>
      <c r="H211">
        <v>3</v>
      </c>
      <c r="I211" t="s">
        <v>1153</v>
      </c>
      <c r="J211" t="s">
        <v>1154</v>
      </c>
      <c r="K211" t="s">
        <v>1155</v>
      </c>
      <c r="L211">
        <v>1339</v>
      </c>
      <c r="N211">
        <v>1007</v>
      </c>
      <c r="O211" t="s">
        <v>231</v>
      </c>
      <c r="P211" t="s">
        <v>231</v>
      </c>
      <c r="Q211">
        <v>1</v>
      </c>
      <c r="W211">
        <v>0</v>
      </c>
      <c r="X211">
        <v>-808647739</v>
      </c>
      <c r="Y211">
        <f t="shared" si="56"/>
        <v>0.2</v>
      </c>
      <c r="AA211">
        <v>8934.85</v>
      </c>
      <c r="AB211">
        <v>0</v>
      </c>
      <c r="AC211">
        <v>0</v>
      </c>
      <c r="AD211">
        <v>0</v>
      </c>
      <c r="AE211">
        <v>5764.42</v>
      </c>
      <c r="AF211">
        <v>0</v>
      </c>
      <c r="AG211">
        <v>0</v>
      </c>
      <c r="AH211">
        <v>0</v>
      </c>
      <c r="AI211">
        <v>1.55</v>
      </c>
      <c r="AJ211">
        <v>1</v>
      </c>
      <c r="AK211">
        <v>1</v>
      </c>
      <c r="AL211">
        <v>1</v>
      </c>
      <c r="AM211">
        <v>2</v>
      </c>
      <c r="AN211">
        <v>0</v>
      </c>
      <c r="AO211">
        <v>0</v>
      </c>
      <c r="AP211">
        <v>1</v>
      </c>
      <c r="AQ211">
        <v>1</v>
      </c>
      <c r="AR211">
        <v>0</v>
      </c>
      <c r="AS211" t="s">
        <v>3</v>
      </c>
      <c r="AT211">
        <v>0.2</v>
      </c>
      <c r="AU211" t="s">
        <v>3</v>
      </c>
      <c r="AV211">
        <v>0</v>
      </c>
      <c r="AW211">
        <v>2</v>
      </c>
      <c r="AX211">
        <v>72312078</v>
      </c>
      <c r="AY211">
        <v>1</v>
      </c>
      <c r="AZ211">
        <v>0</v>
      </c>
      <c r="BA211">
        <v>230</v>
      </c>
      <c r="BB211">
        <v>1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1152.884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1</v>
      </c>
      <c r="BQ211">
        <v>1152.884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1</v>
      </c>
      <c r="CV211">
        <v>0</v>
      </c>
      <c r="CW211">
        <v>0</v>
      </c>
      <c r="CX211">
        <f>ROUND(Y211*Source!I197,7)</f>
        <v>6.3999999999999997E-5</v>
      </c>
      <c r="CY211">
        <f t="shared" si="63"/>
        <v>8934.85</v>
      </c>
      <c r="CZ211">
        <f t="shared" si="64"/>
        <v>5764.42</v>
      </c>
      <c r="DA211">
        <f t="shared" si="65"/>
        <v>1.55</v>
      </c>
      <c r="DB211">
        <f t="shared" si="57"/>
        <v>1152.8800000000001</v>
      </c>
      <c r="DC211">
        <f t="shared" si="58"/>
        <v>0</v>
      </c>
      <c r="DD211" t="s">
        <v>3</v>
      </c>
      <c r="DE211" t="s">
        <v>3</v>
      </c>
      <c r="DF211">
        <f t="shared" si="67"/>
        <v>0.56999999999999995</v>
      </c>
      <c r="DG211">
        <f t="shared" si="62"/>
        <v>0</v>
      </c>
      <c r="DH211">
        <f t="shared" si="59"/>
        <v>0</v>
      </c>
      <c r="DI211">
        <f t="shared" si="60"/>
        <v>0</v>
      </c>
      <c r="DJ211">
        <f t="shared" si="66"/>
        <v>0.56999999999999995</v>
      </c>
      <c r="DK211">
        <v>0</v>
      </c>
      <c r="DL211" t="s">
        <v>3</v>
      </c>
      <c r="DM211">
        <v>0</v>
      </c>
      <c r="DN211" t="s">
        <v>3</v>
      </c>
      <c r="DO211">
        <v>0</v>
      </c>
    </row>
    <row r="212" spans="1:119" x14ac:dyDescent="0.2">
      <c r="A212">
        <f>ROW(Source!A197)</f>
        <v>197</v>
      </c>
      <c r="B212">
        <v>72309884</v>
      </c>
      <c r="C212">
        <v>72312042</v>
      </c>
      <c r="D212">
        <v>70578712</v>
      </c>
      <c r="E212">
        <v>1</v>
      </c>
      <c r="F212">
        <v>1</v>
      </c>
      <c r="G212">
        <v>1</v>
      </c>
      <c r="H212">
        <v>3</v>
      </c>
      <c r="I212" t="s">
        <v>1156</v>
      </c>
      <c r="J212" t="s">
        <v>1157</v>
      </c>
      <c r="K212" t="s">
        <v>1158</v>
      </c>
      <c r="L212">
        <v>1339</v>
      </c>
      <c r="N212">
        <v>1007</v>
      </c>
      <c r="O212" t="s">
        <v>231</v>
      </c>
      <c r="P212" t="s">
        <v>231</v>
      </c>
      <c r="Q212">
        <v>1</v>
      </c>
      <c r="W212">
        <v>0</v>
      </c>
      <c r="X212">
        <v>1109773046</v>
      </c>
      <c r="Y212">
        <f t="shared" si="56"/>
        <v>0.69</v>
      </c>
      <c r="AA212">
        <v>8934.85</v>
      </c>
      <c r="AB212">
        <v>0</v>
      </c>
      <c r="AC212">
        <v>0</v>
      </c>
      <c r="AD212">
        <v>0</v>
      </c>
      <c r="AE212">
        <v>5764.42</v>
      </c>
      <c r="AF212">
        <v>0</v>
      </c>
      <c r="AG212">
        <v>0</v>
      </c>
      <c r="AH212">
        <v>0</v>
      </c>
      <c r="AI212">
        <v>1.55</v>
      </c>
      <c r="AJ212">
        <v>1</v>
      </c>
      <c r="AK212">
        <v>1</v>
      </c>
      <c r="AL212">
        <v>1</v>
      </c>
      <c r="AM212">
        <v>2</v>
      </c>
      <c r="AN212">
        <v>0</v>
      </c>
      <c r="AO212">
        <v>0</v>
      </c>
      <c r="AP212">
        <v>1</v>
      </c>
      <c r="AQ212">
        <v>1</v>
      </c>
      <c r="AR212">
        <v>0</v>
      </c>
      <c r="AS212" t="s">
        <v>3</v>
      </c>
      <c r="AT212">
        <v>0.69</v>
      </c>
      <c r="AU212" t="s">
        <v>3</v>
      </c>
      <c r="AV212">
        <v>0</v>
      </c>
      <c r="AW212">
        <v>2</v>
      </c>
      <c r="AX212">
        <v>72312079</v>
      </c>
      <c r="AY212">
        <v>1</v>
      </c>
      <c r="AZ212">
        <v>0</v>
      </c>
      <c r="BA212">
        <v>231</v>
      </c>
      <c r="BB212">
        <v>1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3977.4497999999999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1</v>
      </c>
      <c r="BQ212">
        <v>3977.4497999999999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1</v>
      </c>
      <c r="CV212">
        <v>0</v>
      </c>
      <c r="CW212">
        <v>0</v>
      </c>
      <c r="CX212">
        <f>ROUND(Y212*Source!I197,7)</f>
        <v>2.208E-4</v>
      </c>
      <c r="CY212">
        <f t="shared" si="63"/>
        <v>8934.85</v>
      </c>
      <c r="CZ212">
        <f t="shared" si="64"/>
        <v>5764.42</v>
      </c>
      <c r="DA212">
        <f t="shared" si="65"/>
        <v>1.55</v>
      </c>
      <c r="DB212">
        <f t="shared" si="57"/>
        <v>3977.45</v>
      </c>
      <c r="DC212">
        <f t="shared" si="58"/>
        <v>0</v>
      </c>
      <c r="DD212" t="s">
        <v>3</v>
      </c>
      <c r="DE212" t="s">
        <v>3</v>
      </c>
      <c r="DF212">
        <f t="shared" si="67"/>
        <v>1.97</v>
      </c>
      <c r="DG212">
        <f t="shared" si="62"/>
        <v>0</v>
      </c>
      <c r="DH212">
        <f t="shared" si="59"/>
        <v>0</v>
      </c>
      <c r="DI212">
        <f t="shared" si="60"/>
        <v>0</v>
      </c>
      <c r="DJ212">
        <f t="shared" si="66"/>
        <v>1.97</v>
      </c>
      <c r="DK212">
        <v>0</v>
      </c>
      <c r="DL212" t="s">
        <v>3</v>
      </c>
      <c r="DM212">
        <v>0</v>
      </c>
      <c r="DN212" t="s">
        <v>3</v>
      </c>
      <c r="DO212">
        <v>0</v>
      </c>
    </row>
    <row r="213" spans="1:119" x14ac:dyDescent="0.2">
      <c r="A213">
        <f>ROW(Source!A200)</f>
        <v>200</v>
      </c>
      <c r="B213">
        <v>72309884</v>
      </c>
      <c r="C213">
        <v>72312082</v>
      </c>
      <c r="D213">
        <v>70491017</v>
      </c>
      <c r="E213">
        <v>118</v>
      </c>
      <c r="F213">
        <v>1</v>
      </c>
      <c r="G213">
        <v>1</v>
      </c>
      <c r="H213">
        <v>1</v>
      </c>
      <c r="I213" t="s">
        <v>1101</v>
      </c>
      <c r="J213" t="s">
        <v>3</v>
      </c>
      <c r="K213" t="s">
        <v>1102</v>
      </c>
      <c r="L213">
        <v>1191</v>
      </c>
      <c r="N213">
        <v>1013</v>
      </c>
      <c r="O213" t="s">
        <v>922</v>
      </c>
      <c r="P213" t="s">
        <v>922</v>
      </c>
      <c r="Q213">
        <v>1</v>
      </c>
      <c r="W213">
        <v>0</v>
      </c>
      <c r="X213">
        <v>44848675</v>
      </c>
      <c r="Y213">
        <f t="shared" si="56"/>
        <v>203</v>
      </c>
      <c r="AA213">
        <v>0</v>
      </c>
      <c r="AB213">
        <v>0</v>
      </c>
      <c r="AC213">
        <v>0</v>
      </c>
      <c r="AD213">
        <v>385.07</v>
      </c>
      <c r="AE213">
        <v>0</v>
      </c>
      <c r="AF213">
        <v>0</v>
      </c>
      <c r="AG213">
        <v>0</v>
      </c>
      <c r="AH213">
        <v>385.07</v>
      </c>
      <c r="AI213">
        <v>1</v>
      </c>
      <c r="AJ213">
        <v>1</v>
      </c>
      <c r="AK213">
        <v>1</v>
      </c>
      <c r="AL213">
        <v>1</v>
      </c>
      <c r="AM213">
        <v>-2</v>
      </c>
      <c r="AN213">
        <v>0</v>
      </c>
      <c r="AO213">
        <v>0</v>
      </c>
      <c r="AP213">
        <v>1</v>
      </c>
      <c r="AQ213">
        <v>1</v>
      </c>
      <c r="AR213">
        <v>0</v>
      </c>
      <c r="AS213" t="s">
        <v>3</v>
      </c>
      <c r="AT213">
        <v>203</v>
      </c>
      <c r="AU213" t="s">
        <v>3</v>
      </c>
      <c r="AV213">
        <v>1</v>
      </c>
      <c r="AW213">
        <v>2</v>
      </c>
      <c r="AX213">
        <v>72312096</v>
      </c>
      <c r="AY213">
        <v>1</v>
      </c>
      <c r="AZ213">
        <v>0</v>
      </c>
      <c r="BA213">
        <v>232</v>
      </c>
      <c r="BB213">
        <v>1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78169.209999999992</v>
      </c>
      <c r="BN213">
        <v>203</v>
      </c>
      <c r="BO213">
        <v>0</v>
      </c>
      <c r="BP213">
        <v>1</v>
      </c>
      <c r="BQ213">
        <v>0</v>
      </c>
      <c r="BR213">
        <v>0</v>
      </c>
      <c r="BS213">
        <v>0</v>
      </c>
      <c r="BT213">
        <v>78169.209999999992</v>
      </c>
      <c r="BU213">
        <v>203</v>
      </c>
      <c r="BV213">
        <v>0</v>
      </c>
      <c r="BW213">
        <v>1</v>
      </c>
      <c r="CU213">
        <f>ROUND(AT213*Source!I200*AH213*AL213,2)</f>
        <v>9.3800000000000008</v>
      </c>
      <c r="CV213">
        <f>ROUND(Y213*Source!I200,7)</f>
        <v>2.436E-2</v>
      </c>
      <c r="CW213">
        <v>0</v>
      </c>
      <c r="CX213">
        <f>ROUND(Y213*Source!I200,7)</f>
        <v>2.436E-2</v>
      </c>
      <c r="CY213">
        <f>AD213</f>
        <v>385.07</v>
      </c>
      <c r="CZ213">
        <f>AH213</f>
        <v>385.07</v>
      </c>
      <c r="DA213">
        <f>AL213</f>
        <v>1</v>
      </c>
      <c r="DB213">
        <f t="shared" si="57"/>
        <v>78169.210000000006</v>
      </c>
      <c r="DC213">
        <f t="shared" si="58"/>
        <v>0</v>
      </c>
      <c r="DD213" t="s">
        <v>3</v>
      </c>
      <c r="DE213" t="s">
        <v>3</v>
      </c>
      <c r="DF213">
        <f>ROUND(ROUND(AE213,2)*CX213,2)</f>
        <v>0</v>
      </c>
      <c r="DG213">
        <f t="shared" si="62"/>
        <v>0</v>
      </c>
      <c r="DH213">
        <f t="shared" si="59"/>
        <v>0</v>
      </c>
      <c r="DI213">
        <f t="shared" si="60"/>
        <v>9.3800000000000008</v>
      </c>
      <c r="DJ213">
        <f>DI213</f>
        <v>9.3800000000000008</v>
      </c>
      <c r="DK213">
        <v>1</v>
      </c>
      <c r="DL213" t="s">
        <v>3</v>
      </c>
      <c r="DM213">
        <v>0</v>
      </c>
      <c r="DN213" t="s">
        <v>3</v>
      </c>
      <c r="DO213">
        <v>0</v>
      </c>
    </row>
    <row r="214" spans="1:119" x14ac:dyDescent="0.2">
      <c r="A214">
        <f>ROW(Source!A200)</f>
        <v>200</v>
      </c>
      <c r="B214">
        <v>72309884</v>
      </c>
      <c r="C214">
        <v>72312082</v>
      </c>
      <c r="D214">
        <v>70491200</v>
      </c>
      <c r="E214">
        <v>118</v>
      </c>
      <c r="F214">
        <v>1</v>
      </c>
      <c r="G214">
        <v>1</v>
      </c>
      <c r="H214">
        <v>1</v>
      </c>
      <c r="I214" t="s">
        <v>920</v>
      </c>
      <c r="J214" t="s">
        <v>3</v>
      </c>
      <c r="K214" t="s">
        <v>921</v>
      </c>
      <c r="L214">
        <v>1191</v>
      </c>
      <c r="N214">
        <v>1013</v>
      </c>
      <c r="O214" t="s">
        <v>922</v>
      </c>
      <c r="P214" t="s">
        <v>922</v>
      </c>
      <c r="Q214">
        <v>1</v>
      </c>
      <c r="W214">
        <v>0</v>
      </c>
      <c r="X214">
        <v>-1417349443</v>
      </c>
      <c r="Y214">
        <f t="shared" si="56"/>
        <v>0.09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1</v>
      </c>
      <c r="AJ214">
        <v>1</v>
      </c>
      <c r="AK214">
        <v>1</v>
      </c>
      <c r="AL214">
        <v>1</v>
      </c>
      <c r="AM214">
        <v>-2</v>
      </c>
      <c r="AN214">
        <v>0</v>
      </c>
      <c r="AO214">
        <v>0</v>
      </c>
      <c r="AP214">
        <v>1</v>
      </c>
      <c r="AQ214">
        <v>1</v>
      </c>
      <c r="AR214">
        <v>0</v>
      </c>
      <c r="AS214" t="s">
        <v>3</v>
      </c>
      <c r="AT214">
        <v>0.09</v>
      </c>
      <c r="AU214" t="s">
        <v>3</v>
      </c>
      <c r="AV214">
        <v>2</v>
      </c>
      <c r="AW214">
        <v>2</v>
      </c>
      <c r="AX214">
        <v>72312097</v>
      </c>
      <c r="AY214">
        <v>1</v>
      </c>
      <c r="AZ214">
        <v>0</v>
      </c>
      <c r="BA214">
        <v>233</v>
      </c>
      <c r="BB214">
        <v>1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CV214">
        <v>0</v>
      </c>
      <c r="CW214">
        <v>0</v>
      </c>
      <c r="CX214">
        <f>ROUND(Y214*Source!I200,7)</f>
        <v>1.08E-5</v>
      </c>
      <c r="CY214">
        <f>AD214</f>
        <v>0</v>
      </c>
      <c r="CZ214">
        <f>AH214</f>
        <v>0</v>
      </c>
      <c r="DA214">
        <f>AL214</f>
        <v>1</v>
      </c>
      <c r="DB214">
        <f t="shared" si="57"/>
        <v>0</v>
      </c>
      <c r="DC214">
        <f t="shared" si="58"/>
        <v>0</v>
      </c>
      <c r="DD214" t="s">
        <v>3</v>
      </c>
      <c r="DE214" t="s">
        <v>3</v>
      </c>
      <c r="DF214">
        <f>ROUND(ROUND(AE214,2)*CX214,2)</f>
        <v>0</v>
      </c>
      <c r="DG214">
        <f t="shared" si="62"/>
        <v>0</v>
      </c>
      <c r="DH214">
        <f t="shared" si="59"/>
        <v>0</v>
      </c>
      <c r="DI214">
        <f t="shared" si="60"/>
        <v>0</v>
      </c>
      <c r="DJ214">
        <f>DI214</f>
        <v>0</v>
      </c>
      <c r="DK214">
        <v>0</v>
      </c>
      <c r="DL214" t="s">
        <v>3</v>
      </c>
      <c r="DM214">
        <v>0</v>
      </c>
      <c r="DN214" t="s">
        <v>3</v>
      </c>
      <c r="DO214">
        <v>0</v>
      </c>
    </row>
    <row r="215" spans="1:119" x14ac:dyDescent="0.2">
      <c r="A215">
        <f>ROW(Source!A200)</f>
        <v>200</v>
      </c>
      <c r="B215">
        <v>72309884</v>
      </c>
      <c r="C215">
        <v>72312082</v>
      </c>
      <c r="D215">
        <v>70617781</v>
      </c>
      <c r="E215">
        <v>1</v>
      </c>
      <c r="F215">
        <v>1</v>
      </c>
      <c r="G215">
        <v>1</v>
      </c>
      <c r="H215">
        <v>2</v>
      </c>
      <c r="I215" t="s">
        <v>1159</v>
      </c>
      <c r="J215" t="s">
        <v>1160</v>
      </c>
      <c r="K215" t="s">
        <v>1161</v>
      </c>
      <c r="L215">
        <v>1368</v>
      </c>
      <c r="N215">
        <v>1011</v>
      </c>
      <c r="O215" t="s">
        <v>926</v>
      </c>
      <c r="P215" t="s">
        <v>926</v>
      </c>
      <c r="Q215">
        <v>1</v>
      </c>
      <c r="W215">
        <v>0</v>
      </c>
      <c r="X215">
        <v>-708290275</v>
      </c>
      <c r="Y215">
        <f t="shared" si="56"/>
        <v>69.099999999999994</v>
      </c>
      <c r="AA215">
        <v>0</v>
      </c>
      <c r="AB215">
        <v>2.57</v>
      </c>
      <c r="AC215">
        <v>0</v>
      </c>
      <c r="AD215">
        <v>0</v>
      </c>
      <c r="AE215">
        <v>0</v>
      </c>
      <c r="AF215">
        <v>2.57</v>
      </c>
      <c r="AG215">
        <v>0</v>
      </c>
      <c r="AH215">
        <v>0</v>
      </c>
      <c r="AI215">
        <v>1</v>
      </c>
      <c r="AJ215">
        <v>1</v>
      </c>
      <c r="AK215">
        <v>1</v>
      </c>
      <c r="AL215">
        <v>1</v>
      </c>
      <c r="AM215">
        <v>-2</v>
      </c>
      <c r="AN215">
        <v>0</v>
      </c>
      <c r="AO215">
        <v>0</v>
      </c>
      <c r="AP215">
        <v>1</v>
      </c>
      <c r="AQ215">
        <v>1</v>
      </c>
      <c r="AR215">
        <v>0</v>
      </c>
      <c r="AS215" t="s">
        <v>3</v>
      </c>
      <c r="AT215">
        <v>69.099999999999994</v>
      </c>
      <c r="AU215" t="s">
        <v>3</v>
      </c>
      <c r="AV215">
        <v>1</v>
      </c>
      <c r="AW215">
        <v>2</v>
      </c>
      <c r="AX215">
        <v>72312098</v>
      </c>
      <c r="AY215">
        <v>1</v>
      </c>
      <c r="AZ215">
        <v>0</v>
      </c>
      <c r="BA215">
        <v>234</v>
      </c>
      <c r="BB215">
        <v>1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177.58699999999996</v>
      </c>
      <c r="BL215">
        <v>0</v>
      </c>
      <c r="BM215">
        <v>0</v>
      </c>
      <c r="BN215">
        <v>0</v>
      </c>
      <c r="BO215">
        <v>0</v>
      </c>
      <c r="BP215">
        <v>1</v>
      </c>
      <c r="BQ215">
        <v>0</v>
      </c>
      <c r="BR215">
        <v>177.58699999999996</v>
      </c>
      <c r="BS215">
        <v>0</v>
      </c>
      <c r="BT215">
        <v>0</v>
      </c>
      <c r="BU215">
        <v>0</v>
      </c>
      <c r="BV215">
        <v>0</v>
      </c>
      <c r="BW215">
        <v>1</v>
      </c>
      <c r="CV215">
        <v>0</v>
      </c>
      <c r="CW215">
        <f>ROUND(Y215*Source!I200*DO215,7)</f>
        <v>0</v>
      </c>
      <c r="CX215">
        <f>ROUND(Y215*Source!I200,7)</f>
        <v>8.2920000000000008E-3</v>
      </c>
      <c r="CY215">
        <f>AB215</f>
        <v>2.57</v>
      </c>
      <c r="CZ215">
        <f>AF215</f>
        <v>2.57</v>
      </c>
      <c r="DA215">
        <f>AJ215</f>
        <v>1</v>
      </c>
      <c r="DB215">
        <f t="shared" si="57"/>
        <v>177.59</v>
      </c>
      <c r="DC215">
        <f t="shared" si="58"/>
        <v>0</v>
      </c>
      <c r="DD215" t="s">
        <v>3</v>
      </c>
      <c r="DE215" t="s">
        <v>3</v>
      </c>
      <c r="DF215">
        <f>ROUND(ROUND(AE215,2)*CX215,2)</f>
        <v>0</v>
      </c>
      <c r="DG215">
        <f t="shared" si="62"/>
        <v>0.02</v>
      </c>
      <c r="DH215">
        <f t="shared" si="59"/>
        <v>0</v>
      </c>
      <c r="DI215">
        <f t="shared" si="60"/>
        <v>0</v>
      </c>
      <c r="DJ215">
        <f>DG215+DH215</f>
        <v>0.02</v>
      </c>
      <c r="DK215">
        <v>1</v>
      </c>
      <c r="DL215" t="s">
        <v>3</v>
      </c>
      <c r="DM215">
        <v>0</v>
      </c>
      <c r="DN215" t="s">
        <v>3</v>
      </c>
      <c r="DO215">
        <v>0</v>
      </c>
    </row>
    <row r="216" spans="1:119" x14ac:dyDescent="0.2">
      <c r="A216">
        <f>ROW(Source!A200)</f>
        <v>200</v>
      </c>
      <c r="B216">
        <v>72309884</v>
      </c>
      <c r="C216">
        <v>72312082</v>
      </c>
      <c r="D216">
        <v>70617813</v>
      </c>
      <c r="E216">
        <v>1</v>
      </c>
      <c r="F216">
        <v>1</v>
      </c>
      <c r="G216">
        <v>1</v>
      </c>
      <c r="H216">
        <v>2</v>
      </c>
      <c r="I216" t="s">
        <v>1132</v>
      </c>
      <c r="J216" t="s">
        <v>1133</v>
      </c>
      <c r="K216" t="s">
        <v>1134</v>
      </c>
      <c r="L216">
        <v>1368</v>
      </c>
      <c r="N216">
        <v>1011</v>
      </c>
      <c r="O216" t="s">
        <v>926</v>
      </c>
      <c r="P216" t="s">
        <v>926</v>
      </c>
      <c r="Q216">
        <v>1</v>
      </c>
      <c r="W216">
        <v>0</v>
      </c>
      <c r="X216">
        <v>-771947225</v>
      </c>
      <c r="Y216">
        <f t="shared" si="56"/>
        <v>0.09</v>
      </c>
      <c r="AA216">
        <v>0</v>
      </c>
      <c r="AB216">
        <v>1647.51</v>
      </c>
      <c r="AC216">
        <v>452.68</v>
      </c>
      <c r="AD216">
        <v>0</v>
      </c>
      <c r="AE216">
        <v>0</v>
      </c>
      <c r="AF216">
        <v>1647.51</v>
      </c>
      <c r="AG216">
        <v>452.68</v>
      </c>
      <c r="AH216">
        <v>0</v>
      </c>
      <c r="AI216">
        <v>1</v>
      </c>
      <c r="AJ216">
        <v>1</v>
      </c>
      <c r="AK216">
        <v>1</v>
      </c>
      <c r="AL216">
        <v>1</v>
      </c>
      <c r="AM216">
        <v>-2</v>
      </c>
      <c r="AN216">
        <v>0</v>
      </c>
      <c r="AO216">
        <v>0</v>
      </c>
      <c r="AP216">
        <v>1</v>
      </c>
      <c r="AQ216">
        <v>1</v>
      </c>
      <c r="AR216">
        <v>0</v>
      </c>
      <c r="AS216" t="s">
        <v>3</v>
      </c>
      <c r="AT216">
        <v>0.09</v>
      </c>
      <c r="AU216" t="s">
        <v>3</v>
      </c>
      <c r="AV216">
        <v>1</v>
      </c>
      <c r="AW216">
        <v>2</v>
      </c>
      <c r="AX216">
        <v>72312099</v>
      </c>
      <c r="AY216">
        <v>1</v>
      </c>
      <c r="AZ216">
        <v>0</v>
      </c>
      <c r="BA216">
        <v>235</v>
      </c>
      <c r="BB216">
        <v>1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148.27590000000001</v>
      </c>
      <c r="BL216">
        <v>40.741199999999999</v>
      </c>
      <c r="BM216">
        <v>0</v>
      </c>
      <c r="BN216">
        <v>0</v>
      </c>
      <c r="BO216">
        <v>0.09</v>
      </c>
      <c r="BP216">
        <v>1</v>
      </c>
      <c r="BQ216">
        <v>0</v>
      </c>
      <c r="BR216">
        <v>148.27590000000001</v>
      </c>
      <c r="BS216">
        <v>40.741199999999999</v>
      </c>
      <c r="BT216">
        <v>0</v>
      </c>
      <c r="BU216">
        <v>0</v>
      </c>
      <c r="BV216">
        <v>0.09</v>
      </c>
      <c r="BW216">
        <v>1</v>
      </c>
      <c r="CV216">
        <v>0</v>
      </c>
      <c r="CW216">
        <f>ROUND(Y216*Source!I200*DO216,7)</f>
        <v>1.08E-5</v>
      </c>
      <c r="CX216">
        <f>ROUND(Y216*Source!I200,7)</f>
        <v>1.08E-5</v>
      </c>
      <c r="CY216">
        <f>AB216</f>
        <v>1647.51</v>
      </c>
      <c r="CZ216">
        <f>AF216</f>
        <v>1647.51</v>
      </c>
      <c r="DA216">
        <f>AJ216</f>
        <v>1</v>
      </c>
      <c r="DB216">
        <f t="shared" si="57"/>
        <v>148.28</v>
      </c>
      <c r="DC216">
        <f t="shared" si="58"/>
        <v>40.74</v>
      </c>
      <c r="DD216" t="s">
        <v>3</v>
      </c>
      <c r="DE216" t="s">
        <v>3</v>
      </c>
      <c r="DF216">
        <f>ROUND(ROUND(AE216,2)*CX216,2)</f>
        <v>0</v>
      </c>
      <c r="DG216">
        <f t="shared" si="62"/>
        <v>0.02</v>
      </c>
      <c r="DH216">
        <f t="shared" si="59"/>
        <v>0</v>
      </c>
      <c r="DI216">
        <f t="shared" si="60"/>
        <v>0</v>
      </c>
      <c r="DJ216">
        <f>DG216+DH216</f>
        <v>0.02</v>
      </c>
      <c r="DK216">
        <v>1</v>
      </c>
      <c r="DL216" t="s">
        <v>933</v>
      </c>
      <c r="DM216">
        <v>5</v>
      </c>
      <c r="DN216" t="s">
        <v>922</v>
      </c>
      <c r="DO216">
        <v>1</v>
      </c>
    </row>
    <row r="217" spans="1:119" x14ac:dyDescent="0.2">
      <c r="A217">
        <f>ROW(Source!A200)</f>
        <v>200</v>
      </c>
      <c r="B217">
        <v>72309884</v>
      </c>
      <c r="C217">
        <v>72312082</v>
      </c>
      <c r="D217">
        <v>70618031</v>
      </c>
      <c r="E217">
        <v>1</v>
      </c>
      <c r="F217">
        <v>1</v>
      </c>
      <c r="G217">
        <v>1</v>
      </c>
      <c r="H217">
        <v>2</v>
      </c>
      <c r="I217" t="s">
        <v>1162</v>
      </c>
      <c r="J217" t="s">
        <v>1163</v>
      </c>
      <c r="K217" t="s">
        <v>1164</v>
      </c>
      <c r="L217">
        <v>1368</v>
      </c>
      <c r="N217">
        <v>1011</v>
      </c>
      <c r="O217" t="s">
        <v>926</v>
      </c>
      <c r="P217" t="s">
        <v>926</v>
      </c>
      <c r="Q217">
        <v>1</v>
      </c>
      <c r="W217">
        <v>0</v>
      </c>
      <c r="X217">
        <v>969174555</v>
      </c>
      <c r="Y217">
        <f t="shared" si="56"/>
        <v>29.84</v>
      </c>
      <c r="AA217">
        <v>0</v>
      </c>
      <c r="AB217">
        <v>199.02</v>
      </c>
      <c r="AC217">
        <v>0</v>
      </c>
      <c r="AD217">
        <v>0</v>
      </c>
      <c r="AE217">
        <v>0</v>
      </c>
      <c r="AF217">
        <v>119.89</v>
      </c>
      <c r="AG217">
        <v>0</v>
      </c>
      <c r="AH217">
        <v>0</v>
      </c>
      <c r="AI217">
        <v>1</v>
      </c>
      <c r="AJ217">
        <v>1.66</v>
      </c>
      <c r="AK217">
        <v>1</v>
      </c>
      <c r="AL217">
        <v>1</v>
      </c>
      <c r="AM217">
        <v>2</v>
      </c>
      <c r="AN217">
        <v>0</v>
      </c>
      <c r="AO217">
        <v>0</v>
      </c>
      <c r="AP217">
        <v>1</v>
      </c>
      <c r="AQ217">
        <v>1</v>
      </c>
      <c r="AR217">
        <v>0</v>
      </c>
      <c r="AS217" t="s">
        <v>3</v>
      </c>
      <c r="AT217">
        <v>29.84</v>
      </c>
      <c r="AU217" t="s">
        <v>3</v>
      </c>
      <c r="AV217">
        <v>1</v>
      </c>
      <c r="AW217">
        <v>2</v>
      </c>
      <c r="AX217">
        <v>72312100</v>
      </c>
      <c r="AY217">
        <v>1</v>
      </c>
      <c r="AZ217">
        <v>0</v>
      </c>
      <c r="BA217">
        <v>236</v>
      </c>
      <c r="BB217">
        <v>1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3577.5176000000001</v>
      </c>
      <c r="BL217">
        <v>0</v>
      </c>
      <c r="BM217">
        <v>0</v>
      </c>
      <c r="BN217">
        <v>0</v>
      </c>
      <c r="BO217">
        <v>0</v>
      </c>
      <c r="BP217">
        <v>1</v>
      </c>
      <c r="BQ217">
        <v>0</v>
      </c>
      <c r="BR217">
        <v>3577.5176000000001</v>
      </c>
      <c r="BS217">
        <v>0</v>
      </c>
      <c r="BT217">
        <v>0</v>
      </c>
      <c r="BU217">
        <v>0</v>
      </c>
      <c r="BV217">
        <v>0</v>
      </c>
      <c r="BW217">
        <v>1</v>
      </c>
      <c r="CV217">
        <v>0</v>
      </c>
      <c r="CW217">
        <f>ROUND(Y217*Source!I200*DO217,7)</f>
        <v>0</v>
      </c>
      <c r="CX217">
        <f>ROUND(Y217*Source!I200,7)</f>
        <v>3.5807999999999999E-3</v>
      </c>
      <c r="CY217">
        <f>AB217</f>
        <v>199.02</v>
      </c>
      <c r="CZ217">
        <f>AF217</f>
        <v>119.89</v>
      </c>
      <c r="DA217">
        <f>AJ217</f>
        <v>1.66</v>
      </c>
      <c r="DB217">
        <f t="shared" si="57"/>
        <v>3577.52</v>
      </c>
      <c r="DC217">
        <f t="shared" si="58"/>
        <v>0</v>
      </c>
      <c r="DD217" t="s">
        <v>3</v>
      </c>
      <c r="DE217" t="s">
        <v>3</v>
      </c>
      <c r="DF217">
        <f>ROUND(ROUND(AE217,2)*CX217,2)</f>
        <v>0</v>
      </c>
      <c r="DG217">
        <f>ROUND(ROUND(AF217*AJ217,2)*CX217,2)</f>
        <v>0.71</v>
      </c>
      <c r="DH217">
        <f t="shared" si="59"/>
        <v>0</v>
      </c>
      <c r="DI217">
        <f t="shared" si="60"/>
        <v>0</v>
      </c>
      <c r="DJ217">
        <f>DG217+DH217</f>
        <v>0.71</v>
      </c>
      <c r="DK217">
        <v>0</v>
      </c>
      <c r="DL217" t="s">
        <v>3</v>
      </c>
      <c r="DM217">
        <v>0</v>
      </c>
      <c r="DN217" t="s">
        <v>3</v>
      </c>
      <c r="DO217">
        <v>0</v>
      </c>
    </row>
    <row r="218" spans="1:119" x14ac:dyDescent="0.2">
      <c r="A218">
        <f>ROW(Source!A200)</f>
        <v>200</v>
      </c>
      <c r="B218">
        <v>72309884</v>
      </c>
      <c r="C218">
        <v>72312082</v>
      </c>
      <c r="D218">
        <v>70565675</v>
      </c>
      <c r="E218">
        <v>1</v>
      </c>
      <c r="F218">
        <v>1</v>
      </c>
      <c r="G218">
        <v>1</v>
      </c>
      <c r="H218">
        <v>3</v>
      </c>
      <c r="I218" t="s">
        <v>358</v>
      </c>
      <c r="J218" t="s">
        <v>360</v>
      </c>
      <c r="K218" t="s">
        <v>359</v>
      </c>
      <c r="L218">
        <v>1348</v>
      </c>
      <c r="N218">
        <v>1009</v>
      </c>
      <c r="O218" t="s">
        <v>236</v>
      </c>
      <c r="P218" t="s">
        <v>236</v>
      </c>
      <c r="Q218">
        <v>1000</v>
      </c>
      <c r="W218">
        <v>0</v>
      </c>
      <c r="X218">
        <v>-1599679898</v>
      </c>
      <c r="Y218">
        <f t="shared" si="56"/>
        <v>8.3333332999999996</v>
      </c>
      <c r="AA218">
        <v>190542.13</v>
      </c>
      <c r="AB218">
        <v>0</v>
      </c>
      <c r="AC218">
        <v>0</v>
      </c>
      <c r="AD218">
        <v>0</v>
      </c>
      <c r="AE218">
        <v>112746.82</v>
      </c>
      <c r="AF218">
        <v>0</v>
      </c>
      <c r="AG218">
        <v>0</v>
      </c>
      <c r="AH218">
        <v>0</v>
      </c>
      <c r="AI218">
        <v>1.69</v>
      </c>
      <c r="AJ218">
        <v>1</v>
      </c>
      <c r="AK218">
        <v>1</v>
      </c>
      <c r="AL218">
        <v>1</v>
      </c>
      <c r="AM218">
        <v>0</v>
      </c>
      <c r="AN218">
        <v>1</v>
      </c>
      <c r="AO218">
        <v>0</v>
      </c>
      <c r="AP218">
        <v>1</v>
      </c>
      <c r="AQ218">
        <v>0</v>
      </c>
      <c r="AR218">
        <v>0</v>
      </c>
      <c r="AS218" t="s">
        <v>3</v>
      </c>
      <c r="AT218">
        <v>8.3333332999999996</v>
      </c>
      <c r="AU218" t="s">
        <v>3</v>
      </c>
      <c r="AV218">
        <v>0</v>
      </c>
      <c r="AW218">
        <v>1</v>
      </c>
      <c r="AX218">
        <v>-1</v>
      </c>
      <c r="AY218">
        <v>0</v>
      </c>
      <c r="AZ218">
        <v>0</v>
      </c>
      <c r="BA218" t="s">
        <v>3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CV218">
        <v>0</v>
      </c>
      <c r="CW218">
        <v>0</v>
      </c>
      <c r="CX218">
        <f>ROUND(Y218*Source!I200,7)</f>
        <v>1E-3</v>
      </c>
      <c r="CY218">
        <f t="shared" ref="CY218:CY225" si="68">AA218</f>
        <v>190542.13</v>
      </c>
      <c r="CZ218">
        <f t="shared" ref="CZ218:CZ225" si="69">AE218</f>
        <v>112746.82</v>
      </c>
      <c r="DA218">
        <f t="shared" ref="DA218:DA225" si="70">AI218</f>
        <v>1.69</v>
      </c>
      <c r="DB218">
        <f t="shared" si="57"/>
        <v>939556.83</v>
      </c>
      <c r="DC218">
        <f t="shared" si="58"/>
        <v>0</v>
      </c>
      <c r="DD218" t="s">
        <v>3</v>
      </c>
      <c r="DE218" t="s">
        <v>3</v>
      </c>
      <c r="DF218">
        <f>ROUND(ROUND(AE218*AI218,2)*CX218,2)</f>
        <v>190.54</v>
      </c>
      <c r="DG218">
        <f t="shared" ref="DG218:DG229" si="71">ROUND(ROUND(AF218,2)*CX218,2)</f>
        <v>0</v>
      </c>
      <c r="DH218">
        <f t="shared" si="59"/>
        <v>0</v>
      </c>
      <c r="DI218">
        <f t="shared" si="60"/>
        <v>0</v>
      </c>
      <c r="DJ218">
        <f t="shared" ref="DJ218:DJ225" si="72">DF218</f>
        <v>190.54</v>
      </c>
      <c r="DK218">
        <v>0</v>
      </c>
      <c r="DL218" t="s">
        <v>3</v>
      </c>
      <c r="DM218">
        <v>0</v>
      </c>
      <c r="DN218" t="s">
        <v>3</v>
      </c>
      <c r="DO218">
        <v>0</v>
      </c>
    </row>
    <row r="219" spans="1:119" x14ac:dyDescent="0.2">
      <c r="A219">
        <f>ROW(Source!A200)</f>
        <v>200</v>
      </c>
      <c r="B219">
        <v>72309884</v>
      </c>
      <c r="C219">
        <v>72312082</v>
      </c>
      <c r="D219">
        <v>70565680</v>
      </c>
      <c r="E219">
        <v>1</v>
      </c>
      <c r="F219">
        <v>1</v>
      </c>
      <c r="G219">
        <v>1</v>
      </c>
      <c r="H219">
        <v>3</v>
      </c>
      <c r="I219" t="s">
        <v>362</v>
      </c>
      <c r="J219" t="s">
        <v>364</v>
      </c>
      <c r="K219" t="s">
        <v>363</v>
      </c>
      <c r="L219">
        <v>1348</v>
      </c>
      <c r="N219">
        <v>1009</v>
      </c>
      <c r="O219" t="s">
        <v>236</v>
      </c>
      <c r="P219" t="s">
        <v>236</v>
      </c>
      <c r="Q219">
        <v>1000</v>
      </c>
      <c r="W219">
        <v>0</v>
      </c>
      <c r="X219">
        <v>-2069004281</v>
      </c>
      <c r="Y219">
        <f t="shared" si="56"/>
        <v>1.73</v>
      </c>
      <c r="AA219">
        <v>32355.64</v>
      </c>
      <c r="AB219">
        <v>0</v>
      </c>
      <c r="AC219">
        <v>0</v>
      </c>
      <c r="AD219">
        <v>0</v>
      </c>
      <c r="AE219">
        <v>19145.349999999999</v>
      </c>
      <c r="AF219">
        <v>0</v>
      </c>
      <c r="AG219">
        <v>0</v>
      </c>
      <c r="AH219">
        <v>0</v>
      </c>
      <c r="AI219">
        <v>1.69</v>
      </c>
      <c r="AJ219">
        <v>1</v>
      </c>
      <c r="AK219">
        <v>1</v>
      </c>
      <c r="AL219">
        <v>1</v>
      </c>
      <c r="AM219">
        <v>0</v>
      </c>
      <c r="AN219">
        <v>0</v>
      </c>
      <c r="AO219">
        <v>0</v>
      </c>
      <c r="AP219">
        <v>1</v>
      </c>
      <c r="AQ219">
        <v>0</v>
      </c>
      <c r="AR219">
        <v>0</v>
      </c>
      <c r="AS219" t="s">
        <v>3</v>
      </c>
      <c r="AT219">
        <v>1.73</v>
      </c>
      <c r="AU219" t="s">
        <v>3</v>
      </c>
      <c r="AV219">
        <v>0</v>
      </c>
      <c r="AW219">
        <v>1</v>
      </c>
      <c r="AX219">
        <v>-1</v>
      </c>
      <c r="AY219">
        <v>0</v>
      </c>
      <c r="AZ219">
        <v>0</v>
      </c>
      <c r="BA219" t="s">
        <v>3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CV219">
        <v>0</v>
      </c>
      <c r="CW219">
        <v>0</v>
      </c>
      <c r="CX219">
        <f>ROUND(Y219*Source!I200,7)</f>
        <v>2.076E-4</v>
      </c>
      <c r="CY219">
        <f t="shared" si="68"/>
        <v>32355.64</v>
      </c>
      <c r="CZ219">
        <f t="shared" si="69"/>
        <v>19145.349999999999</v>
      </c>
      <c r="DA219">
        <f t="shared" si="70"/>
        <v>1.69</v>
      </c>
      <c r="DB219">
        <f t="shared" si="57"/>
        <v>33121.46</v>
      </c>
      <c r="DC219">
        <f t="shared" si="58"/>
        <v>0</v>
      </c>
      <c r="DD219" t="s">
        <v>3</v>
      </c>
      <c r="DE219" t="s">
        <v>3</v>
      </c>
      <c r="DF219">
        <f>ROUND(ROUND(AE219*AI219,2)*CX219,2)</f>
        <v>6.72</v>
      </c>
      <c r="DG219">
        <f t="shared" si="71"/>
        <v>0</v>
      </c>
      <c r="DH219">
        <f t="shared" si="59"/>
        <v>0</v>
      </c>
      <c r="DI219">
        <f t="shared" si="60"/>
        <v>0</v>
      </c>
      <c r="DJ219">
        <f t="shared" si="72"/>
        <v>6.72</v>
      </c>
      <c r="DK219">
        <v>0</v>
      </c>
      <c r="DL219" t="s">
        <v>3</v>
      </c>
      <c r="DM219">
        <v>0</v>
      </c>
      <c r="DN219" t="s">
        <v>3</v>
      </c>
      <c r="DO219">
        <v>0</v>
      </c>
    </row>
    <row r="220" spans="1:119" x14ac:dyDescent="0.2">
      <c r="A220">
        <f>ROW(Source!A200)</f>
        <v>200</v>
      </c>
      <c r="B220">
        <v>72309884</v>
      </c>
      <c r="C220">
        <v>72312082</v>
      </c>
      <c r="D220">
        <v>70567728</v>
      </c>
      <c r="E220">
        <v>1</v>
      </c>
      <c r="F220">
        <v>1</v>
      </c>
      <c r="G220">
        <v>1</v>
      </c>
      <c r="H220">
        <v>3</v>
      </c>
      <c r="I220" t="s">
        <v>1165</v>
      </c>
      <c r="J220" t="s">
        <v>1166</v>
      </c>
      <c r="K220" t="s">
        <v>1167</v>
      </c>
      <c r="L220">
        <v>1329</v>
      </c>
      <c r="N220">
        <v>1005</v>
      </c>
      <c r="O220" t="s">
        <v>1168</v>
      </c>
      <c r="P220" t="s">
        <v>1168</v>
      </c>
      <c r="Q220">
        <v>1000</v>
      </c>
      <c r="W220">
        <v>0</v>
      </c>
      <c r="X220">
        <v>-161532634</v>
      </c>
      <c r="Y220">
        <f t="shared" si="56"/>
        <v>0.37</v>
      </c>
      <c r="AA220">
        <v>6108.35</v>
      </c>
      <c r="AB220">
        <v>0</v>
      </c>
      <c r="AC220">
        <v>0</v>
      </c>
      <c r="AD220">
        <v>0</v>
      </c>
      <c r="AE220">
        <v>7186.29</v>
      </c>
      <c r="AF220">
        <v>0</v>
      </c>
      <c r="AG220">
        <v>0</v>
      </c>
      <c r="AH220">
        <v>0</v>
      </c>
      <c r="AI220">
        <v>0.85</v>
      </c>
      <c r="AJ220">
        <v>1</v>
      </c>
      <c r="AK220">
        <v>1</v>
      </c>
      <c r="AL220">
        <v>1</v>
      </c>
      <c r="AM220">
        <v>2</v>
      </c>
      <c r="AN220">
        <v>0</v>
      </c>
      <c r="AO220">
        <v>0</v>
      </c>
      <c r="AP220">
        <v>1</v>
      </c>
      <c r="AQ220">
        <v>1</v>
      </c>
      <c r="AR220">
        <v>0</v>
      </c>
      <c r="AS220" t="s">
        <v>3</v>
      </c>
      <c r="AT220">
        <v>0.37</v>
      </c>
      <c r="AU220" t="s">
        <v>3</v>
      </c>
      <c r="AV220">
        <v>0</v>
      </c>
      <c r="AW220">
        <v>2</v>
      </c>
      <c r="AX220">
        <v>72312103</v>
      </c>
      <c r="AY220">
        <v>1</v>
      </c>
      <c r="AZ220">
        <v>0</v>
      </c>
      <c r="BA220">
        <v>239</v>
      </c>
      <c r="BB220">
        <v>1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2658.9272999999998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1</v>
      </c>
      <c r="BQ220">
        <v>2658.9272999999998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1</v>
      </c>
      <c r="CV220">
        <v>0</v>
      </c>
      <c r="CW220">
        <v>0</v>
      </c>
      <c r="CX220">
        <f>ROUND(Y220*Source!I200,7)</f>
        <v>4.4400000000000002E-5</v>
      </c>
      <c r="CY220">
        <f t="shared" si="68"/>
        <v>6108.35</v>
      </c>
      <c r="CZ220">
        <f t="shared" si="69"/>
        <v>7186.29</v>
      </c>
      <c r="DA220">
        <f t="shared" si="70"/>
        <v>0.85</v>
      </c>
      <c r="DB220">
        <f t="shared" si="57"/>
        <v>2658.93</v>
      </c>
      <c r="DC220">
        <f t="shared" si="58"/>
        <v>0</v>
      </c>
      <c r="DD220" t="s">
        <v>3</v>
      </c>
      <c r="DE220" t="s">
        <v>3</v>
      </c>
      <c r="DF220">
        <f>ROUND(ROUND(AE220*AI220,2)*CX220,2)</f>
        <v>0.27</v>
      </c>
      <c r="DG220">
        <f t="shared" si="71"/>
        <v>0</v>
      </c>
      <c r="DH220">
        <f t="shared" si="59"/>
        <v>0</v>
      </c>
      <c r="DI220">
        <f t="shared" si="60"/>
        <v>0</v>
      </c>
      <c r="DJ220">
        <f t="shared" si="72"/>
        <v>0.27</v>
      </c>
      <c r="DK220">
        <v>0</v>
      </c>
      <c r="DL220" t="s">
        <v>3</v>
      </c>
      <c r="DM220">
        <v>0</v>
      </c>
      <c r="DN220" t="s">
        <v>3</v>
      </c>
      <c r="DO220">
        <v>0</v>
      </c>
    </row>
    <row r="221" spans="1:119" x14ac:dyDescent="0.2">
      <c r="A221">
        <f>ROW(Source!A200)</f>
        <v>200</v>
      </c>
      <c r="B221">
        <v>72309884</v>
      </c>
      <c r="C221">
        <v>72312082</v>
      </c>
      <c r="D221">
        <v>70567775</v>
      </c>
      <c r="E221">
        <v>1</v>
      </c>
      <c r="F221">
        <v>1</v>
      </c>
      <c r="G221">
        <v>1</v>
      </c>
      <c r="H221">
        <v>3</v>
      </c>
      <c r="I221" t="s">
        <v>951</v>
      </c>
      <c r="J221" t="s">
        <v>952</v>
      </c>
      <c r="K221" t="s">
        <v>953</v>
      </c>
      <c r="L221">
        <v>1383</v>
      </c>
      <c r="N221">
        <v>1013</v>
      </c>
      <c r="O221" t="s">
        <v>954</v>
      </c>
      <c r="P221" t="s">
        <v>954</v>
      </c>
      <c r="Q221">
        <v>1</v>
      </c>
      <c r="W221">
        <v>0</v>
      </c>
      <c r="X221">
        <v>-182421198</v>
      </c>
      <c r="Y221">
        <f t="shared" si="56"/>
        <v>49.761000000000003</v>
      </c>
      <c r="AA221">
        <v>9.35</v>
      </c>
      <c r="AB221">
        <v>0</v>
      </c>
      <c r="AC221">
        <v>0</v>
      </c>
      <c r="AD221">
        <v>0</v>
      </c>
      <c r="AE221">
        <v>9.35</v>
      </c>
      <c r="AF221">
        <v>0</v>
      </c>
      <c r="AG221">
        <v>0</v>
      </c>
      <c r="AH221">
        <v>0</v>
      </c>
      <c r="AI221">
        <v>1</v>
      </c>
      <c r="AJ221">
        <v>1</v>
      </c>
      <c r="AK221">
        <v>1</v>
      </c>
      <c r="AL221">
        <v>1</v>
      </c>
      <c r="AM221">
        <v>-2</v>
      </c>
      <c r="AN221">
        <v>0</v>
      </c>
      <c r="AO221">
        <v>0</v>
      </c>
      <c r="AP221">
        <v>1</v>
      </c>
      <c r="AQ221">
        <v>1</v>
      </c>
      <c r="AR221">
        <v>0</v>
      </c>
      <c r="AS221" t="s">
        <v>3</v>
      </c>
      <c r="AT221">
        <v>49.761000000000003</v>
      </c>
      <c r="AU221" t="s">
        <v>3</v>
      </c>
      <c r="AV221">
        <v>0</v>
      </c>
      <c r="AW221">
        <v>2</v>
      </c>
      <c r="AX221">
        <v>72312104</v>
      </c>
      <c r="AY221">
        <v>1</v>
      </c>
      <c r="AZ221">
        <v>0</v>
      </c>
      <c r="BA221">
        <v>240</v>
      </c>
      <c r="BB221">
        <v>1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465.26535000000001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1</v>
      </c>
      <c r="BQ221">
        <v>465.26535000000001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1</v>
      </c>
      <c r="CV221">
        <v>0</v>
      </c>
      <c r="CW221">
        <v>0</v>
      </c>
      <c r="CX221">
        <f>ROUND(Y221*Source!I200,7)</f>
        <v>5.9712999999999997E-3</v>
      </c>
      <c r="CY221">
        <f t="shared" si="68"/>
        <v>9.35</v>
      </c>
      <c r="CZ221">
        <f t="shared" si="69"/>
        <v>9.35</v>
      </c>
      <c r="DA221">
        <f t="shared" si="70"/>
        <v>1</v>
      </c>
      <c r="DB221">
        <f t="shared" si="57"/>
        <v>465.27</v>
      </c>
      <c r="DC221">
        <f t="shared" si="58"/>
        <v>0</v>
      </c>
      <c r="DD221" t="s">
        <v>3</v>
      </c>
      <c r="DE221" t="s">
        <v>3</v>
      </c>
      <c r="DF221">
        <f>ROUND(ROUND(AE221,2)*CX221,2)</f>
        <v>0.06</v>
      </c>
      <c r="DG221">
        <f t="shared" si="71"/>
        <v>0</v>
      </c>
      <c r="DH221">
        <f t="shared" si="59"/>
        <v>0</v>
      </c>
      <c r="DI221">
        <f t="shared" si="60"/>
        <v>0</v>
      </c>
      <c r="DJ221">
        <f t="shared" si="72"/>
        <v>0.06</v>
      </c>
      <c r="DK221">
        <v>1</v>
      </c>
      <c r="DL221" t="s">
        <v>3</v>
      </c>
      <c r="DM221">
        <v>0</v>
      </c>
      <c r="DN221" t="s">
        <v>3</v>
      </c>
      <c r="DO221">
        <v>0</v>
      </c>
    </row>
    <row r="222" spans="1:119" x14ac:dyDescent="0.2">
      <c r="A222">
        <f>ROW(Source!A200)</f>
        <v>200</v>
      </c>
      <c r="B222">
        <v>72309884</v>
      </c>
      <c r="C222">
        <v>72312082</v>
      </c>
      <c r="D222">
        <v>70570408</v>
      </c>
      <c r="E222">
        <v>1</v>
      </c>
      <c r="F222">
        <v>1</v>
      </c>
      <c r="G222">
        <v>1</v>
      </c>
      <c r="H222">
        <v>3</v>
      </c>
      <c r="I222" t="s">
        <v>1169</v>
      </c>
      <c r="J222" t="s">
        <v>1170</v>
      </c>
      <c r="K222" t="s">
        <v>1171</v>
      </c>
      <c r="L222">
        <v>1327</v>
      </c>
      <c r="N222">
        <v>1005</v>
      </c>
      <c r="O222" t="s">
        <v>1070</v>
      </c>
      <c r="P222" t="s">
        <v>1070</v>
      </c>
      <c r="Q222">
        <v>1</v>
      </c>
      <c r="W222">
        <v>0</v>
      </c>
      <c r="X222">
        <v>954116599</v>
      </c>
      <c r="Y222">
        <f t="shared" si="56"/>
        <v>1.2</v>
      </c>
      <c r="AA222">
        <v>178.24</v>
      </c>
      <c r="AB222">
        <v>0</v>
      </c>
      <c r="AC222">
        <v>0</v>
      </c>
      <c r="AD222">
        <v>0</v>
      </c>
      <c r="AE222">
        <v>108.68</v>
      </c>
      <c r="AF222">
        <v>0</v>
      </c>
      <c r="AG222">
        <v>0</v>
      </c>
      <c r="AH222">
        <v>0</v>
      </c>
      <c r="AI222">
        <v>1.64</v>
      </c>
      <c r="AJ222">
        <v>1</v>
      </c>
      <c r="AK222">
        <v>1</v>
      </c>
      <c r="AL222">
        <v>1</v>
      </c>
      <c r="AM222">
        <v>2</v>
      </c>
      <c r="AN222">
        <v>0</v>
      </c>
      <c r="AO222">
        <v>0</v>
      </c>
      <c r="AP222">
        <v>1</v>
      </c>
      <c r="AQ222">
        <v>1</v>
      </c>
      <c r="AR222">
        <v>0</v>
      </c>
      <c r="AS222" t="s">
        <v>3</v>
      </c>
      <c r="AT222">
        <v>1.2</v>
      </c>
      <c r="AU222" t="s">
        <v>3</v>
      </c>
      <c r="AV222">
        <v>0</v>
      </c>
      <c r="AW222">
        <v>2</v>
      </c>
      <c r="AX222">
        <v>72312105</v>
      </c>
      <c r="AY222">
        <v>1</v>
      </c>
      <c r="AZ222">
        <v>0</v>
      </c>
      <c r="BA222">
        <v>241</v>
      </c>
      <c r="BB222">
        <v>1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130.416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1</v>
      </c>
      <c r="BQ222">
        <v>130.416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1</v>
      </c>
      <c r="CV222">
        <v>0</v>
      </c>
      <c r="CW222">
        <v>0</v>
      </c>
      <c r="CX222">
        <f>ROUND(Y222*Source!I200,7)</f>
        <v>1.44E-4</v>
      </c>
      <c r="CY222">
        <f t="shared" si="68"/>
        <v>178.24</v>
      </c>
      <c r="CZ222">
        <f t="shared" si="69"/>
        <v>108.68</v>
      </c>
      <c r="DA222">
        <f t="shared" si="70"/>
        <v>1.64</v>
      </c>
      <c r="DB222">
        <f t="shared" si="57"/>
        <v>130.41999999999999</v>
      </c>
      <c r="DC222">
        <f t="shared" si="58"/>
        <v>0</v>
      </c>
      <c r="DD222" t="s">
        <v>3</v>
      </c>
      <c r="DE222" t="s">
        <v>3</v>
      </c>
      <c r="DF222">
        <f>ROUND(ROUND(AE222*AI222,2)*CX222,2)</f>
        <v>0.03</v>
      </c>
      <c r="DG222">
        <f t="shared" si="71"/>
        <v>0</v>
      </c>
      <c r="DH222">
        <f t="shared" si="59"/>
        <v>0</v>
      </c>
      <c r="DI222">
        <f t="shared" si="60"/>
        <v>0</v>
      </c>
      <c r="DJ222">
        <f t="shared" si="72"/>
        <v>0.03</v>
      </c>
      <c r="DK222">
        <v>0</v>
      </c>
      <c r="DL222" t="s">
        <v>3</v>
      </c>
      <c r="DM222">
        <v>0</v>
      </c>
      <c r="DN222" t="s">
        <v>3</v>
      </c>
      <c r="DO222">
        <v>0</v>
      </c>
    </row>
    <row r="223" spans="1:119" x14ac:dyDescent="0.2">
      <c r="A223">
        <f>ROW(Source!A200)</f>
        <v>200</v>
      </c>
      <c r="B223">
        <v>72309884</v>
      </c>
      <c r="C223">
        <v>72312082</v>
      </c>
      <c r="D223">
        <v>70570421</v>
      </c>
      <c r="E223">
        <v>1</v>
      </c>
      <c r="F223">
        <v>1</v>
      </c>
      <c r="G223">
        <v>1</v>
      </c>
      <c r="H223">
        <v>3</v>
      </c>
      <c r="I223" t="s">
        <v>1172</v>
      </c>
      <c r="J223" t="s">
        <v>1173</v>
      </c>
      <c r="K223" t="s">
        <v>1174</v>
      </c>
      <c r="L223">
        <v>1330</v>
      </c>
      <c r="N223">
        <v>1005</v>
      </c>
      <c r="O223" t="s">
        <v>1175</v>
      </c>
      <c r="P223" t="s">
        <v>1175</v>
      </c>
      <c r="Q223">
        <v>10</v>
      </c>
      <c r="W223">
        <v>0</v>
      </c>
      <c r="X223">
        <v>-709457175</v>
      </c>
      <c r="Y223">
        <f t="shared" si="56"/>
        <v>0.31</v>
      </c>
      <c r="AA223">
        <v>970.95</v>
      </c>
      <c r="AB223">
        <v>0</v>
      </c>
      <c r="AC223">
        <v>0</v>
      </c>
      <c r="AD223">
        <v>0</v>
      </c>
      <c r="AE223">
        <v>592.04</v>
      </c>
      <c r="AF223">
        <v>0</v>
      </c>
      <c r="AG223">
        <v>0</v>
      </c>
      <c r="AH223">
        <v>0</v>
      </c>
      <c r="AI223">
        <v>1.64</v>
      </c>
      <c r="AJ223">
        <v>1</v>
      </c>
      <c r="AK223">
        <v>1</v>
      </c>
      <c r="AL223">
        <v>1</v>
      </c>
      <c r="AM223">
        <v>2</v>
      </c>
      <c r="AN223">
        <v>0</v>
      </c>
      <c r="AO223">
        <v>0</v>
      </c>
      <c r="AP223">
        <v>1</v>
      </c>
      <c r="AQ223">
        <v>1</v>
      </c>
      <c r="AR223">
        <v>0</v>
      </c>
      <c r="AS223" t="s">
        <v>3</v>
      </c>
      <c r="AT223">
        <v>0.31</v>
      </c>
      <c r="AU223" t="s">
        <v>3</v>
      </c>
      <c r="AV223">
        <v>0</v>
      </c>
      <c r="AW223">
        <v>2</v>
      </c>
      <c r="AX223">
        <v>72312106</v>
      </c>
      <c r="AY223">
        <v>1</v>
      </c>
      <c r="AZ223">
        <v>0</v>
      </c>
      <c r="BA223">
        <v>242</v>
      </c>
      <c r="BB223">
        <v>1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183.5324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1</v>
      </c>
      <c r="BQ223">
        <v>183.5324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1</v>
      </c>
      <c r="CV223">
        <v>0</v>
      </c>
      <c r="CW223">
        <v>0</v>
      </c>
      <c r="CX223">
        <f>ROUND(Y223*Source!I200,7)</f>
        <v>3.7200000000000003E-5</v>
      </c>
      <c r="CY223">
        <f t="shared" si="68"/>
        <v>970.95</v>
      </c>
      <c r="CZ223">
        <f t="shared" si="69"/>
        <v>592.04</v>
      </c>
      <c r="DA223">
        <f t="shared" si="70"/>
        <v>1.64</v>
      </c>
      <c r="DB223">
        <f t="shared" si="57"/>
        <v>183.53</v>
      </c>
      <c r="DC223">
        <f t="shared" si="58"/>
        <v>0</v>
      </c>
      <c r="DD223" t="s">
        <v>3</v>
      </c>
      <c r="DE223" t="s">
        <v>3</v>
      </c>
      <c r="DF223">
        <f>ROUND(ROUND(AE223*AI223,2)*CX223,2)</f>
        <v>0.04</v>
      </c>
      <c r="DG223">
        <f t="shared" si="71"/>
        <v>0</v>
      </c>
      <c r="DH223">
        <f t="shared" si="59"/>
        <v>0</v>
      </c>
      <c r="DI223">
        <f t="shared" si="60"/>
        <v>0</v>
      </c>
      <c r="DJ223">
        <f t="shared" si="72"/>
        <v>0.04</v>
      </c>
      <c r="DK223">
        <v>0</v>
      </c>
      <c r="DL223" t="s">
        <v>3</v>
      </c>
      <c r="DM223">
        <v>0</v>
      </c>
      <c r="DN223" t="s">
        <v>3</v>
      </c>
      <c r="DO223">
        <v>0</v>
      </c>
    </row>
    <row r="224" spans="1:119" x14ac:dyDescent="0.2">
      <c r="A224">
        <f>ROW(Source!A200)</f>
        <v>200</v>
      </c>
      <c r="B224">
        <v>72309884</v>
      </c>
      <c r="C224">
        <v>72312082</v>
      </c>
      <c r="D224">
        <v>70578629</v>
      </c>
      <c r="E224">
        <v>1</v>
      </c>
      <c r="F224">
        <v>1</v>
      </c>
      <c r="G224">
        <v>1</v>
      </c>
      <c r="H224">
        <v>3</v>
      </c>
      <c r="I224" t="s">
        <v>1147</v>
      </c>
      <c r="J224" t="s">
        <v>1148</v>
      </c>
      <c r="K224" t="s">
        <v>1149</v>
      </c>
      <c r="L224">
        <v>1339</v>
      </c>
      <c r="N224">
        <v>1007</v>
      </c>
      <c r="O224" t="s">
        <v>231</v>
      </c>
      <c r="P224" t="s">
        <v>231</v>
      </c>
      <c r="Q224">
        <v>1</v>
      </c>
      <c r="W224">
        <v>0</v>
      </c>
      <c r="X224">
        <v>-76269591</v>
      </c>
      <c r="Y224">
        <f t="shared" si="56"/>
        <v>0.25</v>
      </c>
      <c r="AA224">
        <v>5797.85</v>
      </c>
      <c r="AB224">
        <v>0</v>
      </c>
      <c r="AC224">
        <v>0</v>
      </c>
      <c r="AD224">
        <v>0</v>
      </c>
      <c r="AE224">
        <v>6442.06</v>
      </c>
      <c r="AF224">
        <v>0</v>
      </c>
      <c r="AG224">
        <v>0</v>
      </c>
      <c r="AH224">
        <v>0</v>
      </c>
      <c r="AI224">
        <v>0.9</v>
      </c>
      <c r="AJ224">
        <v>1</v>
      </c>
      <c r="AK224">
        <v>1</v>
      </c>
      <c r="AL224">
        <v>1</v>
      </c>
      <c r="AM224">
        <v>2</v>
      </c>
      <c r="AN224">
        <v>0</v>
      </c>
      <c r="AO224">
        <v>0</v>
      </c>
      <c r="AP224">
        <v>1</v>
      </c>
      <c r="AQ224">
        <v>1</v>
      </c>
      <c r="AR224">
        <v>0</v>
      </c>
      <c r="AS224" t="s">
        <v>3</v>
      </c>
      <c r="AT224">
        <v>0.25</v>
      </c>
      <c r="AU224" t="s">
        <v>3</v>
      </c>
      <c r="AV224">
        <v>0</v>
      </c>
      <c r="AW224">
        <v>2</v>
      </c>
      <c r="AX224">
        <v>72312107</v>
      </c>
      <c r="AY224">
        <v>1</v>
      </c>
      <c r="AZ224">
        <v>0</v>
      </c>
      <c r="BA224">
        <v>243</v>
      </c>
      <c r="BB224">
        <v>1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1610.5150000000001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1</v>
      </c>
      <c r="BQ224">
        <v>1610.5150000000001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1</v>
      </c>
      <c r="CV224">
        <v>0</v>
      </c>
      <c r="CW224">
        <v>0</v>
      </c>
      <c r="CX224">
        <f>ROUND(Y224*Source!I200,7)</f>
        <v>3.0000000000000001E-5</v>
      </c>
      <c r="CY224">
        <f t="shared" si="68"/>
        <v>5797.85</v>
      </c>
      <c r="CZ224">
        <f t="shared" si="69"/>
        <v>6442.06</v>
      </c>
      <c r="DA224">
        <f t="shared" si="70"/>
        <v>0.9</v>
      </c>
      <c r="DB224">
        <f t="shared" si="57"/>
        <v>1610.52</v>
      </c>
      <c r="DC224">
        <f t="shared" si="58"/>
        <v>0</v>
      </c>
      <c r="DD224" t="s">
        <v>3</v>
      </c>
      <c r="DE224" t="s">
        <v>3</v>
      </c>
      <c r="DF224">
        <f>ROUND(ROUND(AE224*AI224,2)*CX224,2)</f>
        <v>0.17</v>
      </c>
      <c r="DG224">
        <f t="shared" si="71"/>
        <v>0</v>
      </c>
      <c r="DH224">
        <f t="shared" si="59"/>
        <v>0</v>
      </c>
      <c r="DI224">
        <f t="shared" si="60"/>
        <v>0</v>
      </c>
      <c r="DJ224">
        <f t="shared" si="72"/>
        <v>0.17</v>
      </c>
      <c r="DK224">
        <v>0</v>
      </c>
      <c r="DL224" t="s">
        <v>3</v>
      </c>
      <c r="DM224">
        <v>0</v>
      </c>
      <c r="DN224" t="s">
        <v>3</v>
      </c>
      <c r="DO224">
        <v>0</v>
      </c>
    </row>
    <row r="225" spans="1:119" x14ac:dyDescent="0.2">
      <c r="A225">
        <f>ROW(Source!A200)</f>
        <v>200</v>
      </c>
      <c r="B225">
        <v>72309884</v>
      </c>
      <c r="C225">
        <v>72312082</v>
      </c>
      <c r="D225">
        <v>70580665</v>
      </c>
      <c r="E225">
        <v>1</v>
      </c>
      <c r="F225">
        <v>1</v>
      </c>
      <c r="G225">
        <v>1</v>
      </c>
      <c r="H225">
        <v>3</v>
      </c>
      <c r="I225" t="s">
        <v>1176</v>
      </c>
      <c r="J225" t="s">
        <v>1177</v>
      </c>
      <c r="K225" t="s">
        <v>1178</v>
      </c>
      <c r="L225">
        <v>1330</v>
      </c>
      <c r="N225">
        <v>1005</v>
      </c>
      <c r="O225" t="s">
        <v>1175</v>
      </c>
      <c r="P225" t="s">
        <v>1175</v>
      </c>
      <c r="Q225">
        <v>10</v>
      </c>
      <c r="W225">
        <v>0</v>
      </c>
      <c r="X225">
        <v>-31803487</v>
      </c>
      <c r="Y225">
        <f t="shared" si="56"/>
        <v>43</v>
      </c>
      <c r="AA225">
        <v>505.29</v>
      </c>
      <c r="AB225">
        <v>0</v>
      </c>
      <c r="AC225">
        <v>0</v>
      </c>
      <c r="AD225">
        <v>0</v>
      </c>
      <c r="AE225">
        <v>574.19000000000005</v>
      </c>
      <c r="AF225">
        <v>0</v>
      </c>
      <c r="AG225">
        <v>0</v>
      </c>
      <c r="AH225">
        <v>0</v>
      </c>
      <c r="AI225">
        <v>0.88</v>
      </c>
      <c r="AJ225">
        <v>1</v>
      </c>
      <c r="AK225">
        <v>1</v>
      </c>
      <c r="AL225">
        <v>1</v>
      </c>
      <c r="AM225">
        <v>2</v>
      </c>
      <c r="AN225">
        <v>0</v>
      </c>
      <c r="AO225">
        <v>0</v>
      </c>
      <c r="AP225">
        <v>1</v>
      </c>
      <c r="AQ225">
        <v>1</v>
      </c>
      <c r="AR225">
        <v>0</v>
      </c>
      <c r="AS225" t="s">
        <v>3</v>
      </c>
      <c r="AT225">
        <v>43</v>
      </c>
      <c r="AU225" t="s">
        <v>3</v>
      </c>
      <c r="AV225">
        <v>0</v>
      </c>
      <c r="AW225">
        <v>2</v>
      </c>
      <c r="AX225">
        <v>72312108</v>
      </c>
      <c r="AY225">
        <v>1</v>
      </c>
      <c r="AZ225">
        <v>0</v>
      </c>
      <c r="BA225">
        <v>244</v>
      </c>
      <c r="BB225">
        <v>1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24690.170000000002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1</v>
      </c>
      <c r="BQ225">
        <v>24690.170000000002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1</v>
      </c>
      <c r="CV225">
        <v>0</v>
      </c>
      <c r="CW225">
        <v>0</v>
      </c>
      <c r="CX225">
        <f>ROUND(Y225*Source!I200,7)</f>
        <v>5.1599999999999997E-3</v>
      </c>
      <c r="CY225">
        <f t="shared" si="68"/>
        <v>505.29</v>
      </c>
      <c r="CZ225">
        <f t="shared" si="69"/>
        <v>574.19000000000005</v>
      </c>
      <c r="DA225">
        <f t="shared" si="70"/>
        <v>0.88</v>
      </c>
      <c r="DB225">
        <f t="shared" si="57"/>
        <v>24690.17</v>
      </c>
      <c r="DC225">
        <f t="shared" si="58"/>
        <v>0</v>
      </c>
      <c r="DD225" t="s">
        <v>3</v>
      </c>
      <c r="DE225" t="s">
        <v>3</v>
      </c>
      <c r="DF225">
        <f>ROUND(ROUND(AE225*AI225,2)*CX225,2)</f>
        <v>2.61</v>
      </c>
      <c r="DG225">
        <f t="shared" si="71"/>
        <v>0</v>
      </c>
      <c r="DH225">
        <f t="shared" si="59"/>
        <v>0</v>
      </c>
      <c r="DI225">
        <f t="shared" si="60"/>
        <v>0</v>
      </c>
      <c r="DJ225">
        <f t="shared" si="72"/>
        <v>2.61</v>
      </c>
      <c r="DK225">
        <v>0</v>
      </c>
      <c r="DL225" t="s">
        <v>3</v>
      </c>
      <c r="DM225">
        <v>0</v>
      </c>
      <c r="DN225" t="s">
        <v>3</v>
      </c>
      <c r="DO225">
        <v>0</v>
      </c>
    </row>
    <row r="226" spans="1:119" x14ac:dyDescent="0.2">
      <c r="A226">
        <f>ROW(Source!A272)</f>
        <v>272</v>
      </c>
      <c r="B226">
        <v>72309884</v>
      </c>
      <c r="C226">
        <v>72311296</v>
      </c>
      <c r="D226">
        <v>70491015</v>
      </c>
      <c r="E226">
        <v>118</v>
      </c>
      <c r="F226">
        <v>1</v>
      </c>
      <c r="G226">
        <v>1</v>
      </c>
      <c r="H226">
        <v>1</v>
      </c>
      <c r="I226" t="s">
        <v>1021</v>
      </c>
      <c r="J226" t="s">
        <v>3</v>
      </c>
      <c r="K226" t="s">
        <v>1022</v>
      </c>
      <c r="L226">
        <v>1191</v>
      </c>
      <c r="N226">
        <v>1013</v>
      </c>
      <c r="O226" t="s">
        <v>922</v>
      </c>
      <c r="P226" t="s">
        <v>922</v>
      </c>
      <c r="Q226">
        <v>1</v>
      </c>
      <c r="W226">
        <v>0</v>
      </c>
      <c r="X226">
        <v>-1105933552</v>
      </c>
      <c r="Y226">
        <f t="shared" si="56"/>
        <v>11.2</v>
      </c>
      <c r="AA226">
        <v>0</v>
      </c>
      <c r="AB226">
        <v>0</v>
      </c>
      <c r="AC226">
        <v>0</v>
      </c>
      <c r="AD226">
        <v>380.67</v>
      </c>
      <c r="AE226">
        <v>0</v>
      </c>
      <c r="AF226">
        <v>0</v>
      </c>
      <c r="AG226">
        <v>0</v>
      </c>
      <c r="AH226">
        <v>380.67</v>
      </c>
      <c r="AI226">
        <v>1</v>
      </c>
      <c r="AJ226">
        <v>1</v>
      </c>
      <c r="AK226">
        <v>1</v>
      </c>
      <c r="AL226">
        <v>1</v>
      </c>
      <c r="AM226">
        <v>-2</v>
      </c>
      <c r="AN226">
        <v>0</v>
      </c>
      <c r="AO226">
        <v>0</v>
      </c>
      <c r="AP226">
        <v>1</v>
      </c>
      <c r="AQ226">
        <v>1</v>
      </c>
      <c r="AR226">
        <v>0</v>
      </c>
      <c r="AS226" t="s">
        <v>3</v>
      </c>
      <c r="AT226">
        <v>11.2</v>
      </c>
      <c r="AU226" t="s">
        <v>3</v>
      </c>
      <c r="AV226">
        <v>1</v>
      </c>
      <c r="AW226">
        <v>2</v>
      </c>
      <c r="AX226">
        <v>72311323</v>
      </c>
      <c r="AY226">
        <v>1</v>
      </c>
      <c r="AZ226">
        <v>0</v>
      </c>
      <c r="BA226">
        <v>245</v>
      </c>
      <c r="BB226">
        <v>1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4263.5039999999999</v>
      </c>
      <c r="BN226">
        <v>11.2</v>
      </c>
      <c r="BO226">
        <v>0</v>
      </c>
      <c r="BP226">
        <v>1</v>
      </c>
      <c r="BQ226">
        <v>0</v>
      </c>
      <c r="BR226">
        <v>0</v>
      </c>
      <c r="BS226">
        <v>0</v>
      </c>
      <c r="BT226">
        <v>4263.5039999999999</v>
      </c>
      <c r="BU226">
        <v>11.2</v>
      </c>
      <c r="BV226">
        <v>0</v>
      </c>
      <c r="BW226">
        <v>1</v>
      </c>
      <c r="CU226">
        <f>ROUND(AT226*Source!I272*AH226*AL226,2)</f>
        <v>4263.5</v>
      </c>
      <c r="CV226">
        <f>ROUND(Y226*Source!I272,7)</f>
        <v>11.2</v>
      </c>
      <c r="CW226">
        <v>0</v>
      </c>
      <c r="CX226">
        <f>ROUND(Y226*Source!I272,7)</f>
        <v>11.2</v>
      </c>
      <c r="CY226">
        <f>AD226</f>
        <v>380.67</v>
      </c>
      <c r="CZ226">
        <f>AH226</f>
        <v>380.67</v>
      </c>
      <c r="DA226">
        <f>AL226</f>
        <v>1</v>
      </c>
      <c r="DB226">
        <f t="shared" si="57"/>
        <v>4263.5</v>
      </c>
      <c r="DC226">
        <f t="shared" si="58"/>
        <v>0</v>
      </c>
      <c r="DD226" t="s">
        <v>3</v>
      </c>
      <c r="DE226" t="s">
        <v>3</v>
      </c>
      <c r="DF226">
        <f t="shared" ref="DF226:DF231" si="73">ROUND(ROUND(AE226,2)*CX226,2)</f>
        <v>0</v>
      </c>
      <c r="DG226">
        <f t="shared" si="71"/>
        <v>0</v>
      </c>
      <c r="DH226">
        <f t="shared" si="59"/>
        <v>0</v>
      </c>
      <c r="DI226">
        <f t="shared" si="60"/>
        <v>4263.5</v>
      </c>
      <c r="DJ226">
        <f>DI226</f>
        <v>4263.5</v>
      </c>
      <c r="DK226">
        <v>1</v>
      </c>
      <c r="DL226" t="s">
        <v>3</v>
      </c>
      <c r="DM226">
        <v>0</v>
      </c>
      <c r="DN226" t="s">
        <v>3</v>
      </c>
      <c r="DO226">
        <v>0</v>
      </c>
    </row>
    <row r="227" spans="1:119" x14ac:dyDescent="0.2">
      <c r="A227">
        <f>ROW(Source!A272)</f>
        <v>272</v>
      </c>
      <c r="B227">
        <v>72309884</v>
      </c>
      <c r="C227">
        <v>72311296</v>
      </c>
      <c r="D227">
        <v>70491200</v>
      </c>
      <c r="E227">
        <v>118</v>
      </c>
      <c r="F227">
        <v>1</v>
      </c>
      <c r="G227">
        <v>1</v>
      </c>
      <c r="H227">
        <v>1</v>
      </c>
      <c r="I227" t="s">
        <v>920</v>
      </c>
      <c r="J227" t="s">
        <v>3</v>
      </c>
      <c r="K227" t="s">
        <v>921</v>
      </c>
      <c r="L227">
        <v>1191</v>
      </c>
      <c r="N227">
        <v>1013</v>
      </c>
      <c r="O227" t="s">
        <v>922</v>
      </c>
      <c r="P227" t="s">
        <v>922</v>
      </c>
      <c r="Q227">
        <v>1</v>
      </c>
      <c r="W227">
        <v>0</v>
      </c>
      <c r="X227">
        <v>-1417349443</v>
      </c>
      <c r="Y227">
        <f t="shared" si="56"/>
        <v>0.16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1</v>
      </c>
      <c r="AJ227">
        <v>1</v>
      </c>
      <c r="AK227">
        <v>1</v>
      </c>
      <c r="AL227">
        <v>1</v>
      </c>
      <c r="AM227">
        <v>-2</v>
      </c>
      <c r="AN227">
        <v>0</v>
      </c>
      <c r="AO227">
        <v>0</v>
      </c>
      <c r="AP227">
        <v>1</v>
      </c>
      <c r="AQ227">
        <v>1</v>
      </c>
      <c r="AR227">
        <v>0</v>
      </c>
      <c r="AS227" t="s">
        <v>3</v>
      </c>
      <c r="AT227">
        <v>0.16</v>
      </c>
      <c r="AU227" t="s">
        <v>3</v>
      </c>
      <c r="AV227">
        <v>2</v>
      </c>
      <c r="AW227">
        <v>2</v>
      </c>
      <c r="AX227">
        <v>72311324</v>
      </c>
      <c r="AY227">
        <v>1</v>
      </c>
      <c r="AZ227">
        <v>0</v>
      </c>
      <c r="BA227">
        <v>246</v>
      </c>
      <c r="BB227">
        <v>1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CV227">
        <v>0</v>
      </c>
      <c r="CW227">
        <v>0</v>
      </c>
      <c r="CX227">
        <f>ROUND(Y227*Source!I272,7)</f>
        <v>0.16</v>
      </c>
      <c r="CY227">
        <f>AD227</f>
        <v>0</v>
      </c>
      <c r="CZ227">
        <f>AH227</f>
        <v>0</v>
      </c>
      <c r="DA227">
        <f>AL227</f>
        <v>1</v>
      </c>
      <c r="DB227">
        <f t="shared" si="57"/>
        <v>0</v>
      </c>
      <c r="DC227">
        <f t="shared" si="58"/>
        <v>0</v>
      </c>
      <c r="DD227" t="s">
        <v>3</v>
      </c>
      <c r="DE227" t="s">
        <v>3</v>
      </c>
      <c r="DF227">
        <f t="shared" si="73"/>
        <v>0</v>
      </c>
      <c r="DG227">
        <f t="shared" si="71"/>
        <v>0</v>
      </c>
      <c r="DH227">
        <f t="shared" si="59"/>
        <v>0</v>
      </c>
      <c r="DI227">
        <f t="shared" si="60"/>
        <v>0</v>
      </c>
      <c r="DJ227">
        <f>DI227</f>
        <v>0</v>
      </c>
      <c r="DK227">
        <v>0</v>
      </c>
      <c r="DL227" t="s">
        <v>3</v>
      </c>
      <c r="DM227">
        <v>0</v>
      </c>
      <c r="DN227" t="s">
        <v>3</v>
      </c>
      <c r="DO227">
        <v>0</v>
      </c>
    </row>
    <row r="228" spans="1:119" x14ac:dyDescent="0.2">
      <c r="A228">
        <f>ROW(Source!A272)</f>
        <v>272</v>
      </c>
      <c r="B228">
        <v>72309884</v>
      </c>
      <c r="C228">
        <v>72311296</v>
      </c>
      <c r="D228">
        <v>70617656</v>
      </c>
      <c r="E228">
        <v>1</v>
      </c>
      <c r="F228">
        <v>1</v>
      </c>
      <c r="G228">
        <v>1</v>
      </c>
      <c r="H228">
        <v>2</v>
      </c>
      <c r="I228" t="s">
        <v>1073</v>
      </c>
      <c r="J228" t="s">
        <v>1074</v>
      </c>
      <c r="K228" t="s">
        <v>1075</v>
      </c>
      <c r="L228">
        <v>1368</v>
      </c>
      <c r="N228">
        <v>1011</v>
      </c>
      <c r="O228" t="s">
        <v>926</v>
      </c>
      <c r="P228" t="s">
        <v>926</v>
      </c>
      <c r="Q228">
        <v>1</v>
      </c>
      <c r="W228">
        <v>0</v>
      </c>
      <c r="X228">
        <v>-1068589559</v>
      </c>
      <c r="Y228">
        <f t="shared" si="56"/>
        <v>0.03</v>
      </c>
      <c r="AA228">
        <v>0</v>
      </c>
      <c r="AB228">
        <v>1682.51</v>
      </c>
      <c r="AC228">
        <v>529.11</v>
      </c>
      <c r="AD228">
        <v>0</v>
      </c>
      <c r="AE228">
        <v>0</v>
      </c>
      <c r="AF228">
        <v>1682.51</v>
      </c>
      <c r="AG228">
        <v>529.11</v>
      </c>
      <c r="AH228">
        <v>0</v>
      </c>
      <c r="AI228">
        <v>1</v>
      </c>
      <c r="AJ228">
        <v>1</v>
      </c>
      <c r="AK228">
        <v>1</v>
      </c>
      <c r="AL228">
        <v>1</v>
      </c>
      <c r="AM228">
        <v>-2</v>
      </c>
      <c r="AN228">
        <v>0</v>
      </c>
      <c r="AO228">
        <v>0</v>
      </c>
      <c r="AP228">
        <v>1</v>
      </c>
      <c r="AQ228">
        <v>1</v>
      </c>
      <c r="AR228">
        <v>0</v>
      </c>
      <c r="AS228" t="s">
        <v>3</v>
      </c>
      <c r="AT228">
        <v>0.03</v>
      </c>
      <c r="AU228" t="s">
        <v>3</v>
      </c>
      <c r="AV228">
        <v>1</v>
      </c>
      <c r="AW228">
        <v>2</v>
      </c>
      <c r="AX228">
        <v>72311325</v>
      </c>
      <c r="AY228">
        <v>1</v>
      </c>
      <c r="AZ228">
        <v>0</v>
      </c>
      <c r="BA228">
        <v>247</v>
      </c>
      <c r="BB228">
        <v>1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50.475299999999997</v>
      </c>
      <c r="BL228">
        <v>15.8733</v>
      </c>
      <c r="BM228">
        <v>0</v>
      </c>
      <c r="BN228">
        <v>0</v>
      </c>
      <c r="BO228">
        <v>0.03</v>
      </c>
      <c r="BP228">
        <v>1</v>
      </c>
      <c r="BQ228">
        <v>0</v>
      </c>
      <c r="BR228">
        <v>50.475299999999997</v>
      </c>
      <c r="BS228">
        <v>15.8733</v>
      </c>
      <c r="BT228">
        <v>0</v>
      </c>
      <c r="BU228">
        <v>0</v>
      </c>
      <c r="BV228">
        <v>0.03</v>
      </c>
      <c r="BW228">
        <v>1</v>
      </c>
      <c r="CV228">
        <v>0</v>
      </c>
      <c r="CW228">
        <f>ROUND(Y228*Source!I272*DO228,7)</f>
        <v>0.03</v>
      </c>
      <c r="CX228">
        <f>ROUND(Y228*Source!I272,7)</f>
        <v>0.03</v>
      </c>
      <c r="CY228">
        <f>AB228</f>
        <v>1682.51</v>
      </c>
      <c r="CZ228">
        <f>AF228</f>
        <v>1682.51</v>
      </c>
      <c r="DA228">
        <f>AJ228</f>
        <v>1</v>
      </c>
      <c r="DB228">
        <f t="shared" si="57"/>
        <v>50.48</v>
      </c>
      <c r="DC228">
        <f t="shared" si="58"/>
        <v>15.87</v>
      </c>
      <c r="DD228" t="s">
        <v>3</v>
      </c>
      <c r="DE228" t="s">
        <v>3</v>
      </c>
      <c r="DF228">
        <f t="shared" si="73"/>
        <v>0</v>
      </c>
      <c r="DG228">
        <f t="shared" si="71"/>
        <v>50.48</v>
      </c>
      <c r="DH228">
        <f t="shared" si="59"/>
        <v>15.87</v>
      </c>
      <c r="DI228">
        <f t="shared" si="60"/>
        <v>0</v>
      </c>
      <c r="DJ228">
        <f>DG228+DH228</f>
        <v>66.349999999999994</v>
      </c>
      <c r="DK228">
        <v>1</v>
      </c>
      <c r="DL228" t="s">
        <v>927</v>
      </c>
      <c r="DM228">
        <v>6</v>
      </c>
      <c r="DN228" t="s">
        <v>922</v>
      </c>
      <c r="DO228">
        <v>1</v>
      </c>
    </row>
    <row r="229" spans="1:119" x14ac:dyDescent="0.2">
      <c r="A229">
        <f>ROW(Source!A272)</f>
        <v>272</v>
      </c>
      <c r="B229">
        <v>72309884</v>
      </c>
      <c r="C229">
        <v>72311296</v>
      </c>
      <c r="D229">
        <v>70618558</v>
      </c>
      <c r="E229">
        <v>1</v>
      </c>
      <c r="F229">
        <v>1</v>
      </c>
      <c r="G229">
        <v>1</v>
      </c>
      <c r="H229">
        <v>2</v>
      </c>
      <c r="I229" t="s">
        <v>978</v>
      </c>
      <c r="J229" t="s">
        <v>979</v>
      </c>
      <c r="K229" t="s">
        <v>980</v>
      </c>
      <c r="L229">
        <v>1368</v>
      </c>
      <c r="N229">
        <v>1011</v>
      </c>
      <c r="O229" t="s">
        <v>926</v>
      </c>
      <c r="P229" t="s">
        <v>926</v>
      </c>
      <c r="Q229">
        <v>1</v>
      </c>
      <c r="W229">
        <v>0</v>
      </c>
      <c r="X229">
        <v>-312038840</v>
      </c>
      <c r="Y229">
        <f t="shared" si="56"/>
        <v>0.13</v>
      </c>
      <c r="AA229">
        <v>0</v>
      </c>
      <c r="AB229">
        <v>579.09</v>
      </c>
      <c r="AC229">
        <v>393.89</v>
      </c>
      <c r="AD229">
        <v>0</v>
      </c>
      <c r="AE229">
        <v>0</v>
      </c>
      <c r="AF229">
        <v>579.09</v>
      </c>
      <c r="AG229">
        <v>393.89</v>
      </c>
      <c r="AH229">
        <v>0</v>
      </c>
      <c r="AI229">
        <v>1</v>
      </c>
      <c r="AJ229">
        <v>1</v>
      </c>
      <c r="AK229">
        <v>1</v>
      </c>
      <c r="AL229">
        <v>1</v>
      </c>
      <c r="AM229">
        <v>-2</v>
      </c>
      <c r="AN229">
        <v>0</v>
      </c>
      <c r="AO229">
        <v>0</v>
      </c>
      <c r="AP229">
        <v>1</v>
      </c>
      <c r="AQ229">
        <v>1</v>
      </c>
      <c r="AR229">
        <v>0</v>
      </c>
      <c r="AS229" t="s">
        <v>3</v>
      </c>
      <c r="AT229">
        <v>0.13</v>
      </c>
      <c r="AU229" t="s">
        <v>3</v>
      </c>
      <c r="AV229">
        <v>1</v>
      </c>
      <c r="AW229">
        <v>2</v>
      </c>
      <c r="AX229">
        <v>72311326</v>
      </c>
      <c r="AY229">
        <v>1</v>
      </c>
      <c r="AZ229">
        <v>0</v>
      </c>
      <c r="BA229">
        <v>248</v>
      </c>
      <c r="BB229">
        <v>1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75.281700000000001</v>
      </c>
      <c r="BL229">
        <v>51.2057</v>
      </c>
      <c r="BM229">
        <v>0</v>
      </c>
      <c r="BN229">
        <v>0</v>
      </c>
      <c r="BO229">
        <v>0.13</v>
      </c>
      <c r="BP229">
        <v>1</v>
      </c>
      <c r="BQ229">
        <v>0</v>
      </c>
      <c r="BR229">
        <v>75.281700000000001</v>
      </c>
      <c r="BS229">
        <v>51.2057</v>
      </c>
      <c r="BT229">
        <v>0</v>
      </c>
      <c r="BU229">
        <v>0</v>
      </c>
      <c r="BV229">
        <v>0.13</v>
      </c>
      <c r="BW229">
        <v>1</v>
      </c>
      <c r="CV229">
        <v>0</v>
      </c>
      <c r="CW229">
        <f>ROUND(Y229*Source!I272*DO229,7)</f>
        <v>0.13</v>
      </c>
      <c r="CX229">
        <f>ROUND(Y229*Source!I272,7)</f>
        <v>0.13</v>
      </c>
      <c r="CY229">
        <f>AB229</f>
        <v>579.09</v>
      </c>
      <c r="CZ229">
        <f>AF229</f>
        <v>579.09</v>
      </c>
      <c r="DA229">
        <f>AJ229</f>
        <v>1</v>
      </c>
      <c r="DB229">
        <f t="shared" si="57"/>
        <v>75.28</v>
      </c>
      <c r="DC229">
        <f t="shared" si="58"/>
        <v>51.21</v>
      </c>
      <c r="DD229" t="s">
        <v>3</v>
      </c>
      <c r="DE229" t="s">
        <v>3</v>
      </c>
      <c r="DF229">
        <f t="shared" si="73"/>
        <v>0</v>
      </c>
      <c r="DG229">
        <f t="shared" si="71"/>
        <v>75.28</v>
      </c>
      <c r="DH229">
        <f t="shared" si="59"/>
        <v>51.21</v>
      </c>
      <c r="DI229">
        <f t="shared" si="60"/>
        <v>0</v>
      </c>
      <c r="DJ229">
        <f>DG229+DH229</f>
        <v>126.49000000000001</v>
      </c>
      <c r="DK229">
        <v>1</v>
      </c>
      <c r="DL229" t="s">
        <v>947</v>
      </c>
      <c r="DM229">
        <v>4</v>
      </c>
      <c r="DN229" t="s">
        <v>922</v>
      </c>
      <c r="DO229">
        <v>1</v>
      </c>
    </row>
    <row r="230" spans="1:119" x14ac:dyDescent="0.2">
      <c r="A230">
        <f>ROW(Source!A272)</f>
        <v>272</v>
      </c>
      <c r="B230">
        <v>72309884</v>
      </c>
      <c r="C230">
        <v>72311296</v>
      </c>
      <c r="D230">
        <v>70618717</v>
      </c>
      <c r="E230">
        <v>1</v>
      </c>
      <c r="F230">
        <v>1</v>
      </c>
      <c r="G230">
        <v>1</v>
      </c>
      <c r="H230">
        <v>2</v>
      </c>
      <c r="I230" t="s">
        <v>981</v>
      </c>
      <c r="J230" t="s">
        <v>982</v>
      </c>
      <c r="K230" t="s">
        <v>983</v>
      </c>
      <c r="L230">
        <v>1368</v>
      </c>
      <c r="N230">
        <v>1011</v>
      </c>
      <c r="O230" t="s">
        <v>926</v>
      </c>
      <c r="P230" t="s">
        <v>926</v>
      </c>
      <c r="Q230">
        <v>1</v>
      </c>
      <c r="W230">
        <v>0</v>
      </c>
      <c r="X230">
        <v>-536748942</v>
      </c>
      <c r="Y230">
        <f t="shared" si="56"/>
        <v>0.06</v>
      </c>
      <c r="AA230">
        <v>0</v>
      </c>
      <c r="AB230">
        <v>5.66</v>
      </c>
      <c r="AC230">
        <v>0</v>
      </c>
      <c r="AD230">
        <v>0</v>
      </c>
      <c r="AE230">
        <v>0</v>
      </c>
      <c r="AF230">
        <v>4.3499999999999996</v>
      </c>
      <c r="AG230">
        <v>0</v>
      </c>
      <c r="AH230">
        <v>0</v>
      </c>
      <c r="AI230">
        <v>1</v>
      </c>
      <c r="AJ230">
        <v>1.3</v>
      </c>
      <c r="AK230">
        <v>1</v>
      </c>
      <c r="AL230">
        <v>1</v>
      </c>
      <c r="AM230">
        <v>2</v>
      </c>
      <c r="AN230">
        <v>0</v>
      </c>
      <c r="AO230">
        <v>0</v>
      </c>
      <c r="AP230">
        <v>1</v>
      </c>
      <c r="AQ230">
        <v>1</v>
      </c>
      <c r="AR230">
        <v>0</v>
      </c>
      <c r="AS230" t="s">
        <v>3</v>
      </c>
      <c r="AT230">
        <v>0.06</v>
      </c>
      <c r="AU230" t="s">
        <v>3</v>
      </c>
      <c r="AV230">
        <v>1</v>
      </c>
      <c r="AW230">
        <v>2</v>
      </c>
      <c r="AX230">
        <v>72311327</v>
      </c>
      <c r="AY230">
        <v>1</v>
      </c>
      <c r="AZ230">
        <v>0</v>
      </c>
      <c r="BA230">
        <v>249</v>
      </c>
      <c r="BB230">
        <v>1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0.26099999999999995</v>
      </c>
      <c r="BL230">
        <v>0</v>
      </c>
      <c r="BM230">
        <v>0</v>
      </c>
      <c r="BN230">
        <v>0</v>
      </c>
      <c r="BO230">
        <v>0</v>
      </c>
      <c r="BP230">
        <v>1</v>
      </c>
      <c r="BQ230">
        <v>0</v>
      </c>
      <c r="BR230">
        <v>0.26099999999999995</v>
      </c>
      <c r="BS230">
        <v>0</v>
      </c>
      <c r="BT230">
        <v>0</v>
      </c>
      <c r="BU230">
        <v>0</v>
      </c>
      <c r="BV230">
        <v>0</v>
      </c>
      <c r="BW230">
        <v>1</v>
      </c>
      <c r="CV230">
        <v>0</v>
      </c>
      <c r="CW230">
        <f>ROUND(Y230*Source!I272*DO230,7)</f>
        <v>0</v>
      </c>
      <c r="CX230">
        <f>ROUND(Y230*Source!I272,7)</f>
        <v>0.06</v>
      </c>
      <c r="CY230">
        <f>AB230</f>
        <v>5.66</v>
      </c>
      <c r="CZ230">
        <f>AF230</f>
        <v>4.3499999999999996</v>
      </c>
      <c r="DA230">
        <f>AJ230</f>
        <v>1.3</v>
      </c>
      <c r="DB230">
        <f t="shared" si="57"/>
        <v>0.26</v>
      </c>
      <c r="DC230">
        <f t="shared" si="58"/>
        <v>0</v>
      </c>
      <c r="DD230" t="s">
        <v>3</v>
      </c>
      <c r="DE230" t="s">
        <v>3</v>
      </c>
      <c r="DF230">
        <f t="shared" si="73"/>
        <v>0</v>
      </c>
      <c r="DG230">
        <f>ROUND(ROUND(AF230*AJ230,2)*CX230,2)</f>
        <v>0.34</v>
      </c>
      <c r="DH230">
        <f t="shared" si="59"/>
        <v>0</v>
      </c>
      <c r="DI230">
        <f t="shared" si="60"/>
        <v>0</v>
      </c>
      <c r="DJ230">
        <f>DG230+DH230</f>
        <v>0.34</v>
      </c>
      <c r="DK230">
        <v>0</v>
      </c>
      <c r="DL230" t="s">
        <v>3</v>
      </c>
      <c r="DM230">
        <v>0</v>
      </c>
      <c r="DN230" t="s">
        <v>3</v>
      </c>
      <c r="DO230">
        <v>0</v>
      </c>
    </row>
    <row r="231" spans="1:119" x14ac:dyDescent="0.2">
      <c r="A231">
        <f>ROW(Source!A272)</f>
        <v>272</v>
      </c>
      <c r="B231">
        <v>72309884</v>
      </c>
      <c r="C231">
        <v>72311296</v>
      </c>
      <c r="D231">
        <v>70618755</v>
      </c>
      <c r="E231">
        <v>1</v>
      </c>
      <c r="F231">
        <v>1</v>
      </c>
      <c r="G231">
        <v>1</v>
      </c>
      <c r="H231">
        <v>2</v>
      </c>
      <c r="I231" t="s">
        <v>941</v>
      </c>
      <c r="J231" t="s">
        <v>942</v>
      </c>
      <c r="K231" t="s">
        <v>943</v>
      </c>
      <c r="L231">
        <v>1368</v>
      </c>
      <c r="N231">
        <v>1011</v>
      </c>
      <c r="O231" t="s">
        <v>926</v>
      </c>
      <c r="P231" t="s">
        <v>926</v>
      </c>
      <c r="Q231">
        <v>1</v>
      </c>
      <c r="W231">
        <v>0</v>
      </c>
      <c r="X231">
        <v>462025989</v>
      </c>
      <c r="Y231">
        <f t="shared" si="56"/>
        <v>1.2</v>
      </c>
      <c r="AA231">
        <v>0</v>
      </c>
      <c r="AB231">
        <v>42.96</v>
      </c>
      <c r="AC231">
        <v>0</v>
      </c>
      <c r="AD231">
        <v>0</v>
      </c>
      <c r="AE231">
        <v>0</v>
      </c>
      <c r="AF231">
        <v>42.96</v>
      </c>
      <c r="AG231">
        <v>0</v>
      </c>
      <c r="AH231">
        <v>0</v>
      </c>
      <c r="AI231">
        <v>1</v>
      </c>
      <c r="AJ231">
        <v>1</v>
      </c>
      <c r="AK231">
        <v>1</v>
      </c>
      <c r="AL231">
        <v>1</v>
      </c>
      <c r="AM231">
        <v>-2</v>
      </c>
      <c r="AN231">
        <v>0</v>
      </c>
      <c r="AO231">
        <v>0</v>
      </c>
      <c r="AP231">
        <v>1</v>
      </c>
      <c r="AQ231">
        <v>1</v>
      </c>
      <c r="AR231">
        <v>0</v>
      </c>
      <c r="AS231" t="s">
        <v>3</v>
      </c>
      <c r="AT231">
        <v>1.2</v>
      </c>
      <c r="AU231" t="s">
        <v>3</v>
      </c>
      <c r="AV231">
        <v>1</v>
      </c>
      <c r="AW231">
        <v>2</v>
      </c>
      <c r="AX231">
        <v>72311328</v>
      </c>
      <c r="AY231">
        <v>1</v>
      </c>
      <c r="AZ231">
        <v>0</v>
      </c>
      <c r="BA231">
        <v>250</v>
      </c>
      <c r="BB231">
        <v>1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51.552</v>
      </c>
      <c r="BL231">
        <v>0</v>
      </c>
      <c r="BM231">
        <v>0</v>
      </c>
      <c r="BN231">
        <v>0</v>
      </c>
      <c r="BO231">
        <v>0</v>
      </c>
      <c r="BP231">
        <v>1</v>
      </c>
      <c r="BQ231">
        <v>0</v>
      </c>
      <c r="BR231">
        <v>51.552</v>
      </c>
      <c r="BS231">
        <v>0</v>
      </c>
      <c r="BT231">
        <v>0</v>
      </c>
      <c r="BU231">
        <v>0</v>
      </c>
      <c r="BV231">
        <v>0</v>
      </c>
      <c r="BW231">
        <v>1</v>
      </c>
      <c r="CV231">
        <v>0</v>
      </c>
      <c r="CW231">
        <f>ROUND(Y231*Source!I272*DO231,7)</f>
        <v>0</v>
      </c>
      <c r="CX231">
        <f>ROUND(Y231*Source!I272,7)</f>
        <v>1.2</v>
      </c>
      <c r="CY231">
        <f>AB231</f>
        <v>42.96</v>
      </c>
      <c r="CZ231">
        <f>AF231</f>
        <v>42.96</v>
      </c>
      <c r="DA231">
        <f>AJ231</f>
        <v>1</v>
      </c>
      <c r="DB231">
        <f t="shared" si="57"/>
        <v>51.55</v>
      </c>
      <c r="DC231">
        <f t="shared" si="58"/>
        <v>0</v>
      </c>
      <c r="DD231" t="s">
        <v>3</v>
      </c>
      <c r="DE231" t="s">
        <v>3</v>
      </c>
      <c r="DF231">
        <f t="shared" si="73"/>
        <v>0</v>
      </c>
      <c r="DG231">
        <f t="shared" ref="DG231:DG254" si="74">ROUND(ROUND(AF231,2)*CX231,2)</f>
        <v>51.55</v>
      </c>
      <c r="DH231">
        <f t="shared" si="59"/>
        <v>0</v>
      </c>
      <c r="DI231">
        <f t="shared" si="60"/>
        <v>0</v>
      </c>
      <c r="DJ231">
        <f>DG231+DH231</f>
        <v>51.55</v>
      </c>
      <c r="DK231">
        <v>1</v>
      </c>
      <c r="DL231" t="s">
        <v>3</v>
      </c>
      <c r="DM231">
        <v>0</v>
      </c>
      <c r="DN231" t="s">
        <v>3</v>
      </c>
      <c r="DO231">
        <v>0</v>
      </c>
    </row>
    <row r="232" spans="1:119" x14ac:dyDescent="0.2">
      <c r="A232">
        <f>ROW(Source!A272)</f>
        <v>272</v>
      </c>
      <c r="B232">
        <v>72309884</v>
      </c>
      <c r="C232">
        <v>72311296</v>
      </c>
      <c r="D232">
        <v>70565570</v>
      </c>
      <c r="E232">
        <v>1</v>
      </c>
      <c r="F232">
        <v>1</v>
      </c>
      <c r="G232">
        <v>1</v>
      </c>
      <c r="H232">
        <v>3</v>
      </c>
      <c r="I232" t="s">
        <v>1179</v>
      </c>
      <c r="J232" t="s">
        <v>1180</v>
      </c>
      <c r="K232" t="s">
        <v>1181</v>
      </c>
      <c r="L232">
        <v>1407</v>
      </c>
      <c r="N232">
        <v>1013</v>
      </c>
      <c r="O232" t="s">
        <v>1182</v>
      </c>
      <c r="P232" t="s">
        <v>1182</v>
      </c>
      <c r="Q232">
        <v>1</v>
      </c>
      <c r="W232">
        <v>0</v>
      </c>
      <c r="X232">
        <v>-786638904</v>
      </c>
      <c r="Y232">
        <f t="shared" si="56"/>
        <v>1E-3</v>
      </c>
      <c r="AA232">
        <v>7866.47</v>
      </c>
      <c r="AB232">
        <v>0</v>
      </c>
      <c r="AC232">
        <v>0</v>
      </c>
      <c r="AD232">
        <v>0</v>
      </c>
      <c r="AE232">
        <v>7023.63</v>
      </c>
      <c r="AF232">
        <v>0</v>
      </c>
      <c r="AG232">
        <v>0</v>
      </c>
      <c r="AH232">
        <v>0</v>
      </c>
      <c r="AI232">
        <v>1.1200000000000001</v>
      </c>
      <c r="AJ232">
        <v>1</v>
      </c>
      <c r="AK232">
        <v>1</v>
      </c>
      <c r="AL232">
        <v>1</v>
      </c>
      <c r="AM232">
        <v>2</v>
      </c>
      <c r="AN232">
        <v>0</v>
      </c>
      <c r="AO232">
        <v>0</v>
      </c>
      <c r="AP232">
        <v>1</v>
      </c>
      <c r="AQ232">
        <v>1</v>
      </c>
      <c r="AR232">
        <v>0</v>
      </c>
      <c r="AS232" t="s">
        <v>3</v>
      </c>
      <c r="AT232">
        <v>1E-3</v>
      </c>
      <c r="AU232" t="s">
        <v>3</v>
      </c>
      <c r="AV232">
        <v>0</v>
      </c>
      <c r="AW232">
        <v>2</v>
      </c>
      <c r="AX232">
        <v>72311329</v>
      </c>
      <c r="AY232">
        <v>1</v>
      </c>
      <c r="AZ232">
        <v>0</v>
      </c>
      <c r="BA232">
        <v>251</v>
      </c>
      <c r="BB232">
        <v>1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7.0236299999999998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1</v>
      </c>
      <c r="BQ232">
        <v>7.0236299999999998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1</v>
      </c>
      <c r="CV232">
        <v>0</v>
      </c>
      <c r="CW232">
        <v>0</v>
      </c>
      <c r="CX232">
        <f>ROUND(Y232*Source!I272,7)</f>
        <v>1E-3</v>
      </c>
      <c r="CY232">
        <f t="shared" ref="CY232:CY251" si="75">AA232</f>
        <v>7866.47</v>
      </c>
      <c r="CZ232">
        <f t="shared" ref="CZ232:CZ251" si="76">AE232</f>
        <v>7023.63</v>
      </c>
      <c r="DA232">
        <f t="shared" ref="DA232:DA251" si="77">AI232</f>
        <v>1.1200000000000001</v>
      </c>
      <c r="DB232">
        <f t="shared" si="57"/>
        <v>7.02</v>
      </c>
      <c r="DC232">
        <f t="shared" si="58"/>
        <v>0</v>
      </c>
      <c r="DD232" t="s">
        <v>3</v>
      </c>
      <c r="DE232" t="s">
        <v>3</v>
      </c>
      <c r="DF232">
        <f t="shared" ref="DF232:DF238" si="78">ROUND(ROUND(AE232*AI232,2)*CX232,2)</f>
        <v>7.87</v>
      </c>
      <c r="DG232">
        <f t="shared" si="74"/>
        <v>0</v>
      </c>
      <c r="DH232">
        <f t="shared" si="59"/>
        <v>0</v>
      </c>
      <c r="DI232">
        <f t="shared" si="60"/>
        <v>0</v>
      </c>
      <c r="DJ232">
        <f t="shared" ref="DJ232:DJ251" si="79">DF232</f>
        <v>7.87</v>
      </c>
      <c r="DK232">
        <v>0</v>
      </c>
      <c r="DL232" t="s">
        <v>3</v>
      </c>
      <c r="DM232">
        <v>0</v>
      </c>
      <c r="DN232" t="s">
        <v>3</v>
      </c>
      <c r="DO232">
        <v>0</v>
      </c>
    </row>
    <row r="233" spans="1:119" x14ac:dyDescent="0.2">
      <c r="A233">
        <f>ROW(Source!A272)</f>
        <v>272</v>
      </c>
      <c r="B233">
        <v>72309884</v>
      </c>
      <c r="C233">
        <v>72311296</v>
      </c>
      <c r="D233">
        <v>70565783</v>
      </c>
      <c r="E233">
        <v>1</v>
      </c>
      <c r="F233">
        <v>1</v>
      </c>
      <c r="G233">
        <v>1</v>
      </c>
      <c r="H233">
        <v>3</v>
      </c>
      <c r="I233" t="s">
        <v>1183</v>
      </c>
      <c r="J233" t="s">
        <v>1184</v>
      </c>
      <c r="K233" t="s">
        <v>1185</v>
      </c>
      <c r="L233">
        <v>1339</v>
      </c>
      <c r="N233">
        <v>1007</v>
      </c>
      <c r="O233" t="s">
        <v>231</v>
      </c>
      <c r="P233" t="s">
        <v>231</v>
      </c>
      <c r="Q233">
        <v>1</v>
      </c>
      <c r="W233">
        <v>0</v>
      </c>
      <c r="X233">
        <v>58756862</v>
      </c>
      <c r="Y233">
        <f t="shared" si="56"/>
        <v>7.0000000000000001E-3</v>
      </c>
      <c r="AA233">
        <v>612.74</v>
      </c>
      <c r="AB233">
        <v>0</v>
      </c>
      <c r="AC233">
        <v>0</v>
      </c>
      <c r="AD233">
        <v>0</v>
      </c>
      <c r="AE233">
        <v>340.41</v>
      </c>
      <c r="AF233">
        <v>0</v>
      </c>
      <c r="AG233">
        <v>0</v>
      </c>
      <c r="AH233">
        <v>0</v>
      </c>
      <c r="AI233">
        <v>1.8</v>
      </c>
      <c r="AJ233">
        <v>1</v>
      </c>
      <c r="AK233">
        <v>1</v>
      </c>
      <c r="AL233">
        <v>1</v>
      </c>
      <c r="AM233">
        <v>2</v>
      </c>
      <c r="AN233">
        <v>0</v>
      </c>
      <c r="AO233">
        <v>0</v>
      </c>
      <c r="AP233">
        <v>1</v>
      </c>
      <c r="AQ233">
        <v>1</v>
      </c>
      <c r="AR233">
        <v>0</v>
      </c>
      <c r="AS233" t="s">
        <v>3</v>
      </c>
      <c r="AT233">
        <v>7.0000000000000001E-3</v>
      </c>
      <c r="AU233" t="s">
        <v>3</v>
      </c>
      <c r="AV233">
        <v>0</v>
      </c>
      <c r="AW233">
        <v>2</v>
      </c>
      <c r="AX233">
        <v>72311330</v>
      </c>
      <c r="AY233">
        <v>1</v>
      </c>
      <c r="AZ233">
        <v>0</v>
      </c>
      <c r="BA233">
        <v>252</v>
      </c>
      <c r="BB233">
        <v>1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2.38287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1</v>
      </c>
      <c r="BQ233">
        <v>2.38287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1</v>
      </c>
      <c r="CV233">
        <v>0</v>
      </c>
      <c r="CW233">
        <v>0</v>
      </c>
      <c r="CX233">
        <f>ROUND(Y233*Source!I272,7)</f>
        <v>7.0000000000000001E-3</v>
      </c>
      <c r="CY233">
        <f t="shared" si="75"/>
        <v>612.74</v>
      </c>
      <c r="CZ233">
        <f t="shared" si="76"/>
        <v>340.41</v>
      </c>
      <c r="DA233">
        <f t="shared" si="77"/>
        <v>1.8</v>
      </c>
      <c r="DB233">
        <f t="shared" si="57"/>
        <v>2.38</v>
      </c>
      <c r="DC233">
        <f t="shared" si="58"/>
        <v>0</v>
      </c>
      <c r="DD233" t="s">
        <v>3</v>
      </c>
      <c r="DE233" t="s">
        <v>3</v>
      </c>
      <c r="DF233">
        <f t="shared" si="78"/>
        <v>4.29</v>
      </c>
      <c r="DG233">
        <f t="shared" si="74"/>
        <v>0</v>
      </c>
      <c r="DH233">
        <f t="shared" si="59"/>
        <v>0</v>
      </c>
      <c r="DI233">
        <f t="shared" si="60"/>
        <v>0</v>
      </c>
      <c r="DJ233">
        <f t="shared" si="79"/>
        <v>4.29</v>
      </c>
      <c r="DK233">
        <v>0</v>
      </c>
      <c r="DL233" t="s">
        <v>3</v>
      </c>
      <c r="DM233">
        <v>0</v>
      </c>
      <c r="DN233" t="s">
        <v>3</v>
      </c>
      <c r="DO233">
        <v>0</v>
      </c>
    </row>
    <row r="234" spans="1:119" x14ac:dyDescent="0.2">
      <c r="A234">
        <f>ROW(Source!A272)</f>
        <v>272</v>
      </c>
      <c r="B234">
        <v>72309884</v>
      </c>
      <c r="C234">
        <v>72311296</v>
      </c>
      <c r="D234">
        <v>70565799</v>
      </c>
      <c r="E234">
        <v>1</v>
      </c>
      <c r="F234">
        <v>1</v>
      </c>
      <c r="G234">
        <v>1</v>
      </c>
      <c r="H234">
        <v>3</v>
      </c>
      <c r="I234" t="s">
        <v>984</v>
      </c>
      <c r="J234" t="s">
        <v>985</v>
      </c>
      <c r="K234" t="s">
        <v>986</v>
      </c>
      <c r="L234">
        <v>1339</v>
      </c>
      <c r="N234">
        <v>1007</v>
      </c>
      <c r="O234" t="s">
        <v>231</v>
      </c>
      <c r="P234" t="s">
        <v>231</v>
      </c>
      <c r="Q234">
        <v>1</v>
      </c>
      <c r="W234">
        <v>0</v>
      </c>
      <c r="X234">
        <v>1531571680</v>
      </c>
      <c r="Y234">
        <f t="shared" si="56"/>
        <v>0.05</v>
      </c>
      <c r="AA234">
        <v>105.47</v>
      </c>
      <c r="AB234">
        <v>0</v>
      </c>
      <c r="AC234">
        <v>0</v>
      </c>
      <c r="AD234">
        <v>0</v>
      </c>
      <c r="AE234">
        <v>114.64</v>
      </c>
      <c r="AF234">
        <v>0</v>
      </c>
      <c r="AG234">
        <v>0</v>
      </c>
      <c r="AH234">
        <v>0</v>
      </c>
      <c r="AI234">
        <v>0.92</v>
      </c>
      <c r="AJ234">
        <v>1</v>
      </c>
      <c r="AK234">
        <v>1</v>
      </c>
      <c r="AL234">
        <v>1</v>
      </c>
      <c r="AM234">
        <v>2</v>
      </c>
      <c r="AN234">
        <v>0</v>
      </c>
      <c r="AO234">
        <v>0</v>
      </c>
      <c r="AP234">
        <v>1</v>
      </c>
      <c r="AQ234">
        <v>1</v>
      </c>
      <c r="AR234">
        <v>0</v>
      </c>
      <c r="AS234" t="s">
        <v>3</v>
      </c>
      <c r="AT234">
        <v>0.05</v>
      </c>
      <c r="AU234" t="s">
        <v>3</v>
      </c>
      <c r="AV234">
        <v>0</v>
      </c>
      <c r="AW234">
        <v>2</v>
      </c>
      <c r="AX234">
        <v>72311331</v>
      </c>
      <c r="AY234">
        <v>1</v>
      </c>
      <c r="AZ234">
        <v>0</v>
      </c>
      <c r="BA234">
        <v>253</v>
      </c>
      <c r="BB234">
        <v>1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5.7320000000000002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1</v>
      </c>
      <c r="BQ234">
        <v>5.7320000000000002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1</v>
      </c>
      <c r="CV234">
        <v>0</v>
      </c>
      <c r="CW234">
        <v>0</v>
      </c>
      <c r="CX234">
        <f>ROUND(Y234*Source!I272,7)</f>
        <v>0.05</v>
      </c>
      <c r="CY234">
        <f t="shared" si="75"/>
        <v>105.47</v>
      </c>
      <c r="CZ234">
        <f t="shared" si="76"/>
        <v>114.64</v>
      </c>
      <c r="DA234">
        <f t="shared" si="77"/>
        <v>0.92</v>
      </c>
      <c r="DB234">
        <f t="shared" si="57"/>
        <v>5.73</v>
      </c>
      <c r="DC234">
        <f t="shared" si="58"/>
        <v>0</v>
      </c>
      <c r="DD234" t="s">
        <v>3</v>
      </c>
      <c r="DE234" t="s">
        <v>3</v>
      </c>
      <c r="DF234">
        <f t="shared" si="78"/>
        <v>5.27</v>
      </c>
      <c r="DG234">
        <f t="shared" si="74"/>
        <v>0</v>
      </c>
      <c r="DH234">
        <f t="shared" si="59"/>
        <v>0</v>
      </c>
      <c r="DI234">
        <f t="shared" si="60"/>
        <v>0</v>
      </c>
      <c r="DJ234">
        <f t="shared" si="79"/>
        <v>5.27</v>
      </c>
      <c r="DK234">
        <v>0</v>
      </c>
      <c r="DL234" t="s">
        <v>3</v>
      </c>
      <c r="DM234">
        <v>0</v>
      </c>
      <c r="DN234" t="s">
        <v>3</v>
      </c>
      <c r="DO234">
        <v>0</v>
      </c>
    </row>
    <row r="235" spans="1:119" x14ac:dyDescent="0.2">
      <c r="A235">
        <f>ROW(Source!A272)</f>
        <v>272</v>
      </c>
      <c r="B235">
        <v>72309884</v>
      </c>
      <c r="C235">
        <v>72311296</v>
      </c>
      <c r="D235">
        <v>70568517</v>
      </c>
      <c r="E235">
        <v>1</v>
      </c>
      <c r="F235">
        <v>1</v>
      </c>
      <c r="G235">
        <v>1</v>
      </c>
      <c r="H235">
        <v>3</v>
      </c>
      <c r="I235" t="s">
        <v>955</v>
      </c>
      <c r="J235" t="s">
        <v>956</v>
      </c>
      <c r="K235" t="s">
        <v>957</v>
      </c>
      <c r="L235">
        <v>1346</v>
      </c>
      <c r="N235">
        <v>1009</v>
      </c>
      <c r="O235" t="s">
        <v>443</v>
      </c>
      <c r="P235" t="s">
        <v>443</v>
      </c>
      <c r="Q235">
        <v>1</v>
      </c>
      <c r="W235">
        <v>0</v>
      </c>
      <c r="X235">
        <v>-1476217930</v>
      </c>
      <c r="Y235">
        <f t="shared" si="56"/>
        <v>0.13</v>
      </c>
      <c r="AA235">
        <v>144.74</v>
      </c>
      <c r="AB235">
        <v>0</v>
      </c>
      <c r="AC235">
        <v>0</v>
      </c>
      <c r="AD235">
        <v>0</v>
      </c>
      <c r="AE235">
        <v>155.63</v>
      </c>
      <c r="AF235">
        <v>0</v>
      </c>
      <c r="AG235">
        <v>0</v>
      </c>
      <c r="AH235">
        <v>0</v>
      </c>
      <c r="AI235">
        <v>0.93</v>
      </c>
      <c r="AJ235">
        <v>1</v>
      </c>
      <c r="AK235">
        <v>1</v>
      </c>
      <c r="AL235">
        <v>1</v>
      </c>
      <c r="AM235">
        <v>2</v>
      </c>
      <c r="AN235">
        <v>0</v>
      </c>
      <c r="AO235">
        <v>0</v>
      </c>
      <c r="AP235">
        <v>1</v>
      </c>
      <c r="AQ235">
        <v>1</v>
      </c>
      <c r="AR235">
        <v>0</v>
      </c>
      <c r="AS235" t="s">
        <v>3</v>
      </c>
      <c r="AT235">
        <v>0.13</v>
      </c>
      <c r="AU235" t="s">
        <v>3</v>
      </c>
      <c r="AV235">
        <v>0</v>
      </c>
      <c r="AW235">
        <v>2</v>
      </c>
      <c r="AX235">
        <v>72311332</v>
      </c>
      <c r="AY235">
        <v>1</v>
      </c>
      <c r="AZ235">
        <v>0</v>
      </c>
      <c r="BA235">
        <v>254</v>
      </c>
      <c r="BB235">
        <v>1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20.2319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1</v>
      </c>
      <c r="BQ235">
        <v>20.2319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1</v>
      </c>
      <c r="CV235">
        <v>0</v>
      </c>
      <c r="CW235">
        <v>0</v>
      </c>
      <c r="CX235">
        <f>ROUND(Y235*Source!I272,7)</f>
        <v>0.13</v>
      </c>
      <c r="CY235">
        <f t="shared" si="75"/>
        <v>144.74</v>
      </c>
      <c r="CZ235">
        <f t="shared" si="76"/>
        <v>155.63</v>
      </c>
      <c r="DA235">
        <f t="shared" si="77"/>
        <v>0.93</v>
      </c>
      <c r="DB235">
        <f t="shared" si="57"/>
        <v>20.23</v>
      </c>
      <c r="DC235">
        <f t="shared" si="58"/>
        <v>0</v>
      </c>
      <c r="DD235" t="s">
        <v>3</v>
      </c>
      <c r="DE235" t="s">
        <v>3</v>
      </c>
      <c r="DF235">
        <f t="shared" si="78"/>
        <v>18.82</v>
      </c>
      <c r="DG235">
        <f t="shared" si="74"/>
        <v>0</v>
      </c>
      <c r="DH235">
        <f t="shared" si="59"/>
        <v>0</v>
      </c>
      <c r="DI235">
        <f t="shared" si="60"/>
        <v>0</v>
      </c>
      <c r="DJ235">
        <f t="shared" si="79"/>
        <v>18.82</v>
      </c>
      <c r="DK235">
        <v>0</v>
      </c>
      <c r="DL235" t="s">
        <v>3</v>
      </c>
      <c r="DM235">
        <v>0</v>
      </c>
      <c r="DN235" t="s">
        <v>3</v>
      </c>
      <c r="DO235">
        <v>0</v>
      </c>
    </row>
    <row r="236" spans="1:119" x14ac:dyDescent="0.2">
      <c r="A236">
        <f>ROW(Source!A272)</f>
        <v>272</v>
      </c>
      <c r="B236">
        <v>72309884</v>
      </c>
      <c r="C236">
        <v>72311296</v>
      </c>
      <c r="D236">
        <v>70569252</v>
      </c>
      <c r="E236">
        <v>1</v>
      </c>
      <c r="F236">
        <v>1</v>
      </c>
      <c r="G236">
        <v>1</v>
      </c>
      <c r="H236">
        <v>3</v>
      </c>
      <c r="I236" t="s">
        <v>1186</v>
      </c>
      <c r="J236" t="s">
        <v>1187</v>
      </c>
      <c r="K236" t="s">
        <v>1188</v>
      </c>
      <c r="L236">
        <v>1348</v>
      </c>
      <c r="N236">
        <v>1009</v>
      </c>
      <c r="O236" t="s">
        <v>236</v>
      </c>
      <c r="P236" t="s">
        <v>236</v>
      </c>
      <c r="Q236">
        <v>1000</v>
      </c>
      <c r="W236">
        <v>0</v>
      </c>
      <c r="X236">
        <v>1178060427</v>
      </c>
      <c r="Y236">
        <f t="shared" si="56"/>
        <v>6.4000000000000005E-4</v>
      </c>
      <c r="AA236">
        <v>153070.57</v>
      </c>
      <c r="AB236">
        <v>0</v>
      </c>
      <c r="AC236">
        <v>0</v>
      </c>
      <c r="AD236">
        <v>0</v>
      </c>
      <c r="AE236">
        <v>135460.68</v>
      </c>
      <c r="AF236">
        <v>0</v>
      </c>
      <c r="AG236">
        <v>0</v>
      </c>
      <c r="AH236">
        <v>0</v>
      </c>
      <c r="AI236">
        <v>1.1299999999999999</v>
      </c>
      <c r="AJ236">
        <v>1</v>
      </c>
      <c r="AK236">
        <v>1</v>
      </c>
      <c r="AL236">
        <v>1</v>
      </c>
      <c r="AM236">
        <v>2</v>
      </c>
      <c r="AN236">
        <v>0</v>
      </c>
      <c r="AO236">
        <v>0</v>
      </c>
      <c r="AP236">
        <v>1</v>
      </c>
      <c r="AQ236">
        <v>1</v>
      </c>
      <c r="AR236">
        <v>0</v>
      </c>
      <c r="AS236" t="s">
        <v>3</v>
      </c>
      <c r="AT236">
        <v>6.4000000000000005E-4</v>
      </c>
      <c r="AU236" t="s">
        <v>3</v>
      </c>
      <c r="AV236">
        <v>0</v>
      </c>
      <c r="AW236">
        <v>2</v>
      </c>
      <c r="AX236">
        <v>72311333</v>
      </c>
      <c r="AY236">
        <v>1</v>
      </c>
      <c r="AZ236">
        <v>0</v>
      </c>
      <c r="BA236">
        <v>255</v>
      </c>
      <c r="BB236">
        <v>1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86.6948352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1</v>
      </c>
      <c r="BQ236">
        <v>86.6948352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1</v>
      </c>
      <c r="CV236">
        <v>0</v>
      </c>
      <c r="CW236">
        <v>0</v>
      </c>
      <c r="CX236">
        <f>ROUND(Y236*Source!I272,7)</f>
        <v>6.4000000000000005E-4</v>
      </c>
      <c r="CY236">
        <f t="shared" si="75"/>
        <v>153070.57</v>
      </c>
      <c r="CZ236">
        <f t="shared" si="76"/>
        <v>135460.68</v>
      </c>
      <c r="DA236">
        <f t="shared" si="77"/>
        <v>1.1299999999999999</v>
      </c>
      <c r="DB236">
        <f t="shared" si="57"/>
        <v>86.69</v>
      </c>
      <c r="DC236">
        <f t="shared" si="58"/>
        <v>0</v>
      </c>
      <c r="DD236" t="s">
        <v>3</v>
      </c>
      <c r="DE236" t="s">
        <v>3</v>
      </c>
      <c r="DF236">
        <f t="shared" si="78"/>
        <v>97.97</v>
      </c>
      <c r="DG236">
        <f t="shared" si="74"/>
        <v>0</v>
      </c>
      <c r="DH236">
        <f t="shared" si="59"/>
        <v>0</v>
      </c>
      <c r="DI236">
        <f t="shared" si="60"/>
        <v>0</v>
      </c>
      <c r="DJ236">
        <f t="shared" si="79"/>
        <v>97.97</v>
      </c>
      <c r="DK236">
        <v>0</v>
      </c>
      <c r="DL236" t="s">
        <v>3</v>
      </c>
      <c r="DM236">
        <v>0</v>
      </c>
      <c r="DN236" t="s">
        <v>3</v>
      </c>
      <c r="DO236">
        <v>0</v>
      </c>
    </row>
    <row r="237" spans="1:119" x14ac:dyDescent="0.2">
      <c r="A237">
        <f>ROW(Source!A272)</f>
        <v>272</v>
      </c>
      <c r="B237">
        <v>72309884</v>
      </c>
      <c r="C237">
        <v>72311296</v>
      </c>
      <c r="D237">
        <v>70570411</v>
      </c>
      <c r="E237">
        <v>1</v>
      </c>
      <c r="F237">
        <v>1</v>
      </c>
      <c r="G237">
        <v>1</v>
      </c>
      <c r="H237">
        <v>3</v>
      </c>
      <c r="I237" t="s">
        <v>1032</v>
      </c>
      <c r="J237" t="s">
        <v>1033</v>
      </c>
      <c r="K237" t="s">
        <v>1034</v>
      </c>
      <c r="L237">
        <v>1346</v>
      </c>
      <c r="N237">
        <v>1009</v>
      </c>
      <c r="O237" t="s">
        <v>443</v>
      </c>
      <c r="P237" t="s">
        <v>443</v>
      </c>
      <c r="Q237">
        <v>1</v>
      </c>
      <c r="W237">
        <v>0</v>
      </c>
      <c r="X237">
        <v>651944166</v>
      </c>
      <c r="Y237">
        <f t="shared" si="56"/>
        <v>2E-3</v>
      </c>
      <c r="AA237">
        <v>92.02</v>
      </c>
      <c r="AB237">
        <v>0</v>
      </c>
      <c r="AC237">
        <v>0</v>
      </c>
      <c r="AD237">
        <v>0</v>
      </c>
      <c r="AE237">
        <v>56.11</v>
      </c>
      <c r="AF237">
        <v>0</v>
      </c>
      <c r="AG237">
        <v>0</v>
      </c>
      <c r="AH237">
        <v>0</v>
      </c>
      <c r="AI237">
        <v>1.64</v>
      </c>
      <c r="AJ237">
        <v>1</v>
      </c>
      <c r="AK237">
        <v>1</v>
      </c>
      <c r="AL237">
        <v>1</v>
      </c>
      <c r="AM237">
        <v>2</v>
      </c>
      <c r="AN237">
        <v>0</v>
      </c>
      <c r="AO237">
        <v>0</v>
      </c>
      <c r="AP237">
        <v>1</v>
      </c>
      <c r="AQ237">
        <v>1</v>
      </c>
      <c r="AR237">
        <v>0</v>
      </c>
      <c r="AS237" t="s">
        <v>3</v>
      </c>
      <c r="AT237">
        <v>2E-3</v>
      </c>
      <c r="AU237" t="s">
        <v>3</v>
      </c>
      <c r="AV237">
        <v>0</v>
      </c>
      <c r="AW237">
        <v>2</v>
      </c>
      <c r="AX237">
        <v>72311334</v>
      </c>
      <c r="AY237">
        <v>1</v>
      </c>
      <c r="AZ237">
        <v>0</v>
      </c>
      <c r="BA237">
        <v>256</v>
      </c>
      <c r="BB237">
        <v>1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0.11222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1</v>
      </c>
      <c r="BQ237">
        <v>0.11222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1</v>
      </c>
      <c r="CV237">
        <v>0</v>
      </c>
      <c r="CW237">
        <v>0</v>
      </c>
      <c r="CX237">
        <f>ROUND(Y237*Source!I272,7)</f>
        <v>2E-3</v>
      </c>
      <c r="CY237">
        <f t="shared" si="75"/>
        <v>92.02</v>
      </c>
      <c r="CZ237">
        <f t="shared" si="76"/>
        <v>56.11</v>
      </c>
      <c r="DA237">
        <f t="shared" si="77"/>
        <v>1.64</v>
      </c>
      <c r="DB237">
        <f t="shared" si="57"/>
        <v>0.11</v>
      </c>
      <c r="DC237">
        <f t="shared" si="58"/>
        <v>0</v>
      </c>
      <c r="DD237" t="s">
        <v>3</v>
      </c>
      <c r="DE237" t="s">
        <v>3</v>
      </c>
      <c r="DF237">
        <f t="shared" si="78"/>
        <v>0.18</v>
      </c>
      <c r="DG237">
        <f t="shared" si="74"/>
        <v>0</v>
      </c>
      <c r="DH237">
        <f t="shared" si="59"/>
        <v>0</v>
      </c>
      <c r="DI237">
        <f t="shared" si="60"/>
        <v>0</v>
      </c>
      <c r="DJ237">
        <f t="shared" si="79"/>
        <v>0.18</v>
      </c>
      <c r="DK237">
        <v>0</v>
      </c>
      <c r="DL237" t="s">
        <v>3</v>
      </c>
      <c r="DM237">
        <v>0</v>
      </c>
      <c r="DN237" t="s">
        <v>3</v>
      </c>
      <c r="DO237">
        <v>0</v>
      </c>
    </row>
    <row r="238" spans="1:119" x14ac:dyDescent="0.2">
      <c r="A238">
        <f>ROW(Source!A272)</f>
        <v>272</v>
      </c>
      <c r="B238">
        <v>72309884</v>
      </c>
      <c r="C238">
        <v>72311296</v>
      </c>
      <c r="D238">
        <v>70570850</v>
      </c>
      <c r="E238">
        <v>1</v>
      </c>
      <c r="F238">
        <v>1</v>
      </c>
      <c r="G238">
        <v>1</v>
      </c>
      <c r="H238">
        <v>3</v>
      </c>
      <c r="I238" t="s">
        <v>1189</v>
      </c>
      <c r="J238" t="s">
        <v>1190</v>
      </c>
      <c r="K238" t="s">
        <v>1191</v>
      </c>
      <c r="L238">
        <v>1339</v>
      </c>
      <c r="N238">
        <v>1007</v>
      </c>
      <c r="O238" t="s">
        <v>231</v>
      </c>
      <c r="P238" t="s">
        <v>231</v>
      </c>
      <c r="Q238">
        <v>1</v>
      </c>
      <c r="W238">
        <v>0</v>
      </c>
      <c r="X238">
        <v>1540539412</v>
      </c>
      <c r="Y238">
        <f t="shared" si="56"/>
        <v>0.59</v>
      </c>
      <c r="AA238">
        <v>2041.92</v>
      </c>
      <c r="AB238">
        <v>0</v>
      </c>
      <c r="AC238">
        <v>0</v>
      </c>
      <c r="AD238">
        <v>0</v>
      </c>
      <c r="AE238">
        <v>911.57</v>
      </c>
      <c r="AF238">
        <v>0</v>
      </c>
      <c r="AG238">
        <v>0</v>
      </c>
      <c r="AH238">
        <v>0</v>
      </c>
      <c r="AI238">
        <v>2.2400000000000002</v>
      </c>
      <c r="AJ238">
        <v>1</v>
      </c>
      <c r="AK238">
        <v>1</v>
      </c>
      <c r="AL238">
        <v>1</v>
      </c>
      <c r="AM238">
        <v>2</v>
      </c>
      <c r="AN238">
        <v>0</v>
      </c>
      <c r="AO238">
        <v>0</v>
      </c>
      <c r="AP238">
        <v>1</v>
      </c>
      <c r="AQ238">
        <v>1</v>
      </c>
      <c r="AR238">
        <v>0</v>
      </c>
      <c r="AS238" t="s">
        <v>3</v>
      </c>
      <c r="AT238">
        <v>0.59</v>
      </c>
      <c r="AU238" t="s">
        <v>3</v>
      </c>
      <c r="AV238">
        <v>0</v>
      </c>
      <c r="AW238">
        <v>2</v>
      </c>
      <c r="AX238">
        <v>72311335</v>
      </c>
      <c r="AY238">
        <v>1</v>
      </c>
      <c r="AZ238">
        <v>0</v>
      </c>
      <c r="BA238">
        <v>257</v>
      </c>
      <c r="BB238">
        <v>1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537.82629999999995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1</v>
      </c>
      <c r="BQ238">
        <v>537.82629999999995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1</v>
      </c>
      <c r="CV238">
        <v>0</v>
      </c>
      <c r="CW238">
        <v>0</v>
      </c>
      <c r="CX238">
        <f>ROUND(Y238*Source!I272,7)</f>
        <v>0.59</v>
      </c>
      <c r="CY238">
        <f t="shared" si="75"/>
        <v>2041.92</v>
      </c>
      <c r="CZ238">
        <f t="shared" si="76"/>
        <v>911.57</v>
      </c>
      <c r="DA238">
        <f t="shared" si="77"/>
        <v>2.2400000000000002</v>
      </c>
      <c r="DB238">
        <f t="shared" si="57"/>
        <v>537.83000000000004</v>
      </c>
      <c r="DC238">
        <f t="shared" si="58"/>
        <v>0</v>
      </c>
      <c r="DD238" t="s">
        <v>3</v>
      </c>
      <c r="DE238" t="s">
        <v>3</v>
      </c>
      <c r="DF238">
        <f t="shared" si="78"/>
        <v>1204.73</v>
      </c>
      <c r="DG238">
        <f t="shared" si="74"/>
        <v>0</v>
      </c>
      <c r="DH238">
        <f t="shared" si="59"/>
        <v>0</v>
      </c>
      <c r="DI238">
        <f t="shared" si="60"/>
        <v>0</v>
      </c>
      <c r="DJ238">
        <f t="shared" si="79"/>
        <v>1204.73</v>
      </c>
      <c r="DK238">
        <v>0</v>
      </c>
      <c r="DL238" t="s">
        <v>3</v>
      </c>
      <c r="DM238">
        <v>0</v>
      </c>
      <c r="DN238" t="s">
        <v>3</v>
      </c>
      <c r="DO238">
        <v>0</v>
      </c>
    </row>
    <row r="239" spans="1:119" x14ac:dyDescent="0.2">
      <c r="A239">
        <f>ROW(Source!A272)</f>
        <v>272</v>
      </c>
      <c r="B239">
        <v>72309884</v>
      </c>
      <c r="C239">
        <v>72311296</v>
      </c>
      <c r="D239">
        <v>70571721</v>
      </c>
      <c r="E239">
        <v>1</v>
      </c>
      <c r="F239">
        <v>1</v>
      </c>
      <c r="G239">
        <v>1</v>
      </c>
      <c r="H239">
        <v>3</v>
      </c>
      <c r="I239" t="s">
        <v>1192</v>
      </c>
      <c r="J239" t="s">
        <v>1193</v>
      </c>
      <c r="K239" t="s">
        <v>1194</v>
      </c>
      <c r="L239">
        <v>1339</v>
      </c>
      <c r="N239">
        <v>1007</v>
      </c>
      <c r="O239" t="s">
        <v>231</v>
      </c>
      <c r="P239" t="s">
        <v>231</v>
      </c>
      <c r="Q239">
        <v>1</v>
      </c>
      <c r="W239">
        <v>0</v>
      </c>
      <c r="X239">
        <v>-614215973</v>
      </c>
      <c r="Y239">
        <f t="shared" si="56"/>
        <v>5.0000000000000001E-3</v>
      </c>
      <c r="AA239">
        <v>6115.78</v>
      </c>
      <c r="AB239">
        <v>0</v>
      </c>
      <c r="AC239">
        <v>0</v>
      </c>
      <c r="AD239">
        <v>0</v>
      </c>
      <c r="AE239">
        <v>6115.78</v>
      </c>
      <c r="AF239">
        <v>0</v>
      </c>
      <c r="AG239">
        <v>0</v>
      </c>
      <c r="AH239">
        <v>0</v>
      </c>
      <c r="AI239">
        <v>1</v>
      </c>
      <c r="AJ239">
        <v>1</v>
      </c>
      <c r="AK239">
        <v>1</v>
      </c>
      <c r="AL239">
        <v>1</v>
      </c>
      <c r="AM239">
        <v>-2</v>
      </c>
      <c r="AN239">
        <v>0</v>
      </c>
      <c r="AO239">
        <v>0</v>
      </c>
      <c r="AP239">
        <v>1</v>
      </c>
      <c r="AQ239">
        <v>1</v>
      </c>
      <c r="AR239">
        <v>0</v>
      </c>
      <c r="AS239" t="s">
        <v>3</v>
      </c>
      <c r="AT239">
        <v>5.0000000000000001E-3</v>
      </c>
      <c r="AU239" t="s">
        <v>3</v>
      </c>
      <c r="AV239">
        <v>0</v>
      </c>
      <c r="AW239">
        <v>2</v>
      </c>
      <c r="AX239">
        <v>72311336</v>
      </c>
      <c r="AY239">
        <v>1</v>
      </c>
      <c r="AZ239">
        <v>0</v>
      </c>
      <c r="BA239">
        <v>258</v>
      </c>
      <c r="BB239">
        <v>1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30.578900000000001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1</v>
      </c>
      <c r="BQ239">
        <v>30.578900000000001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1</v>
      </c>
      <c r="CV239">
        <v>0</v>
      </c>
      <c r="CW239">
        <v>0</v>
      </c>
      <c r="CX239">
        <f>ROUND(Y239*Source!I272,7)</f>
        <v>5.0000000000000001E-3</v>
      </c>
      <c r="CY239">
        <f t="shared" si="75"/>
        <v>6115.78</v>
      </c>
      <c r="CZ239">
        <f t="shared" si="76"/>
        <v>6115.78</v>
      </c>
      <c r="DA239">
        <f t="shared" si="77"/>
        <v>1</v>
      </c>
      <c r="DB239">
        <f t="shared" si="57"/>
        <v>30.58</v>
      </c>
      <c r="DC239">
        <f t="shared" si="58"/>
        <v>0</v>
      </c>
      <c r="DD239" t="s">
        <v>3</v>
      </c>
      <c r="DE239" t="s">
        <v>3</v>
      </c>
      <c r="DF239">
        <f>ROUND(ROUND(AE239,2)*CX239,2)</f>
        <v>30.58</v>
      </c>
      <c r="DG239">
        <f t="shared" si="74"/>
        <v>0</v>
      </c>
      <c r="DH239">
        <f t="shared" si="59"/>
        <v>0</v>
      </c>
      <c r="DI239">
        <f t="shared" si="60"/>
        <v>0</v>
      </c>
      <c r="DJ239">
        <f t="shared" si="79"/>
        <v>30.58</v>
      </c>
      <c r="DK239">
        <v>1</v>
      </c>
      <c r="DL239" t="s">
        <v>3</v>
      </c>
      <c r="DM239">
        <v>0</v>
      </c>
      <c r="DN239" t="s">
        <v>3</v>
      </c>
      <c r="DO239">
        <v>0</v>
      </c>
    </row>
    <row r="240" spans="1:119" x14ac:dyDescent="0.2">
      <c r="A240">
        <f>ROW(Source!A272)</f>
        <v>272</v>
      </c>
      <c r="B240">
        <v>72309884</v>
      </c>
      <c r="C240">
        <v>72311296</v>
      </c>
      <c r="D240">
        <v>70574470</v>
      </c>
      <c r="E240">
        <v>1</v>
      </c>
      <c r="F240">
        <v>1</v>
      </c>
      <c r="G240">
        <v>1</v>
      </c>
      <c r="H240">
        <v>3</v>
      </c>
      <c r="I240" t="s">
        <v>551</v>
      </c>
      <c r="J240" t="s">
        <v>553</v>
      </c>
      <c r="K240" t="s">
        <v>552</v>
      </c>
      <c r="L240">
        <v>1348</v>
      </c>
      <c r="N240">
        <v>1009</v>
      </c>
      <c r="O240" t="s">
        <v>236</v>
      </c>
      <c r="P240" t="s">
        <v>236</v>
      </c>
      <c r="Q240">
        <v>1000</v>
      </c>
      <c r="W240">
        <v>0</v>
      </c>
      <c r="X240">
        <v>1677691882</v>
      </c>
      <c r="Y240">
        <f t="shared" si="56"/>
        <v>1E-3</v>
      </c>
      <c r="AA240">
        <v>141073.60999999999</v>
      </c>
      <c r="AB240">
        <v>0</v>
      </c>
      <c r="AC240">
        <v>0</v>
      </c>
      <c r="AD240">
        <v>0</v>
      </c>
      <c r="AE240">
        <v>105278.81</v>
      </c>
      <c r="AF240">
        <v>0</v>
      </c>
      <c r="AG240">
        <v>0</v>
      </c>
      <c r="AH240">
        <v>0</v>
      </c>
      <c r="AI240">
        <v>1.34</v>
      </c>
      <c r="AJ240">
        <v>1</v>
      </c>
      <c r="AK240">
        <v>1</v>
      </c>
      <c r="AL240">
        <v>1</v>
      </c>
      <c r="AM240">
        <v>2</v>
      </c>
      <c r="AN240">
        <v>0</v>
      </c>
      <c r="AO240">
        <v>0</v>
      </c>
      <c r="AP240">
        <v>1</v>
      </c>
      <c r="AQ240">
        <v>1</v>
      </c>
      <c r="AR240">
        <v>0</v>
      </c>
      <c r="AS240" t="s">
        <v>3</v>
      </c>
      <c r="AT240">
        <v>1E-3</v>
      </c>
      <c r="AU240" t="s">
        <v>3</v>
      </c>
      <c r="AV240">
        <v>0</v>
      </c>
      <c r="AW240">
        <v>2</v>
      </c>
      <c r="AX240">
        <v>72311337</v>
      </c>
      <c r="AY240">
        <v>1</v>
      </c>
      <c r="AZ240">
        <v>0</v>
      </c>
      <c r="BA240">
        <v>259</v>
      </c>
      <c r="BB240">
        <v>1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105.27880999999999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1</v>
      </c>
      <c r="BQ240">
        <v>105.27880999999999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1</v>
      </c>
      <c r="CV240">
        <v>0</v>
      </c>
      <c r="CW240">
        <v>0</v>
      </c>
      <c r="CX240">
        <f>ROUND(Y240*Source!I272,7)</f>
        <v>1E-3</v>
      </c>
      <c r="CY240">
        <f t="shared" si="75"/>
        <v>141073.60999999999</v>
      </c>
      <c r="CZ240">
        <f t="shared" si="76"/>
        <v>105278.81</v>
      </c>
      <c r="DA240">
        <f t="shared" si="77"/>
        <v>1.34</v>
      </c>
      <c r="DB240">
        <f t="shared" si="57"/>
        <v>105.28</v>
      </c>
      <c r="DC240">
        <f t="shared" si="58"/>
        <v>0</v>
      </c>
      <c r="DD240" t="s">
        <v>3</v>
      </c>
      <c r="DE240" t="s">
        <v>3</v>
      </c>
      <c r="DF240">
        <f t="shared" ref="DF240:DF251" si="80">ROUND(ROUND(AE240*AI240,2)*CX240,2)</f>
        <v>141.07</v>
      </c>
      <c r="DG240">
        <f t="shared" si="74"/>
        <v>0</v>
      </c>
      <c r="DH240">
        <f t="shared" si="59"/>
        <v>0</v>
      </c>
      <c r="DI240">
        <f t="shared" si="60"/>
        <v>0</v>
      </c>
      <c r="DJ240">
        <f t="shared" si="79"/>
        <v>141.07</v>
      </c>
      <c r="DK240">
        <v>0</v>
      </c>
      <c r="DL240" t="s">
        <v>3</v>
      </c>
      <c r="DM240">
        <v>0</v>
      </c>
      <c r="DN240" t="s">
        <v>3</v>
      </c>
      <c r="DO240">
        <v>0</v>
      </c>
    </row>
    <row r="241" spans="1:119" x14ac:dyDescent="0.2">
      <c r="A241">
        <f>ROW(Source!A272)</f>
        <v>272</v>
      </c>
      <c r="B241">
        <v>72309884</v>
      </c>
      <c r="C241">
        <v>72311296</v>
      </c>
      <c r="D241">
        <v>70586784</v>
      </c>
      <c r="E241">
        <v>1</v>
      </c>
      <c r="F241">
        <v>1</v>
      </c>
      <c r="G241">
        <v>1</v>
      </c>
      <c r="H241">
        <v>3</v>
      </c>
      <c r="I241" t="s">
        <v>1195</v>
      </c>
      <c r="J241" t="s">
        <v>1196</v>
      </c>
      <c r="K241" t="s">
        <v>1197</v>
      </c>
      <c r="L241">
        <v>1346</v>
      </c>
      <c r="N241">
        <v>1009</v>
      </c>
      <c r="O241" t="s">
        <v>443</v>
      </c>
      <c r="P241" t="s">
        <v>443</v>
      </c>
      <c r="Q241">
        <v>1</v>
      </c>
      <c r="W241">
        <v>0</v>
      </c>
      <c r="X241">
        <v>1511807787</v>
      </c>
      <c r="Y241">
        <f t="shared" si="56"/>
        <v>0.08</v>
      </c>
      <c r="AA241">
        <v>137.44999999999999</v>
      </c>
      <c r="AB241">
        <v>0</v>
      </c>
      <c r="AC241">
        <v>0</v>
      </c>
      <c r="AD241">
        <v>0</v>
      </c>
      <c r="AE241">
        <v>77.22</v>
      </c>
      <c r="AF241">
        <v>0</v>
      </c>
      <c r="AG241">
        <v>0</v>
      </c>
      <c r="AH241">
        <v>0</v>
      </c>
      <c r="AI241">
        <v>1.78</v>
      </c>
      <c r="AJ241">
        <v>1</v>
      </c>
      <c r="AK241">
        <v>1</v>
      </c>
      <c r="AL241">
        <v>1</v>
      </c>
      <c r="AM241">
        <v>2</v>
      </c>
      <c r="AN241">
        <v>0</v>
      </c>
      <c r="AO241">
        <v>0</v>
      </c>
      <c r="AP241">
        <v>1</v>
      </c>
      <c r="AQ241">
        <v>1</v>
      </c>
      <c r="AR241">
        <v>0</v>
      </c>
      <c r="AS241" t="s">
        <v>3</v>
      </c>
      <c r="AT241">
        <v>0.08</v>
      </c>
      <c r="AU241" t="s">
        <v>3</v>
      </c>
      <c r="AV241">
        <v>0</v>
      </c>
      <c r="AW241">
        <v>2</v>
      </c>
      <c r="AX241">
        <v>72311339</v>
      </c>
      <c r="AY241">
        <v>1</v>
      </c>
      <c r="AZ241">
        <v>0</v>
      </c>
      <c r="BA241">
        <v>261</v>
      </c>
      <c r="BB241">
        <v>1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6.1776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1</v>
      </c>
      <c r="BQ241">
        <v>6.1776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1</v>
      </c>
      <c r="CV241">
        <v>0</v>
      </c>
      <c r="CW241">
        <v>0</v>
      </c>
      <c r="CX241">
        <f>ROUND(Y241*Source!I272,7)</f>
        <v>0.08</v>
      </c>
      <c r="CY241">
        <f t="shared" si="75"/>
        <v>137.44999999999999</v>
      </c>
      <c r="CZ241">
        <f t="shared" si="76"/>
        <v>77.22</v>
      </c>
      <c r="DA241">
        <f t="shared" si="77"/>
        <v>1.78</v>
      </c>
      <c r="DB241">
        <f t="shared" si="57"/>
        <v>6.18</v>
      </c>
      <c r="DC241">
        <f t="shared" si="58"/>
        <v>0</v>
      </c>
      <c r="DD241" t="s">
        <v>3</v>
      </c>
      <c r="DE241" t="s">
        <v>3</v>
      </c>
      <c r="DF241">
        <f t="shared" si="80"/>
        <v>11</v>
      </c>
      <c r="DG241">
        <f t="shared" si="74"/>
        <v>0</v>
      </c>
      <c r="DH241">
        <f t="shared" si="59"/>
        <v>0</v>
      </c>
      <c r="DI241">
        <f t="shared" si="60"/>
        <v>0</v>
      </c>
      <c r="DJ241">
        <f t="shared" si="79"/>
        <v>11</v>
      </c>
      <c r="DK241">
        <v>0</v>
      </c>
      <c r="DL241" t="s">
        <v>3</v>
      </c>
      <c r="DM241">
        <v>0</v>
      </c>
      <c r="DN241" t="s">
        <v>3</v>
      </c>
      <c r="DO241">
        <v>0</v>
      </c>
    </row>
    <row r="242" spans="1:119" x14ac:dyDescent="0.2">
      <c r="A242">
        <f>ROW(Source!A272)</f>
        <v>272</v>
      </c>
      <c r="B242">
        <v>72309884</v>
      </c>
      <c r="C242">
        <v>72311296</v>
      </c>
      <c r="D242">
        <v>70587056</v>
      </c>
      <c r="E242">
        <v>1</v>
      </c>
      <c r="F242">
        <v>1</v>
      </c>
      <c r="G242">
        <v>1</v>
      </c>
      <c r="H242">
        <v>3</v>
      </c>
      <c r="I242" t="s">
        <v>1198</v>
      </c>
      <c r="J242" t="s">
        <v>1199</v>
      </c>
      <c r="K242" t="s">
        <v>1200</v>
      </c>
      <c r="L242">
        <v>1346</v>
      </c>
      <c r="N242">
        <v>1009</v>
      </c>
      <c r="O242" t="s">
        <v>443</v>
      </c>
      <c r="P242" t="s">
        <v>443</v>
      </c>
      <c r="Q242">
        <v>1</v>
      </c>
      <c r="W242">
        <v>0</v>
      </c>
      <c r="X242">
        <v>-329222112</v>
      </c>
      <c r="Y242">
        <f t="shared" si="56"/>
        <v>0.05</v>
      </c>
      <c r="AA242">
        <v>162.63999999999999</v>
      </c>
      <c r="AB242">
        <v>0</v>
      </c>
      <c r="AC242">
        <v>0</v>
      </c>
      <c r="AD242">
        <v>0</v>
      </c>
      <c r="AE242">
        <v>133.31</v>
      </c>
      <c r="AF242">
        <v>0</v>
      </c>
      <c r="AG242">
        <v>0</v>
      </c>
      <c r="AH242">
        <v>0</v>
      </c>
      <c r="AI242">
        <v>1.22</v>
      </c>
      <c r="AJ242">
        <v>1</v>
      </c>
      <c r="AK242">
        <v>1</v>
      </c>
      <c r="AL242">
        <v>1</v>
      </c>
      <c r="AM242">
        <v>2</v>
      </c>
      <c r="AN242">
        <v>0</v>
      </c>
      <c r="AO242">
        <v>0</v>
      </c>
      <c r="AP242">
        <v>1</v>
      </c>
      <c r="AQ242">
        <v>1</v>
      </c>
      <c r="AR242">
        <v>0</v>
      </c>
      <c r="AS242" t="s">
        <v>3</v>
      </c>
      <c r="AT242">
        <v>0.05</v>
      </c>
      <c r="AU242" t="s">
        <v>3</v>
      </c>
      <c r="AV242">
        <v>0</v>
      </c>
      <c r="AW242">
        <v>2</v>
      </c>
      <c r="AX242">
        <v>72311340</v>
      </c>
      <c r="AY242">
        <v>1</v>
      </c>
      <c r="AZ242">
        <v>0</v>
      </c>
      <c r="BA242">
        <v>262</v>
      </c>
      <c r="BB242">
        <v>1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6.6655000000000006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1</v>
      </c>
      <c r="BQ242">
        <v>6.6655000000000006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1</v>
      </c>
      <c r="CV242">
        <v>0</v>
      </c>
      <c r="CW242">
        <v>0</v>
      </c>
      <c r="CX242">
        <f>ROUND(Y242*Source!I272,7)</f>
        <v>0.05</v>
      </c>
      <c r="CY242">
        <f t="shared" si="75"/>
        <v>162.63999999999999</v>
      </c>
      <c r="CZ242">
        <f t="shared" si="76"/>
        <v>133.31</v>
      </c>
      <c r="DA242">
        <f t="shared" si="77"/>
        <v>1.22</v>
      </c>
      <c r="DB242">
        <f t="shared" si="57"/>
        <v>6.67</v>
      </c>
      <c r="DC242">
        <f t="shared" si="58"/>
        <v>0</v>
      </c>
      <c r="DD242" t="s">
        <v>3</v>
      </c>
      <c r="DE242" t="s">
        <v>3</v>
      </c>
      <c r="DF242">
        <f t="shared" si="80"/>
        <v>8.1300000000000008</v>
      </c>
      <c r="DG242">
        <f t="shared" si="74"/>
        <v>0</v>
      </c>
      <c r="DH242">
        <f t="shared" si="59"/>
        <v>0</v>
      </c>
      <c r="DI242">
        <f t="shared" si="60"/>
        <v>0</v>
      </c>
      <c r="DJ242">
        <f t="shared" si="79"/>
        <v>8.1300000000000008</v>
      </c>
      <c r="DK242">
        <v>0</v>
      </c>
      <c r="DL242" t="s">
        <v>3</v>
      </c>
      <c r="DM242">
        <v>0</v>
      </c>
      <c r="DN242" t="s">
        <v>3</v>
      </c>
      <c r="DO242">
        <v>0</v>
      </c>
    </row>
    <row r="243" spans="1:119" x14ac:dyDescent="0.2">
      <c r="A243">
        <f>ROW(Source!A272)</f>
        <v>272</v>
      </c>
      <c r="B243">
        <v>72309884</v>
      </c>
      <c r="C243">
        <v>72311296</v>
      </c>
      <c r="D243">
        <v>70591217</v>
      </c>
      <c r="E243">
        <v>1</v>
      </c>
      <c r="F243">
        <v>1</v>
      </c>
      <c r="G243">
        <v>1</v>
      </c>
      <c r="H243">
        <v>3</v>
      </c>
      <c r="I243" t="s">
        <v>1201</v>
      </c>
      <c r="J243" t="s">
        <v>1202</v>
      </c>
      <c r="K243" t="s">
        <v>1203</v>
      </c>
      <c r="L243">
        <v>1301</v>
      </c>
      <c r="N243">
        <v>1003</v>
      </c>
      <c r="O243" t="s">
        <v>113</v>
      </c>
      <c r="P243" t="s">
        <v>113</v>
      </c>
      <c r="Q243">
        <v>1</v>
      </c>
      <c r="W243">
        <v>0</v>
      </c>
      <c r="X243">
        <v>-1292851189</v>
      </c>
      <c r="Y243">
        <f t="shared" si="56"/>
        <v>0.107</v>
      </c>
      <c r="AA243">
        <v>209.45</v>
      </c>
      <c r="AB243">
        <v>0</v>
      </c>
      <c r="AC243">
        <v>0</v>
      </c>
      <c r="AD243">
        <v>0</v>
      </c>
      <c r="AE243">
        <v>272.01</v>
      </c>
      <c r="AF243">
        <v>0</v>
      </c>
      <c r="AG243">
        <v>0</v>
      </c>
      <c r="AH243">
        <v>0</v>
      </c>
      <c r="AI243">
        <v>0.77</v>
      </c>
      <c r="AJ243">
        <v>1</v>
      </c>
      <c r="AK243">
        <v>1</v>
      </c>
      <c r="AL243">
        <v>1</v>
      </c>
      <c r="AM243">
        <v>2</v>
      </c>
      <c r="AN243">
        <v>0</v>
      </c>
      <c r="AO243">
        <v>0</v>
      </c>
      <c r="AP243">
        <v>1</v>
      </c>
      <c r="AQ243">
        <v>1</v>
      </c>
      <c r="AR243">
        <v>0</v>
      </c>
      <c r="AS243" t="s">
        <v>3</v>
      </c>
      <c r="AT243">
        <v>0.107</v>
      </c>
      <c r="AU243" t="s">
        <v>3</v>
      </c>
      <c r="AV243">
        <v>0</v>
      </c>
      <c r="AW243">
        <v>2</v>
      </c>
      <c r="AX243">
        <v>72311343</v>
      </c>
      <c r="AY243">
        <v>1</v>
      </c>
      <c r="AZ243">
        <v>0</v>
      </c>
      <c r="BA243">
        <v>265</v>
      </c>
      <c r="BB243">
        <v>1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29.105069999999998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1</v>
      </c>
      <c r="BQ243">
        <v>29.105069999999998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1</v>
      </c>
      <c r="CV243">
        <v>0</v>
      </c>
      <c r="CW243">
        <v>0</v>
      </c>
      <c r="CX243">
        <f>ROUND(Y243*Source!I272,7)</f>
        <v>0.107</v>
      </c>
      <c r="CY243">
        <f t="shared" si="75"/>
        <v>209.45</v>
      </c>
      <c r="CZ243">
        <f t="shared" si="76"/>
        <v>272.01</v>
      </c>
      <c r="DA243">
        <f t="shared" si="77"/>
        <v>0.77</v>
      </c>
      <c r="DB243">
        <f t="shared" si="57"/>
        <v>29.11</v>
      </c>
      <c r="DC243">
        <f t="shared" si="58"/>
        <v>0</v>
      </c>
      <c r="DD243" t="s">
        <v>3</v>
      </c>
      <c r="DE243" t="s">
        <v>3</v>
      </c>
      <c r="DF243">
        <f t="shared" si="80"/>
        <v>22.41</v>
      </c>
      <c r="DG243">
        <f t="shared" si="74"/>
        <v>0</v>
      </c>
      <c r="DH243">
        <f t="shared" si="59"/>
        <v>0</v>
      </c>
      <c r="DI243">
        <f t="shared" si="60"/>
        <v>0</v>
      </c>
      <c r="DJ243">
        <f t="shared" si="79"/>
        <v>22.41</v>
      </c>
      <c r="DK243">
        <v>0</v>
      </c>
      <c r="DL243" t="s">
        <v>3</v>
      </c>
      <c r="DM243">
        <v>0</v>
      </c>
      <c r="DN243" t="s">
        <v>3</v>
      </c>
      <c r="DO243">
        <v>0</v>
      </c>
    </row>
    <row r="244" spans="1:119" x14ac:dyDescent="0.2">
      <c r="A244">
        <f>ROW(Source!A272)</f>
        <v>272</v>
      </c>
      <c r="B244">
        <v>72309884</v>
      </c>
      <c r="C244">
        <v>72311296</v>
      </c>
      <c r="D244">
        <v>70605095</v>
      </c>
      <c r="E244">
        <v>1</v>
      </c>
      <c r="F244">
        <v>1</v>
      </c>
      <c r="G244">
        <v>1</v>
      </c>
      <c r="H244">
        <v>3</v>
      </c>
      <c r="I244" t="s">
        <v>1204</v>
      </c>
      <c r="J244" t="s">
        <v>1205</v>
      </c>
      <c r="K244" t="s">
        <v>1206</v>
      </c>
      <c r="L244">
        <v>1301</v>
      </c>
      <c r="N244">
        <v>1003</v>
      </c>
      <c r="O244" t="s">
        <v>113</v>
      </c>
      <c r="P244" t="s">
        <v>113</v>
      </c>
      <c r="Q244">
        <v>1</v>
      </c>
      <c r="W244">
        <v>0</v>
      </c>
      <c r="X244">
        <v>707104605</v>
      </c>
      <c r="Y244">
        <f t="shared" si="56"/>
        <v>0.61</v>
      </c>
      <c r="AA244">
        <v>78</v>
      </c>
      <c r="AB244">
        <v>0</v>
      </c>
      <c r="AC244">
        <v>0</v>
      </c>
      <c r="AD244">
        <v>0</v>
      </c>
      <c r="AE244">
        <v>101.3</v>
      </c>
      <c r="AF244">
        <v>0</v>
      </c>
      <c r="AG244">
        <v>0</v>
      </c>
      <c r="AH244">
        <v>0</v>
      </c>
      <c r="AI244">
        <v>0.77</v>
      </c>
      <c r="AJ244">
        <v>1</v>
      </c>
      <c r="AK244">
        <v>1</v>
      </c>
      <c r="AL244">
        <v>1</v>
      </c>
      <c r="AM244">
        <v>2</v>
      </c>
      <c r="AN244">
        <v>0</v>
      </c>
      <c r="AO244">
        <v>0</v>
      </c>
      <c r="AP244">
        <v>1</v>
      </c>
      <c r="AQ244">
        <v>1</v>
      </c>
      <c r="AR244">
        <v>0</v>
      </c>
      <c r="AS244" t="s">
        <v>3</v>
      </c>
      <c r="AT244">
        <v>0.61</v>
      </c>
      <c r="AU244" t="s">
        <v>3</v>
      </c>
      <c r="AV244">
        <v>0</v>
      </c>
      <c r="AW244">
        <v>2</v>
      </c>
      <c r="AX244">
        <v>72311344</v>
      </c>
      <c r="AY244">
        <v>1</v>
      </c>
      <c r="AZ244">
        <v>0</v>
      </c>
      <c r="BA244">
        <v>266</v>
      </c>
      <c r="BB244">
        <v>1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61.792999999999999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1</v>
      </c>
      <c r="BQ244">
        <v>61.792999999999999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1</v>
      </c>
      <c r="CV244">
        <v>0</v>
      </c>
      <c r="CW244">
        <v>0</v>
      </c>
      <c r="CX244">
        <f>ROUND(Y244*Source!I272,7)</f>
        <v>0.61</v>
      </c>
      <c r="CY244">
        <f t="shared" si="75"/>
        <v>78</v>
      </c>
      <c r="CZ244">
        <f t="shared" si="76"/>
        <v>101.3</v>
      </c>
      <c r="DA244">
        <f t="shared" si="77"/>
        <v>0.77</v>
      </c>
      <c r="DB244">
        <f t="shared" si="57"/>
        <v>61.79</v>
      </c>
      <c r="DC244">
        <f t="shared" si="58"/>
        <v>0</v>
      </c>
      <c r="DD244" t="s">
        <v>3</v>
      </c>
      <c r="DE244" t="s">
        <v>3</v>
      </c>
      <c r="DF244">
        <f t="shared" si="80"/>
        <v>47.58</v>
      </c>
      <c r="DG244">
        <f t="shared" si="74"/>
        <v>0</v>
      </c>
      <c r="DH244">
        <f t="shared" si="59"/>
        <v>0</v>
      </c>
      <c r="DI244">
        <f t="shared" si="60"/>
        <v>0</v>
      </c>
      <c r="DJ244">
        <f t="shared" si="79"/>
        <v>47.58</v>
      </c>
      <c r="DK244">
        <v>0</v>
      </c>
      <c r="DL244" t="s">
        <v>3</v>
      </c>
      <c r="DM244">
        <v>0</v>
      </c>
      <c r="DN244" t="s">
        <v>3</v>
      </c>
      <c r="DO244">
        <v>0</v>
      </c>
    </row>
    <row r="245" spans="1:119" x14ac:dyDescent="0.2">
      <c r="A245">
        <f>ROW(Source!A272)</f>
        <v>272</v>
      </c>
      <c r="B245">
        <v>72309884</v>
      </c>
      <c r="C245">
        <v>72311296</v>
      </c>
      <c r="D245">
        <v>70605097</v>
      </c>
      <c r="E245">
        <v>1</v>
      </c>
      <c r="F245">
        <v>1</v>
      </c>
      <c r="G245">
        <v>1</v>
      </c>
      <c r="H245">
        <v>3</v>
      </c>
      <c r="I245" t="s">
        <v>1207</v>
      </c>
      <c r="J245" t="s">
        <v>1208</v>
      </c>
      <c r="K245" t="s">
        <v>1209</v>
      </c>
      <c r="L245">
        <v>1301</v>
      </c>
      <c r="N245">
        <v>1003</v>
      </c>
      <c r="O245" t="s">
        <v>113</v>
      </c>
      <c r="P245" t="s">
        <v>113</v>
      </c>
      <c r="Q245">
        <v>1</v>
      </c>
      <c r="W245">
        <v>0</v>
      </c>
      <c r="X245">
        <v>383758874</v>
      </c>
      <c r="Y245">
        <f t="shared" si="56"/>
        <v>1.85</v>
      </c>
      <c r="AA245">
        <v>104</v>
      </c>
      <c r="AB245">
        <v>0</v>
      </c>
      <c r="AC245">
        <v>0</v>
      </c>
      <c r="AD245">
        <v>0</v>
      </c>
      <c r="AE245">
        <v>135.06</v>
      </c>
      <c r="AF245">
        <v>0</v>
      </c>
      <c r="AG245">
        <v>0</v>
      </c>
      <c r="AH245">
        <v>0</v>
      </c>
      <c r="AI245">
        <v>0.77</v>
      </c>
      <c r="AJ245">
        <v>1</v>
      </c>
      <c r="AK245">
        <v>1</v>
      </c>
      <c r="AL245">
        <v>1</v>
      </c>
      <c r="AM245">
        <v>2</v>
      </c>
      <c r="AN245">
        <v>0</v>
      </c>
      <c r="AO245">
        <v>0</v>
      </c>
      <c r="AP245">
        <v>1</v>
      </c>
      <c r="AQ245">
        <v>1</v>
      </c>
      <c r="AR245">
        <v>0</v>
      </c>
      <c r="AS245" t="s">
        <v>3</v>
      </c>
      <c r="AT245">
        <v>1.85</v>
      </c>
      <c r="AU245" t="s">
        <v>3</v>
      </c>
      <c r="AV245">
        <v>0</v>
      </c>
      <c r="AW245">
        <v>2</v>
      </c>
      <c r="AX245">
        <v>72311345</v>
      </c>
      <c r="AY245">
        <v>1</v>
      </c>
      <c r="AZ245">
        <v>0</v>
      </c>
      <c r="BA245">
        <v>267</v>
      </c>
      <c r="BB245">
        <v>1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249.86100000000002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1</v>
      </c>
      <c r="BQ245">
        <v>249.86100000000002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1</v>
      </c>
      <c r="CV245">
        <v>0</v>
      </c>
      <c r="CW245">
        <v>0</v>
      </c>
      <c r="CX245">
        <f>ROUND(Y245*Source!I272,7)</f>
        <v>1.85</v>
      </c>
      <c r="CY245">
        <f t="shared" si="75"/>
        <v>104</v>
      </c>
      <c r="CZ245">
        <f t="shared" si="76"/>
        <v>135.06</v>
      </c>
      <c r="DA245">
        <f t="shared" si="77"/>
        <v>0.77</v>
      </c>
      <c r="DB245">
        <f t="shared" si="57"/>
        <v>249.86</v>
      </c>
      <c r="DC245">
        <f t="shared" si="58"/>
        <v>0</v>
      </c>
      <c r="DD245" t="s">
        <v>3</v>
      </c>
      <c r="DE245" t="s">
        <v>3</v>
      </c>
      <c r="DF245">
        <f t="shared" si="80"/>
        <v>192.4</v>
      </c>
      <c r="DG245">
        <f t="shared" si="74"/>
        <v>0</v>
      </c>
      <c r="DH245">
        <f t="shared" si="59"/>
        <v>0</v>
      </c>
      <c r="DI245">
        <f t="shared" si="60"/>
        <v>0</v>
      </c>
      <c r="DJ245">
        <f t="shared" si="79"/>
        <v>192.4</v>
      </c>
      <c r="DK245">
        <v>0</v>
      </c>
      <c r="DL245" t="s">
        <v>3</v>
      </c>
      <c r="DM245">
        <v>0</v>
      </c>
      <c r="DN245" t="s">
        <v>3</v>
      </c>
      <c r="DO245">
        <v>0</v>
      </c>
    </row>
    <row r="246" spans="1:119" x14ac:dyDescent="0.2">
      <c r="A246">
        <f>ROW(Source!A272)</f>
        <v>272</v>
      </c>
      <c r="B246">
        <v>72309884</v>
      </c>
      <c r="C246">
        <v>72311296</v>
      </c>
      <c r="D246">
        <v>70605104</v>
      </c>
      <c r="E246">
        <v>1</v>
      </c>
      <c r="F246">
        <v>1</v>
      </c>
      <c r="G246">
        <v>1</v>
      </c>
      <c r="H246">
        <v>3</v>
      </c>
      <c r="I246" t="s">
        <v>1210</v>
      </c>
      <c r="J246" t="s">
        <v>1211</v>
      </c>
      <c r="K246" t="s">
        <v>1212</v>
      </c>
      <c r="L246">
        <v>1301</v>
      </c>
      <c r="N246">
        <v>1003</v>
      </c>
      <c r="O246" t="s">
        <v>113</v>
      </c>
      <c r="P246" t="s">
        <v>113</v>
      </c>
      <c r="Q246">
        <v>1</v>
      </c>
      <c r="W246">
        <v>0</v>
      </c>
      <c r="X246">
        <v>354384424</v>
      </c>
      <c r="Y246">
        <f t="shared" si="56"/>
        <v>1.33</v>
      </c>
      <c r="AA246">
        <v>553.52</v>
      </c>
      <c r="AB246">
        <v>0</v>
      </c>
      <c r="AC246">
        <v>0</v>
      </c>
      <c r="AD246">
        <v>0</v>
      </c>
      <c r="AE246">
        <v>718.86</v>
      </c>
      <c r="AF246">
        <v>0</v>
      </c>
      <c r="AG246">
        <v>0</v>
      </c>
      <c r="AH246">
        <v>0</v>
      </c>
      <c r="AI246">
        <v>0.77</v>
      </c>
      <c r="AJ246">
        <v>1</v>
      </c>
      <c r="AK246">
        <v>1</v>
      </c>
      <c r="AL246">
        <v>1</v>
      </c>
      <c r="AM246">
        <v>2</v>
      </c>
      <c r="AN246">
        <v>0</v>
      </c>
      <c r="AO246">
        <v>0</v>
      </c>
      <c r="AP246">
        <v>1</v>
      </c>
      <c r="AQ246">
        <v>1</v>
      </c>
      <c r="AR246">
        <v>0</v>
      </c>
      <c r="AS246" t="s">
        <v>3</v>
      </c>
      <c r="AT246">
        <v>1.33</v>
      </c>
      <c r="AU246" t="s">
        <v>3</v>
      </c>
      <c r="AV246">
        <v>0</v>
      </c>
      <c r="AW246">
        <v>2</v>
      </c>
      <c r="AX246">
        <v>72311346</v>
      </c>
      <c r="AY246">
        <v>1</v>
      </c>
      <c r="AZ246">
        <v>0</v>
      </c>
      <c r="BA246">
        <v>268</v>
      </c>
      <c r="BB246">
        <v>1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956.08380000000011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1</v>
      </c>
      <c r="BQ246">
        <v>956.08380000000011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1</v>
      </c>
      <c r="CV246">
        <v>0</v>
      </c>
      <c r="CW246">
        <v>0</v>
      </c>
      <c r="CX246">
        <f>ROUND(Y246*Source!I272,7)</f>
        <v>1.33</v>
      </c>
      <c r="CY246">
        <f t="shared" si="75"/>
        <v>553.52</v>
      </c>
      <c r="CZ246">
        <f t="shared" si="76"/>
        <v>718.86</v>
      </c>
      <c r="DA246">
        <f t="shared" si="77"/>
        <v>0.77</v>
      </c>
      <c r="DB246">
        <f t="shared" si="57"/>
        <v>956.08</v>
      </c>
      <c r="DC246">
        <f t="shared" si="58"/>
        <v>0</v>
      </c>
      <c r="DD246" t="s">
        <v>3</v>
      </c>
      <c r="DE246" t="s">
        <v>3</v>
      </c>
      <c r="DF246">
        <f t="shared" si="80"/>
        <v>736.18</v>
      </c>
      <c r="DG246">
        <f t="shared" si="74"/>
        <v>0</v>
      </c>
      <c r="DH246">
        <f t="shared" si="59"/>
        <v>0</v>
      </c>
      <c r="DI246">
        <f t="shared" si="60"/>
        <v>0</v>
      </c>
      <c r="DJ246">
        <f t="shared" si="79"/>
        <v>736.18</v>
      </c>
      <c r="DK246">
        <v>0</v>
      </c>
      <c r="DL246" t="s">
        <v>3</v>
      </c>
      <c r="DM246">
        <v>0</v>
      </c>
      <c r="DN246" t="s">
        <v>3</v>
      </c>
      <c r="DO246">
        <v>0</v>
      </c>
    </row>
    <row r="247" spans="1:119" x14ac:dyDescent="0.2">
      <c r="A247">
        <f>ROW(Source!A272)</f>
        <v>272</v>
      </c>
      <c r="B247">
        <v>72309884</v>
      </c>
      <c r="C247">
        <v>72311296</v>
      </c>
      <c r="D247">
        <v>70605513</v>
      </c>
      <c r="E247">
        <v>1</v>
      </c>
      <c r="F247">
        <v>1</v>
      </c>
      <c r="G247">
        <v>1</v>
      </c>
      <c r="H247">
        <v>3</v>
      </c>
      <c r="I247" t="s">
        <v>1213</v>
      </c>
      <c r="J247" t="s">
        <v>1214</v>
      </c>
      <c r="K247" t="s">
        <v>1215</v>
      </c>
      <c r="L247">
        <v>1301</v>
      </c>
      <c r="N247">
        <v>1003</v>
      </c>
      <c r="O247" t="s">
        <v>113</v>
      </c>
      <c r="P247" t="s">
        <v>113</v>
      </c>
      <c r="Q247">
        <v>1</v>
      </c>
      <c r="W247">
        <v>0</v>
      </c>
      <c r="X247">
        <v>442038784</v>
      </c>
      <c r="Y247">
        <f t="shared" si="56"/>
        <v>2.0299999999999998</v>
      </c>
      <c r="AA247">
        <v>471.5</v>
      </c>
      <c r="AB247">
        <v>0</v>
      </c>
      <c r="AC247">
        <v>0</v>
      </c>
      <c r="AD247">
        <v>0</v>
      </c>
      <c r="AE247">
        <v>413.6</v>
      </c>
      <c r="AF247">
        <v>0</v>
      </c>
      <c r="AG247">
        <v>0</v>
      </c>
      <c r="AH247">
        <v>0</v>
      </c>
      <c r="AI247">
        <v>1.1399999999999999</v>
      </c>
      <c r="AJ247">
        <v>1</v>
      </c>
      <c r="AK247">
        <v>1</v>
      </c>
      <c r="AL247">
        <v>1</v>
      </c>
      <c r="AM247">
        <v>2</v>
      </c>
      <c r="AN247">
        <v>0</v>
      </c>
      <c r="AO247">
        <v>0</v>
      </c>
      <c r="AP247">
        <v>1</v>
      </c>
      <c r="AQ247">
        <v>1</v>
      </c>
      <c r="AR247">
        <v>0</v>
      </c>
      <c r="AS247" t="s">
        <v>3</v>
      </c>
      <c r="AT247">
        <v>2.0299999999999998</v>
      </c>
      <c r="AU247" t="s">
        <v>3</v>
      </c>
      <c r="AV247">
        <v>0</v>
      </c>
      <c r="AW247">
        <v>2</v>
      </c>
      <c r="AX247">
        <v>72311347</v>
      </c>
      <c r="AY247">
        <v>1</v>
      </c>
      <c r="AZ247">
        <v>0</v>
      </c>
      <c r="BA247">
        <v>269</v>
      </c>
      <c r="BB247">
        <v>1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839.60799999999995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1</v>
      </c>
      <c r="BQ247">
        <v>839.60799999999995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1</v>
      </c>
      <c r="CV247">
        <v>0</v>
      </c>
      <c r="CW247">
        <v>0</v>
      </c>
      <c r="CX247">
        <f>ROUND(Y247*Source!I272,7)</f>
        <v>2.0299999999999998</v>
      </c>
      <c r="CY247">
        <f t="shared" si="75"/>
        <v>471.5</v>
      </c>
      <c r="CZ247">
        <f t="shared" si="76"/>
        <v>413.6</v>
      </c>
      <c r="DA247">
        <f t="shared" si="77"/>
        <v>1.1399999999999999</v>
      </c>
      <c r="DB247">
        <f t="shared" si="57"/>
        <v>839.61</v>
      </c>
      <c r="DC247">
        <f t="shared" si="58"/>
        <v>0</v>
      </c>
      <c r="DD247" t="s">
        <v>3</v>
      </c>
      <c r="DE247" t="s">
        <v>3</v>
      </c>
      <c r="DF247">
        <f t="shared" si="80"/>
        <v>957.15</v>
      </c>
      <c r="DG247">
        <f t="shared" si="74"/>
        <v>0</v>
      </c>
      <c r="DH247">
        <f t="shared" si="59"/>
        <v>0</v>
      </c>
      <c r="DI247">
        <f t="shared" si="60"/>
        <v>0</v>
      </c>
      <c r="DJ247">
        <f t="shared" si="79"/>
        <v>957.15</v>
      </c>
      <c r="DK247">
        <v>0</v>
      </c>
      <c r="DL247" t="s">
        <v>3</v>
      </c>
      <c r="DM247">
        <v>0</v>
      </c>
      <c r="DN247" t="s">
        <v>3</v>
      </c>
      <c r="DO247">
        <v>0</v>
      </c>
    </row>
    <row r="248" spans="1:119" x14ac:dyDescent="0.2">
      <c r="A248">
        <f>ROW(Source!A272)</f>
        <v>272</v>
      </c>
      <c r="B248">
        <v>72309884</v>
      </c>
      <c r="C248">
        <v>72311296</v>
      </c>
      <c r="D248">
        <v>70606632</v>
      </c>
      <c r="E248">
        <v>1</v>
      </c>
      <c r="F248">
        <v>1</v>
      </c>
      <c r="G248">
        <v>1</v>
      </c>
      <c r="H248">
        <v>3</v>
      </c>
      <c r="I248" t="s">
        <v>1216</v>
      </c>
      <c r="J248" t="s">
        <v>1217</v>
      </c>
      <c r="K248" t="s">
        <v>1218</v>
      </c>
      <c r="L248">
        <v>1371</v>
      </c>
      <c r="N248">
        <v>1013</v>
      </c>
      <c r="O248" t="s">
        <v>118</v>
      </c>
      <c r="P248" t="s">
        <v>118</v>
      </c>
      <c r="Q248">
        <v>1</v>
      </c>
      <c r="W248">
        <v>0</v>
      </c>
      <c r="X248">
        <v>-660365744</v>
      </c>
      <c r="Y248">
        <f t="shared" si="56"/>
        <v>1</v>
      </c>
      <c r="AA248">
        <v>90.2</v>
      </c>
      <c r="AB248">
        <v>0</v>
      </c>
      <c r="AC248">
        <v>0</v>
      </c>
      <c r="AD248">
        <v>0</v>
      </c>
      <c r="AE248">
        <v>85.09</v>
      </c>
      <c r="AF248">
        <v>0</v>
      </c>
      <c r="AG248">
        <v>0</v>
      </c>
      <c r="AH248">
        <v>0</v>
      </c>
      <c r="AI248">
        <v>1.06</v>
      </c>
      <c r="AJ248">
        <v>1</v>
      </c>
      <c r="AK248">
        <v>1</v>
      </c>
      <c r="AL248">
        <v>1</v>
      </c>
      <c r="AM248">
        <v>2</v>
      </c>
      <c r="AN248">
        <v>0</v>
      </c>
      <c r="AO248">
        <v>0</v>
      </c>
      <c r="AP248">
        <v>1</v>
      </c>
      <c r="AQ248">
        <v>1</v>
      </c>
      <c r="AR248">
        <v>0</v>
      </c>
      <c r="AS248" t="s">
        <v>3</v>
      </c>
      <c r="AT248">
        <v>1</v>
      </c>
      <c r="AU248" t="s">
        <v>3</v>
      </c>
      <c r="AV248">
        <v>0</v>
      </c>
      <c r="AW248">
        <v>2</v>
      </c>
      <c r="AX248">
        <v>72311348</v>
      </c>
      <c r="AY248">
        <v>1</v>
      </c>
      <c r="AZ248">
        <v>0</v>
      </c>
      <c r="BA248">
        <v>270</v>
      </c>
      <c r="BB248">
        <v>1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85.09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1</v>
      </c>
      <c r="BQ248">
        <v>85.09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1</v>
      </c>
      <c r="CV248">
        <v>0</v>
      </c>
      <c r="CW248">
        <v>0</v>
      </c>
      <c r="CX248">
        <f>ROUND(Y248*Source!I272,7)</f>
        <v>1</v>
      </c>
      <c r="CY248">
        <f t="shared" si="75"/>
        <v>90.2</v>
      </c>
      <c r="CZ248">
        <f t="shared" si="76"/>
        <v>85.09</v>
      </c>
      <c r="DA248">
        <f t="shared" si="77"/>
        <v>1.06</v>
      </c>
      <c r="DB248">
        <f t="shared" si="57"/>
        <v>85.09</v>
      </c>
      <c r="DC248">
        <f t="shared" si="58"/>
        <v>0</v>
      </c>
      <c r="DD248" t="s">
        <v>3</v>
      </c>
      <c r="DE248" t="s">
        <v>3</v>
      </c>
      <c r="DF248">
        <f t="shared" si="80"/>
        <v>90.2</v>
      </c>
      <c r="DG248">
        <f t="shared" si="74"/>
        <v>0</v>
      </c>
      <c r="DH248">
        <f t="shared" si="59"/>
        <v>0</v>
      </c>
      <c r="DI248">
        <f t="shared" si="60"/>
        <v>0</v>
      </c>
      <c r="DJ248">
        <f t="shared" si="79"/>
        <v>90.2</v>
      </c>
      <c r="DK248">
        <v>0</v>
      </c>
      <c r="DL248" t="s">
        <v>3</v>
      </c>
      <c r="DM248">
        <v>0</v>
      </c>
      <c r="DN248" t="s">
        <v>3</v>
      </c>
      <c r="DO248">
        <v>0</v>
      </c>
    </row>
    <row r="249" spans="1:119" x14ac:dyDescent="0.2">
      <c r="A249">
        <f>ROW(Source!A272)</f>
        <v>272</v>
      </c>
      <c r="B249">
        <v>72309884</v>
      </c>
      <c r="C249">
        <v>72311296</v>
      </c>
      <c r="D249">
        <v>70606636</v>
      </c>
      <c r="E249">
        <v>1</v>
      </c>
      <c r="F249">
        <v>1</v>
      </c>
      <c r="G249">
        <v>1</v>
      </c>
      <c r="H249">
        <v>3</v>
      </c>
      <c r="I249" t="s">
        <v>1219</v>
      </c>
      <c r="J249" t="s">
        <v>1220</v>
      </c>
      <c r="K249" t="s">
        <v>1221</v>
      </c>
      <c r="L249">
        <v>1371</v>
      </c>
      <c r="N249">
        <v>1013</v>
      </c>
      <c r="O249" t="s">
        <v>118</v>
      </c>
      <c r="P249" t="s">
        <v>118</v>
      </c>
      <c r="Q249">
        <v>1</v>
      </c>
      <c r="W249">
        <v>0</v>
      </c>
      <c r="X249">
        <v>-1477676097</v>
      </c>
      <c r="Y249">
        <f t="shared" si="56"/>
        <v>1</v>
      </c>
      <c r="AA249">
        <v>351.92</v>
      </c>
      <c r="AB249">
        <v>0</v>
      </c>
      <c r="AC249">
        <v>0</v>
      </c>
      <c r="AD249">
        <v>0</v>
      </c>
      <c r="AE249">
        <v>332</v>
      </c>
      <c r="AF249">
        <v>0</v>
      </c>
      <c r="AG249">
        <v>0</v>
      </c>
      <c r="AH249">
        <v>0</v>
      </c>
      <c r="AI249">
        <v>1.06</v>
      </c>
      <c r="AJ249">
        <v>1</v>
      </c>
      <c r="AK249">
        <v>1</v>
      </c>
      <c r="AL249">
        <v>1</v>
      </c>
      <c r="AM249">
        <v>2</v>
      </c>
      <c r="AN249">
        <v>0</v>
      </c>
      <c r="AO249">
        <v>0</v>
      </c>
      <c r="AP249">
        <v>1</v>
      </c>
      <c r="AQ249">
        <v>1</v>
      </c>
      <c r="AR249">
        <v>0</v>
      </c>
      <c r="AS249" t="s">
        <v>3</v>
      </c>
      <c r="AT249">
        <v>1</v>
      </c>
      <c r="AU249" t="s">
        <v>3</v>
      </c>
      <c r="AV249">
        <v>0</v>
      </c>
      <c r="AW249">
        <v>2</v>
      </c>
      <c r="AX249">
        <v>72311349</v>
      </c>
      <c r="AY249">
        <v>1</v>
      </c>
      <c r="AZ249">
        <v>0</v>
      </c>
      <c r="BA249">
        <v>271</v>
      </c>
      <c r="BB249">
        <v>1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332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1</v>
      </c>
      <c r="BQ249">
        <v>332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1</v>
      </c>
      <c r="CV249">
        <v>0</v>
      </c>
      <c r="CW249">
        <v>0</v>
      </c>
      <c r="CX249">
        <f>ROUND(Y249*Source!I272,7)</f>
        <v>1</v>
      </c>
      <c r="CY249">
        <f t="shared" si="75"/>
        <v>351.92</v>
      </c>
      <c r="CZ249">
        <f t="shared" si="76"/>
        <v>332</v>
      </c>
      <c r="DA249">
        <f t="shared" si="77"/>
        <v>1.06</v>
      </c>
      <c r="DB249">
        <f t="shared" si="57"/>
        <v>332</v>
      </c>
      <c r="DC249">
        <f t="shared" si="58"/>
        <v>0</v>
      </c>
      <c r="DD249" t="s">
        <v>3</v>
      </c>
      <c r="DE249" t="s">
        <v>3</v>
      </c>
      <c r="DF249">
        <f t="shared" si="80"/>
        <v>351.92</v>
      </c>
      <c r="DG249">
        <f t="shared" si="74"/>
        <v>0</v>
      </c>
      <c r="DH249">
        <f t="shared" si="59"/>
        <v>0</v>
      </c>
      <c r="DI249">
        <f t="shared" si="60"/>
        <v>0</v>
      </c>
      <c r="DJ249">
        <f t="shared" si="79"/>
        <v>351.92</v>
      </c>
      <c r="DK249">
        <v>0</v>
      </c>
      <c r="DL249" t="s">
        <v>3</v>
      </c>
      <c r="DM249">
        <v>0</v>
      </c>
      <c r="DN249" t="s">
        <v>3</v>
      </c>
      <c r="DO249">
        <v>0</v>
      </c>
    </row>
    <row r="250" spans="1:119" x14ac:dyDescent="0.2">
      <c r="A250">
        <f>ROW(Source!A272)</f>
        <v>272</v>
      </c>
      <c r="B250">
        <v>72309884</v>
      </c>
      <c r="C250">
        <v>72311296</v>
      </c>
      <c r="D250">
        <v>70607262</v>
      </c>
      <c r="E250">
        <v>1</v>
      </c>
      <c r="F250">
        <v>1</v>
      </c>
      <c r="G250">
        <v>1</v>
      </c>
      <c r="H250">
        <v>3</v>
      </c>
      <c r="I250" t="s">
        <v>1222</v>
      </c>
      <c r="J250" t="s">
        <v>1223</v>
      </c>
      <c r="K250" t="s">
        <v>1224</v>
      </c>
      <c r="L250">
        <v>1371</v>
      </c>
      <c r="N250">
        <v>1013</v>
      </c>
      <c r="O250" t="s">
        <v>118</v>
      </c>
      <c r="P250" t="s">
        <v>118</v>
      </c>
      <c r="Q250">
        <v>1</v>
      </c>
      <c r="W250">
        <v>0</v>
      </c>
      <c r="X250">
        <v>-531889016</v>
      </c>
      <c r="Y250">
        <f t="shared" si="56"/>
        <v>1</v>
      </c>
      <c r="AA250">
        <v>228.64</v>
      </c>
      <c r="AB250">
        <v>0</v>
      </c>
      <c r="AC250">
        <v>0</v>
      </c>
      <c r="AD250">
        <v>0</v>
      </c>
      <c r="AE250">
        <v>215.7</v>
      </c>
      <c r="AF250">
        <v>0</v>
      </c>
      <c r="AG250">
        <v>0</v>
      </c>
      <c r="AH250">
        <v>0</v>
      </c>
      <c r="AI250">
        <v>1.06</v>
      </c>
      <c r="AJ250">
        <v>1</v>
      </c>
      <c r="AK250">
        <v>1</v>
      </c>
      <c r="AL250">
        <v>1</v>
      </c>
      <c r="AM250">
        <v>2</v>
      </c>
      <c r="AN250">
        <v>0</v>
      </c>
      <c r="AO250">
        <v>0</v>
      </c>
      <c r="AP250">
        <v>1</v>
      </c>
      <c r="AQ250">
        <v>1</v>
      </c>
      <c r="AR250">
        <v>0</v>
      </c>
      <c r="AS250" t="s">
        <v>3</v>
      </c>
      <c r="AT250">
        <v>1</v>
      </c>
      <c r="AU250" t="s">
        <v>3</v>
      </c>
      <c r="AV250">
        <v>0</v>
      </c>
      <c r="AW250">
        <v>2</v>
      </c>
      <c r="AX250">
        <v>72311350</v>
      </c>
      <c r="AY250">
        <v>1</v>
      </c>
      <c r="AZ250">
        <v>0</v>
      </c>
      <c r="BA250">
        <v>272</v>
      </c>
      <c r="BB250">
        <v>1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215.7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1</v>
      </c>
      <c r="BQ250">
        <v>215.7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1</v>
      </c>
      <c r="CV250">
        <v>0</v>
      </c>
      <c r="CW250">
        <v>0</v>
      </c>
      <c r="CX250">
        <f>ROUND(Y250*Source!I272,7)</f>
        <v>1</v>
      </c>
      <c r="CY250">
        <f t="shared" si="75"/>
        <v>228.64</v>
      </c>
      <c r="CZ250">
        <f t="shared" si="76"/>
        <v>215.7</v>
      </c>
      <c r="DA250">
        <f t="shared" si="77"/>
        <v>1.06</v>
      </c>
      <c r="DB250">
        <f t="shared" si="57"/>
        <v>215.7</v>
      </c>
      <c r="DC250">
        <f t="shared" si="58"/>
        <v>0</v>
      </c>
      <c r="DD250" t="s">
        <v>3</v>
      </c>
      <c r="DE250" t="s">
        <v>3</v>
      </c>
      <c r="DF250">
        <f t="shared" si="80"/>
        <v>228.64</v>
      </c>
      <c r="DG250">
        <f t="shared" si="74"/>
        <v>0</v>
      </c>
      <c r="DH250">
        <f t="shared" si="59"/>
        <v>0</v>
      </c>
      <c r="DI250">
        <f t="shared" si="60"/>
        <v>0</v>
      </c>
      <c r="DJ250">
        <f t="shared" si="79"/>
        <v>228.64</v>
      </c>
      <c r="DK250">
        <v>0</v>
      </c>
      <c r="DL250" t="s">
        <v>3</v>
      </c>
      <c r="DM250">
        <v>0</v>
      </c>
      <c r="DN250" t="s">
        <v>3</v>
      </c>
      <c r="DO250">
        <v>0</v>
      </c>
    </row>
    <row r="251" spans="1:119" x14ac:dyDescent="0.2">
      <c r="A251">
        <f>ROW(Source!A272)</f>
        <v>272</v>
      </c>
      <c r="B251">
        <v>72309884</v>
      </c>
      <c r="C251">
        <v>72311296</v>
      </c>
      <c r="D251">
        <v>70608019</v>
      </c>
      <c r="E251">
        <v>1</v>
      </c>
      <c r="F251">
        <v>1</v>
      </c>
      <c r="G251">
        <v>1</v>
      </c>
      <c r="H251">
        <v>3</v>
      </c>
      <c r="I251" t="s">
        <v>1225</v>
      </c>
      <c r="J251" t="s">
        <v>1226</v>
      </c>
      <c r="K251" t="s">
        <v>1227</v>
      </c>
      <c r="L251">
        <v>1371</v>
      </c>
      <c r="N251">
        <v>1013</v>
      </c>
      <c r="O251" t="s">
        <v>118</v>
      </c>
      <c r="P251" t="s">
        <v>118</v>
      </c>
      <c r="Q251">
        <v>1</v>
      </c>
      <c r="W251">
        <v>0</v>
      </c>
      <c r="X251">
        <v>1548921265</v>
      </c>
      <c r="Y251">
        <f t="shared" si="56"/>
        <v>1</v>
      </c>
      <c r="AA251">
        <v>4654.3</v>
      </c>
      <c r="AB251">
        <v>0</v>
      </c>
      <c r="AC251">
        <v>0</v>
      </c>
      <c r="AD251">
        <v>0</v>
      </c>
      <c r="AE251">
        <v>3978.03</v>
      </c>
      <c r="AF251">
        <v>0</v>
      </c>
      <c r="AG251">
        <v>0</v>
      </c>
      <c r="AH251">
        <v>0</v>
      </c>
      <c r="AI251">
        <v>1.17</v>
      </c>
      <c r="AJ251">
        <v>1</v>
      </c>
      <c r="AK251">
        <v>1</v>
      </c>
      <c r="AL251">
        <v>1</v>
      </c>
      <c r="AM251">
        <v>2</v>
      </c>
      <c r="AN251">
        <v>0</v>
      </c>
      <c r="AO251">
        <v>0</v>
      </c>
      <c r="AP251">
        <v>1</v>
      </c>
      <c r="AQ251">
        <v>1</v>
      </c>
      <c r="AR251">
        <v>0</v>
      </c>
      <c r="AS251" t="s">
        <v>3</v>
      </c>
      <c r="AT251">
        <v>1</v>
      </c>
      <c r="AU251" t="s">
        <v>3</v>
      </c>
      <c r="AV251">
        <v>0</v>
      </c>
      <c r="AW251">
        <v>2</v>
      </c>
      <c r="AX251">
        <v>72311351</v>
      </c>
      <c r="AY251">
        <v>1</v>
      </c>
      <c r="AZ251">
        <v>0</v>
      </c>
      <c r="BA251">
        <v>273</v>
      </c>
      <c r="BB251">
        <v>1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3978.03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1</v>
      </c>
      <c r="BQ251">
        <v>3978.03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1</v>
      </c>
      <c r="CV251">
        <v>0</v>
      </c>
      <c r="CW251">
        <v>0</v>
      </c>
      <c r="CX251">
        <f>ROUND(Y251*Source!I272,7)</f>
        <v>1</v>
      </c>
      <c r="CY251">
        <f t="shared" si="75"/>
        <v>4654.3</v>
      </c>
      <c r="CZ251">
        <f t="shared" si="76"/>
        <v>3978.03</v>
      </c>
      <c r="DA251">
        <f t="shared" si="77"/>
        <v>1.17</v>
      </c>
      <c r="DB251">
        <f t="shared" si="57"/>
        <v>3978.03</v>
      </c>
      <c r="DC251">
        <f t="shared" si="58"/>
        <v>0</v>
      </c>
      <c r="DD251" t="s">
        <v>3</v>
      </c>
      <c r="DE251" t="s">
        <v>3</v>
      </c>
      <c r="DF251">
        <f t="shared" si="80"/>
        <v>4654.3</v>
      </c>
      <c r="DG251">
        <f t="shared" si="74"/>
        <v>0</v>
      </c>
      <c r="DH251">
        <f t="shared" si="59"/>
        <v>0</v>
      </c>
      <c r="DI251">
        <f t="shared" si="60"/>
        <v>0</v>
      </c>
      <c r="DJ251">
        <f t="shared" si="79"/>
        <v>4654.3</v>
      </c>
      <c r="DK251">
        <v>0</v>
      </c>
      <c r="DL251" t="s">
        <v>3</v>
      </c>
      <c r="DM251">
        <v>0</v>
      </c>
      <c r="DN251" t="s">
        <v>3</v>
      </c>
      <c r="DO251">
        <v>0</v>
      </c>
    </row>
    <row r="252" spans="1:119" x14ac:dyDescent="0.2">
      <c r="A252">
        <f>ROW(Source!A274)</f>
        <v>274</v>
      </c>
      <c r="B252">
        <v>72309884</v>
      </c>
      <c r="C252">
        <v>72313642</v>
      </c>
      <c r="D252">
        <v>70491019</v>
      </c>
      <c r="E252">
        <v>118</v>
      </c>
      <c r="F252">
        <v>1</v>
      </c>
      <c r="G252">
        <v>1</v>
      </c>
      <c r="H252">
        <v>1</v>
      </c>
      <c r="I252" t="s">
        <v>1228</v>
      </c>
      <c r="J252" t="s">
        <v>3</v>
      </c>
      <c r="K252" t="s">
        <v>1229</v>
      </c>
      <c r="L252">
        <v>1191</v>
      </c>
      <c r="N252">
        <v>1013</v>
      </c>
      <c r="O252" t="s">
        <v>922</v>
      </c>
      <c r="P252" t="s">
        <v>922</v>
      </c>
      <c r="Q252">
        <v>1</v>
      </c>
      <c r="W252">
        <v>0</v>
      </c>
      <c r="X252">
        <v>-1088579471</v>
      </c>
      <c r="Y252">
        <f t="shared" si="56"/>
        <v>0.69</v>
      </c>
      <c r="AA252">
        <v>0</v>
      </c>
      <c r="AB252">
        <v>0</v>
      </c>
      <c r="AC252">
        <v>0</v>
      </c>
      <c r="AD252">
        <v>389.48</v>
      </c>
      <c r="AE252">
        <v>0</v>
      </c>
      <c r="AF252">
        <v>0</v>
      </c>
      <c r="AG252">
        <v>0</v>
      </c>
      <c r="AH252">
        <v>389.48</v>
      </c>
      <c r="AI252">
        <v>1</v>
      </c>
      <c r="AJ252">
        <v>1</v>
      </c>
      <c r="AK252">
        <v>1</v>
      </c>
      <c r="AL252">
        <v>1</v>
      </c>
      <c r="AM252">
        <v>-2</v>
      </c>
      <c r="AN252">
        <v>0</v>
      </c>
      <c r="AO252">
        <v>0</v>
      </c>
      <c r="AP252">
        <v>0</v>
      </c>
      <c r="AQ252">
        <v>1</v>
      </c>
      <c r="AR252">
        <v>0</v>
      </c>
      <c r="AS252" t="s">
        <v>3</v>
      </c>
      <c r="AT252">
        <v>0.69</v>
      </c>
      <c r="AU252" t="s">
        <v>3</v>
      </c>
      <c r="AV252">
        <v>1</v>
      </c>
      <c r="AW252">
        <v>2</v>
      </c>
      <c r="AX252">
        <v>72313643</v>
      </c>
      <c r="AY252">
        <v>1</v>
      </c>
      <c r="AZ252">
        <v>0</v>
      </c>
      <c r="BA252">
        <v>274</v>
      </c>
      <c r="BB252">
        <v>1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268.74119999999999</v>
      </c>
      <c r="BN252">
        <v>0.69</v>
      </c>
      <c r="BO252">
        <v>0</v>
      </c>
      <c r="BP252">
        <v>1</v>
      </c>
      <c r="BQ252">
        <v>0</v>
      </c>
      <c r="BR252">
        <v>0</v>
      </c>
      <c r="BS252">
        <v>0</v>
      </c>
      <c r="BT252">
        <v>268.74119999999999</v>
      </c>
      <c r="BU252">
        <v>0.69</v>
      </c>
      <c r="BV252">
        <v>0</v>
      </c>
      <c r="BW252">
        <v>1</v>
      </c>
      <c r="CU252">
        <f>ROUND(AT252*Source!I274*AH252*AL252,2)</f>
        <v>806.22</v>
      </c>
      <c r="CV252">
        <f>ROUND(Y252*Source!I274,7)</f>
        <v>2.0699999999999998</v>
      </c>
      <c r="CW252">
        <v>0</v>
      </c>
      <c r="CX252">
        <f>ROUND(Y252*Source!I274,7)</f>
        <v>2.0699999999999998</v>
      </c>
      <c r="CY252">
        <f>AD252</f>
        <v>389.48</v>
      </c>
      <c r="CZ252">
        <f>AH252</f>
        <v>389.48</v>
      </c>
      <c r="DA252">
        <f>AL252</f>
        <v>1</v>
      </c>
      <c r="DB252">
        <f t="shared" si="57"/>
        <v>268.74</v>
      </c>
      <c r="DC252">
        <f t="shared" si="58"/>
        <v>0</v>
      </c>
      <c r="DD252" t="s">
        <v>3</v>
      </c>
      <c r="DE252" t="s">
        <v>3</v>
      </c>
      <c r="DF252">
        <f>ROUND(ROUND(AE252,2)*CX252,2)</f>
        <v>0</v>
      </c>
      <c r="DG252">
        <f t="shared" si="74"/>
        <v>0</v>
      </c>
      <c r="DH252">
        <f t="shared" si="59"/>
        <v>0</v>
      </c>
      <c r="DI252">
        <f t="shared" si="60"/>
        <v>806.22</v>
      </c>
      <c r="DJ252">
        <f>DI252</f>
        <v>806.22</v>
      </c>
      <c r="DK252">
        <v>1</v>
      </c>
      <c r="DL252" t="s">
        <v>3</v>
      </c>
      <c r="DM252">
        <v>0</v>
      </c>
      <c r="DN252" t="s">
        <v>3</v>
      </c>
      <c r="DO252">
        <v>0</v>
      </c>
    </row>
    <row r="253" spans="1:119" x14ac:dyDescent="0.2">
      <c r="A253">
        <f>ROW(Source!A274)</f>
        <v>274</v>
      </c>
      <c r="B253">
        <v>72309884</v>
      </c>
      <c r="C253">
        <v>72313642</v>
      </c>
      <c r="D253">
        <v>70491200</v>
      </c>
      <c r="E253">
        <v>118</v>
      </c>
      <c r="F253">
        <v>1</v>
      </c>
      <c r="G253">
        <v>1</v>
      </c>
      <c r="H253">
        <v>1</v>
      </c>
      <c r="I253" t="s">
        <v>920</v>
      </c>
      <c r="J253" t="s">
        <v>3</v>
      </c>
      <c r="K253" t="s">
        <v>921</v>
      </c>
      <c r="L253">
        <v>1191</v>
      </c>
      <c r="N253">
        <v>1013</v>
      </c>
      <c r="O253" t="s">
        <v>922</v>
      </c>
      <c r="P253" t="s">
        <v>922</v>
      </c>
      <c r="Q253">
        <v>1</v>
      </c>
      <c r="W253">
        <v>0</v>
      </c>
      <c r="X253">
        <v>-1417349443</v>
      </c>
      <c r="Y253">
        <f t="shared" si="56"/>
        <v>0.02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1</v>
      </c>
      <c r="AJ253">
        <v>1</v>
      </c>
      <c r="AK253">
        <v>1</v>
      </c>
      <c r="AL253">
        <v>1</v>
      </c>
      <c r="AM253">
        <v>-2</v>
      </c>
      <c r="AN253">
        <v>0</v>
      </c>
      <c r="AO253">
        <v>0</v>
      </c>
      <c r="AP253">
        <v>0</v>
      </c>
      <c r="AQ253">
        <v>1</v>
      </c>
      <c r="AR253">
        <v>0</v>
      </c>
      <c r="AS253" t="s">
        <v>3</v>
      </c>
      <c r="AT253">
        <v>0.02</v>
      </c>
      <c r="AU253" t="s">
        <v>3</v>
      </c>
      <c r="AV253">
        <v>2</v>
      </c>
      <c r="AW253">
        <v>2</v>
      </c>
      <c r="AX253">
        <v>72313644</v>
      </c>
      <c r="AY253">
        <v>1</v>
      </c>
      <c r="AZ253">
        <v>0</v>
      </c>
      <c r="BA253">
        <v>275</v>
      </c>
      <c r="BB253">
        <v>1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CV253">
        <v>0</v>
      </c>
      <c r="CW253">
        <v>0</v>
      </c>
      <c r="CX253">
        <f>ROUND(Y253*Source!I274,7)</f>
        <v>0.06</v>
      </c>
      <c r="CY253">
        <f>AD253</f>
        <v>0</v>
      </c>
      <c r="CZ253">
        <f>AH253</f>
        <v>0</v>
      </c>
      <c r="DA253">
        <f>AL253</f>
        <v>1</v>
      </c>
      <c r="DB253">
        <f t="shared" si="57"/>
        <v>0</v>
      </c>
      <c r="DC253">
        <f t="shared" si="58"/>
        <v>0</v>
      </c>
      <c r="DD253" t="s">
        <v>3</v>
      </c>
      <c r="DE253" t="s">
        <v>3</v>
      </c>
      <c r="DF253">
        <f>ROUND(ROUND(AE253,2)*CX253,2)</f>
        <v>0</v>
      </c>
      <c r="DG253">
        <f t="shared" si="74"/>
        <v>0</v>
      </c>
      <c r="DH253">
        <f t="shared" si="59"/>
        <v>0</v>
      </c>
      <c r="DI253">
        <f t="shared" si="60"/>
        <v>0</v>
      </c>
      <c r="DJ253">
        <f>DI253</f>
        <v>0</v>
      </c>
      <c r="DK253">
        <v>0</v>
      </c>
      <c r="DL253" t="s">
        <v>3</v>
      </c>
      <c r="DM253">
        <v>0</v>
      </c>
      <c r="DN253" t="s">
        <v>3</v>
      </c>
      <c r="DO253">
        <v>0</v>
      </c>
    </row>
    <row r="254" spans="1:119" x14ac:dyDescent="0.2">
      <c r="A254">
        <f>ROW(Source!A274)</f>
        <v>274</v>
      </c>
      <c r="B254">
        <v>72309884</v>
      </c>
      <c r="C254">
        <v>72313642</v>
      </c>
      <c r="D254">
        <v>70618558</v>
      </c>
      <c r="E254">
        <v>1</v>
      </c>
      <c r="F254">
        <v>1</v>
      </c>
      <c r="G254">
        <v>1</v>
      </c>
      <c r="H254">
        <v>2</v>
      </c>
      <c r="I254" t="s">
        <v>978</v>
      </c>
      <c r="J254" t="s">
        <v>979</v>
      </c>
      <c r="K254" t="s">
        <v>980</v>
      </c>
      <c r="L254">
        <v>1368</v>
      </c>
      <c r="N254">
        <v>1011</v>
      </c>
      <c r="O254" t="s">
        <v>926</v>
      </c>
      <c r="P254" t="s">
        <v>926</v>
      </c>
      <c r="Q254">
        <v>1</v>
      </c>
      <c r="W254">
        <v>0</v>
      </c>
      <c r="X254">
        <v>-312038840</v>
      </c>
      <c r="Y254">
        <f t="shared" si="56"/>
        <v>0.02</v>
      </c>
      <c r="AA254">
        <v>0</v>
      </c>
      <c r="AB254">
        <v>579.09</v>
      </c>
      <c r="AC254">
        <v>393.89</v>
      </c>
      <c r="AD254">
        <v>0</v>
      </c>
      <c r="AE254">
        <v>0</v>
      </c>
      <c r="AF254">
        <v>579.09</v>
      </c>
      <c r="AG254">
        <v>393.89</v>
      </c>
      <c r="AH254">
        <v>0</v>
      </c>
      <c r="AI254">
        <v>1</v>
      </c>
      <c r="AJ254">
        <v>1</v>
      </c>
      <c r="AK254">
        <v>1</v>
      </c>
      <c r="AL254">
        <v>1</v>
      </c>
      <c r="AM254">
        <v>-2</v>
      </c>
      <c r="AN254">
        <v>0</v>
      </c>
      <c r="AO254">
        <v>0</v>
      </c>
      <c r="AP254">
        <v>0</v>
      </c>
      <c r="AQ254">
        <v>1</v>
      </c>
      <c r="AR254">
        <v>0</v>
      </c>
      <c r="AS254" t="s">
        <v>3</v>
      </c>
      <c r="AT254">
        <v>0.02</v>
      </c>
      <c r="AU254" t="s">
        <v>3</v>
      </c>
      <c r="AV254">
        <v>1</v>
      </c>
      <c r="AW254">
        <v>2</v>
      </c>
      <c r="AX254">
        <v>72313645</v>
      </c>
      <c r="AY254">
        <v>1</v>
      </c>
      <c r="AZ254">
        <v>0</v>
      </c>
      <c r="BA254">
        <v>276</v>
      </c>
      <c r="BB254">
        <v>1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11.581800000000001</v>
      </c>
      <c r="BL254">
        <v>7.8777999999999997</v>
      </c>
      <c r="BM254">
        <v>0</v>
      </c>
      <c r="BN254">
        <v>0</v>
      </c>
      <c r="BO254">
        <v>0.02</v>
      </c>
      <c r="BP254">
        <v>1</v>
      </c>
      <c r="BQ254">
        <v>0</v>
      </c>
      <c r="BR254">
        <v>11.581800000000001</v>
      </c>
      <c r="BS254">
        <v>7.8777999999999997</v>
      </c>
      <c r="BT254">
        <v>0</v>
      </c>
      <c r="BU254">
        <v>0</v>
      </c>
      <c r="BV254">
        <v>0.02</v>
      </c>
      <c r="BW254">
        <v>1</v>
      </c>
      <c r="CV254">
        <v>0</v>
      </c>
      <c r="CW254">
        <f>ROUND(Y254*Source!I274*DO254,7)</f>
        <v>0.06</v>
      </c>
      <c r="CX254">
        <f>ROUND(Y254*Source!I274,7)</f>
        <v>0.06</v>
      </c>
      <c r="CY254">
        <f>AB254</f>
        <v>579.09</v>
      </c>
      <c r="CZ254">
        <f>AF254</f>
        <v>579.09</v>
      </c>
      <c r="DA254">
        <f>AJ254</f>
        <v>1</v>
      </c>
      <c r="DB254">
        <f t="shared" si="57"/>
        <v>11.58</v>
      </c>
      <c r="DC254">
        <f t="shared" si="58"/>
        <v>7.88</v>
      </c>
      <c r="DD254" t="s">
        <v>3</v>
      </c>
      <c r="DE254" t="s">
        <v>3</v>
      </c>
      <c r="DF254">
        <f>ROUND(ROUND(AE254,2)*CX254,2)</f>
        <v>0</v>
      </c>
      <c r="DG254">
        <f t="shared" si="74"/>
        <v>34.75</v>
      </c>
      <c r="DH254">
        <f t="shared" si="59"/>
        <v>23.63</v>
      </c>
      <c r="DI254">
        <f t="shared" si="60"/>
        <v>0</v>
      </c>
      <c r="DJ254">
        <f>DG254+DH254</f>
        <v>58.379999999999995</v>
      </c>
      <c r="DK254">
        <v>1</v>
      </c>
      <c r="DL254" t="s">
        <v>947</v>
      </c>
      <c r="DM254">
        <v>4</v>
      </c>
      <c r="DN254" t="s">
        <v>922</v>
      </c>
      <c r="DO254">
        <v>1</v>
      </c>
    </row>
    <row r="255" spans="1:119" x14ac:dyDescent="0.2">
      <c r="A255">
        <f>ROW(Source!A274)</f>
        <v>274</v>
      </c>
      <c r="B255">
        <v>72309884</v>
      </c>
      <c r="C255">
        <v>72313642</v>
      </c>
      <c r="D255">
        <v>70618717</v>
      </c>
      <c r="E255">
        <v>1</v>
      </c>
      <c r="F255">
        <v>1</v>
      </c>
      <c r="G255">
        <v>1</v>
      </c>
      <c r="H255">
        <v>2</v>
      </c>
      <c r="I255" t="s">
        <v>981</v>
      </c>
      <c r="J255" t="s">
        <v>982</v>
      </c>
      <c r="K255" t="s">
        <v>983</v>
      </c>
      <c r="L255">
        <v>1368</v>
      </c>
      <c r="N255">
        <v>1011</v>
      </c>
      <c r="O255" t="s">
        <v>926</v>
      </c>
      <c r="P255" t="s">
        <v>926</v>
      </c>
      <c r="Q255">
        <v>1</v>
      </c>
      <c r="W255">
        <v>0</v>
      </c>
      <c r="X255">
        <v>-536748942</v>
      </c>
      <c r="Y255">
        <f t="shared" si="56"/>
        <v>0.09</v>
      </c>
      <c r="AA255">
        <v>0</v>
      </c>
      <c r="AB255">
        <v>5.66</v>
      </c>
      <c r="AC255">
        <v>0</v>
      </c>
      <c r="AD255">
        <v>0</v>
      </c>
      <c r="AE255">
        <v>0</v>
      </c>
      <c r="AF255">
        <v>4.3499999999999996</v>
      </c>
      <c r="AG255">
        <v>0</v>
      </c>
      <c r="AH255">
        <v>0</v>
      </c>
      <c r="AI255">
        <v>1</v>
      </c>
      <c r="AJ255">
        <v>1.3</v>
      </c>
      <c r="AK255">
        <v>1</v>
      </c>
      <c r="AL255">
        <v>1</v>
      </c>
      <c r="AM255">
        <v>2</v>
      </c>
      <c r="AN255">
        <v>0</v>
      </c>
      <c r="AO255">
        <v>0</v>
      </c>
      <c r="AP255">
        <v>0</v>
      </c>
      <c r="AQ255">
        <v>1</v>
      </c>
      <c r="AR255">
        <v>0</v>
      </c>
      <c r="AS255" t="s">
        <v>3</v>
      </c>
      <c r="AT255">
        <v>0.09</v>
      </c>
      <c r="AU255" t="s">
        <v>3</v>
      </c>
      <c r="AV255">
        <v>1</v>
      </c>
      <c r="AW255">
        <v>2</v>
      </c>
      <c r="AX255">
        <v>72313646</v>
      </c>
      <c r="AY255">
        <v>1</v>
      </c>
      <c r="AZ255">
        <v>0</v>
      </c>
      <c r="BA255">
        <v>277</v>
      </c>
      <c r="BB255">
        <v>1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0.39149999999999996</v>
      </c>
      <c r="BL255">
        <v>0</v>
      </c>
      <c r="BM255">
        <v>0</v>
      </c>
      <c r="BN255">
        <v>0</v>
      </c>
      <c r="BO255">
        <v>0</v>
      </c>
      <c r="BP255">
        <v>1</v>
      </c>
      <c r="BQ255">
        <v>0</v>
      </c>
      <c r="BR255">
        <v>0.39149999999999996</v>
      </c>
      <c r="BS255">
        <v>0</v>
      </c>
      <c r="BT255">
        <v>0</v>
      </c>
      <c r="BU255">
        <v>0</v>
      </c>
      <c r="BV255">
        <v>0</v>
      </c>
      <c r="BW255">
        <v>1</v>
      </c>
      <c r="CV255">
        <v>0</v>
      </c>
      <c r="CW255">
        <f>ROUND(Y255*Source!I274*DO255,7)</f>
        <v>0</v>
      </c>
      <c r="CX255">
        <f>ROUND(Y255*Source!I274,7)</f>
        <v>0.27</v>
      </c>
      <c r="CY255">
        <f>AB255</f>
        <v>5.66</v>
      </c>
      <c r="CZ255">
        <f>AF255</f>
        <v>4.3499999999999996</v>
      </c>
      <c r="DA255">
        <f>AJ255</f>
        <v>1.3</v>
      </c>
      <c r="DB255">
        <f t="shared" si="57"/>
        <v>0.39</v>
      </c>
      <c r="DC255">
        <f t="shared" si="58"/>
        <v>0</v>
      </c>
      <c r="DD255" t="s">
        <v>3</v>
      </c>
      <c r="DE255" t="s">
        <v>3</v>
      </c>
      <c r="DF255">
        <f>ROUND(ROUND(AE255,2)*CX255,2)</f>
        <v>0</v>
      </c>
      <c r="DG255">
        <f>ROUND(ROUND(AF255*AJ255,2)*CX255,2)</f>
        <v>1.53</v>
      </c>
      <c r="DH255">
        <f t="shared" si="59"/>
        <v>0</v>
      </c>
      <c r="DI255">
        <f t="shared" si="60"/>
        <v>0</v>
      </c>
      <c r="DJ255">
        <f>DG255+DH255</f>
        <v>1.53</v>
      </c>
      <c r="DK255">
        <v>0</v>
      </c>
      <c r="DL255" t="s">
        <v>3</v>
      </c>
      <c r="DM255">
        <v>0</v>
      </c>
      <c r="DN255" t="s">
        <v>3</v>
      </c>
      <c r="DO255">
        <v>0</v>
      </c>
    </row>
    <row r="256" spans="1:119" x14ac:dyDescent="0.2">
      <c r="A256">
        <f>ROW(Source!A274)</f>
        <v>274</v>
      </c>
      <c r="B256">
        <v>72309884</v>
      </c>
      <c r="C256">
        <v>72313642</v>
      </c>
      <c r="D256">
        <v>70618755</v>
      </c>
      <c r="E256">
        <v>1</v>
      </c>
      <c r="F256">
        <v>1</v>
      </c>
      <c r="G256">
        <v>1</v>
      </c>
      <c r="H256">
        <v>2</v>
      </c>
      <c r="I256" t="s">
        <v>941</v>
      </c>
      <c r="J256" t="s">
        <v>942</v>
      </c>
      <c r="K256" t="s">
        <v>943</v>
      </c>
      <c r="L256">
        <v>1368</v>
      </c>
      <c r="N256">
        <v>1011</v>
      </c>
      <c r="O256" t="s">
        <v>926</v>
      </c>
      <c r="P256" t="s">
        <v>926</v>
      </c>
      <c r="Q256">
        <v>1</v>
      </c>
      <c r="W256">
        <v>0</v>
      </c>
      <c r="X256">
        <v>462025989</v>
      </c>
      <c r="Y256">
        <f t="shared" si="56"/>
        <v>0.18</v>
      </c>
      <c r="AA256">
        <v>0</v>
      </c>
      <c r="AB256">
        <v>42.96</v>
      </c>
      <c r="AC256">
        <v>0</v>
      </c>
      <c r="AD256">
        <v>0</v>
      </c>
      <c r="AE256">
        <v>0</v>
      </c>
      <c r="AF256">
        <v>42.96</v>
      </c>
      <c r="AG256">
        <v>0</v>
      </c>
      <c r="AH256">
        <v>0</v>
      </c>
      <c r="AI256">
        <v>1</v>
      </c>
      <c r="AJ256">
        <v>1</v>
      </c>
      <c r="AK256">
        <v>1</v>
      </c>
      <c r="AL256">
        <v>1</v>
      </c>
      <c r="AM256">
        <v>-2</v>
      </c>
      <c r="AN256">
        <v>0</v>
      </c>
      <c r="AO256">
        <v>0</v>
      </c>
      <c r="AP256">
        <v>0</v>
      </c>
      <c r="AQ256">
        <v>1</v>
      </c>
      <c r="AR256">
        <v>0</v>
      </c>
      <c r="AS256" t="s">
        <v>3</v>
      </c>
      <c r="AT256">
        <v>0.18</v>
      </c>
      <c r="AU256" t="s">
        <v>3</v>
      </c>
      <c r="AV256">
        <v>1</v>
      </c>
      <c r="AW256">
        <v>2</v>
      </c>
      <c r="AX256">
        <v>72313647</v>
      </c>
      <c r="AY256">
        <v>1</v>
      </c>
      <c r="AZ256">
        <v>0</v>
      </c>
      <c r="BA256">
        <v>278</v>
      </c>
      <c r="BB256">
        <v>1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7.7328000000000001</v>
      </c>
      <c r="BL256">
        <v>0</v>
      </c>
      <c r="BM256">
        <v>0</v>
      </c>
      <c r="BN256">
        <v>0</v>
      </c>
      <c r="BO256">
        <v>0</v>
      </c>
      <c r="BP256">
        <v>1</v>
      </c>
      <c r="BQ256">
        <v>0</v>
      </c>
      <c r="BR256">
        <v>7.7328000000000001</v>
      </c>
      <c r="BS256">
        <v>0</v>
      </c>
      <c r="BT256">
        <v>0</v>
      </c>
      <c r="BU256">
        <v>0</v>
      </c>
      <c r="BV256">
        <v>0</v>
      </c>
      <c r="BW256">
        <v>1</v>
      </c>
      <c r="CV256">
        <v>0</v>
      </c>
      <c r="CW256">
        <f>ROUND(Y256*Source!I274*DO256,7)</f>
        <v>0</v>
      </c>
      <c r="CX256">
        <f>ROUND(Y256*Source!I274,7)</f>
        <v>0.54</v>
      </c>
      <c r="CY256">
        <f>AB256</f>
        <v>42.96</v>
      </c>
      <c r="CZ256">
        <f>AF256</f>
        <v>42.96</v>
      </c>
      <c r="DA256">
        <f>AJ256</f>
        <v>1</v>
      </c>
      <c r="DB256">
        <f t="shared" si="57"/>
        <v>7.73</v>
      </c>
      <c r="DC256">
        <f t="shared" si="58"/>
        <v>0</v>
      </c>
      <c r="DD256" t="s">
        <v>3</v>
      </c>
      <c r="DE256" t="s">
        <v>3</v>
      </c>
      <c r="DF256">
        <f>ROUND(ROUND(AE256,2)*CX256,2)</f>
        <v>0</v>
      </c>
      <c r="DG256">
        <f t="shared" ref="DG256:DG281" si="81">ROUND(ROUND(AF256,2)*CX256,2)</f>
        <v>23.2</v>
      </c>
      <c r="DH256">
        <f t="shared" si="59"/>
        <v>0</v>
      </c>
      <c r="DI256">
        <f t="shared" si="60"/>
        <v>0</v>
      </c>
      <c r="DJ256">
        <f>DG256+DH256</f>
        <v>23.2</v>
      </c>
      <c r="DK256">
        <v>1</v>
      </c>
      <c r="DL256" t="s">
        <v>3</v>
      </c>
      <c r="DM256">
        <v>0</v>
      </c>
      <c r="DN256" t="s">
        <v>3</v>
      </c>
      <c r="DO256">
        <v>0</v>
      </c>
    </row>
    <row r="257" spans="1:119" x14ac:dyDescent="0.2">
      <c r="A257">
        <f>ROW(Source!A274)</f>
        <v>274</v>
      </c>
      <c r="B257">
        <v>72309884</v>
      </c>
      <c r="C257">
        <v>72313642</v>
      </c>
      <c r="D257">
        <v>70565799</v>
      </c>
      <c r="E257">
        <v>1</v>
      </c>
      <c r="F257">
        <v>1</v>
      </c>
      <c r="G257">
        <v>1</v>
      </c>
      <c r="H257">
        <v>3</v>
      </c>
      <c r="I257" t="s">
        <v>984</v>
      </c>
      <c r="J257" t="s">
        <v>985</v>
      </c>
      <c r="K257" t="s">
        <v>986</v>
      </c>
      <c r="L257">
        <v>1339</v>
      </c>
      <c r="N257">
        <v>1007</v>
      </c>
      <c r="O257" t="s">
        <v>231</v>
      </c>
      <c r="P257" t="s">
        <v>231</v>
      </c>
      <c r="Q257">
        <v>1</v>
      </c>
      <c r="W257">
        <v>0</v>
      </c>
      <c r="X257">
        <v>1531571680</v>
      </c>
      <c r="Y257">
        <f t="shared" ref="Y257:Y299" si="82">AT257</f>
        <v>1.2E-2</v>
      </c>
      <c r="AA257">
        <v>105.47</v>
      </c>
      <c r="AB257">
        <v>0</v>
      </c>
      <c r="AC257">
        <v>0</v>
      </c>
      <c r="AD257">
        <v>0</v>
      </c>
      <c r="AE257">
        <v>114.64</v>
      </c>
      <c r="AF257">
        <v>0</v>
      </c>
      <c r="AG257">
        <v>0</v>
      </c>
      <c r="AH257">
        <v>0</v>
      </c>
      <c r="AI257">
        <v>0.92</v>
      </c>
      <c r="AJ257">
        <v>1</v>
      </c>
      <c r="AK257">
        <v>1</v>
      </c>
      <c r="AL257">
        <v>1</v>
      </c>
      <c r="AM257">
        <v>2</v>
      </c>
      <c r="AN257">
        <v>0</v>
      </c>
      <c r="AO257">
        <v>0</v>
      </c>
      <c r="AP257">
        <v>0</v>
      </c>
      <c r="AQ257">
        <v>1</v>
      </c>
      <c r="AR257">
        <v>0</v>
      </c>
      <c r="AS257" t="s">
        <v>3</v>
      </c>
      <c r="AT257">
        <v>1.2E-2</v>
      </c>
      <c r="AU257" t="s">
        <v>3</v>
      </c>
      <c r="AV257">
        <v>0</v>
      </c>
      <c r="AW257">
        <v>2</v>
      </c>
      <c r="AX257">
        <v>72313648</v>
      </c>
      <c r="AY257">
        <v>1</v>
      </c>
      <c r="AZ257">
        <v>0</v>
      </c>
      <c r="BA257">
        <v>279</v>
      </c>
      <c r="BB257">
        <v>1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1.37568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1</v>
      </c>
      <c r="BQ257">
        <v>1.37568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1</v>
      </c>
      <c r="CV257">
        <v>0</v>
      </c>
      <c r="CW257">
        <v>0</v>
      </c>
      <c r="CX257">
        <f>ROUND(Y257*Source!I274,7)</f>
        <v>3.5999999999999997E-2</v>
      </c>
      <c r="CY257">
        <f t="shared" ref="CY257:CY264" si="83">AA257</f>
        <v>105.47</v>
      </c>
      <c r="CZ257">
        <f t="shared" ref="CZ257:CZ264" si="84">AE257</f>
        <v>114.64</v>
      </c>
      <c r="DA257">
        <f t="shared" ref="DA257:DA264" si="85">AI257</f>
        <v>0.92</v>
      </c>
      <c r="DB257">
        <f t="shared" ref="DB257:DB299" si="86">ROUND(ROUND(AT257*CZ257,2),6)</f>
        <v>1.38</v>
      </c>
      <c r="DC257">
        <f t="shared" ref="DC257:DC299" si="87">ROUND(ROUND(AT257*AG257,2),6)</f>
        <v>0</v>
      </c>
      <c r="DD257" t="s">
        <v>3</v>
      </c>
      <c r="DE257" t="s">
        <v>3</v>
      </c>
      <c r="DF257">
        <f t="shared" ref="DF257:DF262" si="88">ROUND(ROUND(AE257*AI257,2)*CX257,2)</f>
        <v>3.8</v>
      </c>
      <c r="DG257">
        <f t="shared" si="81"/>
        <v>0</v>
      </c>
      <c r="DH257">
        <f t="shared" ref="DH257:DH320" si="89">ROUND(ROUND(AG257,2)*CX257,2)</f>
        <v>0</v>
      </c>
      <c r="DI257">
        <f t="shared" ref="DI257:DI320" si="90">ROUND(ROUND(AH257,2)*CX257,2)</f>
        <v>0</v>
      </c>
      <c r="DJ257">
        <f t="shared" ref="DJ257:DJ264" si="91">DF257</f>
        <v>3.8</v>
      </c>
      <c r="DK257">
        <v>0</v>
      </c>
      <c r="DL257" t="s">
        <v>3</v>
      </c>
      <c r="DM257">
        <v>0</v>
      </c>
      <c r="DN257" t="s">
        <v>3</v>
      </c>
      <c r="DO257">
        <v>0</v>
      </c>
    </row>
    <row r="258" spans="1:119" x14ac:dyDescent="0.2">
      <c r="A258">
        <f>ROW(Source!A274)</f>
        <v>274</v>
      </c>
      <c r="B258">
        <v>72309884</v>
      </c>
      <c r="C258">
        <v>72313642</v>
      </c>
      <c r="D258">
        <v>70565803</v>
      </c>
      <c r="E258">
        <v>1</v>
      </c>
      <c r="F258">
        <v>1</v>
      </c>
      <c r="G258">
        <v>1</v>
      </c>
      <c r="H258">
        <v>3</v>
      </c>
      <c r="I258" t="s">
        <v>987</v>
      </c>
      <c r="J258" t="s">
        <v>988</v>
      </c>
      <c r="K258" t="s">
        <v>989</v>
      </c>
      <c r="L258">
        <v>1346</v>
      </c>
      <c r="N258">
        <v>1009</v>
      </c>
      <c r="O258" t="s">
        <v>443</v>
      </c>
      <c r="P258" t="s">
        <v>443</v>
      </c>
      <c r="Q258">
        <v>1</v>
      </c>
      <c r="W258">
        <v>0</v>
      </c>
      <c r="X258">
        <v>1843545816</v>
      </c>
      <c r="Y258">
        <f t="shared" si="82"/>
        <v>3.8999999999999998E-3</v>
      </c>
      <c r="AA258">
        <v>53.38</v>
      </c>
      <c r="AB258">
        <v>0</v>
      </c>
      <c r="AC258">
        <v>0</v>
      </c>
      <c r="AD258">
        <v>0</v>
      </c>
      <c r="AE258">
        <v>41.38</v>
      </c>
      <c r="AF258">
        <v>0</v>
      </c>
      <c r="AG258">
        <v>0</v>
      </c>
      <c r="AH258">
        <v>0</v>
      </c>
      <c r="AI258">
        <v>1.29</v>
      </c>
      <c r="AJ258">
        <v>1</v>
      </c>
      <c r="AK258">
        <v>1</v>
      </c>
      <c r="AL258">
        <v>1</v>
      </c>
      <c r="AM258">
        <v>2</v>
      </c>
      <c r="AN258">
        <v>0</v>
      </c>
      <c r="AO258">
        <v>0</v>
      </c>
      <c r="AP258">
        <v>0</v>
      </c>
      <c r="AQ258">
        <v>1</v>
      </c>
      <c r="AR258">
        <v>0</v>
      </c>
      <c r="AS258" t="s">
        <v>3</v>
      </c>
      <c r="AT258">
        <v>3.8999999999999998E-3</v>
      </c>
      <c r="AU258" t="s">
        <v>3</v>
      </c>
      <c r="AV258">
        <v>0</v>
      </c>
      <c r="AW258">
        <v>2</v>
      </c>
      <c r="AX258">
        <v>72313649</v>
      </c>
      <c r="AY258">
        <v>1</v>
      </c>
      <c r="AZ258">
        <v>0</v>
      </c>
      <c r="BA258">
        <v>280</v>
      </c>
      <c r="BB258">
        <v>1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0.161382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1</v>
      </c>
      <c r="BQ258">
        <v>0.161382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1</v>
      </c>
      <c r="CV258">
        <v>0</v>
      </c>
      <c r="CW258">
        <v>0</v>
      </c>
      <c r="CX258">
        <f>ROUND(Y258*Source!I274,7)</f>
        <v>1.17E-2</v>
      </c>
      <c r="CY258">
        <f t="shared" si="83"/>
        <v>53.38</v>
      </c>
      <c r="CZ258">
        <f t="shared" si="84"/>
        <v>41.38</v>
      </c>
      <c r="DA258">
        <f t="shared" si="85"/>
        <v>1.29</v>
      </c>
      <c r="DB258">
        <f t="shared" si="86"/>
        <v>0.16</v>
      </c>
      <c r="DC258">
        <f t="shared" si="87"/>
        <v>0</v>
      </c>
      <c r="DD258" t="s">
        <v>3</v>
      </c>
      <c r="DE258" t="s">
        <v>3</v>
      </c>
      <c r="DF258">
        <f t="shared" si="88"/>
        <v>0.62</v>
      </c>
      <c r="DG258">
        <f t="shared" si="81"/>
        <v>0</v>
      </c>
      <c r="DH258">
        <f t="shared" si="89"/>
        <v>0</v>
      </c>
      <c r="DI258">
        <f t="shared" si="90"/>
        <v>0</v>
      </c>
      <c r="DJ258">
        <f t="shared" si="91"/>
        <v>0.62</v>
      </c>
      <c r="DK258">
        <v>0</v>
      </c>
      <c r="DL258" t="s">
        <v>3</v>
      </c>
      <c r="DM258">
        <v>0</v>
      </c>
      <c r="DN258" t="s">
        <v>3</v>
      </c>
      <c r="DO258">
        <v>0</v>
      </c>
    </row>
    <row r="259" spans="1:119" x14ac:dyDescent="0.2">
      <c r="A259">
        <f>ROW(Source!A274)</f>
        <v>274</v>
      </c>
      <c r="B259">
        <v>72309884</v>
      </c>
      <c r="C259">
        <v>72313642</v>
      </c>
      <c r="D259">
        <v>70568517</v>
      </c>
      <c r="E259">
        <v>1</v>
      </c>
      <c r="F259">
        <v>1</v>
      </c>
      <c r="G259">
        <v>1</v>
      </c>
      <c r="H259">
        <v>3</v>
      </c>
      <c r="I259" t="s">
        <v>955</v>
      </c>
      <c r="J259" t="s">
        <v>956</v>
      </c>
      <c r="K259" t="s">
        <v>957</v>
      </c>
      <c r="L259">
        <v>1346</v>
      </c>
      <c r="N259">
        <v>1009</v>
      </c>
      <c r="O259" t="s">
        <v>443</v>
      </c>
      <c r="P259" t="s">
        <v>443</v>
      </c>
      <c r="Q259">
        <v>1</v>
      </c>
      <c r="W259">
        <v>0</v>
      </c>
      <c r="X259">
        <v>-1476217930</v>
      </c>
      <c r="Y259">
        <f t="shared" si="82"/>
        <v>0.02</v>
      </c>
      <c r="AA259">
        <v>144.74</v>
      </c>
      <c r="AB259">
        <v>0</v>
      </c>
      <c r="AC259">
        <v>0</v>
      </c>
      <c r="AD259">
        <v>0</v>
      </c>
      <c r="AE259">
        <v>155.63</v>
      </c>
      <c r="AF259">
        <v>0</v>
      </c>
      <c r="AG259">
        <v>0</v>
      </c>
      <c r="AH259">
        <v>0</v>
      </c>
      <c r="AI259">
        <v>0.93</v>
      </c>
      <c r="AJ259">
        <v>1</v>
      </c>
      <c r="AK259">
        <v>1</v>
      </c>
      <c r="AL259">
        <v>1</v>
      </c>
      <c r="AM259">
        <v>2</v>
      </c>
      <c r="AN259">
        <v>0</v>
      </c>
      <c r="AO259">
        <v>0</v>
      </c>
      <c r="AP259">
        <v>0</v>
      </c>
      <c r="AQ259">
        <v>1</v>
      </c>
      <c r="AR259">
        <v>0</v>
      </c>
      <c r="AS259" t="s">
        <v>3</v>
      </c>
      <c r="AT259">
        <v>0.02</v>
      </c>
      <c r="AU259" t="s">
        <v>3</v>
      </c>
      <c r="AV259">
        <v>0</v>
      </c>
      <c r="AW259">
        <v>2</v>
      </c>
      <c r="AX259">
        <v>72313650</v>
      </c>
      <c r="AY259">
        <v>1</v>
      </c>
      <c r="AZ259">
        <v>0</v>
      </c>
      <c r="BA259">
        <v>281</v>
      </c>
      <c r="BB259">
        <v>1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3.1126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1</v>
      </c>
      <c r="BQ259">
        <v>3.1126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1</v>
      </c>
      <c r="CV259">
        <v>0</v>
      </c>
      <c r="CW259">
        <v>0</v>
      </c>
      <c r="CX259">
        <f>ROUND(Y259*Source!I274,7)</f>
        <v>0.06</v>
      </c>
      <c r="CY259">
        <f t="shared" si="83"/>
        <v>144.74</v>
      </c>
      <c r="CZ259">
        <f t="shared" si="84"/>
        <v>155.63</v>
      </c>
      <c r="DA259">
        <f t="shared" si="85"/>
        <v>0.93</v>
      </c>
      <c r="DB259">
        <f t="shared" si="86"/>
        <v>3.11</v>
      </c>
      <c r="DC259">
        <f t="shared" si="87"/>
        <v>0</v>
      </c>
      <c r="DD259" t="s">
        <v>3</v>
      </c>
      <c r="DE259" t="s">
        <v>3</v>
      </c>
      <c r="DF259">
        <f t="shared" si="88"/>
        <v>8.68</v>
      </c>
      <c r="DG259">
        <f t="shared" si="81"/>
        <v>0</v>
      </c>
      <c r="DH259">
        <f t="shared" si="89"/>
        <v>0</v>
      </c>
      <c r="DI259">
        <f t="shared" si="90"/>
        <v>0</v>
      </c>
      <c r="DJ259">
        <f t="shared" si="91"/>
        <v>8.68</v>
      </c>
      <c r="DK259">
        <v>0</v>
      </c>
      <c r="DL259" t="s">
        <v>3</v>
      </c>
      <c r="DM259">
        <v>0</v>
      </c>
      <c r="DN259" t="s">
        <v>3</v>
      </c>
      <c r="DO259">
        <v>0</v>
      </c>
    </row>
    <row r="260" spans="1:119" x14ac:dyDescent="0.2">
      <c r="A260">
        <f>ROW(Source!A274)</f>
        <v>274</v>
      </c>
      <c r="B260">
        <v>72309884</v>
      </c>
      <c r="C260">
        <v>72313642</v>
      </c>
      <c r="D260">
        <v>70570411</v>
      </c>
      <c r="E260">
        <v>1</v>
      </c>
      <c r="F260">
        <v>1</v>
      </c>
      <c r="G260">
        <v>1</v>
      </c>
      <c r="H260">
        <v>3</v>
      </c>
      <c r="I260" t="s">
        <v>1032</v>
      </c>
      <c r="J260" t="s">
        <v>1033</v>
      </c>
      <c r="K260" t="s">
        <v>1034</v>
      </c>
      <c r="L260">
        <v>1346</v>
      </c>
      <c r="N260">
        <v>1009</v>
      </c>
      <c r="O260" t="s">
        <v>443</v>
      </c>
      <c r="P260" t="s">
        <v>443</v>
      </c>
      <c r="Q260">
        <v>1</v>
      </c>
      <c r="W260">
        <v>0</v>
      </c>
      <c r="X260">
        <v>651944166</v>
      </c>
      <c r="Y260">
        <f t="shared" si="82"/>
        <v>8.0000000000000002E-3</v>
      </c>
      <c r="AA260">
        <v>92.02</v>
      </c>
      <c r="AB260">
        <v>0</v>
      </c>
      <c r="AC260">
        <v>0</v>
      </c>
      <c r="AD260">
        <v>0</v>
      </c>
      <c r="AE260">
        <v>56.11</v>
      </c>
      <c r="AF260">
        <v>0</v>
      </c>
      <c r="AG260">
        <v>0</v>
      </c>
      <c r="AH260">
        <v>0</v>
      </c>
      <c r="AI260">
        <v>1.64</v>
      </c>
      <c r="AJ260">
        <v>1</v>
      </c>
      <c r="AK260">
        <v>1</v>
      </c>
      <c r="AL260">
        <v>1</v>
      </c>
      <c r="AM260">
        <v>2</v>
      </c>
      <c r="AN260">
        <v>0</v>
      </c>
      <c r="AO260">
        <v>0</v>
      </c>
      <c r="AP260">
        <v>0</v>
      </c>
      <c r="AQ260">
        <v>1</v>
      </c>
      <c r="AR260">
        <v>0</v>
      </c>
      <c r="AS260" t="s">
        <v>3</v>
      </c>
      <c r="AT260">
        <v>8.0000000000000002E-3</v>
      </c>
      <c r="AU260" t="s">
        <v>3</v>
      </c>
      <c r="AV260">
        <v>0</v>
      </c>
      <c r="AW260">
        <v>2</v>
      </c>
      <c r="AX260">
        <v>72313651</v>
      </c>
      <c r="AY260">
        <v>1</v>
      </c>
      <c r="AZ260">
        <v>0</v>
      </c>
      <c r="BA260">
        <v>282</v>
      </c>
      <c r="BB260">
        <v>1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0.44888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1</v>
      </c>
      <c r="BQ260">
        <v>0.44888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1</v>
      </c>
      <c r="CV260">
        <v>0</v>
      </c>
      <c r="CW260">
        <v>0</v>
      </c>
      <c r="CX260">
        <f>ROUND(Y260*Source!I274,7)</f>
        <v>2.4E-2</v>
      </c>
      <c r="CY260">
        <f t="shared" si="83"/>
        <v>92.02</v>
      </c>
      <c r="CZ260">
        <f t="shared" si="84"/>
        <v>56.11</v>
      </c>
      <c r="DA260">
        <f t="shared" si="85"/>
        <v>1.64</v>
      </c>
      <c r="DB260">
        <f t="shared" si="86"/>
        <v>0.45</v>
      </c>
      <c r="DC260">
        <f t="shared" si="87"/>
        <v>0</v>
      </c>
      <c r="DD260" t="s">
        <v>3</v>
      </c>
      <c r="DE260" t="s">
        <v>3</v>
      </c>
      <c r="DF260">
        <f t="shared" si="88"/>
        <v>2.21</v>
      </c>
      <c r="DG260">
        <f t="shared" si="81"/>
        <v>0</v>
      </c>
      <c r="DH260">
        <f t="shared" si="89"/>
        <v>0</v>
      </c>
      <c r="DI260">
        <f t="shared" si="90"/>
        <v>0</v>
      </c>
      <c r="DJ260">
        <f t="shared" si="91"/>
        <v>2.21</v>
      </c>
      <c r="DK260">
        <v>0</v>
      </c>
      <c r="DL260" t="s">
        <v>3</v>
      </c>
      <c r="DM260">
        <v>0</v>
      </c>
      <c r="DN260" t="s">
        <v>3</v>
      </c>
      <c r="DO260">
        <v>0</v>
      </c>
    </row>
    <row r="261" spans="1:119" x14ac:dyDescent="0.2">
      <c r="A261">
        <f>ROW(Source!A274)</f>
        <v>274</v>
      </c>
      <c r="B261">
        <v>72309884</v>
      </c>
      <c r="C261">
        <v>72313642</v>
      </c>
      <c r="D261">
        <v>70586787</v>
      </c>
      <c r="E261">
        <v>1</v>
      </c>
      <c r="F261">
        <v>1</v>
      </c>
      <c r="G261">
        <v>1</v>
      </c>
      <c r="H261">
        <v>3</v>
      </c>
      <c r="I261" t="s">
        <v>1230</v>
      </c>
      <c r="J261" t="s">
        <v>1231</v>
      </c>
      <c r="K261" t="s">
        <v>1232</v>
      </c>
      <c r="L261">
        <v>1346</v>
      </c>
      <c r="N261">
        <v>1009</v>
      </c>
      <c r="O261" t="s">
        <v>443</v>
      </c>
      <c r="P261" t="s">
        <v>443</v>
      </c>
      <c r="Q261">
        <v>1</v>
      </c>
      <c r="W261">
        <v>0</v>
      </c>
      <c r="X261">
        <v>-1665349120</v>
      </c>
      <c r="Y261">
        <f t="shared" si="82"/>
        <v>0.04</v>
      </c>
      <c r="AA261">
        <v>101.83</v>
      </c>
      <c r="AB261">
        <v>0</v>
      </c>
      <c r="AC261">
        <v>0</v>
      </c>
      <c r="AD261">
        <v>0</v>
      </c>
      <c r="AE261">
        <v>57.21</v>
      </c>
      <c r="AF261">
        <v>0</v>
      </c>
      <c r="AG261">
        <v>0</v>
      </c>
      <c r="AH261">
        <v>0</v>
      </c>
      <c r="AI261">
        <v>1.78</v>
      </c>
      <c r="AJ261">
        <v>1</v>
      </c>
      <c r="AK261">
        <v>1</v>
      </c>
      <c r="AL261">
        <v>1</v>
      </c>
      <c r="AM261">
        <v>2</v>
      </c>
      <c r="AN261">
        <v>0</v>
      </c>
      <c r="AO261">
        <v>0</v>
      </c>
      <c r="AP261">
        <v>0</v>
      </c>
      <c r="AQ261">
        <v>1</v>
      </c>
      <c r="AR261">
        <v>0</v>
      </c>
      <c r="AS261" t="s">
        <v>3</v>
      </c>
      <c r="AT261">
        <v>0.04</v>
      </c>
      <c r="AU261" t="s">
        <v>3</v>
      </c>
      <c r="AV261">
        <v>0</v>
      </c>
      <c r="AW261">
        <v>2</v>
      </c>
      <c r="AX261">
        <v>72313652</v>
      </c>
      <c r="AY261">
        <v>1</v>
      </c>
      <c r="AZ261">
        <v>0</v>
      </c>
      <c r="BA261">
        <v>283</v>
      </c>
      <c r="BB261">
        <v>1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2.2884000000000002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1</v>
      </c>
      <c r="BQ261">
        <v>2.2884000000000002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1</v>
      </c>
      <c r="CV261">
        <v>0</v>
      </c>
      <c r="CW261">
        <v>0</v>
      </c>
      <c r="CX261">
        <f>ROUND(Y261*Source!I274,7)</f>
        <v>0.12</v>
      </c>
      <c r="CY261">
        <f t="shared" si="83"/>
        <v>101.83</v>
      </c>
      <c r="CZ261">
        <f t="shared" si="84"/>
        <v>57.21</v>
      </c>
      <c r="DA261">
        <f t="shared" si="85"/>
        <v>1.78</v>
      </c>
      <c r="DB261">
        <f t="shared" si="86"/>
        <v>2.29</v>
      </c>
      <c r="DC261">
        <f t="shared" si="87"/>
        <v>0</v>
      </c>
      <c r="DD261" t="s">
        <v>3</v>
      </c>
      <c r="DE261" t="s">
        <v>3</v>
      </c>
      <c r="DF261">
        <f t="shared" si="88"/>
        <v>12.22</v>
      </c>
      <c r="DG261">
        <f t="shared" si="81"/>
        <v>0</v>
      </c>
      <c r="DH261">
        <f t="shared" si="89"/>
        <v>0</v>
      </c>
      <c r="DI261">
        <f t="shared" si="90"/>
        <v>0</v>
      </c>
      <c r="DJ261">
        <f t="shared" si="91"/>
        <v>12.22</v>
      </c>
      <c r="DK261">
        <v>0</v>
      </c>
      <c r="DL261" t="s">
        <v>3</v>
      </c>
      <c r="DM261">
        <v>0</v>
      </c>
      <c r="DN261" t="s">
        <v>3</v>
      </c>
      <c r="DO261">
        <v>0</v>
      </c>
    </row>
    <row r="262" spans="1:119" x14ac:dyDescent="0.2">
      <c r="A262">
        <f>ROW(Source!A274)</f>
        <v>274</v>
      </c>
      <c r="B262">
        <v>72309884</v>
      </c>
      <c r="C262">
        <v>72313642</v>
      </c>
      <c r="D262">
        <v>70587053</v>
      </c>
      <c r="E262">
        <v>1</v>
      </c>
      <c r="F262">
        <v>1</v>
      </c>
      <c r="G262">
        <v>1</v>
      </c>
      <c r="H262">
        <v>3</v>
      </c>
      <c r="I262" t="s">
        <v>1233</v>
      </c>
      <c r="J262" t="s">
        <v>1234</v>
      </c>
      <c r="K262" t="s">
        <v>1235</v>
      </c>
      <c r="L262">
        <v>1348</v>
      </c>
      <c r="N262">
        <v>1009</v>
      </c>
      <c r="O262" t="s">
        <v>236</v>
      </c>
      <c r="P262" t="s">
        <v>236</v>
      </c>
      <c r="Q262">
        <v>1000</v>
      </c>
      <c r="W262">
        <v>0</v>
      </c>
      <c r="X262">
        <v>965919974</v>
      </c>
      <c r="Y262">
        <f t="shared" si="82"/>
        <v>1.0000000000000001E-5</v>
      </c>
      <c r="AA262">
        <v>85308.13</v>
      </c>
      <c r="AB262">
        <v>0</v>
      </c>
      <c r="AC262">
        <v>0</v>
      </c>
      <c r="AD262">
        <v>0</v>
      </c>
      <c r="AE262">
        <v>69924.7</v>
      </c>
      <c r="AF262">
        <v>0</v>
      </c>
      <c r="AG262">
        <v>0</v>
      </c>
      <c r="AH262">
        <v>0</v>
      </c>
      <c r="AI262">
        <v>1.22</v>
      </c>
      <c r="AJ262">
        <v>1</v>
      </c>
      <c r="AK262">
        <v>1</v>
      </c>
      <c r="AL262">
        <v>1</v>
      </c>
      <c r="AM262">
        <v>2</v>
      </c>
      <c r="AN262">
        <v>0</v>
      </c>
      <c r="AO262">
        <v>0</v>
      </c>
      <c r="AP262">
        <v>0</v>
      </c>
      <c r="AQ262">
        <v>1</v>
      </c>
      <c r="AR262">
        <v>0</v>
      </c>
      <c r="AS262" t="s">
        <v>3</v>
      </c>
      <c r="AT262">
        <v>1.0000000000000001E-5</v>
      </c>
      <c r="AU262" t="s">
        <v>3</v>
      </c>
      <c r="AV262">
        <v>0</v>
      </c>
      <c r="AW262">
        <v>2</v>
      </c>
      <c r="AX262">
        <v>72313653</v>
      </c>
      <c r="AY262">
        <v>1</v>
      </c>
      <c r="AZ262">
        <v>0</v>
      </c>
      <c r="BA262">
        <v>284</v>
      </c>
      <c r="BB262">
        <v>1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0.69924700000000006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1</v>
      </c>
      <c r="BQ262">
        <v>0.69924700000000006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1</v>
      </c>
      <c r="CV262">
        <v>0</v>
      </c>
      <c r="CW262">
        <v>0</v>
      </c>
      <c r="CX262">
        <f>ROUND(Y262*Source!I274,7)</f>
        <v>3.0000000000000001E-5</v>
      </c>
      <c r="CY262">
        <f t="shared" si="83"/>
        <v>85308.13</v>
      </c>
      <c r="CZ262">
        <f t="shared" si="84"/>
        <v>69924.7</v>
      </c>
      <c r="DA262">
        <f t="shared" si="85"/>
        <v>1.22</v>
      </c>
      <c r="DB262">
        <f t="shared" si="86"/>
        <v>0.7</v>
      </c>
      <c r="DC262">
        <f t="shared" si="87"/>
        <v>0</v>
      </c>
      <c r="DD262" t="s">
        <v>3</v>
      </c>
      <c r="DE262" t="s">
        <v>3</v>
      </c>
      <c r="DF262">
        <f t="shared" si="88"/>
        <v>2.56</v>
      </c>
      <c r="DG262">
        <f t="shared" si="81"/>
        <v>0</v>
      </c>
      <c r="DH262">
        <f t="shared" si="89"/>
        <v>0</v>
      </c>
      <c r="DI262">
        <f t="shared" si="90"/>
        <v>0</v>
      </c>
      <c r="DJ262">
        <f t="shared" si="91"/>
        <v>2.56</v>
      </c>
      <c r="DK262">
        <v>0</v>
      </c>
      <c r="DL262" t="s">
        <v>3</v>
      </c>
      <c r="DM262">
        <v>0</v>
      </c>
      <c r="DN262" t="s">
        <v>3</v>
      </c>
      <c r="DO262">
        <v>0</v>
      </c>
    </row>
    <row r="263" spans="1:119" x14ac:dyDescent="0.2">
      <c r="A263">
        <f>ROW(Source!A274)</f>
        <v>274</v>
      </c>
      <c r="B263">
        <v>72309884</v>
      </c>
      <c r="C263">
        <v>72313642</v>
      </c>
      <c r="D263">
        <v>70589833</v>
      </c>
      <c r="E263">
        <v>1</v>
      </c>
      <c r="F263">
        <v>1</v>
      </c>
      <c r="G263">
        <v>1</v>
      </c>
      <c r="H263">
        <v>3</v>
      </c>
      <c r="I263" t="s">
        <v>1236</v>
      </c>
      <c r="J263" t="s">
        <v>1237</v>
      </c>
      <c r="K263" t="s">
        <v>1238</v>
      </c>
      <c r="L263">
        <v>1371</v>
      </c>
      <c r="N263">
        <v>1013</v>
      </c>
      <c r="O263" t="s">
        <v>118</v>
      </c>
      <c r="P263" t="s">
        <v>118</v>
      </c>
      <c r="Q263">
        <v>1</v>
      </c>
      <c r="W263">
        <v>0</v>
      </c>
      <c r="X263">
        <v>1420248044</v>
      </c>
      <c r="Y263">
        <f t="shared" si="82"/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1</v>
      </c>
      <c r="AJ263">
        <v>1</v>
      </c>
      <c r="AK263">
        <v>1</v>
      </c>
      <c r="AL263">
        <v>1</v>
      </c>
      <c r="AM263">
        <v>3</v>
      </c>
      <c r="AN263">
        <v>0</v>
      </c>
      <c r="AO263">
        <v>0</v>
      </c>
      <c r="AP263">
        <v>0</v>
      </c>
      <c r="AQ263">
        <v>1</v>
      </c>
      <c r="AR263">
        <v>0</v>
      </c>
      <c r="AS263" t="s">
        <v>3</v>
      </c>
      <c r="AT263">
        <v>0</v>
      </c>
      <c r="AU263" t="s">
        <v>3</v>
      </c>
      <c r="AV263">
        <v>0</v>
      </c>
      <c r="AW263">
        <v>2</v>
      </c>
      <c r="AX263">
        <v>72313654</v>
      </c>
      <c r="AY263">
        <v>2</v>
      </c>
      <c r="AZ263">
        <v>22528</v>
      </c>
      <c r="BA263">
        <v>285</v>
      </c>
      <c r="BB263">
        <v>1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CV263">
        <v>0</v>
      </c>
      <c r="CW263">
        <v>0</v>
      </c>
      <c r="CX263">
        <f>ROUND(Y263*Source!I274,7)</f>
        <v>0</v>
      </c>
      <c r="CY263">
        <f t="shared" si="83"/>
        <v>0</v>
      </c>
      <c r="CZ263">
        <f t="shared" si="84"/>
        <v>0</v>
      </c>
      <c r="DA263">
        <f t="shared" si="85"/>
        <v>1</v>
      </c>
      <c r="DB263">
        <f t="shared" si="86"/>
        <v>0</v>
      </c>
      <c r="DC263">
        <f t="shared" si="87"/>
        <v>0</v>
      </c>
      <c r="DD263" t="s">
        <v>3</v>
      </c>
      <c r="DE263" t="s">
        <v>3</v>
      </c>
      <c r="DF263">
        <f>ROUND(ROUND(AE263,2)*CX263,2)</f>
        <v>0</v>
      </c>
      <c r="DG263">
        <f t="shared" si="81"/>
        <v>0</v>
      </c>
      <c r="DH263">
        <f t="shared" si="89"/>
        <v>0</v>
      </c>
      <c r="DI263">
        <f t="shared" si="90"/>
        <v>0</v>
      </c>
      <c r="DJ263">
        <f t="shared" si="91"/>
        <v>0</v>
      </c>
      <c r="DK263">
        <v>2</v>
      </c>
      <c r="DL263" t="s">
        <v>3</v>
      </c>
      <c r="DM263">
        <v>0</v>
      </c>
      <c r="DN263" t="s">
        <v>3</v>
      </c>
      <c r="DO263">
        <v>0</v>
      </c>
    </row>
    <row r="264" spans="1:119" x14ac:dyDescent="0.2">
      <c r="A264">
        <f>ROW(Source!A274)</f>
        <v>274</v>
      </c>
      <c r="B264">
        <v>72309884</v>
      </c>
      <c r="C264">
        <v>72313642</v>
      </c>
      <c r="D264">
        <v>70606594</v>
      </c>
      <c r="E264">
        <v>1</v>
      </c>
      <c r="F264">
        <v>1</v>
      </c>
      <c r="G264">
        <v>1</v>
      </c>
      <c r="H264">
        <v>3</v>
      </c>
      <c r="I264" t="s">
        <v>1239</v>
      </c>
      <c r="J264" t="s">
        <v>1240</v>
      </c>
      <c r="K264" t="s">
        <v>1241</v>
      </c>
      <c r="L264">
        <v>1371</v>
      </c>
      <c r="N264">
        <v>1013</v>
      </c>
      <c r="O264" t="s">
        <v>118</v>
      </c>
      <c r="P264" t="s">
        <v>118</v>
      </c>
      <c r="Q264">
        <v>1</v>
      </c>
      <c r="W264">
        <v>0</v>
      </c>
      <c r="X264">
        <v>-356062481</v>
      </c>
      <c r="Y264">
        <f t="shared" si="82"/>
        <v>0</v>
      </c>
      <c r="AA264">
        <v>25.56</v>
      </c>
      <c r="AB264">
        <v>0</v>
      </c>
      <c r="AC264">
        <v>0</v>
      </c>
      <c r="AD264">
        <v>0</v>
      </c>
      <c r="AE264">
        <v>24.11</v>
      </c>
      <c r="AF264">
        <v>0</v>
      </c>
      <c r="AG264">
        <v>0</v>
      </c>
      <c r="AH264">
        <v>0</v>
      </c>
      <c r="AI264">
        <v>1.06</v>
      </c>
      <c r="AJ264">
        <v>1</v>
      </c>
      <c r="AK264">
        <v>1</v>
      </c>
      <c r="AL264">
        <v>1</v>
      </c>
      <c r="AM264">
        <v>2</v>
      </c>
      <c r="AN264">
        <v>0</v>
      </c>
      <c r="AO264">
        <v>0</v>
      </c>
      <c r="AP264">
        <v>0</v>
      </c>
      <c r="AQ264">
        <v>1</v>
      </c>
      <c r="AR264">
        <v>0</v>
      </c>
      <c r="AS264" t="s">
        <v>3</v>
      </c>
      <c r="AT264">
        <v>0</v>
      </c>
      <c r="AU264" t="s">
        <v>3</v>
      </c>
      <c r="AV264">
        <v>0</v>
      </c>
      <c r="AW264">
        <v>2</v>
      </c>
      <c r="AX264">
        <v>72313656</v>
      </c>
      <c r="AY264">
        <v>1</v>
      </c>
      <c r="AZ264">
        <v>6144</v>
      </c>
      <c r="BA264">
        <v>287</v>
      </c>
      <c r="BB264">
        <v>1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CV264">
        <v>0</v>
      </c>
      <c r="CW264">
        <v>0</v>
      </c>
      <c r="CX264">
        <f>ROUND(Y264*Source!I274,7)</f>
        <v>0</v>
      </c>
      <c r="CY264">
        <f t="shared" si="83"/>
        <v>25.56</v>
      </c>
      <c r="CZ264">
        <f t="shared" si="84"/>
        <v>24.11</v>
      </c>
      <c r="DA264">
        <f t="shared" si="85"/>
        <v>1.06</v>
      </c>
      <c r="DB264">
        <f t="shared" si="86"/>
        <v>0</v>
      </c>
      <c r="DC264">
        <f t="shared" si="87"/>
        <v>0</v>
      </c>
      <c r="DD264" t="s">
        <v>3</v>
      </c>
      <c r="DE264" t="s">
        <v>3</v>
      </c>
      <c r="DF264">
        <f>ROUND(ROUND(AE264*AI264,2)*CX264,2)</f>
        <v>0</v>
      </c>
      <c r="DG264">
        <f t="shared" si="81"/>
        <v>0</v>
      </c>
      <c r="DH264">
        <f t="shared" si="89"/>
        <v>0</v>
      </c>
      <c r="DI264">
        <f t="shared" si="90"/>
        <v>0</v>
      </c>
      <c r="DJ264">
        <f t="shared" si="91"/>
        <v>0</v>
      </c>
      <c r="DK264">
        <v>0</v>
      </c>
      <c r="DL264" t="s">
        <v>3</v>
      </c>
      <c r="DM264">
        <v>0</v>
      </c>
      <c r="DN264" t="s">
        <v>3</v>
      </c>
      <c r="DO264">
        <v>0</v>
      </c>
    </row>
    <row r="265" spans="1:119" x14ac:dyDescent="0.2">
      <c r="A265">
        <f>ROW(Source!A277)</f>
        <v>277</v>
      </c>
      <c r="B265">
        <v>72309884</v>
      </c>
      <c r="C265">
        <v>72314890</v>
      </c>
      <c r="D265">
        <v>70491161</v>
      </c>
      <c r="E265">
        <v>118</v>
      </c>
      <c r="F265">
        <v>1</v>
      </c>
      <c r="G265">
        <v>1</v>
      </c>
      <c r="H265">
        <v>1</v>
      </c>
      <c r="I265" t="s">
        <v>1084</v>
      </c>
      <c r="J265" t="s">
        <v>3</v>
      </c>
      <c r="K265" t="s">
        <v>1085</v>
      </c>
      <c r="L265">
        <v>1369</v>
      </c>
      <c r="N265">
        <v>1013</v>
      </c>
      <c r="O265" t="s">
        <v>1037</v>
      </c>
      <c r="P265" t="s">
        <v>1037</v>
      </c>
      <c r="Q265">
        <v>1</v>
      </c>
      <c r="W265">
        <v>0</v>
      </c>
      <c r="X265">
        <v>1518711480</v>
      </c>
      <c r="Y265">
        <f t="shared" si="82"/>
        <v>12.26</v>
      </c>
      <c r="AA265">
        <v>0</v>
      </c>
      <c r="AB265">
        <v>0</v>
      </c>
      <c r="AC265">
        <v>0</v>
      </c>
      <c r="AD265">
        <v>452.68</v>
      </c>
      <c r="AE265">
        <v>0</v>
      </c>
      <c r="AF265">
        <v>0</v>
      </c>
      <c r="AG265">
        <v>0</v>
      </c>
      <c r="AH265">
        <v>452.68</v>
      </c>
      <c r="AI265">
        <v>1</v>
      </c>
      <c r="AJ265">
        <v>1</v>
      </c>
      <c r="AK265">
        <v>1</v>
      </c>
      <c r="AL265">
        <v>1</v>
      </c>
      <c r="AM265">
        <v>-2</v>
      </c>
      <c r="AN265">
        <v>0</v>
      </c>
      <c r="AO265">
        <v>0</v>
      </c>
      <c r="AP265">
        <v>1</v>
      </c>
      <c r="AQ265">
        <v>1</v>
      </c>
      <c r="AR265">
        <v>0</v>
      </c>
      <c r="AS265" t="s">
        <v>3</v>
      </c>
      <c r="AT265">
        <v>12.26</v>
      </c>
      <c r="AU265" t="s">
        <v>3</v>
      </c>
      <c r="AV265">
        <v>1</v>
      </c>
      <c r="AW265">
        <v>2</v>
      </c>
      <c r="AX265">
        <v>72314891</v>
      </c>
      <c r="AY265">
        <v>1</v>
      </c>
      <c r="AZ265">
        <v>0</v>
      </c>
      <c r="BA265">
        <v>288</v>
      </c>
      <c r="BB265">
        <v>1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5549.8567999999996</v>
      </c>
      <c r="BN265">
        <v>12.26</v>
      </c>
      <c r="BO265">
        <v>0</v>
      </c>
      <c r="BP265">
        <v>1</v>
      </c>
      <c r="BQ265">
        <v>0</v>
      </c>
      <c r="BR265">
        <v>0</v>
      </c>
      <c r="BS265">
        <v>0</v>
      </c>
      <c r="BT265">
        <v>5549.8567999999996</v>
      </c>
      <c r="BU265">
        <v>12.26</v>
      </c>
      <c r="BV265">
        <v>0</v>
      </c>
      <c r="BW265">
        <v>1</v>
      </c>
      <c r="CU265">
        <f>ROUND(AT265*Source!I277*AH265*AL265,2)</f>
        <v>0</v>
      </c>
      <c r="CV265">
        <f>ROUND(Y265*Source!I277,7)</f>
        <v>0</v>
      </c>
      <c r="CW265">
        <v>0</v>
      </c>
      <c r="CX265">
        <f>ROUND(Y265*Source!I277,7)</f>
        <v>0</v>
      </c>
      <c r="CY265">
        <f>AD265</f>
        <v>452.68</v>
      </c>
      <c r="CZ265">
        <f>AH265</f>
        <v>452.68</v>
      </c>
      <c r="DA265">
        <f>AL265</f>
        <v>1</v>
      </c>
      <c r="DB265">
        <f t="shared" si="86"/>
        <v>5549.86</v>
      </c>
      <c r="DC265">
        <f t="shared" si="87"/>
        <v>0</v>
      </c>
      <c r="DD265" t="s">
        <v>3</v>
      </c>
      <c r="DE265" t="s">
        <v>3</v>
      </c>
      <c r="DF265">
        <f>ROUND(ROUND(AE265,2)*CX265,2)</f>
        <v>0</v>
      </c>
      <c r="DG265">
        <f t="shared" si="81"/>
        <v>0</v>
      </c>
      <c r="DH265">
        <f t="shared" si="89"/>
        <v>0</v>
      </c>
      <c r="DI265">
        <f t="shared" si="90"/>
        <v>0</v>
      </c>
      <c r="DJ265">
        <f>DI265</f>
        <v>0</v>
      </c>
      <c r="DK265">
        <v>1</v>
      </c>
      <c r="DL265" t="s">
        <v>3</v>
      </c>
      <c r="DM265">
        <v>0</v>
      </c>
      <c r="DN265" t="s">
        <v>3</v>
      </c>
      <c r="DO265">
        <v>0</v>
      </c>
    </row>
    <row r="266" spans="1:119" x14ac:dyDescent="0.2">
      <c r="A266">
        <f>ROW(Source!A277)</f>
        <v>277</v>
      </c>
      <c r="B266">
        <v>72309884</v>
      </c>
      <c r="C266">
        <v>72314890</v>
      </c>
      <c r="D266">
        <v>70491200</v>
      </c>
      <c r="E266">
        <v>118</v>
      </c>
      <c r="F266">
        <v>1</v>
      </c>
      <c r="G266">
        <v>1</v>
      </c>
      <c r="H266">
        <v>1</v>
      </c>
      <c r="I266" t="s">
        <v>920</v>
      </c>
      <c r="J266" t="s">
        <v>3</v>
      </c>
      <c r="K266" t="s">
        <v>921</v>
      </c>
      <c r="L266">
        <v>1191</v>
      </c>
      <c r="N266">
        <v>1013</v>
      </c>
      <c r="O266" t="s">
        <v>922</v>
      </c>
      <c r="P266" t="s">
        <v>922</v>
      </c>
      <c r="Q266">
        <v>1</v>
      </c>
      <c r="W266">
        <v>0</v>
      </c>
      <c r="X266">
        <v>-1417349443</v>
      </c>
      <c r="Y266">
        <f t="shared" si="82"/>
        <v>0.91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1</v>
      </c>
      <c r="AJ266">
        <v>1</v>
      </c>
      <c r="AK266">
        <v>1</v>
      </c>
      <c r="AL266">
        <v>1</v>
      </c>
      <c r="AM266">
        <v>-2</v>
      </c>
      <c r="AN266">
        <v>0</v>
      </c>
      <c r="AO266">
        <v>0</v>
      </c>
      <c r="AP266">
        <v>1</v>
      </c>
      <c r="AQ266">
        <v>1</v>
      </c>
      <c r="AR266">
        <v>0</v>
      </c>
      <c r="AS266" t="s">
        <v>3</v>
      </c>
      <c r="AT266">
        <v>0.91</v>
      </c>
      <c r="AU266" t="s">
        <v>3</v>
      </c>
      <c r="AV266">
        <v>2</v>
      </c>
      <c r="AW266">
        <v>2</v>
      </c>
      <c r="AX266">
        <v>72314892</v>
      </c>
      <c r="AY266">
        <v>1</v>
      </c>
      <c r="AZ266">
        <v>0</v>
      </c>
      <c r="BA266">
        <v>289</v>
      </c>
      <c r="BB266">
        <v>1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CV266">
        <v>0</v>
      </c>
      <c r="CW266">
        <v>0</v>
      </c>
      <c r="CX266">
        <f>ROUND(Y266*Source!I277,7)</f>
        <v>0</v>
      </c>
      <c r="CY266">
        <f>AD266</f>
        <v>0</v>
      </c>
      <c r="CZ266">
        <f>AH266</f>
        <v>0</v>
      </c>
      <c r="DA266">
        <f>AL266</f>
        <v>1</v>
      </c>
      <c r="DB266">
        <f t="shared" si="86"/>
        <v>0</v>
      </c>
      <c r="DC266">
        <f t="shared" si="87"/>
        <v>0</v>
      </c>
      <c r="DD266" t="s">
        <v>3</v>
      </c>
      <c r="DE266" t="s">
        <v>3</v>
      </c>
      <c r="DF266">
        <f>ROUND(ROUND(AE266,2)*CX266,2)</f>
        <v>0</v>
      </c>
      <c r="DG266">
        <f t="shared" si="81"/>
        <v>0</v>
      </c>
      <c r="DH266">
        <f t="shared" si="89"/>
        <v>0</v>
      </c>
      <c r="DI266">
        <f t="shared" si="90"/>
        <v>0</v>
      </c>
      <c r="DJ266">
        <f>DI266</f>
        <v>0</v>
      </c>
      <c r="DK266">
        <v>0</v>
      </c>
      <c r="DL266" t="s">
        <v>3</v>
      </c>
      <c r="DM266">
        <v>0</v>
      </c>
      <c r="DN266" t="s">
        <v>3</v>
      </c>
      <c r="DO266">
        <v>0</v>
      </c>
    </row>
    <row r="267" spans="1:119" x14ac:dyDescent="0.2">
      <c r="A267">
        <f>ROW(Source!A277)</f>
        <v>277</v>
      </c>
      <c r="B267">
        <v>72309884</v>
      </c>
      <c r="C267">
        <v>72314890</v>
      </c>
      <c r="D267">
        <v>70618767</v>
      </c>
      <c r="E267">
        <v>1</v>
      </c>
      <c r="F267">
        <v>1</v>
      </c>
      <c r="G267">
        <v>1</v>
      </c>
      <c r="H267">
        <v>2</v>
      </c>
      <c r="I267" t="s">
        <v>944</v>
      </c>
      <c r="J267" t="s">
        <v>945</v>
      </c>
      <c r="K267" t="s">
        <v>946</v>
      </c>
      <c r="L267">
        <v>1368</v>
      </c>
      <c r="N267">
        <v>1011</v>
      </c>
      <c r="O267" t="s">
        <v>926</v>
      </c>
      <c r="P267" t="s">
        <v>926</v>
      </c>
      <c r="Q267">
        <v>1</v>
      </c>
      <c r="W267">
        <v>0</v>
      </c>
      <c r="X267">
        <v>1818041354</v>
      </c>
      <c r="Y267">
        <f t="shared" si="82"/>
        <v>0.91</v>
      </c>
      <c r="AA267">
        <v>0</v>
      </c>
      <c r="AB267">
        <v>404.41</v>
      </c>
      <c r="AC267">
        <v>393.89</v>
      </c>
      <c r="AD267">
        <v>0</v>
      </c>
      <c r="AE267">
        <v>0</v>
      </c>
      <c r="AF267">
        <v>404.41</v>
      </c>
      <c r="AG267">
        <v>393.89</v>
      </c>
      <c r="AH267">
        <v>0</v>
      </c>
      <c r="AI267">
        <v>1</v>
      </c>
      <c r="AJ267">
        <v>1</v>
      </c>
      <c r="AK267">
        <v>1</v>
      </c>
      <c r="AL267">
        <v>1</v>
      </c>
      <c r="AM267">
        <v>-2</v>
      </c>
      <c r="AN267">
        <v>0</v>
      </c>
      <c r="AO267">
        <v>0</v>
      </c>
      <c r="AP267">
        <v>1</v>
      </c>
      <c r="AQ267">
        <v>1</v>
      </c>
      <c r="AR267">
        <v>0</v>
      </c>
      <c r="AS267" t="s">
        <v>3</v>
      </c>
      <c r="AT267">
        <v>0.91</v>
      </c>
      <c r="AU267" t="s">
        <v>3</v>
      </c>
      <c r="AV267">
        <v>1</v>
      </c>
      <c r="AW267">
        <v>2</v>
      </c>
      <c r="AX267">
        <v>72314893</v>
      </c>
      <c r="AY267">
        <v>1</v>
      </c>
      <c r="AZ267">
        <v>0</v>
      </c>
      <c r="BA267">
        <v>290</v>
      </c>
      <c r="BB267">
        <v>1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368.01310000000001</v>
      </c>
      <c r="BL267">
        <v>358.43990000000002</v>
      </c>
      <c r="BM267">
        <v>0</v>
      </c>
      <c r="BN267">
        <v>0</v>
      </c>
      <c r="BO267">
        <v>0.91</v>
      </c>
      <c r="BP267">
        <v>1</v>
      </c>
      <c r="BQ267">
        <v>0</v>
      </c>
      <c r="BR267">
        <v>368.01310000000001</v>
      </c>
      <c r="BS267">
        <v>358.43990000000002</v>
      </c>
      <c r="BT267">
        <v>0</v>
      </c>
      <c r="BU267">
        <v>0</v>
      </c>
      <c r="BV267">
        <v>0.91</v>
      </c>
      <c r="BW267">
        <v>1</v>
      </c>
      <c r="CV267">
        <v>0</v>
      </c>
      <c r="CW267">
        <f>ROUND(Y267*Source!I277*DO267,7)</f>
        <v>0</v>
      </c>
      <c r="CX267">
        <f>ROUND(Y267*Source!I277,7)</f>
        <v>0</v>
      </c>
      <c r="CY267">
        <f>AB267</f>
        <v>404.41</v>
      </c>
      <c r="CZ267">
        <f>AF267</f>
        <v>404.41</v>
      </c>
      <c r="DA267">
        <f>AJ267</f>
        <v>1</v>
      </c>
      <c r="DB267">
        <f t="shared" si="86"/>
        <v>368.01</v>
      </c>
      <c r="DC267">
        <f t="shared" si="87"/>
        <v>358.44</v>
      </c>
      <c r="DD267" t="s">
        <v>3</v>
      </c>
      <c r="DE267" t="s">
        <v>3</v>
      </c>
      <c r="DF267">
        <f>ROUND(ROUND(AE267,2)*CX267,2)</f>
        <v>0</v>
      </c>
      <c r="DG267">
        <f t="shared" si="81"/>
        <v>0</v>
      </c>
      <c r="DH267">
        <f t="shared" si="89"/>
        <v>0</v>
      </c>
      <c r="DI267">
        <f t="shared" si="90"/>
        <v>0</v>
      </c>
      <c r="DJ267">
        <f>DG267+DH267</f>
        <v>0</v>
      </c>
      <c r="DK267">
        <v>1</v>
      </c>
      <c r="DL267" t="s">
        <v>947</v>
      </c>
      <c r="DM267">
        <v>4</v>
      </c>
      <c r="DN267" t="s">
        <v>922</v>
      </c>
      <c r="DO267">
        <v>1</v>
      </c>
    </row>
    <row r="268" spans="1:119" x14ac:dyDescent="0.2">
      <c r="A268">
        <f>ROW(Source!A277)</f>
        <v>277</v>
      </c>
      <c r="B268">
        <v>72309884</v>
      </c>
      <c r="C268">
        <v>72314890</v>
      </c>
      <c r="D268">
        <v>70565636</v>
      </c>
      <c r="E268">
        <v>1</v>
      </c>
      <c r="F268">
        <v>1</v>
      </c>
      <c r="G268">
        <v>1</v>
      </c>
      <c r="H268">
        <v>3</v>
      </c>
      <c r="I268" t="s">
        <v>1242</v>
      </c>
      <c r="J268" t="s">
        <v>1243</v>
      </c>
      <c r="K268" t="s">
        <v>1244</v>
      </c>
      <c r="L268">
        <v>1346</v>
      </c>
      <c r="N268">
        <v>1009</v>
      </c>
      <c r="O268" t="s">
        <v>443</v>
      </c>
      <c r="P268" t="s">
        <v>443</v>
      </c>
      <c r="Q268">
        <v>1</v>
      </c>
      <c r="W268">
        <v>0</v>
      </c>
      <c r="X268">
        <v>-1348603453</v>
      </c>
      <c r="Y268">
        <f t="shared" si="82"/>
        <v>0.36</v>
      </c>
      <c r="AA268">
        <v>154.1</v>
      </c>
      <c r="AB268">
        <v>0</v>
      </c>
      <c r="AC268">
        <v>0</v>
      </c>
      <c r="AD268">
        <v>0</v>
      </c>
      <c r="AE268">
        <v>137.59</v>
      </c>
      <c r="AF268">
        <v>0</v>
      </c>
      <c r="AG268">
        <v>0</v>
      </c>
      <c r="AH268">
        <v>0</v>
      </c>
      <c r="AI268">
        <v>1.1200000000000001</v>
      </c>
      <c r="AJ268">
        <v>1</v>
      </c>
      <c r="AK268">
        <v>1</v>
      </c>
      <c r="AL268">
        <v>1</v>
      </c>
      <c r="AM268">
        <v>2</v>
      </c>
      <c r="AN268">
        <v>0</v>
      </c>
      <c r="AO268">
        <v>0</v>
      </c>
      <c r="AP268">
        <v>1</v>
      </c>
      <c r="AQ268">
        <v>1</v>
      </c>
      <c r="AR268">
        <v>0</v>
      </c>
      <c r="AS268" t="s">
        <v>3</v>
      </c>
      <c r="AT268">
        <v>0.36</v>
      </c>
      <c r="AU268" t="s">
        <v>3</v>
      </c>
      <c r="AV268">
        <v>0</v>
      </c>
      <c r="AW268">
        <v>2</v>
      </c>
      <c r="AX268">
        <v>72314894</v>
      </c>
      <c r="AY268">
        <v>1</v>
      </c>
      <c r="AZ268">
        <v>0</v>
      </c>
      <c r="BA268">
        <v>291</v>
      </c>
      <c r="BB268">
        <v>1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49.532400000000003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1</v>
      </c>
      <c r="BQ268">
        <v>49.532400000000003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1</v>
      </c>
      <c r="CV268">
        <v>0</v>
      </c>
      <c r="CW268">
        <v>0</v>
      </c>
      <c r="CX268">
        <f>ROUND(Y268*Source!I277,7)</f>
        <v>0</v>
      </c>
      <c r="CY268">
        <f>AA268</f>
        <v>154.1</v>
      </c>
      <c r="CZ268">
        <f>AE268</f>
        <v>137.59</v>
      </c>
      <c r="DA268">
        <f>AI268</f>
        <v>1.1200000000000001</v>
      </c>
      <c r="DB268">
        <f t="shared" si="86"/>
        <v>49.53</v>
      </c>
      <c r="DC268">
        <f t="shared" si="87"/>
        <v>0</v>
      </c>
      <c r="DD268" t="s">
        <v>3</v>
      </c>
      <c r="DE268" t="s">
        <v>3</v>
      </c>
      <c r="DF268">
        <f>ROUND(ROUND(AE268*AI268,2)*CX268,2)</f>
        <v>0</v>
      </c>
      <c r="DG268">
        <f t="shared" si="81"/>
        <v>0</v>
      </c>
      <c r="DH268">
        <f t="shared" si="89"/>
        <v>0</v>
      </c>
      <c r="DI268">
        <f t="shared" si="90"/>
        <v>0</v>
      </c>
      <c r="DJ268">
        <f>DF268</f>
        <v>0</v>
      </c>
      <c r="DK268">
        <v>0</v>
      </c>
      <c r="DL268" t="s">
        <v>3</v>
      </c>
      <c r="DM268">
        <v>0</v>
      </c>
      <c r="DN268" t="s">
        <v>3</v>
      </c>
      <c r="DO268">
        <v>0</v>
      </c>
    </row>
    <row r="269" spans="1:119" x14ac:dyDescent="0.2">
      <c r="A269">
        <f>ROW(Source!A277)</f>
        <v>277</v>
      </c>
      <c r="B269">
        <v>72309884</v>
      </c>
      <c r="C269">
        <v>72314890</v>
      </c>
      <c r="D269">
        <v>70565749</v>
      </c>
      <c r="E269">
        <v>1</v>
      </c>
      <c r="F269">
        <v>1</v>
      </c>
      <c r="G269">
        <v>1</v>
      </c>
      <c r="H269">
        <v>3</v>
      </c>
      <c r="I269" t="s">
        <v>1245</v>
      </c>
      <c r="J269" t="s">
        <v>1246</v>
      </c>
      <c r="K269" t="s">
        <v>1247</v>
      </c>
      <c r="L269">
        <v>1346</v>
      </c>
      <c r="N269">
        <v>1009</v>
      </c>
      <c r="O269" t="s">
        <v>443</v>
      </c>
      <c r="P269" t="s">
        <v>443</v>
      </c>
      <c r="Q269">
        <v>1</v>
      </c>
      <c r="W269">
        <v>0</v>
      </c>
      <c r="X269">
        <v>1453160754</v>
      </c>
      <c r="Y269">
        <f t="shared" si="82"/>
        <v>0.32</v>
      </c>
      <c r="AA269">
        <v>280.41000000000003</v>
      </c>
      <c r="AB269">
        <v>0</v>
      </c>
      <c r="AC269">
        <v>0</v>
      </c>
      <c r="AD269">
        <v>0</v>
      </c>
      <c r="AE269">
        <v>280.41000000000003</v>
      </c>
      <c r="AF269">
        <v>0</v>
      </c>
      <c r="AG269">
        <v>0</v>
      </c>
      <c r="AH269">
        <v>0</v>
      </c>
      <c r="AI269">
        <v>1</v>
      </c>
      <c r="AJ269">
        <v>1</v>
      </c>
      <c r="AK269">
        <v>1</v>
      </c>
      <c r="AL269">
        <v>1</v>
      </c>
      <c r="AM269">
        <v>-2</v>
      </c>
      <c r="AN269">
        <v>0</v>
      </c>
      <c r="AO269">
        <v>0</v>
      </c>
      <c r="AP269">
        <v>1</v>
      </c>
      <c r="AQ269">
        <v>1</v>
      </c>
      <c r="AR269">
        <v>0</v>
      </c>
      <c r="AS269" t="s">
        <v>3</v>
      </c>
      <c r="AT269">
        <v>0.32</v>
      </c>
      <c r="AU269" t="s">
        <v>3</v>
      </c>
      <c r="AV269">
        <v>0</v>
      </c>
      <c r="AW269">
        <v>2</v>
      </c>
      <c r="AX269">
        <v>72314895</v>
      </c>
      <c r="AY269">
        <v>1</v>
      </c>
      <c r="AZ269">
        <v>0</v>
      </c>
      <c r="BA269">
        <v>292</v>
      </c>
      <c r="BB269">
        <v>1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89.731200000000015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1</v>
      </c>
      <c r="BQ269">
        <v>89.731200000000015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1</v>
      </c>
      <c r="CV269">
        <v>0</v>
      </c>
      <c r="CW269">
        <v>0</v>
      </c>
      <c r="CX269">
        <f>ROUND(Y269*Source!I277,7)</f>
        <v>0</v>
      </c>
      <c r="CY269">
        <f>AA269</f>
        <v>280.41000000000003</v>
      </c>
      <c r="CZ269">
        <f>AE269</f>
        <v>280.41000000000003</v>
      </c>
      <c r="DA269">
        <f>AI269</f>
        <v>1</v>
      </c>
      <c r="DB269">
        <f t="shared" si="86"/>
        <v>89.73</v>
      </c>
      <c r="DC269">
        <f t="shared" si="87"/>
        <v>0</v>
      </c>
      <c r="DD269" t="s">
        <v>3</v>
      </c>
      <c r="DE269" t="s">
        <v>3</v>
      </c>
      <c r="DF269">
        <f>ROUND(ROUND(AE269,2)*CX269,2)</f>
        <v>0</v>
      </c>
      <c r="DG269">
        <f t="shared" si="81"/>
        <v>0</v>
      </c>
      <c r="DH269">
        <f t="shared" si="89"/>
        <v>0</v>
      </c>
      <c r="DI269">
        <f t="shared" si="90"/>
        <v>0</v>
      </c>
      <c r="DJ269">
        <f>DF269</f>
        <v>0</v>
      </c>
      <c r="DK269">
        <v>1</v>
      </c>
      <c r="DL269" t="s">
        <v>3</v>
      </c>
      <c r="DM269">
        <v>0</v>
      </c>
      <c r="DN269" t="s">
        <v>3</v>
      </c>
      <c r="DO269">
        <v>0</v>
      </c>
    </row>
    <row r="270" spans="1:119" x14ac:dyDescent="0.2">
      <c r="A270">
        <f>ROW(Source!A277)</f>
        <v>277</v>
      </c>
      <c r="B270">
        <v>72309884</v>
      </c>
      <c r="C270">
        <v>72314890</v>
      </c>
      <c r="D270">
        <v>70567763</v>
      </c>
      <c r="E270">
        <v>1</v>
      </c>
      <c r="F270">
        <v>1</v>
      </c>
      <c r="G270">
        <v>1</v>
      </c>
      <c r="H270">
        <v>3</v>
      </c>
      <c r="I270" t="s">
        <v>1064</v>
      </c>
      <c r="J270" t="s">
        <v>1065</v>
      </c>
      <c r="K270" t="s">
        <v>1066</v>
      </c>
      <c r="L270">
        <v>1339</v>
      </c>
      <c r="N270">
        <v>1007</v>
      </c>
      <c r="O270" t="s">
        <v>231</v>
      </c>
      <c r="P270" t="s">
        <v>231</v>
      </c>
      <c r="Q270">
        <v>1</v>
      </c>
      <c r="W270">
        <v>0</v>
      </c>
      <c r="X270">
        <v>727623859</v>
      </c>
      <c r="Y270">
        <f t="shared" si="82"/>
        <v>3.8E-3</v>
      </c>
      <c r="AA270">
        <v>31.42</v>
      </c>
      <c r="AB270">
        <v>0</v>
      </c>
      <c r="AC270">
        <v>0</v>
      </c>
      <c r="AD270">
        <v>0</v>
      </c>
      <c r="AE270">
        <v>35.71</v>
      </c>
      <c r="AF270">
        <v>0</v>
      </c>
      <c r="AG270">
        <v>0</v>
      </c>
      <c r="AH270">
        <v>0</v>
      </c>
      <c r="AI270">
        <v>0.88</v>
      </c>
      <c r="AJ270">
        <v>1</v>
      </c>
      <c r="AK270">
        <v>1</v>
      </c>
      <c r="AL270">
        <v>1</v>
      </c>
      <c r="AM270">
        <v>2</v>
      </c>
      <c r="AN270">
        <v>0</v>
      </c>
      <c r="AO270">
        <v>0</v>
      </c>
      <c r="AP270">
        <v>1</v>
      </c>
      <c r="AQ270">
        <v>1</v>
      </c>
      <c r="AR270">
        <v>0</v>
      </c>
      <c r="AS270" t="s">
        <v>3</v>
      </c>
      <c r="AT270">
        <v>3.8E-3</v>
      </c>
      <c r="AU270" t="s">
        <v>3</v>
      </c>
      <c r="AV270">
        <v>0</v>
      </c>
      <c r="AW270">
        <v>2</v>
      </c>
      <c r="AX270">
        <v>72314896</v>
      </c>
      <c r="AY270">
        <v>1</v>
      </c>
      <c r="AZ270">
        <v>0</v>
      </c>
      <c r="BA270">
        <v>293</v>
      </c>
      <c r="BB270">
        <v>1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0.13569800000000001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1</v>
      </c>
      <c r="BQ270">
        <v>0.13569800000000001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1</v>
      </c>
      <c r="CV270">
        <v>0</v>
      </c>
      <c r="CW270">
        <v>0</v>
      </c>
      <c r="CX270">
        <f>ROUND(Y270*Source!I277,7)</f>
        <v>0</v>
      </c>
      <c r="CY270">
        <f>AA270</f>
        <v>31.42</v>
      </c>
      <c r="CZ270">
        <f>AE270</f>
        <v>35.71</v>
      </c>
      <c r="DA270">
        <f>AI270</f>
        <v>0.88</v>
      </c>
      <c r="DB270">
        <f t="shared" si="86"/>
        <v>0.14000000000000001</v>
      </c>
      <c r="DC270">
        <f t="shared" si="87"/>
        <v>0</v>
      </c>
      <c r="DD270" t="s">
        <v>3</v>
      </c>
      <c r="DE270" t="s">
        <v>3</v>
      </c>
      <c r="DF270">
        <f>ROUND(ROUND(AE270*AI270,2)*CX270,2)</f>
        <v>0</v>
      </c>
      <c r="DG270">
        <f t="shared" si="81"/>
        <v>0</v>
      </c>
      <c r="DH270">
        <f t="shared" si="89"/>
        <v>0</v>
      </c>
      <c r="DI270">
        <f t="shared" si="90"/>
        <v>0</v>
      </c>
      <c r="DJ270">
        <f>DF270</f>
        <v>0</v>
      </c>
      <c r="DK270">
        <v>0</v>
      </c>
      <c r="DL270" t="s">
        <v>3</v>
      </c>
      <c r="DM270">
        <v>0</v>
      </c>
      <c r="DN270" t="s">
        <v>3</v>
      </c>
      <c r="DO270">
        <v>0</v>
      </c>
    </row>
    <row r="271" spans="1:119" x14ac:dyDescent="0.2">
      <c r="A271">
        <f>ROW(Source!A277)</f>
        <v>277</v>
      </c>
      <c r="B271">
        <v>72309884</v>
      </c>
      <c r="C271">
        <v>72314890</v>
      </c>
      <c r="D271">
        <v>70568056</v>
      </c>
      <c r="E271">
        <v>1</v>
      </c>
      <c r="F271">
        <v>1</v>
      </c>
      <c r="G271">
        <v>1</v>
      </c>
      <c r="H271">
        <v>3</v>
      </c>
      <c r="I271" t="s">
        <v>1089</v>
      </c>
      <c r="J271" t="s">
        <v>1090</v>
      </c>
      <c r="K271" t="s">
        <v>1091</v>
      </c>
      <c r="L271">
        <v>1346</v>
      </c>
      <c r="N271">
        <v>1009</v>
      </c>
      <c r="O271" t="s">
        <v>443</v>
      </c>
      <c r="P271" t="s">
        <v>443</v>
      </c>
      <c r="Q271">
        <v>1</v>
      </c>
      <c r="W271">
        <v>0</v>
      </c>
      <c r="X271">
        <v>266287423</v>
      </c>
      <c r="Y271">
        <f t="shared" si="82"/>
        <v>0.15</v>
      </c>
      <c r="AA271">
        <v>129.02000000000001</v>
      </c>
      <c r="AB271">
        <v>0</v>
      </c>
      <c r="AC271">
        <v>0</v>
      </c>
      <c r="AD271">
        <v>0</v>
      </c>
      <c r="AE271">
        <v>92.16</v>
      </c>
      <c r="AF271">
        <v>0</v>
      </c>
      <c r="AG271">
        <v>0</v>
      </c>
      <c r="AH271">
        <v>0</v>
      </c>
      <c r="AI271">
        <v>1.4</v>
      </c>
      <c r="AJ271">
        <v>1</v>
      </c>
      <c r="AK271">
        <v>1</v>
      </c>
      <c r="AL271">
        <v>1</v>
      </c>
      <c r="AM271">
        <v>2</v>
      </c>
      <c r="AN271">
        <v>0</v>
      </c>
      <c r="AO271">
        <v>0</v>
      </c>
      <c r="AP271">
        <v>1</v>
      </c>
      <c r="AQ271">
        <v>1</v>
      </c>
      <c r="AR271">
        <v>0</v>
      </c>
      <c r="AS271" t="s">
        <v>3</v>
      </c>
      <c r="AT271">
        <v>0.15</v>
      </c>
      <c r="AU271" t="s">
        <v>3</v>
      </c>
      <c r="AV271">
        <v>0</v>
      </c>
      <c r="AW271">
        <v>2</v>
      </c>
      <c r="AX271">
        <v>72314897</v>
      </c>
      <c r="AY271">
        <v>1</v>
      </c>
      <c r="AZ271">
        <v>0</v>
      </c>
      <c r="BA271">
        <v>294</v>
      </c>
      <c r="BB271">
        <v>1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13.824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1</v>
      </c>
      <c r="BQ271">
        <v>13.824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1</v>
      </c>
      <c r="CV271">
        <v>0</v>
      </c>
      <c r="CW271">
        <v>0</v>
      </c>
      <c r="CX271">
        <f>ROUND(Y271*Source!I277,7)</f>
        <v>0</v>
      </c>
      <c r="CY271">
        <f>AA271</f>
        <v>129.02000000000001</v>
      </c>
      <c r="CZ271">
        <f>AE271</f>
        <v>92.16</v>
      </c>
      <c r="DA271">
        <f>AI271</f>
        <v>1.4</v>
      </c>
      <c r="DB271">
        <f t="shared" si="86"/>
        <v>13.82</v>
      </c>
      <c r="DC271">
        <f t="shared" si="87"/>
        <v>0</v>
      </c>
      <c r="DD271" t="s">
        <v>3</v>
      </c>
      <c r="DE271" t="s">
        <v>3</v>
      </c>
      <c r="DF271">
        <f>ROUND(ROUND(AE271*AI271,2)*CX271,2)</f>
        <v>0</v>
      </c>
      <c r="DG271">
        <f t="shared" si="81"/>
        <v>0</v>
      </c>
      <c r="DH271">
        <f t="shared" si="89"/>
        <v>0</v>
      </c>
      <c r="DI271">
        <f t="shared" si="90"/>
        <v>0</v>
      </c>
      <c r="DJ271">
        <f>DF271</f>
        <v>0</v>
      </c>
      <c r="DK271">
        <v>0</v>
      </c>
      <c r="DL271" t="s">
        <v>3</v>
      </c>
      <c r="DM271">
        <v>0</v>
      </c>
      <c r="DN271" t="s">
        <v>3</v>
      </c>
      <c r="DO271">
        <v>0</v>
      </c>
    </row>
    <row r="272" spans="1:119" x14ac:dyDescent="0.2">
      <c r="A272">
        <f>ROW(Source!A277)</f>
        <v>277</v>
      </c>
      <c r="B272">
        <v>72309884</v>
      </c>
      <c r="C272">
        <v>72314890</v>
      </c>
      <c r="D272">
        <v>70570411</v>
      </c>
      <c r="E272">
        <v>1</v>
      </c>
      <c r="F272">
        <v>1</v>
      </c>
      <c r="G272">
        <v>1</v>
      </c>
      <c r="H272">
        <v>3</v>
      </c>
      <c r="I272" t="s">
        <v>1032</v>
      </c>
      <c r="J272" t="s">
        <v>1033</v>
      </c>
      <c r="K272" t="s">
        <v>1034</v>
      </c>
      <c r="L272">
        <v>1346</v>
      </c>
      <c r="N272">
        <v>1009</v>
      </c>
      <c r="O272" t="s">
        <v>443</v>
      </c>
      <c r="P272" t="s">
        <v>443</v>
      </c>
      <c r="Q272">
        <v>1</v>
      </c>
      <c r="W272">
        <v>0</v>
      </c>
      <c r="X272">
        <v>651944166</v>
      </c>
      <c r="Y272">
        <f t="shared" si="82"/>
        <v>1.4</v>
      </c>
      <c r="AA272">
        <v>92.02</v>
      </c>
      <c r="AB272">
        <v>0</v>
      </c>
      <c r="AC272">
        <v>0</v>
      </c>
      <c r="AD272">
        <v>0</v>
      </c>
      <c r="AE272">
        <v>56.11</v>
      </c>
      <c r="AF272">
        <v>0</v>
      </c>
      <c r="AG272">
        <v>0</v>
      </c>
      <c r="AH272">
        <v>0</v>
      </c>
      <c r="AI272">
        <v>1.64</v>
      </c>
      <c r="AJ272">
        <v>1</v>
      </c>
      <c r="AK272">
        <v>1</v>
      </c>
      <c r="AL272">
        <v>1</v>
      </c>
      <c r="AM272">
        <v>2</v>
      </c>
      <c r="AN272">
        <v>0</v>
      </c>
      <c r="AO272">
        <v>0</v>
      </c>
      <c r="AP272">
        <v>1</v>
      </c>
      <c r="AQ272">
        <v>1</v>
      </c>
      <c r="AR272">
        <v>0</v>
      </c>
      <c r="AS272" t="s">
        <v>3</v>
      </c>
      <c r="AT272">
        <v>1.4</v>
      </c>
      <c r="AU272" t="s">
        <v>3</v>
      </c>
      <c r="AV272">
        <v>0</v>
      </c>
      <c r="AW272">
        <v>2</v>
      </c>
      <c r="AX272">
        <v>72314898</v>
      </c>
      <c r="AY272">
        <v>1</v>
      </c>
      <c r="AZ272">
        <v>0</v>
      </c>
      <c r="BA272">
        <v>295</v>
      </c>
      <c r="BB272">
        <v>1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78.553999999999988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1</v>
      </c>
      <c r="BQ272">
        <v>78.553999999999988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1</v>
      </c>
      <c r="CV272">
        <v>0</v>
      </c>
      <c r="CW272">
        <v>0</v>
      </c>
      <c r="CX272">
        <f>ROUND(Y272*Source!I277,7)</f>
        <v>0</v>
      </c>
      <c r="CY272">
        <f>AA272</f>
        <v>92.02</v>
      </c>
      <c r="CZ272">
        <f>AE272</f>
        <v>56.11</v>
      </c>
      <c r="DA272">
        <f>AI272</f>
        <v>1.64</v>
      </c>
      <c r="DB272">
        <f t="shared" si="86"/>
        <v>78.55</v>
      </c>
      <c r="DC272">
        <f t="shared" si="87"/>
        <v>0</v>
      </c>
      <c r="DD272" t="s">
        <v>3</v>
      </c>
      <c r="DE272" t="s">
        <v>3</v>
      </c>
      <c r="DF272">
        <f>ROUND(ROUND(AE272*AI272,2)*CX272,2)</f>
        <v>0</v>
      </c>
      <c r="DG272">
        <f t="shared" si="81"/>
        <v>0</v>
      </c>
      <c r="DH272">
        <f t="shared" si="89"/>
        <v>0</v>
      </c>
      <c r="DI272">
        <f t="shared" si="90"/>
        <v>0</v>
      </c>
      <c r="DJ272">
        <f>DF272</f>
        <v>0</v>
      </c>
      <c r="DK272">
        <v>0</v>
      </c>
      <c r="DL272" t="s">
        <v>3</v>
      </c>
      <c r="DM272">
        <v>0</v>
      </c>
      <c r="DN272" t="s">
        <v>3</v>
      </c>
      <c r="DO272">
        <v>0</v>
      </c>
    </row>
    <row r="273" spans="1:119" x14ac:dyDescent="0.2">
      <c r="A273">
        <f>ROW(Source!A313)</f>
        <v>313</v>
      </c>
      <c r="B273">
        <v>72309884</v>
      </c>
      <c r="C273">
        <v>72311357</v>
      </c>
      <c r="D273">
        <v>70490968</v>
      </c>
      <c r="E273">
        <v>118</v>
      </c>
      <c r="F273">
        <v>1</v>
      </c>
      <c r="G273">
        <v>1</v>
      </c>
      <c r="H273">
        <v>1</v>
      </c>
      <c r="I273" t="s">
        <v>1248</v>
      </c>
      <c r="J273" t="s">
        <v>3</v>
      </c>
      <c r="K273" t="s">
        <v>1249</v>
      </c>
      <c r="L273">
        <v>1191</v>
      </c>
      <c r="N273">
        <v>1013</v>
      </c>
      <c r="O273" t="s">
        <v>922</v>
      </c>
      <c r="P273" t="s">
        <v>922</v>
      </c>
      <c r="Q273">
        <v>1</v>
      </c>
      <c r="W273">
        <v>0</v>
      </c>
      <c r="X273">
        <v>1048598872</v>
      </c>
      <c r="Y273">
        <f t="shared" si="82"/>
        <v>0.78</v>
      </c>
      <c r="AA273">
        <v>0</v>
      </c>
      <c r="AB273">
        <v>0</v>
      </c>
      <c r="AC273">
        <v>0</v>
      </c>
      <c r="AD273">
        <v>326.27999999999997</v>
      </c>
      <c r="AE273">
        <v>0</v>
      </c>
      <c r="AF273">
        <v>0</v>
      </c>
      <c r="AG273">
        <v>0</v>
      </c>
      <c r="AH273">
        <v>326.27999999999997</v>
      </c>
      <c r="AI273">
        <v>1</v>
      </c>
      <c r="AJ273">
        <v>1</v>
      </c>
      <c r="AK273">
        <v>1</v>
      </c>
      <c r="AL273">
        <v>1</v>
      </c>
      <c r="AM273">
        <v>-2</v>
      </c>
      <c r="AN273">
        <v>0</v>
      </c>
      <c r="AO273">
        <v>0</v>
      </c>
      <c r="AP273">
        <v>1</v>
      </c>
      <c r="AQ273">
        <v>1</v>
      </c>
      <c r="AR273">
        <v>0</v>
      </c>
      <c r="AS273" t="s">
        <v>3</v>
      </c>
      <c r="AT273">
        <v>0.78</v>
      </c>
      <c r="AU273" t="s">
        <v>3</v>
      </c>
      <c r="AV273">
        <v>1</v>
      </c>
      <c r="AW273">
        <v>2</v>
      </c>
      <c r="AX273">
        <v>72311364</v>
      </c>
      <c r="AY273">
        <v>1</v>
      </c>
      <c r="AZ273">
        <v>0</v>
      </c>
      <c r="BA273">
        <v>296</v>
      </c>
      <c r="BB273">
        <v>1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254.49839999999998</v>
      </c>
      <c r="BN273">
        <v>0.78</v>
      </c>
      <c r="BO273">
        <v>0</v>
      </c>
      <c r="BP273">
        <v>1</v>
      </c>
      <c r="BQ273">
        <v>0</v>
      </c>
      <c r="BR273">
        <v>0</v>
      </c>
      <c r="BS273">
        <v>0</v>
      </c>
      <c r="BT273">
        <v>254.49839999999998</v>
      </c>
      <c r="BU273">
        <v>0.78</v>
      </c>
      <c r="BV273">
        <v>0</v>
      </c>
      <c r="BW273">
        <v>1</v>
      </c>
      <c r="CU273">
        <f>ROUND(AT273*Source!I313*AH273*AL273,2)</f>
        <v>81.44</v>
      </c>
      <c r="CV273">
        <f>ROUND(Y273*Source!I313,7)</f>
        <v>0.24959999999999999</v>
      </c>
      <c r="CW273">
        <v>0</v>
      </c>
      <c r="CX273">
        <f>ROUND(Y273*Source!I313,7)</f>
        <v>0.24959999999999999</v>
      </c>
      <c r="CY273">
        <f>AD273</f>
        <v>326.27999999999997</v>
      </c>
      <c r="CZ273">
        <f>AH273</f>
        <v>326.27999999999997</v>
      </c>
      <c r="DA273">
        <f>AL273</f>
        <v>1</v>
      </c>
      <c r="DB273">
        <f t="shared" si="86"/>
        <v>254.5</v>
      </c>
      <c r="DC273">
        <f t="shared" si="87"/>
        <v>0</v>
      </c>
      <c r="DD273" t="s">
        <v>3</v>
      </c>
      <c r="DE273" t="s">
        <v>3</v>
      </c>
      <c r="DF273">
        <f>ROUND(ROUND(AE273,2)*CX273,2)</f>
        <v>0</v>
      </c>
      <c r="DG273">
        <f t="shared" si="81"/>
        <v>0</v>
      </c>
      <c r="DH273">
        <f t="shared" si="89"/>
        <v>0</v>
      </c>
      <c r="DI273">
        <f t="shared" si="90"/>
        <v>81.44</v>
      </c>
      <c r="DJ273">
        <f>DI273</f>
        <v>81.44</v>
      </c>
      <c r="DK273">
        <v>1</v>
      </c>
      <c r="DL273" t="s">
        <v>3</v>
      </c>
      <c r="DM273">
        <v>0</v>
      </c>
      <c r="DN273" t="s">
        <v>3</v>
      </c>
      <c r="DO273">
        <v>0</v>
      </c>
    </row>
    <row r="274" spans="1:119" x14ac:dyDescent="0.2">
      <c r="A274">
        <f>ROW(Source!A313)</f>
        <v>313</v>
      </c>
      <c r="B274">
        <v>72309884</v>
      </c>
      <c r="C274">
        <v>72311357</v>
      </c>
      <c r="D274">
        <v>70491200</v>
      </c>
      <c r="E274">
        <v>118</v>
      </c>
      <c r="F274">
        <v>1</v>
      </c>
      <c r="G274">
        <v>1</v>
      </c>
      <c r="H274">
        <v>1</v>
      </c>
      <c r="I274" t="s">
        <v>920</v>
      </c>
      <c r="J274" t="s">
        <v>3</v>
      </c>
      <c r="K274" t="s">
        <v>921</v>
      </c>
      <c r="L274">
        <v>1191</v>
      </c>
      <c r="N274">
        <v>1013</v>
      </c>
      <c r="O274" t="s">
        <v>922</v>
      </c>
      <c r="P274" t="s">
        <v>922</v>
      </c>
      <c r="Q274">
        <v>1</v>
      </c>
      <c r="W274">
        <v>0</v>
      </c>
      <c r="X274">
        <v>-1417349443</v>
      </c>
      <c r="Y274">
        <f t="shared" si="82"/>
        <v>7.0000000000000007E-2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1</v>
      </c>
      <c r="AJ274">
        <v>1</v>
      </c>
      <c r="AK274">
        <v>1</v>
      </c>
      <c r="AL274">
        <v>1</v>
      </c>
      <c r="AM274">
        <v>-2</v>
      </c>
      <c r="AN274">
        <v>0</v>
      </c>
      <c r="AO274">
        <v>0</v>
      </c>
      <c r="AP274">
        <v>1</v>
      </c>
      <c r="AQ274">
        <v>1</v>
      </c>
      <c r="AR274">
        <v>0</v>
      </c>
      <c r="AS274" t="s">
        <v>3</v>
      </c>
      <c r="AT274">
        <v>7.0000000000000007E-2</v>
      </c>
      <c r="AU274" t="s">
        <v>3</v>
      </c>
      <c r="AV274">
        <v>2</v>
      </c>
      <c r="AW274">
        <v>2</v>
      </c>
      <c r="AX274">
        <v>72311365</v>
      </c>
      <c r="AY274">
        <v>1</v>
      </c>
      <c r="AZ274">
        <v>0</v>
      </c>
      <c r="BA274">
        <v>297</v>
      </c>
      <c r="BB274">
        <v>1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CV274">
        <v>0</v>
      </c>
      <c r="CW274">
        <v>0</v>
      </c>
      <c r="CX274">
        <f>ROUND(Y274*Source!I313,7)</f>
        <v>2.24E-2</v>
      </c>
      <c r="CY274">
        <f>AD274</f>
        <v>0</v>
      </c>
      <c r="CZ274">
        <f>AH274</f>
        <v>0</v>
      </c>
      <c r="DA274">
        <f>AL274</f>
        <v>1</v>
      </c>
      <c r="DB274">
        <f t="shared" si="86"/>
        <v>0</v>
      </c>
      <c r="DC274">
        <f t="shared" si="87"/>
        <v>0</v>
      </c>
      <c r="DD274" t="s">
        <v>3</v>
      </c>
      <c r="DE274" t="s">
        <v>3</v>
      </c>
      <c r="DF274">
        <f>ROUND(ROUND(AE274,2)*CX274,2)</f>
        <v>0</v>
      </c>
      <c r="DG274">
        <f t="shared" si="81"/>
        <v>0</v>
      </c>
      <c r="DH274">
        <f t="shared" si="89"/>
        <v>0</v>
      </c>
      <c r="DI274">
        <f t="shared" si="90"/>
        <v>0</v>
      </c>
      <c r="DJ274">
        <f>DI274</f>
        <v>0</v>
      </c>
      <c r="DK274">
        <v>0</v>
      </c>
      <c r="DL274" t="s">
        <v>3</v>
      </c>
      <c r="DM274">
        <v>0</v>
      </c>
      <c r="DN274" t="s">
        <v>3</v>
      </c>
      <c r="DO274">
        <v>0</v>
      </c>
    </row>
    <row r="275" spans="1:119" x14ac:dyDescent="0.2">
      <c r="A275">
        <f>ROW(Source!A313)</f>
        <v>313</v>
      </c>
      <c r="B275">
        <v>72309884</v>
      </c>
      <c r="C275">
        <v>72311357</v>
      </c>
      <c r="D275">
        <v>70617823</v>
      </c>
      <c r="E275">
        <v>1</v>
      </c>
      <c r="F275">
        <v>1</v>
      </c>
      <c r="G275">
        <v>1</v>
      </c>
      <c r="H275">
        <v>2</v>
      </c>
      <c r="I275" t="s">
        <v>1250</v>
      </c>
      <c r="J275" t="s">
        <v>1251</v>
      </c>
      <c r="K275" t="s">
        <v>1252</v>
      </c>
      <c r="L275">
        <v>1368</v>
      </c>
      <c r="N275">
        <v>1011</v>
      </c>
      <c r="O275" t="s">
        <v>926</v>
      </c>
      <c r="P275" t="s">
        <v>926</v>
      </c>
      <c r="Q275">
        <v>1</v>
      </c>
      <c r="W275">
        <v>0</v>
      </c>
      <c r="X275">
        <v>1693024241</v>
      </c>
      <c r="Y275">
        <f t="shared" si="82"/>
        <v>7.0000000000000007E-2</v>
      </c>
      <c r="AA275">
        <v>0</v>
      </c>
      <c r="AB275">
        <v>1340.19</v>
      </c>
      <c r="AC275">
        <v>452.68</v>
      </c>
      <c r="AD275">
        <v>0</v>
      </c>
      <c r="AE275">
        <v>0</v>
      </c>
      <c r="AF275">
        <v>1340.19</v>
      </c>
      <c r="AG275">
        <v>452.68</v>
      </c>
      <c r="AH275">
        <v>0</v>
      </c>
      <c r="AI275">
        <v>1</v>
      </c>
      <c r="AJ275">
        <v>1</v>
      </c>
      <c r="AK275">
        <v>1</v>
      </c>
      <c r="AL275">
        <v>1</v>
      </c>
      <c r="AM275">
        <v>-2</v>
      </c>
      <c r="AN275">
        <v>0</v>
      </c>
      <c r="AO275">
        <v>0</v>
      </c>
      <c r="AP275">
        <v>1</v>
      </c>
      <c r="AQ275">
        <v>1</v>
      </c>
      <c r="AR275">
        <v>0</v>
      </c>
      <c r="AS275" t="s">
        <v>3</v>
      </c>
      <c r="AT275">
        <v>7.0000000000000007E-2</v>
      </c>
      <c r="AU275" t="s">
        <v>3</v>
      </c>
      <c r="AV275">
        <v>1</v>
      </c>
      <c r="AW275">
        <v>2</v>
      </c>
      <c r="AX275">
        <v>72311366</v>
      </c>
      <c r="AY275">
        <v>1</v>
      </c>
      <c r="AZ275">
        <v>0</v>
      </c>
      <c r="BA275">
        <v>298</v>
      </c>
      <c r="BB275">
        <v>1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93.813300000000012</v>
      </c>
      <c r="BL275">
        <v>31.687600000000003</v>
      </c>
      <c r="BM275">
        <v>0</v>
      </c>
      <c r="BN275">
        <v>0</v>
      </c>
      <c r="BO275">
        <v>7.0000000000000007E-2</v>
      </c>
      <c r="BP275">
        <v>1</v>
      </c>
      <c r="BQ275">
        <v>0</v>
      </c>
      <c r="BR275">
        <v>93.813300000000012</v>
      </c>
      <c r="BS275">
        <v>31.687600000000003</v>
      </c>
      <c r="BT275">
        <v>0</v>
      </c>
      <c r="BU275">
        <v>0</v>
      </c>
      <c r="BV275">
        <v>7.0000000000000007E-2</v>
      </c>
      <c r="BW275">
        <v>1</v>
      </c>
      <c r="CV275">
        <v>0</v>
      </c>
      <c r="CW275">
        <f>ROUND(Y275*Source!I313*DO275,7)</f>
        <v>2.24E-2</v>
      </c>
      <c r="CX275">
        <f>ROUND(Y275*Source!I313,7)</f>
        <v>2.24E-2</v>
      </c>
      <c r="CY275">
        <f>AB275</f>
        <v>1340.19</v>
      </c>
      <c r="CZ275">
        <f>AF275</f>
        <v>1340.19</v>
      </c>
      <c r="DA275">
        <f>AJ275</f>
        <v>1</v>
      </c>
      <c r="DB275">
        <f t="shared" si="86"/>
        <v>93.81</v>
      </c>
      <c r="DC275">
        <f t="shared" si="87"/>
        <v>31.69</v>
      </c>
      <c r="DD275" t="s">
        <v>3</v>
      </c>
      <c r="DE275" t="s">
        <v>3</v>
      </c>
      <c r="DF275">
        <f>ROUND(ROUND(AE275,2)*CX275,2)</f>
        <v>0</v>
      </c>
      <c r="DG275">
        <f t="shared" si="81"/>
        <v>30.02</v>
      </c>
      <c r="DH275">
        <f t="shared" si="89"/>
        <v>10.14</v>
      </c>
      <c r="DI275">
        <f t="shared" si="90"/>
        <v>0</v>
      </c>
      <c r="DJ275">
        <f>DG275+DH275</f>
        <v>40.159999999999997</v>
      </c>
      <c r="DK275">
        <v>1</v>
      </c>
      <c r="DL275" t="s">
        <v>933</v>
      </c>
      <c r="DM275">
        <v>5</v>
      </c>
      <c r="DN275" t="s">
        <v>922</v>
      </c>
      <c r="DO275">
        <v>1</v>
      </c>
    </row>
    <row r="276" spans="1:119" x14ac:dyDescent="0.2">
      <c r="A276">
        <f>ROW(Source!A313)</f>
        <v>313</v>
      </c>
      <c r="B276">
        <v>72309884</v>
      </c>
      <c r="C276">
        <v>72311357</v>
      </c>
      <c r="D276">
        <v>70618094</v>
      </c>
      <c r="E276">
        <v>1</v>
      </c>
      <c r="F276">
        <v>1</v>
      </c>
      <c r="G276">
        <v>1</v>
      </c>
      <c r="H276">
        <v>2</v>
      </c>
      <c r="I276" t="s">
        <v>1253</v>
      </c>
      <c r="J276" t="s">
        <v>1254</v>
      </c>
      <c r="K276" t="s">
        <v>1255</v>
      </c>
      <c r="L276">
        <v>1368</v>
      </c>
      <c r="N276">
        <v>1011</v>
      </c>
      <c r="O276" t="s">
        <v>926</v>
      </c>
      <c r="P276" t="s">
        <v>926</v>
      </c>
      <c r="Q276">
        <v>1</v>
      </c>
      <c r="W276">
        <v>0</v>
      </c>
      <c r="X276">
        <v>-1879037774</v>
      </c>
      <c r="Y276">
        <f t="shared" si="82"/>
        <v>0.36</v>
      </c>
      <c r="AA276">
        <v>0</v>
      </c>
      <c r="AB276">
        <v>17.989999999999998</v>
      </c>
      <c r="AC276">
        <v>0</v>
      </c>
      <c r="AD276">
        <v>0</v>
      </c>
      <c r="AE276">
        <v>0</v>
      </c>
      <c r="AF276">
        <v>17.989999999999998</v>
      </c>
      <c r="AG276">
        <v>0</v>
      </c>
      <c r="AH276">
        <v>0</v>
      </c>
      <c r="AI276">
        <v>1</v>
      </c>
      <c r="AJ276">
        <v>1</v>
      </c>
      <c r="AK276">
        <v>1</v>
      </c>
      <c r="AL276">
        <v>1</v>
      </c>
      <c r="AM276">
        <v>-2</v>
      </c>
      <c r="AN276">
        <v>0</v>
      </c>
      <c r="AO276">
        <v>0</v>
      </c>
      <c r="AP276">
        <v>1</v>
      </c>
      <c r="AQ276">
        <v>1</v>
      </c>
      <c r="AR276">
        <v>0</v>
      </c>
      <c r="AS276" t="s">
        <v>3</v>
      </c>
      <c r="AT276">
        <v>0.36</v>
      </c>
      <c r="AU276" t="s">
        <v>3</v>
      </c>
      <c r="AV276">
        <v>1</v>
      </c>
      <c r="AW276">
        <v>2</v>
      </c>
      <c r="AX276">
        <v>72311367</v>
      </c>
      <c r="AY276">
        <v>1</v>
      </c>
      <c r="AZ276">
        <v>0</v>
      </c>
      <c r="BA276">
        <v>299</v>
      </c>
      <c r="BB276">
        <v>1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6.476399999999999</v>
      </c>
      <c r="BL276">
        <v>0</v>
      </c>
      <c r="BM276">
        <v>0</v>
      </c>
      <c r="BN276">
        <v>0</v>
      </c>
      <c r="BO276">
        <v>0</v>
      </c>
      <c r="BP276">
        <v>1</v>
      </c>
      <c r="BQ276">
        <v>0</v>
      </c>
      <c r="BR276">
        <v>6.476399999999999</v>
      </c>
      <c r="BS276">
        <v>0</v>
      </c>
      <c r="BT276">
        <v>0</v>
      </c>
      <c r="BU276">
        <v>0</v>
      </c>
      <c r="BV276">
        <v>0</v>
      </c>
      <c r="BW276">
        <v>1</v>
      </c>
      <c r="CV276">
        <v>0</v>
      </c>
      <c r="CW276">
        <f>ROUND(Y276*Source!I313*DO276,7)</f>
        <v>0</v>
      </c>
      <c r="CX276">
        <f>ROUND(Y276*Source!I313,7)</f>
        <v>0.1152</v>
      </c>
      <c r="CY276">
        <f>AB276</f>
        <v>17.989999999999998</v>
      </c>
      <c r="CZ276">
        <f>AF276</f>
        <v>17.989999999999998</v>
      </c>
      <c r="DA276">
        <f>AJ276</f>
        <v>1</v>
      </c>
      <c r="DB276">
        <f t="shared" si="86"/>
        <v>6.48</v>
      </c>
      <c r="DC276">
        <f t="shared" si="87"/>
        <v>0</v>
      </c>
      <c r="DD276" t="s">
        <v>3</v>
      </c>
      <c r="DE276" t="s">
        <v>3</v>
      </c>
      <c r="DF276">
        <f>ROUND(ROUND(AE276,2)*CX276,2)</f>
        <v>0</v>
      </c>
      <c r="DG276">
        <f t="shared" si="81"/>
        <v>2.0699999999999998</v>
      </c>
      <c r="DH276">
        <f t="shared" si="89"/>
        <v>0</v>
      </c>
      <c r="DI276">
        <f t="shared" si="90"/>
        <v>0</v>
      </c>
      <c r="DJ276">
        <f>DG276+DH276</f>
        <v>2.0699999999999998</v>
      </c>
      <c r="DK276">
        <v>1</v>
      </c>
      <c r="DL276" t="s">
        <v>3</v>
      </c>
      <c r="DM276">
        <v>0</v>
      </c>
      <c r="DN276" t="s">
        <v>3</v>
      </c>
      <c r="DO276">
        <v>0</v>
      </c>
    </row>
    <row r="277" spans="1:119" x14ac:dyDescent="0.2">
      <c r="A277">
        <f>ROW(Source!A313)</f>
        <v>313</v>
      </c>
      <c r="B277">
        <v>72309884</v>
      </c>
      <c r="C277">
        <v>72311357</v>
      </c>
      <c r="D277">
        <v>70567763</v>
      </c>
      <c r="E277">
        <v>1</v>
      </c>
      <c r="F277">
        <v>1</v>
      </c>
      <c r="G277">
        <v>1</v>
      </c>
      <c r="H277">
        <v>3</v>
      </c>
      <c r="I277" t="s">
        <v>1064</v>
      </c>
      <c r="J277" t="s">
        <v>1065</v>
      </c>
      <c r="K277" t="s">
        <v>1066</v>
      </c>
      <c r="L277">
        <v>1339</v>
      </c>
      <c r="N277">
        <v>1007</v>
      </c>
      <c r="O277" t="s">
        <v>231</v>
      </c>
      <c r="P277" t="s">
        <v>231</v>
      </c>
      <c r="Q277">
        <v>1</v>
      </c>
      <c r="W277">
        <v>0</v>
      </c>
      <c r="X277">
        <v>727623859</v>
      </c>
      <c r="Y277">
        <f t="shared" si="82"/>
        <v>0.15</v>
      </c>
      <c r="AA277">
        <v>31.42</v>
      </c>
      <c r="AB277">
        <v>0</v>
      </c>
      <c r="AC277">
        <v>0</v>
      </c>
      <c r="AD277">
        <v>0</v>
      </c>
      <c r="AE277">
        <v>35.71</v>
      </c>
      <c r="AF277">
        <v>0</v>
      </c>
      <c r="AG277">
        <v>0</v>
      </c>
      <c r="AH277">
        <v>0</v>
      </c>
      <c r="AI277">
        <v>0.88</v>
      </c>
      <c r="AJ277">
        <v>1</v>
      </c>
      <c r="AK277">
        <v>1</v>
      </c>
      <c r="AL277">
        <v>1</v>
      </c>
      <c r="AM277">
        <v>2</v>
      </c>
      <c r="AN277">
        <v>0</v>
      </c>
      <c r="AO277">
        <v>0</v>
      </c>
      <c r="AP277">
        <v>1</v>
      </c>
      <c r="AQ277">
        <v>1</v>
      </c>
      <c r="AR277">
        <v>0</v>
      </c>
      <c r="AS277" t="s">
        <v>3</v>
      </c>
      <c r="AT277">
        <v>0.15</v>
      </c>
      <c r="AU277" t="s">
        <v>3</v>
      </c>
      <c r="AV277">
        <v>0</v>
      </c>
      <c r="AW277">
        <v>2</v>
      </c>
      <c r="AX277">
        <v>72311368</v>
      </c>
      <c r="AY277">
        <v>1</v>
      </c>
      <c r="AZ277">
        <v>0</v>
      </c>
      <c r="BA277">
        <v>300</v>
      </c>
      <c r="BB277">
        <v>1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5.3564999999999996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1</v>
      </c>
      <c r="BQ277">
        <v>5.3564999999999996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1</v>
      </c>
      <c r="CV277">
        <v>0</v>
      </c>
      <c r="CW277">
        <v>0</v>
      </c>
      <c r="CX277">
        <f>ROUND(Y277*Source!I313,7)</f>
        <v>4.8000000000000001E-2</v>
      </c>
      <c r="CY277">
        <f>AA277</f>
        <v>31.42</v>
      </c>
      <c r="CZ277">
        <f>AE277</f>
        <v>35.71</v>
      </c>
      <c r="DA277">
        <f>AI277</f>
        <v>0.88</v>
      </c>
      <c r="DB277">
        <f t="shared" si="86"/>
        <v>5.36</v>
      </c>
      <c r="DC277">
        <f t="shared" si="87"/>
        <v>0</v>
      </c>
      <c r="DD277" t="s">
        <v>3</v>
      </c>
      <c r="DE277" t="s">
        <v>3</v>
      </c>
      <c r="DF277">
        <f>ROUND(ROUND(AE277*AI277,2)*CX277,2)</f>
        <v>1.51</v>
      </c>
      <c r="DG277">
        <f t="shared" si="81"/>
        <v>0</v>
      </c>
      <c r="DH277">
        <f t="shared" si="89"/>
        <v>0</v>
      </c>
      <c r="DI277">
        <f t="shared" si="90"/>
        <v>0</v>
      </c>
      <c r="DJ277">
        <f>DF277</f>
        <v>1.51</v>
      </c>
      <c r="DK277">
        <v>0</v>
      </c>
      <c r="DL277" t="s">
        <v>3</v>
      </c>
      <c r="DM277">
        <v>0</v>
      </c>
      <c r="DN277" t="s">
        <v>3</v>
      </c>
      <c r="DO277">
        <v>0</v>
      </c>
    </row>
    <row r="278" spans="1:119" x14ac:dyDescent="0.2">
      <c r="A278">
        <f>ROW(Source!A313)</f>
        <v>313</v>
      </c>
      <c r="B278">
        <v>72309884</v>
      </c>
      <c r="C278">
        <v>72311357</v>
      </c>
      <c r="D278">
        <v>70570843</v>
      </c>
      <c r="E278">
        <v>1</v>
      </c>
      <c r="F278">
        <v>1</v>
      </c>
      <c r="G278">
        <v>1</v>
      </c>
      <c r="H278">
        <v>3</v>
      </c>
      <c r="I278" t="s">
        <v>407</v>
      </c>
      <c r="J278" t="s">
        <v>409</v>
      </c>
      <c r="K278" t="s">
        <v>408</v>
      </c>
      <c r="L278">
        <v>1339</v>
      </c>
      <c r="N278">
        <v>1007</v>
      </c>
      <c r="O278" t="s">
        <v>231</v>
      </c>
      <c r="P278" t="s">
        <v>231</v>
      </c>
      <c r="Q278">
        <v>1</v>
      </c>
      <c r="W278">
        <v>0</v>
      </c>
      <c r="X278">
        <v>423510006</v>
      </c>
      <c r="Y278">
        <f t="shared" si="82"/>
        <v>1</v>
      </c>
      <c r="AA278">
        <v>2036.64</v>
      </c>
      <c r="AB278">
        <v>0</v>
      </c>
      <c r="AC278">
        <v>0</v>
      </c>
      <c r="AD278">
        <v>0</v>
      </c>
      <c r="AE278">
        <v>573.70000000000005</v>
      </c>
      <c r="AF278">
        <v>0</v>
      </c>
      <c r="AG278">
        <v>0</v>
      </c>
      <c r="AH278">
        <v>0</v>
      </c>
      <c r="AI278">
        <v>3.55</v>
      </c>
      <c r="AJ278">
        <v>1</v>
      </c>
      <c r="AK278">
        <v>1</v>
      </c>
      <c r="AL278">
        <v>1</v>
      </c>
      <c r="AM278">
        <v>0</v>
      </c>
      <c r="AN278">
        <v>0</v>
      </c>
      <c r="AO278">
        <v>0</v>
      </c>
      <c r="AP278">
        <v>1</v>
      </c>
      <c r="AQ278">
        <v>0</v>
      </c>
      <c r="AR278">
        <v>0</v>
      </c>
      <c r="AS278" t="s">
        <v>3</v>
      </c>
      <c r="AT278">
        <v>1</v>
      </c>
      <c r="AU278" t="s">
        <v>3</v>
      </c>
      <c r="AV278">
        <v>0</v>
      </c>
      <c r="AW278">
        <v>1</v>
      </c>
      <c r="AX278">
        <v>-1</v>
      </c>
      <c r="AY278">
        <v>0</v>
      </c>
      <c r="AZ278">
        <v>0</v>
      </c>
      <c r="BA278" t="s">
        <v>3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CV278">
        <v>0</v>
      </c>
      <c r="CW278">
        <v>0</v>
      </c>
      <c r="CX278">
        <f>ROUND(Y278*Source!I313,7)</f>
        <v>0.32</v>
      </c>
      <c r="CY278">
        <f>AA278</f>
        <v>2036.64</v>
      </c>
      <c r="CZ278">
        <f>AE278</f>
        <v>573.70000000000005</v>
      </c>
      <c r="DA278">
        <f>AI278</f>
        <v>3.55</v>
      </c>
      <c r="DB278">
        <f t="shared" si="86"/>
        <v>573.70000000000005</v>
      </c>
      <c r="DC278">
        <f t="shared" si="87"/>
        <v>0</v>
      </c>
      <c r="DD278" t="s">
        <v>3</v>
      </c>
      <c r="DE278" t="s">
        <v>3</v>
      </c>
      <c r="DF278">
        <f>ROUND(ROUND(AE278*AI278,2)*CX278,2)</f>
        <v>651.72</v>
      </c>
      <c r="DG278">
        <f t="shared" si="81"/>
        <v>0</v>
      </c>
      <c r="DH278">
        <f t="shared" si="89"/>
        <v>0</v>
      </c>
      <c r="DI278">
        <f t="shared" si="90"/>
        <v>0</v>
      </c>
      <c r="DJ278">
        <f>DF278</f>
        <v>651.72</v>
      </c>
      <c r="DK278">
        <v>0</v>
      </c>
      <c r="DL278" t="s">
        <v>3</v>
      </c>
      <c r="DM278">
        <v>0</v>
      </c>
      <c r="DN278" t="s">
        <v>3</v>
      </c>
      <c r="DO278">
        <v>0</v>
      </c>
    </row>
    <row r="279" spans="1:119" x14ac:dyDescent="0.2">
      <c r="A279">
        <f>ROW(Source!A315)</f>
        <v>315</v>
      </c>
      <c r="B279">
        <v>72309884</v>
      </c>
      <c r="C279">
        <v>72311371</v>
      </c>
      <c r="D279">
        <v>70490959</v>
      </c>
      <c r="E279">
        <v>118</v>
      </c>
      <c r="F279">
        <v>1</v>
      </c>
      <c r="G279">
        <v>1</v>
      </c>
      <c r="H279">
        <v>1</v>
      </c>
      <c r="I279" t="s">
        <v>928</v>
      </c>
      <c r="J279" t="s">
        <v>3</v>
      </c>
      <c r="K279" t="s">
        <v>929</v>
      </c>
      <c r="L279">
        <v>1191</v>
      </c>
      <c r="N279">
        <v>1013</v>
      </c>
      <c r="O279" t="s">
        <v>922</v>
      </c>
      <c r="P279" t="s">
        <v>922</v>
      </c>
      <c r="Q279">
        <v>1</v>
      </c>
      <c r="W279">
        <v>0</v>
      </c>
      <c r="X279">
        <v>370475345</v>
      </c>
      <c r="Y279">
        <f t="shared" si="82"/>
        <v>135</v>
      </c>
      <c r="AA279">
        <v>0</v>
      </c>
      <c r="AB279">
        <v>0</v>
      </c>
      <c r="AC279">
        <v>0</v>
      </c>
      <c r="AD279">
        <v>320.41000000000003</v>
      </c>
      <c r="AE279">
        <v>0</v>
      </c>
      <c r="AF279">
        <v>0</v>
      </c>
      <c r="AG279">
        <v>0</v>
      </c>
      <c r="AH279">
        <v>320.41000000000003</v>
      </c>
      <c r="AI279">
        <v>1</v>
      </c>
      <c r="AJ279">
        <v>1</v>
      </c>
      <c r="AK279">
        <v>1</v>
      </c>
      <c r="AL279">
        <v>1</v>
      </c>
      <c r="AM279">
        <v>-2</v>
      </c>
      <c r="AN279">
        <v>0</v>
      </c>
      <c r="AO279">
        <v>0</v>
      </c>
      <c r="AP279">
        <v>0</v>
      </c>
      <c r="AQ279">
        <v>1</v>
      </c>
      <c r="AR279">
        <v>0</v>
      </c>
      <c r="AS279" t="s">
        <v>3</v>
      </c>
      <c r="AT279">
        <v>135</v>
      </c>
      <c r="AU279" t="s">
        <v>3</v>
      </c>
      <c r="AV279">
        <v>1</v>
      </c>
      <c r="AW279">
        <v>2</v>
      </c>
      <c r="AX279">
        <v>72311380</v>
      </c>
      <c r="AY279">
        <v>1</v>
      </c>
      <c r="AZ279">
        <v>0</v>
      </c>
      <c r="BA279">
        <v>302</v>
      </c>
      <c r="BB279">
        <v>1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43255.350000000006</v>
      </c>
      <c r="BN279">
        <v>135</v>
      </c>
      <c r="BO279">
        <v>0</v>
      </c>
      <c r="BP279">
        <v>1</v>
      </c>
      <c r="BQ279">
        <v>0</v>
      </c>
      <c r="BR279">
        <v>0</v>
      </c>
      <c r="BS279">
        <v>0</v>
      </c>
      <c r="BT279">
        <v>43255.350000000006</v>
      </c>
      <c r="BU279">
        <v>135</v>
      </c>
      <c r="BV279">
        <v>0</v>
      </c>
      <c r="BW279">
        <v>1</v>
      </c>
      <c r="CU279">
        <f>ROUND(AT279*Source!I315*AH279*AL279,2)</f>
        <v>536.37</v>
      </c>
      <c r="CV279">
        <f>ROUND(Y279*Source!I315,7)</f>
        <v>1.6739999999999999</v>
      </c>
      <c r="CW279">
        <v>0</v>
      </c>
      <c r="CX279">
        <f>ROUND(Y279*Source!I315,7)</f>
        <v>1.6739999999999999</v>
      </c>
      <c r="CY279">
        <f>AD279</f>
        <v>320.41000000000003</v>
      </c>
      <c r="CZ279">
        <f>AH279</f>
        <v>320.41000000000003</v>
      </c>
      <c r="DA279">
        <f>AL279</f>
        <v>1</v>
      </c>
      <c r="DB279">
        <f t="shared" si="86"/>
        <v>43255.35</v>
      </c>
      <c r="DC279">
        <f t="shared" si="87"/>
        <v>0</v>
      </c>
      <c r="DD279" t="s">
        <v>3</v>
      </c>
      <c r="DE279" t="s">
        <v>3</v>
      </c>
      <c r="DF279">
        <f>ROUND(ROUND(AE279,2)*CX279,2)</f>
        <v>0</v>
      </c>
      <c r="DG279">
        <f t="shared" si="81"/>
        <v>0</v>
      </c>
      <c r="DH279">
        <f t="shared" si="89"/>
        <v>0</v>
      </c>
      <c r="DI279">
        <f t="shared" si="90"/>
        <v>536.37</v>
      </c>
      <c r="DJ279">
        <f>DI279</f>
        <v>536.37</v>
      </c>
      <c r="DK279">
        <v>1</v>
      </c>
      <c r="DL279" t="s">
        <v>3</v>
      </c>
      <c r="DM279">
        <v>0</v>
      </c>
      <c r="DN279" t="s">
        <v>3</v>
      </c>
      <c r="DO279">
        <v>0</v>
      </c>
    </row>
    <row r="280" spans="1:119" x14ac:dyDescent="0.2">
      <c r="A280">
        <f>ROW(Source!A315)</f>
        <v>315</v>
      </c>
      <c r="B280">
        <v>72309884</v>
      </c>
      <c r="C280">
        <v>72311371</v>
      </c>
      <c r="D280">
        <v>70491200</v>
      </c>
      <c r="E280">
        <v>118</v>
      </c>
      <c r="F280">
        <v>1</v>
      </c>
      <c r="G280">
        <v>1</v>
      </c>
      <c r="H280">
        <v>1</v>
      </c>
      <c r="I280" t="s">
        <v>920</v>
      </c>
      <c r="J280" t="s">
        <v>3</v>
      </c>
      <c r="K280" t="s">
        <v>921</v>
      </c>
      <c r="L280">
        <v>1191</v>
      </c>
      <c r="N280">
        <v>1013</v>
      </c>
      <c r="O280" t="s">
        <v>922</v>
      </c>
      <c r="P280" t="s">
        <v>922</v>
      </c>
      <c r="Q280">
        <v>1</v>
      </c>
      <c r="W280">
        <v>0</v>
      </c>
      <c r="X280">
        <v>-1417349443</v>
      </c>
      <c r="Y280">
        <f t="shared" si="82"/>
        <v>18.12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1</v>
      </c>
      <c r="AJ280">
        <v>1</v>
      </c>
      <c r="AK280">
        <v>1</v>
      </c>
      <c r="AL280">
        <v>1</v>
      </c>
      <c r="AM280">
        <v>-2</v>
      </c>
      <c r="AN280">
        <v>0</v>
      </c>
      <c r="AO280">
        <v>0</v>
      </c>
      <c r="AP280">
        <v>0</v>
      </c>
      <c r="AQ280">
        <v>1</v>
      </c>
      <c r="AR280">
        <v>0</v>
      </c>
      <c r="AS280" t="s">
        <v>3</v>
      </c>
      <c r="AT280">
        <v>18.12</v>
      </c>
      <c r="AU280" t="s">
        <v>3</v>
      </c>
      <c r="AV280">
        <v>2</v>
      </c>
      <c r="AW280">
        <v>2</v>
      </c>
      <c r="AX280">
        <v>72311381</v>
      </c>
      <c r="AY280">
        <v>1</v>
      </c>
      <c r="AZ280">
        <v>0</v>
      </c>
      <c r="BA280">
        <v>303</v>
      </c>
      <c r="BB280">
        <v>1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CV280">
        <v>0</v>
      </c>
      <c r="CW280">
        <v>0</v>
      </c>
      <c r="CX280">
        <f>ROUND(Y280*Source!I315,7)</f>
        <v>0.224688</v>
      </c>
      <c r="CY280">
        <f>AD280</f>
        <v>0</v>
      </c>
      <c r="CZ280">
        <f>AH280</f>
        <v>0</v>
      </c>
      <c r="DA280">
        <f>AL280</f>
        <v>1</v>
      </c>
      <c r="DB280">
        <f t="shared" si="86"/>
        <v>0</v>
      </c>
      <c r="DC280">
        <f t="shared" si="87"/>
        <v>0</v>
      </c>
      <c r="DD280" t="s">
        <v>3</v>
      </c>
      <c r="DE280" t="s">
        <v>3</v>
      </c>
      <c r="DF280">
        <f>ROUND(ROUND(AE280,2)*CX280,2)</f>
        <v>0</v>
      </c>
      <c r="DG280">
        <f t="shared" si="81"/>
        <v>0</v>
      </c>
      <c r="DH280">
        <f t="shared" si="89"/>
        <v>0</v>
      </c>
      <c r="DI280">
        <f t="shared" si="90"/>
        <v>0</v>
      </c>
      <c r="DJ280">
        <f>DI280</f>
        <v>0</v>
      </c>
      <c r="DK280">
        <v>0</v>
      </c>
      <c r="DL280" t="s">
        <v>3</v>
      </c>
      <c r="DM280">
        <v>0</v>
      </c>
      <c r="DN280" t="s">
        <v>3</v>
      </c>
      <c r="DO280">
        <v>0</v>
      </c>
    </row>
    <row r="281" spans="1:119" x14ac:dyDescent="0.2">
      <c r="A281">
        <f>ROW(Source!A315)</f>
        <v>315</v>
      </c>
      <c r="B281">
        <v>72309884</v>
      </c>
      <c r="C281">
        <v>72311371</v>
      </c>
      <c r="D281">
        <v>70617602</v>
      </c>
      <c r="E281">
        <v>1</v>
      </c>
      <c r="F281">
        <v>1</v>
      </c>
      <c r="G281">
        <v>1</v>
      </c>
      <c r="H281">
        <v>2</v>
      </c>
      <c r="I281" t="s">
        <v>1058</v>
      </c>
      <c r="J281" t="s">
        <v>1059</v>
      </c>
      <c r="K281" t="s">
        <v>1060</v>
      </c>
      <c r="L281">
        <v>1368</v>
      </c>
      <c r="N281">
        <v>1011</v>
      </c>
      <c r="O281" t="s">
        <v>926</v>
      </c>
      <c r="P281" t="s">
        <v>926</v>
      </c>
      <c r="Q281">
        <v>1</v>
      </c>
      <c r="W281">
        <v>0</v>
      </c>
      <c r="X281">
        <v>-1073301144</v>
      </c>
      <c r="Y281">
        <f t="shared" si="82"/>
        <v>18</v>
      </c>
      <c r="AA281">
        <v>0</v>
      </c>
      <c r="AB281">
        <v>1105.93</v>
      </c>
      <c r="AC281">
        <v>529.11</v>
      </c>
      <c r="AD281">
        <v>0</v>
      </c>
      <c r="AE281">
        <v>0</v>
      </c>
      <c r="AF281">
        <v>1105.93</v>
      </c>
      <c r="AG281">
        <v>529.11</v>
      </c>
      <c r="AH281">
        <v>0</v>
      </c>
      <c r="AI281">
        <v>1</v>
      </c>
      <c r="AJ281">
        <v>1</v>
      </c>
      <c r="AK281">
        <v>1</v>
      </c>
      <c r="AL281">
        <v>1</v>
      </c>
      <c r="AM281">
        <v>-2</v>
      </c>
      <c r="AN281">
        <v>0</v>
      </c>
      <c r="AO281">
        <v>0</v>
      </c>
      <c r="AP281">
        <v>0</v>
      </c>
      <c r="AQ281">
        <v>1</v>
      </c>
      <c r="AR281">
        <v>0</v>
      </c>
      <c r="AS281" t="s">
        <v>3</v>
      </c>
      <c r="AT281">
        <v>18</v>
      </c>
      <c r="AU281" t="s">
        <v>3</v>
      </c>
      <c r="AV281">
        <v>1</v>
      </c>
      <c r="AW281">
        <v>2</v>
      </c>
      <c r="AX281">
        <v>72311382</v>
      </c>
      <c r="AY281">
        <v>1</v>
      </c>
      <c r="AZ281">
        <v>0</v>
      </c>
      <c r="BA281">
        <v>304</v>
      </c>
      <c r="BB281">
        <v>1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19906.740000000002</v>
      </c>
      <c r="BL281">
        <v>9523.98</v>
      </c>
      <c r="BM281">
        <v>0</v>
      </c>
      <c r="BN281">
        <v>0</v>
      </c>
      <c r="BO281">
        <v>18</v>
      </c>
      <c r="BP281">
        <v>1</v>
      </c>
      <c r="BQ281">
        <v>0</v>
      </c>
      <c r="BR281">
        <v>19906.740000000002</v>
      </c>
      <c r="BS281">
        <v>9523.98</v>
      </c>
      <c r="BT281">
        <v>0</v>
      </c>
      <c r="BU281">
        <v>0</v>
      </c>
      <c r="BV281">
        <v>18</v>
      </c>
      <c r="BW281">
        <v>1</v>
      </c>
      <c r="CV281">
        <v>0</v>
      </c>
      <c r="CW281">
        <f>ROUND(Y281*Source!I315*DO281,7)</f>
        <v>0.22320000000000001</v>
      </c>
      <c r="CX281">
        <f>ROUND(Y281*Source!I315,7)</f>
        <v>0.22320000000000001</v>
      </c>
      <c r="CY281">
        <f>AB281</f>
        <v>1105.93</v>
      </c>
      <c r="CZ281">
        <f>AF281</f>
        <v>1105.93</v>
      </c>
      <c r="DA281">
        <f>AJ281</f>
        <v>1</v>
      </c>
      <c r="DB281">
        <f t="shared" si="86"/>
        <v>19906.740000000002</v>
      </c>
      <c r="DC281">
        <f t="shared" si="87"/>
        <v>9523.98</v>
      </c>
      <c r="DD281" t="s">
        <v>3</v>
      </c>
      <c r="DE281" t="s">
        <v>3</v>
      </c>
      <c r="DF281">
        <f>ROUND(ROUND(AE281,2)*CX281,2)</f>
        <v>0</v>
      </c>
      <c r="DG281">
        <f t="shared" si="81"/>
        <v>246.84</v>
      </c>
      <c r="DH281">
        <f t="shared" si="89"/>
        <v>118.1</v>
      </c>
      <c r="DI281">
        <f t="shared" si="90"/>
        <v>0</v>
      </c>
      <c r="DJ281">
        <f>DG281+DH281</f>
        <v>364.94</v>
      </c>
      <c r="DK281">
        <v>1</v>
      </c>
      <c r="DL281" t="s">
        <v>927</v>
      </c>
      <c r="DM281">
        <v>6</v>
      </c>
      <c r="DN281" t="s">
        <v>922</v>
      </c>
      <c r="DO281">
        <v>1</v>
      </c>
    </row>
    <row r="282" spans="1:119" x14ac:dyDescent="0.2">
      <c r="A282">
        <f>ROW(Source!A315)</f>
        <v>315</v>
      </c>
      <c r="B282">
        <v>72309884</v>
      </c>
      <c r="C282">
        <v>72311371</v>
      </c>
      <c r="D282">
        <v>70617916</v>
      </c>
      <c r="E282">
        <v>1</v>
      </c>
      <c r="F282">
        <v>1</v>
      </c>
      <c r="G282">
        <v>1</v>
      </c>
      <c r="H282">
        <v>2</v>
      </c>
      <c r="I282" t="s">
        <v>1061</v>
      </c>
      <c r="J282" t="s">
        <v>1062</v>
      </c>
      <c r="K282" t="s">
        <v>1063</v>
      </c>
      <c r="L282">
        <v>1368</v>
      </c>
      <c r="N282">
        <v>1011</v>
      </c>
      <c r="O282" t="s">
        <v>926</v>
      </c>
      <c r="P282" t="s">
        <v>926</v>
      </c>
      <c r="Q282">
        <v>1</v>
      </c>
      <c r="W282">
        <v>0</v>
      </c>
      <c r="X282">
        <v>1864229277</v>
      </c>
      <c r="Y282">
        <f t="shared" si="82"/>
        <v>5.93</v>
      </c>
      <c r="AA282">
        <v>0</v>
      </c>
      <c r="AB282">
        <v>15.46</v>
      </c>
      <c r="AC282">
        <v>0</v>
      </c>
      <c r="AD282">
        <v>0</v>
      </c>
      <c r="AE282">
        <v>0</v>
      </c>
      <c r="AF282">
        <v>8.5399999999999991</v>
      </c>
      <c r="AG282">
        <v>0</v>
      </c>
      <c r="AH282">
        <v>0</v>
      </c>
      <c r="AI282">
        <v>1</v>
      </c>
      <c r="AJ282">
        <v>1.81</v>
      </c>
      <c r="AK282">
        <v>1</v>
      </c>
      <c r="AL282">
        <v>1</v>
      </c>
      <c r="AM282">
        <v>2</v>
      </c>
      <c r="AN282">
        <v>0</v>
      </c>
      <c r="AO282">
        <v>0</v>
      </c>
      <c r="AP282">
        <v>0</v>
      </c>
      <c r="AQ282">
        <v>1</v>
      </c>
      <c r="AR282">
        <v>0</v>
      </c>
      <c r="AS282" t="s">
        <v>3</v>
      </c>
      <c r="AT282">
        <v>5.93</v>
      </c>
      <c r="AU282" t="s">
        <v>3</v>
      </c>
      <c r="AV282">
        <v>1</v>
      </c>
      <c r="AW282">
        <v>2</v>
      </c>
      <c r="AX282">
        <v>72311383</v>
      </c>
      <c r="AY282">
        <v>1</v>
      </c>
      <c r="AZ282">
        <v>0</v>
      </c>
      <c r="BA282">
        <v>305</v>
      </c>
      <c r="BB282">
        <v>1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50.642199999999995</v>
      </c>
      <c r="BL282">
        <v>0</v>
      </c>
      <c r="BM282">
        <v>0</v>
      </c>
      <c r="BN282">
        <v>0</v>
      </c>
      <c r="BO282">
        <v>0</v>
      </c>
      <c r="BP282">
        <v>1</v>
      </c>
      <c r="BQ282">
        <v>0</v>
      </c>
      <c r="BR282">
        <v>50.642199999999995</v>
      </c>
      <c r="BS282">
        <v>0</v>
      </c>
      <c r="BT282">
        <v>0</v>
      </c>
      <c r="BU282">
        <v>0</v>
      </c>
      <c r="BV282">
        <v>0</v>
      </c>
      <c r="BW282">
        <v>1</v>
      </c>
      <c r="CV282">
        <v>0</v>
      </c>
      <c r="CW282">
        <f>ROUND(Y282*Source!I315*DO282,7)</f>
        <v>0</v>
      </c>
      <c r="CX282">
        <f>ROUND(Y282*Source!I315,7)</f>
        <v>7.3532E-2</v>
      </c>
      <c r="CY282">
        <f>AB282</f>
        <v>15.46</v>
      </c>
      <c r="CZ282">
        <f>AF282</f>
        <v>8.5399999999999991</v>
      </c>
      <c r="DA282">
        <f>AJ282</f>
        <v>1.81</v>
      </c>
      <c r="DB282">
        <f t="shared" si="86"/>
        <v>50.64</v>
      </c>
      <c r="DC282">
        <f t="shared" si="87"/>
        <v>0</v>
      </c>
      <c r="DD282" t="s">
        <v>3</v>
      </c>
      <c r="DE282" t="s">
        <v>3</v>
      </c>
      <c r="DF282">
        <f>ROUND(ROUND(AE282,2)*CX282,2)</f>
        <v>0</v>
      </c>
      <c r="DG282">
        <f>ROUND(ROUND(AF282*AJ282,2)*CX282,2)</f>
        <v>1.1399999999999999</v>
      </c>
      <c r="DH282">
        <f t="shared" si="89"/>
        <v>0</v>
      </c>
      <c r="DI282">
        <f t="shared" si="90"/>
        <v>0</v>
      </c>
      <c r="DJ282">
        <f>DG282+DH282</f>
        <v>1.1399999999999999</v>
      </c>
      <c r="DK282">
        <v>0</v>
      </c>
      <c r="DL282" t="s">
        <v>3</v>
      </c>
      <c r="DM282">
        <v>0</v>
      </c>
      <c r="DN282" t="s">
        <v>3</v>
      </c>
      <c r="DO282">
        <v>0</v>
      </c>
    </row>
    <row r="283" spans="1:119" x14ac:dyDescent="0.2">
      <c r="A283">
        <f>ROW(Source!A315)</f>
        <v>315</v>
      </c>
      <c r="B283">
        <v>72309884</v>
      </c>
      <c r="C283">
        <v>72311371</v>
      </c>
      <c r="D283">
        <v>70618558</v>
      </c>
      <c r="E283">
        <v>1</v>
      </c>
      <c r="F283">
        <v>1</v>
      </c>
      <c r="G283">
        <v>1</v>
      </c>
      <c r="H283">
        <v>2</v>
      </c>
      <c r="I283" t="s">
        <v>978</v>
      </c>
      <c r="J283" t="s">
        <v>979</v>
      </c>
      <c r="K283" t="s">
        <v>980</v>
      </c>
      <c r="L283">
        <v>1368</v>
      </c>
      <c r="N283">
        <v>1011</v>
      </c>
      <c r="O283" t="s">
        <v>926</v>
      </c>
      <c r="P283" t="s">
        <v>926</v>
      </c>
      <c r="Q283">
        <v>1</v>
      </c>
      <c r="W283">
        <v>0</v>
      </c>
      <c r="X283">
        <v>-312038840</v>
      </c>
      <c r="Y283">
        <f t="shared" si="82"/>
        <v>0.12</v>
      </c>
      <c r="AA283">
        <v>0</v>
      </c>
      <c r="AB283">
        <v>579.09</v>
      </c>
      <c r="AC283">
        <v>393.89</v>
      </c>
      <c r="AD283">
        <v>0</v>
      </c>
      <c r="AE283">
        <v>0</v>
      </c>
      <c r="AF283">
        <v>579.09</v>
      </c>
      <c r="AG283">
        <v>393.89</v>
      </c>
      <c r="AH283">
        <v>0</v>
      </c>
      <c r="AI283">
        <v>1</v>
      </c>
      <c r="AJ283">
        <v>1</v>
      </c>
      <c r="AK283">
        <v>1</v>
      </c>
      <c r="AL283">
        <v>1</v>
      </c>
      <c r="AM283">
        <v>-2</v>
      </c>
      <c r="AN283">
        <v>0</v>
      </c>
      <c r="AO283">
        <v>0</v>
      </c>
      <c r="AP283">
        <v>0</v>
      </c>
      <c r="AQ283">
        <v>1</v>
      </c>
      <c r="AR283">
        <v>0</v>
      </c>
      <c r="AS283" t="s">
        <v>3</v>
      </c>
      <c r="AT283">
        <v>0.12</v>
      </c>
      <c r="AU283" t="s">
        <v>3</v>
      </c>
      <c r="AV283">
        <v>1</v>
      </c>
      <c r="AW283">
        <v>2</v>
      </c>
      <c r="AX283">
        <v>72311384</v>
      </c>
      <c r="AY283">
        <v>1</v>
      </c>
      <c r="AZ283">
        <v>0</v>
      </c>
      <c r="BA283">
        <v>306</v>
      </c>
      <c r="BB283">
        <v>1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69.490800000000007</v>
      </c>
      <c r="BL283">
        <v>47.266799999999996</v>
      </c>
      <c r="BM283">
        <v>0</v>
      </c>
      <c r="BN283">
        <v>0</v>
      </c>
      <c r="BO283">
        <v>0.12</v>
      </c>
      <c r="BP283">
        <v>1</v>
      </c>
      <c r="BQ283">
        <v>0</v>
      </c>
      <c r="BR283">
        <v>69.490800000000007</v>
      </c>
      <c r="BS283">
        <v>47.266799999999996</v>
      </c>
      <c r="BT283">
        <v>0</v>
      </c>
      <c r="BU283">
        <v>0</v>
      </c>
      <c r="BV283">
        <v>0.12</v>
      </c>
      <c r="BW283">
        <v>1</v>
      </c>
      <c r="CV283">
        <v>0</v>
      </c>
      <c r="CW283">
        <f>ROUND(Y283*Source!I315*DO283,7)</f>
        <v>1.488E-3</v>
      </c>
      <c r="CX283">
        <f>ROUND(Y283*Source!I315,7)</f>
        <v>1.488E-3</v>
      </c>
      <c r="CY283">
        <f>AB283</f>
        <v>579.09</v>
      </c>
      <c r="CZ283">
        <f>AF283</f>
        <v>579.09</v>
      </c>
      <c r="DA283">
        <f>AJ283</f>
        <v>1</v>
      </c>
      <c r="DB283">
        <f t="shared" si="86"/>
        <v>69.489999999999995</v>
      </c>
      <c r="DC283">
        <f t="shared" si="87"/>
        <v>47.27</v>
      </c>
      <c r="DD283" t="s">
        <v>3</v>
      </c>
      <c r="DE283" t="s">
        <v>3</v>
      </c>
      <c r="DF283">
        <f>ROUND(ROUND(AE283,2)*CX283,2)</f>
        <v>0</v>
      </c>
      <c r="DG283">
        <f t="shared" ref="DG283:DG300" si="92">ROUND(ROUND(AF283,2)*CX283,2)</f>
        <v>0.86</v>
      </c>
      <c r="DH283">
        <f t="shared" si="89"/>
        <v>0.59</v>
      </c>
      <c r="DI283">
        <f t="shared" si="90"/>
        <v>0</v>
      </c>
      <c r="DJ283">
        <f>DG283+DH283</f>
        <v>1.45</v>
      </c>
      <c r="DK283">
        <v>1</v>
      </c>
      <c r="DL283" t="s">
        <v>947</v>
      </c>
      <c r="DM283">
        <v>4</v>
      </c>
      <c r="DN283" t="s">
        <v>922</v>
      </c>
      <c r="DO283">
        <v>1</v>
      </c>
    </row>
    <row r="284" spans="1:119" x14ac:dyDescent="0.2">
      <c r="A284">
        <f>ROW(Source!A315)</f>
        <v>315</v>
      </c>
      <c r="B284">
        <v>72309884</v>
      </c>
      <c r="C284">
        <v>72311371</v>
      </c>
      <c r="D284">
        <v>70567763</v>
      </c>
      <c r="E284">
        <v>1</v>
      </c>
      <c r="F284">
        <v>1</v>
      </c>
      <c r="G284">
        <v>1</v>
      </c>
      <c r="H284">
        <v>3</v>
      </c>
      <c r="I284" t="s">
        <v>1064</v>
      </c>
      <c r="J284" t="s">
        <v>1065</v>
      </c>
      <c r="K284" t="s">
        <v>1066</v>
      </c>
      <c r="L284">
        <v>1339</v>
      </c>
      <c r="N284">
        <v>1007</v>
      </c>
      <c r="O284" t="s">
        <v>231</v>
      </c>
      <c r="P284" t="s">
        <v>231</v>
      </c>
      <c r="Q284">
        <v>1</v>
      </c>
      <c r="W284">
        <v>0</v>
      </c>
      <c r="X284">
        <v>727623859</v>
      </c>
      <c r="Y284">
        <f t="shared" si="82"/>
        <v>1.75</v>
      </c>
      <c r="AA284">
        <v>31.42</v>
      </c>
      <c r="AB284">
        <v>0</v>
      </c>
      <c r="AC284">
        <v>0</v>
      </c>
      <c r="AD284">
        <v>0</v>
      </c>
      <c r="AE284">
        <v>35.71</v>
      </c>
      <c r="AF284">
        <v>0</v>
      </c>
      <c r="AG284">
        <v>0</v>
      </c>
      <c r="AH284">
        <v>0</v>
      </c>
      <c r="AI284">
        <v>0.88</v>
      </c>
      <c r="AJ284">
        <v>1</v>
      </c>
      <c r="AK284">
        <v>1</v>
      </c>
      <c r="AL284">
        <v>1</v>
      </c>
      <c r="AM284">
        <v>2</v>
      </c>
      <c r="AN284">
        <v>0</v>
      </c>
      <c r="AO284">
        <v>0</v>
      </c>
      <c r="AP284">
        <v>0</v>
      </c>
      <c r="AQ284">
        <v>1</v>
      </c>
      <c r="AR284">
        <v>0</v>
      </c>
      <c r="AS284" t="s">
        <v>3</v>
      </c>
      <c r="AT284">
        <v>1.75</v>
      </c>
      <c r="AU284" t="s">
        <v>3</v>
      </c>
      <c r="AV284">
        <v>0</v>
      </c>
      <c r="AW284">
        <v>2</v>
      </c>
      <c r="AX284">
        <v>72311385</v>
      </c>
      <c r="AY284">
        <v>1</v>
      </c>
      <c r="AZ284">
        <v>0</v>
      </c>
      <c r="BA284">
        <v>307</v>
      </c>
      <c r="BB284">
        <v>1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62.4925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1</v>
      </c>
      <c r="BQ284">
        <v>62.4925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1</v>
      </c>
      <c r="CV284">
        <v>0</v>
      </c>
      <c r="CW284">
        <v>0</v>
      </c>
      <c r="CX284">
        <f>ROUND(Y284*Source!I315,7)</f>
        <v>2.1700000000000001E-2</v>
      </c>
      <c r="CY284">
        <f>AA284</f>
        <v>31.42</v>
      </c>
      <c r="CZ284">
        <f>AE284</f>
        <v>35.71</v>
      </c>
      <c r="DA284">
        <f>AI284</f>
        <v>0.88</v>
      </c>
      <c r="DB284">
        <f t="shared" si="86"/>
        <v>62.49</v>
      </c>
      <c r="DC284">
        <f t="shared" si="87"/>
        <v>0</v>
      </c>
      <c r="DD284" t="s">
        <v>3</v>
      </c>
      <c r="DE284" t="s">
        <v>3</v>
      </c>
      <c r="DF284">
        <f>ROUND(ROUND(AE284*AI284,2)*CX284,2)</f>
        <v>0.68</v>
      </c>
      <c r="DG284">
        <f t="shared" si="92"/>
        <v>0</v>
      </c>
      <c r="DH284">
        <f t="shared" si="89"/>
        <v>0</v>
      </c>
      <c r="DI284">
        <f t="shared" si="90"/>
        <v>0</v>
      </c>
      <c r="DJ284">
        <f>DF284</f>
        <v>0.68</v>
      </c>
      <c r="DK284">
        <v>0</v>
      </c>
      <c r="DL284" t="s">
        <v>3</v>
      </c>
      <c r="DM284">
        <v>0</v>
      </c>
      <c r="DN284" t="s">
        <v>3</v>
      </c>
      <c r="DO284">
        <v>0</v>
      </c>
    </row>
    <row r="285" spans="1:119" x14ac:dyDescent="0.2">
      <c r="A285">
        <f>ROW(Source!A315)</f>
        <v>315</v>
      </c>
      <c r="B285">
        <v>72309884</v>
      </c>
      <c r="C285">
        <v>72311371</v>
      </c>
      <c r="D285">
        <v>70568070</v>
      </c>
      <c r="E285">
        <v>1</v>
      </c>
      <c r="F285">
        <v>1</v>
      </c>
      <c r="G285">
        <v>1</v>
      </c>
      <c r="H285">
        <v>3</v>
      </c>
      <c r="I285" t="s">
        <v>1067</v>
      </c>
      <c r="J285" t="s">
        <v>1068</v>
      </c>
      <c r="K285" t="s">
        <v>1069</v>
      </c>
      <c r="L285">
        <v>1327</v>
      </c>
      <c r="N285">
        <v>1005</v>
      </c>
      <c r="O285" t="s">
        <v>1070</v>
      </c>
      <c r="P285" t="s">
        <v>1070</v>
      </c>
      <c r="Q285">
        <v>1</v>
      </c>
      <c r="W285">
        <v>0</v>
      </c>
      <c r="X285">
        <v>-1496155470</v>
      </c>
      <c r="Y285">
        <f t="shared" si="82"/>
        <v>250</v>
      </c>
      <c r="AA285">
        <v>14.24</v>
      </c>
      <c r="AB285">
        <v>0</v>
      </c>
      <c r="AC285">
        <v>0</v>
      </c>
      <c r="AD285">
        <v>0</v>
      </c>
      <c r="AE285">
        <v>12.83</v>
      </c>
      <c r="AF285">
        <v>0</v>
      </c>
      <c r="AG285">
        <v>0</v>
      </c>
      <c r="AH285">
        <v>0</v>
      </c>
      <c r="AI285">
        <v>1.1100000000000001</v>
      </c>
      <c r="AJ285">
        <v>1</v>
      </c>
      <c r="AK285">
        <v>1</v>
      </c>
      <c r="AL285">
        <v>1</v>
      </c>
      <c r="AM285">
        <v>2</v>
      </c>
      <c r="AN285">
        <v>0</v>
      </c>
      <c r="AO285">
        <v>0</v>
      </c>
      <c r="AP285">
        <v>0</v>
      </c>
      <c r="AQ285">
        <v>1</v>
      </c>
      <c r="AR285">
        <v>0</v>
      </c>
      <c r="AS285" t="s">
        <v>3</v>
      </c>
      <c r="AT285">
        <v>250</v>
      </c>
      <c r="AU285" t="s">
        <v>3</v>
      </c>
      <c r="AV285">
        <v>0</v>
      </c>
      <c r="AW285">
        <v>2</v>
      </c>
      <c r="AX285">
        <v>72311386</v>
      </c>
      <c r="AY285">
        <v>1</v>
      </c>
      <c r="AZ285">
        <v>0</v>
      </c>
      <c r="BA285">
        <v>308</v>
      </c>
      <c r="BB285">
        <v>1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3207.5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1</v>
      </c>
      <c r="BQ285">
        <v>3207.5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1</v>
      </c>
      <c r="CV285">
        <v>0</v>
      </c>
      <c r="CW285">
        <v>0</v>
      </c>
      <c r="CX285">
        <f>ROUND(Y285*Source!I315,7)</f>
        <v>3.1</v>
      </c>
      <c r="CY285">
        <f>AA285</f>
        <v>14.24</v>
      </c>
      <c r="CZ285">
        <f>AE285</f>
        <v>12.83</v>
      </c>
      <c r="DA285">
        <f>AI285</f>
        <v>1.1100000000000001</v>
      </c>
      <c r="DB285">
        <f t="shared" si="86"/>
        <v>3207.5</v>
      </c>
      <c r="DC285">
        <f t="shared" si="87"/>
        <v>0</v>
      </c>
      <c r="DD285" t="s">
        <v>3</v>
      </c>
      <c r="DE285" t="s">
        <v>3</v>
      </c>
      <c r="DF285">
        <f>ROUND(ROUND(AE285*AI285,2)*CX285,2)</f>
        <v>44.14</v>
      </c>
      <c r="DG285">
        <f t="shared" si="92"/>
        <v>0</v>
      </c>
      <c r="DH285">
        <f t="shared" si="89"/>
        <v>0</v>
      </c>
      <c r="DI285">
        <f t="shared" si="90"/>
        <v>0</v>
      </c>
      <c r="DJ285">
        <f>DF285</f>
        <v>44.14</v>
      </c>
      <c r="DK285">
        <v>0</v>
      </c>
      <c r="DL285" t="s">
        <v>3</v>
      </c>
      <c r="DM285">
        <v>0</v>
      </c>
      <c r="DN285" t="s">
        <v>3</v>
      </c>
      <c r="DO285">
        <v>0</v>
      </c>
    </row>
    <row r="286" spans="1:119" x14ac:dyDescent="0.2">
      <c r="A286">
        <f>ROW(Source!A315)</f>
        <v>315</v>
      </c>
      <c r="B286">
        <v>72309884</v>
      </c>
      <c r="C286">
        <v>72311371</v>
      </c>
      <c r="D286">
        <v>70571332</v>
      </c>
      <c r="E286">
        <v>1</v>
      </c>
      <c r="F286">
        <v>1</v>
      </c>
      <c r="G286">
        <v>1</v>
      </c>
      <c r="H286">
        <v>3</v>
      </c>
      <c r="I286" t="s">
        <v>413</v>
      </c>
      <c r="J286" t="s">
        <v>415</v>
      </c>
      <c r="K286" t="s">
        <v>414</v>
      </c>
      <c r="L286">
        <v>1339</v>
      </c>
      <c r="N286">
        <v>1007</v>
      </c>
      <c r="O286" t="s">
        <v>231</v>
      </c>
      <c r="P286" t="s">
        <v>231</v>
      </c>
      <c r="Q286">
        <v>1</v>
      </c>
      <c r="W286">
        <v>0</v>
      </c>
      <c r="X286">
        <v>-2138545416</v>
      </c>
      <c r="Y286">
        <f t="shared" si="82"/>
        <v>100</v>
      </c>
      <c r="AA286">
        <v>6739.99</v>
      </c>
      <c r="AB286">
        <v>0</v>
      </c>
      <c r="AC286">
        <v>0</v>
      </c>
      <c r="AD286">
        <v>0</v>
      </c>
      <c r="AE286">
        <v>4680.55</v>
      </c>
      <c r="AF286">
        <v>0</v>
      </c>
      <c r="AG286">
        <v>0</v>
      </c>
      <c r="AH286">
        <v>0</v>
      </c>
      <c r="AI286">
        <v>1.44</v>
      </c>
      <c r="AJ286">
        <v>1</v>
      </c>
      <c r="AK286">
        <v>1</v>
      </c>
      <c r="AL286">
        <v>1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 t="s">
        <v>3</v>
      </c>
      <c r="AT286">
        <v>100</v>
      </c>
      <c r="AU286" t="s">
        <v>3</v>
      </c>
      <c r="AV286">
        <v>0</v>
      </c>
      <c r="AW286">
        <v>1</v>
      </c>
      <c r="AX286">
        <v>-1</v>
      </c>
      <c r="AY286">
        <v>0</v>
      </c>
      <c r="AZ286">
        <v>0</v>
      </c>
      <c r="BA286" t="s">
        <v>3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CV286">
        <v>0</v>
      </c>
      <c r="CW286">
        <v>0</v>
      </c>
      <c r="CX286">
        <f>ROUND(Y286*Source!I315,7)</f>
        <v>1.24</v>
      </c>
      <c r="CY286">
        <f>AA286</f>
        <v>6739.99</v>
      </c>
      <c r="CZ286">
        <f>AE286</f>
        <v>4680.55</v>
      </c>
      <c r="DA286">
        <f>AI286</f>
        <v>1.44</v>
      </c>
      <c r="DB286">
        <f t="shared" si="86"/>
        <v>468055</v>
      </c>
      <c r="DC286">
        <f t="shared" si="87"/>
        <v>0</v>
      </c>
      <c r="DD286" t="s">
        <v>3</v>
      </c>
      <c r="DE286" t="s">
        <v>3</v>
      </c>
      <c r="DF286">
        <f>ROUND(ROUND(AE286*AI286,2)*CX286,2)</f>
        <v>8357.59</v>
      </c>
      <c r="DG286">
        <f t="shared" si="92"/>
        <v>0</v>
      </c>
      <c r="DH286">
        <f t="shared" si="89"/>
        <v>0</v>
      </c>
      <c r="DI286">
        <f t="shared" si="90"/>
        <v>0</v>
      </c>
      <c r="DJ286">
        <f>DF286</f>
        <v>8357.59</v>
      </c>
      <c r="DK286">
        <v>0</v>
      </c>
      <c r="DL286" t="s">
        <v>3</v>
      </c>
      <c r="DM286">
        <v>0</v>
      </c>
      <c r="DN286" t="s">
        <v>3</v>
      </c>
      <c r="DO286">
        <v>0</v>
      </c>
    </row>
    <row r="287" spans="1:119" x14ac:dyDescent="0.2">
      <c r="A287">
        <f>ROW(Source!A317)</f>
        <v>317</v>
      </c>
      <c r="B287">
        <v>72309884</v>
      </c>
      <c r="C287">
        <v>72311389</v>
      </c>
      <c r="D287">
        <v>70491023</v>
      </c>
      <c r="E287">
        <v>118</v>
      </c>
      <c r="F287">
        <v>1</v>
      </c>
      <c r="G287">
        <v>1</v>
      </c>
      <c r="H287">
        <v>1</v>
      </c>
      <c r="I287" t="s">
        <v>1079</v>
      </c>
      <c r="J287" t="s">
        <v>3</v>
      </c>
      <c r="K287" t="s">
        <v>1080</v>
      </c>
      <c r="L287">
        <v>1191</v>
      </c>
      <c r="N287">
        <v>1013</v>
      </c>
      <c r="O287" t="s">
        <v>922</v>
      </c>
      <c r="P287" t="s">
        <v>922</v>
      </c>
      <c r="Q287">
        <v>1</v>
      </c>
      <c r="W287">
        <v>0</v>
      </c>
      <c r="X287">
        <v>888410196</v>
      </c>
      <c r="Y287">
        <f t="shared" si="82"/>
        <v>53.6</v>
      </c>
      <c r="AA287">
        <v>0</v>
      </c>
      <c r="AB287">
        <v>0</v>
      </c>
      <c r="AC287">
        <v>0</v>
      </c>
      <c r="AD287">
        <v>393.89</v>
      </c>
      <c r="AE287">
        <v>0</v>
      </c>
      <c r="AF287">
        <v>0</v>
      </c>
      <c r="AG287">
        <v>0</v>
      </c>
      <c r="AH287">
        <v>393.89</v>
      </c>
      <c r="AI287">
        <v>1</v>
      </c>
      <c r="AJ287">
        <v>1</v>
      </c>
      <c r="AK287">
        <v>1</v>
      </c>
      <c r="AL287">
        <v>1</v>
      </c>
      <c r="AM287">
        <v>-2</v>
      </c>
      <c r="AN287">
        <v>0</v>
      </c>
      <c r="AO287">
        <v>0</v>
      </c>
      <c r="AP287">
        <v>1</v>
      </c>
      <c r="AQ287">
        <v>1</v>
      </c>
      <c r="AR287">
        <v>0</v>
      </c>
      <c r="AS287" t="s">
        <v>3</v>
      </c>
      <c r="AT287">
        <v>53.6</v>
      </c>
      <c r="AU287" t="s">
        <v>3</v>
      </c>
      <c r="AV287">
        <v>1</v>
      </c>
      <c r="AW287">
        <v>2</v>
      </c>
      <c r="AX287">
        <v>72311402</v>
      </c>
      <c r="AY287">
        <v>1</v>
      </c>
      <c r="AZ287">
        <v>0</v>
      </c>
      <c r="BA287">
        <v>310</v>
      </c>
      <c r="BB287">
        <v>1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21112.504000000001</v>
      </c>
      <c r="BN287">
        <v>53.6</v>
      </c>
      <c r="BO287">
        <v>0</v>
      </c>
      <c r="BP287">
        <v>1</v>
      </c>
      <c r="BQ287">
        <v>0</v>
      </c>
      <c r="BR287">
        <v>0</v>
      </c>
      <c r="BS287">
        <v>0</v>
      </c>
      <c r="BT287">
        <v>21112.504000000001</v>
      </c>
      <c r="BU287">
        <v>53.6</v>
      </c>
      <c r="BV287">
        <v>0</v>
      </c>
      <c r="BW287">
        <v>1</v>
      </c>
      <c r="CU287">
        <f>ROUND(AT287*Source!I317*AH287*AL287,2)</f>
        <v>3201.08</v>
      </c>
      <c r="CV287">
        <f>ROUND(Y287*Source!I317,7)</f>
        <v>8.1268320000000003</v>
      </c>
      <c r="CW287">
        <v>0</v>
      </c>
      <c r="CX287">
        <f>ROUND(Y287*Source!I317,7)</f>
        <v>8.1268320000000003</v>
      </c>
      <c r="CY287">
        <f>AD287</f>
        <v>393.89</v>
      </c>
      <c r="CZ287">
        <f>AH287</f>
        <v>393.89</v>
      </c>
      <c r="DA287">
        <f>AL287</f>
        <v>1</v>
      </c>
      <c r="DB287">
        <f t="shared" si="86"/>
        <v>21112.5</v>
      </c>
      <c r="DC287">
        <f t="shared" si="87"/>
        <v>0</v>
      </c>
      <c r="DD287" t="s">
        <v>3</v>
      </c>
      <c r="DE287" t="s">
        <v>3</v>
      </c>
      <c r="DF287">
        <f>ROUND(ROUND(AE287,2)*CX287,2)</f>
        <v>0</v>
      </c>
      <c r="DG287">
        <f t="shared" si="92"/>
        <v>0</v>
      </c>
      <c r="DH287">
        <f t="shared" si="89"/>
        <v>0</v>
      </c>
      <c r="DI287">
        <f t="shared" si="90"/>
        <v>3201.08</v>
      </c>
      <c r="DJ287">
        <f>DI287</f>
        <v>3201.08</v>
      </c>
      <c r="DK287">
        <v>1</v>
      </c>
      <c r="DL287" t="s">
        <v>3</v>
      </c>
      <c r="DM287">
        <v>0</v>
      </c>
      <c r="DN287" t="s">
        <v>3</v>
      </c>
      <c r="DO287">
        <v>0</v>
      </c>
    </row>
    <row r="288" spans="1:119" x14ac:dyDescent="0.2">
      <c r="A288">
        <f>ROW(Source!A317)</f>
        <v>317</v>
      </c>
      <c r="B288">
        <v>72309884</v>
      </c>
      <c r="C288">
        <v>72311389</v>
      </c>
      <c r="D288">
        <v>70491200</v>
      </c>
      <c r="E288">
        <v>118</v>
      </c>
      <c r="F288">
        <v>1</v>
      </c>
      <c r="G288">
        <v>1</v>
      </c>
      <c r="H288">
        <v>1</v>
      </c>
      <c r="I288" t="s">
        <v>920</v>
      </c>
      <c r="J288" t="s">
        <v>3</v>
      </c>
      <c r="K288" t="s">
        <v>921</v>
      </c>
      <c r="L288">
        <v>1191</v>
      </c>
      <c r="N288">
        <v>1013</v>
      </c>
      <c r="O288" t="s">
        <v>922</v>
      </c>
      <c r="P288" t="s">
        <v>922</v>
      </c>
      <c r="Q288">
        <v>1</v>
      </c>
      <c r="W288">
        <v>0</v>
      </c>
      <c r="X288">
        <v>-1417349443</v>
      </c>
      <c r="Y288">
        <f t="shared" si="82"/>
        <v>3.2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1</v>
      </c>
      <c r="AJ288">
        <v>1</v>
      </c>
      <c r="AK288">
        <v>1</v>
      </c>
      <c r="AL288">
        <v>1</v>
      </c>
      <c r="AM288">
        <v>-2</v>
      </c>
      <c r="AN288">
        <v>0</v>
      </c>
      <c r="AO288">
        <v>0</v>
      </c>
      <c r="AP288">
        <v>1</v>
      </c>
      <c r="AQ288">
        <v>1</v>
      </c>
      <c r="AR288">
        <v>0</v>
      </c>
      <c r="AS288" t="s">
        <v>3</v>
      </c>
      <c r="AT288">
        <v>3.2</v>
      </c>
      <c r="AU288" t="s">
        <v>3</v>
      </c>
      <c r="AV288">
        <v>2</v>
      </c>
      <c r="AW288">
        <v>2</v>
      </c>
      <c r="AX288">
        <v>72311403</v>
      </c>
      <c r="AY288">
        <v>1</v>
      </c>
      <c r="AZ288">
        <v>0</v>
      </c>
      <c r="BA288">
        <v>311</v>
      </c>
      <c r="BB288">
        <v>1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CV288">
        <v>0</v>
      </c>
      <c r="CW288">
        <v>0</v>
      </c>
      <c r="CX288">
        <f>ROUND(Y288*Source!I317,7)</f>
        <v>0.485184</v>
      </c>
      <c r="CY288">
        <f>AD288</f>
        <v>0</v>
      </c>
      <c r="CZ288">
        <f>AH288</f>
        <v>0</v>
      </c>
      <c r="DA288">
        <f>AL288</f>
        <v>1</v>
      </c>
      <c r="DB288">
        <f t="shared" si="86"/>
        <v>0</v>
      </c>
      <c r="DC288">
        <f t="shared" si="87"/>
        <v>0</v>
      </c>
      <c r="DD288" t="s">
        <v>3</v>
      </c>
      <c r="DE288" t="s">
        <v>3</v>
      </c>
      <c r="DF288">
        <f>ROUND(ROUND(AE288,2)*CX288,2)</f>
        <v>0</v>
      </c>
      <c r="DG288">
        <f t="shared" si="92"/>
        <v>0</v>
      </c>
      <c r="DH288">
        <f t="shared" si="89"/>
        <v>0</v>
      </c>
      <c r="DI288">
        <f t="shared" si="90"/>
        <v>0</v>
      </c>
      <c r="DJ288">
        <f>DI288</f>
        <v>0</v>
      </c>
      <c r="DK288">
        <v>0</v>
      </c>
      <c r="DL288" t="s">
        <v>3</v>
      </c>
      <c r="DM288">
        <v>0</v>
      </c>
      <c r="DN288" t="s">
        <v>3</v>
      </c>
      <c r="DO288">
        <v>0</v>
      </c>
    </row>
    <row r="289" spans="1:119" x14ac:dyDescent="0.2">
      <c r="A289">
        <f>ROW(Source!A317)</f>
        <v>317</v>
      </c>
      <c r="B289">
        <v>72309884</v>
      </c>
      <c r="C289">
        <v>72311389</v>
      </c>
      <c r="D289">
        <v>70617656</v>
      </c>
      <c r="E289">
        <v>1</v>
      </c>
      <c r="F289">
        <v>1</v>
      </c>
      <c r="G289">
        <v>1</v>
      </c>
      <c r="H289">
        <v>2</v>
      </c>
      <c r="I289" t="s">
        <v>1073</v>
      </c>
      <c r="J289" t="s">
        <v>1074</v>
      </c>
      <c r="K289" t="s">
        <v>1075</v>
      </c>
      <c r="L289">
        <v>1368</v>
      </c>
      <c r="N289">
        <v>1011</v>
      </c>
      <c r="O289" t="s">
        <v>926</v>
      </c>
      <c r="P289" t="s">
        <v>926</v>
      </c>
      <c r="Q289">
        <v>1</v>
      </c>
      <c r="W289">
        <v>0</v>
      </c>
      <c r="X289">
        <v>-1068589559</v>
      </c>
      <c r="Y289">
        <f t="shared" si="82"/>
        <v>1.6</v>
      </c>
      <c r="AA289">
        <v>0</v>
      </c>
      <c r="AB289">
        <v>1682.51</v>
      </c>
      <c r="AC289">
        <v>529.11</v>
      </c>
      <c r="AD289">
        <v>0</v>
      </c>
      <c r="AE289">
        <v>0</v>
      </c>
      <c r="AF289">
        <v>1682.51</v>
      </c>
      <c r="AG289">
        <v>529.11</v>
      </c>
      <c r="AH289">
        <v>0</v>
      </c>
      <c r="AI289">
        <v>1</v>
      </c>
      <c r="AJ289">
        <v>1</v>
      </c>
      <c r="AK289">
        <v>1</v>
      </c>
      <c r="AL289">
        <v>1</v>
      </c>
      <c r="AM289">
        <v>-2</v>
      </c>
      <c r="AN289">
        <v>0</v>
      </c>
      <c r="AO289">
        <v>0</v>
      </c>
      <c r="AP289">
        <v>1</v>
      </c>
      <c r="AQ289">
        <v>1</v>
      </c>
      <c r="AR289">
        <v>0</v>
      </c>
      <c r="AS289" t="s">
        <v>3</v>
      </c>
      <c r="AT289">
        <v>1.6</v>
      </c>
      <c r="AU289" t="s">
        <v>3</v>
      </c>
      <c r="AV289">
        <v>1</v>
      </c>
      <c r="AW289">
        <v>2</v>
      </c>
      <c r="AX289">
        <v>72311404</v>
      </c>
      <c r="AY289">
        <v>1</v>
      </c>
      <c r="AZ289">
        <v>0</v>
      </c>
      <c r="BA289">
        <v>312</v>
      </c>
      <c r="BB289">
        <v>1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2692.0160000000001</v>
      </c>
      <c r="BL289">
        <v>846.57600000000002</v>
      </c>
      <c r="BM289">
        <v>0</v>
      </c>
      <c r="BN289">
        <v>0</v>
      </c>
      <c r="BO289">
        <v>1.6</v>
      </c>
      <c r="BP289">
        <v>1</v>
      </c>
      <c r="BQ289">
        <v>0</v>
      </c>
      <c r="BR289">
        <v>2692.0160000000001</v>
      </c>
      <c r="BS289">
        <v>846.57600000000002</v>
      </c>
      <c r="BT289">
        <v>0</v>
      </c>
      <c r="BU289">
        <v>0</v>
      </c>
      <c r="BV289">
        <v>1.6</v>
      </c>
      <c r="BW289">
        <v>1</v>
      </c>
      <c r="CV289">
        <v>0</v>
      </c>
      <c r="CW289">
        <f>ROUND(Y289*Source!I317*DO289,7)</f>
        <v>0.242592</v>
      </c>
      <c r="CX289">
        <f>ROUND(Y289*Source!I317,7)</f>
        <v>0.242592</v>
      </c>
      <c r="CY289">
        <f>AB289</f>
        <v>1682.51</v>
      </c>
      <c r="CZ289">
        <f>AF289</f>
        <v>1682.51</v>
      </c>
      <c r="DA289">
        <f>AJ289</f>
        <v>1</v>
      </c>
      <c r="DB289">
        <f t="shared" si="86"/>
        <v>2692.02</v>
      </c>
      <c r="DC289">
        <f t="shared" si="87"/>
        <v>846.58</v>
      </c>
      <c r="DD289" t="s">
        <v>3</v>
      </c>
      <c r="DE289" t="s">
        <v>3</v>
      </c>
      <c r="DF289">
        <f>ROUND(ROUND(AE289,2)*CX289,2)</f>
        <v>0</v>
      </c>
      <c r="DG289">
        <f t="shared" si="92"/>
        <v>408.16</v>
      </c>
      <c r="DH289">
        <f t="shared" si="89"/>
        <v>128.36000000000001</v>
      </c>
      <c r="DI289">
        <f t="shared" si="90"/>
        <v>0</v>
      </c>
      <c r="DJ289">
        <f>DG289+DH289</f>
        <v>536.52</v>
      </c>
      <c r="DK289">
        <v>1</v>
      </c>
      <c r="DL289" t="s">
        <v>927</v>
      </c>
      <c r="DM289">
        <v>6</v>
      </c>
      <c r="DN289" t="s">
        <v>922</v>
      </c>
      <c r="DO289">
        <v>1</v>
      </c>
    </row>
    <row r="290" spans="1:119" x14ac:dyDescent="0.2">
      <c r="A290">
        <f>ROW(Source!A317)</f>
        <v>317</v>
      </c>
      <c r="B290">
        <v>72309884</v>
      </c>
      <c r="C290">
        <v>72311389</v>
      </c>
      <c r="D290">
        <v>70618558</v>
      </c>
      <c r="E290">
        <v>1</v>
      </c>
      <c r="F290">
        <v>1</v>
      </c>
      <c r="G290">
        <v>1</v>
      </c>
      <c r="H290">
        <v>2</v>
      </c>
      <c r="I290" t="s">
        <v>978</v>
      </c>
      <c r="J290" t="s">
        <v>979</v>
      </c>
      <c r="K290" t="s">
        <v>980</v>
      </c>
      <c r="L290">
        <v>1368</v>
      </c>
      <c r="N290">
        <v>1011</v>
      </c>
      <c r="O290" t="s">
        <v>926</v>
      </c>
      <c r="P290" t="s">
        <v>926</v>
      </c>
      <c r="Q290">
        <v>1</v>
      </c>
      <c r="W290">
        <v>0</v>
      </c>
      <c r="X290">
        <v>-312038840</v>
      </c>
      <c r="Y290">
        <f t="shared" si="82"/>
        <v>1.6</v>
      </c>
      <c r="AA290">
        <v>0</v>
      </c>
      <c r="AB290">
        <v>579.09</v>
      </c>
      <c r="AC290">
        <v>393.89</v>
      </c>
      <c r="AD290">
        <v>0</v>
      </c>
      <c r="AE290">
        <v>0</v>
      </c>
      <c r="AF290">
        <v>579.09</v>
      </c>
      <c r="AG290">
        <v>393.89</v>
      </c>
      <c r="AH290">
        <v>0</v>
      </c>
      <c r="AI290">
        <v>1</v>
      </c>
      <c r="AJ290">
        <v>1</v>
      </c>
      <c r="AK290">
        <v>1</v>
      </c>
      <c r="AL290">
        <v>1</v>
      </c>
      <c r="AM290">
        <v>-2</v>
      </c>
      <c r="AN290">
        <v>0</v>
      </c>
      <c r="AO290">
        <v>0</v>
      </c>
      <c r="AP290">
        <v>1</v>
      </c>
      <c r="AQ290">
        <v>1</v>
      </c>
      <c r="AR290">
        <v>0</v>
      </c>
      <c r="AS290" t="s">
        <v>3</v>
      </c>
      <c r="AT290">
        <v>1.6</v>
      </c>
      <c r="AU290" t="s">
        <v>3</v>
      </c>
      <c r="AV290">
        <v>1</v>
      </c>
      <c r="AW290">
        <v>2</v>
      </c>
      <c r="AX290">
        <v>72311405</v>
      </c>
      <c r="AY290">
        <v>1</v>
      </c>
      <c r="AZ290">
        <v>0</v>
      </c>
      <c r="BA290">
        <v>313</v>
      </c>
      <c r="BB290">
        <v>1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926.5440000000001</v>
      </c>
      <c r="BL290">
        <v>630.22400000000005</v>
      </c>
      <c r="BM290">
        <v>0</v>
      </c>
      <c r="BN290">
        <v>0</v>
      </c>
      <c r="BO290">
        <v>1.6</v>
      </c>
      <c r="BP290">
        <v>1</v>
      </c>
      <c r="BQ290">
        <v>0</v>
      </c>
      <c r="BR290">
        <v>926.5440000000001</v>
      </c>
      <c r="BS290">
        <v>630.22400000000005</v>
      </c>
      <c r="BT290">
        <v>0</v>
      </c>
      <c r="BU290">
        <v>0</v>
      </c>
      <c r="BV290">
        <v>1.6</v>
      </c>
      <c r="BW290">
        <v>1</v>
      </c>
      <c r="CV290">
        <v>0</v>
      </c>
      <c r="CW290">
        <f>ROUND(Y290*Source!I317*DO290,7)</f>
        <v>0.242592</v>
      </c>
      <c r="CX290">
        <f>ROUND(Y290*Source!I317,7)</f>
        <v>0.242592</v>
      </c>
      <c r="CY290">
        <f>AB290</f>
        <v>579.09</v>
      </c>
      <c r="CZ290">
        <f>AF290</f>
        <v>579.09</v>
      </c>
      <c r="DA290">
        <f>AJ290</f>
        <v>1</v>
      </c>
      <c r="DB290">
        <f t="shared" si="86"/>
        <v>926.54</v>
      </c>
      <c r="DC290">
        <f t="shared" si="87"/>
        <v>630.22</v>
      </c>
      <c r="DD290" t="s">
        <v>3</v>
      </c>
      <c r="DE290" t="s">
        <v>3</v>
      </c>
      <c r="DF290">
        <f>ROUND(ROUND(AE290,2)*CX290,2)</f>
        <v>0</v>
      </c>
      <c r="DG290">
        <f t="shared" si="92"/>
        <v>140.47999999999999</v>
      </c>
      <c r="DH290">
        <f t="shared" si="89"/>
        <v>95.55</v>
      </c>
      <c r="DI290">
        <f t="shared" si="90"/>
        <v>0</v>
      </c>
      <c r="DJ290">
        <f>DG290+DH290</f>
        <v>236.02999999999997</v>
      </c>
      <c r="DK290">
        <v>1</v>
      </c>
      <c r="DL290" t="s">
        <v>947</v>
      </c>
      <c r="DM290">
        <v>4</v>
      </c>
      <c r="DN290" t="s">
        <v>922</v>
      </c>
      <c r="DO290">
        <v>1</v>
      </c>
    </row>
    <row r="291" spans="1:119" x14ac:dyDescent="0.2">
      <c r="A291">
        <f>ROW(Source!A317)</f>
        <v>317</v>
      </c>
      <c r="B291">
        <v>72309884</v>
      </c>
      <c r="C291">
        <v>72311389</v>
      </c>
      <c r="D291">
        <v>70618755</v>
      </c>
      <c r="E291">
        <v>1</v>
      </c>
      <c r="F291">
        <v>1</v>
      </c>
      <c r="G291">
        <v>1</v>
      </c>
      <c r="H291">
        <v>2</v>
      </c>
      <c r="I291" t="s">
        <v>941</v>
      </c>
      <c r="J291" t="s">
        <v>942</v>
      </c>
      <c r="K291" t="s">
        <v>943</v>
      </c>
      <c r="L291">
        <v>1368</v>
      </c>
      <c r="N291">
        <v>1011</v>
      </c>
      <c r="O291" t="s">
        <v>926</v>
      </c>
      <c r="P291" t="s">
        <v>926</v>
      </c>
      <c r="Q291">
        <v>1</v>
      </c>
      <c r="W291">
        <v>0</v>
      </c>
      <c r="X291">
        <v>462025989</v>
      </c>
      <c r="Y291">
        <f t="shared" si="82"/>
        <v>13.07</v>
      </c>
      <c r="AA291">
        <v>0</v>
      </c>
      <c r="AB291">
        <v>42.96</v>
      </c>
      <c r="AC291">
        <v>0</v>
      </c>
      <c r="AD291">
        <v>0</v>
      </c>
      <c r="AE291">
        <v>0</v>
      </c>
      <c r="AF291">
        <v>42.96</v>
      </c>
      <c r="AG291">
        <v>0</v>
      </c>
      <c r="AH291">
        <v>0</v>
      </c>
      <c r="AI291">
        <v>1</v>
      </c>
      <c r="AJ291">
        <v>1</v>
      </c>
      <c r="AK291">
        <v>1</v>
      </c>
      <c r="AL291">
        <v>1</v>
      </c>
      <c r="AM291">
        <v>-2</v>
      </c>
      <c r="AN291">
        <v>0</v>
      </c>
      <c r="AO291">
        <v>0</v>
      </c>
      <c r="AP291">
        <v>1</v>
      </c>
      <c r="AQ291">
        <v>1</v>
      </c>
      <c r="AR291">
        <v>0</v>
      </c>
      <c r="AS291" t="s">
        <v>3</v>
      </c>
      <c r="AT291">
        <v>13.07</v>
      </c>
      <c r="AU291" t="s">
        <v>3</v>
      </c>
      <c r="AV291">
        <v>1</v>
      </c>
      <c r="AW291">
        <v>2</v>
      </c>
      <c r="AX291">
        <v>72311406</v>
      </c>
      <c r="AY291">
        <v>1</v>
      </c>
      <c r="AZ291">
        <v>0</v>
      </c>
      <c r="BA291">
        <v>314</v>
      </c>
      <c r="BB291">
        <v>1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561.48720000000003</v>
      </c>
      <c r="BL291">
        <v>0</v>
      </c>
      <c r="BM291">
        <v>0</v>
      </c>
      <c r="BN291">
        <v>0</v>
      </c>
      <c r="BO291">
        <v>0</v>
      </c>
      <c r="BP291">
        <v>1</v>
      </c>
      <c r="BQ291">
        <v>0</v>
      </c>
      <c r="BR291">
        <v>561.48720000000003</v>
      </c>
      <c r="BS291">
        <v>0</v>
      </c>
      <c r="BT291">
        <v>0</v>
      </c>
      <c r="BU291">
        <v>0</v>
      </c>
      <c r="BV291">
        <v>0</v>
      </c>
      <c r="BW291">
        <v>1</v>
      </c>
      <c r="CV291">
        <v>0</v>
      </c>
      <c r="CW291">
        <f>ROUND(Y291*Source!I317*DO291,7)</f>
        <v>0</v>
      </c>
      <c r="CX291">
        <f>ROUND(Y291*Source!I317,7)</f>
        <v>1.9816734</v>
      </c>
      <c r="CY291">
        <f>AB291</f>
        <v>42.96</v>
      </c>
      <c r="CZ291">
        <f>AF291</f>
        <v>42.96</v>
      </c>
      <c r="DA291">
        <f>AJ291</f>
        <v>1</v>
      </c>
      <c r="DB291">
        <f t="shared" si="86"/>
        <v>561.49</v>
      </c>
      <c r="DC291">
        <f t="shared" si="87"/>
        <v>0</v>
      </c>
      <c r="DD291" t="s">
        <v>3</v>
      </c>
      <c r="DE291" t="s">
        <v>3</v>
      </c>
      <c r="DF291">
        <f>ROUND(ROUND(AE291,2)*CX291,2)</f>
        <v>0</v>
      </c>
      <c r="DG291">
        <f t="shared" si="92"/>
        <v>85.13</v>
      </c>
      <c r="DH291">
        <f t="shared" si="89"/>
        <v>0</v>
      </c>
      <c r="DI291">
        <f t="shared" si="90"/>
        <v>0</v>
      </c>
      <c r="DJ291">
        <f>DG291+DH291</f>
        <v>85.13</v>
      </c>
      <c r="DK291">
        <v>1</v>
      </c>
      <c r="DL291" t="s">
        <v>3</v>
      </c>
      <c r="DM291">
        <v>0</v>
      </c>
      <c r="DN291" t="s">
        <v>3</v>
      </c>
      <c r="DO291">
        <v>0</v>
      </c>
    </row>
    <row r="292" spans="1:119" x14ac:dyDescent="0.2">
      <c r="A292">
        <f>ROW(Source!A317)</f>
        <v>317</v>
      </c>
      <c r="B292">
        <v>72309884</v>
      </c>
      <c r="C292">
        <v>72311389</v>
      </c>
      <c r="D292">
        <v>70568517</v>
      </c>
      <c r="E292">
        <v>1</v>
      </c>
      <c r="F292">
        <v>1</v>
      </c>
      <c r="G292">
        <v>1</v>
      </c>
      <c r="H292">
        <v>3</v>
      </c>
      <c r="I292" t="s">
        <v>955</v>
      </c>
      <c r="J292" t="s">
        <v>956</v>
      </c>
      <c r="K292" t="s">
        <v>957</v>
      </c>
      <c r="L292">
        <v>1346</v>
      </c>
      <c r="N292">
        <v>1009</v>
      </c>
      <c r="O292" t="s">
        <v>443</v>
      </c>
      <c r="P292" t="s">
        <v>443</v>
      </c>
      <c r="Q292">
        <v>1</v>
      </c>
      <c r="W292">
        <v>0</v>
      </c>
      <c r="X292">
        <v>-1476217930</v>
      </c>
      <c r="Y292">
        <f t="shared" si="82"/>
        <v>4.2</v>
      </c>
      <c r="AA292">
        <v>144.74</v>
      </c>
      <c r="AB292">
        <v>0</v>
      </c>
      <c r="AC292">
        <v>0</v>
      </c>
      <c r="AD292">
        <v>0</v>
      </c>
      <c r="AE292">
        <v>155.63</v>
      </c>
      <c r="AF292">
        <v>0</v>
      </c>
      <c r="AG292">
        <v>0</v>
      </c>
      <c r="AH292">
        <v>0</v>
      </c>
      <c r="AI292">
        <v>0.93</v>
      </c>
      <c r="AJ292">
        <v>1</v>
      </c>
      <c r="AK292">
        <v>1</v>
      </c>
      <c r="AL292">
        <v>1</v>
      </c>
      <c r="AM292">
        <v>2</v>
      </c>
      <c r="AN292">
        <v>0</v>
      </c>
      <c r="AO292">
        <v>0</v>
      </c>
      <c r="AP292">
        <v>1</v>
      </c>
      <c r="AQ292">
        <v>1</v>
      </c>
      <c r="AR292">
        <v>0</v>
      </c>
      <c r="AS292" t="s">
        <v>3</v>
      </c>
      <c r="AT292">
        <v>4.2</v>
      </c>
      <c r="AU292" t="s">
        <v>3</v>
      </c>
      <c r="AV292">
        <v>0</v>
      </c>
      <c r="AW292">
        <v>2</v>
      </c>
      <c r="AX292">
        <v>72311407</v>
      </c>
      <c r="AY292">
        <v>1</v>
      </c>
      <c r="AZ292">
        <v>0</v>
      </c>
      <c r="BA292">
        <v>315</v>
      </c>
      <c r="BB292">
        <v>1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653.64599999999996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1</v>
      </c>
      <c r="BQ292">
        <v>653.64599999999996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1</v>
      </c>
      <c r="CV292">
        <v>0</v>
      </c>
      <c r="CW292">
        <v>0</v>
      </c>
      <c r="CX292">
        <f>ROUND(Y292*Source!I317,7)</f>
        <v>0.63680400000000004</v>
      </c>
      <c r="CY292">
        <f t="shared" ref="CY292:CY298" si="93">AA292</f>
        <v>144.74</v>
      </c>
      <c r="CZ292">
        <f t="shared" ref="CZ292:CZ298" si="94">AE292</f>
        <v>155.63</v>
      </c>
      <c r="DA292">
        <f t="shared" ref="DA292:DA298" si="95">AI292</f>
        <v>0.93</v>
      </c>
      <c r="DB292">
        <f t="shared" si="86"/>
        <v>653.65</v>
      </c>
      <c r="DC292">
        <f t="shared" si="87"/>
        <v>0</v>
      </c>
      <c r="DD292" t="s">
        <v>3</v>
      </c>
      <c r="DE292" t="s">
        <v>3</v>
      </c>
      <c r="DF292">
        <f t="shared" ref="DF292:DF297" si="96">ROUND(ROUND(AE292*AI292,2)*CX292,2)</f>
        <v>92.17</v>
      </c>
      <c r="DG292">
        <f t="shared" si="92"/>
        <v>0</v>
      </c>
      <c r="DH292">
        <f t="shared" si="89"/>
        <v>0</v>
      </c>
      <c r="DI292">
        <f t="shared" si="90"/>
        <v>0</v>
      </c>
      <c r="DJ292">
        <f t="shared" ref="DJ292:DJ298" si="97">DF292</f>
        <v>92.17</v>
      </c>
      <c r="DK292">
        <v>0</v>
      </c>
      <c r="DL292" t="s">
        <v>3</v>
      </c>
      <c r="DM292">
        <v>0</v>
      </c>
      <c r="DN292" t="s">
        <v>3</v>
      </c>
      <c r="DO292">
        <v>0</v>
      </c>
    </row>
    <row r="293" spans="1:119" x14ac:dyDescent="0.2">
      <c r="A293">
        <f>ROW(Source!A317)</f>
        <v>317</v>
      </c>
      <c r="B293">
        <v>72309884</v>
      </c>
      <c r="C293">
        <v>72311389</v>
      </c>
      <c r="D293">
        <v>70569270</v>
      </c>
      <c r="E293">
        <v>1</v>
      </c>
      <c r="F293">
        <v>1</v>
      </c>
      <c r="G293">
        <v>1</v>
      </c>
      <c r="H293">
        <v>3</v>
      </c>
      <c r="I293" t="s">
        <v>990</v>
      </c>
      <c r="J293" t="s">
        <v>991</v>
      </c>
      <c r="K293" t="s">
        <v>992</v>
      </c>
      <c r="L293">
        <v>1346</v>
      </c>
      <c r="N293">
        <v>1009</v>
      </c>
      <c r="O293" t="s">
        <v>443</v>
      </c>
      <c r="P293" t="s">
        <v>443</v>
      </c>
      <c r="Q293">
        <v>1</v>
      </c>
      <c r="W293">
        <v>0</v>
      </c>
      <c r="X293">
        <v>-489290570</v>
      </c>
      <c r="Y293">
        <f t="shared" si="82"/>
        <v>27</v>
      </c>
      <c r="AA293">
        <v>197.67</v>
      </c>
      <c r="AB293">
        <v>0</v>
      </c>
      <c r="AC293">
        <v>0</v>
      </c>
      <c r="AD293">
        <v>0</v>
      </c>
      <c r="AE293">
        <v>174.93</v>
      </c>
      <c r="AF293">
        <v>0</v>
      </c>
      <c r="AG293">
        <v>0</v>
      </c>
      <c r="AH293">
        <v>0</v>
      </c>
      <c r="AI293">
        <v>1.1299999999999999</v>
      </c>
      <c r="AJ293">
        <v>1</v>
      </c>
      <c r="AK293">
        <v>1</v>
      </c>
      <c r="AL293">
        <v>1</v>
      </c>
      <c r="AM293">
        <v>2</v>
      </c>
      <c r="AN293">
        <v>0</v>
      </c>
      <c r="AO293">
        <v>0</v>
      </c>
      <c r="AP293">
        <v>1</v>
      </c>
      <c r="AQ293">
        <v>1</v>
      </c>
      <c r="AR293">
        <v>0</v>
      </c>
      <c r="AS293" t="s">
        <v>3</v>
      </c>
      <c r="AT293">
        <v>27</v>
      </c>
      <c r="AU293" t="s">
        <v>3</v>
      </c>
      <c r="AV293">
        <v>0</v>
      </c>
      <c r="AW293">
        <v>2</v>
      </c>
      <c r="AX293">
        <v>72311408</v>
      </c>
      <c r="AY293">
        <v>1</v>
      </c>
      <c r="AZ293">
        <v>0</v>
      </c>
      <c r="BA293">
        <v>316</v>
      </c>
      <c r="BB293">
        <v>1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4723.1100000000006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1</v>
      </c>
      <c r="BQ293">
        <v>4723.1100000000006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1</v>
      </c>
      <c r="CV293">
        <v>0</v>
      </c>
      <c r="CW293">
        <v>0</v>
      </c>
      <c r="CX293">
        <f>ROUND(Y293*Source!I317,7)</f>
        <v>4.0937400000000004</v>
      </c>
      <c r="CY293">
        <f t="shared" si="93"/>
        <v>197.67</v>
      </c>
      <c r="CZ293">
        <f t="shared" si="94"/>
        <v>174.93</v>
      </c>
      <c r="DA293">
        <f t="shared" si="95"/>
        <v>1.1299999999999999</v>
      </c>
      <c r="DB293">
        <f t="shared" si="86"/>
        <v>4723.1099999999997</v>
      </c>
      <c r="DC293">
        <f t="shared" si="87"/>
        <v>0</v>
      </c>
      <c r="DD293" t="s">
        <v>3</v>
      </c>
      <c r="DE293" t="s">
        <v>3</v>
      </c>
      <c r="DF293">
        <f t="shared" si="96"/>
        <v>809.21</v>
      </c>
      <c r="DG293">
        <f t="shared" si="92"/>
        <v>0</v>
      </c>
      <c r="DH293">
        <f t="shared" si="89"/>
        <v>0</v>
      </c>
      <c r="DI293">
        <f t="shared" si="90"/>
        <v>0</v>
      </c>
      <c r="DJ293">
        <f t="shared" si="97"/>
        <v>809.21</v>
      </c>
      <c r="DK293">
        <v>0</v>
      </c>
      <c r="DL293" t="s">
        <v>3</v>
      </c>
      <c r="DM293">
        <v>0</v>
      </c>
      <c r="DN293" t="s">
        <v>3</v>
      </c>
      <c r="DO293">
        <v>0</v>
      </c>
    </row>
    <row r="294" spans="1:119" x14ac:dyDescent="0.2">
      <c r="A294">
        <f>ROW(Source!A317)</f>
        <v>317</v>
      </c>
      <c r="B294">
        <v>72309884</v>
      </c>
      <c r="C294">
        <v>72311389</v>
      </c>
      <c r="D294">
        <v>70569342</v>
      </c>
      <c r="E294">
        <v>1</v>
      </c>
      <c r="F294">
        <v>1</v>
      </c>
      <c r="G294">
        <v>1</v>
      </c>
      <c r="H294">
        <v>3</v>
      </c>
      <c r="I294" t="s">
        <v>1256</v>
      </c>
      <c r="J294" t="s">
        <v>1257</v>
      </c>
      <c r="K294" t="s">
        <v>1258</v>
      </c>
      <c r="L294">
        <v>1425</v>
      </c>
      <c r="N294">
        <v>1013</v>
      </c>
      <c r="O294" t="s">
        <v>206</v>
      </c>
      <c r="P294" t="s">
        <v>206</v>
      </c>
      <c r="Q294">
        <v>1</v>
      </c>
      <c r="W294">
        <v>0</v>
      </c>
      <c r="X294">
        <v>349184267</v>
      </c>
      <c r="Y294">
        <f t="shared" si="82"/>
        <v>0.8</v>
      </c>
      <c r="AA294">
        <v>290.08</v>
      </c>
      <c r="AB294">
        <v>0</v>
      </c>
      <c r="AC294">
        <v>0</v>
      </c>
      <c r="AD294">
        <v>0</v>
      </c>
      <c r="AE294">
        <v>237.77</v>
      </c>
      <c r="AF294">
        <v>0</v>
      </c>
      <c r="AG294">
        <v>0</v>
      </c>
      <c r="AH294">
        <v>0</v>
      </c>
      <c r="AI294">
        <v>1.22</v>
      </c>
      <c r="AJ294">
        <v>1</v>
      </c>
      <c r="AK294">
        <v>1</v>
      </c>
      <c r="AL294">
        <v>1</v>
      </c>
      <c r="AM294">
        <v>2</v>
      </c>
      <c r="AN294">
        <v>0</v>
      </c>
      <c r="AO294">
        <v>0</v>
      </c>
      <c r="AP294">
        <v>1</v>
      </c>
      <c r="AQ294">
        <v>1</v>
      </c>
      <c r="AR294">
        <v>0</v>
      </c>
      <c r="AS294" t="s">
        <v>3</v>
      </c>
      <c r="AT294">
        <v>0.8</v>
      </c>
      <c r="AU294" t="s">
        <v>3</v>
      </c>
      <c r="AV294">
        <v>0</v>
      </c>
      <c r="AW294">
        <v>2</v>
      </c>
      <c r="AX294">
        <v>72311409</v>
      </c>
      <c r="AY294">
        <v>1</v>
      </c>
      <c r="AZ294">
        <v>0</v>
      </c>
      <c r="BA294">
        <v>317</v>
      </c>
      <c r="BB294">
        <v>1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190.21600000000001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1</v>
      </c>
      <c r="BQ294">
        <v>190.21600000000001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1</v>
      </c>
      <c r="CV294">
        <v>0</v>
      </c>
      <c r="CW294">
        <v>0</v>
      </c>
      <c r="CX294">
        <f>ROUND(Y294*Source!I317,7)</f>
        <v>0.121296</v>
      </c>
      <c r="CY294">
        <f t="shared" si="93"/>
        <v>290.08</v>
      </c>
      <c r="CZ294">
        <f t="shared" si="94"/>
        <v>237.77</v>
      </c>
      <c r="DA294">
        <f t="shared" si="95"/>
        <v>1.22</v>
      </c>
      <c r="DB294">
        <f t="shared" si="86"/>
        <v>190.22</v>
      </c>
      <c r="DC294">
        <f t="shared" si="87"/>
        <v>0</v>
      </c>
      <c r="DD294" t="s">
        <v>3</v>
      </c>
      <c r="DE294" t="s">
        <v>3</v>
      </c>
      <c r="DF294">
        <f t="shared" si="96"/>
        <v>35.19</v>
      </c>
      <c r="DG294">
        <f t="shared" si="92"/>
        <v>0</v>
      </c>
      <c r="DH294">
        <f t="shared" si="89"/>
        <v>0</v>
      </c>
      <c r="DI294">
        <f t="shared" si="90"/>
        <v>0</v>
      </c>
      <c r="DJ294">
        <f t="shared" si="97"/>
        <v>35.19</v>
      </c>
      <c r="DK294">
        <v>0</v>
      </c>
      <c r="DL294" t="s">
        <v>3</v>
      </c>
      <c r="DM294">
        <v>0</v>
      </c>
      <c r="DN294" t="s">
        <v>3</v>
      </c>
      <c r="DO294">
        <v>0</v>
      </c>
    </row>
    <row r="295" spans="1:119" x14ac:dyDescent="0.2">
      <c r="A295">
        <f>ROW(Source!A317)</f>
        <v>317</v>
      </c>
      <c r="B295">
        <v>72309884</v>
      </c>
      <c r="C295">
        <v>72311389</v>
      </c>
      <c r="D295">
        <v>70570848</v>
      </c>
      <c r="E295">
        <v>1</v>
      </c>
      <c r="F295">
        <v>1</v>
      </c>
      <c r="G295">
        <v>1</v>
      </c>
      <c r="H295">
        <v>3</v>
      </c>
      <c r="I295" t="s">
        <v>1103</v>
      </c>
      <c r="J295" t="s">
        <v>1104</v>
      </c>
      <c r="K295" t="s">
        <v>1105</v>
      </c>
      <c r="L295">
        <v>1339</v>
      </c>
      <c r="N295">
        <v>1007</v>
      </c>
      <c r="O295" t="s">
        <v>231</v>
      </c>
      <c r="P295" t="s">
        <v>231</v>
      </c>
      <c r="Q295">
        <v>1</v>
      </c>
      <c r="W295">
        <v>0</v>
      </c>
      <c r="X295">
        <v>379932261</v>
      </c>
      <c r="Y295">
        <f t="shared" si="82"/>
        <v>0.15</v>
      </c>
      <c r="AA295">
        <v>2006.46</v>
      </c>
      <c r="AB295">
        <v>0</v>
      </c>
      <c r="AC295">
        <v>0</v>
      </c>
      <c r="AD295">
        <v>0</v>
      </c>
      <c r="AE295">
        <v>565.20000000000005</v>
      </c>
      <c r="AF295">
        <v>0</v>
      </c>
      <c r="AG295">
        <v>0</v>
      </c>
      <c r="AH295">
        <v>0</v>
      </c>
      <c r="AI295">
        <v>3.55</v>
      </c>
      <c r="AJ295">
        <v>1</v>
      </c>
      <c r="AK295">
        <v>1</v>
      </c>
      <c r="AL295">
        <v>1</v>
      </c>
      <c r="AM295">
        <v>2</v>
      </c>
      <c r="AN295">
        <v>0</v>
      </c>
      <c r="AO295">
        <v>0</v>
      </c>
      <c r="AP295">
        <v>1</v>
      </c>
      <c r="AQ295">
        <v>1</v>
      </c>
      <c r="AR295">
        <v>0</v>
      </c>
      <c r="AS295" t="s">
        <v>3</v>
      </c>
      <c r="AT295">
        <v>0.15</v>
      </c>
      <c r="AU295" t="s">
        <v>3</v>
      </c>
      <c r="AV295">
        <v>0</v>
      </c>
      <c r="AW295">
        <v>2</v>
      </c>
      <c r="AX295">
        <v>72311410</v>
      </c>
      <c r="AY295">
        <v>1</v>
      </c>
      <c r="AZ295">
        <v>0</v>
      </c>
      <c r="BA295">
        <v>318</v>
      </c>
      <c r="BB295">
        <v>1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84.78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1</v>
      </c>
      <c r="BQ295">
        <v>84.78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1</v>
      </c>
      <c r="CV295">
        <v>0</v>
      </c>
      <c r="CW295">
        <v>0</v>
      </c>
      <c r="CX295">
        <f>ROUND(Y295*Source!I317,7)</f>
        <v>2.2742999999999999E-2</v>
      </c>
      <c r="CY295">
        <f t="shared" si="93"/>
        <v>2006.46</v>
      </c>
      <c r="CZ295">
        <f t="shared" si="94"/>
        <v>565.20000000000005</v>
      </c>
      <c r="DA295">
        <f t="shared" si="95"/>
        <v>3.55</v>
      </c>
      <c r="DB295">
        <f t="shared" si="86"/>
        <v>84.78</v>
      </c>
      <c r="DC295">
        <f t="shared" si="87"/>
        <v>0</v>
      </c>
      <c r="DD295" t="s">
        <v>3</v>
      </c>
      <c r="DE295" t="s">
        <v>3</v>
      </c>
      <c r="DF295">
        <f t="shared" si="96"/>
        <v>45.63</v>
      </c>
      <c r="DG295">
        <f t="shared" si="92"/>
        <v>0</v>
      </c>
      <c r="DH295">
        <f t="shared" si="89"/>
        <v>0</v>
      </c>
      <c r="DI295">
        <f t="shared" si="90"/>
        <v>0</v>
      </c>
      <c r="DJ295">
        <f t="shared" si="97"/>
        <v>45.63</v>
      </c>
      <c r="DK295">
        <v>0</v>
      </c>
      <c r="DL295" t="s">
        <v>3</v>
      </c>
      <c r="DM295">
        <v>0</v>
      </c>
      <c r="DN295" t="s">
        <v>3</v>
      </c>
      <c r="DO295">
        <v>0</v>
      </c>
    </row>
    <row r="296" spans="1:119" x14ac:dyDescent="0.2">
      <c r="A296">
        <f>ROW(Source!A317)</f>
        <v>317</v>
      </c>
      <c r="B296">
        <v>72309884</v>
      </c>
      <c r="C296">
        <v>72311389</v>
      </c>
      <c r="D296">
        <v>70571137</v>
      </c>
      <c r="E296">
        <v>1</v>
      </c>
      <c r="F296">
        <v>1</v>
      </c>
      <c r="G296">
        <v>1</v>
      </c>
      <c r="H296">
        <v>3</v>
      </c>
      <c r="I296" t="s">
        <v>1259</v>
      </c>
      <c r="J296" t="s">
        <v>1260</v>
      </c>
      <c r="K296" t="s">
        <v>1261</v>
      </c>
      <c r="L296">
        <v>1348</v>
      </c>
      <c r="N296">
        <v>1009</v>
      </c>
      <c r="O296" t="s">
        <v>236</v>
      </c>
      <c r="P296" t="s">
        <v>236</v>
      </c>
      <c r="Q296">
        <v>1000</v>
      </c>
      <c r="W296">
        <v>0</v>
      </c>
      <c r="X296">
        <v>-643339315</v>
      </c>
      <c r="Y296">
        <f t="shared" si="82"/>
        <v>0.18</v>
      </c>
      <c r="AA296">
        <v>6253.89</v>
      </c>
      <c r="AB296">
        <v>0</v>
      </c>
      <c r="AC296">
        <v>0</v>
      </c>
      <c r="AD296">
        <v>0</v>
      </c>
      <c r="AE296">
        <v>4885.8500000000004</v>
      </c>
      <c r="AF296">
        <v>0</v>
      </c>
      <c r="AG296">
        <v>0</v>
      </c>
      <c r="AH296">
        <v>0</v>
      </c>
      <c r="AI296">
        <v>1.28</v>
      </c>
      <c r="AJ296">
        <v>1</v>
      </c>
      <c r="AK296">
        <v>1</v>
      </c>
      <c r="AL296">
        <v>1</v>
      </c>
      <c r="AM296">
        <v>2</v>
      </c>
      <c r="AN296">
        <v>0</v>
      </c>
      <c r="AO296">
        <v>0</v>
      </c>
      <c r="AP296">
        <v>1</v>
      </c>
      <c r="AQ296">
        <v>1</v>
      </c>
      <c r="AR296">
        <v>0</v>
      </c>
      <c r="AS296" t="s">
        <v>3</v>
      </c>
      <c r="AT296">
        <v>0.18</v>
      </c>
      <c r="AU296" t="s">
        <v>3</v>
      </c>
      <c r="AV296">
        <v>0</v>
      </c>
      <c r="AW296">
        <v>2</v>
      </c>
      <c r="AX296">
        <v>72311411</v>
      </c>
      <c r="AY296">
        <v>1</v>
      </c>
      <c r="AZ296">
        <v>0</v>
      </c>
      <c r="BA296">
        <v>319</v>
      </c>
      <c r="BB296">
        <v>1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879.45300000000009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1</v>
      </c>
      <c r="BQ296">
        <v>879.45300000000009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1</v>
      </c>
      <c r="CV296">
        <v>0</v>
      </c>
      <c r="CW296">
        <v>0</v>
      </c>
      <c r="CX296">
        <f>ROUND(Y296*Source!I317,7)</f>
        <v>2.7291599999999999E-2</v>
      </c>
      <c r="CY296">
        <f t="shared" si="93"/>
        <v>6253.89</v>
      </c>
      <c r="CZ296">
        <f t="shared" si="94"/>
        <v>4885.8500000000004</v>
      </c>
      <c r="DA296">
        <f t="shared" si="95"/>
        <v>1.28</v>
      </c>
      <c r="DB296">
        <f t="shared" si="86"/>
        <v>879.45</v>
      </c>
      <c r="DC296">
        <f t="shared" si="87"/>
        <v>0</v>
      </c>
      <c r="DD296" t="s">
        <v>3</v>
      </c>
      <c r="DE296" t="s">
        <v>3</v>
      </c>
      <c r="DF296">
        <f t="shared" si="96"/>
        <v>170.68</v>
      </c>
      <c r="DG296">
        <f t="shared" si="92"/>
        <v>0</v>
      </c>
      <c r="DH296">
        <f t="shared" si="89"/>
        <v>0</v>
      </c>
      <c r="DI296">
        <f t="shared" si="90"/>
        <v>0</v>
      </c>
      <c r="DJ296">
        <f t="shared" si="97"/>
        <v>170.68</v>
      </c>
      <c r="DK296">
        <v>0</v>
      </c>
      <c r="DL296" t="s">
        <v>3</v>
      </c>
      <c r="DM296">
        <v>0</v>
      </c>
      <c r="DN296" t="s">
        <v>3</v>
      </c>
      <c r="DO296">
        <v>0</v>
      </c>
    </row>
    <row r="297" spans="1:119" x14ac:dyDescent="0.2">
      <c r="A297">
        <f>ROW(Source!A317)</f>
        <v>317</v>
      </c>
      <c r="B297">
        <v>72309884</v>
      </c>
      <c r="C297">
        <v>72311389</v>
      </c>
      <c r="D297">
        <v>70574408</v>
      </c>
      <c r="E297">
        <v>1</v>
      </c>
      <c r="F297">
        <v>1</v>
      </c>
      <c r="G297">
        <v>1</v>
      </c>
      <c r="H297">
        <v>3</v>
      </c>
      <c r="I297" t="s">
        <v>1262</v>
      </c>
      <c r="J297" t="s">
        <v>1263</v>
      </c>
      <c r="K297" t="s">
        <v>1264</v>
      </c>
      <c r="L297">
        <v>1348</v>
      </c>
      <c r="N297">
        <v>1009</v>
      </c>
      <c r="O297" t="s">
        <v>236</v>
      </c>
      <c r="P297" t="s">
        <v>236</v>
      </c>
      <c r="Q297">
        <v>1000</v>
      </c>
      <c r="W297">
        <v>0</v>
      </c>
      <c r="X297">
        <v>-901091791</v>
      </c>
      <c r="Y297">
        <f t="shared" si="82"/>
        <v>1</v>
      </c>
      <c r="AA297">
        <v>141073.60999999999</v>
      </c>
      <c r="AB297">
        <v>0</v>
      </c>
      <c r="AC297">
        <v>0</v>
      </c>
      <c r="AD297">
        <v>0</v>
      </c>
      <c r="AE297">
        <v>105278.81</v>
      </c>
      <c r="AF297">
        <v>0</v>
      </c>
      <c r="AG297">
        <v>0</v>
      </c>
      <c r="AH297">
        <v>0</v>
      </c>
      <c r="AI297">
        <v>1.34</v>
      </c>
      <c r="AJ297">
        <v>1</v>
      </c>
      <c r="AK297">
        <v>1</v>
      </c>
      <c r="AL297">
        <v>1</v>
      </c>
      <c r="AM297">
        <v>2</v>
      </c>
      <c r="AN297">
        <v>0</v>
      </c>
      <c r="AO297">
        <v>0</v>
      </c>
      <c r="AP297">
        <v>1</v>
      </c>
      <c r="AQ297">
        <v>1</v>
      </c>
      <c r="AR297">
        <v>0</v>
      </c>
      <c r="AS297" t="s">
        <v>3</v>
      </c>
      <c r="AT297">
        <v>1</v>
      </c>
      <c r="AU297" t="s">
        <v>3</v>
      </c>
      <c r="AV297">
        <v>0</v>
      </c>
      <c r="AW297">
        <v>2</v>
      </c>
      <c r="AX297">
        <v>72311412</v>
      </c>
      <c r="AY297">
        <v>1</v>
      </c>
      <c r="AZ297">
        <v>0</v>
      </c>
      <c r="BA297">
        <v>320</v>
      </c>
      <c r="BB297">
        <v>1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105278.81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1</v>
      </c>
      <c r="BQ297">
        <v>105278.81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1</v>
      </c>
      <c r="CV297">
        <v>0</v>
      </c>
      <c r="CW297">
        <v>0</v>
      </c>
      <c r="CX297">
        <f>ROUND(Y297*Source!I317,7)</f>
        <v>0.15162</v>
      </c>
      <c r="CY297">
        <f t="shared" si="93"/>
        <v>141073.60999999999</v>
      </c>
      <c r="CZ297">
        <f t="shared" si="94"/>
        <v>105278.81</v>
      </c>
      <c r="DA297">
        <f t="shared" si="95"/>
        <v>1.34</v>
      </c>
      <c r="DB297">
        <f t="shared" si="86"/>
        <v>105278.81</v>
      </c>
      <c r="DC297">
        <f t="shared" si="87"/>
        <v>0</v>
      </c>
      <c r="DD297" t="s">
        <v>3</v>
      </c>
      <c r="DE297" t="s">
        <v>3</v>
      </c>
      <c r="DF297">
        <f t="shared" si="96"/>
        <v>21389.58</v>
      </c>
      <c r="DG297">
        <f t="shared" si="92"/>
        <v>0</v>
      </c>
      <c r="DH297">
        <f t="shared" si="89"/>
        <v>0</v>
      </c>
      <c r="DI297">
        <f t="shared" si="90"/>
        <v>0</v>
      </c>
      <c r="DJ297">
        <f t="shared" si="97"/>
        <v>21389.58</v>
      </c>
      <c r="DK297">
        <v>0</v>
      </c>
      <c r="DL297" t="s">
        <v>3</v>
      </c>
      <c r="DM297">
        <v>0</v>
      </c>
      <c r="DN297" t="s">
        <v>3</v>
      </c>
      <c r="DO297">
        <v>0</v>
      </c>
    </row>
    <row r="298" spans="1:119" x14ac:dyDescent="0.2">
      <c r="A298">
        <f>ROW(Source!A317)</f>
        <v>317</v>
      </c>
      <c r="B298">
        <v>72309884</v>
      </c>
      <c r="C298">
        <v>72311389</v>
      </c>
      <c r="D298">
        <v>70497253</v>
      </c>
      <c r="E298">
        <v>118</v>
      </c>
      <c r="F298">
        <v>1</v>
      </c>
      <c r="G298">
        <v>1</v>
      </c>
      <c r="H298">
        <v>3</v>
      </c>
      <c r="I298" t="s">
        <v>184</v>
      </c>
      <c r="J298" t="s">
        <v>3</v>
      </c>
      <c r="K298" t="s">
        <v>185</v>
      </c>
      <c r="L298">
        <v>3277935</v>
      </c>
      <c r="N298">
        <v>1013</v>
      </c>
      <c r="O298" t="s">
        <v>186</v>
      </c>
      <c r="P298" t="s">
        <v>186</v>
      </c>
      <c r="Q298">
        <v>1</v>
      </c>
      <c r="W298">
        <v>0</v>
      </c>
      <c r="X298">
        <v>274903907</v>
      </c>
      <c r="Y298">
        <f t="shared" si="82"/>
        <v>2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1</v>
      </c>
      <c r="AJ298">
        <v>1</v>
      </c>
      <c r="AK298">
        <v>1</v>
      </c>
      <c r="AL298">
        <v>1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 t="s">
        <v>3</v>
      </c>
      <c r="AT298">
        <v>2</v>
      </c>
      <c r="AU298" t="s">
        <v>3</v>
      </c>
      <c r="AV298">
        <v>0</v>
      </c>
      <c r="AW298">
        <v>2</v>
      </c>
      <c r="AX298">
        <v>72311413</v>
      </c>
      <c r="AY298">
        <v>1</v>
      </c>
      <c r="AZ298">
        <v>0</v>
      </c>
      <c r="BA298">
        <v>321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CV298">
        <v>0</v>
      </c>
      <c r="CW298">
        <v>0</v>
      </c>
      <c r="CX298">
        <f>ROUND(Y298*Source!I317,7)</f>
        <v>0.30324000000000001</v>
      </c>
      <c r="CY298">
        <f t="shared" si="93"/>
        <v>0</v>
      </c>
      <c r="CZ298">
        <f t="shared" si="94"/>
        <v>0</v>
      </c>
      <c r="DA298">
        <f t="shared" si="95"/>
        <v>1</v>
      </c>
      <c r="DB298">
        <f t="shared" si="86"/>
        <v>0</v>
      </c>
      <c r="DC298">
        <f t="shared" si="87"/>
        <v>0</v>
      </c>
      <c r="DD298" t="s">
        <v>3</v>
      </c>
      <c r="DE298" t="s">
        <v>3</v>
      </c>
      <c r="DF298">
        <f t="shared" ref="DF298:DF305" si="98">ROUND(ROUND(AE298,2)*CX298,2)</f>
        <v>0</v>
      </c>
      <c r="DG298">
        <f t="shared" si="92"/>
        <v>0</v>
      </c>
      <c r="DH298">
        <f t="shared" si="89"/>
        <v>0</v>
      </c>
      <c r="DI298">
        <f t="shared" si="90"/>
        <v>0</v>
      </c>
      <c r="DJ298">
        <f t="shared" si="97"/>
        <v>0</v>
      </c>
      <c r="DK298">
        <v>0</v>
      </c>
      <c r="DL298" t="s">
        <v>3</v>
      </c>
      <c r="DM298">
        <v>0</v>
      </c>
      <c r="DN298" t="s">
        <v>3</v>
      </c>
      <c r="DO298">
        <v>0</v>
      </c>
    </row>
    <row r="299" spans="1:119" x14ac:dyDescent="0.2">
      <c r="A299">
        <f>ROW(Source!A319)</f>
        <v>319</v>
      </c>
      <c r="B299">
        <v>72309884</v>
      </c>
      <c r="C299">
        <v>72311415</v>
      </c>
      <c r="D299">
        <v>70491041</v>
      </c>
      <c r="E299">
        <v>118</v>
      </c>
      <c r="F299">
        <v>1</v>
      </c>
      <c r="G299">
        <v>1</v>
      </c>
      <c r="H299">
        <v>1</v>
      </c>
      <c r="I299" t="s">
        <v>1010</v>
      </c>
      <c r="J299" t="s">
        <v>3</v>
      </c>
      <c r="K299" t="s">
        <v>1011</v>
      </c>
      <c r="L299">
        <v>1191</v>
      </c>
      <c r="N299">
        <v>1013</v>
      </c>
      <c r="O299" t="s">
        <v>922</v>
      </c>
      <c r="P299" t="s">
        <v>922</v>
      </c>
      <c r="Q299">
        <v>1</v>
      </c>
      <c r="W299">
        <v>0</v>
      </c>
      <c r="X299">
        <v>1521243167</v>
      </c>
      <c r="Y299">
        <f t="shared" si="82"/>
        <v>5.31</v>
      </c>
      <c r="AA299">
        <v>0</v>
      </c>
      <c r="AB299">
        <v>0</v>
      </c>
      <c r="AC299">
        <v>0</v>
      </c>
      <c r="AD299">
        <v>435.05</v>
      </c>
      <c r="AE299">
        <v>0</v>
      </c>
      <c r="AF299">
        <v>0</v>
      </c>
      <c r="AG299">
        <v>0</v>
      </c>
      <c r="AH299">
        <v>435.05</v>
      </c>
      <c r="AI299">
        <v>1</v>
      </c>
      <c r="AJ299">
        <v>1</v>
      </c>
      <c r="AK299">
        <v>1</v>
      </c>
      <c r="AL299">
        <v>1</v>
      </c>
      <c r="AM299">
        <v>-2</v>
      </c>
      <c r="AN299">
        <v>0</v>
      </c>
      <c r="AO299">
        <v>0</v>
      </c>
      <c r="AP299">
        <v>1</v>
      </c>
      <c r="AQ299">
        <v>1</v>
      </c>
      <c r="AR299">
        <v>0</v>
      </c>
      <c r="AS299" t="s">
        <v>3</v>
      </c>
      <c r="AT299">
        <v>5.31</v>
      </c>
      <c r="AU299" t="s">
        <v>3</v>
      </c>
      <c r="AV299">
        <v>1</v>
      </c>
      <c r="AW299">
        <v>2</v>
      </c>
      <c r="AX299">
        <v>72311424</v>
      </c>
      <c r="AY299">
        <v>1</v>
      </c>
      <c r="AZ299">
        <v>0</v>
      </c>
      <c r="BA299">
        <v>322</v>
      </c>
      <c r="BB299">
        <v>1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2310.1154999999999</v>
      </c>
      <c r="BN299">
        <v>5.31</v>
      </c>
      <c r="BO299">
        <v>0</v>
      </c>
      <c r="BP299">
        <v>1</v>
      </c>
      <c r="BQ299">
        <v>0</v>
      </c>
      <c r="BR299">
        <v>0</v>
      </c>
      <c r="BS299">
        <v>0</v>
      </c>
      <c r="BT299">
        <v>2310.1154999999999</v>
      </c>
      <c r="BU299">
        <v>5.31</v>
      </c>
      <c r="BV299">
        <v>0</v>
      </c>
      <c r="BW299">
        <v>1</v>
      </c>
      <c r="CU299">
        <f>ROUND(AT299*Source!I319*AH299*AL299,2)</f>
        <v>415.82</v>
      </c>
      <c r="CV299">
        <f>ROUND(Y299*Source!I319,7)</f>
        <v>0.95579999999999998</v>
      </c>
      <c r="CW299">
        <v>0</v>
      </c>
      <c r="CX299">
        <f>ROUND(Y299*Source!I319,7)</f>
        <v>0.95579999999999998</v>
      </c>
      <c r="CY299">
        <f>AD299</f>
        <v>435.05</v>
      </c>
      <c r="CZ299">
        <f>AH299</f>
        <v>435.05</v>
      </c>
      <c r="DA299">
        <f>AL299</f>
        <v>1</v>
      </c>
      <c r="DB299">
        <f t="shared" si="86"/>
        <v>2310.12</v>
      </c>
      <c r="DC299">
        <f t="shared" si="87"/>
        <v>0</v>
      </c>
      <c r="DD299" t="s">
        <v>3</v>
      </c>
      <c r="DE299" t="s">
        <v>3</v>
      </c>
      <c r="DF299">
        <f t="shared" si="98"/>
        <v>0</v>
      </c>
      <c r="DG299">
        <f t="shared" si="92"/>
        <v>0</v>
      </c>
      <c r="DH299">
        <f t="shared" si="89"/>
        <v>0</v>
      </c>
      <c r="DI299">
        <f t="shared" si="90"/>
        <v>415.82</v>
      </c>
      <c r="DJ299">
        <f>DI299</f>
        <v>415.82</v>
      </c>
      <c r="DK299">
        <v>1</v>
      </c>
      <c r="DL299" t="s">
        <v>3</v>
      </c>
      <c r="DM299">
        <v>0</v>
      </c>
      <c r="DN299" t="s">
        <v>3</v>
      </c>
      <c r="DO299">
        <v>0</v>
      </c>
    </row>
    <row r="300" spans="1:119" x14ac:dyDescent="0.2">
      <c r="A300">
        <f>ROW(Source!A319)</f>
        <v>319</v>
      </c>
      <c r="B300">
        <v>72309884</v>
      </c>
      <c r="C300">
        <v>72311415</v>
      </c>
      <c r="D300">
        <v>70491200</v>
      </c>
      <c r="E300">
        <v>118</v>
      </c>
      <c r="F300">
        <v>1</v>
      </c>
      <c r="G300">
        <v>1</v>
      </c>
      <c r="H300">
        <v>1</v>
      </c>
      <c r="I300" t="s">
        <v>920</v>
      </c>
      <c r="J300" t="s">
        <v>3</v>
      </c>
      <c r="K300" t="s">
        <v>921</v>
      </c>
      <c r="L300">
        <v>1191</v>
      </c>
      <c r="N300">
        <v>1013</v>
      </c>
      <c r="O300" t="s">
        <v>922</v>
      </c>
      <c r="P300" t="s">
        <v>922</v>
      </c>
      <c r="Q300">
        <v>1</v>
      </c>
      <c r="W300">
        <v>0</v>
      </c>
      <c r="X300">
        <v>-1417349443</v>
      </c>
      <c r="Y300">
        <f t="shared" ref="Y300:Y306" si="99">(AT300*ROUND(2,7))</f>
        <v>0.04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1</v>
      </c>
      <c r="AJ300">
        <v>1</v>
      </c>
      <c r="AK300">
        <v>1</v>
      </c>
      <c r="AL300">
        <v>1</v>
      </c>
      <c r="AM300">
        <v>-2</v>
      </c>
      <c r="AN300">
        <v>0</v>
      </c>
      <c r="AO300">
        <v>0</v>
      </c>
      <c r="AP300">
        <v>1</v>
      </c>
      <c r="AQ300">
        <v>1</v>
      </c>
      <c r="AR300">
        <v>0</v>
      </c>
      <c r="AS300" t="s">
        <v>3</v>
      </c>
      <c r="AT300">
        <v>0.02</v>
      </c>
      <c r="AU300" t="s">
        <v>430</v>
      </c>
      <c r="AV300">
        <v>2</v>
      </c>
      <c r="AW300">
        <v>2</v>
      </c>
      <c r="AX300">
        <v>72311425</v>
      </c>
      <c r="AY300">
        <v>1</v>
      </c>
      <c r="AZ300">
        <v>0</v>
      </c>
      <c r="BA300">
        <v>323</v>
      </c>
      <c r="BB300">
        <v>1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CV300">
        <v>0</v>
      </c>
      <c r="CW300">
        <v>0</v>
      </c>
      <c r="CX300">
        <f>ROUND(Y300*Source!I319,7)</f>
        <v>7.1999999999999998E-3</v>
      </c>
      <c r="CY300">
        <f>AD300</f>
        <v>0</v>
      </c>
      <c r="CZ300">
        <f>AH300</f>
        <v>0</v>
      </c>
      <c r="DA300">
        <f>AL300</f>
        <v>1</v>
      </c>
      <c r="DB300">
        <f t="shared" ref="DB300:DB306" si="100">ROUND((ROUND(AT300*CZ300,2)*ROUND(2,7)),6)</f>
        <v>0</v>
      </c>
      <c r="DC300">
        <f t="shared" ref="DC300:DC306" si="101">ROUND((ROUND(AT300*AG300,2)*ROUND(2,7)),6)</f>
        <v>0</v>
      </c>
      <c r="DD300" t="s">
        <v>3</v>
      </c>
      <c r="DE300" t="s">
        <v>3</v>
      </c>
      <c r="DF300">
        <f t="shared" si="98"/>
        <v>0</v>
      </c>
      <c r="DG300">
        <f t="shared" si="92"/>
        <v>0</v>
      </c>
      <c r="DH300">
        <f t="shared" si="89"/>
        <v>0</v>
      </c>
      <c r="DI300">
        <f t="shared" si="90"/>
        <v>0</v>
      </c>
      <c r="DJ300">
        <f>DI300</f>
        <v>0</v>
      </c>
      <c r="DK300">
        <v>0</v>
      </c>
      <c r="DL300" t="s">
        <v>3</v>
      </c>
      <c r="DM300">
        <v>0</v>
      </c>
      <c r="DN300" t="s">
        <v>3</v>
      </c>
      <c r="DO300">
        <v>0</v>
      </c>
    </row>
    <row r="301" spans="1:119" x14ac:dyDescent="0.2">
      <c r="A301">
        <f>ROW(Source!A319)</f>
        <v>319</v>
      </c>
      <c r="B301">
        <v>72309884</v>
      </c>
      <c r="C301">
        <v>72311415</v>
      </c>
      <c r="D301">
        <v>70617795</v>
      </c>
      <c r="E301">
        <v>1</v>
      </c>
      <c r="F301">
        <v>1</v>
      </c>
      <c r="G301">
        <v>1</v>
      </c>
      <c r="H301">
        <v>2</v>
      </c>
      <c r="I301" t="s">
        <v>1265</v>
      </c>
      <c r="J301" t="s">
        <v>1266</v>
      </c>
      <c r="K301" t="s">
        <v>1267</v>
      </c>
      <c r="L301">
        <v>1368</v>
      </c>
      <c r="N301">
        <v>1011</v>
      </c>
      <c r="O301" t="s">
        <v>926</v>
      </c>
      <c r="P301" t="s">
        <v>926</v>
      </c>
      <c r="Q301">
        <v>1</v>
      </c>
      <c r="W301">
        <v>0</v>
      </c>
      <c r="X301">
        <v>-43419242</v>
      </c>
      <c r="Y301">
        <f t="shared" si="99"/>
        <v>0.02</v>
      </c>
      <c r="AA301">
        <v>0</v>
      </c>
      <c r="AB301">
        <v>10.59</v>
      </c>
      <c r="AC301">
        <v>0</v>
      </c>
      <c r="AD301">
        <v>0</v>
      </c>
      <c r="AE301">
        <v>0</v>
      </c>
      <c r="AF301">
        <v>6.62</v>
      </c>
      <c r="AG301">
        <v>0</v>
      </c>
      <c r="AH301">
        <v>0</v>
      </c>
      <c r="AI301">
        <v>1</v>
      </c>
      <c r="AJ301">
        <v>1.6</v>
      </c>
      <c r="AK301">
        <v>1</v>
      </c>
      <c r="AL301">
        <v>1</v>
      </c>
      <c r="AM301">
        <v>2</v>
      </c>
      <c r="AN301">
        <v>0</v>
      </c>
      <c r="AO301">
        <v>0</v>
      </c>
      <c r="AP301">
        <v>1</v>
      </c>
      <c r="AQ301">
        <v>1</v>
      </c>
      <c r="AR301">
        <v>0</v>
      </c>
      <c r="AS301" t="s">
        <v>3</v>
      </c>
      <c r="AT301">
        <v>0.01</v>
      </c>
      <c r="AU301" t="s">
        <v>430</v>
      </c>
      <c r="AV301">
        <v>1</v>
      </c>
      <c r="AW301">
        <v>2</v>
      </c>
      <c r="AX301">
        <v>72311426</v>
      </c>
      <c r="AY301">
        <v>1</v>
      </c>
      <c r="AZ301">
        <v>0</v>
      </c>
      <c r="BA301">
        <v>324</v>
      </c>
      <c r="BB301">
        <v>1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6.6200000000000009E-2</v>
      </c>
      <c r="BL301">
        <v>0</v>
      </c>
      <c r="BM301">
        <v>0</v>
      </c>
      <c r="BN301">
        <v>0</v>
      </c>
      <c r="BO301">
        <v>0</v>
      </c>
      <c r="BP301">
        <v>1</v>
      </c>
      <c r="BQ301">
        <v>0</v>
      </c>
      <c r="BR301">
        <v>0.13240000000000002</v>
      </c>
      <c r="BS301">
        <v>0</v>
      </c>
      <c r="BT301">
        <v>0</v>
      </c>
      <c r="BU301">
        <v>0</v>
      </c>
      <c r="BV301">
        <v>0</v>
      </c>
      <c r="BW301">
        <v>1</v>
      </c>
      <c r="CV301">
        <v>0</v>
      </c>
      <c r="CW301">
        <f>ROUND(Y301*Source!I319*DO301,7)</f>
        <v>0</v>
      </c>
      <c r="CX301">
        <f>ROUND(Y301*Source!I319,7)</f>
        <v>3.5999999999999999E-3</v>
      </c>
      <c r="CY301">
        <f>AB301</f>
        <v>10.59</v>
      </c>
      <c r="CZ301">
        <f>AF301</f>
        <v>6.62</v>
      </c>
      <c r="DA301">
        <f>AJ301</f>
        <v>1.6</v>
      </c>
      <c r="DB301">
        <f t="shared" si="100"/>
        <v>0.14000000000000001</v>
      </c>
      <c r="DC301">
        <f t="shared" si="101"/>
        <v>0</v>
      </c>
      <c r="DD301" t="s">
        <v>3</v>
      </c>
      <c r="DE301" t="s">
        <v>3</v>
      </c>
      <c r="DF301">
        <f t="shared" si="98"/>
        <v>0</v>
      </c>
      <c r="DG301">
        <f>ROUND(ROUND(AF301*AJ301,2)*CX301,2)</f>
        <v>0.04</v>
      </c>
      <c r="DH301">
        <f t="shared" si="89"/>
        <v>0</v>
      </c>
      <c r="DI301">
        <f t="shared" si="90"/>
        <v>0</v>
      </c>
      <c r="DJ301">
        <f>DG301+DH301</f>
        <v>0.04</v>
      </c>
      <c r="DK301">
        <v>0</v>
      </c>
      <c r="DL301" t="s">
        <v>3</v>
      </c>
      <c r="DM301">
        <v>0</v>
      </c>
      <c r="DN301" t="s">
        <v>3</v>
      </c>
      <c r="DO301">
        <v>0</v>
      </c>
    </row>
    <row r="302" spans="1:119" x14ac:dyDescent="0.2">
      <c r="A302">
        <f>ROW(Source!A319)</f>
        <v>319</v>
      </c>
      <c r="B302">
        <v>72309884</v>
      </c>
      <c r="C302">
        <v>72311415</v>
      </c>
      <c r="D302">
        <v>70617813</v>
      </c>
      <c r="E302">
        <v>1</v>
      </c>
      <c r="F302">
        <v>1</v>
      </c>
      <c r="G302">
        <v>1</v>
      </c>
      <c r="H302">
        <v>2</v>
      </c>
      <c r="I302" t="s">
        <v>1132</v>
      </c>
      <c r="J302" t="s">
        <v>1133</v>
      </c>
      <c r="K302" t="s">
        <v>1134</v>
      </c>
      <c r="L302">
        <v>1368</v>
      </c>
      <c r="N302">
        <v>1011</v>
      </c>
      <c r="O302" t="s">
        <v>926</v>
      </c>
      <c r="P302" t="s">
        <v>926</v>
      </c>
      <c r="Q302">
        <v>1</v>
      </c>
      <c r="W302">
        <v>0</v>
      </c>
      <c r="X302">
        <v>-771947225</v>
      </c>
      <c r="Y302">
        <f t="shared" si="99"/>
        <v>0.02</v>
      </c>
      <c r="AA302">
        <v>0</v>
      </c>
      <c r="AB302">
        <v>1647.51</v>
      </c>
      <c r="AC302">
        <v>452.68</v>
      </c>
      <c r="AD302">
        <v>0</v>
      </c>
      <c r="AE302">
        <v>0</v>
      </c>
      <c r="AF302">
        <v>1647.51</v>
      </c>
      <c r="AG302">
        <v>452.68</v>
      </c>
      <c r="AH302">
        <v>0</v>
      </c>
      <c r="AI302">
        <v>1</v>
      </c>
      <c r="AJ302">
        <v>1</v>
      </c>
      <c r="AK302">
        <v>1</v>
      </c>
      <c r="AL302">
        <v>1</v>
      </c>
      <c r="AM302">
        <v>-2</v>
      </c>
      <c r="AN302">
        <v>0</v>
      </c>
      <c r="AO302">
        <v>0</v>
      </c>
      <c r="AP302">
        <v>1</v>
      </c>
      <c r="AQ302">
        <v>1</v>
      </c>
      <c r="AR302">
        <v>0</v>
      </c>
      <c r="AS302" t="s">
        <v>3</v>
      </c>
      <c r="AT302">
        <v>0.01</v>
      </c>
      <c r="AU302" t="s">
        <v>430</v>
      </c>
      <c r="AV302">
        <v>1</v>
      </c>
      <c r="AW302">
        <v>2</v>
      </c>
      <c r="AX302">
        <v>72311427</v>
      </c>
      <c r="AY302">
        <v>1</v>
      </c>
      <c r="AZ302">
        <v>0</v>
      </c>
      <c r="BA302">
        <v>325</v>
      </c>
      <c r="BB302">
        <v>1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16.475100000000001</v>
      </c>
      <c r="BL302">
        <v>4.5268000000000006</v>
      </c>
      <c r="BM302">
        <v>0</v>
      </c>
      <c r="BN302">
        <v>0</v>
      </c>
      <c r="BO302">
        <v>0.01</v>
      </c>
      <c r="BP302">
        <v>1</v>
      </c>
      <c r="BQ302">
        <v>0</v>
      </c>
      <c r="BR302">
        <v>32.950200000000002</v>
      </c>
      <c r="BS302">
        <v>9.0536000000000012</v>
      </c>
      <c r="BT302">
        <v>0</v>
      </c>
      <c r="BU302">
        <v>0</v>
      </c>
      <c r="BV302">
        <v>0.02</v>
      </c>
      <c r="BW302">
        <v>1</v>
      </c>
      <c r="CV302">
        <v>0</v>
      </c>
      <c r="CW302">
        <f>ROUND(Y302*Source!I319*DO302,7)</f>
        <v>3.5999999999999999E-3</v>
      </c>
      <c r="CX302">
        <f>ROUND(Y302*Source!I319,7)</f>
        <v>3.5999999999999999E-3</v>
      </c>
      <c r="CY302">
        <f>AB302</f>
        <v>1647.51</v>
      </c>
      <c r="CZ302">
        <f>AF302</f>
        <v>1647.51</v>
      </c>
      <c r="DA302">
        <f>AJ302</f>
        <v>1</v>
      </c>
      <c r="DB302">
        <f t="shared" si="100"/>
        <v>32.96</v>
      </c>
      <c r="DC302">
        <f t="shared" si="101"/>
        <v>9.06</v>
      </c>
      <c r="DD302" t="s">
        <v>3</v>
      </c>
      <c r="DE302" t="s">
        <v>3</v>
      </c>
      <c r="DF302">
        <f t="shared" si="98"/>
        <v>0</v>
      </c>
      <c r="DG302">
        <f>ROUND(ROUND(AF302,2)*CX302,2)</f>
        <v>5.93</v>
      </c>
      <c r="DH302">
        <f t="shared" si="89"/>
        <v>1.63</v>
      </c>
      <c r="DI302">
        <f t="shared" si="90"/>
        <v>0</v>
      </c>
      <c r="DJ302">
        <f>DG302+DH302</f>
        <v>7.56</v>
      </c>
      <c r="DK302">
        <v>1</v>
      </c>
      <c r="DL302" t="s">
        <v>933</v>
      </c>
      <c r="DM302">
        <v>5</v>
      </c>
      <c r="DN302" t="s">
        <v>922</v>
      </c>
      <c r="DO302">
        <v>1</v>
      </c>
    </row>
    <row r="303" spans="1:119" x14ac:dyDescent="0.2">
      <c r="A303">
        <f>ROW(Source!A319)</f>
        <v>319</v>
      </c>
      <c r="B303">
        <v>72309884</v>
      </c>
      <c r="C303">
        <v>72311415</v>
      </c>
      <c r="D303">
        <v>70618558</v>
      </c>
      <c r="E303">
        <v>1</v>
      </c>
      <c r="F303">
        <v>1</v>
      </c>
      <c r="G303">
        <v>1</v>
      </c>
      <c r="H303">
        <v>2</v>
      </c>
      <c r="I303" t="s">
        <v>978</v>
      </c>
      <c r="J303" t="s">
        <v>979</v>
      </c>
      <c r="K303" t="s">
        <v>980</v>
      </c>
      <c r="L303">
        <v>1368</v>
      </c>
      <c r="N303">
        <v>1011</v>
      </c>
      <c r="O303" t="s">
        <v>926</v>
      </c>
      <c r="P303" t="s">
        <v>926</v>
      </c>
      <c r="Q303">
        <v>1</v>
      </c>
      <c r="W303">
        <v>0</v>
      </c>
      <c r="X303">
        <v>-312038840</v>
      </c>
      <c r="Y303">
        <f t="shared" si="99"/>
        <v>0.02</v>
      </c>
      <c r="AA303">
        <v>0</v>
      </c>
      <c r="AB303">
        <v>579.09</v>
      </c>
      <c r="AC303">
        <v>393.89</v>
      </c>
      <c r="AD303">
        <v>0</v>
      </c>
      <c r="AE303">
        <v>0</v>
      </c>
      <c r="AF303">
        <v>579.09</v>
      </c>
      <c r="AG303">
        <v>393.89</v>
      </c>
      <c r="AH303">
        <v>0</v>
      </c>
      <c r="AI303">
        <v>1</v>
      </c>
      <c r="AJ303">
        <v>1</v>
      </c>
      <c r="AK303">
        <v>1</v>
      </c>
      <c r="AL303">
        <v>1</v>
      </c>
      <c r="AM303">
        <v>-2</v>
      </c>
      <c r="AN303">
        <v>0</v>
      </c>
      <c r="AO303">
        <v>0</v>
      </c>
      <c r="AP303">
        <v>1</v>
      </c>
      <c r="AQ303">
        <v>1</v>
      </c>
      <c r="AR303">
        <v>0</v>
      </c>
      <c r="AS303" t="s">
        <v>3</v>
      </c>
      <c r="AT303">
        <v>0.01</v>
      </c>
      <c r="AU303" t="s">
        <v>430</v>
      </c>
      <c r="AV303">
        <v>1</v>
      </c>
      <c r="AW303">
        <v>2</v>
      </c>
      <c r="AX303">
        <v>72311428</v>
      </c>
      <c r="AY303">
        <v>1</v>
      </c>
      <c r="AZ303">
        <v>0</v>
      </c>
      <c r="BA303">
        <v>326</v>
      </c>
      <c r="BB303">
        <v>1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5.7909000000000006</v>
      </c>
      <c r="BL303">
        <v>3.9388999999999998</v>
      </c>
      <c r="BM303">
        <v>0</v>
      </c>
      <c r="BN303">
        <v>0</v>
      </c>
      <c r="BO303">
        <v>0.01</v>
      </c>
      <c r="BP303">
        <v>1</v>
      </c>
      <c r="BQ303">
        <v>0</v>
      </c>
      <c r="BR303">
        <v>11.581800000000001</v>
      </c>
      <c r="BS303">
        <v>7.8777999999999997</v>
      </c>
      <c r="BT303">
        <v>0</v>
      </c>
      <c r="BU303">
        <v>0</v>
      </c>
      <c r="BV303">
        <v>0.02</v>
      </c>
      <c r="BW303">
        <v>1</v>
      </c>
      <c r="CV303">
        <v>0</v>
      </c>
      <c r="CW303">
        <f>ROUND(Y303*Source!I319*DO303,7)</f>
        <v>3.5999999999999999E-3</v>
      </c>
      <c r="CX303">
        <f>ROUND(Y303*Source!I319,7)</f>
        <v>3.5999999999999999E-3</v>
      </c>
      <c r="CY303">
        <f>AB303</f>
        <v>579.09</v>
      </c>
      <c r="CZ303">
        <f>AF303</f>
        <v>579.09</v>
      </c>
      <c r="DA303">
        <f>AJ303</f>
        <v>1</v>
      </c>
      <c r="DB303">
        <f t="shared" si="100"/>
        <v>11.58</v>
      </c>
      <c r="DC303">
        <f t="shared" si="101"/>
        <v>7.88</v>
      </c>
      <c r="DD303" t="s">
        <v>3</v>
      </c>
      <c r="DE303" t="s">
        <v>3</v>
      </c>
      <c r="DF303">
        <f t="shared" si="98"/>
        <v>0</v>
      </c>
      <c r="DG303">
        <f>ROUND(ROUND(AF303,2)*CX303,2)</f>
        <v>2.08</v>
      </c>
      <c r="DH303">
        <f t="shared" si="89"/>
        <v>1.42</v>
      </c>
      <c r="DI303">
        <f t="shared" si="90"/>
        <v>0</v>
      </c>
      <c r="DJ303">
        <f>DG303+DH303</f>
        <v>3.5</v>
      </c>
      <c r="DK303">
        <v>1</v>
      </c>
      <c r="DL303" t="s">
        <v>947</v>
      </c>
      <c r="DM303">
        <v>4</v>
      </c>
      <c r="DN303" t="s">
        <v>922</v>
      </c>
      <c r="DO303">
        <v>1</v>
      </c>
    </row>
    <row r="304" spans="1:119" x14ac:dyDescent="0.2">
      <c r="A304">
        <f>ROW(Source!A319)</f>
        <v>319</v>
      </c>
      <c r="B304">
        <v>72309884</v>
      </c>
      <c r="C304">
        <v>72311415</v>
      </c>
      <c r="D304">
        <v>70619123</v>
      </c>
      <c r="E304">
        <v>1</v>
      </c>
      <c r="F304">
        <v>1</v>
      </c>
      <c r="G304">
        <v>1</v>
      </c>
      <c r="H304">
        <v>2</v>
      </c>
      <c r="I304" t="s">
        <v>948</v>
      </c>
      <c r="J304" t="s">
        <v>949</v>
      </c>
      <c r="K304" t="s">
        <v>950</v>
      </c>
      <c r="L304">
        <v>1368</v>
      </c>
      <c r="N304">
        <v>1011</v>
      </c>
      <c r="O304" t="s">
        <v>926</v>
      </c>
      <c r="P304" t="s">
        <v>926</v>
      </c>
      <c r="Q304">
        <v>1</v>
      </c>
      <c r="W304">
        <v>0</v>
      </c>
      <c r="X304">
        <v>1784360336</v>
      </c>
      <c r="Y304">
        <f t="shared" si="99"/>
        <v>2.2400000000000002</v>
      </c>
      <c r="AA304">
        <v>0</v>
      </c>
      <c r="AB304">
        <v>6.64</v>
      </c>
      <c r="AC304">
        <v>0</v>
      </c>
      <c r="AD304">
        <v>0</v>
      </c>
      <c r="AE304">
        <v>0</v>
      </c>
      <c r="AF304">
        <v>4.5199999999999996</v>
      </c>
      <c r="AG304">
        <v>0</v>
      </c>
      <c r="AH304">
        <v>0</v>
      </c>
      <c r="AI304">
        <v>1</v>
      </c>
      <c r="AJ304">
        <v>1.47</v>
      </c>
      <c r="AK304">
        <v>1</v>
      </c>
      <c r="AL304">
        <v>1</v>
      </c>
      <c r="AM304">
        <v>2</v>
      </c>
      <c r="AN304">
        <v>0</v>
      </c>
      <c r="AO304">
        <v>0</v>
      </c>
      <c r="AP304">
        <v>1</v>
      </c>
      <c r="AQ304">
        <v>1</v>
      </c>
      <c r="AR304">
        <v>0</v>
      </c>
      <c r="AS304" t="s">
        <v>3</v>
      </c>
      <c r="AT304">
        <v>1.1200000000000001</v>
      </c>
      <c r="AU304" t="s">
        <v>430</v>
      </c>
      <c r="AV304">
        <v>1</v>
      </c>
      <c r="AW304">
        <v>2</v>
      </c>
      <c r="AX304">
        <v>72311429</v>
      </c>
      <c r="AY304">
        <v>1</v>
      </c>
      <c r="AZ304">
        <v>0</v>
      </c>
      <c r="BA304">
        <v>327</v>
      </c>
      <c r="BB304">
        <v>1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5.0624000000000002</v>
      </c>
      <c r="BL304">
        <v>0</v>
      </c>
      <c r="BM304">
        <v>0</v>
      </c>
      <c r="BN304">
        <v>0</v>
      </c>
      <c r="BO304">
        <v>0</v>
      </c>
      <c r="BP304">
        <v>1</v>
      </c>
      <c r="BQ304">
        <v>0</v>
      </c>
      <c r="BR304">
        <v>10.1248</v>
      </c>
      <c r="BS304">
        <v>0</v>
      </c>
      <c r="BT304">
        <v>0</v>
      </c>
      <c r="BU304">
        <v>0</v>
      </c>
      <c r="BV304">
        <v>0</v>
      </c>
      <c r="BW304">
        <v>1</v>
      </c>
      <c r="CV304">
        <v>0</v>
      </c>
      <c r="CW304">
        <f>ROUND(Y304*Source!I319*DO304,7)</f>
        <v>0</v>
      </c>
      <c r="CX304">
        <f>ROUND(Y304*Source!I319,7)</f>
        <v>0.4032</v>
      </c>
      <c r="CY304">
        <f>AB304</f>
        <v>6.64</v>
      </c>
      <c r="CZ304">
        <f>AF304</f>
        <v>4.5199999999999996</v>
      </c>
      <c r="DA304">
        <f>AJ304</f>
        <v>1.47</v>
      </c>
      <c r="DB304">
        <f t="shared" si="100"/>
        <v>10.119999999999999</v>
      </c>
      <c r="DC304">
        <f t="shared" si="101"/>
        <v>0</v>
      </c>
      <c r="DD304" t="s">
        <v>3</v>
      </c>
      <c r="DE304" t="s">
        <v>3</v>
      </c>
      <c r="DF304">
        <f t="shared" si="98"/>
        <v>0</v>
      </c>
      <c r="DG304">
        <f>ROUND(ROUND(AF304*AJ304,2)*CX304,2)</f>
        <v>2.68</v>
      </c>
      <c r="DH304">
        <f t="shared" si="89"/>
        <v>0</v>
      </c>
      <c r="DI304">
        <f t="shared" si="90"/>
        <v>0</v>
      </c>
      <c r="DJ304">
        <f>DG304+DH304</f>
        <v>2.68</v>
      </c>
      <c r="DK304">
        <v>0</v>
      </c>
      <c r="DL304" t="s">
        <v>3</v>
      </c>
      <c r="DM304">
        <v>0</v>
      </c>
      <c r="DN304" t="s">
        <v>3</v>
      </c>
      <c r="DO304">
        <v>0</v>
      </c>
    </row>
    <row r="305" spans="1:119" x14ac:dyDescent="0.2">
      <c r="A305">
        <f>ROW(Source!A319)</f>
        <v>319</v>
      </c>
      <c r="B305">
        <v>72309884</v>
      </c>
      <c r="C305">
        <v>72311415</v>
      </c>
      <c r="D305">
        <v>70586685</v>
      </c>
      <c r="E305">
        <v>1</v>
      </c>
      <c r="F305">
        <v>1</v>
      </c>
      <c r="G305">
        <v>1</v>
      </c>
      <c r="H305">
        <v>3</v>
      </c>
      <c r="I305" t="s">
        <v>437</v>
      </c>
      <c r="J305" t="s">
        <v>439</v>
      </c>
      <c r="K305" t="s">
        <v>438</v>
      </c>
      <c r="L305">
        <v>1348</v>
      </c>
      <c r="N305">
        <v>1009</v>
      </c>
      <c r="O305" t="s">
        <v>236</v>
      </c>
      <c r="P305" t="s">
        <v>236</v>
      </c>
      <c r="Q305">
        <v>1000</v>
      </c>
      <c r="W305">
        <v>0</v>
      </c>
      <c r="X305">
        <v>-490487806</v>
      </c>
      <c r="Y305">
        <f t="shared" si="99"/>
        <v>0.02</v>
      </c>
      <c r="AA305">
        <v>96725.29</v>
      </c>
      <c r="AB305">
        <v>0</v>
      </c>
      <c r="AC305">
        <v>0</v>
      </c>
      <c r="AD305">
        <v>0</v>
      </c>
      <c r="AE305">
        <v>96725.29</v>
      </c>
      <c r="AF305">
        <v>0</v>
      </c>
      <c r="AG305">
        <v>0</v>
      </c>
      <c r="AH305">
        <v>0</v>
      </c>
      <c r="AI305">
        <v>1</v>
      </c>
      <c r="AJ305">
        <v>1</v>
      </c>
      <c r="AK305">
        <v>1</v>
      </c>
      <c r="AL305">
        <v>1</v>
      </c>
      <c r="AM305">
        <v>0</v>
      </c>
      <c r="AN305">
        <v>0</v>
      </c>
      <c r="AO305">
        <v>0</v>
      </c>
      <c r="AP305">
        <v>1</v>
      </c>
      <c r="AQ305">
        <v>0</v>
      </c>
      <c r="AR305">
        <v>0</v>
      </c>
      <c r="AS305" t="s">
        <v>3</v>
      </c>
      <c r="AT305">
        <v>0.01</v>
      </c>
      <c r="AU305" t="s">
        <v>430</v>
      </c>
      <c r="AV305">
        <v>0</v>
      </c>
      <c r="AW305">
        <v>1</v>
      </c>
      <c r="AX305">
        <v>-1</v>
      </c>
      <c r="AY305">
        <v>0</v>
      </c>
      <c r="AZ305">
        <v>0</v>
      </c>
      <c r="BA305" t="s">
        <v>3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CV305">
        <v>0</v>
      </c>
      <c r="CW305">
        <v>0</v>
      </c>
      <c r="CX305">
        <f>ROUND(Y305*Source!I319,7)</f>
        <v>3.5999999999999999E-3</v>
      </c>
      <c r="CY305">
        <f>AA305</f>
        <v>96725.29</v>
      </c>
      <c r="CZ305">
        <f>AE305</f>
        <v>96725.29</v>
      </c>
      <c r="DA305">
        <f>AI305</f>
        <v>1</v>
      </c>
      <c r="DB305">
        <f t="shared" si="100"/>
        <v>1934.5</v>
      </c>
      <c r="DC305">
        <f t="shared" si="101"/>
        <v>0</v>
      </c>
      <c r="DD305" t="s">
        <v>3</v>
      </c>
      <c r="DE305" t="s">
        <v>3</v>
      </c>
      <c r="DF305">
        <f t="shared" si="98"/>
        <v>348.21</v>
      </c>
      <c r="DG305">
        <f>ROUND(ROUND(AF305,2)*CX305,2)</f>
        <v>0</v>
      </c>
      <c r="DH305">
        <f t="shared" si="89"/>
        <v>0</v>
      </c>
      <c r="DI305">
        <f t="shared" si="90"/>
        <v>0</v>
      </c>
      <c r="DJ305">
        <f>DF305</f>
        <v>348.21</v>
      </c>
      <c r="DK305">
        <v>1</v>
      </c>
      <c r="DL305" t="s">
        <v>3</v>
      </c>
      <c r="DM305">
        <v>0</v>
      </c>
      <c r="DN305" t="s">
        <v>3</v>
      </c>
      <c r="DO305">
        <v>0</v>
      </c>
    </row>
    <row r="306" spans="1:119" x14ac:dyDescent="0.2">
      <c r="A306">
        <f>ROW(Source!A319)</f>
        <v>319</v>
      </c>
      <c r="B306">
        <v>72309884</v>
      </c>
      <c r="C306">
        <v>72311415</v>
      </c>
      <c r="D306">
        <v>70587182</v>
      </c>
      <c r="E306">
        <v>1</v>
      </c>
      <c r="F306">
        <v>1</v>
      </c>
      <c r="G306">
        <v>1</v>
      </c>
      <c r="H306">
        <v>3</v>
      </c>
      <c r="I306" t="s">
        <v>441</v>
      </c>
      <c r="J306" t="s">
        <v>444</v>
      </c>
      <c r="K306" t="s">
        <v>442</v>
      </c>
      <c r="L306">
        <v>1346</v>
      </c>
      <c r="N306">
        <v>1009</v>
      </c>
      <c r="O306" t="s">
        <v>443</v>
      </c>
      <c r="P306" t="s">
        <v>443</v>
      </c>
      <c r="Q306">
        <v>1</v>
      </c>
      <c r="W306">
        <v>0</v>
      </c>
      <c r="X306">
        <v>-1374646314</v>
      </c>
      <c r="Y306">
        <f t="shared" si="99"/>
        <v>4</v>
      </c>
      <c r="AA306">
        <v>98.17</v>
      </c>
      <c r="AB306">
        <v>0</v>
      </c>
      <c r="AC306">
        <v>0</v>
      </c>
      <c r="AD306">
        <v>0</v>
      </c>
      <c r="AE306">
        <v>60.6</v>
      </c>
      <c r="AF306">
        <v>0</v>
      </c>
      <c r="AG306">
        <v>0</v>
      </c>
      <c r="AH306">
        <v>0</v>
      </c>
      <c r="AI306">
        <v>1.62</v>
      </c>
      <c r="AJ306">
        <v>1</v>
      </c>
      <c r="AK306">
        <v>1</v>
      </c>
      <c r="AL306">
        <v>1</v>
      </c>
      <c r="AM306">
        <v>0</v>
      </c>
      <c r="AN306">
        <v>0</v>
      </c>
      <c r="AO306">
        <v>0</v>
      </c>
      <c r="AP306">
        <v>1</v>
      </c>
      <c r="AQ306">
        <v>0</v>
      </c>
      <c r="AR306">
        <v>0</v>
      </c>
      <c r="AS306" t="s">
        <v>3</v>
      </c>
      <c r="AT306">
        <v>2</v>
      </c>
      <c r="AU306" t="s">
        <v>430</v>
      </c>
      <c r="AV306">
        <v>0</v>
      </c>
      <c r="AW306">
        <v>1</v>
      </c>
      <c r="AX306">
        <v>-1</v>
      </c>
      <c r="AY306">
        <v>0</v>
      </c>
      <c r="AZ306">
        <v>0</v>
      </c>
      <c r="BA306" t="s">
        <v>3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CV306">
        <v>0</v>
      </c>
      <c r="CW306">
        <v>0</v>
      </c>
      <c r="CX306">
        <f>ROUND(Y306*Source!I319,7)</f>
        <v>0.72</v>
      </c>
      <c r="CY306">
        <f>AA306</f>
        <v>98.17</v>
      </c>
      <c r="CZ306">
        <f>AE306</f>
        <v>60.6</v>
      </c>
      <c r="DA306">
        <f>AI306</f>
        <v>1.62</v>
      </c>
      <c r="DB306">
        <f t="shared" si="100"/>
        <v>242.4</v>
      </c>
      <c r="DC306">
        <f t="shared" si="101"/>
        <v>0</v>
      </c>
      <c r="DD306" t="s">
        <v>3</v>
      </c>
      <c r="DE306" t="s">
        <v>3</v>
      </c>
      <c r="DF306">
        <f>ROUND(ROUND(AE306*AI306,2)*CX306,2)</f>
        <v>70.680000000000007</v>
      </c>
      <c r="DG306">
        <f>ROUND(ROUND(AF306,2)*CX306,2)</f>
        <v>0</v>
      </c>
      <c r="DH306">
        <f t="shared" si="89"/>
        <v>0</v>
      </c>
      <c r="DI306">
        <f t="shared" si="90"/>
        <v>0</v>
      </c>
      <c r="DJ306">
        <f>DF306</f>
        <v>70.680000000000007</v>
      </c>
      <c r="DK306">
        <v>0</v>
      </c>
      <c r="DL306" t="s">
        <v>3</v>
      </c>
      <c r="DM306">
        <v>0</v>
      </c>
      <c r="DN306" t="s">
        <v>3</v>
      </c>
      <c r="DO306">
        <v>0</v>
      </c>
    </row>
    <row r="307" spans="1:119" x14ac:dyDescent="0.2">
      <c r="A307">
        <f>ROW(Source!A322)</f>
        <v>322</v>
      </c>
      <c r="B307">
        <v>72309884</v>
      </c>
      <c r="C307">
        <v>72311434</v>
      </c>
      <c r="D307">
        <v>70491011</v>
      </c>
      <c r="E307">
        <v>118</v>
      </c>
      <c r="F307">
        <v>1</v>
      </c>
      <c r="G307">
        <v>1</v>
      </c>
      <c r="H307">
        <v>1</v>
      </c>
      <c r="I307" t="s">
        <v>1042</v>
      </c>
      <c r="J307" t="s">
        <v>3</v>
      </c>
      <c r="K307" t="s">
        <v>1043</v>
      </c>
      <c r="L307">
        <v>1191</v>
      </c>
      <c r="N307">
        <v>1013</v>
      </c>
      <c r="O307" t="s">
        <v>922</v>
      </c>
      <c r="P307" t="s">
        <v>922</v>
      </c>
      <c r="Q307">
        <v>1</v>
      </c>
      <c r="W307">
        <v>0</v>
      </c>
      <c r="X307">
        <v>-715079457</v>
      </c>
      <c r="Y307">
        <f>AT307</f>
        <v>2.13</v>
      </c>
      <c r="AA307">
        <v>0</v>
      </c>
      <c r="AB307">
        <v>0</v>
      </c>
      <c r="AC307">
        <v>0</v>
      </c>
      <c r="AD307">
        <v>371.85</v>
      </c>
      <c r="AE307">
        <v>0</v>
      </c>
      <c r="AF307">
        <v>0</v>
      </c>
      <c r="AG307">
        <v>0</v>
      </c>
      <c r="AH307">
        <v>371.85</v>
      </c>
      <c r="AI307">
        <v>1</v>
      </c>
      <c r="AJ307">
        <v>1</v>
      </c>
      <c r="AK307">
        <v>1</v>
      </c>
      <c r="AL307">
        <v>1</v>
      </c>
      <c r="AM307">
        <v>-2</v>
      </c>
      <c r="AN307">
        <v>0</v>
      </c>
      <c r="AO307">
        <v>0</v>
      </c>
      <c r="AP307">
        <v>1</v>
      </c>
      <c r="AQ307">
        <v>1</v>
      </c>
      <c r="AR307">
        <v>0</v>
      </c>
      <c r="AS307" t="s">
        <v>3</v>
      </c>
      <c r="AT307">
        <v>2.13</v>
      </c>
      <c r="AU307" t="s">
        <v>3</v>
      </c>
      <c r="AV307">
        <v>1</v>
      </c>
      <c r="AW307">
        <v>2</v>
      </c>
      <c r="AX307">
        <v>72311443</v>
      </c>
      <c r="AY307">
        <v>1</v>
      </c>
      <c r="AZ307">
        <v>0</v>
      </c>
      <c r="BA307">
        <v>330</v>
      </c>
      <c r="BB307">
        <v>1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792.04050000000007</v>
      </c>
      <c r="BN307">
        <v>2.13</v>
      </c>
      <c r="BO307">
        <v>0</v>
      </c>
      <c r="BP307">
        <v>1</v>
      </c>
      <c r="BQ307">
        <v>0</v>
      </c>
      <c r="BR307">
        <v>0</v>
      </c>
      <c r="BS307">
        <v>0</v>
      </c>
      <c r="BT307">
        <v>792.04050000000007</v>
      </c>
      <c r="BU307">
        <v>2.13</v>
      </c>
      <c r="BV307">
        <v>0</v>
      </c>
      <c r="BW307">
        <v>1</v>
      </c>
      <c r="CU307">
        <f>ROUND(AT307*Source!I322*AH307*AL307,2)</f>
        <v>142.57</v>
      </c>
      <c r="CV307">
        <f>ROUND(Y307*Source!I322,7)</f>
        <v>0.38340000000000002</v>
      </c>
      <c r="CW307">
        <v>0</v>
      </c>
      <c r="CX307">
        <f>ROUND(Y307*Source!I322,7)</f>
        <v>0.38340000000000002</v>
      </c>
      <c r="CY307">
        <f>AD307</f>
        <v>371.85</v>
      </c>
      <c r="CZ307">
        <f>AH307</f>
        <v>371.85</v>
      </c>
      <c r="DA307">
        <f>AL307</f>
        <v>1</v>
      </c>
      <c r="DB307">
        <f>ROUND(ROUND(AT307*CZ307,2),6)</f>
        <v>792.04</v>
      </c>
      <c r="DC307">
        <f>ROUND(ROUND(AT307*AG307,2),6)</f>
        <v>0</v>
      </c>
      <c r="DD307" t="s">
        <v>3</v>
      </c>
      <c r="DE307" t="s">
        <v>3</v>
      </c>
      <c r="DF307">
        <f t="shared" ref="DF307:DF312" si="102">ROUND(ROUND(AE307,2)*CX307,2)</f>
        <v>0</v>
      </c>
      <c r="DG307">
        <f>ROUND(ROUND(AF307,2)*CX307,2)</f>
        <v>0</v>
      </c>
      <c r="DH307">
        <f t="shared" si="89"/>
        <v>0</v>
      </c>
      <c r="DI307">
        <f t="shared" si="90"/>
        <v>142.57</v>
      </c>
      <c r="DJ307">
        <f>DI307</f>
        <v>142.57</v>
      </c>
      <c r="DK307">
        <v>1</v>
      </c>
      <c r="DL307" t="s">
        <v>3</v>
      </c>
      <c r="DM307">
        <v>0</v>
      </c>
      <c r="DN307" t="s">
        <v>3</v>
      </c>
      <c r="DO307">
        <v>0</v>
      </c>
    </row>
    <row r="308" spans="1:119" x14ac:dyDescent="0.2">
      <c r="A308">
        <f>ROW(Source!A322)</f>
        <v>322</v>
      </c>
      <c r="B308">
        <v>72309884</v>
      </c>
      <c r="C308">
        <v>72311434</v>
      </c>
      <c r="D308">
        <v>70491200</v>
      </c>
      <c r="E308">
        <v>118</v>
      </c>
      <c r="F308">
        <v>1</v>
      </c>
      <c r="G308">
        <v>1</v>
      </c>
      <c r="H308">
        <v>1</v>
      </c>
      <c r="I308" t="s">
        <v>920</v>
      </c>
      <c r="J308" t="s">
        <v>3</v>
      </c>
      <c r="K308" t="s">
        <v>921</v>
      </c>
      <c r="L308">
        <v>1191</v>
      </c>
      <c r="N308">
        <v>1013</v>
      </c>
      <c r="O308" t="s">
        <v>922</v>
      </c>
      <c r="P308" t="s">
        <v>922</v>
      </c>
      <c r="Q308">
        <v>1</v>
      </c>
      <c r="W308">
        <v>0</v>
      </c>
      <c r="X308">
        <v>-1417349443</v>
      </c>
      <c r="Y308">
        <f t="shared" ref="Y308:Y314" si="103">(AT308*ROUND(2,7))</f>
        <v>0.04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1</v>
      </c>
      <c r="AJ308">
        <v>1</v>
      </c>
      <c r="AK308">
        <v>1</v>
      </c>
      <c r="AL308">
        <v>1</v>
      </c>
      <c r="AM308">
        <v>-2</v>
      </c>
      <c r="AN308">
        <v>0</v>
      </c>
      <c r="AO308">
        <v>0</v>
      </c>
      <c r="AP308">
        <v>1</v>
      </c>
      <c r="AQ308">
        <v>1</v>
      </c>
      <c r="AR308">
        <v>0</v>
      </c>
      <c r="AS308" t="s">
        <v>3</v>
      </c>
      <c r="AT308">
        <v>0.02</v>
      </c>
      <c r="AU308" t="s">
        <v>430</v>
      </c>
      <c r="AV308">
        <v>2</v>
      </c>
      <c r="AW308">
        <v>2</v>
      </c>
      <c r="AX308">
        <v>72311444</v>
      </c>
      <c r="AY308">
        <v>1</v>
      </c>
      <c r="AZ308">
        <v>0</v>
      </c>
      <c r="BA308">
        <v>331</v>
      </c>
      <c r="BB308">
        <v>1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CV308">
        <v>0</v>
      </c>
      <c r="CW308">
        <v>0</v>
      </c>
      <c r="CX308">
        <f>ROUND(Y308*Source!I322,7)</f>
        <v>7.1999999999999998E-3</v>
      </c>
      <c r="CY308">
        <f>AD308</f>
        <v>0</v>
      </c>
      <c r="CZ308">
        <f>AH308</f>
        <v>0</v>
      </c>
      <c r="DA308">
        <f>AL308</f>
        <v>1</v>
      </c>
      <c r="DB308">
        <f t="shared" ref="DB308:DB314" si="104">ROUND((ROUND(AT308*CZ308,2)*ROUND(2,7)),6)</f>
        <v>0</v>
      </c>
      <c r="DC308">
        <f t="shared" ref="DC308:DC314" si="105">ROUND((ROUND(AT308*AG308,2)*ROUND(2,7)),6)</f>
        <v>0</v>
      </c>
      <c r="DD308" t="s">
        <v>3</v>
      </c>
      <c r="DE308" t="s">
        <v>3</v>
      </c>
      <c r="DF308">
        <f t="shared" si="102"/>
        <v>0</v>
      </c>
      <c r="DG308">
        <f>ROUND(ROUND(AF308,2)*CX308,2)</f>
        <v>0</v>
      </c>
      <c r="DH308">
        <f t="shared" si="89"/>
        <v>0</v>
      </c>
      <c r="DI308">
        <f t="shared" si="90"/>
        <v>0</v>
      </c>
      <c r="DJ308">
        <f>DI308</f>
        <v>0</v>
      </c>
      <c r="DK308">
        <v>0</v>
      </c>
      <c r="DL308" t="s">
        <v>3</v>
      </c>
      <c r="DM308">
        <v>0</v>
      </c>
      <c r="DN308" t="s">
        <v>3</v>
      </c>
      <c r="DO308">
        <v>0</v>
      </c>
    </row>
    <row r="309" spans="1:119" x14ac:dyDescent="0.2">
      <c r="A309">
        <f>ROW(Source!A322)</f>
        <v>322</v>
      </c>
      <c r="B309">
        <v>72309884</v>
      </c>
      <c r="C309">
        <v>72311434</v>
      </c>
      <c r="D309">
        <v>70617795</v>
      </c>
      <c r="E309">
        <v>1</v>
      </c>
      <c r="F309">
        <v>1</v>
      </c>
      <c r="G309">
        <v>1</v>
      </c>
      <c r="H309">
        <v>2</v>
      </c>
      <c r="I309" t="s">
        <v>1265</v>
      </c>
      <c r="J309" t="s">
        <v>1266</v>
      </c>
      <c r="K309" t="s">
        <v>1267</v>
      </c>
      <c r="L309">
        <v>1368</v>
      </c>
      <c r="N309">
        <v>1011</v>
      </c>
      <c r="O309" t="s">
        <v>926</v>
      </c>
      <c r="P309" t="s">
        <v>926</v>
      </c>
      <c r="Q309">
        <v>1</v>
      </c>
      <c r="W309">
        <v>0</v>
      </c>
      <c r="X309">
        <v>-43419242</v>
      </c>
      <c r="Y309">
        <f t="shared" si="103"/>
        <v>0.02</v>
      </c>
      <c r="AA309">
        <v>0</v>
      </c>
      <c r="AB309">
        <v>10.59</v>
      </c>
      <c r="AC309">
        <v>0</v>
      </c>
      <c r="AD309">
        <v>0</v>
      </c>
      <c r="AE309">
        <v>0</v>
      </c>
      <c r="AF309">
        <v>6.62</v>
      </c>
      <c r="AG309">
        <v>0</v>
      </c>
      <c r="AH309">
        <v>0</v>
      </c>
      <c r="AI309">
        <v>1</v>
      </c>
      <c r="AJ309">
        <v>1.6</v>
      </c>
      <c r="AK309">
        <v>1</v>
      </c>
      <c r="AL309">
        <v>1</v>
      </c>
      <c r="AM309">
        <v>2</v>
      </c>
      <c r="AN309">
        <v>0</v>
      </c>
      <c r="AO309">
        <v>0</v>
      </c>
      <c r="AP309">
        <v>1</v>
      </c>
      <c r="AQ309">
        <v>1</v>
      </c>
      <c r="AR309">
        <v>0</v>
      </c>
      <c r="AS309" t="s">
        <v>3</v>
      </c>
      <c r="AT309">
        <v>0.01</v>
      </c>
      <c r="AU309" t="s">
        <v>430</v>
      </c>
      <c r="AV309">
        <v>1</v>
      </c>
      <c r="AW309">
        <v>2</v>
      </c>
      <c r="AX309">
        <v>72311445</v>
      </c>
      <c r="AY309">
        <v>1</v>
      </c>
      <c r="AZ309">
        <v>0</v>
      </c>
      <c r="BA309">
        <v>332</v>
      </c>
      <c r="BB309">
        <v>1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6.6200000000000009E-2</v>
      </c>
      <c r="BL309">
        <v>0</v>
      </c>
      <c r="BM309">
        <v>0</v>
      </c>
      <c r="BN309">
        <v>0</v>
      </c>
      <c r="BO309">
        <v>0</v>
      </c>
      <c r="BP309">
        <v>1</v>
      </c>
      <c r="BQ309">
        <v>0</v>
      </c>
      <c r="BR309">
        <v>0.13240000000000002</v>
      </c>
      <c r="BS309">
        <v>0</v>
      </c>
      <c r="BT309">
        <v>0</v>
      </c>
      <c r="BU309">
        <v>0</v>
      </c>
      <c r="BV309">
        <v>0</v>
      </c>
      <c r="BW309">
        <v>1</v>
      </c>
      <c r="CV309">
        <v>0</v>
      </c>
      <c r="CW309">
        <f>ROUND(Y309*Source!I322*DO309,7)</f>
        <v>0</v>
      </c>
      <c r="CX309">
        <f>ROUND(Y309*Source!I322,7)</f>
        <v>3.5999999999999999E-3</v>
      </c>
      <c r="CY309">
        <f>AB309</f>
        <v>10.59</v>
      </c>
      <c r="CZ309">
        <f>AF309</f>
        <v>6.62</v>
      </c>
      <c r="DA309">
        <f>AJ309</f>
        <v>1.6</v>
      </c>
      <c r="DB309">
        <f t="shared" si="104"/>
        <v>0.14000000000000001</v>
      </c>
      <c r="DC309">
        <f t="shared" si="105"/>
        <v>0</v>
      </c>
      <c r="DD309" t="s">
        <v>3</v>
      </c>
      <c r="DE309" t="s">
        <v>3</v>
      </c>
      <c r="DF309">
        <f t="shared" si="102"/>
        <v>0</v>
      </c>
      <c r="DG309">
        <f>ROUND(ROUND(AF309*AJ309,2)*CX309,2)</f>
        <v>0.04</v>
      </c>
      <c r="DH309">
        <f t="shared" si="89"/>
        <v>0</v>
      </c>
      <c r="DI309">
        <f t="shared" si="90"/>
        <v>0</v>
      </c>
      <c r="DJ309">
        <f>DG309+DH309</f>
        <v>0.04</v>
      </c>
      <c r="DK309">
        <v>0</v>
      </c>
      <c r="DL309" t="s">
        <v>3</v>
      </c>
      <c r="DM309">
        <v>0</v>
      </c>
      <c r="DN309" t="s">
        <v>3</v>
      </c>
      <c r="DO309">
        <v>0</v>
      </c>
    </row>
    <row r="310" spans="1:119" x14ac:dyDescent="0.2">
      <c r="A310">
        <f>ROW(Source!A322)</f>
        <v>322</v>
      </c>
      <c r="B310">
        <v>72309884</v>
      </c>
      <c r="C310">
        <v>72311434</v>
      </c>
      <c r="D310">
        <v>70617813</v>
      </c>
      <c r="E310">
        <v>1</v>
      </c>
      <c r="F310">
        <v>1</v>
      </c>
      <c r="G310">
        <v>1</v>
      </c>
      <c r="H310">
        <v>2</v>
      </c>
      <c r="I310" t="s">
        <v>1132</v>
      </c>
      <c r="J310" t="s">
        <v>1133</v>
      </c>
      <c r="K310" t="s">
        <v>1134</v>
      </c>
      <c r="L310">
        <v>1368</v>
      </c>
      <c r="N310">
        <v>1011</v>
      </c>
      <c r="O310" t="s">
        <v>926</v>
      </c>
      <c r="P310" t="s">
        <v>926</v>
      </c>
      <c r="Q310">
        <v>1</v>
      </c>
      <c r="W310">
        <v>0</v>
      </c>
      <c r="X310">
        <v>-771947225</v>
      </c>
      <c r="Y310">
        <f t="shared" si="103"/>
        <v>0.02</v>
      </c>
      <c r="AA310">
        <v>0</v>
      </c>
      <c r="AB310">
        <v>1647.51</v>
      </c>
      <c r="AC310">
        <v>452.68</v>
      </c>
      <c r="AD310">
        <v>0</v>
      </c>
      <c r="AE310">
        <v>0</v>
      </c>
      <c r="AF310">
        <v>1647.51</v>
      </c>
      <c r="AG310">
        <v>452.68</v>
      </c>
      <c r="AH310">
        <v>0</v>
      </c>
      <c r="AI310">
        <v>1</v>
      </c>
      <c r="AJ310">
        <v>1</v>
      </c>
      <c r="AK310">
        <v>1</v>
      </c>
      <c r="AL310">
        <v>1</v>
      </c>
      <c r="AM310">
        <v>-2</v>
      </c>
      <c r="AN310">
        <v>0</v>
      </c>
      <c r="AO310">
        <v>0</v>
      </c>
      <c r="AP310">
        <v>1</v>
      </c>
      <c r="AQ310">
        <v>1</v>
      </c>
      <c r="AR310">
        <v>0</v>
      </c>
      <c r="AS310" t="s">
        <v>3</v>
      </c>
      <c r="AT310">
        <v>0.01</v>
      </c>
      <c r="AU310" t="s">
        <v>430</v>
      </c>
      <c r="AV310">
        <v>1</v>
      </c>
      <c r="AW310">
        <v>2</v>
      </c>
      <c r="AX310">
        <v>72311446</v>
      </c>
      <c r="AY310">
        <v>1</v>
      </c>
      <c r="AZ310">
        <v>0</v>
      </c>
      <c r="BA310">
        <v>333</v>
      </c>
      <c r="BB310">
        <v>1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16.475100000000001</v>
      </c>
      <c r="BL310">
        <v>4.5268000000000006</v>
      </c>
      <c r="BM310">
        <v>0</v>
      </c>
      <c r="BN310">
        <v>0</v>
      </c>
      <c r="BO310">
        <v>0.01</v>
      </c>
      <c r="BP310">
        <v>1</v>
      </c>
      <c r="BQ310">
        <v>0</v>
      </c>
      <c r="BR310">
        <v>32.950200000000002</v>
      </c>
      <c r="BS310">
        <v>9.0536000000000012</v>
      </c>
      <c r="BT310">
        <v>0</v>
      </c>
      <c r="BU310">
        <v>0</v>
      </c>
      <c r="BV310">
        <v>0.02</v>
      </c>
      <c r="BW310">
        <v>1</v>
      </c>
      <c r="CV310">
        <v>0</v>
      </c>
      <c r="CW310">
        <f>ROUND(Y310*Source!I322*DO310,7)</f>
        <v>3.5999999999999999E-3</v>
      </c>
      <c r="CX310">
        <f>ROUND(Y310*Source!I322,7)</f>
        <v>3.5999999999999999E-3</v>
      </c>
      <c r="CY310">
        <f>AB310</f>
        <v>1647.51</v>
      </c>
      <c r="CZ310">
        <f>AF310</f>
        <v>1647.51</v>
      </c>
      <c r="DA310">
        <f>AJ310</f>
        <v>1</v>
      </c>
      <c r="DB310">
        <f t="shared" si="104"/>
        <v>32.96</v>
      </c>
      <c r="DC310">
        <f t="shared" si="105"/>
        <v>9.06</v>
      </c>
      <c r="DD310" t="s">
        <v>3</v>
      </c>
      <c r="DE310" t="s">
        <v>3</v>
      </c>
      <c r="DF310">
        <f t="shared" si="102"/>
        <v>0</v>
      </c>
      <c r="DG310">
        <f>ROUND(ROUND(AF310,2)*CX310,2)</f>
        <v>5.93</v>
      </c>
      <c r="DH310">
        <f t="shared" si="89"/>
        <v>1.63</v>
      </c>
      <c r="DI310">
        <f t="shared" si="90"/>
        <v>0</v>
      </c>
      <c r="DJ310">
        <f>DG310+DH310</f>
        <v>7.56</v>
      </c>
      <c r="DK310">
        <v>1</v>
      </c>
      <c r="DL310" t="s">
        <v>933</v>
      </c>
      <c r="DM310">
        <v>5</v>
      </c>
      <c r="DN310" t="s">
        <v>922</v>
      </c>
      <c r="DO310">
        <v>1</v>
      </c>
    </row>
    <row r="311" spans="1:119" x14ac:dyDescent="0.2">
      <c r="A311">
        <f>ROW(Source!A322)</f>
        <v>322</v>
      </c>
      <c r="B311">
        <v>72309884</v>
      </c>
      <c r="C311">
        <v>72311434</v>
      </c>
      <c r="D311">
        <v>70618558</v>
      </c>
      <c r="E311">
        <v>1</v>
      </c>
      <c r="F311">
        <v>1</v>
      </c>
      <c r="G311">
        <v>1</v>
      </c>
      <c r="H311">
        <v>2</v>
      </c>
      <c r="I311" t="s">
        <v>978</v>
      </c>
      <c r="J311" t="s">
        <v>979</v>
      </c>
      <c r="K311" t="s">
        <v>980</v>
      </c>
      <c r="L311">
        <v>1368</v>
      </c>
      <c r="N311">
        <v>1011</v>
      </c>
      <c r="O311" t="s">
        <v>926</v>
      </c>
      <c r="P311" t="s">
        <v>926</v>
      </c>
      <c r="Q311">
        <v>1</v>
      </c>
      <c r="W311">
        <v>0</v>
      </c>
      <c r="X311">
        <v>-312038840</v>
      </c>
      <c r="Y311">
        <f t="shared" si="103"/>
        <v>0.02</v>
      </c>
      <c r="AA311">
        <v>0</v>
      </c>
      <c r="AB311">
        <v>579.09</v>
      </c>
      <c r="AC311">
        <v>393.89</v>
      </c>
      <c r="AD311">
        <v>0</v>
      </c>
      <c r="AE311">
        <v>0</v>
      </c>
      <c r="AF311">
        <v>579.09</v>
      </c>
      <c r="AG311">
        <v>393.89</v>
      </c>
      <c r="AH311">
        <v>0</v>
      </c>
      <c r="AI311">
        <v>1</v>
      </c>
      <c r="AJ311">
        <v>1</v>
      </c>
      <c r="AK311">
        <v>1</v>
      </c>
      <c r="AL311">
        <v>1</v>
      </c>
      <c r="AM311">
        <v>-2</v>
      </c>
      <c r="AN311">
        <v>0</v>
      </c>
      <c r="AO311">
        <v>0</v>
      </c>
      <c r="AP311">
        <v>1</v>
      </c>
      <c r="AQ311">
        <v>1</v>
      </c>
      <c r="AR311">
        <v>0</v>
      </c>
      <c r="AS311" t="s">
        <v>3</v>
      </c>
      <c r="AT311">
        <v>0.01</v>
      </c>
      <c r="AU311" t="s">
        <v>430</v>
      </c>
      <c r="AV311">
        <v>1</v>
      </c>
      <c r="AW311">
        <v>2</v>
      </c>
      <c r="AX311">
        <v>72311447</v>
      </c>
      <c r="AY311">
        <v>1</v>
      </c>
      <c r="AZ311">
        <v>0</v>
      </c>
      <c r="BA311">
        <v>334</v>
      </c>
      <c r="BB311">
        <v>1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5.7909000000000006</v>
      </c>
      <c r="BL311">
        <v>3.9388999999999998</v>
      </c>
      <c r="BM311">
        <v>0</v>
      </c>
      <c r="BN311">
        <v>0</v>
      </c>
      <c r="BO311">
        <v>0.01</v>
      </c>
      <c r="BP311">
        <v>1</v>
      </c>
      <c r="BQ311">
        <v>0</v>
      </c>
      <c r="BR311">
        <v>11.581800000000001</v>
      </c>
      <c r="BS311">
        <v>7.8777999999999997</v>
      </c>
      <c r="BT311">
        <v>0</v>
      </c>
      <c r="BU311">
        <v>0</v>
      </c>
      <c r="BV311">
        <v>0.02</v>
      </c>
      <c r="BW311">
        <v>1</v>
      </c>
      <c r="CV311">
        <v>0</v>
      </c>
      <c r="CW311">
        <f>ROUND(Y311*Source!I322*DO311,7)</f>
        <v>3.5999999999999999E-3</v>
      </c>
      <c r="CX311">
        <f>ROUND(Y311*Source!I322,7)</f>
        <v>3.5999999999999999E-3</v>
      </c>
      <c r="CY311">
        <f>AB311</f>
        <v>579.09</v>
      </c>
      <c r="CZ311">
        <f>AF311</f>
        <v>579.09</v>
      </c>
      <c r="DA311">
        <f>AJ311</f>
        <v>1</v>
      </c>
      <c r="DB311">
        <f t="shared" si="104"/>
        <v>11.58</v>
      </c>
      <c r="DC311">
        <f t="shared" si="105"/>
        <v>7.88</v>
      </c>
      <c r="DD311" t="s">
        <v>3</v>
      </c>
      <c r="DE311" t="s">
        <v>3</v>
      </c>
      <c r="DF311">
        <f t="shared" si="102"/>
        <v>0</v>
      </c>
      <c r="DG311">
        <f>ROUND(ROUND(AF311,2)*CX311,2)</f>
        <v>2.08</v>
      </c>
      <c r="DH311">
        <f t="shared" si="89"/>
        <v>1.42</v>
      </c>
      <c r="DI311">
        <f t="shared" si="90"/>
        <v>0</v>
      </c>
      <c r="DJ311">
        <f>DG311+DH311</f>
        <v>3.5</v>
      </c>
      <c r="DK311">
        <v>1</v>
      </c>
      <c r="DL311" t="s">
        <v>947</v>
      </c>
      <c r="DM311">
        <v>4</v>
      </c>
      <c r="DN311" t="s">
        <v>922</v>
      </c>
      <c r="DO311">
        <v>1</v>
      </c>
    </row>
    <row r="312" spans="1:119" x14ac:dyDescent="0.2">
      <c r="A312">
        <f>ROW(Source!A322)</f>
        <v>322</v>
      </c>
      <c r="B312">
        <v>72309884</v>
      </c>
      <c r="C312">
        <v>72311434</v>
      </c>
      <c r="D312">
        <v>70619123</v>
      </c>
      <c r="E312">
        <v>1</v>
      </c>
      <c r="F312">
        <v>1</v>
      </c>
      <c r="G312">
        <v>1</v>
      </c>
      <c r="H312">
        <v>2</v>
      </c>
      <c r="I312" t="s">
        <v>948</v>
      </c>
      <c r="J312" t="s">
        <v>949</v>
      </c>
      <c r="K312" t="s">
        <v>950</v>
      </c>
      <c r="L312">
        <v>1368</v>
      </c>
      <c r="N312">
        <v>1011</v>
      </c>
      <c r="O312" t="s">
        <v>926</v>
      </c>
      <c r="P312" t="s">
        <v>926</v>
      </c>
      <c r="Q312">
        <v>1</v>
      </c>
      <c r="W312">
        <v>0</v>
      </c>
      <c r="X312">
        <v>1784360336</v>
      </c>
      <c r="Y312">
        <f t="shared" si="103"/>
        <v>1.3</v>
      </c>
      <c r="AA312">
        <v>0</v>
      </c>
      <c r="AB312">
        <v>6.64</v>
      </c>
      <c r="AC312">
        <v>0</v>
      </c>
      <c r="AD312">
        <v>0</v>
      </c>
      <c r="AE312">
        <v>0</v>
      </c>
      <c r="AF312">
        <v>4.5199999999999996</v>
      </c>
      <c r="AG312">
        <v>0</v>
      </c>
      <c r="AH312">
        <v>0</v>
      </c>
      <c r="AI312">
        <v>1</v>
      </c>
      <c r="AJ312">
        <v>1.47</v>
      </c>
      <c r="AK312">
        <v>1</v>
      </c>
      <c r="AL312">
        <v>1</v>
      </c>
      <c r="AM312">
        <v>2</v>
      </c>
      <c r="AN312">
        <v>0</v>
      </c>
      <c r="AO312">
        <v>0</v>
      </c>
      <c r="AP312">
        <v>1</v>
      </c>
      <c r="AQ312">
        <v>1</v>
      </c>
      <c r="AR312">
        <v>0</v>
      </c>
      <c r="AS312" t="s">
        <v>3</v>
      </c>
      <c r="AT312">
        <v>0.65</v>
      </c>
      <c r="AU312" t="s">
        <v>430</v>
      </c>
      <c r="AV312">
        <v>1</v>
      </c>
      <c r="AW312">
        <v>2</v>
      </c>
      <c r="AX312">
        <v>72311448</v>
      </c>
      <c r="AY312">
        <v>1</v>
      </c>
      <c r="AZ312">
        <v>0</v>
      </c>
      <c r="BA312">
        <v>335</v>
      </c>
      <c r="BB312">
        <v>1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2.9379999999999997</v>
      </c>
      <c r="BL312">
        <v>0</v>
      </c>
      <c r="BM312">
        <v>0</v>
      </c>
      <c r="BN312">
        <v>0</v>
      </c>
      <c r="BO312">
        <v>0</v>
      </c>
      <c r="BP312">
        <v>1</v>
      </c>
      <c r="BQ312">
        <v>0</v>
      </c>
      <c r="BR312">
        <v>5.8759999999999994</v>
      </c>
      <c r="BS312">
        <v>0</v>
      </c>
      <c r="BT312">
        <v>0</v>
      </c>
      <c r="BU312">
        <v>0</v>
      </c>
      <c r="BV312">
        <v>0</v>
      </c>
      <c r="BW312">
        <v>1</v>
      </c>
      <c r="CV312">
        <v>0</v>
      </c>
      <c r="CW312">
        <f>ROUND(Y312*Source!I322*DO312,7)</f>
        <v>0</v>
      </c>
      <c r="CX312">
        <f>ROUND(Y312*Source!I322,7)</f>
        <v>0.23400000000000001</v>
      </c>
      <c r="CY312">
        <f>AB312</f>
        <v>6.64</v>
      </c>
      <c r="CZ312">
        <f>AF312</f>
        <v>4.5199999999999996</v>
      </c>
      <c r="DA312">
        <f>AJ312</f>
        <v>1.47</v>
      </c>
      <c r="DB312">
        <f t="shared" si="104"/>
        <v>5.88</v>
      </c>
      <c r="DC312">
        <f t="shared" si="105"/>
        <v>0</v>
      </c>
      <c r="DD312" t="s">
        <v>3</v>
      </c>
      <c r="DE312" t="s">
        <v>3</v>
      </c>
      <c r="DF312">
        <f t="shared" si="102"/>
        <v>0</v>
      </c>
      <c r="DG312">
        <f>ROUND(ROUND(AF312*AJ312,2)*CX312,2)</f>
        <v>1.55</v>
      </c>
      <c r="DH312">
        <f t="shared" si="89"/>
        <v>0</v>
      </c>
      <c r="DI312">
        <f t="shared" si="90"/>
        <v>0</v>
      </c>
      <c r="DJ312">
        <f>DG312+DH312</f>
        <v>1.55</v>
      </c>
      <c r="DK312">
        <v>0</v>
      </c>
      <c r="DL312" t="s">
        <v>3</v>
      </c>
      <c r="DM312">
        <v>0</v>
      </c>
      <c r="DN312" t="s">
        <v>3</v>
      </c>
      <c r="DO312">
        <v>0</v>
      </c>
    </row>
    <row r="313" spans="1:119" x14ac:dyDescent="0.2">
      <c r="A313">
        <f>ROW(Source!A322)</f>
        <v>322</v>
      </c>
      <c r="B313">
        <v>72309884</v>
      </c>
      <c r="C313">
        <v>72311434</v>
      </c>
      <c r="D313">
        <v>70586890</v>
      </c>
      <c r="E313">
        <v>1</v>
      </c>
      <c r="F313">
        <v>1</v>
      </c>
      <c r="G313">
        <v>1</v>
      </c>
      <c r="H313">
        <v>3</v>
      </c>
      <c r="I313" t="s">
        <v>450</v>
      </c>
      <c r="J313" t="s">
        <v>452</v>
      </c>
      <c r="K313" t="s">
        <v>451</v>
      </c>
      <c r="L313">
        <v>1348</v>
      </c>
      <c r="N313">
        <v>1009</v>
      </c>
      <c r="O313" t="s">
        <v>236</v>
      </c>
      <c r="P313" t="s">
        <v>236</v>
      </c>
      <c r="Q313">
        <v>1000</v>
      </c>
      <c r="W313">
        <v>0</v>
      </c>
      <c r="X313">
        <v>443014068</v>
      </c>
      <c r="Y313">
        <f t="shared" si="103"/>
        <v>1.7999999999999999E-2</v>
      </c>
      <c r="AA313">
        <v>106828.59</v>
      </c>
      <c r="AB313">
        <v>0</v>
      </c>
      <c r="AC313">
        <v>0</v>
      </c>
      <c r="AD313">
        <v>0</v>
      </c>
      <c r="AE313">
        <v>80322.25</v>
      </c>
      <c r="AF313">
        <v>0</v>
      </c>
      <c r="AG313">
        <v>0</v>
      </c>
      <c r="AH313">
        <v>0</v>
      </c>
      <c r="AI313">
        <v>1.33</v>
      </c>
      <c r="AJ313">
        <v>1</v>
      </c>
      <c r="AK313">
        <v>1</v>
      </c>
      <c r="AL313">
        <v>1</v>
      </c>
      <c r="AM313">
        <v>0</v>
      </c>
      <c r="AN313">
        <v>0</v>
      </c>
      <c r="AO313">
        <v>0</v>
      </c>
      <c r="AP313">
        <v>1</v>
      </c>
      <c r="AQ313">
        <v>0</v>
      </c>
      <c r="AR313">
        <v>0</v>
      </c>
      <c r="AS313" t="s">
        <v>3</v>
      </c>
      <c r="AT313">
        <v>8.9999999999999993E-3</v>
      </c>
      <c r="AU313" t="s">
        <v>430</v>
      </c>
      <c r="AV313">
        <v>0</v>
      </c>
      <c r="AW313">
        <v>1</v>
      </c>
      <c r="AX313">
        <v>-1</v>
      </c>
      <c r="AY313">
        <v>0</v>
      </c>
      <c r="AZ313">
        <v>0</v>
      </c>
      <c r="BA313" t="s">
        <v>3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CV313">
        <v>0</v>
      </c>
      <c r="CW313">
        <v>0</v>
      </c>
      <c r="CX313">
        <f>ROUND(Y313*Source!I322,7)</f>
        <v>3.2399999999999998E-3</v>
      </c>
      <c r="CY313">
        <f>AA313</f>
        <v>106828.59</v>
      </c>
      <c r="CZ313">
        <f>AE313</f>
        <v>80322.25</v>
      </c>
      <c r="DA313">
        <f>AI313</f>
        <v>1.33</v>
      </c>
      <c r="DB313">
        <f t="shared" si="104"/>
        <v>1445.8</v>
      </c>
      <c r="DC313">
        <f t="shared" si="105"/>
        <v>0</v>
      </c>
      <c r="DD313" t="s">
        <v>3</v>
      </c>
      <c r="DE313" t="s">
        <v>3</v>
      </c>
      <c r="DF313">
        <f>ROUND(ROUND(AE313*AI313,2)*CX313,2)</f>
        <v>346.12</v>
      </c>
      <c r="DG313">
        <f t="shared" ref="DG313:DG348" si="106">ROUND(ROUND(AF313,2)*CX313,2)</f>
        <v>0</v>
      </c>
      <c r="DH313">
        <f t="shared" si="89"/>
        <v>0</v>
      </c>
      <c r="DI313">
        <f t="shared" si="90"/>
        <v>0</v>
      </c>
      <c r="DJ313">
        <f>DF313</f>
        <v>346.12</v>
      </c>
      <c r="DK313">
        <v>0</v>
      </c>
      <c r="DL313" t="s">
        <v>3</v>
      </c>
      <c r="DM313">
        <v>0</v>
      </c>
      <c r="DN313" t="s">
        <v>3</v>
      </c>
      <c r="DO313">
        <v>0</v>
      </c>
    </row>
    <row r="314" spans="1:119" x14ac:dyDescent="0.2">
      <c r="A314">
        <f>ROW(Source!A322)</f>
        <v>322</v>
      </c>
      <c r="B314">
        <v>72309884</v>
      </c>
      <c r="C314">
        <v>72311434</v>
      </c>
      <c r="D314">
        <v>70587181</v>
      </c>
      <c r="E314">
        <v>1</v>
      </c>
      <c r="F314">
        <v>1</v>
      </c>
      <c r="G314">
        <v>1</v>
      </c>
      <c r="H314">
        <v>3</v>
      </c>
      <c r="I314" t="s">
        <v>454</v>
      </c>
      <c r="J314" t="s">
        <v>456</v>
      </c>
      <c r="K314" t="s">
        <v>455</v>
      </c>
      <c r="L314">
        <v>1348</v>
      </c>
      <c r="N314">
        <v>1009</v>
      </c>
      <c r="O314" t="s">
        <v>236</v>
      </c>
      <c r="P314" t="s">
        <v>236</v>
      </c>
      <c r="Q314">
        <v>1000</v>
      </c>
      <c r="W314">
        <v>0</v>
      </c>
      <c r="X314">
        <v>228153651</v>
      </c>
      <c r="Y314">
        <f t="shared" si="103"/>
        <v>2.8E-3</v>
      </c>
      <c r="AA314">
        <v>94797.1</v>
      </c>
      <c r="AB314">
        <v>0</v>
      </c>
      <c r="AC314">
        <v>0</v>
      </c>
      <c r="AD314">
        <v>0</v>
      </c>
      <c r="AE314">
        <v>58516.73</v>
      </c>
      <c r="AF314">
        <v>0</v>
      </c>
      <c r="AG314">
        <v>0</v>
      </c>
      <c r="AH314">
        <v>0</v>
      </c>
      <c r="AI314">
        <v>1.62</v>
      </c>
      <c r="AJ314">
        <v>1</v>
      </c>
      <c r="AK314">
        <v>1</v>
      </c>
      <c r="AL314">
        <v>1</v>
      </c>
      <c r="AM314">
        <v>0</v>
      </c>
      <c r="AN314">
        <v>0</v>
      </c>
      <c r="AO314">
        <v>0</v>
      </c>
      <c r="AP314">
        <v>1</v>
      </c>
      <c r="AQ314">
        <v>0</v>
      </c>
      <c r="AR314">
        <v>0</v>
      </c>
      <c r="AS314" t="s">
        <v>3</v>
      </c>
      <c r="AT314">
        <v>1.4E-3</v>
      </c>
      <c r="AU314" t="s">
        <v>430</v>
      </c>
      <c r="AV314">
        <v>0</v>
      </c>
      <c r="AW314">
        <v>1</v>
      </c>
      <c r="AX314">
        <v>-1</v>
      </c>
      <c r="AY314">
        <v>0</v>
      </c>
      <c r="AZ314">
        <v>0</v>
      </c>
      <c r="BA314" t="s">
        <v>3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CV314">
        <v>0</v>
      </c>
      <c r="CW314">
        <v>0</v>
      </c>
      <c r="CX314">
        <f>ROUND(Y314*Source!I322,7)</f>
        <v>5.04E-4</v>
      </c>
      <c r="CY314">
        <f>AA314</f>
        <v>94797.1</v>
      </c>
      <c r="CZ314">
        <f>AE314</f>
        <v>58516.73</v>
      </c>
      <c r="DA314">
        <f>AI314</f>
        <v>1.62</v>
      </c>
      <c r="DB314">
        <f t="shared" si="104"/>
        <v>163.84</v>
      </c>
      <c r="DC314">
        <f t="shared" si="105"/>
        <v>0</v>
      </c>
      <c r="DD314" t="s">
        <v>3</v>
      </c>
      <c r="DE314" t="s">
        <v>3</v>
      </c>
      <c r="DF314">
        <f>ROUND(ROUND(AE314*AI314,2)*CX314,2)</f>
        <v>47.78</v>
      </c>
      <c r="DG314">
        <f t="shared" si="106"/>
        <v>0</v>
      </c>
      <c r="DH314">
        <f t="shared" si="89"/>
        <v>0</v>
      </c>
      <c r="DI314">
        <f t="shared" si="90"/>
        <v>0</v>
      </c>
      <c r="DJ314">
        <f>DF314</f>
        <v>47.78</v>
      </c>
      <c r="DK314">
        <v>0</v>
      </c>
      <c r="DL314" t="s">
        <v>3</v>
      </c>
      <c r="DM314">
        <v>0</v>
      </c>
      <c r="DN314" t="s">
        <v>3</v>
      </c>
      <c r="DO314">
        <v>0</v>
      </c>
    </row>
    <row r="315" spans="1:119" x14ac:dyDescent="0.2">
      <c r="A315">
        <f>ROW(Source!A360)</f>
        <v>360</v>
      </c>
      <c r="B315">
        <v>72309884</v>
      </c>
      <c r="C315">
        <v>72312239</v>
      </c>
      <c r="D315">
        <v>70490989</v>
      </c>
      <c r="E315">
        <v>118</v>
      </c>
      <c r="F315">
        <v>1</v>
      </c>
      <c r="G315">
        <v>1</v>
      </c>
      <c r="H315">
        <v>1</v>
      </c>
      <c r="I315" t="s">
        <v>1268</v>
      </c>
      <c r="J315" t="s">
        <v>3</v>
      </c>
      <c r="K315" t="s">
        <v>1269</v>
      </c>
      <c r="L315">
        <v>1191</v>
      </c>
      <c r="N315">
        <v>1013</v>
      </c>
      <c r="O315" t="s">
        <v>922</v>
      </c>
      <c r="P315" t="s">
        <v>922</v>
      </c>
      <c r="Q315">
        <v>1</v>
      </c>
      <c r="W315">
        <v>0</v>
      </c>
      <c r="X315">
        <v>-907905829</v>
      </c>
      <c r="Y315">
        <f t="shared" ref="Y315:Y346" si="107">AT315</f>
        <v>125</v>
      </c>
      <c r="AA315">
        <v>0</v>
      </c>
      <c r="AB315">
        <v>0</v>
      </c>
      <c r="AC315">
        <v>0</v>
      </c>
      <c r="AD315">
        <v>343.92</v>
      </c>
      <c r="AE315">
        <v>0</v>
      </c>
      <c r="AF315">
        <v>0</v>
      </c>
      <c r="AG315">
        <v>0</v>
      </c>
      <c r="AH315">
        <v>343.92</v>
      </c>
      <c r="AI315">
        <v>1</v>
      </c>
      <c r="AJ315">
        <v>1</v>
      </c>
      <c r="AK315">
        <v>1</v>
      </c>
      <c r="AL315">
        <v>1</v>
      </c>
      <c r="AM315">
        <v>-2</v>
      </c>
      <c r="AN315">
        <v>0</v>
      </c>
      <c r="AO315">
        <v>0</v>
      </c>
      <c r="AP315">
        <v>0</v>
      </c>
      <c r="AQ315">
        <v>1</v>
      </c>
      <c r="AR315">
        <v>0</v>
      </c>
      <c r="AS315" t="s">
        <v>3</v>
      </c>
      <c r="AT315">
        <v>125</v>
      </c>
      <c r="AU315" t="s">
        <v>3</v>
      </c>
      <c r="AV315">
        <v>1</v>
      </c>
      <c r="AW315">
        <v>2</v>
      </c>
      <c r="AX315">
        <v>72312241</v>
      </c>
      <c r="AY315">
        <v>1</v>
      </c>
      <c r="AZ315">
        <v>0</v>
      </c>
      <c r="BA315">
        <v>338</v>
      </c>
      <c r="BB315">
        <v>1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42990</v>
      </c>
      <c r="BN315">
        <v>125</v>
      </c>
      <c r="BO315">
        <v>0</v>
      </c>
      <c r="BP315">
        <v>1</v>
      </c>
      <c r="BQ315">
        <v>0</v>
      </c>
      <c r="BR315">
        <v>0</v>
      </c>
      <c r="BS315">
        <v>0</v>
      </c>
      <c r="BT315">
        <v>42990</v>
      </c>
      <c r="BU315">
        <v>125</v>
      </c>
      <c r="BV315">
        <v>0</v>
      </c>
      <c r="BW315">
        <v>1</v>
      </c>
      <c r="CU315">
        <f>ROUND(AT315*Source!I360*AH315*AL315,2)</f>
        <v>81.680000000000007</v>
      </c>
      <c r="CV315">
        <f>ROUND(Y315*Source!I360,7)</f>
        <v>0.23749999999999999</v>
      </c>
      <c r="CW315">
        <v>0</v>
      </c>
      <c r="CX315">
        <f>ROUND(Y315*Source!I360,7)</f>
        <v>0.23749999999999999</v>
      </c>
      <c r="CY315">
        <f>AD315</f>
        <v>343.92</v>
      </c>
      <c r="CZ315">
        <f>AH315</f>
        <v>343.92</v>
      </c>
      <c r="DA315">
        <f>AL315</f>
        <v>1</v>
      </c>
      <c r="DB315">
        <f t="shared" ref="DB315:DB346" si="108">ROUND(ROUND(AT315*CZ315,2),6)</f>
        <v>42990</v>
      </c>
      <c r="DC315">
        <f t="shared" ref="DC315:DC346" si="109">ROUND(ROUND(AT315*AG315,2),6)</f>
        <v>0</v>
      </c>
      <c r="DD315" t="s">
        <v>3</v>
      </c>
      <c r="DE315" t="s">
        <v>3</v>
      </c>
      <c r="DF315">
        <f>ROUND(ROUND(AE315,2)*CX315,2)</f>
        <v>0</v>
      </c>
      <c r="DG315">
        <f t="shared" si="106"/>
        <v>0</v>
      </c>
      <c r="DH315">
        <f t="shared" si="89"/>
        <v>0</v>
      </c>
      <c r="DI315">
        <f t="shared" si="90"/>
        <v>81.680000000000007</v>
      </c>
      <c r="DJ315">
        <f>DI315</f>
        <v>81.680000000000007</v>
      </c>
      <c r="DK315">
        <v>1</v>
      </c>
      <c r="DL315" t="s">
        <v>3</v>
      </c>
      <c r="DM315">
        <v>0</v>
      </c>
      <c r="DN315" t="s">
        <v>3</v>
      </c>
      <c r="DO315">
        <v>0</v>
      </c>
    </row>
    <row r="316" spans="1:119" x14ac:dyDescent="0.2">
      <c r="A316">
        <f>ROW(Source!A361)</f>
        <v>361</v>
      </c>
      <c r="B316">
        <v>72309884</v>
      </c>
      <c r="C316">
        <v>72312242</v>
      </c>
      <c r="D316">
        <v>70490980</v>
      </c>
      <c r="E316">
        <v>118</v>
      </c>
      <c r="F316">
        <v>1</v>
      </c>
      <c r="G316">
        <v>1</v>
      </c>
      <c r="H316">
        <v>1</v>
      </c>
      <c r="I316" t="s">
        <v>1270</v>
      </c>
      <c r="J316" t="s">
        <v>3</v>
      </c>
      <c r="K316" t="s">
        <v>1271</v>
      </c>
      <c r="L316">
        <v>1191</v>
      </c>
      <c r="N316">
        <v>1013</v>
      </c>
      <c r="O316" t="s">
        <v>922</v>
      </c>
      <c r="P316" t="s">
        <v>922</v>
      </c>
      <c r="Q316">
        <v>1</v>
      </c>
      <c r="W316">
        <v>0</v>
      </c>
      <c r="X316">
        <v>-1991603921</v>
      </c>
      <c r="Y316">
        <f t="shared" si="107"/>
        <v>10.199999999999999</v>
      </c>
      <c r="AA316">
        <v>0</v>
      </c>
      <c r="AB316">
        <v>0</v>
      </c>
      <c r="AC316">
        <v>0</v>
      </c>
      <c r="AD316">
        <v>335.1</v>
      </c>
      <c r="AE316">
        <v>0</v>
      </c>
      <c r="AF316">
        <v>0</v>
      </c>
      <c r="AG316">
        <v>0</v>
      </c>
      <c r="AH316">
        <v>335.1</v>
      </c>
      <c r="AI316">
        <v>1</v>
      </c>
      <c r="AJ316">
        <v>1</v>
      </c>
      <c r="AK316">
        <v>1</v>
      </c>
      <c r="AL316">
        <v>1</v>
      </c>
      <c r="AM316">
        <v>-2</v>
      </c>
      <c r="AN316">
        <v>0</v>
      </c>
      <c r="AO316">
        <v>0</v>
      </c>
      <c r="AP316">
        <v>0</v>
      </c>
      <c r="AQ316">
        <v>1</v>
      </c>
      <c r="AR316">
        <v>0</v>
      </c>
      <c r="AS316" t="s">
        <v>3</v>
      </c>
      <c r="AT316">
        <v>10.199999999999999</v>
      </c>
      <c r="AU316" t="s">
        <v>3</v>
      </c>
      <c r="AV316">
        <v>1</v>
      </c>
      <c r="AW316">
        <v>2</v>
      </c>
      <c r="AX316">
        <v>72312247</v>
      </c>
      <c r="AY316">
        <v>1</v>
      </c>
      <c r="AZ316">
        <v>0</v>
      </c>
      <c r="BA316">
        <v>339</v>
      </c>
      <c r="BB316">
        <v>1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3418.02</v>
      </c>
      <c r="BN316">
        <v>10.199999999999999</v>
      </c>
      <c r="BO316">
        <v>0</v>
      </c>
      <c r="BP316">
        <v>1</v>
      </c>
      <c r="BQ316">
        <v>0</v>
      </c>
      <c r="BR316">
        <v>0</v>
      </c>
      <c r="BS316">
        <v>0</v>
      </c>
      <c r="BT316">
        <v>3418.02</v>
      </c>
      <c r="BU316">
        <v>10.199999999999999</v>
      </c>
      <c r="BV316">
        <v>0</v>
      </c>
      <c r="BW316">
        <v>1</v>
      </c>
      <c r="CU316">
        <f>ROUND(AT316*Source!I361*AH316*AL316,2)</f>
        <v>1162.1300000000001</v>
      </c>
      <c r="CV316">
        <f>ROUND(Y316*Source!I361,7)</f>
        <v>3.468</v>
      </c>
      <c r="CW316">
        <v>0</v>
      </c>
      <c r="CX316">
        <f>ROUND(Y316*Source!I361,7)</f>
        <v>3.468</v>
      </c>
      <c r="CY316">
        <f>AD316</f>
        <v>335.1</v>
      </c>
      <c r="CZ316">
        <f>AH316</f>
        <v>335.1</v>
      </c>
      <c r="DA316">
        <f>AL316</f>
        <v>1</v>
      </c>
      <c r="DB316">
        <f t="shared" si="108"/>
        <v>3418.02</v>
      </c>
      <c r="DC316">
        <f t="shared" si="109"/>
        <v>0</v>
      </c>
      <c r="DD316" t="s">
        <v>3</v>
      </c>
      <c r="DE316" t="s">
        <v>3</v>
      </c>
      <c r="DF316">
        <f>ROUND(ROUND(AE316,2)*CX316,2)</f>
        <v>0</v>
      </c>
      <c r="DG316">
        <f t="shared" si="106"/>
        <v>0</v>
      </c>
      <c r="DH316">
        <f t="shared" si="89"/>
        <v>0</v>
      </c>
      <c r="DI316">
        <f t="shared" si="90"/>
        <v>1162.1300000000001</v>
      </c>
      <c r="DJ316">
        <f>DI316</f>
        <v>1162.1300000000001</v>
      </c>
      <c r="DK316">
        <v>1</v>
      </c>
      <c r="DL316" t="s">
        <v>3</v>
      </c>
      <c r="DM316">
        <v>0</v>
      </c>
      <c r="DN316" t="s">
        <v>3</v>
      </c>
      <c r="DO316">
        <v>0</v>
      </c>
    </row>
    <row r="317" spans="1:119" x14ac:dyDescent="0.2">
      <c r="A317">
        <f>ROW(Source!A361)</f>
        <v>361</v>
      </c>
      <c r="B317">
        <v>72309884</v>
      </c>
      <c r="C317">
        <v>72312242</v>
      </c>
      <c r="D317">
        <v>70491200</v>
      </c>
      <c r="E317">
        <v>118</v>
      </c>
      <c r="F317">
        <v>1</v>
      </c>
      <c r="G317">
        <v>1</v>
      </c>
      <c r="H317">
        <v>1</v>
      </c>
      <c r="I317" t="s">
        <v>920</v>
      </c>
      <c r="J317" t="s">
        <v>3</v>
      </c>
      <c r="K317" t="s">
        <v>921</v>
      </c>
      <c r="L317">
        <v>1191</v>
      </c>
      <c r="N317">
        <v>1013</v>
      </c>
      <c r="O317" t="s">
        <v>922</v>
      </c>
      <c r="P317" t="s">
        <v>922</v>
      </c>
      <c r="Q317">
        <v>1</v>
      </c>
      <c r="W317">
        <v>0</v>
      </c>
      <c r="X317">
        <v>-1417349443</v>
      </c>
      <c r="Y317">
        <f t="shared" si="107"/>
        <v>0.32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1</v>
      </c>
      <c r="AJ317">
        <v>1</v>
      </c>
      <c r="AK317">
        <v>1</v>
      </c>
      <c r="AL317">
        <v>1</v>
      </c>
      <c r="AM317">
        <v>-2</v>
      </c>
      <c r="AN317">
        <v>0</v>
      </c>
      <c r="AO317">
        <v>0</v>
      </c>
      <c r="AP317">
        <v>0</v>
      </c>
      <c r="AQ317">
        <v>1</v>
      </c>
      <c r="AR317">
        <v>0</v>
      </c>
      <c r="AS317" t="s">
        <v>3</v>
      </c>
      <c r="AT317">
        <v>0.32</v>
      </c>
      <c r="AU317" t="s">
        <v>3</v>
      </c>
      <c r="AV317">
        <v>2</v>
      </c>
      <c r="AW317">
        <v>2</v>
      </c>
      <c r="AX317">
        <v>72312248</v>
      </c>
      <c r="AY317">
        <v>1</v>
      </c>
      <c r="AZ317">
        <v>0</v>
      </c>
      <c r="BA317">
        <v>340</v>
      </c>
      <c r="BB317">
        <v>1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CV317">
        <v>0</v>
      </c>
      <c r="CW317">
        <v>0</v>
      </c>
      <c r="CX317">
        <f>ROUND(Y317*Source!I361,7)</f>
        <v>0.10879999999999999</v>
      </c>
      <c r="CY317">
        <f>AD317</f>
        <v>0</v>
      </c>
      <c r="CZ317">
        <f>AH317</f>
        <v>0</v>
      </c>
      <c r="DA317">
        <f>AL317</f>
        <v>1</v>
      </c>
      <c r="DB317">
        <f t="shared" si="108"/>
        <v>0</v>
      </c>
      <c r="DC317">
        <f t="shared" si="109"/>
        <v>0</v>
      </c>
      <c r="DD317" t="s">
        <v>3</v>
      </c>
      <c r="DE317" t="s">
        <v>3</v>
      </c>
      <c r="DF317">
        <f>ROUND(ROUND(AE317,2)*CX317,2)</f>
        <v>0</v>
      </c>
      <c r="DG317">
        <f t="shared" si="106"/>
        <v>0</v>
      </c>
      <c r="DH317">
        <f t="shared" si="89"/>
        <v>0</v>
      </c>
      <c r="DI317">
        <f t="shared" si="90"/>
        <v>0</v>
      </c>
      <c r="DJ317">
        <f>DI317</f>
        <v>0</v>
      </c>
      <c r="DK317">
        <v>0</v>
      </c>
      <c r="DL317" t="s">
        <v>3</v>
      </c>
      <c r="DM317">
        <v>0</v>
      </c>
      <c r="DN317" t="s">
        <v>3</v>
      </c>
      <c r="DO317">
        <v>0</v>
      </c>
    </row>
    <row r="318" spans="1:119" x14ac:dyDescent="0.2">
      <c r="A318">
        <f>ROW(Source!A361)</f>
        <v>361</v>
      </c>
      <c r="B318">
        <v>72309884</v>
      </c>
      <c r="C318">
        <v>72312242</v>
      </c>
      <c r="D318">
        <v>70617813</v>
      </c>
      <c r="E318">
        <v>1</v>
      </c>
      <c r="F318">
        <v>1</v>
      </c>
      <c r="G318">
        <v>1</v>
      </c>
      <c r="H318">
        <v>2</v>
      </c>
      <c r="I318" t="s">
        <v>1132</v>
      </c>
      <c r="J318" t="s">
        <v>1133</v>
      </c>
      <c r="K318" t="s">
        <v>1134</v>
      </c>
      <c r="L318">
        <v>1368</v>
      </c>
      <c r="N318">
        <v>1011</v>
      </c>
      <c r="O318" t="s">
        <v>926</v>
      </c>
      <c r="P318" t="s">
        <v>926</v>
      </c>
      <c r="Q318">
        <v>1</v>
      </c>
      <c r="W318">
        <v>0</v>
      </c>
      <c r="X318">
        <v>-771947225</v>
      </c>
      <c r="Y318">
        <f t="shared" si="107"/>
        <v>0.32</v>
      </c>
      <c r="AA318">
        <v>0</v>
      </c>
      <c r="AB318">
        <v>1647.51</v>
      </c>
      <c r="AC318">
        <v>452.68</v>
      </c>
      <c r="AD318">
        <v>0</v>
      </c>
      <c r="AE318">
        <v>0</v>
      </c>
      <c r="AF318">
        <v>1647.51</v>
      </c>
      <c r="AG318">
        <v>452.68</v>
      </c>
      <c r="AH318">
        <v>0</v>
      </c>
      <c r="AI318">
        <v>1</v>
      </c>
      <c r="AJ318">
        <v>1</v>
      </c>
      <c r="AK318">
        <v>1</v>
      </c>
      <c r="AL318">
        <v>1</v>
      </c>
      <c r="AM318">
        <v>-2</v>
      </c>
      <c r="AN318">
        <v>0</v>
      </c>
      <c r="AO318">
        <v>0</v>
      </c>
      <c r="AP318">
        <v>0</v>
      </c>
      <c r="AQ318">
        <v>1</v>
      </c>
      <c r="AR318">
        <v>0</v>
      </c>
      <c r="AS318" t="s">
        <v>3</v>
      </c>
      <c r="AT318">
        <v>0.32</v>
      </c>
      <c r="AU318" t="s">
        <v>3</v>
      </c>
      <c r="AV318">
        <v>1</v>
      </c>
      <c r="AW318">
        <v>2</v>
      </c>
      <c r="AX318">
        <v>72312249</v>
      </c>
      <c r="AY318">
        <v>1</v>
      </c>
      <c r="AZ318">
        <v>0</v>
      </c>
      <c r="BA318">
        <v>341</v>
      </c>
      <c r="BB318">
        <v>1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527.20320000000004</v>
      </c>
      <c r="BL318">
        <v>144.85760000000002</v>
      </c>
      <c r="BM318">
        <v>0</v>
      </c>
      <c r="BN318">
        <v>0</v>
      </c>
      <c r="BO318">
        <v>0.32</v>
      </c>
      <c r="BP318">
        <v>1</v>
      </c>
      <c r="BQ318">
        <v>0</v>
      </c>
      <c r="BR318">
        <v>527.20320000000004</v>
      </c>
      <c r="BS318">
        <v>144.85760000000002</v>
      </c>
      <c r="BT318">
        <v>0</v>
      </c>
      <c r="BU318">
        <v>0</v>
      </c>
      <c r="BV318">
        <v>0.32</v>
      </c>
      <c r="BW318">
        <v>1</v>
      </c>
      <c r="CV318">
        <v>0</v>
      </c>
      <c r="CW318">
        <f>ROUND(Y318*Source!I361*DO318,7)</f>
        <v>0.10879999999999999</v>
      </c>
      <c r="CX318">
        <f>ROUND(Y318*Source!I361,7)</f>
        <v>0.10879999999999999</v>
      </c>
      <c r="CY318">
        <f>AB318</f>
        <v>1647.51</v>
      </c>
      <c r="CZ318">
        <f>AF318</f>
        <v>1647.51</v>
      </c>
      <c r="DA318">
        <f>AJ318</f>
        <v>1</v>
      </c>
      <c r="DB318">
        <f t="shared" si="108"/>
        <v>527.20000000000005</v>
      </c>
      <c r="DC318">
        <f t="shared" si="109"/>
        <v>144.86000000000001</v>
      </c>
      <c r="DD318" t="s">
        <v>3</v>
      </c>
      <c r="DE318" t="s">
        <v>3</v>
      </c>
      <c r="DF318">
        <f>ROUND(ROUND(AE318,2)*CX318,2)</f>
        <v>0</v>
      </c>
      <c r="DG318">
        <f t="shared" si="106"/>
        <v>179.25</v>
      </c>
      <c r="DH318">
        <f t="shared" si="89"/>
        <v>49.25</v>
      </c>
      <c r="DI318">
        <f t="shared" si="90"/>
        <v>0</v>
      </c>
      <c r="DJ318">
        <f>DG318+DH318</f>
        <v>228.5</v>
      </c>
      <c r="DK318">
        <v>1</v>
      </c>
      <c r="DL318" t="s">
        <v>933</v>
      </c>
      <c r="DM318">
        <v>5</v>
      </c>
      <c r="DN318" t="s">
        <v>922</v>
      </c>
      <c r="DO318">
        <v>1</v>
      </c>
    </row>
    <row r="319" spans="1:119" x14ac:dyDescent="0.2">
      <c r="A319">
        <f>ROW(Source!A361)</f>
        <v>361</v>
      </c>
      <c r="B319">
        <v>72309884</v>
      </c>
      <c r="C319">
        <v>72312242</v>
      </c>
      <c r="D319">
        <v>70570843</v>
      </c>
      <c r="E319">
        <v>1</v>
      </c>
      <c r="F319">
        <v>1</v>
      </c>
      <c r="G319">
        <v>1</v>
      </c>
      <c r="H319">
        <v>3</v>
      </c>
      <c r="I319" t="s">
        <v>407</v>
      </c>
      <c r="J319" t="s">
        <v>409</v>
      </c>
      <c r="K319" t="s">
        <v>408</v>
      </c>
      <c r="L319">
        <v>1339</v>
      </c>
      <c r="N319">
        <v>1007</v>
      </c>
      <c r="O319" t="s">
        <v>231</v>
      </c>
      <c r="P319" t="s">
        <v>231</v>
      </c>
      <c r="Q319">
        <v>1</v>
      </c>
      <c r="W319">
        <v>0</v>
      </c>
      <c r="X319">
        <v>423510006</v>
      </c>
      <c r="Y319">
        <f t="shared" si="107"/>
        <v>1</v>
      </c>
      <c r="AA319">
        <v>2036.64</v>
      </c>
      <c r="AB319">
        <v>0</v>
      </c>
      <c r="AC319">
        <v>0</v>
      </c>
      <c r="AD319">
        <v>0</v>
      </c>
      <c r="AE319">
        <v>573.70000000000005</v>
      </c>
      <c r="AF319">
        <v>0</v>
      </c>
      <c r="AG319">
        <v>0</v>
      </c>
      <c r="AH319">
        <v>0</v>
      </c>
      <c r="AI319">
        <v>3.55</v>
      </c>
      <c r="AJ319">
        <v>1</v>
      </c>
      <c r="AK319">
        <v>1</v>
      </c>
      <c r="AL319">
        <v>1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 t="s">
        <v>3</v>
      </c>
      <c r="AT319">
        <v>1</v>
      </c>
      <c r="AU319" t="s">
        <v>3</v>
      </c>
      <c r="AV319">
        <v>0</v>
      </c>
      <c r="AW319">
        <v>1</v>
      </c>
      <c r="AX319">
        <v>-1</v>
      </c>
      <c r="AY319">
        <v>0</v>
      </c>
      <c r="AZ319">
        <v>0</v>
      </c>
      <c r="BA319" t="s">
        <v>3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CV319">
        <v>0</v>
      </c>
      <c r="CW319">
        <v>0</v>
      </c>
      <c r="CX319">
        <f>ROUND(Y319*Source!I361,7)</f>
        <v>0.34</v>
      </c>
      <c r="CY319">
        <f>AA319</f>
        <v>2036.64</v>
      </c>
      <c r="CZ319">
        <f>AE319</f>
        <v>573.70000000000005</v>
      </c>
      <c r="DA319">
        <f>AI319</f>
        <v>3.55</v>
      </c>
      <c r="DB319">
        <f t="shared" si="108"/>
        <v>573.70000000000005</v>
      </c>
      <c r="DC319">
        <f t="shared" si="109"/>
        <v>0</v>
      </c>
      <c r="DD319" t="s">
        <v>3</v>
      </c>
      <c r="DE319" t="s">
        <v>3</v>
      </c>
      <c r="DF319">
        <f>ROUND(ROUND(AE319*AI319,2)*CX319,2)</f>
        <v>692.46</v>
      </c>
      <c r="DG319">
        <f t="shared" si="106"/>
        <v>0</v>
      </c>
      <c r="DH319">
        <f t="shared" si="89"/>
        <v>0</v>
      </c>
      <c r="DI319">
        <f t="shared" si="90"/>
        <v>0</v>
      </c>
      <c r="DJ319">
        <f>DF319</f>
        <v>692.46</v>
      </c>
      <c r="DK319">
        <v>0</v>
      </c>
      <c r="DL319" t="s">
        <v>3</v>
      </c>
      <c r="DM319">
        <v>0</v>
      </c>
      <c r="DN319" t="s">
        <v>3</v>
      </c>
      <c r="DO319">
        <v>0</v>
      </c>
    </row>
    <row r="320" spans="1:119" x14ac:dyDescent="0.2">
      <c r="A320">
        <f>ROW(Source!A363)</f>
        <v>363</v>
      </c>
      <c r="B320">
        <v>72309884</v>
      </c>
      <c r="C320">
        <v>72312252</v>
      </c>
      <c r="D320">
        <v>70490999</v>
      </c>
      <c r="E320">
        <v>118</v>
      </c>
      <c r="F320">
        <v>1</v>
      </c>
      <c r="G320">
        <v>1</v>
      </c>
      <c r="H320">
        <v>1</v>
      </c>
      <c r="I320" t="s">
        <v>1272</v>
      </c>
      <c r="J320" t="s">
        <v>3</v>
      </c>
      <c r="K320" t="s">
        <v>1273</v>
      </c>
      <c r="L320">
        <v>1191</v>
      </c>
      <c r="N320">
        <v>1013</v>
      </c>
      <c r="O320" t="s">
        <v>922</v>
      </c>
      <c r="P320" t="s">
        <v>922</v>
      </c>
      <c r="Q320">
        <v>1</v>
      </c>
      <c r="W320">
        <v>0</v>
      </c>
      <c r="X320">
        <v>-1833565283</v>
      </c>
      <c r="Y320">
        <f t="shared" si="107"/>
        <v>0.7</v>
      </c>
      <c r="AA320">
        <v>0</v>
      </c>
      <c r="AB320">
        <v>0</v>
      </c>
      <c r="AC320">
        <v>0</v>
      </c>
      <c r="AD320">
        <v>349.8</v>
      </c>
      <c r="AE320">
        <v>0</v>
      </c>
      <c r="AF320">
        <v>0</v>
      </c>
      <c r="AG320">
        <v>0</v>
      </c>
      <c r="AH320">
        <v>349.8</v>
      </c>
      <c r="AI320">
        <v>1</v>
      </c>
      <c r="AJ320">
        <v>1</v>
      </c>
      <c r="AK320">
        <v>1</v>
      </c>
      <c r="AL320">
        <v>1</v>
      </c>
      <c r="AM320">
        <v>-2</v>
      </c>
      <c r="AN320">
        <v>0</v>
      </c>
      <c r="AO320">
        <v>0</v>
      </c>
      <c r="AP320">
        <v>1</v>
      </c>
      <c r="AQ320">
        <v>1</v>
      </c>
      <c r="AR320">
        <v>0</v>
      </c>
      <c r="AS320" t="s">
        <v>3</v>
      </c>
      <c r="AT320">
        <v>0.7</v>
      </c>
      <c r="AU320" t="s">
        <v>3</v>
      </c>
      <c r="AV320">
        <v>1</v>
      </c>
      <c r="AW320">
        <v>2</v>
      </c>
      <c r="AX320">
        <v>72312255</v>
      </c>
      <c r="AY320">
        <v>1</v>
      </c>
      <c r="AZ320">
        <v>0</v>
      </c>
      <c r="BA320">
        <v>343</v>
      </c>
      <c r="BB320">
        <v>1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244.85999999999999</v>
      </c>
      <c r="BN320">
        <v>0.7</v>
      </c>
      <c r="BO320">
        <v>0</v>
      </c>
      <c r="BP320">
        <v>1</v>
      </c>
      <c r="BQ320">
        <v>0</v>
      </c>
      <c r="BR320">
        <v>0</v>
      </c>
      <c r="BS320">
        <v>0</v>
      </c>
      <c r="BT320">
        <v>244.85999999999999</v>
      </c>
      <c r="BU320">
        <v>0.7</v>
      </c>
      <c r="BV320">
        <v>0</v>
      </c>
      <c r="BW320">
        <v>1</v>
      </c>
      <c r="CU320">
        <f>ROUND(AT320*Source!I363*AH320*AL320,2)</f>
        <v>244.86</v>
      </c>
      <c r="CV320">
        <f>ROUND(Y320*Source!I363,7)</f>
        <v>0.7</v>
      </c>
      <c r="CW320">
        <v>0</v>
      </c>
      <c r="CX320">
        <f>ROUND(Y320*Source!I363,7)</f>
        <v>0.7</v>
      </c>
      <c r="CY320">
        <f>AD320</f>
        <v>349.8</v>
      </c>
      <c r="CZ320">
        <f>AH320</f>
        <v>349.8</v>
      </c>
      <c r="DA320">
        <f>AL320</f>
        <v>1</v>
      </c>
      <c r="DB320">
        <f t="shared" si="108"/>
        <v>244.86</v>
      </c>
      <c r="DC320">
        <f t="shared" si="109"/>
        <v>0</v>
      </c>
      <c r="DD320" t="s">
        <v>3</v>
      </c>
      <c r="DE320" t="s">
        <v>3</v>
      </c>
      <c r="DF320">
        <f t="shared" ref="DF320:DF326" si="110">ROUND(ROUND(AE320,2)*CX320,2)</f>
        <v>0</v>
      </c>
      <c r="DG320">
        <f t="shared" si="106"/>
        <v>0</v>
      </c>
      <c r="DH320">
        <f t="shared" si="89"/>
        <v>0</v>
      </c>
      <c r="DI320">
        <f t="shared" si="90"/>
        <v>244.86</v>
      </c>
      <c r="DJ320">
        <f>DI320</f>
        <v>244.86</v>
      </c>
      <c r="DK320">
        <v>1</v>
      </c>
      <c r="DL320" t="s">
        <v>3</v>
      </c>
      <c r="DM320">
        <v>0</v>
      </c>
      <c r="DN320" t="s">
        <v>3</v>
      </c>
      <c r="DO320">
        <v>0</v>
      </c>
    </row>
    <row r="321" spans="1:119" x14ac:dyDescent="0.2">
      <c r="A321">
        <f>ROW(Source!A363)</f>
        <v>363</v>
      </c>
      <c r="B321">
        <v>72309884</v>
      </c>
      <c r="C321">
        <v>72312252</v>
      </c>
      <c r="D321">
        <v>70576489</v>
      </c>
      <c r="E321">
        <v>1</v>
      </c>
      <c r="F321">
        <v>1</v>
      </c>
      <c r="G321">
        <v>1</v>
      </c>
      <c r="H321">
        <v>3</v>
      </c>
      <c r="I321" t="s">
        <v>1274</v>
      </c>
      <c r="J321" t="s">
        <v>1275</v>
      </c>
      <c r="K321" t="s">
        <v>1276</v>
      </c>
      <c r="L321">
        <v>1348</v>
      </c>
      <c r="N321">
        <v>1009</v>
      </c>
      <c r="O321" t="s">
        <v>236</v>
      </c>
      <c r="P321" t="s">
        <v>236</v>
      </c>
      <c r="Q321">
        <v>1000</v>
      </c>
      <c r="W321">
        <v>0</v>
      </c>
      <c r="X321">
        <v>1981730828</v>
      </c>
      <c r="Y321">
        <f t="shared" si="107"/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1</v>
      </c>
      <c r="AJ321">
        <v>1</v>
      </c>
      <c r="AK321">
        <v>1</v>
      </c>
      <c r="AL321">
        <v>1</v>
      </c>
      <c r="AM321">
        <v>-2</v>
      </c>
      <c r="AN321">
        <v>0</v>
      </c>
      <c r="AO321">
        <v>0</v>
      </c>
      <c r="AP321">
        <v>1</v>
      </c>
      <c r="AQ321">
        <v>1</v>
      </c>
      <c r="AR321">
        <v>0</v>
      </c>
      <c r="AS321" t="s">
        <v>3</v>
      </c>
      <c r="AT321">
        <v>0</v>
      </c>
      <c r="AU321" t="s">
        <v>3</v>
      </c>
      <c r="AV321">
        <v>0</v>
      </c>
      <c r="AW321">
        <v>2</v>
      </c>
      <c r="AX321">
        <v>72312256</v>
      </c>
      <c r="AY321">
        <v>2</v>
      </c>
      <c r="AZ321">
        <v>22528</v>
      </c>
      <c r="BA321">
        <v>344</v>
      </c>
      <c r="BB321">
        <v>1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CV321">
        <v>0</v>
      </c>
      <c r="CW321">
        <v>0</v>
      </c>
      <c r="CX321">
        <f>ROUND(Y321*Source!I363,7)</f>
        <v>0</v>
      </c>
      <c r="CY321">
        <f>AA321</f>
        <v>0</v>
      </c>
      <c r="CZ321">
        <f>AE321</f>
        <v>0</v>
      </c>
      <c r="DA321">
        <f>AI321</f>
        <v>1</v>
      </c>
      <c r="DB321">
        <f t="shared" si="108"/>
        <v>0</v>
      </c>
      <c r="DC321">
        <f t="shared" si="109"/>
        <v>0</v>
      </c>
      <c r="DD321" t="s">
        <v>3</v>
      </c>
      <c r="DE321" t="s">
        <v>3</v>
      </c>
      <c r="DF321">
        <f t="shared" si="110"/>
        <v>0</v>
      </c>
      <c r="DG321">
        <f t="shared" si="106"/>
        <v>0</v>
      </c>
      <c r="DH321">
        <f t="shared" ref="DH321:DH384" si="111">ROUND(ROUND(AG321,2)*CX321,2)</f>
        <v>0</v>
      </c>
      <c r="DI321">
        <f t="shared" ref="DI321:DI384" si="112">ROUND(ROUND(AH321,2)*CX321,2)</f>
        <v>0</v>
      </c>
      <c r="DJ321">
        <f>DF321</f>
        <v>0</v>
      </c>
      <c r="DK321">
        <v>2</v>
      </c>
      <c r="DL321" t="s">
        <v>3</v>
      </c>
      <c r="DM321">
        <v>0</v>
      </c>
      <c r="DN321" t="s">
        <v>3</v>
      </c>
      <c r="DO321">
        <v>0</v>
      </c>
    </row>
    <row r="322" spans="1:119" x14ac:dyDescent="0.2">
      <c r="A322">
        <f>ROW(Source!A370)</f>
        <v>370</v>
      </c>
      <c r="B322">
        <v>72309884</v>
      </c>
      <c r="C322">
        <v>72312263</v>
      </c>
      <c r="D322">
        <v>68776431</v>
      </c>
      <c r="E322">
        <v>117</v>
      </c>
      <c r="F322">
        <v>1</v>
      </c>
      <c r="G322">
        <v>1</v>
      </c>
      <c r="H322">
        <v>1</v>
      </c>
      <c r="I322" t="s">
        <v>1101</v>
      </c>
      <c r="J322" t="s">
        <v>3</v>
      </c>
      <c r="K322" t="s">
        <v>1102</v>
      </c>
      <c r="L322">
        <v>1191</v>
      </c>
      <c r="N322">
        <v>1013</v>
      </c>
      <c r="O322" t="s">
        <v>922</v>
      </c>
      <c r="P322" t="s">
        <v>922</v>
      </c>
      <c r="Q322">
        <v>1</v>
      </c>
      <c r="W322">
        <v>0</v>
      </c>
      <c r="X322">
        <v>44848675</v>
      </c>
      <c r="Y322">
        <f t="shared" si="107"/>
        <v>14.4</v>
      </c>
      <c r="AA322">
        <v>0</v>
      </c>
      <c r="AB322">
        <v>0</v>
      </c>
      <c r="AC322">
        <v>0</v>
      </c>
      <c r="AD322">
        <v>385.07</v>
      </c>
      <c r="AE322">
        <v>0</v>
      </c>
      <c r="AF322">
        <v>0</v>
      </c>
      <c r="AG322">
        <v>0</v>
      </c>
      <c r="AH322">
        <v>385.07</v>
      </c>
      <c r="AI322">
        <v>1</v>
      </c>
      <c r="AJ322">
        <v>1</v>
      </c>
      <c r="AK322">
        <v>1</v>
      </c>
      <c r="AL322">
        <v>1</v>
      </c>
      <c r="AM322">
        <v>-2</v>
      </c>
      <c r="AN322">
        <v>0</v>
      </c>
      <c r="AO322">
        <v>0</v>
      </c>
      <c r="AP322">
        <v>1</v>
      </c>
      <c r="AQ322">
        <v>1</v>
      </c>
      <c r="AR322">
        <v>0</v>
      </c>
      <c r="AS322" t="s">
        <v>3</v>
      </c>
      <c r="AT322">
        <v>14.4</v>
      </c>
      <c r="AU322" t="s">
        <v>3</v>
      </c>
      <c r="AV322">
        <v>1</v>
      </c>
      <c r="AW322">
        <v>2</v>
      </c>
      <c r="AX322">
        <v>72312272</v>
      </c>
      <c r="AY322">
        <v>2</v>
      </c>
      <c r="AZ322">
        <v>131072</v>
      </c>
      <c r="BA322">
        <v>345</v>
      </c>
      <c r="BB322">
        <v>1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5545.0079999999998</v>
      </c>
      <c r="BN322">
        <v>14.4</v>
      </c>
      <c r="BO322">
        <v>0</v>
      </c>
      <c r="BP322">
        <v>1</v>
      </c>
      <c r="BQ322">
        <v>0</v>
      </c>
      <c r="BR322">
        <v>0</v>
      </c>
      <c r="BS322">
        <v>0</v>
      </c>
      <c r="BT322">
        <v>5545.0079999999998</v>
      </c>
      <c r="BU322">
        <v>14.4</v>
      </c>
      <c r="BV322">
        <v>0</v>
      </c>
      <c r="BW322">
        <v>1</v>
      </c>
      <c r="CU322">
        <f>ROUND(AT322*Source!I370*AH322*AL322,2)</f>
        <v>720.85</v>
      </c>
      <c r="CV322">
        <f>ROUND(Y322*Source!I370,7)</f>
        <v>1.8720000000000001</v>
      </c>
      <c r="CW322">
        <v>0</v>
      </c>
      <c r="CX322">
        <f>ROUND(Y322*Source!I370,7)</f>
        <v>1.8720000000000001</v>
      </c>
      <c r="CY322">
        <f>AD322</f>
        <v>385.07</v>
      </c>
      <c r="CZ322">
        <f>AH322</f>
        <v>385.07</v>
      </c>
      <c r="DA322">
        <f>AL322</f>
        <v>1</v>
      </c>
      <c r="DB322">
        <f t="shared" si="108"/>
        <v>5545.01</v>
      </c>
      <c r="DC322">
        <f t="shared" si="109"/>
        <v>0</v>
      </c>
      <c r="DD322" t="s">
        <v>3</v>
      </c>
      <c r="DE322" t="s">
        <v>3</v>
      </c>
      <c r="DF322">
        <f t="shared" si="110"/>
        <v>0</v>
      </c>
      <c r="DG322">
        <f t="shared" si="106"/>
        <v>0</v>
      </c>
      <c r="DH322">
        <f t="shared" si="111"/>
        <v>0</v>
      </c>
      <c r="DI322">
        <f t="shared" si="112"/>
        <v>720.85</v>
      </c>
      <c r="DJ322">
        <f>DI322</f>
        <v>720.85</v>
      </c>
      <c r="DK322">
        <v>1</v>
      </c>
      <c r="DL322" t="s">
        <v>3</v>
      </c>
      <c r="DM322">
        <v>0</v>
      </c>
      <c r="DN322" t="s">
        <v>3</v>
      </c>
      <c r="DO322">
        <v>0</v>
      </c>
    </row>
    <row r="323" spans="1:119" x14ac:dyDescent="0.2">
      <c r="A323">
        <f>ROW(Source!A370)</f>
        <v>370</v>
      </c>
      <c r="B323">
        <v>72309884</v>
      </c>
      <c r="C323">
        <v>72312263</v>
      </c>
      <c r="D323">
        <v>68776608</v>
      </c>
      <c r="E323">
        <v>117</v>
      </c>
      <c r="F323">
        <v>1</v>
      </c>
      <c r="G323">
        <v>1</v>
      </c>
      <c r="H323">
        <v>1</v>
      </c>
      <c r="I323" t="s">
        <v>920</v>
      </c>
      <c r="J323" t="s">
        <v>3</v>
      </c>
      <c r="K323" t="s">
        <v>921</v>
      </c>
      <c r="L323">
        <v>1191</v>
      </c>
      <c r="N323">
        <v>1013</v>
      </c>
      <c r="O323" t="s">
        <v>922</v>
      </c>
      <c r="P323" t="s">
        <v>922</v>
      </c>
      <c r="Q323">
        <v>1</v>
      </c>
      <c r="W323">
        <v>0</v>
      </c>
      <c r="X323">
        <v>-1417349443</v>
      </c>
      <c r="Y323">
        <f t="shared" si="107"/>
        <v>0.4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1</v>
      </c>
      <c r="AJ323">
        <v>1</v>
      </c>
      <c r="AK323">
        <v>1</v>
      </c>
      <c r="AL323">
        <v>1</v>
      </c>
      <c r="AM323">
        <v>-2</v>
      </c>
      <c r="AN323">
        <v>0</v>
      </c>
      <c r="AO323">
        <v>0</v>
      </c>
      <c r="AP323">
        <v>1</v>
      </c>
      <c r="AQ323">
        <v>1</v>
      </c>
      <c r="AR323">
        <v>0</v>
      </c>
      <c r="AS323" t="s">
        <v>3</v>
      </c>
      <c r="AT323">
        <v>0.4</v>
      </c>
      <c r="AU323" t="s">
        <v>3</v>
      </c>
      <c r="AV323">
        <v>2</v>
      </c>
      <c r="AW323">
        <v>2</v>
      </c>
      <c r="AX323">
        <v>72312273</v>
      </c>
      <c r="AY323">
        <v>1</v>
      </c>
      <c r="AZ323">
        <v>0</v>
      </c>
      <c r="BA323">
        <v>346</v>
      </c>
      <c r="BB323">
        <v>1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CV323">
        <v>0</v>
      </c>
      <c r="CW323">
        <v>0</v>
      </c>
      <c r="CX323">
        <f>ROUND(Y323*Source!I370,7)</f>
        <v>5.1999999999999998E-2</v>
      </c>
      <c r="CY323">
        <f>AD323</f>
        <v>0</v>
      </c>
      <c r="CZ323">
        <f>AH323</f>
        <v>0</v>
      </c>
      <c r="DA323">
        <f>AL323</f>
        <v>1</v>
      </c>
      <c r="DB323">
        <f t="shared" si="108"/>
        <v>0</v>
      </c>
      <c r="DC323">
        <f t="shared" si="109"/>
        <v>0</v>
      </c>
      <c r="DD323" t="s">
        <v>3</v>
      </c>
      <c r="DE323" t="s">
        <v>3</v>
      </c>
      <c r="DF323">
        <f t="shared" si="110"/>
        <v>0</v>
      </c>
      <c r="DG323">
        <f t="shared" si="106"/>
        <v>0</v>
      </c>
      <c r="DH323">
        <f t="shared" si="111"/>
        <v>0</v>
      </c>
      <c r="DI323">
        <f t="shared" si="112"/>
        <v>0</v>
      </c>
      <c r="DJ323">
        <f>DI323</f>
        <v>0</v>
      </c>
      <c r="DK323">
        <v>0</v>
      </c>
      <c r="DL323" t="s">
        <v>3</v>
      </c>
      <c r="DM323">
        <v>0</v>
      </c>
      <c r="DN323" t="s">
        <v>3</v>
      </c>
      <c r="DO323">
        <v>0</v>
      </c>
    </row>
    <row r="324" spans="1:119" x14ac:dyDescent="0.2">
      <c r="A324">
        <f>ROW(Source!A370)</f>
        <v>370</v>
      </c>
      <c r="B324">
        <v>72309884</v>
      </c>
      <c r="C324">
        <v>72312263</v>
      </c>
      <c r="D324">
        <v>68783152</v>
      </c>
      <c r="E324">
        <v>1</v>
      </c>
      <c r="F324">
        <v>1</v>
      </c>
      <c r="G324">
        <v>1</v>
      </c>
      <c r="H324">
        <v>2</v>
      </c>
      <c r="I324" t="s">
        <v>1073</v>
      </c>
      <c r="J324" t="s">
        <v>1074</v>
      </c>
      <c r="K324" t="s">
        <v>1075</v>
      </c>
      <c r="L324">
        <v>1368</v>
      </c>
      <c r="N324">
        <v>1011</v>
      </c>
      <c r="O324" t="s">
        <v>926</v>
      </c>
      <c r="P324" t="s">
        <v>926</v>
      </c>
      <c r="Q324">
        <v>1</v>
      </c>
      <c r="W324">
        <v>0</v>
      </c>
      <c r="X324">
        <v>639918019</v>
      </c>
      <c r="Y324">
        <f t="shared" si="107"/>
        <v>0.2</v>
      </c>
      <c r="AA324">
        <v>0</v>
      </c>
      <c r="AB324">
        <v>1682.51</v>
      </c>
      <c r="AC324">
        <v>529.11</v>
      </c>
      <c r="AD324">
        <v>0</v>
      </c>
      <c r="AE324">
        <v>0</v>
      </c>
      <c r="AF324">
        <v>1682.51</v>
      </c>
      <c r="AG324">
        <v>529.11</v>
      </c>
      <c r="AH324">
        <v>0</v>
      </c>
      <c r="AI324">
        <v>1</v>
      </c>
      <c r="AJ324">
        <v>1</v>
      </c>
      <c r="AK324">
        <v>1</v>
      </c>
      <c r="AL324">
        <v>1</v>
      </c>
      <c r="AM324">
        <v>-2</v>
      </c>
      <c r="AN324">
        <v>0</v>
      </c>
      <c r="AO324">
        <v>0</v>
      </c>
      <c r="AP324">
        <v>1</v>
      </c>
      <c r="AQ324">
        <v>1</v>
      </c>
      <c r="AR324">
        <v>0</v>
      </c>
      <c r="AS324" t="s">
        <v>3</v>
      </c>
      <c r="AT324">
        <v>0.2</v>
      </c>
      <c r="AU324" t="s">
        <v>3</v>
      </c>
      <c r="AV324">
        <v>1</v>
      </c>
      <c r="AW324">
        <v>2</v>
      </c>
      <c r="AX324">
        <v>72312274</v>
      </c>
      <c r="AY324">
        <v>2</v>
      </c>
      <c r="AZ324">
        <v>98304</v>
      </c>
      <c r="BA324">
        <v>347</v>
      </c>
      <c r="BB324">
        <v>1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336.50200000000001</v>
      </c>
      <c r="BL324">
        <v>105.822</v>
      </c>
      <c r="BM324">
        <v>0</v>
      </c>
      <c r="BN324">
        <v>0</v>
      </c>
      <c r="BO324">
        <v>0.2</v>
      </c>
      <c r="BP324">
        <v>1</v>
      </c>
      <c r="BQ324">
        <v>0</v>
      </c>
      <c r="BR324">
        <v>336.50200000000001</v>
      </c>
      <c r="BS324">
        <v>105.822</v>
      </c>
      <c r="BT324">
        <v>0</v>
      </c>
      <c r="BU324">
        <v>0</v>
      </c>
      <c r="BV324">
        <v>0.2</v>
      </c>
      <c r="BW324">
        <v>1</v>
      </c>
      <c r="CV324">
        <v>0</v>
      </c>
      <c r="CW324">
        <f>ROUND(Y324*Source!I370*DO324,7)</f>
        <v>2.5999999999999999E-2</v>
      </c>
      <c r="CX324">
        <f>ROUND(Y324*Source!I370,7)</f>
        <v>2.5999999999999999E-2</v>
      </c>
      <c r="CY324">
        <f>AB324</f>
        <v>1682.51</v>
      </c>
      <c r="CZ324">
        <f>AF324</f>
        <v>1682.51</v>
      </c>
      <c r="DA324">
        <f>AJ324</f>
        <v>1</v>
      </c>
      <c r="DB324">
        <f t="shared" si="108"/>
        <v>336.5</v>
      </c>
      <c r="DC324">
        <f t="shared" si="109"/>
        <v>105.82</v>
      </c>
      <c r="DD324" t="s">
        <v>3</v>
      </c>
      <c r="DE324" t="s">
        <v>3</v>
      </c>
      <c r="DF324">
        <f t="shared" si="110"/>
        <v>0</v>
      </c>
      <c r="DG324">
        <f t="shared" si="106"/>
        <v>43.75</v>
      </c>
      <c r="DH324">
        <f t="shared" si="111"/>
        <v>13.76</v>
      </c>
      <c r="DI324">
        <f t="shared" si="112"/>
        <v>0</v>
      </c>
      <c r="DJ324">
        <f>DG324+DH324</f>
        <v>57.51</v>
      </c>
      <c r="DK324">
        <v>1</v>
      </c>
      <c r="DL324" t="s">
        <v>927</v>
      </c>
      <c r="DM324">
        <v>6</v>
      </c>
      <c r="DN324" t="s">
        <v>922</v>
      </c>
      <c r="DO324">
        <v>1</v>
      </c>
    </row>
    <row r="325" spans="1:119" x14ac:dyDescent="0.2">
      <c r="A325">
        <f>ROW(Source!A370)</f>
        <v>370</v>
      </c>
      <c r="B325">
        <v>72309884</v>
      </c>
      <c r="C325">
        <v>72312263</v>
      </c>
      <c r="D325">
        <v>68784047</v>
      </c>
      <c r="E325">
        <v>1</v>
      </c>
      <c r="F325">
        <v>1</v>
      </c>
      <c r="G325">
        <v>1</v>
      </c>
      <c r="H325">
        <v>2</v>
      </c>
      <c r="I325" t="s">
        <v>978</v>
      </c>
      <c r="J325" t="s">
        <v>979</v>
      </c>
      <c r="K325" t="s">
        <v>980</v>
      </c>
      <c r="L325">
        <v>1368</v>
      </c>
      <c r="N325">
        <v>1011</v>
      </c>
      <c r="O325" t="s">
        <v>926</v>
      </c>
      <c r="P325" t="s">
        <v>926</v>
      </c>
      <c r="Q325">
        <v>1</v>
      </c>
      <c r="W325">
        <v>0</v>
      </c>
      <c r="X325">
        <v>-849950259</v>
      </c>
      <c r="Y325">
        <f t="shared" si="107"/>
        <v>0.2</v>
      </c>
      <c r="AA325">
        <v>0</v>
      </c>
      <c r="AB325">
        <v>579.09</v>
      </c>
      <c r="AC325">
        <v>393.89</v>
      </c>
      <c r="AD325">
        <v>0</v>
      </c>
      <c r="AE325">
        <v>0</v>
      </c>
      <c r="AF325">
        <v>579.09</v>
      </c>
      <c r="AG325">
        <v>393.89</v>
      </c>
      <c r="AH325">
        <v>0</v>
      </c>
      <c r="AI325">
        <v>1</v>
      </c>
      <c r="AJ325">
        <v>1</v>
      </c>
      <c r="AK325">
        <v>1</v>
      </c>
      <c r="AL325">
        <v>1</v>
      </c>
      <c r="AM325">
        <v>-2</v>
      </c>
      <c r="AN325">
        <v>0</v>
      </c>
      <c r="AO325">
        <v>0</v>
      </c>
      <c r="AP325">
        <v>1</v>
      </c>
      <c r="AQ325">
        <v>1</v>
      </c>
      <c r="AR325">
        <v>0</v>
      </c>
      <c r="AS325" t="s">
        <v>3</v>
      </c>
      <c r="AT325">
        <v>0.2</v>
      </c>
      <c r="AU325" t="s">
        <v>3</v>
      </c>
      <c r="AV325">
        <v>1</v>
      </c>
      <c r="AW325">
        <v>2</v>
      </c>
      <c r="AX325">
        <v>72312275</v>
      </c>
      <c r="AY325">
        <v>2</v>
      </c>
      <c r="AZ325">
        <v>98304</v>
      </c>
      <c r="BA325">
        <v>348</v>
      </c>
      <c r="BB325">
        <v>1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115.81800000000001</v>
      </c>
      <c r="BL325">
        <v>78.778000000000006</v>
      </c>
      <c r="BM325">
        <v>0</v>
      </c>
      <c r="BN325">
        <v>0</v>
      </c>
      <c r="BO325">
        <v>0.2</v>
      </c>
      <c r="BP325">
        <v>1</v>
      </c>
      <c r="BQ325">
        <v>0</v>
      </c>
      <c r="BR325">
        <v>115.81800000000001</v>
      </c>
      <c r="BS325">
        <v>78.778000000000006</v>
      </c>
      <c r="BT325">
        <v>0</v>
      </c>
      <c r="BU325">
        <v>0</v>
      </c>
      <c r="BV325">
        <v>0.2</v>
      </c>
      <c r="BW325">
        <v>1</v>
      </c>
      <c r="CV325">
        <v>0</v>
      </c>
      <c r="CW325">
        <f>ROUND(Y325*Source!I370*DO325,7)</f>
        <v>2.5999999999999999E-2</v>
      </c>
      <c r="CX325">
        <f>ROUND(Y325*Source!I370,7)</f>
        <v>2.5999999999999999E-2</v>
      </c>
      <c r="CY325">
        <f>AB325</f>
        <v>579.09</v>
      </c>
      <c r="CZ325">
        <f>AF325</f>
        <v>579.09</v>
      </c>
      <c r="DA325">
        <f>AJ325</f>
        <v>1</v>
      </c>
      <c r="DB325">
        <f t="shared" si="108"/>
        <v>115.82</v>
      </c>
      <c r="DC325">
        <f t="shared" si="109"/>
        <v>78.78</v>
      </c>
      <c r="DD325" t="s">
        <v>3</v>
      </c>
      <c r="DE325" t="s">
        <v>3</v>
      </c>
      <c r="DF325">
        <f t="shared" si="110"/>
        <v>0</v>
      </c>
      <c r="DG325">
        <f t="shared" si="106"/>
        <v>15.06</v>
      </c>
      <c r="DH325">
        <f t="shared" si="111"/>
        <v>10.24</v>
      </c>
      <c r="DI325">
        <f t="shared" si="112"/>
        <v>0</v>
      </c>
      <c r="DJ325">
        <f>DG325+DH325</f>
        <v>25.3</v>
      </c>
      <c r="DK325">
        <v>1</v>
      </c>
      <c r="DL325" t="s">
        <v>947</v>
      </c>
      <c r="DM325">
        <v>4</v>
      </c>
      <c r="DN325" t="s">
        <v>922</v>
      </c>
      <c r="DO325">
        <v>1</v>
      </c>
    </row>
    <row r="326" spans="1:119" x14ac:dyDescent="0.2">
      <c r="A326">
        <f>ROW(Source!A370)</f>
        <v>370</v>
      </c>
      <c r="B326">
        <v>72309884</v>
      </c>
      <c r="C326">
        <v>72312263</v>
      </c>
      <c r="D326">
        <v>68784243</v>
      </c>
      <c r="E326">
        <v>1</v>
      </c>
      <c r="F326">
        <v>1</v>
      </c>
      <c r="G326">
        <v>1</v>
      </c>
      <c r="H326">
        <v>2</v>
      </c>
      <c r="I326" t="s">
        <v>941</v>
      </c>
      <c r="J326" t="s">
        <v>942</v>
      </c>
      <c r="K326" t="s">
        <v>943</v>
      </c>
      <c r="L326">
        <v>1368</v>
      </c>
      <c r="N326">
        <v>1011</v>
      </c>
      <c r="O326" t="s">
        <v>926</v>
      </c>
      <c r="P326" t="s">
        <v>926</v>
      </c>
      <c r="Q326">
        <v>1</v>
      </c>
      <c r="W326">
        <v>0</v>
      </c>
      <c r="X326">
        <v>303316554</v>
      </c>
      <c r="Y326">
        <f t="shared" si="107"/>
        <v>2.7</v>
      </c>
      <c r="AA326">
        <v>0</v>
      </c>
      <c r="AB326">
        <v>42.96</v>
      </c>
      <c r="AC326">
        <v>0</v>
      </c>
      <c r="AD326">
        <v>0</v>
      </c>
      <c r="AE326">
        <v>0</v>
      </c>
      <c r="AF326">
        <v>42.96</v>
      </c>
      <c r="AG326">
        <v>0</v>
      </c>
      <c r="AH326">
        <v>0</v>
      </c>
      <c r="AI326">
        <v>1</v>
      </c>
      <c r="AJ326">
        <v>1</v>
      </c>
      <c r="AK326">
        <v>1</v>
      </c>
      <c r="AL326">
        <v>1</v>
      </c>
      <c r="AM326">
        <v>-2</v>
      </c>
      <c r="AN326">
        <v>0</v>
      </c>
      <c r="AO326">
        <v>0</v>
      </c>
      <c r="AP326">
        <v>1</v>
      </c>
      <c r="AQ326">
        <v>1</v>
      </c>
      <c r="AR326">
        <v>0</v>
      </c>
      <c r="AS326" t="s">
        <v>3</v>
      </c>
      <c r="AT326">
        <v>2.7</v>
      </c>
      <c r="AU326" t="s">
        <v>3</v>
      </c>
      <c r="AV326">
        <v>1</v>
      </c>
      <c r="AW326">
        <v>2</v>
      </c>
      <c r="AX326">
        <v>72312276</v>
      </c>
      <c r="AY326">
        <v>2</v>
      </c>
      <c r="AZ326">
        <v>32768</v>
      </c>
      <c r="BA326">
        <v>349</v>
      </c>
      <c r="BB326">
        <v>1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115.992</v>
      </c>
      <c r="BL326">
        <v>0</v>
      </c>
      <c r="BM326">
        <v>0</v>
      </c>
      <c r="BN326">
        <v>0</v>
      </c>
      <c r="BO326">
        <v>0</v>
      </c>
      <c r="BP326">
        <v>1</v>
      </c>
      <c r="BQ326">
        <v>0</v>
      </c>
      <c r="BR326">
        <v>115.992</v>
      </c>
      <c r="BS326">
        <v>0</v>
      </c>
      <c r="BT326">
        <v>0</v>
      </c>
      <c r="BU326">
        <v>0</v>
      </c>
      <c r="BV326">
        <v>0</v>
      </c>
      <c r="BW326">
        <v>1</v>
      </c>
      <c r="CV326">
        <v>0</v>
      </c>
      <c r="CW326">
        <f>ROUND(Y326*Source!I370*DO326,7)</f>
        <v>0</v>
      </c>
      <c r="CX326">
        <f>ROUND(Y326*Source!I370,7)</f>
        <v>0.35099999999999998</v>
      </c>
      <c r="CY326">
        <f>AB326</f>
        <v>42.96</v>
      </c>
      <c r="CZ326">
        <f>AF326</f>
        <v>42.96</v>
      </c>
      <c r="DA326">
        <f>AJ326</f>
        <v>1</v>
      </c>
      <c r="DB326">
        <f t="shared" si="108"/>
        <v>115.99</v>
      </c>
      <c r="DC326">
        <f t="shared" si="109"/>
        <v>0</v>
      </c>
      <c r="DD326" t="s">
        <v>3</v>
      </c>
      <c r="DE326" t="s">
        <v>3</v>
      </c>
      <c r="DF326">
        <f t="shared" si="110"/>
        <v>0</v>
      </c>
      <c r="DG326">
        <f t="shared" si="106"/>
        <v>15.08</v>
      </c>
      <c r="DH326">
        <f t="shared" si="111"/>
        <v>0</v>
      </c>
      <c r="DI326">
        <f t="shared" si="112"/>
        <v>0</v>
      </c>
      <c r="DJ326">
        <f>DG326+DH326</f>
        <v>15.08</v>
      </c>
      <c r="DK326">
        <v>1</v>
      </c>
      <c r="DL326" t="s">
        <v>3</v>
      </c>
      <c r="DM326">
        <v>0</v>
      </c>
      <c r="DN326" t="s">
        <v>3</v>
      </c>
      <c r="DO326">
        <v>0</v>
      </c>
    </row>
    <row r="327" spans="1:119" x14ac:dyDescent="0.2">
      <c r="A327">
        <f>ROW(Source!A370)</f>
        <v>370</v>
      </c>
      <c r="B327">
        <v>72309884</v>
      </c>
      <c r="C327">
        <v>72312263</v>
      </c>
      <c r="D327">
        <v>68852066</v>
      </c>
      <c r="E327">
        <v>1</v>
      </c>
      <c r="F327">
        <v>1</v>
      </c>
      <c r="G327">
        <v>1</v>
      </c>
      <c r="H327">
        <v>3</v>
      </c>
      <c r="I327" t="s">
        <v>955</v>
      </c>
      <c r="J327" t="s">
        <v>956</v>
      </c>
      <c r="K327" t="s">
        <v>957</v>
      </c>
      <c r="L327">
        <v>1346</v>
      </c>
      <c r="N327">
        <v>1009</v>
      </c>
      <c r="O327" t="s">
        <v>443</v>
      </c>
      <c r="P327" t="s">
        <v>443</v>
      </c>
      <c r="Q327">
        <v>1</v>
      </c>
      <c r="W327">
        <v>0</v>
      </c>
      <c r="X327">
        <v>-163259778</v>
      </c>
      <c r="Y327">
        <f t="shared" si="107"/>
        <v>0.9</v>
      </c>
      <c r="AA327">
        <v>144.74</v>
      </c>
      <c r="AB327">
        <v>0</v>
      </c>
      <c r="AC327">
        <v>0</v>
      </c>
      <c r="AD327">
        <v>0</v>
      </c>
      <c r="AE327">
        <v>155.63</v>
      </c>
      <c r="AF327">
        <v>0</v>
      </c>
      <c r="AG327">
        <v>0</v>
      </c>
      <c r="AH327">
        <v>0</v>
      </c>
      <c r="AI327">
        <v>0.93</v>
      </c>
      <c r="AJ327">
        <v>1</v>
      </c>
      <c r="AK327">
        <v>1</v>
      </c>
      <c r="AL327">
        <v>1</v>
      </c>
      <c r="AM327">
        <v>2</v>
      </c>
      <c r="AN327">
        <v>0</v>
      </c>
      <c r="AO327">
        <v>0</v>
      </c>
      <c r="AP327">
        <v>1</v>
      </c>
      <c r="AQ327">
        <v>1</v>
      </c>
      <c r="AR327">
        <v>0</v>
      </c>
      <c r="AS327" t="s">
        <v>3</v>
      </c>
      <c r="AT327">
        <v>0.9</v>
      </c>
      <c r="AU327" t="s">
        <v>3</v>
      </c>
      <c r="AV327">
        <v>0</v>
      </c>
      <c r="AW327">
        <v>2</v>
      </c>
      <c r="AX327">
        <v>72312277</v>
      </c>
      <c r="AY327">
        <v>1</v>
      </c>
      <c r="AZ327">
        <v>0</v>
      </c>
      <c r="BA327">
        <v>350</v>
      </c>
      <c r="BB327">
        <v>1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140.06700000000001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1</v>
      </c>
      <c r="BQ327">
        <v>140.06700000000001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1</v>
      </c>
      <c r="CV327">
        <v>0</v>
      </c>
      <c r="CW327">
        <v>0</v>
      </c>
      <c r="CX327">
        <f>ROUND(Y327*Source!I370,7)</f>
        <v>0.11700000000000001</v>
      </c>
      <c r="CY327">
        <f>AA327</f>
        <v>144.74</v>
      </c>
      <c r="CZ327">
        <f>AE327</f>
        <v>155.63</v>
      </c>
      <c r="DA327">
        <f>AI327</f>
        <v>0.93</v>
      </c>
      <c r="DB327">
        <f t="shared" si="108"/>
        <v>140.07</v>
      </c>
      <c r="DC327">
        <f t="shared" si="109"/>
        <v>0</v>
      </c>
      <c r="DD327" t="s">
        <v>3</v>
      </c>
      <c r="DE327" t="s">
        <v>3</v>
      </c>
      <c r="DF327">
        <f>ROUND(ROUND(AE327*AI327,2)*CX327,2)</f>
        <v>16.93</v>
      </c>
      <c r="DG327">
        <f t="shared" si="106"/>
        <v>0</v>
      </c>
      <c r="DH327">
        <f t="shared" si="111"/>
        <v>0</v>
      </c>
      <c r="DI327">
        <f t="shared" si="112"/>
        <v>0</v>
      </c>
      <c r="DJ327">
        <f>DF327</f>
        <v>16.93</v>
      </c>
      <c r="DK327">
        <v>0</v>
      </c>
      <c r="DL327" t="s">
        <v>3</v>
      </c>
      <c r="DM327">
        <v>0</v>
      </c>
      <c r="DN327" t="s">
        <v>3</v>
      </c>
      <c r="DO327">
        <v>0</v>
      </c>
    </row>
    <row r="328" spans="1:119" x14ac:dyDescent="0.2">
      <c r="A328">
        <f>ROW(Source!A370)</f>
        <v>370</v>
      </c>
      <c r="B328">
        <v>72309884</v>
      </c>
      <c r="C328">
        <v>72312263</v>
      </c>
      <c r="D328">
        <v>68870359</v>
      </c>
      <c r="E328">
        <v>1</v>
      </c>
      <c r="F328">
        <v>1</v>
      </c>
      <c r="G328">
        <v>1</v>
      </c>
      <c r="H328">
        <v>3</v>
      </c>
      <c r="I328" t="s">
        <v>1277</v>
      </c>
      <c r="J328" t="s">
        <v>1278</v>
      </c>
      <c r="K328" t="s">
        <v>1279</v>
      </c>
      <c r="L328">
        <v>1346</v>
      </c>
      <c r="N328">
        <v>1009</v>
      </c>
      <c r="O328" t="s">
        <v>443</v>
      </c>
      <c r="P328" t="s">
        <v>443</v>
      </c>
      <c r="Q328">
        <v>1</v>
      </c>
      <c r="W328">
        <v>0</v>
      </c>
      <c r="X328">
        <v>72056734</v>
      </c>
      <c r="Y328">
        <f t="shared" si="107"/>
        <v>3.7</v>
      </c>
      <c r="AA328">
        <v>1285.3</v>
      </c>
      <c r="AB328">
        <v>0</v>
      </c>
      <c r="AC328">
        <v>0</v>
      </c>
      <c r="AD328">
        <v>0</v>
      </c>
      <c r="AE328">
        <v>911.56</v>
      </c>
      <c r="AF328">
        <v>0</v>
      </c>
      <c r="AG328">
        <v>0</v>
      </c>
      <c r="AH328">
        <v>0</v>
      </c>
      <c r="AI328">
        <v>1.41</v>
      </c>
      <c r="AJ328">
        <v>1</v>
      </c>
      <c r="AK328">
        <v>1</v>
      </c>
      <c r="AL328">
        <v>1</v>
      </c>
      <c r="AM328">
        <v>2</v>
      </c>
      <c r="AN328">
        <v>0</v>
      </c>
      <c r="AO328">
        <v>0</v>
      </c>
      <c r="AP328">
        <v>1</v>
      </c>
      <c r="AQ328">
        <v>1</v>
      </c>
      <c r="AR328">
        <v>0</v>
      </c>
      <c r="AS328" t="s">
        <v>3</v>
      </c>
      <c r="AT328">
        <v>3.7</v>
      </c>
      <c r="AU328" t="s">
        <v>3</v>
      </c>
      <c r="AV328">
        <v>0</v>
      </c>
      <c r="AW328">
        <v>2</v>
      </c>
      <c r="AX328">
        <v>72312278</v>
      </c>
      <c r="AY328">
        <v>1</v>
      </c>
      <c r="AZ328">
        <v>0</v>
      </c>
      <c r="BA328">
        <v>351</v>
      </c>
      <c r="BB328">
        <v>1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3372.7719999999999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1</v>
      </c>
      <c r="BQ328">
        <v>3372.7719999999999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1</v>
      </c>
      <c r="CV328">
        <v>0</v>
      </c>
      <c r="CW328">
        <v>0</v>
      </c>
      <c r="CX328">
        <f>ROUND(Y328*Source!I370,7)</f>
        <v>0.48099999999999998</v>
      </c>
      <c r="CY328">
        <f>AA328</f>
        <v>1285.3</v>
      </c>
      <c r="CZ328">
        <f>AE328</f>
        <v>911.56</v>
      </c>
      <c r="DA328">
        <f>AI328</f>
        <v>1.41</v>
      </c>
      <c r="DB328">
        <f t="shared" si="108"/>
        <v>3372.77</v>
      </c>
      <c r="DC328">
        <f t="shared" si="109"/>
        <v>0</v>
      </c>
      <c r="DD328" t="s">
        <v>3</v>
      </c>
      <c r="DE328" t="s">
        <v>3</v>
      </c>
      <c r="DF328">
        <f>ROUND(ROUND(AE328*AI328,2)*CX328,2)</f>
        <v>618.23</v>
      </c>
      <c r="DG328">
        <f t="shared" si="106"/>
        <v>0</v>
      </c>
      <c r="DH328">
        <f t="shared" si="111"/>
        <v>0</v>
      </c>
      <c r="DI328">
        <f t="shared" si="112"/>
        <v>0</v>
      </c>
      <c r="DJ328">
        <f>DF328</f>
        <v>618.23</v>
      </c>
      <c r="DK328">
        <v>0</v>
      </c>
      <c r="DL328" t="s">
        <v>3</v>
      </c>
      <c r="DM328">
        <v>0</v>
      </c>
      <c r="DN328" t="s">
        <v>3</v>
      </c>
      <c r="DO328">
        <v>0</v>
      </c>
    </row>
    <row r="329" spans="1:119" x14ac:dyDescent="0.2">
      <c r="A329">
        <f>ROW(Source!A370)</f>
        <v>370</v>
      </c>
      <c r="B329">
        <v>72309884</v>
      </c>
      <c r="C329">
        <v>72312263</v>
      </c>
      <c r="D329">
        <v>68782492</v>
      </c>
      <c r="E329">
        <v>117</v>
      </c>
      <c r="F329">
        <v>1</v>
      </c>
      <c r="G329">
        <v>1</v>
      </c>
      <c r="H329">
        <v>3</v>
      </c>
      <c r="I329" t="s">
        <v>184</v>
      </c>
      <c r="J329" t="s">
        <v>3</v>
      </c>
      <c r="K329" t="s">
        <v>185</v>
      </c>
      <c r="L329">
        <v>3277935</v>
      </c>
      <c r="N329">
        <v>1013</v>
      </c>
      <c r="O329" t="s">
        <v>186</v>
      </c>
      <c r="P329" t="s">
        <v>186</v>
      </c>
      <c r="Q329">
        <v>1</v>
      </c>
      <c r="W329">
        <v>0</v>
      </c>
      <c r="X329">
        <v>274903907</v>
      </c>
      <c r="Y329">
        <f t="shared" si="107"/>
        <v>2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1</v>
      </c>
      <c r="AJ329">
        <v>1</v>
      </c>
      <c r="AK329">
        <v>1</v>
      </c>
      <c r="AL329">
        <v>1</v>
      </c>
      <c r="AM329">
        <v>-2</v>
      </c>
      <c r="AN329">
        <v>0</v>
      </c>
      <c r="AO329">
        <v>0</v>
      </c>
      <c r="AP329">
        <v>0</v>
      </c>
      <c r="AQ329">
        <v>0</v>
      </c>
      <c r="AR329">
        <v>0</v>
      </c>
      <c r="AS329" t="s">
        <v>3</v>
      </c>
      <c r="AT329">
        <v>2</v>
      </c>
      <c r="AU329" t="s">
        <v>3</v>
      </c>
      <c r="AV329">
        <v>0</v>
      </c>
      <c r="AW329">
        <v>2</v>
      </c>
      <c r="AX329">
        <v>72312279</v>
      </c>
      <c r="AY329">
        <v>1</v>
      </c>
      <c r="AZ329">
        <v>0</v>
      </c>
      <c r="BA329">
        <v>352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CV329">
        <v>0</v>
      </c>
      <c r="CW329">
        <v>0</v>
      </c>
      <c r="CX329">
        <f>ROUND(Y329*Source!I370,7)</f>
        <v>0.26</v>
      </c>
      <c r="CY329">
        <f>AA329</f>
        <v>0</v>
      </c>
      <c r="CZ329">
        <f>AE329</f>
        <v>0</v>
      </c>
      <c r="DA329">
        <f>AI329</f>
        <v>1</v>
      </c>
      <c r="DB329">
        <f t="shared" si="108"/>
        <v>0</v>
      </c>
      <c r="DC329">
        <f t="shared" si="109"/>
        <v>0</v>
      </c>
      <c r="DD329" t="s">
        <v>3</v>
      </c>
      <c r="DE329" t="s">
        <v>3</v>
      </c>
      <c r="DF329">
        <f t="shared" ref="DF329:DF334" si="113">ROUND(ROUND(AE329,2)*CX329,2)</f>
        <v>0</v>
      </c>
      <c r="DG329">
        <f t="shared" si="106"/>
        <v>0</v>
      </c>
      <c r="DH329">
        <f t="shared" si="111"/>
        <v>0</v>
      </c>
      <c r="DI329">
        <f t="shared" si="112"/>
        <v>0</v>
      </c>
      <c r="DJ329">
        <f>DF329</f>
        <v>0</v>
      </c>
      <c r="DK329">
        <v>0</v>
      </c>
      <c r="DL329" t="s">
        <v>3</v>
      </c>
      <c r="DM329">
        <v>0</v>
      </c>
      <c r="DN329" t="s">
        <v>3</v>
      </c>
      <c r="DO329">
        <v>0</v>
      </c>
    </row>
    <row r="330" spans="1:119" x14ac:dyDescent="0.2">
      <c r="A330">
        <f>ROW(Source!A373)</f>
        <v>373</v>
      </c>
      <c r="B330">
        <v>72309884</v>
      </c>
      <c r="C330">
        <v>72312282</v>
      </c>
      <c r="D330">
        <v>68776431</v>
      </c>
      <c r="E330">
        <v>117</v>
      </c>
      <c r="F330">
        <v>1</v>
      </c>
      <c r="G330">
        <v>1</v>
      </c>
      <c r="H330">
        <v>1</v>
      </c>
      <c r="I330" t="s">
        <v>1101</v>
      </c>
      <c r="J330" t="s">
        <v>3</v>
      </c>
      <c r="K330" t="s">
        <v>1102</v>
      </c>
      <c r="L330">
        <v>1191</v>
      </c>
      <c r="N330">
        <v>1013</v>
      </c>
      <c r="O330" t="s">
        <v>922</v>
      </c>
      <c r="P330" t="s">
        <v>922</v>
      </c>
      <c r="Q330">
        <v>1</v>
      </c>
      <c r="W330">
        <v>0</v>
      </c>
      <c r="X330">
        <v>44848675</v>
      </c>
      <c r="Y330">
        <f t="shared" si="107"/>
        <v>9.27</v>
      </c>
      <c r="AA330">
        <v>0</v>
      </c>
      <c r="AB330">
        <v>0</v>
      </c>
      <c r="AC330">
        <v>0</v>
      </c>
      <c r="AD330">
        <v>385.07</v>
      </c>
      <c r="AE330">
        <v>0</v>
      </c>
      <c r="AF330">
        <v>0</v>
      </c>
      <c r="AG330">
        <v>0</v>
      </c>
      <c r="AH330">
        <v>385.07</v>
      </c>
      <c r="AI330">
        <v>1</v>
      </c>
      <c r="AJ330">
        <v>1</v>
      </c>
      <c r="AK330">
        <v>1</v>
      </c>
      <c r="AL330">
        <v>1</v>
      </c>
      <c r="AM330">
        <v>-2</v>
      </c>
      <c r="AN330">
        <v>0</v>
      </c>
      <c r="AO330">
        <v>0</v>
      </c>
      <c r="AP330">
        <v>1</v>
      </c>
      <c r="AQ330">
        <v>1</v>
      </c>
      <c r="AR330">
        <v>0</v>
      </c>
      <c r="AS330" t="s">
        <v>3</v>
      </c>
      <c r="AT330">
        <v>9.27</v>
      </c>
      <c r="AU330" t="s">
        <v>3</v>
      </c>
      <c r="AV330">
        <v>1</v>
      </c>
      <c r="AW330">
        <v>2</v>
      </c>
      <c r="AX330">
        <v>72312291</v>
      </c>
      <c r="AY330">
        <v>2</v>
      </c>
      <c r="AZ330">
        <v>131072</v>
      </c>
      <c r="BA330">
        <v>353</v>
      </c>
      <c r="BB330">
        <v>1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3569.5989</v>
      </c>
      <c r="BN330">
        <v>9.27</v>
      </c>
      <c r="BO330">
        <v>0</v>
      </c>
      <c r="BP330">
        <v>1</v>
      </c>
      <c r="BQ330">
        <v>0</v>
      </c>
      <c r="BR330">
        <v>0</v>
      </c>
      <c r="BS330">
        <v>0</v>
      </c>
      <c r="BT330">
        <v>3569.5989</v>
      </c>
      <c r="BU330">
        <v>9.27</v>
      </c>
      <c r="BV330">
        <v>0</v>
      </c>
      <c r="BW330">
        <v>1</v>
      </c>
      <c r="CU330">
        <f>ROUND(AT330*Source!I373*AH330*AL330,2)</f>
        <v>2141.7600000000002</v>
      </c>
      <c r="CV330">
        <f>ROUND(Y330*Source!I373,7)</f>
        <v>5.5620000000000003</v>
      </c>
      <c r="CW330">
        <v>0</v>
      </c>
      <c r="CX330">
        <f>ROUND(Y330*Source!I373,7)</f>
        <v>5.5620000000000003</v>
      </c>
      <c r="CY330">
        <f>AD330</f>
        <v>385.07</v>
      </c>
      <c r="CZ330">
        <f>AH330</f>
        <v>385.07</v>
      </c>
      <c r="DA330">
        <f>AL330</f>
        <v>1</v>
      </c>
      <c r="DB330">
        <f t="shared" si="108"/>
        <v>3569.6</v>
      </c>
      <c r="DC330">
        <f t="shared" si="109"/>
        <v>0</v>
      </c>
      <c r="DD330" t="s">
        <v>3</v>
      </c>
      <c r="DE330" t="s">
        <v>3</v>
      </c>
      <c r="DF330">
        <f t="shared" si="113"/>
        <v>0</v>
      </c>
      <c r="DG330">
        <f t="shared" si="106"/>
        <v>0</v>
      </c>
      <c r="DH330">
        <f t="shared" si="111"/>
        <v>0</v>
      </c>
      <c r="DI330">
        <f t="shared" si="112"/>
        <v>2141.7600000000002</v>
      </c>
      <c r="DJ330">
        <f>DI330</f>
        <v>2141.7600000000002</v>
      </c>
      <c r="DK330">
        <v>1</v>
      </c>
      <c r="DL330" t="s">
        <v>3</v>
      </c>
      <c r="DM330">
        <v>0</v>
      </c>
      <c r="DN330" t="s">
        <v>3</v>
      </c>
      <c r="DO330">
        <v>0</v>
      </c>
    </row>
    <row r="331" spans="1:119" x14ac:dyDescent="0.2">
      <c r="A331">
        <f>ROW(Source!A373)</f>
        <v>373</v>
      </c>
      <c r="B331">
        <v>72309884</v>
      </c>
      <c r="C331">
        <v>72312282</v>
      </c>
      <c r="D331">
        <v>68776608</v>
      </c>
      <c r="E331">
        <v>117</v>
      </c>
      <c r="F331">
        <v>1</v>
      </c>
      <c r="G331">
        <v>1</v>
      </c>
      <c r="H331">
        <v>1</v>
      </c>
      <c r="I331" t="s">
        <v>920</v>
      </c>
      <c r="J331" t="s">
        <v>3</v>
      </c>
      <c r="K331" t="s">
        <v>921</v>
      </c>
      <c r="L331">
        <v>1191</v>
      </c>
      <c r="N331">
        <v>1013</v>
      </c>
      <c r="O331" t="s">
        <v>922</v>
      </c>
      <c r="P331" t="s">
        <v>922</v>
      </c>
      <c r="Q331">
        <v>1</v>
      </c>
      <c r="W331">
        <v>0</v>
      </c>
      <c r="X331">
        <v>-1417349443</v>
      </c>
      <c r="Y331">
        <f t="shared" si="107"/>
        <v>0.34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1</v>
      </c>
      <c r="AJ331">
        <v>1</v>
      </c>
      <c r="AK331">
        <v>1</v>
      </c>
      <c r="AL331">
        <v>1</v>
      </c>
      <c r="AM331">
        <v>-2</v>
      </c>
      <c r="AN331">
        <v>0</v>
      </c>
      <c r="AO331">
        <v>0</v>
      </c>
      <c r="AP331">
        <v>1</v>
      </c>
      <c r="AQ331">
        <v>1</v>
      </c>
      <c r="AR331">
        <v>0</v>
      </c>
      <c r="AS331" t="s">
        <v>3</v>
      </c>
      <c r="AT331">
        <v>0.34</v>
      </c>
      <c r="AU331" t="s">
        <v>3</v>
      </c>
      <c r="AV331">
        <v>2</v>
      </c>
      <c r="AW331">
        <v>2</v>
      </c>
      <c r="AX331">
        <v>72312292</v>
      </c>
      <c r="AY331">
        <v>1</v>
      </c>
      <c r="AZ331">
        <v>0</v>
      </c>
      <c r="BA331">
        <v>354</v>
      </c>
      <c r="BB331">
        <v>1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CV331">
        <v>0</v>
      </c>
      <c r="CW331">
        <v>0</v>
      </c>
      <c r="CX331">
        <f>ROUND(Y331*Source!I373,7)</f>
        <v>0.20399999999999999</v>
      </c>
      <c r="CY331">
        <f>AD331</f>
        <v>0</v>
      </c>
      <c r="CZ331">
        <f>AH331</f>
        <v>0</v>
      </c>
      <c r="DA331">
        <f>AL331</f>
        <v>1</v>
      </c>
      <c r="DB331">
        <f t="shared" si="108"/>
        <v>0</v>
      </c>
      <c r="DC331">
        <f t="shared" si="109"/>
        <v>0</v>
      </c>
      <c r="DD331" t="s">
        <v>3</v>
      </c>
      <c r="DE331" t="s">
        <v>3</v>
      </c>
      <c r="DF331">
        <f t="shared" si="113"/>
        <v>0</v>
      </c>
      <c r="DG331">
        <f t="shared" si="106"/>
        <v>0</v>
      </c>
      <c r="DH331">
        <f t="shared" si="111"/>
        <v>0</v>
      </c>
      <c r="DI331">
        <f t="shared" si="112"/>
        <v>0</v>
      </c>
      <c r="DJ331">
        <f>DI331</f>
        <v>0</v>
      </c>
      <c r="DK331">
        <v>0</v>
      </c>
      <c r="DL331" t="s">
        <v>3</v>
      </c>
      <c r="DM331">
        <v>0</v>
      </c>
      <c r="DN331" t="s">
        <v>3</v>
      </c>
      <c r="DO331">
        <v>0</v>
      </c>
    </row>
    <row r="332" spans="1:119" x14ac:dyDescent="0.2">
      <c r="A332">
        <f>ROW(Source!A373)</f>
        <v>373</v>
      </c>
      <c r="B332">
        <v>72309884</v>
      </c>
      <c r="C332">
        <v>72312282</v>
      </c>
      <c r="D332">
        <v>68783152</v>
      </c>
      <c r="E332">
        <v>1</v>
      </c>
      <c r="F332">
        <v>1</v>
      </c>
      <c r="G332">
        <v>1</v>
      </c>
      <c r="H332">
        <v>2</v>
      </c>
      <c r="I332" t="s">
        <v>1073</v>
      </c>
      <c r="J332" t="s">
        <v>1074</v>
      </c>
      <c r="K332" t="s">
        <v>1075</v>
      </c>
      <c r="L332">
        <v>1368</v>
      </c>
      <c r="N332">
        <v>1011</v>
      </c>
      <c r="O332" t="s">
        <v>926</v>
      </c>
      <c r="P332" t="s">
        <v>926</v>
      </c>
      <c r="Q332">
        <v>1</v>
      </c>
      <c r="W332">
        <v>0</v>
      </c>
      <c r="X332">
        <v>639918019</v>
      </c>
      <c r="Y332">
        <f t="shared" si="107"/>
        <v>0.17</v>
      </c>
      <c r="AA332">
        <v>0</v>
      </c>
      <c r="AB332">
        <v>1682.51</v>
      </c>
      <c r="AC332">
        <v>529.11</v>
      </c>
      <c r="AD332">
        <v>0</v>
      </c>
      <c r="AE332">
        <v>0</v>
      </c>
      <c r="AF332">
        <v>1682.51</v>
      </c>
      <c r="AG332">
        <v>529.11</v>
      </c>
      <c r="AH332">
        <v>0</v>
      </c>
      <c r="AI332">
        <v>1</v>
      </c>
      <c r="AJ332">
        <v>1</v>
      </c>
      <c r="AK332">
        <v>1</v>
      </c>
      <c r="AL332">
        <v>1</v>
      </c>
      <c r="AM332">
        <v>-2</v>
      </c>
      <c r="AN332">
        <v>0</v>
      </c>
      <c r="AO332">
        <v>0</v>
      </c>
      <c r="AP332">
        <v>1</v>
      </c>
      <c r="AQ332">
        <v>1</v>
      </c>
      <c r="AR332">
        <v>0</v>
      </c>
      <c r="AS332" t="s">
        <v>3</v>
      </c>
      <c r="AT332">
        <v>0.17</v>
      </c>
      <c r="AU332" t="s">
        <v>3</v>
      </c>
      <c r="AV332">
        <v>1</v>
      </c>
      <c r="AW332">
        <v>2</v>
      </c>
      <c r="AX332">
        <v>72312293</v>
      </c>
      <c r="AY332">
        <v>2</v>
      </c>
      <c r="AZ332">
        <v>98304</v>
      </c>
      <c r="BA332">
        <v>355</v>
      </c>
      <c r="BB332">
        <v>1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286.02670000000001</v>
      </c>
      <c r="BL332">
        <v>89.948700000000002</v>
      </c>
      <c r="BM332">
        <v>0</v>
      </c>
      <c r="BN332">
        <v>0</v>
      </c>
      <c r="BO332">
        <v>0.17</v>
      </c>
      <c r="BP332">
        <v>1</v>
      </c>
      <c r="BQ332">
        <v>0</v>
      </c>
      <c r="BR332">
        <v>286.02670000000001</v>
      </c>
      <c r="BS332">
        <v>89.948700000000002</v>
      </c>
      <c r="BT332">
        <v>0</v>
      </c>
      <c r="BU332">
        <v>0</v>
      </c>
      <c r="BV332">
        <v>0.17</v>
      </c>
      <c r="BW332">
        <v>1</v>
      </c>
      <c r="CV332">
        <v>0</v>
      </c>
      <c r="CW332">
        <f>ROUND(Y332*Source!I373*DO332,7)</f>
        <v>0.10199999999999999</v>
      </c>
      <c r="CX332">
        <f>ROUND(Y332*Source!I373,7)</f>
        <v>0.10199999999999999</v>
      </c>
      <c r="CY332">
        <f>AB332</f>
        <v>1682.51</v>
      </c>
      <c r="CZ332">
        <f>AF332</f>
        <v>1682.51</v>
      </c>
      <c r="DA332">
        <f>AJ332</f>
        <v>1</v>
      </c>
      <c r="DB332">
        <f t="shared" si="108"/>
        <v>286.02999999999997</v>
      </c>
      <c r="DC332">
        <f t="shared" si="109"/>
        <v>89.95</v>
      </c>
      <c r="DD332" t="s">
        <v>3</v>
      </c>
      <c r="DE332" t="s">
        <v>3</v>
      </c>
      <c r="DF332">
        <f t="shared" si="113"/>
        <v>0</v>
      </c>
      <c r="DG332">
        <f t="shared" si="106"/>
        <v>171.62</v>
      </c>
      <c r="DH332">
        <f t="shared" si="111"/>
        <v>53.97</v>
      </c>
      <c r="DI332">
        <f t="shared" si="112"/>
        <v>0</v>
      </c>
      <c r="DJ332">
        <f>DG332+DH332</f>
        <v>225.59</v>
      </c>
      <c r="DK332">
        <v>1</v>
      </c>
      <c r="DL332" t="s">
        <v>927</v>
      </c>
      <c r="DM332">
        <v>6</v>
      </c>
      <c r="DN332" t="s">
        <v>922</v>
      </c>
      <c r="DO332">
        <v>1</v>
      </c>
    </row>
    <row r="333" spans="1:119" x14ac:dyDescent="0.2">
      <c r="A333">
        <f>ROW(Source!A373)</f>
        <v>373</v>
      </c>
      <c r="B333">
        <v>72309884</v>
      </c>
      <c r="C333">
        <v>72312282</v>
      </c>
      <c r="D333">
        <v>68784047</v>
      </c>
      <c r="E333">
        <v>1</v>
      </c>
      <c r="F333">
        <v>1</v>
      </c>
      <c r="G333">
        <v>1</v>
      </c>
      <c r="H333">
        <v>2</v>
      </c>
      <c r="I333" t="s">
        <v>978</v>
      </c>
      <c r="J333" t="s">
        <v>979</v>
      </c>
      <c r="K333" t="s">
        <v>980</v>
      </c>
      <c r="L333">
        <v>1368</v>
      </c>
      <c r="N333">
        <v>1011</v>
      </c>
      <c r="O333" t="s">
        <v>926</v>
      </c>
      <c r="P333" t="s">
        <v>926</v>
      </c>
      <c r="Q333">
        <v>1</v>
      </c>
      <c r="W333">
        <v>0</v>
      </c>
      <c r="X333">
        <v>-849950259</v>
      </c>
      <c r="Y333">
        <f t="shared" si="107"/>
        <v>0.17</v>
      </c>
      <c r="AA333">
        <v>0</v>
      </c>
      <c r="AB333">
        <v>579.09</v>
      </c>
      <c r="AC333">
        <v>393.89</v>
      </c>
      <c r="AD333">
        <v>0</v>
      </c>
      <c r="AE333">
        <v>0</v>
      </c>
      <c r="AF333">
        <v>579.09</v>
      </c>
      <c r="AG333">
        <v>393.89</v>
      </c>
      <c r="AH333">
        <v>0</v>
      </c>
      <c r="AI333">
        <v>1</v>
      </c>
      <c r="AJ333">
        <v>1</v>
      </c>
      <c r="AK333">
        <v>1</v>
      </c>
      <c r="AL333">
        <v>1</v>
      </c>
      <c r="AM333">
        <v>-2</v>
      </c>
      <c r="AN333">
        <v>0</v>
      </c>
      <c r="AO333">
        <v>0</v>
      </c>
      <c r="AP333">
        <v>1</v>
      </c>
      <c r="AQ333">
        <v>1</v>
      </c>
      <c r="AR333">
        <v>0</v>
      </c>
      <c r="AS333" t="s">
        <v>3</v>
      </c>
      <c r="AT333">
        <v>0.17</v>
      </c>
      <c r="AU333" t="s">
        <v>3</v>
      </c>
      <c r="AV333">
        <v>1</v>
      </c>
      <c r="AW333">
        <v>2</v>
      </c>
      <c r="AX333">
        <v>72312294</v>
      </c>
      <c r="AY333">
        <v>2</v>
      </c>
      <c r="AZ333">
        <v>98304</v>
      </c>
      <c r="BA333">
        <v>356</v>
      </c>
      <c r="BB333">
        <v>1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98.445300000000017</v>
      </c>
      <c r="BL333">
        <v>66.961300000000008</v>
      </c>
      <c r="BM333">
        <v>0</v>
      </c>
      <c r="BN333">
        <v>0</v>
      </c>
      <c r="BO333">
        <v>0.17</v>
      </c>
      <c r="BP333">
        <v>1</v>
      </c>
      <c r="BQ333">
        <v>0</v>
      </c>
      <c r="BR333">
        <v>98.445300000000017</v>
      </c>
      <c r="BS333">
        <v>66.961300000000008</v>
      </c>
      <c r="BT333">
        <v>0</v>
      </c>
      <c r="BU333">
        <v>0</v>
      </c>
      <c r="BV333">
        <v>0.17</v>
      </c>
      <c r="BW333">
        <v>1</v>
      </c>
      <c r="CV333">
        <v>0</v>
      </c>
      <c r="CW333">
        <f>ROUND(Y333*Source!I373*DO333,7)</f>
        <v>0.10199999999999999</v>
      </c>
      <c r="CX333">
        <f>ROUND(Y333*Source!I373,7)</f>
        <v>0.10199999999999999</v>
      </c>
      <c r="CY333">
        <f>AB333</f>
        <v>579.09</v>
      </c>
      <c r="CZ333">
        <f>AF333</f>
        <v>579.09</v>
      </c>
      <c r="DA333">
        <f>AJ333</f>
        <v>1</v>
      </c>
      <c r="DB333">
        <f t="shared" si="108"/>
        <v>98.45</v>
      </c>
      <c r="DC333">
        <f t="shared" si="109"/>
        <v>66.959999999999994</v>
      </c>
      <c r="DD333" t="s">
        <v>3</v>
      </c>
      <c r="DE333" t="s">
        <v>3</v>
      </c>
      <c r="DF333">
        <f t="shared" si="113"/>
        <v>0</v>
      </c>
      <c r="DG333">
        <f t="shared" si="106"/>
        <v>59.07</v>
      </c>
      <c r="DH333">
        <f t="shared" si="111"/>
        <v>40.18</v>
      </c>
      <c r="DI333">
        <f t="shared" si="112"/>
        <v>0</v>
      </c>
      <c r="DJ333">
        <f>DG333+DH333</f>
        <v>99.25</v>
      </c>
      <c r="DK333">
        <v>1</v>
      </c>
      <c r="DL333" t="s">
        <v>947</v>
      </c>
      <c r="DM333">
        <v>4</v>
      </c>
      <c r="DN333" t="s">
        <v>922</v>
      </c>
      <c r="DO333">
        <v>1</v>
      </c>
    </row>
    <row r="334" spans="1:119" x14ac:dyDescent="0.2">
      <c r="A334">
        <f>ROW(Source!A373)</f>
        <v>373</v>
      </c>
      <c r="B334">
        <v>72309884</v>
      </c>
      <c r="C334">
        <v>72312282</v>
      </c>
      <c r="D334">
        <v>68784243</v>
      </c>
      <c r="E334">
        <v>1</v>
      </c>
      <c r="F334">
        <v>1</v>
      </c>
      <c r="G334">
        <v>1</v>
      </c>
      <c r="H334">
        <v>2</v>
      </c>
      <c r="I334" t="s">
        <v>941</v>
      </c>
      <c r="J334" t="s">
        <v>942</v>
      </c>
      <c r="K334" t="s">
        <v>943</v>
      </c>
      <c r="L334">
        <v>1368</v>
      </c>
      <c r="N334">
        <v>1011</v>
      </c>
      <c r="O334" t="s">
        <v>926</v>
      </c>
      <c r="P334" t="s">
        <v>926</v>
      </c>
      <c r="Q334">
        <v>1</v>
      </c>
      <c r="W334">
        <v>0</v>
      </c>
      <c r="X334">
        <v>303316554</v>
      </c>
      <c r="Y334">
        <f t="shared" si="107"/>
        <v>1.51</v>
      </c>
      <c r="AA334">
        <v>0</v>
      </c>
      <c r="AB334">
        <v>42.96</v>
      </c>
      <c r="AC334">
        <v>0</v>
      </c>
      <c r="AD334">
        <v>0</v>
      </c>
      <c r="AE334">
        <v>0</v>
      </c>
      <c r="AF334">
        <v>42.96</v>
      </c>
      <c r="AG334">
        <v>0</v>
      </c>
      <c r="AH334">
        <v>0</v>
      </c>
      <c r="AI334">
        <v>1</v>
      </c>
      <c r="AJ334">
        <v>1</v>
      </c>
      <c r="AK334">
        <v>1</v>
      </c>
      <c r="AL334">
        <v>1</v>
      </c>
      <c r="AM334">
        <v>-2</v>
      </c>
      <c r="AN334">
        <v>0</v>
      </c>
      <c r="AO334">
        <v>0</v>
      </c>
      <c r="AP334">
        <v>1</v>
      </c>
      <c r="AQ334">
        <v>1</v>
      </c>
      <c r="AR334">
        <v>0</v>
      </c>
      <c r="AS334" t="s">
        <v>3</v>
      </c>
      <c r="AT334">
        <v>1.51</v>
      </c>
      <c r="AU334" t="s">
        <v>3</v>
      </c>
      <c r="AV334">
        <v>1</v>
      </c>
      <c r="AW334">
        <v>2</v>
      </c>
      <c r="AX334">
        <v>72312295</v>
      </c>
      <c r="AY334">
        <v>2</v>
      </c>
      <c r="AZ334">
        <v>32768</v>
      </c>
      <c r="BA334">
        <v>357</v>
      </c>
      <c r="BB334">
        <v>1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64.869600000000005</v>
      </c>
      <c r="BL334">
        <v>0</v>
      </c>
      <c r="BM334">
        <v>0</v>
      </c>
      <c r="BN334">
        <v>0</v>
      </c>
      <c r="BO334">
        <v>0</v>
      </c>
      <c r="BP334">
        <v>1</v>
      </c>
      <c r="BQ334">
        <v>0</v>
      </c>
      <c r="BR334">
        <v>64.869600000000005</v>
      </c>
      <c r="BS334">
        <v>0</v>
      </c>
      <c r="BT334">
        <v>0</v>
      </c>
      <c r="BU334">
        <v>0</v>
      </c>
      <c r="BV334">
        <v>0</v>
      </c>
      <c r="BW334">
        <v>1</v>
      </c>
      <c r="CV334">
        <v>0</v>
      </c>
      <c r="CW334">
        <f>ROUND(Y334*Source!I373*DO334,7)</f>
        <v>0</v>
      </c>
      <c r="CX334">
        <f>ROUND(Y334*Source!I373,7)</f>
        <v>0.90600000000000003</v>
      </c>
      <c r="CY334">
        <f>AB334</f>
        <v>42.96</v>
      </c>
      <c r="CZ334">
        <f>AF334</f>
        <v>42.96</v>
      </c>
      <c r="DA334">
        <f>AJ334</f>
        <v>1</v>
      </c>
      <c r="DB334">
        <f t="shared" si="108"/>
        <v>64.87</v>
      </c>
      <c r="DC334">
        <f t="shared" si="109"/>
        <v>0</v>
      </c>
      <c r="DD334" t="s">
        <v>3</v>
      </c>
      <c r="DE334" t="s">
        <v>3</v>
      </c>
      <c r="DF334">
        <f t="shared" si="113"/>
        <v>0</v>
      </c>
      <c r="DG334">
        <f t="shared" si="106"/>
        <v>38.92</v>
      </c>
      <c r="DH334">
        <f t="shared" si="111"/>
        <v>0</v>
      </c>
      <c r="DI334">
        <f t="shared" si="112"/>
        <v>0</v>
      </c>
      <c r="DJ334">
        <f>DG334+DH334</f>
        <v>38.92</v>
      </c>
      <c r="DK334">
        <v>1</v>
      </c>
      <c r="DL334" t="s">
        <v>3</v>
      </c>
      <c r="DM334">
        <v>0</v>
      </c>
      <c r="DN334" t="s">
        <v>3</v>
      </c>
      <c r="DO334">
        <v>0</v>
      </c>
    </row>
    <row r="335" spans="1:119" x14ac:dyDescent="0.2">
      <c r="A335">
        <f>ROW(Source!A373)</f>
        <v>373</v>
      </c>
      <c r="B335">
        <v>72309884</v>
      </c>
      <c r="C335">
        <v>72312282</v>
      </c>
      <c r="D335">
        <v>68852066</v>
      </c>
      <c r="E335">
        <v>1</v>
      </c>
      <c r="F335">
        <v>1</v>
      </c>
      <c r="G335">
        <v>1</v>
      </c>
      <c r="H335">
        <v>3</v>
      </c>
      <c r="I335" t="s">
        <v>955</v>
      </c>
      <c r="J335" t="s">
        <v>956</v>
      </c>
      <c r="K335" t="s">
        <v>957</v>
      </c>
      <c r="L335">
        <v>1346</v>
      </c>
      <c r="N335">
        <v>1009</v>
      </c>
      <c r="O335" t="s">
        <v>443</v>
      </c>
      <c r="P335" t="s">
        <v>443</v>
      </c>
      <c r="Q335">
        <v>1</v>
      </c>
      <c r="W335">
        <v>0</v>
      </c>
      <c r="X335">
        <v>-163259778</v>
      </c>
      <c r="Y335">
        <f t="shared" si="107"/>
        <v>0.65</v>
      </c>
      <c r="AA335">
        <v>144.74</v>
      </c>
      <c r="AB335">
        <v>0</v>
      </c>
      <c r="AC335">
        <v>0</v>
      </c>
      <c r="AD335">
        <v>0</v>
      </c>
      <c r="AE335">
        <v>155.63</v>
      </c>
      <c r="AF335">
        <v>0</v>
      </c>
      <c r="AG335">
        <v>0</v>
      </c>
      <c r="AH335">
        <v>0</v>
      </c>
      <c r="AI335">
        <v>0.93</v>
      </c>
      <c r="AJ335">
        <v>1</v>
      </c>
      <c r="AK335">
        <v>1</v>
      </c>
      <c r="AL335">
        <v>1</v>
      </c>
      <c r="AM335">
        <v>2</v>
      </c>
      <c r="AN335">
        <v>0</v>
      </c>
      <c r="AO335">
        <v>0</v>
      </c>
      <c r="AP335">
        <v>1</v>
      </c>
      <c r="AQ335">
        <v>1</v>
      </c>
      <c r="AR335">
        <v>0</v>
      </c>
      <c r="AS335" t="s">
        <v>3</v>
      </c>
      <c r="AT335">
        <v>0.65</v>
      </c>
      <c r="AU335" t="s">
        <v>3</v>
      </c>
      <c r="AV335">
        <v>0</v>
      </c>
      <c r="AW335">
        <v>2</v>
      </c>
      <c r="AX335">
        <v>72312296</v>
      </c>
      <c r="AY335">
        <v>1</v>
      </c>
      <c r="AZ335">
        <v>0</v>
      </c>
      <c r="BA335">
        <v>358</v>
      </c>
      <c r="BB335">
        <v>1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101.15949999999999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1</v>
      </c>
      <c r="BQ335">
        <v>101.15949999999999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1</v>
      </c>
      <c r="CV335">
        <v>0</v>
      </c>
      <c r="CW335">
        <v>0</v>
      </c>
      <c r="CX335">
        <f>ROUND(Y335*Source!I373,7)</f>
        <v>0.39</v>
      </c>
      <c r="CY335">
        <f>AA335</f>
        <v>144.74</v>
      </c>
      <c r="CZ335">
        <f>AE335</f>
        <v>155.63</v>
      </c>
      <c r="DA335">
        <f>AI335</f>
        <v>0.93</v>
      </c>
      <c r="DB335">
        <f t="shared" si="108"/>
        <v>101.16</v>
      </c>
      <c r="DC335">
        <f t="shared" si="109"/>
        <v>0</v>
      </c>
      <c r="DD335" t="s">
        <v>3</v>
      </c>
      <c r="DE335" t="s">
        <v>3</v>
      </c>
      <c r="DF335">
        <f>ROUND(ROUND(AE335*AI335,2)*CX335,2)</f>
        <v>56.45</v>
      </c>
      <c r="DG335">
        <f t="shared" si="106"/>
        <v>0</v>
      </c>
      <c r="DH335">
        <f t="shared" si="111"/>
        <v>0</v>
      </c>
      <c r="DI335">
        <f t="shared" si="112"/>
        <v>0</v>
      </c>
      <c r="DJ335">
        <f>DF335</f>
        <v>56.45</v>
      </c>
      <c r="DK335">
        <v>0</v>
      </c>
      <c r="DL335" t="s">
        <v>3</v>
      </c>
      <c r="DM335">
        <v>0</v>
      </c>
      <c r="DN335" t="s">
        <v>3</v>
      </c>
      <c r="DO335">
        <v>0</v>
      </c>
    </row>
    <row r="336" spans="1:119" x14ac:dyDescent="0.2">
      <c r="A336">
        <f>ROW(Source!A373)</f>
        <v>373</v>
      </c>
      <c r="B336">
        <v>72309884</v>
      </c>
      <c r="C336">
        <v>72312282</v>
      </c>
      <c r="D336">
        <v>68870359</v>
      </c>
      <c r="E336">
        <v>1</v>
      </c>
      <c r="F336">
        <v>1</v>
      </c>
      <c r="G336">
        <v>1</v>
      </c>
      <c r="H336">
        <v>3</v>
      </c>
      <c r="I336" t="s">
        <v>1277</v>
      </c>
      <c r="J336" t="s">
        <v>1278</v>
      </c>
      <c r="K336" t="s">
        <v>1279</v>
      </c>
      <c r="L336">
        <v>1346</v>
      </c>
      <c r="N336">
        <v>1009</v>
      </c>
      <c r="O336" t="s">
        <v>443</v>
      </c>
      <c r="P336" t="s">
        <v>443</v>
      </c>
      <c r="Q336">
        <v>1</v>
      </c>
      <c r="W336">
        <v>0</v>
      </c>
      <c r="X336">
        <v>72056734</v>
      </c>
      <c r="Y336">
        <f t="shared" si="107"/>
        <v>2</v>
      </c>
      <c r="AA336">
        <v>1285.3</v>
      </c>
      <c r="AB336">
        <v>0</v>
      </c>
      <c r="AC336">
        <v>0</v>
      </c>
      <c r="AD336">
        <v>0</v>
      </c>
      <c r="AE336">
        <v>911.56</v>
      </c>
      <c r="AF336">
        <v>0</v>
      </c>
      <c r="AG336">
        <v>0</v>
      </c>
      <c r="AH336">
        <v>0</v>
      </c>
      <c r="AI336">
        <v>1.41</v>
      </c>
      <c r="AJ336">
        <v>1</v>
      </c>
      <c r="AK336">
        <v>1</v>
      </c>
      <c r="AL336">
        <v>1</v>
      </c>
      <c r="AM336">
        <v>2</v>
      </c>
      <c r="AN336">
        <v>0</v>
      </c>
      <c r="AO336">
        <v>0</v>
      </c>
      <c r="AP336">
        <v>1</v>
      </c>
      <c r="AQ336">
        <v>1</v>
      </c>
      <c r="AR336">
        <v>0</v>
      </c>
      <c r="AS336" t="s">
        <v>3</v>
      </c>
      <c r="AT336">
        <v>2</v>
      </c>
      <c r="AU336" t="s">
        <v>3</v>
      </c>
      <c r="AV336">
        <v>0</v>
      </c>
      <c r="AW336">
        <v>2</v>
      </c>
      <c r="AX336">
        <v>72312297</v>
      </c>
      <c r="AY336">
        <v>1</v>
      </c>
      <c r="AZ336">
        <v>0</v>
      </c>
      <c r="BA336">
        <v>359</v>
      </c>
      <c r="BB336">
        <v>1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1823.12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1</v>
      </c>
      <c r="BQ336">
        <v>1823.12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1</v>
      </c>
      <c r="CV336">
        <v>0</v>
      </c>
      <c r="CW336">
        <v>0</v>
      </c>
      <c r="CX336">
        <f>ROUND(Y336*Source!I373,7)</f>
        <v>1.2</v>
      </c>
      <c r="CY336">
        <f>AA336</f>
        <v>1285.3</v>
      </c>
      <c r="CZ336">
        <f>AE336</f>
        <v>911.56</v>
      </c>
      <c r="DA336">
        <f>AI336</f>
        <v>1.41</v>
      </c>
      <c r="DB336">
        <f t="shared" si="108"/>
        <v>1823.12</v>
      </c>
      <c r="DC336">
        <f t="shared" si="109"/>
        <v>0</v>
      </c>
      <c r="DD336" t="s">
        <v>3</v>
      </c>
      <c r="DE336" t="s">
        <v>3</v>
      </c>
      <c r="DF336">
        <f>ROUND(ROUND(AE336*AI336,2)*CX336,2)</f>
        <v>1542.36</v>
      </c>
      <c r="DG336">
        <f t="shared" si="106"/>
        <v>0</v>
      </c>
      <c r="DH336">
        <f t="shared" si="111"/>
        <v>0</v>
      </c>
      <c r="DI336">
        <f t="shared" si="112"/>
        <v>0</v>
      </c>
      <c r="DJ336">
        <f>DF336</f>
        <v>1542.36</v>
      </c>
      <c r="DK336">
        <v>0</v>
      </c>
      <c r="DL336" t="s">
        <v>3</v>
      </c>
      <c r="DM336">
        <v>0</v>
      </c>
      <c r="DN336" t="s">
        <v>3</v>
      </c>
      <c r="DO336">
        <v>0</v>
      </c>
    </row>
    <row r="337" spans="1:119" x14ac:dyDescent="0.2">
      <c r="A337">
        <f>ROW(Source!A373)</f>
        <v>373</v>
      </c>
      <c r="B337">
        <v>72309884</v>
      </c>
      <c r="C337">
        <v>72312282</v>
      </c>
      <c r="D337">
        <v>68782492</v>
      </c>
      <c r="E337">
        <v>117</v>
      </c>
      <c r="F337">
        <v>1</v>
      </c>
      <c r="G337">
        <v>1</v>
      </c>
      <c r="H337">
        <v>3</v>
      </c>
      <c r="I337" t="s">
        <v>184</v>
      </c>
      <c r="J337" t="s">
        <v>3</v>
      </c>
      <c r="K337" t="s">
        <v>185</v>
      </c>
      <c r="L337">
        <v>3277935</v>
      </c>
      <c r="N337">
        <v>1013</v>
      </c>
      <c r="O337" t="s">
        <v>186</v>
      </c>
      <c r="P337" t="s">
        <v>186</v>
      </c>
      <c r="Q337">
        <v>1</v>
      </c>
      <c r="W337">
        <v>0</v>
      </c>
      <c r="X337">
        <v>274903907</v>
      </c>
      <c r="Y337">
        <f t="shared" si="107"/>
        <v>2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1</v>
      </c>
      <c r="AJ337">
        <v>1</v>
      </c>
      <c r="AK337">
        <v>1</v>
      </c>
      <c r="AL337">
        <v>1</v>
      </c>
      <c r="AM337">
        <v>-2</v>
      </c>
      <c r="AN337">
        <v>0</v>
      </c>
      <c r="AO337">
        <v>0</v>
      </c>
      <c r="AP337">
        <v>0</v>
      </c>
      <c r="AQ337">
        <v>0</v>
      </c>
      <c r="AR337">
        <v>0</v>
      </c>
      <c r="AS337" t="s">
        <v>3</v>
      </c>
      <c r="AT337">
        <v>2</v>
      </c>
      <c r="AU337" t="s">
        <v>3</v>
      </c>
      <c r="AV337">
        <v>0</v>
      </c>
      <c r="AW337">
        <v>2</v>
      </c>
      <c r="AX337">
        <v>72312298</v>
      </c>
      <c r="AY337">
        <v>1</v>
      </c>
      <c r="AZ337">
        <v>0</v>
      </c>
      <c r="BA337">
        <v>360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CV337">
        <v>0</v>
      </c>
      <c r="CW337">
        <v>0</v>
      </c>
      <c r="CX337">
        <f>ROUND(Y337*Source!I373,7)</f>
        <v>1.2</v>
      </c>
      <c r="CY337">
        <f>AA337</f>
        <v>0</v>
      </c>
      <c r="CZ337">
        <f>AE337</f>
        <v>0</v>
      </c>
      <c r="DA337">
        <f>AI337</f>
        <v>1</v>
      </c>
      <c r="DB337">
        <f t="shared" si="108"/>
        <v>0</v>
      </c>
      <c r="DC337">
        <f t="shared" si="109"/>
        <v>0</v>
      </c>
      <c r="DD337" t="s">
        <v>3</v>
      </c>
      <c r="DE337" t="s">
        <v>3</v>
      </c>
      <c r="DF337">
        <f t="shared" ref="DF337:DF342" si="114">ROUND(ROUND(AE337,2)*CX337,2)</f>
        <v>0</v>
      </c>
      <c r="DG337">
        <f t="shared" si="106"/>
        <v>0</v>
      </c>
      <c r="DH337">
        <f t="shared" si="111"/>
        <v>0</v>
      </c>
      <c r="DI337">
        <f t="shared" si="112"/>
        <v>0</v>
      </c>
      <c r="DJ337">
        <f>DF337</f>
        <v>0</v>
      </c>
      <c r="DK337">
        <v>0</v>
      </c>
      <c r="DL337" t="s">
        <v>3</v>
      </c>
      <c r="DM337">
        <v>0</v>
      </c>
      <c r="DN337" t="s">
        <v>3</v>
      </c>
      <c r="DO337">
        <v>0</v>
      </c>
    </row>
    <row r="338" spans="1:119" x14ac:dyDescent="0.2">
      <c r="A338">
        <f>ROW(Source!A376)</f>
        <v>376</v>
      </c>
      <c r="B338">
        <v>72309884</v>
      </c>
      <c r="C338">
        <v>72312301</v>
      </c>
      <c r="D338">
        <v>68776431</v>
      </c>
      <c r="E338">
        <v>117</v>
      </c>
      <c r="F338">
        <v>1</v>
      </c>
      <c r="G338">
        <v>1</v>
      </c>
      <c r="H338">
        <v>1</v>
      </c>
      <c r="I338" t="s">
        <v>1101</v>
      </c>
      <c r="J338" t="s">
        <v>3</v>
      </c>
      <c r="K338" t="s">
        <v>1102</v>
      </c>
      <c r="L338">
        <v>1191</v>
      </c>
      <c r="N338">
        <v>1013</v>
      </c>
      <c r="O338" t="s">
        <v>922</v>
      </c>
      <c r="P338" t="s">
        <v>922</v>
      </c>
      <c r="Q338">
        <v>1</v>
      </c>
      <c r="W338">
        <v>0</v>
      </c>
      <c r="X338">
        <v>44848675</v>
      </c>
      <c r="Y338">
        <f t="shared" si="107"/>
        <v>18.5</v>
      </c>
      <c r="AA338">
        <v>0</v>
      </c>
      <c r="AB338">
        <v>0</v>
      </c>
      <c r="AC338">
        <v>0</v>
      </c>
      <c r="AD338">
        <v>385.07</v>
      </c>
      <c r="AE338">
        <v>0</v>
      </c>
      <c r="AF338">
        <v>0</v>
      </c>
      <c r="AG338">
        <v>0</v>
      </c>
      <c r="AH338">
        <v>385.07</v>
      </c>
      <c r="AI338">
        <v>1</v>
      </c>
      <c r="AJ338">
        <v>1</v>
      </c>
      <c r="AK338">
        <v>1</v>
      </c>
      <c r="AL338">
        <v>1</v>
      </c>
      <c r="AM338">
        <v>-2</v>
      </c>
      <c r="AN338">
        <v>0</v>
      </c>
      <c r="AO338">
        <v>0</v>
      </c>
      <c r="AP338">
        <v>1</v>
      </c>
      <c r="AQ338">
        <v>1</v>
      </c>
      <c r="AR338">
        <v>0</v>
      </c>
      <c r="AS338" t="s">
        <v>3</v>
      </c>
      <c r="AT338">
        <v>18.5</v>
      </c>
      <c r="AU338" t="s">
        <v>3</v>
      </c>
      <c r="AV338">
        <v>1</v>
      </c>
      <c r="AW338">
        <v>2</v>
      </c>
      <c r="AX338">
        <v>72312311</v>
      </c>
      <c r="AY338">
        <v>2</v>
      </c>
      <c r="AZ338">
        <v>131072</v>
      </c>
      <c r="BA338">
        <v>361</v>
      </c>
      <c r="BB338">
        <v>1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7123.7950000000001</v>
      </c>
      <c r="BN338">
        <v>18.5</v>
      </c>
      <c r="BO338">
        <v>0</v>
      </c>
      <c r="BP338">
        <v>1</v>
      </c>
      <c r="BQ338">
        <v>0</v>
      </c>
      <c r="BR338">
        <v>0</v>
      </c>
      <c r="BS338">
        <v>0</v>
      </c>
      <c r="BT338">
        <v>7123.7950000000001</v>
      </c>
      <c r="BU338">
        <v>18.5</v>
      </c>
      <c r="BV338">
        <v>0</v>
      </c>
      <c r="BW338">
        <v>1</v>
      </c>
      <c r="CU338">
        <f>ROUND(AT338*Source!I376*AH338*AL338,2)</f>
        <v>783.62</v>
      </c>
      <c r="CV338">
        <f>ROUND(Y338*Source!I376,7)</f>
        <v>2.0350000000000001</v>
      </c>
      <c r="CW338">
        <v>0</v>
      </c>
      <c r="CX338">
        <f>ROUND(Y338*Source!I376,7)</f>
        <v>2.0350000000000001</v>
      </c>
      <c r="CY338">
        <f>AD338</f>
        <v>385.07</v>
      </c>
      <c r="CZ338">
        <f>AH338</f>
        <v>385.07</v>
      </c>
      <c r="DA338">
        <f>AL338</f>
        <v>1</v>
      </c>
      <c r="DB338">
        <f t="shared" si="108"/>
        <v>7123.8</v>
      </c>
      <c r="DC338">
        <f t="shared" si="109"/>
        <v>0</v>
      </c>
      <c r="DD338" t="s">
        <v>3</v>
      </c>
      <c r="DE338" t="s">
        <v>3</v>
      </c>
      <c r="DF338">
        <f t="shared" si="114"/>
        <v>0</v>
      </c>
      <c r="DG338">
        <f t="shared" si="106"/>
        <v>0</v>
      </c>
      <c r="DH338">
        <f t="shared" si="111"/>
        <v>0</v>
      </c>
      <c r="DI338">
        <f t="shared" si="112"/>
        <v>783.62</v>
      </c>
      <c r="DJ338">
        <f>DI338</f>
        <v>783.62</v>
      </c>
      <c r="DK338">
        <v>1</v>
      </c>
      <c r="DL338" t="s">
        <v>3</v>
      </c>
      <c r="DM338">
        <v>0</v>
      </c>
      <c r="DN338" t="s">
        <v>3</v>
      </c>
      <c r="DO338">
        <v>0</v>
      </c>
    </row>
    <row r="339" spans="1:119" x14ac:dyDescent="0.2">
      <c r="A339">
        <f>ROW(Source!A376)</f>
        <v>376</v>
      </c>
      <c r="B339">
        <v>72309884</v>
      </c>
      <c r="C339">
        <v>72312301</v>
      </c>
      <c r="D339">
        <v>68776608</v>
      </c>
      <c r="E339">
        <v>117</v>
      </c>
      <c r="F339">
        <v>1</v>
      </c>
      <c r="G339">
        <v>1</v>
      </c>
      <c r="H339">
        <v>1</v>
      </c>
      <c r="I339" t="s">
        <v>920</v>
      </c>
      <c r="J339" t="s">
        <v>3</v>
      </c>
      <c r="K339" t="s">
        <v>921</v>
      </c>
      <c r="L339">
        <v>1191</v>
      </c>
      <c r="N339">
        <v>1013</v>
      </c>
      <c r="O339" t="s">
        <v>922</v>
      </c>
      <c r="P339" t="s">
        <v>922</v>
      </c>
      <c r="Q339">
        <v>1</v>
      </c>
      <c r="W339">
        <v>0</v>
      </c>
      <c r="X339">
        <v>-1417349443</v>
      </c>
      <c r="Y339">
        <f t="shared" si="107"/>
        <v>0.34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1</v>
      </c>
      <c r="AJ339">
        <v>1</v>
      </c>
      <c r="AK339">
        <v>1</v>
      </c>
      <c r="AL339">
        <v>1</v>
      </c>
      <c r="AM339">
        <v>-2</v>
      </c>
      <c r="AN339">
        <v>0</v>
      </c>
      <c r="AO339">
        <v>0</v>
      </c>
      <c r="AP339">
        <v>1</v>
      </c>
      <c r="AQ339">
        <v>1</v>
      </c>
      <c r="AR339">
        <v>0</v>
      </c>
      <c r="AS339" t="s">
        <v>3</v>
      </c>
      <c r="AT339">
        <v>0.34</v>
      </c>
      <c r="AU339" t="s">
        <v>3</v>
      </c>
      <c r="AV339">
        <v>2</v>
      </c>
      <c r="AW339">
        <v>2</v>
      </c>
      <c r="AX339">
        <v>72312312</v>
      </c>
      <c r="AY339">
        <v>1</v>
      </c>
      <c r="AZ339">
        <v>0</v>
      </c>
      <c r="BA339">
        <v>362</v>
      </c>
      <c r="BB339">
        <v>1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CV339">
        <v>0</v>
      </c>
      <c r="CW339">
        <v>0</v>
      </c>
      <c r="CX339">
        <f>ROUND(Y339*Source!I376,7)</f>
        <v>3.7400000000000003E-2</v>
      </c>
      <c r="CY339">
        <f>AD339</f>
        <v>0</v>
      </c>
      <c r="CZ339">
        <f>AH339</f>
        <v>0</v>
      </c>
      <c r="DA339">
        <f>AL339</f>
        <v>1</v>
      </c>
      <c r="DB339">
        <f t="shared" si="108"/>
        <v>0</v>
      </c>
      <c r="DC339">
        <f t="shared" si="109"/>
        <v>0</v>
      </c>
      <c r="DD339" t="s">
        <v>3</v>
      </c>
      <c r="DE339" t="s">
        <v>3</v>
      </c>
      <c r="DF339">
        <f t="shared" si="114"/>
        <v>0</v>
      </c>
      <c r="DG339">
        <f t="shared" si="106"/>
        <v>0</v>
      </c>
      <c r="DH339">
        <f t="shared" si="111"/>
        <v>0</v>
      </c>
      <c r="DI339">
        <f t="shared" si="112"/>
        <v>0</v>
      </c>
      <c r="DJ339">
        <f>DI339</f>
        <v>0</v>
      </c>
      <c r="DK339">
        <v>0</v>
      </c>
      <c r="DL339" t="s">
        <v>3</v>
      </c>
      <c r="DM339">
        <v>0</v>
      </c>
      <c r="DN339" t="s">
        <v>3</v>
      </c>
      <c r="DO339">
        <v>0</v>
      </c>
    </row>
    <row r="340" spans="1:119" x14ac:dyDescent="0.2">
      <c r="A340">
        <f>ROW(Source!A376)</f>
        <v>376</v>
      </c>
      <c r="B340">
        <v>72309884</v>
      </c>
      <c r="C340">
        <v>72312301</v>
      </c>
      <c r="D340">
        <v>68783152</v>
      </c>
      <c r="E340">
        <v>1</v>
      </c>
      <c r="F340">
        <v>1</v>
      </c>
      <c r="G340">
        <v>1</v>
      </c>
      <c r="H340">
        <v>2</v>
      </c>
      <c r="I340" t="s">
        <v>1073</v>
      </c>
      <c r="J340" t="s">
        <v>1074</v>
      </c>
      <c r="K340" t="s">
        <v>1075</v>
      </c>
      <c r="L340">
        <v>1368</v>
      </c>
      <c r="N340">
        <v>1011</v>
      </c>
      <c r="O340" t="s">
        <v>926</v>
      </c>
      <c r="P340" t="s">
        <v>926</v>
      </c>
      <c r="Q340">
        <v>1</v>
      </c>
      <c r="W340">
        <v>0</v>
      </c>
      <c r="X340">
        <v>639918019</v>
      </c>
      <c r="Y340">
        <f t="shared" si="107"/>
        <v>0.17</v>
      </c>
      <c r="AA340">
        <v>0</v>
      </c>
      <c r="AB340">
        <v>1682.51</v>
      </c>
      <c r="AC340">
        <v>529.11</v>
      </c>
      <c r="AD340">
        <v>0</v>
      </c>
      <c r="AE340">
        <v>0</v>
      </c>
      <c r="AF340">
        <v>1682.51</v>
      </c>
      <c r="AG340">
        <v>529.11</v>
      </c>
      <c r="AH340">
        <v>0</v>
      </c>
      <c r="AI340">
        <v>1</v>
      </c>
      <c r="AJ340">
        <v>1</v>
      </c>
      <c r="AK340">
        <v>1</v>
      </c>
      <c r="AL340">
        <v>1</v>
      </c>
      <c r="AM340">
        <v>-2</v>
      </c>
      <c r="AN340">
        <v>0</v>
      </c>
      <c r="AO340">
        <v>0</v>
      </c>
      <c r="AP340">
        <v>1</v>
      </c>
      <c r="AQ340">
        <v>1</v>
      </c>
      <c r="AR340">
        <v>0</v>
      </c>
      <c r="AS340" t="s">
        <v>3</v>
      </c>
      <c r="AT340">
        <v>0.17</v>
      </c>
      <c r="AU340" t="s">
        <v>3</v>
      </c>
      <c r="AV340">
        <v>1</v>
      </c>
      <c r="AW340">
        <v>2</v>
      </c>
      <c r="AX340">
        <v>72312313</v>
      </c>
      <c r="AY340">
        <v>2</v>
      </c>
      <c r="AZ340">
        <v>98304</v>
      </c>
      <c r="BA340">
        <v>363</v>
      </c>
      <c r="BB340">
        <v>1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286.02670000000001</v>
      </c>
      <c r="BL340">
        <v>89.948700000000002</v>
      </c>
      <c r="BM340">
        <v>0</v>
      </c>
      <c r="BN340">
        <v>0</v>
      </c>
      <c r="BO340">
        <v>0.17</v>
      </c>
      <c r="BP340">
        <v>1</v>
      </c>
      <c r="BQ340">
        <v>0</v>
      </c>
      <c r="BR340">
        <v>286.02670000000001</v>
      </c>
      <c r="BS340">
        <v>89.948700000000002</v>
      </c>
      <c r="BT340">
        <v>0</v>
      </c>
      <c r="BU340">
        <v>0</v>
      </c>
      <c r="BV340">
        <v>0.17</v>
      </c>
      <c r="BW340">
        <v>1</v>
      </c>
      <c r="CV340">
        <v>0</v>
      </c>
      <c r="CW340">
        <f>ROUND(Y340*Source!I376*DO340,7)</f>
        <v>1.8700000000000001E-2</v>
      </c>
      <c r="CX340">
        <f>ROUND(Y340*Source!I376,7)</f>
        <v>1.8700000000000001E-2</v>
      </c>
      <c r="CY340">
        <f>AB340</f>
        <v>1682.51</v>
      </c>
      <c r="CZ340">
        <f>AF340</f>
        <v>1682.51</v>
      </c>
      <c r="DA340">
        <f>AJ340</f>
        <v>1</v>
      </c>
      <c r="DB340">
        <f t="shared" si="108"/>
        <v>286.02999999999997</v>
      </c>
      <c r="DC340">
        <f t="shared" si="109"/>
        <v>89.95</v>
      </c>
      <c r="DD340" t="s">
        <v>3</v>
      </c>
      <c r="DE340" t="s">
        <v>3</v>
      </c>
      <c r="DF340">
        <f t="shared" si="114"/>
        <v>0</v>
      </c>
      <c r="DG340">
        <f t="shared" si="106"/>
        <v>31.46</v>
      </c>
      <c r="DH340">
        <f t="shared" si="111"/>
        <v>9.89</v>
      </c>
      <c r="DI340">
        <f t="shared" si="112"/>
        <v>0</v>
      </c>
      <c r="DJ340">
        <f>DG340+DH340</f>
        <v>41.35</v>
      </c>
      <c r="DK340">
        <v>1</v>
      </c>
      <c r="DL340" t="s">
        <v>927</v>
      </c>
      <c r="DM340">
        <v>6</v>
      </c>
      <c r="DN340" t="s">
        <v>922</v>
      </c>
      <c r="DO340">
        <v>1</v>
      </c>
    </row>
    <row r="341" spans="1:119" x14ac:dyDescent="0.2">
      <c r="A341">
        <f>ROW(Source!A376)</f>
        <v>376</v>
      </c>
      <c r="B341">
        <v>72309884</v>
      </c>
      <c r="C341">
        <v>72312301</v>
      </c>
      <c r="D341">
        <v>68784047</v>
      </c>
      <c r="E341">
        <v>1</v>
      </c>
      <c r="F341">
        <v>1</v>
      </c>
      <c r="G341">
        <v>1</v>
      </c>
      <c r="H341">
        <v>2</v>
      </c>
      <c r="I341" t="s">
        <v>978</v>
      </c>
      <c r="J341" t="s">
        <v>979</v>
      </c>
      <c r="K341" t="s">
        <v>980</v>
      </c>
      <c r="L341">
        <v>1368</v>
      </c>
      <c r="N341">
        <v>1011</v>
      </c>
      <c r="O341" t="s">
        <v>926</v>
      </c>
      <c r="P341" t="s">
        <v>926</v>
      </c>
      <c r="Q341">
        <v>1</v>
      </c>
      <c r="W341">
        <v>0</v>
      </c>
      <c r="X341">
        <v>-849950259</v>
      </c>
      <c r="Y341">
        <f t="shared" si="107"/>
        <v>0.17</v>
      </c>
      <c r="AA341">
        <v>0</v>
      </c>
      <c r="AB341">
        <v>579.09</v>
      </c>
      <c r="AC341">
        <v>393.89</v>
      </c>
      <c r="AD341">
        <v>0</v>
      </c>
      <c r="AE341">
        <v>0</v>
      </c>
      <c r="AF341">
        <v>579.09</v>
      </c>
      <c r="AG341">
        <v>393.89</v>
      </c>
      <c r="AH341">
        <v>0</v>
      </c>
      <c r="AI341">
        <v>1</v>
      </c>
      <c r="AJ341">
        <v>1</v>
      </c>
      <c r="AK341">
        <v>1</v>
      </c>
      <c r="AL341">
        <v>1</v>
      </c>
      <c r="AM341">
        <v>-2</v>
      </c>
      <c r="AN341">
        <v>0</v>
      </c>
      <c r="AO341">
        <v>0</v>
      </c>
      <c r="AP341">
        <v>1</v>
      </c>
      <c r="AQ341">
        <v>1</v>
      </c>
      <c r="AR341">
        <v>0</v>
      </c>
      <c r="AS341" t="s">
        <v>3</v>
      </c>
      <c r="AT341">
        <v>0.17</v>
      </c>
      <c r="AU341" t="s">
        <v>3</v>
      </c>
      <c r="AV341">
        <v>1</v>
      </c>
      <c r="AW341">
        <v>2</v>
      </c>
      <c r="AX341">
        <v>72312314</v>
      </c>
      <c r="AY341">
        <v>2</v>
      </c>
      <c r="AZ341">
        <v>98304</v>
      </c>
      <c r="BA341">
        <v>364</v>
      </c>
      <c r="BB341">
        <v>1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98.445300000000017</v>
      </c>
      <c r="BL341">
        <v>66.961300000000008</v>
      </c>
      <c r="BM341">
        <v>0</v>
      </c>
      <c r="BN341">
        <v>0</v>
      </c>
      <c r="BO341">
        <v>0.17</v>
      </c>
      <c r="BP341">
        <v>1</v>
      </c>
      <c r="BQ341">
        <v>0</v>
      </c>
      <c r="BR341">
        <v>98.445300000000017</v>
      </c>
      <c r="BS341">
        <v>66.961300000000008</v>
      </c>
      <c r="BT341">
        <v>0</v>
      </c>
      <c r="BU341">
        <v>0</v>
      </c>
      <c r="BV341">
        <v>0.17</v>
      </c>
      <c r="BW341">
        <v>1</v>
      </c>
      <c r="CV341">
        <v>0</v>
      </c>
      <c r="CW341">
        <f>ROUND(Y341*Source!I376*DO341,7)</f>
        <v>1.8700000000000001E-2</v>
      </c>
      <c r="CX341">
        <f>ROUND(Y341*Source!I376,7)</f>
        <v>1.8700000000000001E-2</v>
      </c>
      <c r="CY341">
        <f>AB341</f>
        <v>579.09</v>
      </c>
      <c r="CZ341">
        <f>AF341</f>
        <v>579.09</v>
      </c>
      <c r="DA341">
        <f>AJ341</f>
        <v>1</v>
      </c>
      <c r="DB341">
        <f t="shared" si="108"/>
        <v>98.45</v>
      </c>
      <c r="DC341">
        <f t="shared" si="109"/>
        <v>66.959999999999994</v>
      </c>
      <c r="DD341" t="s">
        <v>3</v>
      </c>
      <c r="DE341" t="s">
        <v>3</v>
      </c>
      <c r="DF341">
        <f t="shared" si="114"/>
        <v>0</v>
      </c>
      <c r="DG341">
        <f t="shared" si="106"/>
        <v>10.83</v>
      </c>
      <c r="DH341">
        <f t="shared" si="111"/>
        <v>7.37</v>
      </c>
      <c r="DI341">
        <f t="shared" si="112"/>
        <v>0</v>
      </c>
      <c r="DJ341">
        <f>DG341+DH341</f>
        <v>18.2</v>
      </c>
      <c r="DK341">
        <v>1</v>
      </c>
      <c r="DL341" t="s">
        <v>947</v>
      </c>
      <c r="DM341">
        <v>4</v>
      </c>
      <c r="DN341" t="s">
        <v>922</v>
      </c>
      <c r="DO341">
        <v>1</v>
      </c>
    </row>
    <row r="342" spans="1:119" x14ac:dyDescent="0.2">
      <c r="A342">
        <f>ROW(Source!A376)</f>
        <v>376</v>
      </c>
      <c r="B342">
        <v>72309884</v>
      </c>
      <c r="C342">
        <v>72312301</v>
      </c>
      <c r="D342">
        <v>68784243</v>
      </c>
      <c r="E342">
        <v>1</v>
      </c>
      <c r="F342">
        <v>1</v>
      </c>
      <c r="G342">
        <v>1</v>
      </c>
      <c r="H342">
        <v>2</v>
      </c>
      <c r="I342" t="s">
        <v>941</v>
      </c>
      <c r="J342" t="s">
        <v>942</v>
      </c>
      <c r="K342" t="s">
        <v>943</v>
      </c>
      <c r="L342">
        <v>1368</v>
      </c>
      <c r="N342">
        <v>1011</v>
      </c>
      <c r="O342" t="s">
        <v>926</v>
      </c>
      <c r="P342" t="s">
        <v>926</v>
      </c>
      <c r="Q342">
        <v>1</v>
      </c>
      <c r="W342">
        <v>0</v>
      </c>
      <c r="X342">
        <v>303316554</v>
      </c>
      <c r="Y342">
        <f t="shared" si="107"/>
        <v>2.9</v>
      </c>
      <c r="AA342">
        <v>0</v>
      </c>
      <c r="AB342">
        <v>42.96</v>
      </c>
      <c r="AC342">
        <v>0</v>
      </c>
      <c r="AD342">
        <v>0</v>
      </c>
      <c r="AE342">
        <v>0</v>
      </c>
      <c r="AF342">
        <v>42.96</v>
      </c>
      <c r="AG342">
        <v>0</v>
      </c>
      <c r="AH342">
        <v>0</v>
      </c>
      <c r="AI342">
        <v>1</v>
      </c>
      <c r="AJ342">
        <v>1</v>
      </c>
      <c r="AK342">
        <v>1</v>
      </c>
      <c r="AL342">
        <v>1</v>
      </c>
      <c r="AM342">
        <v>-2</v>
      </c>
      <c r="AN342">
        <v>0</v>
      </c>
      <c r="AO342">
        <v>0</v>
      </c>
      <c r="AP342">
        <v>1</v>
      </c>
      <c r="AQ342">
        <v>1</v>
      </c>
      <c r="AR342">
        <v>0</v>
      </c>
      <c r="AS342" t="s">
        <v>3</v>
      </c>
      <c r="AT342">
        <v>2.9</v>
      </c>
      <c r="AU342" t="s">
        <v>3</v>
      </c>
      <c r="AV342">
        <v>1</v>
      </c>
      <c r="AW342">
        <v>2</v>
      </c>
      <c r="AX342">
        <v>72312315</v>
      </c>
      <c r="AY342">
        <v>2</v>
      </c>
      <c r="AZ342">
        <v>32768</v>
      </c>
      <c r="BA342">
        <v>365</v>
      </c>
      <c r="BB342">
        <v>1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124.584</v>
      </c>
      <c r="BL342">
        <v>0</v>
      </c>
      <c r="BM342">
        <v>0</v>
      </c>
      <c r="BN342">
        <v>0</v>
      </c>
      <c r="BO342">
        <v>0</v>
      </c>
      <c r="BP342">
        <v>1</v>
      </c>
      <c r="BQ342">
        <v>0</v>
      </c>
      <c r="BR342">
        <v>124.584</v>
      </c>
      <c r="BS342">
        <v>0</v>
      </c>
      <c r="BT342">
        <v>0</v>
      </c>
      <c r="BU342">
        <v>0</v>
      </c>
      <c r="BV342">
        <v>0</v>
      </c>
      <c r="BW342">
        <v>1</v>
      </c>
      <c r="CV342">
        <v>0</v>
      </c>
      <c r="CW342">
        <f>ROUND(Y342*Source!I376*DO342,7)</f>
        <v>0</v>
      </c>
      <c r="CX342">
        <f>ROUND(Y342*Source!I376,7)</f>
        <v>0.31900000000000001</v>
      </c>
      <c r="CY342">
        <f>AB342</f>
        <v>42.96</v>
      </c>
      <c r="CZ342">
        <f>AF342</f>
        <v>42.96</v>
      </c>
      <c r="DA342">
        <f>AJ342</f>
        <v>1</v>
      </c>
      <c r="DB342">
        <f t="shared" si="108"/>
        <v>124.58</v>
      </c>
      <c r="DC342">
        <f t="shared" si="109"/>
        <v>0</v>
      </c>
      <c r="DD342" t="s">
        <v>3</v>
      </c>
      <c r="DE342" t="s">
        <v>3</v>
      </c>
      <c r="DF342">
        <f t="shared" si="114"/>
        <v>0</v>
      </c>
      <c r="DG342">
        <f t="shared" si="106"/>
        <v>13.7</v>
      </c>
      <c r="DH342">
        <f t="shared" si="111"/>
        <v>0</v>
      </c>
      <c r="DI342">
        <f t="shared" si="112"/>
        <v>0</v>
      </c>
      <c r="DJ342">
        <f>DG342+DH342</f>
        <v>13.7</v>
      </c>
      <c r="DK342">
        <v>1</v>
      </c>
      <c r="DL342" t="s">
        <v>3</v>
      </c>
      <c r="DM342">
        <v>0</v>
      </c>
      <c r="DN342" t="s">
        <v>3</v>
      </c>
      <c r="DO342">
        <v>0</v>
      </c>
    </row>
    <row r="343" spans="1:119" x14ac:dyDescent="0.2">
      <c r="A343">
        <f>ROW(Source!A376)</f>
        <v>376</v>
      </c>
      <c r="B343">
        <v>72309884</v>
      </c>
      <c r="C343">
        <v>72312301</v>
      </c>
      <c r="D343">
        <v>68852066</v>
      </c>
      <c r="E343">
        <v>1</v>
      </c>
      <c r="F343">
        <v>1</v>
      </c>
      <c r="G343">
        <v>1</v>
      </c>
      <c r="H343">
        <v>3</v>
      </c>
      <c r="I343" t="s">
        <v>955</v>
      </c>
      <c r="J343" t="s">
        <v>956</v>
      </c>
      <c r="K343" t="s">
        <v>957</v>
      </c>
      <c r="L343">
        <v>1346</v>
      </c>
      <c r="N343">
        <v>1009</v>
      </c>
      <c r="O343" t="s">
        <v>443</v>
      </c>
      <c r="P343" t="s">
        <v>443</v>
      </c>
      <c r="Q343">
        <v>1</v>
      </c>
      <c r="W343">
        <v>0</v>
      </c>
      <c r="X343">
        <v>-163259778</v>
      </c>
      <c r="Y343">
        <f t="shared" si="107"/>
        <v>0.9</v>
      </c>
      <c r="AA343">
        <v>144.74</v>
      </c>
      <c r="AB343">
        <v>0</v>
      </c>
      <c r="AC343">
        <v>0</v>
      </c>
      <c r="AD343">
        <v>0</v>
      </c>
      <c r="AE343">
        <v>155.63</v>
      </c>
      <c r="AF343">
        <v>0</v>
      </c>
      <c r="AG343">
        <v>0</v>
      </c>
      <c r="AH343">
        <v>0</v>
      </c>
      <c r="AI343">
        <v>0.93</v>
      </c>
      <c r="AJ343">
        <v>1</v>
      </c>
      <c r="AK343">
        <v>1</v>
      </c>
      <c r="AL343">
        <v>1</v>
      </c>
      <c r="AM343">
        <v>2</v>
      </c>
      <c r="AN343">
        <v>0</v>
      </c>
      <c r="AO343">
        <v>0</v>
      </c>
      <c r="AP343">
        <v>1</v>
      </c>
      <c r="AQ343">
        <v>1</v>
      </c>
      <c r="AR343">
        <v>0</v>
      </c>
      <c r="AS343" t="s">
        <v>3</v>
      </c>
      <c r="AT343">
        <v>0.9</v>
      </c>
      <c r="AU343" t="s">
        <v>3</v>
      </c>
      <c r="AV343">
        <v>0</v>
      </c>
      <c r="AW343">
        <v>2</v>
      </c>
      <c r="AX343">
        <v>72312316</v>
      </c>
      <c r="AY343">
        <v>1</v>
      </c>
      <c r="AZ343">
        <v>0</v>
      </c>
      <c r="BA343">
        <v>366</v>
      </c>
      <c r="BB343">
        <v>1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140.06700000000001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1</v>
      </c>
      <c r="BQ343">
        <v>140.06700000000001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1</v>
      </c>
      <c r="CV343">
        <v>0</v>
      </c>
      <c r="CW343">
        <v>0</v>
      </c>
      <c r="CX343">
        <f>ROUND(Y343*Source!I376,7)</f>
        <v>9.9000000000000005E-2</v>
      </c>
      <c r="CY343">
        <f>AA343</f>
        <v>144.74</v>
      </c>
      <c r="CZ343">
        <f>AE343</f>
        <v>155.63</v>
      </c>
      <c r="DA343">
        <f>AI343</f>
        <v>0.93</v>
      </c>
      <c r="DB343">
        <f t="shared" si="108"/>
        <v>140.07</v>
      </c>
      <c r="DC343">
        <f t="shared" si="109"/>
        <v>0</v>
      </c>
      <c r="DD343" t="s">
        <v>3</v>
      </c>
      <c r="DE343" t="s">
        <v>3</v>
      </c>
      <c r="DF343">
        <f>ROUND(ROUND(AE343*AI343,2)*CX343,2)</f>
        <v>14.33</v>
      </c>
      <c r="DG343">
        <f t="shared" si="106"/>
        <v>0</v>
      </c>
      <c r="DH343">
        <f t="shared" si="111"/>
        <v>0</v>
      </c>
      <c r="DI343">
        <f t="shared" si="112"/>
        <v>0</v>
      </c>
      <c r="DJ343">
        <f>DF343</f>
        <v>14.33</v>
      </c>
      <c r="DK343">
        <v>0</v>
      </c>
      <c r="DL343" t="s">
        <v>3</v>
      </c>
      <c r="DM343">
        <v>0</v>
      </c>
      <c r="DN343" t="s">
        <v>3</v>
      </c>
      <c r="DO343">
        <v>0</v>
      </c>
    </row>
    <row r="344" spans="1:119" x14ac:dyDescent="0.2">
      <c r="A344">
        <f>ROW(Source!A376)</f>
        <v>376</v>
      </c>
      <c r="B344">
        <v>72309884</v>
      </c>
      <c r="C344">
        <v>72312301</v>
      </c>
      <c r="D344">
        <v>68860314</v>
      </c>
      <c r="E344">
        <v>1</v>
      </c>
      <c r="F344">
        <v>1</v>
      </c>
      <c r="G344">
        <v>1</v>
      </c>
      <c r="H344">
        <v>3</v>
      </c>
      <c r="I344" t="s">
        <v>1280</v>
      </c>
      <c r="J344" t="s">
        <v>1281</v>
      </c>
      <c r="K344" t="s">
        <v>1282</v>
      </c>
      <c r="L344">
        <v>1348</v>
      </c>
      <c r="N344">
        <v>1009</v>
      </c>
      <c r="O344" t="s">
        <v>236</v>
      </c>
      <c r="P344" t="s">
        <v>236</v>
      </c>
      <c r="Q344">
        <v>1000</v>
      </c>
      <c r="W344">
        <v>0</v>
      </c>
      <c r="X344">
        <v>-1417638397</v>
      </c>
      <c r="Y344">
        <f t="shared" si="107"/>
        <v>4.0000000000000001E-3</v>
      </c>
      <c r="AA344">
        <v>49270.68</v>
      </c>
      <c r="AB344">
        <v>0</v>
      </c>
      <c r="AC344">
        <v>0</v>
      </c>
      <c r="AD344">
        <v>0</v>
      </c>
      <c r="AE344">
        <v>49270.68</v>
      </c>
      <c r="AF344">
        <v>0</v>
      </c>
      <c r="AG344">
        <v>0</v>
      </c>
      <c r="AH344">
        <v>0</v>
      </c>
      <c r="AI344">
        <v>1</v>
      </c>
      <c r="AJ344">
        <v>1</v>
      </c>
      <c r="AK344">
        <v>1</v>
      </c>
      <c r="AL344">
        <v>1</v>
      </c>
      <c r="AM344">
        <v>-2</v>
      </c>
      <c r="AN344">
        <v>0</v>
      </c>
      <c r="AO344">
        <v>0</v>
      </c>
      <c r="AP344">
        <v>1</v>
      </c>
      <c r="AQ344">
        <v>1</v>
      </c>
      <c r="AR344">
        <v>0</v>
      </c>
      <c r="AS344" t="s">
        <v>3</v>
      </c>
      <c r="AT344">
        <v>4.0000000000000001E-3</v>
      </c>
      <c r="AU344" t="s">
        <v>3</v>
      </c>
      <c r="AV344">
        <v>0</v>
      </c>
      <c r="AW344">
        <v>2</v>
      </c>
      <c r="AX344">
        <v>72312317</v>
      </c>
      <c r="AY344">
        <v>2</v>
      </c>
      <c r="AZ344">
        <v>16384</v>
      </c>
      <c r="BA344">
        <v>367</v>
      </c>
      <c r="BB344">
        <v>1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197.08271999999999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1</v>
      </c>
      <c r="BQ344">
        <v>197.08271999999999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1</v>
      </c>
      <c r="CV344">
        <v>0</v>
      </c>
      <c r="CW344">
        <v>0</v>
      </c>
      <c r="CX344">
        <f>ROUND(Y344*Source!I376,7)</f>
        <v>4.4000000000000002E-4</v>
      </c>
      <c r="CY344">
        <f>AA344</f>
        <v>49270.68</v>
      </c>
      <c r="CZ344">
        <f>AE344</f>
        <v>49270.68</v>
      </c>
      <c r="DA344">
        <f>AI344</f>
        <v>1</v>
      </c>
      <c r="DB344">
        <f t="shared" si="108"/>
        <v>197.08</v>
      </c>
      <c r="DC344">
        <f t="shared" si="109"/>
        <v>0</v>
      </c>
      <c r="DD344" t="s">
        <v>3</v>
      </c>
      <c r="DE344" t="s">
        <v>3</v>
      </c>
      <c r="DF344">
        <f>ROUND(ROUND(AE344,2)*CX344,2)</f>
        <v>21.68</v>
      </c>
      <c r="DG344">
        <f t="shared" si="106"/>
        <v>0</v>
      </c>
      <c r="DH344">
        <f t="shared" si="111"/>
        <v>0</v>
      </c>
      <c r="DI344">
        <f t="shared" si="112"/>
        <v>0</v>
      </c>
      <c r="DJ344">
        <f>DF344</f>
        <v>21.68</v>
      </c>
      <c r="DK344">
        <v>1</v>
      </c>
      <c r="DL344" t="s">
        <v>3</v>
      </c>
      <c r="DM344">
        <v>0</v>
      </c>
      <c r="DN344" t="s">
        <v>3</v>
      </c>
      <c r="DO344">
        <v>0</v>
      </c>
    </row>
    <row r="345" spans="1:119" x14ac:dyDescent="0.2">
      <c r="A345">
        <f>ROW(Source!A376)</f>
        <v>376</v>
      </c>
      <c r="B345">
        <v>72309884</v>
      </c>
      <c r="C345">
        <v>72312301</v>
      </c>
      <c r="D345">
        <v>68870359</v>
      </c>
      <c r="E345">
        <v>1</v>
      </c>
      <c r="F345">
        <v>1</v>
      </c>
      <c r="G345">
        <v>1</v>
      </c>
      <c r="H345">
        <v>3</v>
      </c>
      <c r="I345" t="s">
        <v>1277</v>
      </c>
      <c r="J345" t="s">
        <v>1278</v>
      </c>
      <c r="K345" t="s">
        <v>1279</v>
      </c>
      <c r="L345">
        <v>1346</v>
      </c>
      <c r="N345">
        <v>1009</v>
      </c>
      <c r="O345" t="s">
        <v>443</v>
      </c>
      <c r="P345" t="s">
        <v>443</v>
      </c>
      <c r="Q345">
        <v>1</v>
      </c>
      <c r="W345">
        <v>0</v>
      </c>
      <c r="X345">
        <v>72056734</v>
      </c>
      <c r="Y345">
        <f t="shared" si="107"/>
        <v>2.4</v>
      </c>
      <c r="AA345">
        <v>1285.3</v>
      </c>
      <c r="AB345">
        <v>0</v>
      </c>
      <c r="AC345">
        <v>0</v>
      </c>
      <c r="AD345">
        <v>0</v>
      </c>
      <c r="AE345">
        <v>911.56</v>
      </c>
      <c r="AF345">
        <v>0</v>
      </c>
      <c r="AG345">
        <v>0</v>
      </c>
      <c r="AH345">
        <v>0</v>
      </c>
      <c r="AI345">
        <v>1.41</v>
      </c>
      <c r="AJ345">
        <v>1</v>
      </c>
      <c r="AK345">
        <v>1</v>
      </c>
      <c r="AL345">
        <v>1</v>
      </c>
      <c r="AM345">
        <v>2</v>
      </c>
      <c r="AN345">
        <v>0</v>
      </c>
      <c r="AO345">
        <v>0</v>
      </c>
      <c r="AP345">
        <v>1</v>
      </c>
      <c r="AQ345">
        <v>1</v>
      </c>
      <c r="AR345">
        <v>0</v>
      </c>
      <c r="AS345" t="s">
        <v>3</v>
      </c>
      <c r="AT345">
        <v>2.4</v>
      </c>
      <c r="AU345" t="s">
        <v>3</v>
      </c>
      <c r="AV345">
        <v>0</v>
      </c>
      <c r="AW345">
        <v>2</v>
      </c>
      <c r="AX345">
        <v>72312318</v>
      </c>
      <c r="AY345">
        <v>1</v>
      </c>
      <c r="AZ345">
        <v>0</v>
      </c>
      <c r="BA345">
        <v>368</v>
      </c>
      <c r="BB345">
        <v>1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2187.7439999999997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1</v>
      </c>
      <c r="BQ345">
        <v>2187.7439999999997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1</v>
      </c>
      <c r="CV345">
        <v>0</v>
      </c>
      <c r="CW345">
        <v>0</v>
      </c>
      <c r="CX345">
        <f>ROUND(Y345*Source!I376,7)</f>
        <v>0.26400000000000001</v>
      </c>
      <c r="CY345">
        <f>AA345</f>
        <v>1285.3</v>
      </c>
      <c r="CZ345">
        <f>AE345</f>
        <v>911.56</v>
      </c>
      <c r="DA345">
        <f>AI345</f>
        <v>1.41</v>
      </c>
      <c r="DB345">
        <f t="shared" si="108"/>
        <v>2187.7399999999998</v>
      </c>
      <c r="DC345">
        <f t="shared" si="109"/>
        <v>0</v>
      </c>
      <c r="DD345" t="s">
        <v>3</v>
      </c>
      <c r="DE345" t="s">
        <v>3</v>
      </c>
      <c r="DF345">
        <f>ROUND(ROUND(AE345*AI345,2)*CX345,2)</f>
        <v>339.32</v>
      </c>
      <c r="DG345">
        <f t="shared" si="106"/>
        <v>0</v>
      </c>
      <c r="DH345">
        <f t="shared" si="111"/>
        <v>0</v>
      </c>
      <c r="DI345">
        <f t="shared" si="112"/>
        <v>0</v>
      </c>
      <c r="DJ345">
        <f>DF345</f>
        <v>339.32</v>
      </c>
      <c r="DK345">
        <v>0</v>
      </c>
      <c r="DL345" t="s">
        <v>3</v>
      </c>
      <c r="DM345">
        <v>0</v>
      </c>
      <c r="DN345" t="s">
        <v>3</v>
      </c>
      <c r="DO345">
        <v>0</v>
      </c>
    </row>
    <row r="346" spans="1:119" x14ac:dyDescent="0.2">
      <c r="A346">
        <f>ROW(Source!A376)</f>
        <v>376</v>
      </c>
      <c r="B346">
        <v>72309884</v>
      </c>
      <c r="C346">
        <v>72312301</v>
      </c>
      <c r="D346">
        <v>68782492</v>
      </c>
      <c r="E346">
        <v>117</v>
      </c>
      <c r="F346">
        <v>1</v>
      </c>
      <c r="G346">
        <v>1</v>
      </c>
      <c r="H346">
        <v>3</v>
      </c>
      <c r="I346" t="s">
        <v>184</v>
      </c>
      <c r="J346" t="s">
        <v>3</v>
      </c>
      <c r="K346" t="s">
        <v>185</v>
      </c>
      <c r="L346">
        <v>3277935</v>
      </c>
      <c r="N346">
        <v>1013</v>
      </c>
      <c r="O346" t="s">
        <v>186</v>
      </c>
      <c r="P346" t="s">
        <v>186</v>
      </c>
      <c r="Q346">
        <v>1</v>
      </c>
      <c r="W346">
        <v>0</v>
      </c>
      <c r="X346">
        <v>274903907</v>
      </c>
      <c r="Y346">
        <f t="shared" si="107"/>
        <v>2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1</v>
      </c>
      <c r="AJ346">
        <v>1</v>
      </c>
      <c r="AK346">
        <v>1</v>
      </c>
      <c r="AL346">
        <v>1</v>
      </c>
      <c r="AM346">
        <v>-2</v>
      </c>
      <c r="AN346">
        <v>0</v>
      </c>
      <c r="AO346">
        <v>0</v>
      </c>
      <c r="AP346">
        <v>0</v>
      </c>
      <c r="AQ346">
        <v>0</v>
      </c>
      <c r="AR346">
        <v>0</v>
      </c>
      <c r="AS346" t="s">
        <v>3</v>
      </c>
      <c r="AT346">
        <v>2</v>
      </c>
      <c r="AU346" t="s">
        <v>3</v>
      </c>
      <c r="AV346">
        <v>0</v>
      </c>
      <c r="AW346">
        <v>2</v>
      </c>
      <c r="AX346">
        <v>72312319</v>
      </c>
      <c r="AY346">
        <v>1</v>
      </c>
      <c r="AZ346">
        <v>0</v>
      </c>
      <c r="BA346">
        <v>369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CV346">
        <v>0</v>
      </c>
      <c r="CW346">
        <v>0</v>
      </c>
      <c r="CX346">
        <f>ROUND(Y346*Source!I376,7)</f>
        <v>0.22</v>
      </c>
      <c r="CY346">
        <f>AA346</f>
        <v>0</v>
      </c>
      <c r="CZ346">
        <f>AE346</f>
        <v>0</v>
      </c>
      <c r="DA346">
        <f>AI346</f>
        <v>1</v>
      </c>
      <c r="DB346">
        <f t="shared" si="108"/>
        <v>0</v>
      </c>
      <c r="DC346">
        <f t="shared" si="109"/>
        <v>0</v>
      </c>
      <c r="DD346" t="s">
        <v>3</v>
      </c>
      <c r="DE346" t="s">
        <v>3</v>
      </c>
      <c r="DF346">
        <f t="shared" ref="DF346:DF352" si="115">ROUND(ROUND(AE346,2)*CX346,2)</f>
        <v>0</v>
      </c>
      <c r="DG346">
        <f t="shared" si="106"/>
        <v>0</v>
      </c>
      <c r="DH346">
        <f t="shared" si="111"/>
        <v>0</v>
      </c>
      <c r="DI346">
        <f t="shared" si="112"/>
        <v>0</v>
      </c>
      <c r="DJ346">
        <f>DF346</f>
        <v>0</v>
      </c>
      <c r="DK346">
        <v>0</v>
      </c>
      <c r="DL346" t="s">
        <v>3</v>
      </c>
      <c r="DM346">
        <v>0</v>
      </c>
      <c r="DN346" t="s">
        <v>3</v>
      </c>
      <c r="DO346">
        <v>0</v>
      </c>
    </row>
    <row r="347" spans="1:119" x14ac:dyDescent="0.2">
      <c r="A347">
        <f>ROW(Source!A414)</f>
        <v>414</v>
      </c>
      <c r="B347">
        <v>72309884</v>
      </c>
      <c r="C347">
        <v>72315185</v>
      </c>
      <c r="D347">
        <v>20050731</v>
      </c>
      <c r="E347">
        <v>118</v>
      </c>
      <c r="F347">
        <v>1</v>
      </c>
      <c r="G347">
        <v>1</v>
      </c>
      <c r="H347">
        <v>1</v>
      </c>
      <c r="I347" t="s">
        <v>1283</v>
      </c>
      <c r="J347" t="s">
        <v>3</v>
      </c>
      <c r="K347" t="s">
        <v>1284</v>
      </c>
      <c r="L347">
        <v>1191</v>
      </c>
      <c r="N347">
        <v>1013</v>
      </c>
      <c r="O347" t="s">
        <v>922</v>
      </c>
      <c r="P347" t="s">
        <v>922</v>
      </c>
      <c r="Q347">
        <v>1</v>
      </c>
      <c r="W347">
        <v>0</v>
      </c>
      <c r="X347">
        <v>1689191095</v>
      </c>
      <c r="Y347">
        <f t="shared" ref="Y347:Y365" si="116">AT347</f>
        <v>14.4</v>
      </c>
      <c r="AA347">
        <v>0</v>
      </c>
      <c r="AB347">
        <v>0</v>
      </c>
      <c r="AC347">
        <v>0</v>
      </c>
      <c r="AD347">
        <v>329.22</v>
      </c>
      <c r="AE347">
        <v>0</v>
      </c>
      <c r="AF347">
        <v>0</v>
      </c>
      <c r="AG347">
        <v>0</v>
      </c>
      <c r="AH347">
        <v>329.22</v>
      </c>
      <c r="AI347">
        <v>1</v>
      </c>
      <c r="AJ347">
        <v>1</v>
      </c>
      <c r="AK347">
        <v>1</v>
      </c>
      <c r="AL347">
        <v>1</v>
      </c>
      <c r="AM347">
        <v>-2</v>
      </c>
      <c r="AN347">
        <v>0</v>
      </c>
      <c r="AO347">
        <v>0</v>
      </c>
      <c r="AP347">
        <v>1</v>
      </c>
      <c r="AQ347">
        <v>1</v>
      </c>
      <c r="AR347">
        <v>0</v>
      </c>
      <c r="AS347" t="s">
        <v>3</v>
      </c>
      <c r="AT347">
        <v>14.4</v>
      </c>
      <c r="AU347" t="s">
        <v>3</v>
      </c>
      <c r="AV347">
        <v>1</v>
      </c>
      <c r="AW347">
        <v>2</v>
      </c>
      <c r="AX347">
        <v>72315194</v>
      </c>
      <c r="AY347">
        <v>1</v>
      </c>
      <c r="AZ347">
        <v>0</v>
      </c>
      <c r="BA347">
        <v>370</v>
      </c>
      <c r="BB347">
        <v>1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4740.7680000000009</v>
      </c>
      <c r="BN347">
        <v>14.4</v>
      </c>
      <c r="BO347">
        <v>0</v>
      </c>
      <c r="BP347">
        <v>1</v>
      </c>
      <c r="BQ347">
        <v>0</v>
      </c>
      <c r="BR347">
        <v>0</v>
      </c>
      <c r="BS347">
        <v>0</v>
      </c>
      <c r="BT347">
        <v>4740.7680000000009</v>
      </c>
      <c r="BU347">
        <v>14.4</v>
      </c>
      <c r="BV347">
        <v>0</v>
      </c>
      <c r="BW347">
        <v>1</v>
      </c>
      <c r="CU347">
        <f>ROUND(AT347*Source!I414*AH347*AL347,2)</f>
        <v>112.83</v>
      </c>
      <c r="CV347">
        <f>ROUND(Y347*Source!I414,7)</f>
        <v>0.34272000000000002</v>
      </c>
      <c r="CW347">
        <v>0</v>
      </c>
      <c r="CX347">
        <f>ROUND(Y347*Source!I414,7)</f>
        <v>0.34272000000000002</v>
      </c>
      <c r="CY347">
        <f>AD347</f>
        <v>329.22</v>
      </c>
      <c r="CZ347">
        <f>AH347</f>
        <v>329.22</v>
      </c>
      <c r="DA347">
        <f>AL347</f>
        <v>1</v>
      </c>
      <c r="DB347">
        <f t="shared" ref="DB347:DB365" si="117">ROUND(ROUND(AT347*CZ347,2),6)</f>
        <v>4740.7700000000004</v>
      </c>
      <c r="DC347">
        <f t="shared" ref="DC347:DC365" si="118">ROUND(ROUND(AT347*AG347,2),6)</f>
        <v>0</v>
      </c>
      <c r="DD347" t="s">
        <v>3</v>
      </c>
      <c r="DE347" t="s">
        <v>3</v>
      </c>
      <c r="DF347">
        <f t="shared" si="115"/>
        <v>0</v>
      </c>
      <c r="DG347">
        <f t="shared" si="106"/>
        <v>0</v>
      </c>
      <c r="DH347">
        <f t="shared" si="111"/>
        <v>0</v>
      </c>
      <c r="DI347">
        <f t="shared" si="112"/>
        <v>112.83</v>
      </c>
      <c r="DJ347">
        <f>DI347</f>
        <v>112.83</v>
      </c>
      <c r="DK347">
        <v>1</v>
      </c>
      <c r="DL347" t="s">
        <v>3</v>
      </c>
      <c r="DM347">
        <v>0</v>
      </c>
      <c r="DN347" t="s">
        <v>3</v>
      </c>
      <c r="DO347">
        <v>0</v>
      </c>
    </row>
    <row r="348" spans="1:119" x14ac:dyDescent="0.2">
      <c r="A348">
        <f>ROW(Source!A414)</f>
        <v>414</v>
      </c>
      <c r="B348">
        <v>72309884</v>
      </c>
      <c r="C348">
        <v>72315185</v>
      </c>
      <c r="D348">
        <v>20049115</v>
      </c>
      <c r="E348">
        <v>118</v>
      </c>
      <c r="F348">
        <v>1</v>
      </c>
      <c r="G348">
        <v>1</v>
      </c>
      <c r="H348">
        <v>1</v>
      </c>
      <c r="I348" t="s">
        <v>920</v>
      </c>
      <c r="J348" t="s">
        <v>3</v>
      </c>
      <c r="K348" t="s">
        <v>921</v>
      </c>
      <c r="L348">
        <v>1191</v>
      </c>
      <c r="N348">
        <v>1013</v>
      </c>
      <c r="O348" t="s">
        <v>922</v>
      </c>
      <c r="P348" t="s">
        <v>922</v>
      </c>
      <c r="Q348">
        <v>1</v>
      </c>
      <c r="W348">
        <v>0</v>
      </c>
      <c r="X348">
        <v>-1417349443</v>
      </c>
      <c r="Y348">
        <f t="shared" si="116"/>
        <v>14.81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1</v>
      </c>
      <c r="AJ348">
        <v>1</v>
      </c>
      <c r="AK348">
        <v>1</v>
      </c>
      <c r="AL348">
        <v>1</v>
      </c>
      <c r="AM348">
        <v>-2</v>
      </c>
      <c r="AN348">
        <v>0</v>
      </c>
      <c r="AO348">
        <v>0</v>
      </c>
      <c r="AP348">
        <v>1</v>
      </c>
      <c r="AQ348">
        <v>1</v>
      </c>
      <c r="AR348">
        <v>0</v>
      </c>
      <c r="AS348" t="s">
        <v>3</v>
      </c>
      <c r="AT348">
        <v>14.81</v>
      </c>
      <c r="AU348" t="s">
        <v>3</v>
      </c>
      <c r="AV348">
        <v>2</v>
      </c>
      <c r="AW348">
        <v>2</v>
      </c>
      <c r="AX348">
        <v>72315195</v>
      </c>
      <c r="AY348">
        <v>1</v>
      </c>
      <c r="AZ348">
        <v>0</v>
      </c>
      <c r="BA348">
        <v>371</v>
      </c>
      <c r="BB348">
        <v>1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CV348">
        <v>0</v>
      </c>
      <c r="CW348">
        <v>0</v>
      </c>
      <c r="CX348">
        <f>ROUND(Y348*Source!I414,7)</f>
        <v>0.35247800000000001</v>
      </c>
      <c r="CY348">
        <f>AD348</f>
        <v>0</v>
      </c>
      <c r="CZ348">
        <f>AH348</f>
        <v>0</v>
      </c>
      <c r="DA348">
        <f>AL348</f>
        <v>1</v>
      </c>
      <c r="DB348">
        <f t="shared" si="117"/>
        <v>0</v>
      </c>
      <c r="DC348">
        <f t="shared" si="118"/>
        <v>0</v>
      </c>
      <c r="DD348" t="s">
        <v>3</v>
      </c>
      <c r="DE348" t="s">
        <v>3</v>
      </c>
      <c r="DF348">
        <f t="shared" si="115"/>
        <v>0</v>
      </c>
      <c r="DG348">
        <f t="shared" si="106"/>
        <v>0</v>
      </c>
      <c r="DH348">
        <f t="shared" si="111"/>
        <v>0</v>
      </c>
      <c r="DI348">
        <f t="shared" si="112"/>
        <v>0</v>
      </c>
      <c r="DJ348">
        <f>DI348</f>
        <v>0</v>
      </c>
      <c r="DK348">
        <v>0</v>
      </c>
      <c r="DL348" t="s">
        <v>3</v>
      </c>
      <c r="DM348">
        <v>0</v>
      </c>
      <c r="DN348" t="s">
        <v>3</v>
      </c>
      <c r="DO348">
        <v>0</v>
      </c>
    </row>
    <row r="349" spans="1:119" x14ac:dyDescent="0.2">
      <c r="A349">
        <f>ROW(Source!A414)</f>
        <v>414</v>
      </c>
      <c r="B349">
        <v>72309884</v>
      </c>
      <c r="C349">
        <v>72315185</v>
      </c>
      <c r="D349">
        <v>70617225</v>
      </c>
      <c r="E349">
        <v>1</v>
      </c>
      <c r="F349">
        <v>1</v>
      </c>
      <c r="G349">
        <v>1</v>
      </c>
      <c r="H349">
        <v>2</v>
      </c>
      <c r="I349" t="s">
        <v>1285</v>
      </c>
      <c r="J349" t="s">
        <v>1286</v>
      </c>
      <c r="K349" t="s">
        <v>1287</v>
      </c>
      <c r="L349">
        <v>1368</v>
      </c>
      <c r="N349">
        <v>1011</v>
      </c>
      <c r="O349" t="s">
        <v>926</v>
      </c>
      <c r="P349" t="s">
        <v>926</v>
      </c>
      <c r="Q349">
        <v>1</v>
      </c>
      <c r="W349">
        <v>0</v>
      </c>
      <c r="X349">
        <v>-836395059</v>
      </c>
      <c r="Y349">
        <f t="shared" si="116"/>
        <v>1.93</v>
      </c>
      <c r="AA349">
        <v>0</v>
      </c>
      <c r="AB349">
        <v>2648.21</v>
      </c>
      <c r="AC349">
        <v>529.11</v>
      </c>
      <c r="AD349">
        <v>0</v>
      </c>
      <c r="AE349">
        <v>0</v>
      </c>
      <c r="AF349">
        <v>1933</v>
      </c>
      <c r="AG349">
        <v>529.11</v>
      </c>
      <c r="AH349">
        <v>0</v>
      </c>
      <c r="AI349">
        <v>1</v>
      </c>
      <c r="AJ349">
        <v>1.37</v>
      </c>
      <c r="AK349">
        <v>1</v>
      </c>
      <c r="AL349">
        <v>1</v>
      </c>
      <c r="AM349">
        <v>2</v>
      </c>
      <c r="AN349">
        <v>0</v>
      </c>
      <c r="AO349">
        <v>0</v>
      </c>
      <c r="AP349">
        <v>1</v>
      </c>
      <c r="AQ349">
        <v>1</v>
      </c>
      <c r="AR349">
        <v>0</v>
      </c>
      <c r="AS349" t="s">
        <v>3</v>
      </c>
      <c r="AT349">
        <v>1.93</v>
      </c>
      <c r="AU349" t="s">
        <v>3</v>
      </c>
      <c r="AV349">
        <v>1</v>
      </c>
      <c r="AW349">
        <v>2</v>
      </c>
      <c r="AX349">
        <v>72315196</v>
      </c>
      <c r="AY349">
        <v>1</v>
      </c>
      <c r="AZ349">
        <v>0</v>
      </c>
      <c r="BA349">
        <v>372</v>
      </c>
      <c r="BB349">
        <v>1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3730.69</v>
      </c>
      <c r="BL349">
        <v>1021.1822999999999</v>
      </c>
      <c r="BM349">
        <v>0</v>
      </c>
      <c r="BN349">
        <v>0</v>
      </c>
      <c r="BO349">
        <v>1.93</v>
      </c>
      <c r="BP349">
        <v>1</v>
      </c>
      <c r="BQ349">
        <v>0</v>
      </c>
      <c r="BR349">
        <v>3730.69</v>
      </c>
      <c r="BS349">
        <v>1021.1822999999999</v>
      </c>
      <c r="BT349">
        <v>0</v>
      </c>
      <c r="BU349">
        <v>0</v>
      </c>
      <c r="BV349">
        <v>1.93</v>
      </c>
      <c r="BW349">
        <v>1</v>
      </c>
      <c r="CV349">
        <v>0</v>
      </c>
      <c r="CW349">
        <f>ROUND(Y349*Source!I414*DO349,7)</f>
        <v>4.5934000000000003E-2</v>
      </c>
      <c r="CX349">
        <f>ROUND(Y349*Source!I414,7)</f>
        <v>4.5934000000000003E-2</v>
      </c>
      <c r="CY349">
        <f>AB349</f>
        <v>2648.21</v>
      </c>
      <c r="CZ349">
        <f>AF349</f>
        <v>1933</v>
      </c>
      <c r="DA349">
        <f>AJ349</f>
        <v>1.37</v>
      </c>
      <c r="DB349">
        <f t="shared" si="117"/>
        <v>3730.69</v>
      </c>
      <c r="DC349">
        <f t="shared" si="118"/>
        <v>1021.18</v>
      </c>
      <c r="DD349" t="s">
        <v>3</v>
      </c>
      <c r="DE349" t="s">
        <v>3</v>
      </c>
      <c r="DF349">
        <f t="shared" si="115"/>
        <v>0</v>
      </c>
      <c r="DG349">
        <f>ROUND(ROUND(AF349*AJ349,2)*CX349,2)</f>
        <v>121.64</v>
      </c>
      <c r="DH349">
        <f t="shared" si="111"/>
        <v>24.3</v>
      </c>
      <c r="DI349">
        <f t="shared" si="112"/>
        <v>0</v>
      </c>
      <c r="DJ349">
        <f>DG349+DH349</f>
        <v>145.94</v>
      </c>
      <c r="DK349">
        <v>0</v>
      </c>
      <c r="DL349" t="s">
        <v>927</v>
      </c>
      <c r="DM349">
        <v>6</v>
      </c>
      <c r="DN349" t="s">
        <v>922</v>
      </c>
      <c r="DO349">
        <v>1</v>
      </c>
    </row>
    <row r="350" spans="1:119" x14ac:dyDescent="0.2">
      <c r="A350">
        <f>ROW(Source!A414)</f>
        <v>414</v>
      </c>
      <c r="B350">
        <v>72309884</v>
      </c>
      <c r="C350">
        <v>72315185</v>
      </c>
      <c r="D350">
        <v>70617813</v>
      </c>
      <c r="E350">
        <v>1</v>
      </c>
      <c r="F350">
        <v>1</v>
      </c>
      <c r="G350">
        <v>1</v>
      </c>
      <c r="H350">
        <v>2</v>
      </c>
      <c r="I350" t="s">
        <v>1132</v>
      </c>
      <c r="J350" t="s">
        <v>1133</v>
      </c>
      <c r="K350" t="s">
        <v>1134</v>
      </c>
      <c r="L350">
        <v>1368</v>
      </c>
      <c r="N350">
        <v>1011</v>
      </c>
      <c r="O350" t="s">
        <v>926</v>
      </c>
      <c r="P350" t="s">
        <v>926</v>
      </c>
      <c r="Q350">
        <v>1</v>
      </c>
      <c r="W350">
        <v>0</v>
      </c>
      <c r="X350">
        <v>-771947225</v>
      </c>
      <c r="Y350">
        <f t="shared" si="116"/>
        <v>4.76</v>
      </c>
      <c r="AA350">
        <v>0</v>
      </c>
      <c r="AB350">
        <v>1647.51</v>
      </c>
      <c r="AC350">
        <v>452.68</v>
      </c>
      <c r="AD350">
        <v>0</v>
      </c>
      <c r="AE350">
        <v>0</v>
      </c>
      <c r="AF350">
        <v>1647.51</v>
      </c>
      <c r="AG350">
        <v>452.68</v>
      </c>
      <c r="AH350">
        <v>0</v>
      </c>
      <c r="AI350">
        <v>1</v>
      </c>
      <c r="AJ350">
        <v>1</v>
      </c>
      <c r="AK350">
        <v>1</v>
      </c>
      <c r="AL350">
        <v>1</v>
      </c>
      <c r="AM350">
        <v>-2</v>
      </c>
      <c r="AN350">
        <v>0</v>
      </c>
      <c r="AO350">
        <v>0</v>
      </c>
      <c r="AP350">
        <v>1</v>
      </c>
      <c r="AQ350">
        <v>1</v>
      </c>
      <c r="AR350">
        <v>0</v>
      </c>
      <c r="AS350" t="s">
        <v>3</v>
      </c>
      <c r="AT350">
        <v>4.76</v>
      </c>
      <c r="AU350" t="s">
        <v>3</v>
      </c>
      <c r="AV350">
        <v>1</v>
      </c>
      <c r="AW350">
        <v>2</v>
      </c>
      <c r="AX350">
        <v>72315197</v>
      </c>
      <c r="AY350">
        <v>1</v>
      </c>
      <c r="AZ350">
        <v>0</v>
      </c>
      <c r="BA350">
        <v>373</v>
      </c>
      <c r="BB350">
        <v>1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7842.1475999999993</v>
      </c>
      <c r="BL350">
        <v>2154.7568000000001</v>
      </c>
      <c r="BM350">
        <v>0</v>
      </c>
      <c r="BN350">
        <v>0</v>
      </c>
      <c r="BO350">
        <v>4.76</v>
      </c>
      <c r="BP350">
        <v>1</v>
      </c>
      <c r="BQ350">
        <v>0</v>
      </c>
      <c r="BR350">
        <v>7842.1475999999993</v>
      </c>
      <c r="BS350">
        <v>2154.7568000000001</v>
      </c>
      <c r="BT350">
        <v>0</v>
      </c>
      <c r="BU350">
        <v>0</v>
      </c>
      <c r="BV350">
        <v>4.76</v>
      </c>
      <c r="BW350">
        <v>1</v>
      </c>
      <c r="CV350">
        <v>0</v>
      </c>
      <c r="CW350">
        <f>ROUND(Y350*Source!I414*DO350,7)</f>
        <v>0.113288</v>
      </c>
      <c r="CX350">
        <f>ROUND(Y350*Source!I414,7)</f>
        <v>0.113288</v>
      </c>
      <c r="CY350">
        <f>AB350</f>
        <v>1647.51</v>
      </c>
      <c r="CZ350">
        <f>AF350</f>
        <v>1647.51</v>
      </c>
      <c r="DA350">
        <f>AJ350</f>
        <v>1</v>
      </c>
      <c r="DB350">
        <f t="shared" si="117"/>
        <v>7842.15</v>
      </c>
      <c r="DC350">
        <f t="shared" si="118"/>
        <v>2154.7600000000002</v>
      </c>
      <c r="DD350" t="s">
        <v>3</v>
      </c>
      <c r="DE350" t="s">
        <v>3</v>
      </c>
      <c r="DF350">
        <f t="shared" si="115"/>
        <v>0</v>
      </c>
      <c r="DG350">
        <f>ROUND(ROUND(AF350,2)*CX350,2)</f>
        <v>186.64</v>
      </c>
      <c r="DH350">
        <f t="shared" si="111"/>
        <v>51.28</v>
      </c>
      <c r="DI350">
        <f t="shared" si="112"/>
        <v>0</v>
      </c>
      <c r="DJ350">
        <f>DG350+DH350</f>
        <v>237.92</v>
      </c>
      <c r="DK350">
        <v>1</v>
      </c>
      <c r="DL350" t="s">
        <v>933</v>
      </c>
      <c r="DM350">
        <v>5</v>
      </c>
      <c r="DN350" t="s">
        <v>922</v>
      </c>
      <c r="DO350">
        <v>1</v>
      </c>
    </row>
    <row r="351" spans="1:119" x14ac:dyDescent="0.2">
      <c r="A351">
        <f>ROW(Source!A414)</f>
        <v>414</v>
      </c>
      <c r="B351">
        <v>72309884</v>
      </c>
      <c r="C351">
        <v>72315185</v>
      </c>
      <c r="D351">
        <v>70618018</v>
      </c>
      <c r="E351">
        <v>1</v>
      </c>
      <c r="F351">
        <v>1</v>
      </c>
      <c r="G351">
        <v>1</v>
      </c>
      <c r="H351">
        <v>2</v>
      </c>
      <c r="I351" t="s">
        <v>1288</v>
      </c>
      <c r="J351" t="s">
        <v>1289</v>
      </c>
      <c r="K351" t="s">
        <v>1290</v>
      </c>
      <c r="L351">
        <v>1368</v>
      </c>
      <c r="N351">
        <v>1011</v>
      </c>
      <c r="O351" t="s">
        <v>926</v>
      </c>
      <c r="P351" t="s">
        <v>926</v>
      </c>
      <c r="Q351">
        <v>1</v>
      </c>
      <c r="W351">
        <v>0</v>
      </c>
      <c r="X351">
        <v>-1747450805</v>
      </c>
      <c r="Y351">
        <f t="shared" si="116"/>
        <v>7.08</v>
      </c>
      <c r="AA351">
        <v>0</v>
      </c>
      <c r="AB351">
        <v>3802.64</v>
      </c>
      <c r="AC351">
        <v>529.11</v>
      </c>
      <c r="AD351">
        <v>0</v>
      </c>
      <c r="AE351">
        <v>0</v>
      </c>
      <c r="AF351">
        <v>2391.6</v>
      </c>
      <c r="AG351">
        <v>529.11</v>
      </c>
      <c r="AH351">
        <v>0</v>
      </c>
      <c r="AI351">
        <v>1</v>
      </c>
      <c r="AJ351">
        <v>1.59</v>
      </c>
      <c r="AK351">
        <v>1</v>
      </c>
      <c r="AL351">
        <v>1</v>
      </c>
      <c r="AM351">
        <v>2</v>
      </c>
      <c r="AN351">
        <v>0</v>
      </c>
      <c r="AO351">
        <v>0</v>
      </c>
      <c r="AP351">
        <v>1</v>
      </c>
      <c r="AQ351">
        <v>1</v>
      </c>
      <c r="AR351">
        <v>0</v>
      </c>
      <c r="AS351" t="s">
        <v>3</v>
      </c>
      <c r="AT351">
        <v>7.08</v>
      </c>
      <c r="AU351" t="s">
        <v>3</v>
      </c>
      <c r="AV351">
        <v>1</v>
      </c>
      <c r="AW351">
        <v>2</v>
      </c>
      <c r="AX351">
        <v>72315198</v>
      </c>
      <c r="AY351">
        <v>1</v>
      </c>
      <c r="AZ351">
        <v>0</v>
      </c>
      <c r="BA351">
        <v>374</v>
      </c>
      <c r="BB351">
        <v>1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16932.527999999998</v>
      </c>
      <c r="BL351">
        <v>3746.0988000000002</v>
      </c>
      <c r="BM351">
        <v>0</v>
      </c>
      <c r="BN351">
        <v>0</v>
      </c>
      <c r="BO351">
        <v>7.08</v>
      </c>
      <c r="BP351">
        <v>1</v>
      </c>
      <c r="BQ351">
        <v>0</v>
      </c>
      <c r="BR351">
        <v>16932.527999999998</v>
      </c>
      <c r="BS351">
        <v>3746.0988000000002</v>
      </c>
      <c r="BT351">
        <v>0</v>
      </c>
      <c r="BU351">
        <v>0</v>
      </c>
      <c r="BV351">
        <v>7.08</v>
      </c>
      <c r="BW351">
        <v>1</v>
      </c>
      <c r="CV351">
        <v>0</v>
      </c>
      <c r="CW351">
        <f>ROUND(Y351*Source!I414*DO351,7)</f>
        <v>0.16850399999999999</v>
      </c>
      <c r="CX351">
        <f>ROUND(Y351*Source!I414,7)</f>
        <v>0.16850399999999999</v>
      </c>
      <c r="CY351">
        <f>AB351</f>
        <v>3802.64</v>
      </c>
      <c r="CZ351">
        <f>AF351</f>
        <v>2391.6</v>
      </c>
      <c r="DA351">
        <f>AJ351</f>
        <v>1.59</v>
      </c>
      <c r="DB351">
        <f t="shared" si="117"/>
        <v>16932.53</v>
      </c>
      <c r="DC351">
        <f t="shared" si="118"/>
        <v>3746.1</v>
      </c>
      <c r="DD351" t="s">
        <v>3</v>
      </c>
      <c r="DE351" t="s">
        <v>3</v>
      </c>
      <c r="DF351">
        <f t="shared" si="115"/>
        <v>0</v>
      </c>
      <c r="DG351">
        <f>ROUND(ROUND(AF351*AJ351,2)*CX351,2)</f>
        <v>640.76</v>
      </c>
      <c r="DH351">
        <f t="shared" si="111"/>
        <v>89.16</v>
      </c>
      <c r="DI351">
        <f t="shared" si="112"/>
        <v>0</v>
      </c>
      <c r="DJ351">
        <f>DG351+DH351</f>
        <v>729.92</v>
      </c>
      <c r="DK351">
        <v>0</v>
      </c>
      <c r="DL351" t="s">
        <v>927</v>
      </c>
      <c r="DM351">
        <v>6</v>
      </c>
      <c r="DN351" t="s">
        <v>922</v>
      </c>
      <c r="DO351">
        <v>1</v>
      </c>
    </row>
    <row r="352" spans="1:119" x14ac:dyDescent="0.2">
      <c r="A352">
        <f>ROW(Source!A414)</f>
        <v>414</v>
      </c>
      <c r="B352">
        <v>72309884</v>
      </c>
      <c r="C352">
        <v>72315185</v>
      </c>
      <c r="D352">
        <v>70618507</v>
      </c>
      <c r="E352">
        <v>1</v>
      </c>
      <c r="F352">
        <v>1</v>
      </c>
      <c r="G352">
        <v>1</v>
      </c>
      <c r="H352">
        <v>2</v>
      </c>
      <c r="I352" t="s">
        <v>1291</v>
      </c>
      <c r="J352" t="s">
        <v>1292</v>
      </c>
      <c r="K352" t="s">
        <v>1293</v>
      </c>
      <c r="L352">
        <v>1368</v>
      </c>
      <c r="N352">
        <v>1011</v>
      </c>
      <c r="O352" t="s">
        <v>926</v>
      </c>
      <c r="P352" t="s">
        <v>926</v>
      </c>
      <c r="Q352">
        <v>1</v>
      </c>
      <c r="W352">
        <v>0</v>
      </c>
      <c r="X352">
        <v>2053244440</v>
      </c>
      <c r="Y352">
        <f t="shared" si="116"/>
        <v>1.04</v>
      </c>
      <c r="AA352">
        <v>0</v>
      </c>
      <c r="AB352">
        <v>1471.1</v>
      </c>
      <c r="AC352">
        <v>393.89</v>
      </c>
      <c r="AD352">
        <v>0</v>
      </c>
      <c r="AE352">
        <v>0</v>
      </c>
      <c r="AF352">
        <v>1471.1</v>
      </c>
      <c r="AG352">
        <v>393.89</v>
      </c>
      <c r="AH352">
        <v>0</v>
      </c>
      <c r="AI352">
        <v>1</v>
      </c>
      <c r="AJ352">
        <v>1</v>
      </c>
      <c r="AK352">
        <v>1</v>
      </c>
      <c r="AL352">
        <v>1</v>
      </c>
      <c r="AM352">
        <v>-2</v>
      </c>
      <c r="AN352">
        <v>0</v>
      </c>
      <c r="AO352">
        <v>0</v>
      </c>
      <c r="AP352">
        <v>1</v>
      </c>
      <c r="AQ352">
        <v>1</v>
      </c>
      <c r="AR352">
        <v>0</v>
      </c>
      <c r="AS352" t="s">
        <v>3</v>
      </c>
      <c r="AT352">
        <v>1.04</v>
      </c>
      <c r="AU352" t="s">
        <v>3</v>
      </c>
      <c r="AV352">
        <v>1</v>
      </c>
      <c r="AW352">
        <v>2</v>
      </c>
      <c r="AX352">
        <v>72315199</v>
      </c>
      <c r="AY352">
        <v>1</v>
      </c>
      <c r="AZ352">
        <v>0</v>
      </c>
      <c r="BA352">
        <v>375</v>
      </c>
      <c r="BB352">
        <v>1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1529.944</v>
      </c>
      <c r="BL352">
        <v>409.6456</v>
      </c>
      <c r="BM352">
        <v>0</v>
      </c>
      <c r="BN352">
        <v>0</v>
      </c>
      <c r="BO352">
        <v>1.04</v>
      </c>
      <c r="BP352">
        <v>1</v>
      </c>
      <c r="BQ352">
        <v>0</v>
      </c>
      <c r="BR352">
        <v>1529.944</v>
      </c>
      <c r="BS352">
        <v>409.6456</v>
      </c>
      <c r="BT352">
        <v>0</v>
      </c>
      <c r="BU352">
        <v>0</v>
      </c>
      <c r="BV352">
        <v>1.04</v>
      </c>
      <c r="BW352">
        <v>1</v>
      </c>
      <c r="CV352">
        <v>0</v>
      </c>
      <c r="CW352">
        <f>ROUND(Y352*Source!I414*DO352,7)</f>
        <v>2.4752E-2</v>
      </c>
      <c r="CX352">
        <f>ROUND(Y352*Source!I414,7)</f>
        <v>2.4752E-2</v>
      </c>
      <c r="CY352">
        <f>AB352</f>
        <v>1471.1</v>
      </c>
      <c r="CZ352">
        <f>AF352</f>
        <v>1471.1</v>
      </c>
      <c r="DA352">
        <f>AJ352</f>
        <v>1</v>
      </c>
      <c r="DB352">
        <f t="shared" si="117"/>
        <v>1529.94</v>
      </c>
      <c r="DC352">
        <f t="shared" si="118"/>
        <v>409.65</v>
      </c>
      <c r="DD352" t="s">
        <v>3</v>
      </c>
      <c r="DE352" t="s">
        <v>3</v>
      </c>
      <c r="DF352">
        <f t="shared" si="115"/>
        <v>0</v>
      </c>
      <c r="DG352">
        <f t="shared" ref="DG352:DG357" si="119">ROUND(ROUND(AF352,2)*CX352,2)</f>
        <v>36.409999999999997</v>
      </c>
      <c r="DH352">
        <f t="shared" si="111"/>
        <v>9.75</v>
      </c>
      <c r="DI352">
        <f t="shared" si="112"/>
        <v>0</v>
      </c>
      <c r="DJ352">
        <f>DG352+DH352</f>
        <v>46.16</v>
      </c>
      <c r="DK352">
        <v>1</v>
      </c>
      <c r="DL352" t="s">
        <v>947</v>
      </c>
      <c r="DM352">
        <v>4</v>
      </c>
      <c r="DN352" t="s">
        <v>922</v>
      </c>
      <c r="DO352">
        <v>1</v>
      </c>
    </row>
    <row r="353" spans="1:119" x14ac:dyDescent="0.2">
      <c r="A353">
        <f>ROW(Source!A414)</f>
        <v>414</v>
      </c>
      <c r="B353">
        <v>72309884</v>
      </c>
      <c r="C353">
        <v>72315185</v>
      </c>
      <c r="D353">
        <v>70567763</v>
      </c>
      <c r="E353">
        <v>1</v>
      </c>
      <c r="F353">
        <v>1</v>
      </c>
      <c r="G353">
        <v>1</v>
      </c>
      <c r="H353">
        <v>3</v>
      </c>
      <c r="I353" t="s">
        <v>1064</v>
      </c>
      <c r="J353" t="s">
        <v>1065</v>
      </c>
      <c r="K353" t="s">
        <v>1066</v>
      </c>
      <c r="L353">
        <v>1339</v>
      </c>
      <c r="N353">
        <v>1007</v>
      </c>
      <c r="O353" t="s">
        <v>231</v>
      </c>
      <c r="P353" t="s">
        <v>231</v>
      </c>
      <c r="Q353">
        <v>1</v>
      </c>
      <c r="W353">
        <v>0</v>
      </c>
      <c r="X353">
        <v>727623859</v>
      </c>
      <c r="Y353">
        <f t="shared" si="116"/>
        <v>7</v>
      </c>
      <c r="AA353">
        <v>31.42</v>
      </c>
      <c r="AB353">
        <v>0</v>
      </c>
      <c r="AC353">
        <v>0</v>
      </c>
      <c r="AD353">
        <v>0</v>
      </c>
      <c r="AE353">
        <v>35.71</v>
      </c>
      <c r="AF353">
        <v>0</v>
      </c>
      <c r="AG353">
        <v>0</v>
      </c>
      <c r="AH353">
        <v>0</v>
      </c>
      <c r="AI353">
        <v>0.88</v>
      </c>
      <c r="AJ353">
        <v>1</v>
      </c>
      <c r="AK353">
        <v>1</v>
      </c>
      <c r="AL353">
        <v>1</v>
      </c>
      <c r="AM353">
        <v>2</v>
      </c>
      <c r="AN353">
        <v>0</v>
      </c>
      <c r="AO353">
        <v>0</v>
      </c>
      <c r="AP353">
        <v>1</v>
      </c>
      <c r="AQ353">
        <v>1</v>
      </c>
      <c r="AR353">
        <v>0</v>
      </c>
      <c r="AS353" t="s">
        <v>3</v>
      </c>
      <c r="AT353">
        <v>7</v>
      </c>
      <c r="AU353" t="s">
        <v>3</v>
      </c>
      <c r="AV353">
        <v>0</v>
      </c>
      <c r="AW353">
        <v>2</v>
      </c>
      <c r="AX353">
        <v>72315200</v>
      </c>
      <c r="AY353">
        <v>1</v>
      </c>
      <c r="AZ353">
        <v>0</v>
      </c>
      <c r="BA353">
        <v>376</v>
      </c>
      <c r="BB353">
        <v>1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249.97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1</v>
      </c>
      <c r="BQ353">
        <v>249.97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1</v>
      </c>
      <c r="CV353">
        <v>0</v>
      </c>
      <c r="CW353">
        <v>0</v>
      </c>
      <c r="CX353">
        <f>ROUND(Y353*Source!I414,7)</f>
        <v>0.1666</v>
      </c>
      <c r="CY353">
        <f>AA353</f>
        <v>31.42</v>
      </c>
      <c r="CZ353">
        <f>AE353</f>
        <v>35.71</v>
      </c>
      <c r="DA353">
        <f>AI353</f>
        <v>0.88</v>
      </c>
      <c r="DB353">
        <f t="shared" si="117"/>
        <v>249.97</v>
      </c>
      <c r="DC353">
        <f t="shared" si="118"/>
        <v>0</v>
      </c>
      <c r="DD353" t="s">
        <v>3</v>
      </c>
      <c r="DE353" t="s">
        <v>3</v>
      </c>
      <c r="DF353">
        <f>ROUND(ROUND(AE353*AI353,2)*CX353,2)</f>
        <v>5.23</v>
      </c>
      <c r="DG353">
        <f t="shared" si="119"/>
        <v>0</v>
      </c>
      <c r="DH353">
        <f t="shared" si="111"/>
        <v>0</v>
      </c>
      <c r="DI353">
        <f t="shared" si="112"/>
        <v>0</v>
      </c>
      <c r="DJ353">
        <f>DF353</f>
        <v>5.23</v>
      </c>
      <c r="DK353">
        <v>0</v>
      </c>
      <c r="DL353" t="s">
        <v>3</v>
      </c>
      <c r="DM353">
        <v>0</v>
      </c>
      <c r="DN353" t="s">
        <v>3</v>
      </c>
      <c r="DO353">
        <v>0</v>
      </c>
    </row>
    <row r="354" spans="1:119" x14ac:dyDescent="0.2">
      <c r="A354">
        <f>ROW(Source!A414)</f>
        <v>414</v>
      </c>
      <c r="B354">
        <v>72309884</v>
      </c>
      <c r="C354">
        <v>72315185</v>
      </c>
      <c r="D354">
        <v>70570631</v>
      </c>
      <c r="E354">
        <v>1</v>
      </c>
      <c r="F354">
        <v>1</v>
      </c>
      <c r="G354">
        <v>1</v>
      </c>
      <c r="H354">
        <v>3</v>
      </c>
      <c r="I354" t="s">
        <v>531</v>
      </c>
      <c r="J354" t="s">
        <v>533</v>
      </c>
      <c r="K354" t="s">
        <v>532</v>
      </c>
      <c r="L354">
        <v>1339</v>
      </c>
      <c r="N354">
        <v>1007</v>
      </c>
      <c r="O354" t="s">
        <v>231</v>
      </c>
      <c r="P354" t="s">
        <v>231</v>
      </c>
      <c r="Q354">
        <v>1</v>
      </c>
      <c r="W354">
        <v>0</v>
      </c>
      <c r="X354">
        <v>-146599760</v>
      </c>
      <c r="Y354">
        <f t="shared" si="116"/>
        <v>100</v>
      </c>
      <c r="AA354">
        <v>1304.8599999999999</v>
      </c>
      <c r="AB354">
        <v>0</v>
      </c>
      <c r="AC354">
        <v>0</v>
      </c>
      <c r="AD354">
        <v>0</v>
      </c>
      <c r="AE354">
        <v>1291.94</v>
      </c>
      <c r="AF354">
        <v>0</v>
      </c>
      <c r="AG354">
        <v>0</v>
      </c>
      <c r="AH354">
        <v>0</v>
      </c>
      <c r="AI354">
        <v>1.01</v>
      </c>
      <c r="AJ354">
        <v>1</v>
      </c>
      <c r="AK354">
        <v>1</v>
      </c>
      <c r="AL354">
        <v>1</v>
      </c>
      <c r="AM354">
        <v>0</v>
      </c>
      <c r="AN354">
        <v>1</v>
      </c>
      <c r="AO354">
        <v>0</v>
      </c>
      <c r="AP354">
        <v>1</v>
      </c>
      <c r="AQ354">
        <v>0</v>
      </c>
      <c r="AR354">
        <v>0</v>
      </c>
      <c r="AS354" t="s">
        <v>3</v>
      </c>
      <c r="AT354">
        <v>100</v>
      </c>
      <c r="AU354" t="s">
        <v>3</v>
      </c>
      <c r="AV354">
        <v>0</v>
      </c>
      <c r="AW354">
        <v>1</v>
      </c>
      <c r="AX354">
        <v>-1</v>
      </c>
      <c r="AY354">
        <v>0</v>
      </c>
      <c r="AZ354">
        <v>0</v>
      </c>
      <c r="BA354" t="s">
        <v>3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CV354">
        <v>0</v>
      </c>
      <c r="CW354">
        <v>0</v>
      </c>
      <c r="CX354">
        <f>ROUND(Y354*Source!I414,7)</f>
        <v>2.38</v>
      </c>
      <c r="CY354">
        <f>AA354</f>
        <v>1304.8599999999999</v>
      </c>
      <c r="CZ354">
        <f>AE354</f>
        <v>1291.94</v>
      </c>
      <c r="DA354">
        <f>AI354</f>
        <v>1.01</v>
      </c>
      <c r="DB354">
        <f t="shared" si="117"/>
        <v>129194</v>
      </c>
      <c r="DC354">
        <f t="shared" si="118"/>
        <v>0</v>
      </c>
      <c r="DD354" t="s">
        <v>3</v>
      </c>
      <c r="DE354" t="s">
        <v>3</v>
      </c>
      <c r="DF354">
        <f>ROUND(ROUND(AE354*AI354,2)*CX354,2)</f>
        <v>3105.57</v>
      </c>
      <c r="DG354">
        <f t="shared" si="119"/>
        <v>0</v>
      </c>
      <c r="DH354">
        <f t="shared" si="111"/>
        <v>0</v>
      </c>
      <c r="DI354">
        <f t="shared" si="112"/>
        <v>0</v>
      </c>
      <c r="DJ354">
        <f>DF354</f>
        <v>3105.57</v>
      </c>
      <c r="DK354">
        <v>0</v>
      </c>
      <c r="DL354" t="s">
        <v>3</v>
      </c>
      <c r="DM354">
        <v>0</v>
      </c>
      <c r="DN354" t="s">
        <v>3</v>
      </c>
      <c r="DO354">
        <v>0</v>
      </c>
    </row>
    <row r="355" spans="1:119" x14ac:dyDescent="0.2">
      <c r="A355">
        <f>ROW(Source!A416)</f>
        <v>416</v>
      </c>
      <c r="B355">
        <v>72309884</v>
      </c>
      <c r="C355">
        <v>72320299</v>
      </c>
      <c r="D355">
        <v>70491019</v>
      </c>
      <c r="E355">
        <v>118</v>
      </c>
      <c r="F355">
        <v>1</v>
      </c>
      <c r="G355">
        <v>1</v>
      </c>
      <c r="H355">
        <v>1</v>
      </c>
      <c r="I355" t="s">
        <v>1228</v>
      </c>
      <c r="J355" t="s">
        <v>3</v>
      </c>
      <c r="K355" t="s">
        <v>1229</v>
      </c>
      <c r="L355">
        <v>1191</v>
      </c>
      <c r="N355">
        <v>1013</v>
      </c>
      <c r="O355" t="s">
        <v>922</v>
      </c>
      <c r="P355" t="s">
        <v>922</v>
      </c>
      <c r="Q355">
        <v>1</v>
      </c>
      <c r="W355">
        <v>0</v>
      </c>
      <c r="X355">
        <v>-1088579471</v>
      </c>
      <c r="Y355">
        <f t="shared" si="116"/>
        <v>142</v>
      </c>
      <c r="AA355">
        <v>0</v>
      </c>
      <c r="AB355">
        <v>0</v>
      </c>
      <c r="AC355">
        <v>0</v>
      </c>
      <c r="AD355">
        <v>389.48</v>
      </c>
      <c r="AE355">
        <v>0</v>
      </c>
      <c r="AF355">
        <v>0</v>
      </c>
      <c r="AG355">
        <v>0</v>
      </c>
      <c r="AH355">
        <v>389.48</v>
      </c>
      <c r="AI355">
        <v>1</v>
      </c>
      <c r="AJ355">
        <v>1</v>
      </c>
      <c r="AK355">
        <v>1</v>
      </c>
      <c r="AL355">
        <v>1</v>
      </c>
      <c r="AM355">
        <v>-2</v>
      </c>
      <c r="AN355">
        <v>0</v>
      </c>
      <c r="AO355">
        <v>0</v>
      </c>
      <c r="AP355">
        <v>1</v>
      </c>
      <c r="AQ355">
        <v>1</v>
      </c>
      <c r="AR355">
        <v>0</v>
      </c>
      <c r="AS355" t="s">
        <v>3</v>
      </c>
      <c r="AT355">
        <v>142</v>
      </c>
      <c r="AU355" t="s">
        <v>3</v>
      </c>
      <c r="AV355">
        <v>1</v>
      </c>
      <c r="AW355">
        <v>2</v>
      </c>
      <c r="AX355">
        <v>72320332</v>
      </c>
      <c r="AY355">
        <v>1</v>
      </c>
      <c r="AZ355">
        <v>0</v>
      </c>
      <c r="BA355">
        <v>378</v>
      </c>
      <c r="BB355">
        <v>1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55306.16</v>
      </c>
      <c r="BN355">
        <v>142</v>
      </c>
      <c r="BO355">
        <v>0</v>
      </c>
      <c r="BP355">
        <v>1</v>
      </c>
      <c r="BQ355">
        <v>0</v>
      </c>
      <c r="BR355">
        <v>0</v>
      </c>
      <c r="BS355">
        <v>0</v>
      </c>
      <c r="BT355">
        <v>55306.16</v>
      </c>
      <c r="BU355">
        <v>142</v>
      </c>
      <c r="BV355">
        <v>0</v>
      </c>
      <c r="BW355">
        <v>1</v>
      </c>
      <c r="CU355">
        <f>ROUND(AT355*Source!I416*AH355*AL355,2)</f>
        <v>9955.11</v>
      </c>
      <c r="CV355">
        <f>ROUND(Y355*Source!I416,7)</f>
        <v>25.56</v>
      </c>
      <c r="CW355">
        <v>0</v>
      </c>
      <c r="CX355">
        <f>ROUND(Y355*Source!I416,7)</f>
        <v>25.56</v>
      </c>
      <c r="CY355">
        <f>AD355</f>
        <v>389.48</v>
      </c>
      <c r="CZ355">
        <f>AH355</f>
        <v>389.48</v>
      </c>
      <c r="DA355">
        <f>AL355</f>
        <v>1</v>
      </c>
      <c r="DB355">
        <f t="shared" si="117"/>
        <v>55306.16</v>
      </c>
      <c r="DC355">
        <f t="shared" si="118"/>
        <v>0</v>
      </c>
      <c r="DD355" t="s">
        <v>3</v>
      </c>
      <c r="DE355" t="s">
        <v>3</v>
      </c>
      <c r="DF355">
        <f t="shared" ref="DF355:DF360" si="120">ROUND(ROUND(AE355,2)*CX355,2)</f>
        <v>0</v>
      </c>
      <c r="DG355">
        <f t="shared" si="119"/>
        <v>0</v>
      </c>
      <c r="DH355">
        <f t="shared" si="111"/>
        <v>0</v>
      </c>
      <c r="DI355">
        <f t="shared" si="112"/>
        <v>9955.11</v>
      </c>
      <c r="DJ355">
        <f>DI355</f>
        <v>9955.11</v>
      </c>
      <c r="DK355">
        <v>1</v>
      </c>
      <c r="DL355" t="s">
        <v>3</v>
      </c>
      <c r="DM355">
        <v>0</v>
      </c>
      <c r="DN355" t="s">
        <v>3</v>
      </c>
      <c r="DO355">
        <v>0</v>
      </c>
    </row>
    <row r="356" spans="1:119" x14ac:dyDescent="0.2">
      <c r="A356">
        <f>ROW(Source!A416)</f>
        <v>416</v>
      </c>
      <c r="B356">
        <v>72309884</v>
      </c>
      <c r="C356">
        <v>72320299</v>
      </c>
      <c r="D356">
        <v>70491200</v>
      </c>
      <c r="E356">
        <v>118</v>
      </c>
      <c r="F356">
        <v>1</v>
      </c>
      <c r="G356">
        <v>1</v>
      </c>
      <c r="H356">
        <v>1</v>
      </c>
      <c r="I356" t="s">
        <v>920</v>
      </c>
      <c r="J356" t="s">
        <v>3</v>
      </c>
      <c r="K356" t="s">
        <v>921</v>
      </c>
      <c r="L356">
        <v>1191</v>
      </c>
      <c r="N356">
        <v>1013</v>
      </c>
      <c r="O356" t="s">
        <v>922</v>
      </c>
      <c r="P356" t="s">
        <v>922</v>
      </c>
      <c r="Q356">
        <v>1</v>
      </c>
      <c r="W356">
        <v>0</v>
      </c>
      <c r="X356">
        <v>-1417349443</v>
      </c>
      <c r="Y356">
        <f t="shared" si="116"/>
        <v>23.47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1</v>
      </c>
      <c r="AJ356">
        <v>1</v>
      </c>
      <c r="AK356">
        <v>1</v>
      </c>
      <c r="AL356">
        <v>1</v>
      </c>
      <c r="AM356">
        <v>-2</v>
      </c>
      <c r="AN356">
        <v>0</v>
      </c>
      <c r="AO356">
        <v>0</v>
      </c>
      <c r="AP356">
        <v>1</v>
      </c>
      <c r="AQ356">
        <v>1</v>
      </c>
      <c r="AR356">
        <v>0</v>
      </c>
      <c r="AS356" t="s">
        <v>3</v>
      </c>
      <c r="AT356">
        <v>23.47</v>
      </c>
      <c r="AU356" t="s">
        <v>3</v>
      </c>
      <c r="AV356">
        <v>2</v>
      </c>
      <c r="AW356">
        <v>2</v>
      </c>
      <c r="AX356">
        <v>72320333</v>
      </c>
      <c r="AY356">
        <v>1</v>
      </c>
      <c r="AZ356">
        <v>0</v>
      </c>
      <c r="BA356">
        <v>379</v>
      </c>
      <c r="BB356">
        <v>1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CV356">
        <v>0</v>
      </c>
      <c r="CW356">
        <v>0</v>
      </c>
      <c r="CX356">
        <f>ROUND(Y356*Source!I416,7)</f>
        <v>4.2245999999999997</v>
      </c>
      <c r="CY356">
        <f>AD356</f>
        <v>0</v>
      </c>
      <c r="CZ356">
        <f>AH356</f>
        <v>0</v>
      </c>
      <c r="DA356">
        <f>AL356</f>
        <v>1</v>
      </c>
      <c r="DB356">
        <f t="shared" si="117"/>
        <v>0</v>
      </c>
      <c r="DC356">
        <f t="shared" si="118"/>
        <v>0</v>
      </c>
      <c r="DD356" t="s">
        <v>3</v>
      </c>
      <c r="DE356" t="s">
        <v>3</v>
      </c>
      <c r="DF356">
        <f t="shared" si="120"/>
        <v>0</v>
      </c>
      <c r="DG356">
        <f t="shared" si="119"/>
        <v>0</v>
      </c>
      <c r="DH356">
        <f t="shared" si="111"/>
        <v>0</v>
      </c>
      <c r="DI356">
        <f t="shared" si="112"/>
        <v>0</v>
      </c>
      <c r="DJ356">
        <f>DI356</f>
        <v>0</v>
      </c>
      <c r="DK356">
        <v>0</v>
      </c>
      <c r="DL356" t="s">
        <v>3</v>
      </c>
      <c r="DM356">
        <v>0</v>
      </c>
      <c r="DN356" t="s">
        <v>3</v>
      </c>
      <c r="DO356">
        <v>0</v>
      </c>
    </row>
    <row r="357" spans="1:119" x14ac:dyDescent="0.2">
      <c r="A357">
        <f>ROW(Source!A416)</f>
        <v>416</v>
      </c>
      <c r="B357">
        <v>72309884</v>
      </c>
      <c r="C357">
        <v>72320299</v>
      </c>
      <c r="D357">
        <v>70617656</v>
      </c>
      <c r="E357">
        <v>1</v>
      </c>
      <c r="F357">
        <v>1</v>
      </c>
      <c r="G357">
        <v>1</v>
      </c>
      <c r="H357">
        <v>2</v>
      </c>
      <c r="I357" t="s">
        <v>1073</v>
      </c>
      <c r="J357" t="s">
        <v>1074</v>
      </c>
      <c r="K357" t="s">
        <v>1075</v>
      </c>
      <c r="L357">
        <v>1368</v>
      </c>
      <c r="N357">
        <v>1011</v>
      </c>
      <c r="O357" t="s">
        <v>926</v>
      </c>
      <c r="P357" t="s">
        <v>926</v>
      </c>
      <c r="Q357">
        <v>1</v>
      </c>
      <c r="W357">
        <v>0</v>
      </c>
      <c r="X357">
        <v>-1068589559</v>
      </c>
      <c r="Y357">
        <f t="shared" si="116"/>
        <v>22.94</v>
      </c>
      <c r="AA357">
        <v>0</v>
      </c>
      <c r="AB357">
        <v>1682.51</v>
      </c>
      <c r="AC357">
        <v>529.11</v>
      </c>
      <c r="AD357">
        <v>0</v>
      </c>
      <c r="AE357">
        <v>0</v>
      </c>
      <c r="AF357">
        <v>1682.51</v>
      </c>
      <c r="AG357">
        <v>529.11</v>
      </c>
      <c r="AH357">
        <v>0</v>
      </c>
      <c r="AI357">
        <v>1</v>
      </c>
      <c r="AJ357">
        <v>1</v>
      </c>
      <c r="AK357">
        <v>1</v>
      </c>
      <c r="AL357">
        <v>1</v>
      </c>
      <c r="AM357">
        <v>-2</v>
      </c>
      <c r="AN357">
        <v>0</v>
      </c>
      <c r="AO357">
        <v>0</v>
      </c>
      <c r="AP357">
        <v>1</v>
      </c>
      <c r="AQ357">
        <v>1</v>
      </c>
      <c r="AR357">
        <v>0</v>
      </c>
      <c r="AS357" t="s">
        <v>3</v>
      </c>
      <c r="AT357">
        <v>22.94</v>
      </c>
      <c r="AU357" t="s">
        <v>3</v>
      </c>
      <c r="AV357">
        <v>1</v>
      </c>
      <c r="AW357">
        <v>2</v>
      </c>
      <c r="AX357">
        <v>72320334</v>
      </c>
      <c r="AY357">
        <v>1</v>
      </c>
      <c r="AZ357">
        <v>0</v>
      </c>
      <c r="BA357">
        <v>380</v>
      </c>
      <c r="BB357">
        <v>1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38596.779399999999</v>
      </c>
      <c r="BL357">
        <v>12137.7834</v>
      </c>
      <c r="BM357">
        <v>0</v>
      </c>
      <c r="BN357">
        <v>0</v>
      </c>
      <c r="BO357">
        <v>22.94</v>
      </c>
      <c r="BP357">
        <v>1</v>
      </c>
      <c r="BQ357">
        <v>0</v>
      </c>
      <c r="BR357">
        <v>38596.779399999999</v>
      </c>
      <c r="BS357">
        <v>12137.7834</v>
      </c>
      <c r="BT357">
        <v>0</v>
      </c>
      <c r="BU357">
        <v>0</v>
      </c>
      <c r="BV357">
        <v>22.94</v>
      </c>
      <c r="BW357">
        <v>1</v>
      </c>
      <c r="CV357">
        <v>0</v>
      </c>
      <c r="CW357">
        <f>ROUND(Y357*Source!I416*DO357,7)</f>
        <v>4.1292</v>
      </c>
      <c r="CX357">
        <f>ROUND(Y357*Source!I416,7)</f>
        <v>4.1292</v>
      </c>
      <c r="CY357">
        <f>AB357</f>
        <v>1682.51</v>
      </c>
      <c r="CZ357">
        <f>AF357</f>
        <v>1682.51</v>
      </c>
      <c r="DA357">
        <f>AJ357</f>
        <v>1</v>
      </c>
      <c r="DB357">
        <f t="shared" si="117"/>
        <v>38596.78</v>
      </c>
      <c r="DC357">
        <f t="shared" si="118"/>
        <v>12137.78</v>
      </c>
      <c r="DD357" t="s">
        <v>3</v>
      </c>
      <c r="DE357" t="s">
        <v>3</v>
      </c>
      <c r="DF357">
        <f t="shared" si="120"/>
        <v>0</v>
      </c>
      <c r="DG357">
        <f t="shared" si="119"/>
        <v>6947.42</v>
      </c>
      <c r="DH357">
        <f t="shared" si="111"/>
        <v>2184.8000000000002</v>
      </c>
      <c r="DI357">
        <f t="shared" si="112"/>
        <v>0</v>
      </c>
      <c r="DJ357">
        <f>DG357+DH357</f>
        <v>9132.2200000000012</v>
      </c>
      <c r="DK357">
        <v>1</v>
      </c>
      <c r="DL357" t="s">
        <v>927</v>
      </c>
      <c r="DM357">
        <v>6</v>
      </c>
      <c r="DN357" t="s">
        <v>922</v>
      </c>
      <c r="DO357">
        <v>1</v>
      </c>
    </row>
    <row r="358" spans="1:119" x14ac:dyDescent="0.2">
      <c r="A358">
        <f>ROW(Source!A416)</f>
        <v>416</v>
      </c>
      <c r="B358">
        <v>72309884</v>
      </c>
      <c r="C358">
        <v>72320299</v>
      </c>
      <c r="D358">
        <v>70618487</v>
      </c>
      <c r="E358">
        <v>1</v>
      </c>
      <c r="F358">
        <v>1</v>
      </c>
      <c r="G358">
        <v>1</v>
      </c>
      <c r="H358">
        <v>2</v>
      </c>
      <c r="I358" t="s">
        <v>1294</v>
      </c>
      <c r="J358" t="s">
        <v>1295</v>
      </c>
      <c r="K358" t="s">
        <v>1296</v>
      </c>
      <c r="L358">
        <v>1368</v>
      </c>
      <c r="N358">
        <v>1011</v>
      </c>
      <c r="O358" t="s">
        <v>926</v>
      </c>
      <c r="P358" t="s">
        <v>926</v>
      </c>
      <c r="Q358">
        <v>1</v>
      </c>
      <c r="W358">
        <v>0</v>
      </c>
      <c r="X358">
        <v>1676332790</v>
      </c>
      <c r="Y358">
        <f t="shared" si="116"/>
        <v>0.48</v>
      </c>
      <c r="AA358">
        <v>0</v>
      </c>
      <c r="AB358">
        <v>37.659999999999997</v>
      </c>
      <c r="AC358">
        <v>0</v>
      </c>
      <c r="AD358">
        <v>0</v>
      </c>
      <c r="AE358">
        <v>0</v>
      </c>
      <c r="AF358">
        <v>28.97</v>
      </c>
      <c r="AG358">
        <v>0</v>
      </c>
      <c r="AH358">
        <v>0</v>
      </c>
      <c r="AI358">
        <v>1</v>
      </c>
      <c r="AJ358">
        <v>1.3</v>
      </c>
      <c r="AK358">
        <v>1</v>
      </c>
      <c r="AL358">
        <v>1</v>
      </c>
      <c r="AM358">
        <v>2</v>
      </c>
      <c r="AN358">
        <v>0</v>
      </c>
      <c r="AO358">
        <v>0</v>
      </c>
      <c r="AP358">
        <v>1</v>
      </c>
      <c r="AQ358">
        <v>1</v>
      </c>
      <c r="AR358">
        <v>0</v>
      </c>
      <c r="AS358" t="s">
        <v>3</v>
      </c>
      <c r="AT358">
        <v>0.48</v>
      </c>
      <c r="AU358" t="s">
        <v>3</v>
      </c>
      <c r="AV358">
        <v>1</v>
      </c>
      <c r="AW358">
        <v>2</v>
      </c>
      <c r="AX358">
        <v>72320335</v>
      </c>
      <c r="AY358">
        <v>1</v>
      </c>
      <c r="AZ358">
        <v>0</v>
      </c>
      <c r="BA358">
        <v>381</v>
      </c>
      <c r="BB358">
        <v>1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13.9056</v>
      </c>
      <c r="BL358">
        <v>0</v>
      </c>
      <c r="BM358">
        <v>0</v>
      </c>
      <c r="BN358">
        <v>0</v>
      </c>
      <c r="BO358">
        <v>0</v>
      </c>
      <c r="BP358">
        <v>1</v>
      </c>
      <c r="BQ358">
        <v>0</v>
      </c>
      <c r="BR358">
        <v>13.9056</v>
      </c>
      <c r="BS358">
        <v>0</v>
      </c>
      <c r="BT358">
        <v>0</v>
      </c>
      <c r="BU358">
        <v>0</v>
      </c>
      <c r="BV358">
        <v>0</v>
      </c>
      <c r="BW358">
        <v>1</v>
      </c>
      <c r="CV358">
        <v>0</v>
      </c>
      <c r="CW358">
        <f>ROUND(Y358*Source!I416*DO358,7)</f>
        <v>0</v>
      </c>
      <c r="CX358">
        <f>ROUND(Y358*Source!I416,7)</f>
        <v>8.6400000000000005E-2</v>
      </c>
      <c r="CY358">
        <f>AB358</f>
        <v>37.659999999999997</v>
      </c>
      <c r="CZ358">
        <f>AF358</f>
        <v>28.97</v>
      </c>
      <c r="DA358">
        <f>AJ358</f>
        <v>1.3</v>
      </c>
      <c r="DB358">
        <f t="shared" si="117"/>
        <v>13.91</v>
      </c>
      <c r="DC358">
        <f t="shared" si="118"/>
        <v>0</v>
      </c>
      <c r="DD358" t="s">
        <v>3</v>
      </c>
      <c r="DE358" t="s">
        <v>3</v>
      </c>
      <c r="DF358">
        <f t="shared" si="120"/>
        <v>0</v>
      </c>
      <c r="DG358">
        <f>ROUND(ROUND(AF358*AJ358,2)*CX358,2)</f>
        <v>3.25</v>
      </c>
      <c r="DH358">
        <f t="shared" si="111"/>
        <v>0</v>
      </c>
      <c r="DI358">
        <f t="shared" si="112"/>
        <v>0</v>
      </c>
      <c r="DJ358">
        <f>DG358+DH358</f>
        <v>3.25</v>
      </c>
      <c r="DK358">
        <v>0</v>
      </c>
      <c r="DL358" t="s">
        <v>3</v>
      </c>
      <c r="DM358">
        <v>0</v>
      </c>
      <c r="DN358" t="s">
        <v>3</v>
      </c>
      <c r="DO358">
        <v>0</v>
      </c>
    </row>
    <row r="359" spans="1:119" x14ac:dyDescent="0.2">
      <c r="A359">
        <f>ROW(Source!A416)</f>
        <v>416</v>
      </c>
      <c r="B359">
        <v>72309884</v>
      </c>
      <c r="C359">
        <v>72320299</v>
      </c>
      <c r="D359">
        <v>70618558</v>
      </c>
      <c r="E359">
        <v>1</v>
      </c>
      <c r="F359">
        <v>1</v>
      </c>
      <c r="G359">
        <v>1</v>
      </c>
      <c r="H359">
        <v>2</v>
      </c>
      <c r="I359" t="s">
        <v>978</v>
      </c>
      <c r="J359" t="s">
        <v>979</v>
      </c>
      <c r="K359" t="s">
        <v>980</v>
      </c>
      <c r="L359">
        <v>1368</v>
      </c>
      <c r="N359">
        <v>1011</v>
      </c>
      <c r="O359" t="s">
        <v>926</v>
      </c>
      <c r="P359" t="s">
        <v>926</v>
      </c>
      <c r="Q359">
        <v>1</v>
      </c>
      <c r="W359">
        <v>0</v>
      </c>
      <c r="X359">
        <v>-312038840</v>
      </c>
      <c r="Y359">
        <f t="shared" si="116"/>
        <v>0.53</v>
      </c>
      <c r="AA359">
        <v>0</v>
      </c>
      <c r="AB359">
        <v>579.09</v>
      </c>
      <c r="AC359">
        <v>393.89</v>
      </c>
      <c r="AD359">
        <v>0</v>
      </c>
      <c r="AE359">
        <v>0</v>
      </c>
      <c r="AF359">
        <v>579.09</v>
      </c>
      <c r="AG359">
        <v>393.89</v>
      </c>
      <c r="AH359">
        <v>0</v>
      </c>
      <c r="AI359">
        <v>1</v>
      </c>
      <c r="AJ359">
        <v>1</v>
      </c>
      <c r="AK359">
        <v>1</v>
      </c>
      <c r="AL359">
        <v>1</v>
      </c>
      <c r="AM359">
        <v>-2</v>
      </c>
      <c r="AN359">
        <v>0</v>
      </c>
      <c r="AO359">
        <v>0</v>
      </c>
      <c r="AP359">
        <v>1</v>
      </c>
      <c r="AQ359">
        <v>1</v>
      </c>
      <c r="AR359">
        <v>0</v>
      </c>
      <c r="AS359" t="s">
        <v>3</v>
      </c>
      <c r="AT359">
        <v>0.53</v>
      </c>
      <c r="AU359" t="s">
        <v>3</v>
      </c>
      <c r="AV359">
        <v>1</v>
      </c>
      <c r="AW359">
        <v>2</v>
      </c>
      <c r="AX359">
        <v>72320336</v>
      </c>
      <c r="AY359">
        <v>1</v>
      </c>
      <c r="AZ359">
        <v>0</v>
      </c>
      <c r="BA359">
        <v>382</v>
      </c>
      <c r="BB359">
        <v>1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306.91770000000002</v>
      </c>
      <c r="BL359">
        <v>208.76169999999999</v>
      </c>
      <c r="BM359">
        <v>0</v>
      </c>
      <c r="BN359">
        <v>0</v>
      </c>
      <c r="BO359">
        <v>0.53</v>
      </c>
      <c r="BP359">
        <v>1</v>
      </c>
      <c r="BQ359">
        <v>0</v>
      </c>
      <c r="BR359">
        <v>306.91770000000002</v>
      </c>
      <c r="BS359">
        <v>208.76169999999999</v>
      </c>
      <c r="BT359">
        <v>0</v>
      </c>
      <c r="BU359">
        <v>0</v>
      </c>
      <c r="BV359">
        <v>0.53</v>
      </c>
      <c r="BW359">
        <v>1</v>
      </c>
      <c r="CV359">
        <v>0</v>
      </c>
      <c r="CW359">
        <f>ROUND(Y359*Source!I416*DO359,7)</f>
        <v>9.5399999999999999E-2</v>
      </c>
      <c r="CX359">
        <f>ROUND(Y359*Source!I416,7)</f>
        <v>9.5399999999999999E-2</v>
      </c>
      <c r="CY359">
        <f>AB359</f>
        <v>579.09</v>
      </c>
      <c r="CZ359">
        <f>AF359</f>
        <v>579.09</v>
      </c>
      <c r="DA359">
        <f>AJ359</f>
        <v>1</v>
      </c>
      <c r="DB359">
        <f t="shared" si="117"/>
        <v>306.92</v>
      </c>
      <c r="DC359">
        <f t="shared" si="118"/>
        <v>208.76</v>
      </c>
      <c r="DD359" t="s">
        <v>3</v>
      </c>
      <c r="DE359" t="s">
        <v>3</v>
      </c>
      <c r="DF359">
        <f t="shared" si="120"/>
        <v>0</v>
      </c>
      <c r="DG359">
        <f t="shared" ref="DG359:DG367" si="121">ROUND(ROUND(AF359,2)*CX359,2)</f>
        <v>55.25</v>
      </c>
      <c r="DH359">
        <f t="shared" si="111"/>
        <v>37.58</v>
      </c>
      <c r="DI359">
        <f t="shared" si="112"/>
        <v>0</v>
      </c>
      <c r="DJ359">
        <f>DG359+DH359</f>
        <v>92.83</v>
      </c>
      <c r="DK359">
        <v>1</v>
      </c>
      <c r="DL359" t="s">
        <v>947</v>
      </c>
      <c r="DM359">
        <v>4</v>
      </c>
      <c r="DN359" t="s">
        <v>922</v>
      </c>
      <c r="DO359">
        <v>1</v>
      </c>
    </row>
    <row r="360" spans="1:119" x14ac:dyDescent="0.2">
      <c r="A360">
        <f>ROW(Source!A416)</f>
        <v>416</v>
      </c>
      <c r="B360">
        <v>72309884</v>
      </c>
      <c r="C360">
        <v>72320299</v>
      </c>
      <c r="D360">
        <v>70618713</v>
      </c>
      <c r="E360">
        <v>1</v>
      </c>
      <c r="F360">
        <v>1</v>
      </c>
      <c r="G360">
        <v>1</v>
      </c>
      <c r="H360">
        <v>2</v>
      </c>
      <c r="I360" t="s">
        <v>1121</v>
      </c>
      <c r="J360" t="s">
        <v>1122</v>
      </c>
      <c r="K360" t="s">
        <v>1123</v>
      </c>
      <c r="L360">
        <v>1368</v>
      </c>
      <c r="N360">
        <v>1011</v>
      </c>
      <c r="O360" t="s">
        <v>926</v>
      </c>
      <c r="P360" t="s">
        <v>926</v>
      </c>
      <c r="Q360">
        <v>1</v>
      </c>
      <c r="W360">
        <v>0</v>
      </c>
      <c r="X360">
        <v>27019268</v>
      </c>
      <c r="Y360">
        <f t="shared" si="116"/>
        <v>6.93</v>
      </c>
      <c r="AA360">
        <v>0</v>
      </c>
      <c r="AB360">
        <v>108.92</v>
      </c>
      <c r="AC360">
        <v>0</v>
      </c>
      <c r="AD360">
        <v>0</v>
      </c>
      <c r="AE360">
        <v>0</v>
      </c>
      <c r="AF360">
        <v>108.92</v>
      </c>
      <c r="AG360">
        <v>0</v>
      </c>
      <c r="AH360">
        <v>0</v>
      </c>
      <c r="AI360">
        <v>1</v>
      </c>
      <c r="AJ360">
        <v>1</v>
      </c>
      <c r="AK360">
        <v>1</v>
      </c>
      <c r="AL360">
        <v>1</v>
      </c>
      <c r="AM360">
        <v>-2</v>
      </c>
      <c r="AN360">
        <v>0</v>
      </c>
      <c r="AO360">
        <v>0</v>
      </c>
      <c r="AP360">
        <v>1</v>
      </c>
      <c r="AQ360">
        <v>1</v>
      </c>
      <c r="AR360">
        <v>0</v>
      </c>
      <c r="AS360" t="s">
        <v>3</v>
      </c>
      <c r="AT360">
        <v>6.93</v>
      </c>
      <c r="AU360" t="s">
        <v>3</v>
      </c>
      <c r="AV360">
        <v>1</v>
      </c>
      <c r="AW360">
        <v>2</v>
      </c>
      <c r="AX360">
        <v>72320337</v>
      </c>
      <c r="AY360">
        <v>1</v>
      </c>
      <c r="AZ360">
        <v>0</v>
      </c>
      <c r="BA360">
        <v>383</v>
      </c>
      <c r="BB360">
        <v>1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754.81560000000002</v>
      </c>
      <c r="BL360">
        <v>0</v>
      </c>
      <c r="BM360">
        <v>0</v>
      </c>
      <c r="BN360">
        <v>0</v>
      </c>
      <c r="BO360">
        <v>0</v>
      </c>
      <c r="BP360">
        <v>1</v>
      </c>
      <c r="BQ360">
        <v>0</v>
      </c>
      <c r="BR360">
        <v>754.81560000000002</v>
      </c>
      <c r="BS360">
        <v>0</v>
      </c>
      <c r="BT360">
        <v>0</v>
      </c>
      <c r="BU360">
        <v>0</v>
      </c>
      <c r="BV360">
        <v>0</v>
      </c>
      <c r="BW360">
        <v>1</v>
      </c>
      <c r="CV360">
        <v>0</v>
      </c>
      <c r="CW360">
        <f>ROUND(Y360*Source!I416*DO360,7)</f>
        <v>0</v>
      </c>
      <c r="CX360">
        <f>ROUND(Y360*Source!I416,7)</f>
        <v>1.2474000000000001</v>
      </c>
      <c r="CY360">
        <f>AB360</f>
        <v>108.92</v>
      </c>
      <c r="CZ360">
        <f>AF360</f>
        <v>108.92</v>
      </c>
      <c r="DA360">
        <f>AJ360</f>
        <v>1</v>
      </c>
      <c r="DB360">
        <f t="shared" si="117"/>
        <v>754.82</v>
      </c>
      <c r="DC360">
        <f t="shared" si="118"/>
        <v>0</v>
      </c>
      <c r="DD360" t="s">
        <v>3</v>
      </c>
      <c r="DE360" t="s">
        <v>3</v>
      </c>
      <c r="DF360">
        <f t="shared" si="120"/>
        <v>0</v>
      </c>
      <c r="DG360">
        <f t="shared" si="121"/>
        <v>135.87</v>
      </c>
      <c r="DH360">
        <f t="shared" si="111"/>
        <v>0</v>
      </c>
      <c r="DI360">
        <f t="shared" si="112"/>
        <v>0</v>
      </c>
      <c r="DJ360">
        <f>DG360+DH360</f>
        <v>135.87</v>
      </c>
      <c r="DK360">
        <v>1</v>
      </c>
      <c r="DL360" t="s">
        <v>3</v>
      </c>
      <c r="DM360">
        <v>0</v>
      </c>
      <c r="DN360" t="s">
        <v>3</v>
      </c>
      <c r="DO360">
        <v>0</v>
      </c>
    </row>
    <row r="361" spans="1:119" x14ac:dyDescent="0.2">
      <c r="A361">
        <f>ROW(Source!A416)</f>
        <v>416</v>
      </c>
      <c r="B361">
        <v>72309884</v>
      </c>
      <c r="C361">
        <v>72320299</v>
      </c>
      <c r="D361">
        <v>70568463</v>
      </c>
      <c r="E361">
        <v>1</v>
      </c>
      <c r="F361">
        <v>1</v>
      </c>
      <c r="G361">
        <v>1</v>
      </c>
      <c r="H361">
        <v>3</v>
      </c>
      <c r="I361" t="s">
        <v>1297</v>
      </c>
      <c r="J361" t="s">
        <v>1298</v>
      </c>
      <c r="K361" t="s">
        <v>1299</v>
      </c>
      <c r="L361">
        <v>1348</v>
      </c>
      <c r="N361">
        <v>1009</v>
      </c>
      <c r="O361" t="s">
        <v>236</v>
      </c>
      <c r="P361" t="s">
        <v>236</v>
      </c>
      <c r="Q361">
        <v>1000</v>
      </c>
      <c r="W361">
        <v>0</v>
      </c>
      <c r="X361">
        <v>-272257417</v>
      </c>
      <c r="Y361">
        <f t="shared" si="116"/>
        <v>1.2E-2</v>
      </c>
      <c r="AA361">
        <v>137824.16</v>
      </c>
      <c r="AB361">
        <v>0</v>
      </c>
      <c r="AC361">
        <v>0</v>
      </c>
      <c r="AD361">
        <v>0</v>
      </c>
      <c r="AE361">
        <v>148198.01999999999</v>
      </c>
      <c r="AF361">
        <v>0</v>
      </c>
      <c r="AG361">
        <v>0</v>
      </c>
      <c r="AH361">
        <v>0</v>
      </c>
      <c r="AI361">
        <v>0.93</v>
      </c>
      <c r="AJ361">
        <v>1</v>
      </c>
      <c r="AK361">
        <v>1</v>
      </c>
      <c r="AL361">
        <v>1</v>
      </c>
      <c r="AM361">
        <v>2</v>
      </c>
      <c r="AN361">
        <v>0</v>
      </c>
      <c r="AO361">
        <v>0</v>
      </c>
      <c r="AP361">
        <v>1</v>
      </c>
      <c r="AQ361">
        <v>1</v>
      </c>
      <c r="AR361">
        <v>0</v>
      </c>
      <c r="AS361" t="s">
        <v>3</v>
      </c>
      <c r="AT361">
        <v>1.2E-2</v>
      </c>
      <c r="AU361" t="s">
        <v>3</v>
      </c>
      <c r="AV361">
        <v>0</v>
      </c>
      <c r="AW361">
        <v>2</v>
      </c>
      <c r="AX361">
        <v>72320338</v>
      </c>
      <c r="AY361">
        <v>1</v>
      </c>
      <c r="AZ361">
        <v>0</v>
      </c>
      <c r="BA361">
        <v>384</v>
      </c>
      <c r="BB361">
        <v>1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1778.3762399999998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1</v>
      </c>
      <c r="BQ361">
        <v>1778.3762399999998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1</v>
      </c>
      <c r="CV361">
        <v>0</v>
      </c>
      <c r="CW361">
        <v>0</v>
      </c>
      <c r="CX361">
        <f>ROUND(Y361*Source!I416,7)</f>
        <v>2.16E-3</v>
      </c>
      <c r="CY361">
        <f>AA361</f>
        <v>137824.16</v>
      </c>
      <c r="CZ361">
        <f>AE361</f>
        <v>148198.01999999999</v>
      </c>
      <c r="DA361">
        <f>AI361</f>
        <v>0.93</v>
      </c>
      <c r="DB361">
        <f t="shared" si="117"/>
        <v>1778.38</v>
      </c>
      <c r="DC361">
        <f t="shared" si="118"/>
        <v>0</v>
      </c>
      <c r="DD361" t="s">
        <v>3</v>
      </c>
      <c r="DE361" t="s">
        <v>3</v>
      </c>
      <c r="DF361">
        <f>ROUND(ROUND(AE361*AI361,2)*CX361,2)</f>
        <v>297.7</v>
      </c>
      <c r="DG361">
        <f t="shared" si="121"/>
        <v>0</v>
      </c>
      <c r="DH361">
        <f t="shared" si="111"/>
        <v>0</v>
      </c>
      <c r="DI361">
        <f t="shared" si="112"/>
        <v>0</v>
      </c>
      <c r="DJ361">
        <f>DF361</f>
        <v>297.7</v>
      </c>
      <c r="DK361">
        <v>0</v>
      </c>
      <c r="DL361" t="s">
        <v>3</v>
      </c>
      <c r="DM361">
        <v>0</v>
      </c>
      <c r="DN361" t="s">
        <v>3</v>
      </c>
      <c r="DO361">
        <v>0</v>
      </c>
    </row>
    <row r="362" spans="1:119" x14ac:dyDescent="0.2">
      <c r="A362">
        <f>ROW(Source!A416)</f>
        <v>416</v>
      </c>
      <c r="B362">
        <v>72309884</v>
      </c>
      <c r="C362">
        <v>72320299</v>
      </c>
      <c r="D362">
        <v>70571719</v>
      </c>
      <c r="E362">
        <v>1</v>
      </c>
      <c r="F362">
        <v>1</v>
      </c>
      <c r="G362">
        <v>1</v>
      </c>
      <c r="H362">
        <v>3</v>
      </c>
      <c r="I362" t="s">
        <v>1300</v>
      </c>
      <c r="J362" t="s">
        <v>1301</v>
      </c>
      <c r="K362" t="s">
        <v>1302</v>
      </c>
      <c r="L362">
        <v>1339</v>
      </c>
      <c r="N362">
        <v>1007</v>
      </c>
      <c r="O362" t="s">
        <v>231</v>
      </c>
      <c r="P362" t="s">
        <v>231</v>
      </c>
      <c r="Q362">
        <v>1</v>
      </c>
      <c r="W362">
        <v>0</v>
      </c>
      <c r="X362">
        <v>-1079393835</v>
      </c>
      <c r="Y362">
        <f t="shared" si="116"/>
        <v>8.9999999999999993E-3</v>
      </c>
      <c r="AA362">
        <v>5125.6000000000004</v>
      </c>
      <c r="AB362">
        <v>0</v>
      </c>
      <c r="AC362">
        <v>0</v>
      </c>
      <c r="AD362">
        <v>0</v>
      </c>
      <c r="AE362">
        <v>3486.8</v>
      </c>
      <c r="AF362">
        <v>0</v>
      </c>
      <c r="AG362">
        <v>0</v>
      </c>
      <c r="AH362">
        <v>0</v>
      </c>
      <c r="AI362">
        <v>1.47</v>
      </c>
      <c r="AJ362">
        <v>1</v>
      </c>
      <c r="AK362">
        <v>1</v>
      </c>
      <c r="AL362">
        <v>1</v>
      </c>
      <c r="AM362">
        <v>2</v>
      </c>
      <c r="AN362">
        <v>0</v>
      </c>
      <c r="AO362">
        <v>0</v>
      </c>
      <c r="AP362">
        <v>1</v>
      </c>
      <c r="AQ362">
        <v>1</v>
      </c>
      <c r="AR362">
        <v>0</v>
      </c>
      <c r="AS362" t="s">
        <v>3</v>
      </c>
      <c r="AT362">
        <v>8.9999999999999993E-3</v>
      </c>
      <c r="AU362" t="s">
        <v>3</v>
      </c>
      <c r="AV362">
        <v>0</v>
      </c>
      <c r="AW362">
        <v>2</v>
      </c>
      <c r="AX362">
        <v>72320340</v>
      </c>
      <c r="AY362">
        <v>1</v>
      </c>
      <c r="AZ362">
        <v>0</v>
      </c>
      <c r="BA362">
        <v>386</v>
      </c>
      <c r="BB362">
        <v>1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31.3812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1</v>
      </c>
      <c r="BQ362">
        <v>31.3812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1</v>
      </c>
      <c r="CV362">
        <v>0</v>
      </c>
      <c r="CW362">
        <v>0</v>
      </c>
      <c r="CX362">
        <f>ROUND(Y362*Source!I416,7)</f>
        <v>1.6199999999999999E-3</v>
      </c>
      <c r="CY362">
        <f>AA362</f>
        <v>5125.6000000000004</v>
      </c>
      <c r="CZ362">
        <f>AE362</f>
        <v>3486.8</v>
      </c>
      <c r="DA362">
        <f>AI362</f>
        <v>1.47</v>
      </c>
      <c r="DB362">
        <f t="shared" si="117"/>
        <v>31.38</v>
      </c>
      <c r="DC362">
        <f t="shared" si="118"/>
        <v>0</v>
      </c>
      <c r="DD362" t="s">
        <v>3</v>
      </c>
      <c r="DE362" t="s">
        <v>3</v>
      </c>
      <c r="DF362">
        <f>ROUND(ROUND(AE362*AI362,2)*CX362,2)</f>
        <v>8.3000000000000007</v>
      </c>
      <c r="DG362">
        <f t="shared" si="121"/>
        <v>0</v>
      </c>
      <c r="DH362">
        <f t="shared" si="111"/>
        <v>0</v>
      </c>
      <c r="DI362">
        <f t="shared" si="112"/>
        <v>0</v>
      </c>
      <c r="DJ362">
        <f>DF362</f>
        <v>8.3000000000000007</v>
      </c>
      <c r="DK362">
        <v>0</v>
      </c>
      <c r="DL362" t="s">
        <v>3</v>
      </c>
      <c r="DM362">
        <v>0</v>
      </c>
      <c r="DN362" t="s">
        <v>3</v>
      </c>
      <c r="DO362">
        <v>0</v>
      </c>
    </row>
    <row r="363" spans="1:119" x14ac:dyDescent="0.2">
      <c r="A363">
        <f>ROW(Source!A416)</f>
        <v>416</v>
      </c>
      <c r="B363">
        <v>72309884</v>
      </c>
      <c r="C363">
        <v>72320299</v>
      </c>
      <c r="D363">
        <v>70573466</v>
      </c>
      <c r="E363">
        <v>1</v>
      </c>
      <c r="F363">
        <v>1</v>
      </c>
      <c r="G363">
        <v>1</v>
      </c>
      <c r="H363">
        <v>3</v>
      </c>
      <c r="I363" t="s">
        <v>1303</v>
      </c>
      <c r="J363" t="s">
        <v>1304</v>
      </c>
      <c r="K363" t="s">
        <v>1305</v>
      </c>
      <c r="L363">
        <v>1407</v>
      </c>
      <c r="N363">
        <v>1013</v>
      </c>
      <c r="O363" t="s">
        <v>1182</v>
      </c>
      <c r="P363" t="s">
        <v>1182</v>
      </c>
      <c r="Q363">
        <v>1</v>
      </c>
      <c r="W363">
        <v>0</v>
      </c>
      <c r="X363">
        <v>-1939763153</v>
      </c>
      <c r="Y363">
        <f t="shared" si="116"/>
        <v>2.1000000000000001E-2</v>
      </c>
      <c r="AA363">
        <v>18208.78</v>
      </c>
      <c r="AB363">
        <v>0</v>
      </c>
      <c r="AC363">
        <v>0</v>
      </c>
      <c r="AD363">
        <v>0</v>
      </c>
      <c r="AE363">
        <v>14803.89</v>
      </c>
      <c r="AF363">
        <v>0</v>
      </c>
      <c r="AG363">
        <v>0</v>
      </c>
      <c r="AH363">
        <v>0</v>
      </c>
      <c r="AI363">
        <v>1.23</v>
      </c>
      <c r="AJ363">
        <v>1</v>
      </c>
      <c r="AK363">
        <v>1</v>
      </c>
      <c r="AL363">
        <v>1</v>
      </c>
      <c r="AM363">
        <v>2</v>
      </c>
      <c r="AN363">
        <v>0</v>
      </c>
      <c r="AO363">
        <v>0</v>
      </c>
      <c r="AP363">
        <v>1</v>
      </c>
      <c r="AQ363">
        <v>1</v>
      </c>
      <c r="AR363">
        <v>0</v>
      </c>
      <c r="AS363" t="s">
        <v>3</v>
      </c>
      <c r="AT363">
        <v>2.1000000000000001E-2</v>
      </c>
      <c r="AU363" t="s">
        <v>3</v>
      </c>
      <c r="AV363">
        <v>0</v>
      </c>
      <c r="AW363">
        <v>2</v>
      </c>
      <c r="AX363">
        <v>72320342</v>
      </c>
      <c r="AY363">
        <v>1</v>
      </c>
      <c r="AZ363">
        <v>0</v>
      </c>
      <c r="BA363">
        <v>388</v>
      </c>
      <c r="BB363">
        <v>1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310.88168999999999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1</v>
      </c>
      <c r="BQ363">
        <v>310.88168999999999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1</v>
      </c>
      <c r="CV363">
        <v>0</v>
      </c>
      <c r="CW363">
        <v>0</v>
      </c>
      <c r="CX363">
        <f>ROUND(Y363*Source!I416,7)</f>
        <v>3.7799999999999999E-3</v>
      </c>
      <c r="CY363">
        <f>AA363</f>
        <v>18208.78</v>
      </c>
      <c r="CZ363">
        <f>AE363</f>
        <v>14803.89</v>
      </c>
      <c r="DA363">
        <f>AI363</f>
        <v>1.23</v>
      </c>
      <c r="DB363">
        <f t="shared" si="117"/>
        <v>310.88</v>
      </c>
      <c r="DC363">
        <f t="shared" si="118"/>
        <v>0</v>
      </c>
      <c r="DD363" t="s">
        <v>3</v>
      </c>
      <c r="DE363" t="s">
        <v>3</v>
      </c>
      <c r="DF363">
        <f>ROUND(ROUND(AE363*AI363,2)*CX363,2)</f>
        <v>68.83</v>
      </c>
      <c r="DG363">
        <f t="shared" si="121"/>
        <v>0</v>
      </c>
      <c r="DH363">
        <f t="shared" si="111"/>
        <v>0</v>
      </c>
      <c r="DI363">
        <f t="shared" si="112"/>
        <v>0</v>
      </c>
      <c r="DJ363">
        <f>DF363</f>
        <v>68.83</v>
      </c>
      <c r="DK363">
        <v>0</v>
      </c>
      <c r="DL363" t="s">
        <v>3</v>
      </c>
      <c r="DM363">
        <v>0</v>
      </c>
      <c r="DN363" t="s">
        <v>3</v>
      </c>
      <c r="DO363">
        <v>0</v>
      </c>
    </row>
    <row r="364" spans="1:119" x14ac:dyDescent="0.2">
      <c r="A364">
        <f>ROW(Source!A416)</f>
        <v>416</v>
      </c>
      <c r="B364">
        <v>72309884</v>
      </c>
      <c r="C364">
        <v>72320299</v>
      </c>
      <c r="D364">
        <v>70574470</v>
      </c>
      <c r="E364">
        <v>1</v>
      </c>
      <c r="F364">
        <v>1</v>
      </c>
      <c r="G364">
        <v>1</v>
      </c>
      <c r="H364">
        <v>3</v>
      </c>
      <c r="I364" t="s">
        <v>551</v>
      </c>
      <c r="J364" t="s">
        <v>553</v>
      </c>
      <c r="K364" t="s">
        <v>552</v>
      </c>
      <c r="L364">
        <v>1348</v>
      </c>
      <c r="N364">
        <v>1009</v>
      </c>
      <c r="O364" t="s">
        <v>236</v>
      </c>
      <c r="P364" t="s">
        <v>236</v>
      </c>
      <c r="Q364">
        <v>1000</v>
      </c>
      <c r="W364">
        <v>0</v>
      </c>
      <c r="X364">
        <v>1677691882</v>
      </c>
      <c r="Y364">
        <f t="shared" si="116"/>
        <v>2E-3</v>
      </c>
      <c r="AA364">
        <v>141073.60999999999</v>
      </c>
      <c r="AB364">
        <v>0</v>
      </c>
      <c r="AC364">
        <v>0</v>
      </c>
      <c r="AD364">
        <v>0</v>
      </c>
      <c r="AE364">
        <v>105278.81</v>
      </c>
      <c r="AF364">
        <v>0</v>
      </c>
      <c r="AG364">
        <v>0</v>
      </c>
      <c r="AH364">
        <v>0</v>
      </c>
      <c r="AI364">
        <v>1.34</v>
      </c>
      <c r="AJ364">
        <v>1</v>
      </c>
      <c r="AK364">
        <v>1</v>
      </c>
      <c r="AL364">
        <v>1</v>
      </c>
      <c r="AM364">
        <v>2</v>
      </c>
      <c r="AN364">
        <v>0</v>
      </c>
      <c r="AO364">
        <v>0</v>
      </c>
      <c r="AP364">
        <v>1</v>
      </c>
      <c r="AQ364">
        <v>1</v>
      </c>
      <c r="AR364">
        <v>0</v>
      </c>
      <c r="AS364" t="s">
        <v>3</v>
      </c>
      <c r="AT364">
        <v>2E-3</v>
      </c>
      <c r="AU364" t="s">
        <v>3</v>
      </c>
      <c r="AV364">
        <v>0</v>
      </c>
      <c r="AW364">
        <v>2</v>
      </c>
      <c r="AX364">
        <v>72320343</v>
      </c>
      <c r="AY364">
        <v>1</v>
      </c>
      <c r="AZ364">
        <v>0</v>
      </c>
      <c r="BA364">
        <v>389</v>
      </c>
      <c r="BB364">
        <v>1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210.55761999999999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1</v>
      </c>
      <c r="BQ364">
        <v>210.55761999999999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1</v>
      </c>
      <c r="CV364">
        <v>0</v>
      </c>
      <c r="CW364">
        <v>0</v>
      </c>
      <c r="CX364">
        <f>ROUND(Y364*Source!I416,7)</f>
        <v>3.6000000000000002E-4</v>
      </c>
      <c r="CY364">
        <f>AA364</f>
        <v>141073.60999999999</v>
      </c>
      <c r="CZ364">
        <f>AE364</f>
        <v>105278.81</v>
      </c>
      <c r="DA364">
        <f>AI364</f>
        <v>1.34</v>
      </c>
      <c r="DB364">
        <f t="shared" si="117"/>
        <v>210.56</v>
      </c>
      <c r="DC364">
        <f t="shared" si="118"/>
        <v>0</v>
      </c>
      <c r="DD364" t="s">
        <v>3</v>
      </c>
      <c r="DE364" t="s">
        <v>3</v>
      </c>
      <c r="DF364">
        <f>ROUND(ROUND(AE364*AI364,2)*CX364,2)</f>
        <v>50.79</v>
      </c>
      <c r="DG364">
        <f t="shared" si="121"/>
        <v>0</v>
      </c>
      <c r="DH364">
        <f t="shared" si="111"/>
        <v>0</v>
      </c>
      <c r="DI364">
        <f t="shared" si="112"/>
        <v>0</v>
      </c>
      <c r="DJ364">
        <f>DF364</f>
        <v>50.79</v>
      </c>
      <c r="DK364">
        <v>0</v>
      </c>
      <c r="DL364" t="s">
        <v>3</v>
      </c>
      <c r="DM364">
        <v>0</v>
      </c>
      <c r="DN364" t="s">
        <v>3</v>
      </c>
      <c r="DO364">
        <v>0</v>
      </c>
    </row>
    <row r="365" spans="1:119" x14ac:dyDescent="0.2">
      <c r="A365">
        <f>ROW(Source!A416)</f>
        <v>416</v>
      </c>
      <c r="B365">
        <v>72309884</v>
      </c>
      <c r="C365">
        <v>72320299</v>
      </c>
      <c r="D365">
        <v>70576459</v>
      </c>
      <c r="E365">
        <v>1</v>
      </c>
      <c r="F365">
        <v>1</v>
      </c>
      <c r="G365">
        <v>1</v>
      </c>
      <c r="H365">
        <v>3</v>
      </c>
      <c r="I365" t="s">
        <v>1306</v>
      </c>
      <c r="J365" t="s">
        <v>1307</v>
      </c>
      <c r="K365" t="s">
        <v>1308</v>
      </c>
      <c r="L365">
        <v>1348</v>
      </c>
      <c r="N365">
        <v>1009</v>
      </c>
      <c r="O365" t="s">
        <v>236</v>
      </c>
      <c r="P365" t="s">
        <v>236</v>
      </c>
      <c r="Q365">
        <v>1000</v>
      </c>
      <c r="W365">
        <v>0</v>
      </c>
      <c r="X365">
        <v>1581888162</v>
      </c>
      <c r="Y365">
        <f t="shared" si="116"/>
        <v>1E-3</v>
      </c>
      <c r="AA365">
        <v>79017.64</v>
      </c>
      <c r="AB365">
        <v>0</v>
      </c>
      <c r="AC365">
        <v>0</v>
      </c>
      <c r="AD365">
        <v>0</v>
      </c>
      <c r="AE365">
        <v>88783.86</v>
      </c>
      <c r="AF365">
        <v>0</v>
      </c>
      <c r="AG365">
        <v>0</v>
      </c>
      <c r="AH365">
        <v>0</v>
      </c>
      <c r="AI365">
        <v>0.89</v>
      </c>
      <c r="AJ365">
        <v>1</v>
      </c>
      <c r="AK365">
        <v>1</v>
      </c>
      <c r="AL365">
        <v>1</v>
      </c>
      <c r="AM365">
        <v>2</v>
      </c>
      <c r="AN365">
        <v>0</v>
      </c>
      <c r="AO365">
        <v>0</v>
      </c>
      <c r="AP365">
        <v>1</v>
      </c>
      <c r="AQ365">
        <v>1</v>
      </c>
      <c r="AR365">
        <v>0</v>
      </c>
      <c r="AS365" t="s">
        <v>3</v>
      </c>
      <c r="AT365">
        <v>1E-3</v>
      </c>
      <c r="AU365" t="s">
        <v>3</v>
      </c>
      <c r="AV365">
        <v>0</v>
      </c>
      <c r="AW365">
        <v>2</v>
      </c>
      <c r="AX365">
        <v>72320345</v>
      </c>
      <c r="AY365">
        <v>1</v>
      </c>
      <c r="AZ365">
        <v>0</v>
      </c>
      <c r="BA365">
        <v>391</v>
      </c>
      <c r="BB365">
        <v>1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88.783860000000004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1</v>
      </c>
      <c r="BQ365">
        <v>88.783860000000004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1</v>
      </c>
      <c r="CV365">
        <v>0</v>
      </c>
      <c r="CW365">
        <v>0</v>
      </c>
      <c r="CX365">
        <f>ROUND(Y365*Source!I416,7)</f>
        <v>1.8000000000000001E-4</v>
      </c>
      <c r="CY365">
        <f>AA365</f>
        <v>79017.64</v>
      </c>
      <c r="CZ365">
        <f>AE365</f>
        <v>88783.86</v>
      </c>
      <c r="DA365">
        <f>AI365</f>
        <v>0.89</v>
      </c>
      <c r="DB365">
        <f t="shared" si="117"/>
        <v>88.78</v>
      </c>
      <c r="DC365">
        <f t="shared" si="118"/>
        <v>0</v>
      </c>
      <c r="DD365" t="s">
        <v>3</v>
      </c>
      <c r="DE365" t="s">
        <v>3</v>
      </c>
      <c r="DF365">
        <f>ROUND(ROUND(AE365*AI365,2)*CX365,2)</f>
        <v>14.22</v>
      </c>
      <c r="DG365">
        <f t="shared" si="121"/>
        <v>0</v>
      </c>
      <c r="DH365">
        <f t="shared" si="111"/>
        <v>0</v>
      </c>
      <c r="DI365">
        <f t="shared" si="112"/>
        <v>0</v>
      </c>
      <c r="DJ365">
        <f>DF365</f>
        <v>14.22</v>
      </c>
      <c r="DK365">
        <v>0</v>
      </c>
      <c r="DL365" t="s">
        <v>3</v>
      </c>
      <c r="DM365">
        <v>0</v>
      </c>
      <c r="DN365" t="s">
        <v>3</v>
      </c>
      <c r="DO365">
        <v>0</v>
      </c>
    </row>
    <row r="366" spans="1:119" x14ac:dyDescent="0.2">
      <c r="A366">
        <f>ROW(Source!A420)</f>
        <v>420</v>
      </c>
      <c r="B366">
        <v>72309884</v>
      </c>
      <c r="C366">
        <v>72315236</v>
      </c>
      <c r="D366">
        <v>20056683</v>
      </c>
      <c r="E366">
        <v>118</v>
      </c>
      <c r="F366">
        <v>1</v>
      </c>
      <c r="G366">
        <v>1</v>
      </c>
      <c r="H366">
        <v>1</v>
      </c>
      <c r="I366" t="s">
        <v>1010</v>
      </c>
      <c r="J366" t="s">
        <v>3</v>
      </c>
      <c r="K366" t="s">
        <v>1011</v>
      </c>
      <c r="L366">
        <v>1191</v>
      </c>
      <c r="N366">
        <v>1013</v>
      </c>
      <c r="O366" t="s">
        <v>922</v>
      </c>
      <c r="P366" t="s">
        <v>922</v>
      </c>
      <c r="Q366">
        <v>1</v>
      </c>
      <c r="W366">
        <v>0</v>
      </c>
      <c r="X366">
        <v>1521243167</v>
      </c>
      <c r="Y366">
        <f t="shared" ref="Y366:Y381" si="122">(AT366*ROUND(2,7))</f>
        <v>10.62</v>
      </c>
      <c r="AA366">
        <v>0</v>
      </c>
      <c r="AB366">
        <v>0</v>
      </c>
      <c r="AC366">
        <v>0</v>
      </c>
      <c r="AD366">
        <v>435.05</v>
      </c>
      <c r="AE366">
        <v>0</v>
      </c>
      <c r="AF366">
        <v>0</v>
      </c>
      <c r="AG366">
        <v>0</v>
      </c>
      <c r="AH366">
        <v>435.05</v>
      </c>
      <c r="AI366">
        <v>1</v>
      </c>
      <c r="AJ366">
        <v>1</v>
      </c>
      <c r="AK366">
        <v>1</v>
      </c>
      <c r="AL366">
        <v>1</v>
      </c>
      <c r="AM366">
        <v>-2</v>
      </c>
      <c r="AN366">
        <v>0</v>
      </c>
      <c r="AO366">
        <v>0</v>
      </c>
      <c r="AP366">
        <v>1</v>
      </c>
      <c r="AQ366">
        <v>1</v>
      </c>
      <c r="AR366">
        <v>0</v>
      </c>
      <c r="AS366" t="s">
        <v>3</v>
      </c>
      <c r="AT366">
        <v>5.31</v>
      </c>
      <c r="AU366" t="s">
        <v>430</v>
      </c>
      <c r="AV366">
        <v>1</v>
      </c>
      <c r="AW366">
        <v>2</v>
      </c>
      <c r="AX366">
        <v>72315245</v>
      </c>
      <c r="AY366">
        <v>1</v>
      </c>
      <c r="AZ366">
        <v>0</v>
      </c>
      <c r="BA366">
        <v>392</v>
      </c>
      <c r="BB366">
        <v>1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2310.1154999999999</v>
      </c>
      <c r="BN366">
        <v>5.31</v>
      </c>
      <c r="BO366">
        <v>0</v>
      </c>
      <c r="BP366">
        <v>1</v>
      </c>
      <c r="BQ366">
        <v>0</v>
      </c>
      <c r="BR366">
        <v>0</v>
      </c>
      <c r="BS366">
        <v>0</v>
      </c>
      <c r="BT366">
        <v>4620.2309999999998</v>
      </c>
      <c r="BU366">
        <v>10.62</v>
      </c>
      <c r="BV366">
        <v>0</v>
      </c>
      <c r="BW366">
        <v>1</v>
      </c>
      <c r="CU366">
        <f>ROUND(AT366*Source!I420*AH366*AL366,2)</f>
        <v>5.31</v>
      </c>
      <c r="CV366">
        <f>ROUND(Y366*Source!I420,7)</f>
        <v>2.4426E-2</v>
      </c>
      <c r="CW366">
        <v>0</v>
      </c>
      <c r="CX366">
        <f>ROUND(Y366*Source!I420,7)</f>
        <v>2.4426E-2</v>
      </c>
      <c r="CY366">
        <f>AD366</f>
        <v>435.05</v>
      </c>
      <c r="CZ366">
        <f>AH366</f>
        <v>435.05</v>
      </c>
      <c r="DA366">
        <f>AL366</f>
        <v>1</v>
      </c>
      <c r="DB366">
        <f t="shared" ref="DB366:DB381" si="123">ROUND((ROUND(AT366*CZ366,2)*ROUND(2,7)),6)</f>
        <v>4620.24</v>
      </c>
      <c r="DC366">
        <f t="shared" ref="DC366:DC381" si="124">ROUND((ROUND(AT366*AG366,2)*ROUND(2,7)),6)</f>
        <v>0</v>
      </c>
      <c r="DD366" t="s">
        <v>3</v>
      </c>
      <c r="DE366" t="s">
        <v>3</v>
      </c>
      <c r="DF366">
        <f t="shared" ref="DF366:DF372" si="125">ROUND(ROUND(AE366,2)*CX366,2)</f>
        <v>0</v>
      </c>
      <c r="DG366">
        <f t="shared" si="121"/>
        <v>0</v>
      </c>
      <c r="DH366">
        <f t="shared" si="111"/>
        <v>0</v>
      </c>
      <c r="DI366">
        <f t="shared" si="112"/>
        <v>10.63</v>
      </c>
      <c r="DJ366">
        <f>DI366</f>
        <v>10.63</v>
      </c>
      <c r="DK366">
        <v>1</v>
      </c>
      <c r="DL366" t="s">
        <v>3</v>
      </c>
      <c r="DM366">
        <v>0</v>
      </c>
      <c r="DN366" t="s">
        <v>3</v>
      </c>
      <c r="DO366">
        <v>0</v>
      </c>
    </row>
    <row r="367" spans="1:119" x14ac:dyDescent="0.2">
      <c r="A367">
        <f>ROW(Source!A420)</f>
        <v>420</v>
      </c>
      <c r="B367">
        <v>72309884</v>
      </c>
      <c r="C367">
        <v>72315236</v>
      </c>
      <c r="D367">
        <v>20049115</v>
      </c>
      <c r="E367">
        <v>118</v>
      </c>
      <c r="F367">
        <v>1</v>
      </c>
      <c r="G367">
        <v>1</v>
      </c>
      <c r="H367">
        <v>1</v>
      </c>
      <c r="I367" t="s">
        <v>920</v>
      </c>
      <c r="J367" t="s">
        <v>3</v>
      </c>
      <c r="K367" t="s">
        <v>921</v>
      </c>
      <c r="L367">
        <v>1191</v>
      </c>
      <c r="N367">
        <v>1013</v>
      </c>
      <c r="O367" t="s">
        <v>922</v>
      </c>
      <c r="P367" t="s">
        <v>922</v>
      </c>
      <c r="Q367">
        <v>1</v>
      </c>
      <c r="W367">
        <v>0</v>
      </c>
      <c r="X367">
        <v>-1417349443</v>
      </c>
      <c r="Y367">
        <f t="shared" si="122"/>
        <v>0.04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1</v>
      </c>
      <c r="AJ367">
        <v>1</v>
      </c>
      <c r="AK367">
        <v>1</v>
      </c>
      <c r="AL367">
        <v>1</v>
      </c>
      <c r="AM367">
        <v>-2</v>
      </c>
      <c r="AN367">
        <v>0</v>
      </c>
      <c r="AO367">
        <v>0</v>
      </c>
      <c r="AP367">
        <v>1</v>
      </c>
      <c r="AQ367">
        <v>1</v>
      </c>
      <c r="AR367">
        <v>0</v>
      </c>
      <c r="AS367" t="s">
        <v>3</v>
      </c>
      <c r="AT367">
        <v>0.02</v>
      </c>
      <c r="AU367" t="s">
        <v>430</v>
      </c>
      <c r="AV367">
        <v>2</v>
      </c>
      <c r="AW367">
        <v>2</v>
      </c>
      <c r="AX367">
        <v>72315246</v>
      </c>
      <c r="AY367">
        <v>1</v>
      </c>
      <c r="AZ367">
        <v>0</v>
      </c>
      <c r="BA367">
        <v>393</v>
      </c>
      <c r="BB367">
        <v>1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CV367">
        <v>0</v>
      </c>
      <c r="CW367">
        <v>0</v>
      </c>
      <c r="CX367">
        <f>ROUND(Y367*Source!I420,7)</f>
        <v>9.2E-5</v>
      </c>
      <c r="CY367">
        <f>AD367</f>
        <v>0</v>
      </c>
      <c r="CZ367">
        <f>AH367</f>
        <v>0</v>
      </c>
      <c r="DA367">
        <f>AL367</f>
        <v>1</v>
      </c>
      <c r="DB367">
        <f t="shared" si="123"/>
        <v>0</v>
      </c>
      <c r="DC367">
        <f t="shared" si="124"/>
        <v>0</v>
      </c>
      <c r="DD367" t="s">
        <v>3</v>
      </c>
      <c r="DE367" t="s">
        <v>3</v>
      </c>
      <c r="DF367">
        <f t="shared" si="125"/>
        <v>0</v>
      </c>
      <c r="DG367">
        <f t="shared" si="121"/>
        <v>0</v>
      </c>
      <c r="DH367">
        <f t="shared" si="111"/>
        <v>0</v>
      </c>
      <c r="DI367">
        <f t="shared" si="112"/>
        <v>0</v>
      </c>
      <c r="DJ367">
        <f>DI367</f>
        <v>0</v>
      </c>
      <c r="DK367">
        <v>0</v>
      </c>
      <c r="DL367" t="s">
        <v>3</v>
      </c>
      <c r="DM367">
        <v>0</v>
      </c>
      <c r="DN367" t="s">
        <v>3</v>
      </c>
      <c r="DO367">
        <v>0</v>
      </c>
    </row>
    <row r="368" spans="1:119" x14ac:dyDescent="0.2">
      <c r="A368">
        <f>ROW(Source!A420)</f>
        <v>420</v>
      </c>
      <c r="B368">
        <v>72309884</v>
      </c>
      <c r="C368">
        <v>72315236</v>
      </c>
      <c r="D368">
        <v>70617795</v>
      </c>
      <c r="E368">
        <v>1</v>
      </c>
      <c r="F368">
        <v>1</v>
      </c>
      <c r="G368">
        <v>1</v>
      </c>
      <c r="H368">
        <v>2</v>
      </c>
      <c r="I368" t="s">
        <v>1265</v>
      </c>
      <c r="J368" t="s">
        <v>1266</v>
      </c>
      <c r="K368" t="s">
        <v>1267</v>
      </c>
      <c r="L368">
        <v>1368</v>
      </c>
      <c r="N368">
        <v>1011</v>
      </c>
      <c r="O368" t="s">
        <v>926</v>
      </c>
      <c r="P368" t="s">
        <v>926</v>
      </c>
      <c r="Q368">
        <v>1</v>
      </c>
      <c r="W368">
        <v>0</v>
      </c>
      <c r="X368">
        <v>-43419242</v>
      </c>
      <c r="Y368">
        <f t="shared" si="122"/>
        <v>0.02</v>
      </c>
      <c r="AA368">
        <v>0</v>
      </c>
      <c r="AB368">
        <v>10.59</v>
      </c>
      <c r="AC368">
        <v>0</v>
      </c>
      <c r="AD368">
        <v>0</v>
      </c>
      <c r="AE368">
        <v>0</v>
      </c>
      <c r="AF368">
        <v>6.62</v>
      </c>
      <c r="AG368">
        <v>0</v>
      </c>
      <c r="AH368">
        <v>0</v>
      </c>
      <c r="AI368">
        <v>1</v>
      </c>
      <c r="AJ368">
        <v>1.6</v>
      </c>
      <c r="AK368">
        <v>1</v>
      </c>
      <c r="AL368">
        <v>1</v>
      </c>
      <c r="AM368">
        <v>2</v>
      </c>
      <c r="AN368">
        <v>0</v>
      </c>
      <c r="AO368">
        <v>0</v>
      </c>
      <c r="AP368">
        <v>1</v>
      </c>
      <c r="AQ368">
        <v>1</v>
      </c>
      <c r="AR368">
        <v>0</v>
      </c>
      <c r="AS368" t="s">
        <v>3</v>
      </c>
      <c r="AT368">
        <v>0.01</v>
      </c>
      <c r="AU368" t="s">
        <v>430</v>
      </c>
      <c r="AV368">
        <v>1</v>
      </c>
      <c r="AW368">
        <v>2</v>
      </c>
      <c r="AX368">
        <v>72315247</v>
      </c>
      <c r="AY368">
        <v>1</v>
      </c>
      <c r="AZ368">
        <v>0</v>
      </c>
      <c r="BA368">
        <v>394</v>
      </c>
      <c r="BB368">
        <v>1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6.6200000000000009E-2</v>
      </c>
      <c r="BL368">
        <v>0</v>
      </c>
      <c r="BM368">
        <v>0</v>
      </c>
      <c r="BN368">
        <v>0</v>
      </c>
      <c r="BO368">
        <v>0</v>
      </c>
      <c r="BP368">
        <v>1</v>
      </c>
      <c r="BQ368">
        <v>0</v>
      </c>
      <c r="BR368">
        <v>0.13240000000000002</v>
      </c>
      <c r="BS368">
        <v>0</v>
      </c>
      <c r="BT368">
        <v>0</v>
      </c>
      <c r="BU368">
        <v>0</v>
      </c>
      <c r="BV368">
        <v>0</v>
      </c>
      <c r="BW368">
        <v>1</v>
      </c>
      <c r="CV368">
        <v>0</v>
      </c>
      <c r="CW368">
        <f>ROUND(Y368*Source!I420*DO368,7)</f>
        <v>0</v>
      </c>
      <c r="CX368">
        <f>ROUND(Y368*Source!I420,7)</f>
        <v>4.6E-5</v>
      </c>
      <c r="CY368">
        <f>AB368</f>
        <v>10.59</v>
      </c>
      <c r="CZ368">
        <f>AF368</f>
        <v>6.62</v>
      </c>
      <c r="DA368">
        <f>AJ368</f>
        <v>1.6</v>
      </c>
      <c r="DB368">
        <f t="shared" si="123"/>
        <v>0.14000000000000001</v>
      </c>
      <c r="DC368">
        <f t="shared" si="124"/>
        <v>0</v>
      </c>
      <c r="DD368" t="s">
        <v>3</v>
      </c>
      <c r="DE368" t="s">
        <v>3</v>
      </c>
      <c r="DF368">
        <f t="shared" si="125"/>
        <v>0</v>
      </c>
      <c r="DG368">
        <f>ROUND(ROUND(AF368*AJ368,2)*CX368,2)</f>
        <v>0</v>
      </c>
      <c r="DH368">
        <f t="shared" si="111"/>
        <v>0</v>
      </c>
      <c r="DI368">
        <f t="shared" si="112"/>
        <v>0</v>
      </c>
      <c r="DJ368">
        <f>DG368+DH368</f>
        <v>0</v>
      </c>
      <c r="DK368">
        <v>0</v>
      </c>
      <c r="DL368" t="s">
        <v>3</v>
      </c>
      <c r="DM368">
        <v>0</v>
      </c>
      <c r="DN368" t="s">
        <v>3</v>
      </c>
      <c r="DO368">
        <v>0</v>
      </c>
    </row>
    <row r="369" spans="1:119" x14ac:dyDescent="0.2">
      <c r="A369">
        <f>ROW(Source!A420)</f>
        <v>420</v>
      </c>
      <c r="B369">
        <v>72309884</v>
      </c>
      <c r="C369">
        <v>72315236</v>
      </c>
      <c r="D369">
        <v>70617813</v>
      </c>
      <c r="E369">
        <v>1</v>
      </c>
      <c r="F369">
        <v>1</v>
      </c>
      <c r="G369">
        <v>1</v>
      </c>
      <c r="H369">
        <v>2</v>
      </c>
      <c r="I369" t="s">
        <v>1132</v>
      </c>
      <c r="J369" t="s">
        <v>1133</v>
      </c>
      <c r="K369" t="s">
        <v>1134</v>
      </c>
      <c r="L369">
        <v>1368</v>
      </c>
      <c r="N369">
        <v>1011</v>
      </c>
      <c r="O369" t="s">
        <v>926</v>
      </c>
      <c r="P369" t="s">
        <v>926</v>
      </c>
      <c r="Q369">
        <v>1</v>
      </c>
      <c r="W369">
        <v>0</v>
      </c>
      <c r="X369">
        <v>-771947225</v>
      </c>
      <c r="Y369">
        <f t="shared" si="122"/>
        <v>0.02</v>
      </c>
      <c r="AA369">
        <v>0</v>
      </c>
      <c r="AB369">
        <v>1647.51</v>
      </c>
      <c r="AC369">
        <v>452.68</v>
      </c>
      <c r="AD369">
        <v>0</v>
      </c>
      <c r="AE369">
        <v>0</v>
      </c>
      <c r="AF369">
        <v>1647.51</v>
      </c>
      <c r="AG369">
        <v>452.68</v>
      </c>
      <c r="AH369">
        <v>0</v>
      </c>
      <c r="AI369">
        <v>1</v>
      </c>
      <c r="AJ369">
        <v>1</v>
      </c>
      <c r="AK369">
        <v>1</v>
      </c>
      <c r="AL369">
        <v>1</v>
      </c>
      <c r="AM369">
        <v>-2</v>
      </c>
      <c r="AN369">
        <v>0</v>
      </c>
      <c r="AO369">
        <v>0</v>
      </c>
      <c r="AP369">
        <v>1</v>
      </c>
      <c r="AQ369">
        <v>1</v>
      </c>
      <c r="AR369">
        <v>0</v>
      </c>
      <c r="AS369" t="s">
        <v>3</v>
      </c>
      <c r="AT369">
        <v>0.01</v>
      </c>
      <c r="AU369" t="s">
        <v>430</v>
      </c>
      <c r="AV369">
        <v>1</v>
      </c>
      <c r="AW369">
        <v>2</v>
      </c>
      <c r="AX369">
        <v>72315248</v>
      </c>
      <c r="AY369">
        <v>1</v>
      </c>
      <c r="AZ369">
        <v>0</v>
      </c>
      <c r="BA369">
        <v>395</v>
      </c>
      <c r="BB369">
        <v>1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16.475100000000001</v>
      </c>
      <c r="BL369">
        <v>4.5268000000000006</v>
      </c>
      <c r="BM369">
        <v>0</v>
      </c>
      <c r="BN369">
        <v>0</v>
      </c>
      <c r="BO369">
        <v>0.01</v>
      </c>
      <c r="BP369">
        <v>1</v>
      </c>
      <c r="BQ369">
        <v>0</v>
      </c>
      <c r="BR369">
        <v>32.950200000000002</v>
      </c>
      <c r="BS369">
        <v>9.0536000000000012</v>
      </c>
      <c r="BT369">
        <v>0</v>
      </c>
      <c r="BU369">
        <v>0</v>
      </c>
      <c r="BV369">
        <v>0.02</v>
      </c>
      <c r="BW369">
        <v>1</v>
      </c>
      <c r="CV369">
        <v>0</v>
      </c>
      <c r="CW369">
        <f>ROUND(Y369*Source!I420*DO369,7)</f>
        <v>4.6E-5</v>
      </c>
      <c r="CX369">
        <f>ROUND(Y369*Source!I420,7)</f>
        <v>4.6E-5</v>
      </c>
      <c r="CY369">
        <f>AB369</f>
        <v>1647.51</v>
      </c>
      <c r="CZ369">
        <f>AF369</f>
        <v>1647.51</v>
      </c>
      <c r="DA369">
        <f>AJ369</f>
        <v>1</v>
      </c>
      <c r="DB369">
        <f t="shared" si="123"/>
        <v>32.96</v>
      </c>
      <c r="DC369">
        <f t="shared" si="124"/>
        <v>9.06</v>
      </c>
      <c r="DD369" t="s">
        <v>3</v>
      </c>
      <c r="DE369" t="s">
        <v>3</v>
      </c>
      <c r="DF369">
        <f t="shared" si="125"/>
        <v>0</v>
      </c>
      <c r="DG369">
        <f>ROUND(ROUND(AF369,2)*CX369,2)</f>
        <v>0.08</v>
      </c>
      <c r="DH369">
        <f t="shared" si="111"/>
        <v>0.02</v>
      </c>
      <c r="DI369">
        <f t="shared" si="112"/>
        <v>0</v>
      </c>
      <c r="DJ369">
        <f>DG369+DH369</f>
        <v>0.1</v>
      </c>
      <c r="DK369">
        <v>1</v>
      </c>
      <c r="DL369" t="s">
        <v>933</v>
      </c>
      <c r="DM369">
        <v>5</v>
      </c>
      <c r="DN369" t="s">
        <v>922</v>
      </c>
      <c r="DO369">
        <v>1</v>
      </c>
    </row>
    <row r="370" spans="1:119" x14ac:dyDescent="0.2">
      <c r="A370">
        <f>ROW(Source!A420)</f>
        <v>420</v>
      </c>
      <c r="B370">
        <v>72309884</v>
      </c>
      <c r="C370">
        <v>72315236</v>
      </c>
      <c r="D370">
        <v>70618558</v>
      </c>
      <c r="E370">
        <v>1</v>
      </c>
      <c r="F370">
        <v>1</v>
      </c>
      <c r="G370">
        <v>1</v>
      </c>
      <c r="H370">
        <v>2</v>
      </c>
      <c r="I370" t="s">
        <v>978</v>
      </c>
      <c r="J370" t="s">
        <v>979</v>
      </c>
      <c r="K370" t="s">
        <v>980</v>
      </c>
      <c r="L370">
        <v>1368</v>
      </c>
      <c r="N370">
        <v>1011</v>
      </c>
      <c r="O370" t="s">
        <v>926</v>
      </c>
      <c r="P370" t="s">
        <v>926</v>
      </c>
      <c r="Q370">
        <v>1</v>
      </c>
      <c r="W370">
        <v>0</v>
      </c>
      <c r="X370">
        <v>-312038840</v>
      </c>
      <c r="Y370">
        <f t="shared" si="122"/>
        <v>0.02</v>
      </c>
      <c r="AA370">
        <v>0</v>
      </c>
      <c r="AB370">
        <v>579.09</v>
      </c>
      <c r="AC370">
        <v>393.89</v>
      </c>
      <c r="AD370">
        <v>0</v>
      </c>
      <c r="AE370">
        <v>0</v>
      </c>
      <c r="AF370">
        <v>579.09</v>
      </c>
      <c r="AG370">
        <v>393.89</v>
      </c>
      <c r="AH370">
        <v>0</v>
      </c>
      <c r="AI370">
        <v>1</v>
      </c>
      <c r="AJ370">
        <v>1</v>
      </c>
      <c r="AK370">
        <v>1</v>
      </c>
      <c r="AL370">
        <v>1</v>
      </c>
      <c r="AM370">
        <v>-2</v>
      </c>
      <c r="AN370">
        <v>0</v>
      </c>
      <c r="AO370">
        <v>0</v>
      </c>
      <c r="AP370">
        <v>1</v>
      </c>
      <c r="AQ370">
        <v>1</v>
      </c>
      <c r="AR370">
        <v>0</v>
      </c>
      <c r="AS370" t="s">
        <v>3</v>
      </c>
      <c r="AT370">
        <v>0.01</v>
      </c>
      <c r="AU370" t="s">
        <v>430</v>
      </c>
      <c r="AV370">
        <v>1</v>
      </c>
      <c r="AW370">
        <v>2</v>
      </c>
      <c r="AX370">
        <v>72315249</v>
      </c>
      <c r="AY370">
        <v>1</v>
      </c>
      <c r="AZ370">
        <v>0</v>
      </c>
      <c r="BA370">
        <v>396</v>
      </c>
      <c r="BB370">
        <v>1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5.7909000000000006</v>
      </c>
      <c r="BL370">
        <v>3.9388999999999998</v>
      </c>
      <c r="BM370">
        <v>0</v>
      </c>
      <c r="BN370">
        <v>0</v>
      </c>
      <c r="BO370">
        <v>0.01</v>
      </c>
      <c r="BP370">
        <v>1</v>
      </c>
      <c r="BQ370">
        <v>0</v>
      </c>
      <c r="BR370">
        <v>11.581800000000001</v>
      </c>
      <c r="BS370">
        <v>7.8777999999999997</v>
      </c>
      <c r="BT370">
        <v>0</v>
      </c>
      <c r="BU370">
        <v>0</v>
      </c>
      <c r="BV370">
        <v>0.02</v>
      </c>
      <c r="BW370">
        <v>1</v>
      </c>
      <c r="CV370">
        <v>0</v>
      </c>
      <c r="CW370">
        <f>ROUND(Y370*Source!I420*DO370,7)</f>
        <v>4.6E-5</v>
      </c>
      <c r="CX370">
        <f>ROUND(Y370*Source!I420,7)</f>
        <v>4.6E-5</v>
      </c>
      <c r="CY370">
        <f>AB370</f>
        <v>579.09</v>
      </c>
      <c r="CZ370">
        <f>AF370</f>
        <v>579.09</v>
      </c>
      <c r="DA370">
        <f>AJ370</f>
        <v>1</v>
      </c>
      <c r="DB370">
        <f t="shared" si="123"/>
        <v>11.58</v>
      </c>
      <c r="DC370">
        <f t="shared" si="124"/>
        <v>7.88</v>
      </c>
      <c r="DD370" t="s">
        <v>3</v>
      </c>
      <c r="DE370" t="s">
        <v>3</v>
      </c>
      <c r="DF370">
        <f t="shared" si="125"/>
        <v>0</v>
      </c>
      <c r="DG370">
        <f>ROUND(ROUND(AF370,2)*CX370,2)</f>
        <v>0.03</v>
      </c>
      <c r="DH370">
        <f t="shared" si="111"/>
        <v>0.02</v>
      </c>
      <c r="DI370">
        <f t="shared" si="112"/>
        <v>0</v>
      </c>
      <c r="DJ370">
        <f>DG370+DH370</f>
        <v>0.05</v>
      </c>
      <c r="DK370">
        <v>1</v>
      </c>
      <c r="DL370" t="s">
        <v>947</v>
      </c>
      <c r="DM370">
        <v>4</v>
      </c>
      <c r="DN370" t="s">
        <v>922</v>
      </c>
      <c r="DO370">
        <v>1</v>
      </c>
    </row>
    <row r="371" spans="1:119" x14ac:dyDescent="0.2">
      <c r="A371">
        <f>ROW(Source!A420)</f>
        <v>420</v>
      </c>
      <c r="B371">
        <v>72309884</v>
      </c>
      <c r="C371">
        <v>72315236</v>
      </c>
      <c r="D371">
        <v>70619123</v>
      </c>
      <c r="E371">
        <v>1</v>
      </c>
      <c r="F371">
        <v>1</v>
      </c>
      <c r="G371">
        <v>1</v>
      </c>
      <c r="H371">
        <v>2</v>
      </c>
      <c r="I371" t="s">
        <v>948</v>
      </c>
      <c r="J371" t="s">
        <v>949</v>
      </c>
      <c r="K371" t="s">
        <v>950</v>
      </c>
      <c r="L371">
        <v>1368</v>
      </c>
      <c r="N371">
        <v>1011</v>
      </c>
      <c r="O371" t="s">
        <v>926</v>
      </c>
      <c r="P371" t="s">
        <v>926</v>
      </c>
      <c r="Q371">
        <v>1</v>
      </c>
      <c r="W371">
        <v>0</v>
      </c>
      <c r="X371">
        <v>1784360336</v>
      </c>
      <c r="Y371">
        <f t="shared" si="122"/>
        <v>2.2400000000000002</v>
      </c>
      <c r="AA371">
        <v>0</v>
      </c>
      <c r="AB371">
        <v>6.64</v>
      </c>
      <c r="AC371">
        <v>0</v>
      </c>
      <c r="AD371">
        <v>0</v>
      </c>
      <c r="AE371">
        <v>0</v>
      </c>
      <c r="AF371">
        <v>4.5199999999999996</v>
      </c>
      <c r="AG371">
        <v>0</v>
      </c>
      <c r="AH371">
        <v>0</v>
      </c>
      <c r="AI371">
        <v>1</v>
      </c>
      <c r="AJ371">
        <v>1.47</v>
      </c>
      <c r="AK371">
        <v>1</v>
      </c>
      <c r="AL371">
        <v>1</v>
      </c>
      <c r="AM371">
        <v>2</v>
      </c>
      <c r="AN371">
        <v>0</v>
      </c>
      <c r="AO371">
        <v>0</v>
      </c>
      <c r="AP371">
        <v>1</v>
      </c>
      <c r="AQ371">
        <v>1</v>
      </c>
      <c r="AR371">
        <v>0</v>
      </c>
      <c r="AS371" t="s">
        <v>3</v>
      </c>
      <c r="AT371">
        <v>1.1200000000000001</v>
      </c>
      <c r="AU371" t="s">
        <v>430</v>
      </c>
      <c r="AV371">
        <v>1</v>
      </c>
      <c r="AW371">
        <v>2</v>
      </c>
      <c r="AX371">
        <v>72315250</v>
      </c>
      <c r="AY371">
        <v>1</v>
      </c>
      <c r="AZ371">
        <v>0</v>
      </c>
      <c r="BA371">
        <v>397</v>
      </c>
      <c r="BB371">
        <v>1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5.0624000000000002</v>
      </c>
      <c r="BL371">
        <v>0</v>
      </c>
      <c r="BM371">
        <v>0</v>
      </c>
      <c r="BN371">
        <v>0</v>
      </c>
      <c r="BO371">
        <v>0</v>
      </c>
      <c r="BP371">
        <v>1</v>
      </c>
      <c r="BQ371">
        <v>0</v>
      </c>
      <c r="BR371">
        <v>10.1248</v>
      </c>
      <c r="BS371">
        <v>0</v>
      </c>
      <c r="BT371">
        <v>0</v>
      </c>
      <c r="BU371">
        <v>0</v>
      </c>
      <c r="BV371">
        <v>0</v>
      </c>
      <c r="BW371">
        <v>1</v>
      </c>
      <c r="CV371">
        <v>0</v>
      </c>
      <c r="CW371">
        <f>ROUND(Y371*Source!I420*DO371,7)</f>
        <v>0</v>
      </c>
      <c r="CX371">
        <f>ROUND(Y371*Source!I420,7)</f>
        <v>5.1520000000000003E-3</v>
      </c>
      <c r="CY371">
        <f>AB371</f>
        <v>6.64</v>
      </c>
      <c r="CZ371">
        <f>AF371</f>
        <v>4.5199999999999996</v>
      </c>
      <c r="DA371">
        <f>AJ371</f>
        <v>1.47</v>
      </c>
      <c r="DB371">
        <f t="shared" si="123"/>
        <v>10.119999999999999</v>
      </c>
      <c r="DC371">
        <f t="shared" si="124"/>
        <v>0</v>
      </c>
      <c r="DD371" t="s">
        <v>3</v>
      </c>
      <c r="DE371" t="s">
        <v>3</v>
      </c>
      <c r="DF371">
        <f t="shared" si="125"/>
        <v>0</v>
      </c>
      <c r="DG371">
        <f>ROUND(ROUND(AF371*AJ371,2)*CX371,2)</f>
        <v>0.03</v>
      </c>
      <c r="DH371">
        <f t="shared" si="111"/>
        <v>0</v>
      </c>
      <c r="DI371">
        <f t="shared" si="112"/>
        <v>0</v>
      </c>
      <c r="DJ371">
        <f>DG371+DH371</f>
        <v>0.03</v>
      </c>
      <c r="DK371">
        <v>0</v>
      </c>
      <c r="DL371" t="s">
        <v>3</v>
      </c>
      <c r="DM371">
        <v>0</v>
      </c>
      <c r="DN371" t="s">
        <v>3</v>
      </c>
      <c r="DO371">
        <v>0</v>
      </c>
    </row>
    <row r="372" spans="1:119" x14ac:dyDescent="0.2">
      <c r="A372">
        <f>ROW(Source!A420)</f>
        <v>420</v>
      </c>
      <c r="B372">
        <v>72309884</v>
      </c>
      <c r="C372">
        <v>72315236</v>
      </c>
      <c r="D372">
        <v>70586685</v>
      </c>
      <c r="E372">
        <v>1</v>
      </c>
      <c r="F372">
        <v>1</v>
      </c>
      <c r="G372">
        <v>1</v>
      </c>
      <c r="H372">
        <v>3</v>
      </c>
      <c r="I372" t="s">
        <v>437</v>
      </c>
      <c r="J372" t="s">
        <v>439</v>
      </c>
      <c r="K372" t="s">
        <v>438</v>
      </c>
      <c r="L372">
        <v>1348</v>
      </c>
      <c r="N372">
        <v>1009</v>
      </c>
      <c r="O372" t="s">
        <v>236</v>
      </c>
      <c r="P372" t="s">
        <v>236</v>
      </c>
      <c r="Q372">
        <v>1000</v>
      </c>
      <c r="W372">
        <v>0</v>
      </c>
      <c r="X372">
        <v>-490487806</v>
      </c>
      <c r="Y372">
        <f t="shared" si="122"/>
        <v>0.02</v>
      </c>
      <c r="AA372">
        <v>96725.29</v>
      </c>
      <c r="AB372">
        <v>0</v>
      </c>
      <c r="AC372">
        <v>0</v>
      </c>
      <c r="AD372">
        <v>0</v>
      </c>
      <c r="AE372">
        <v>96725.29</v>
      </c>
      <c r="AF372">
        <v>0</v>
      </c>
      <c r="AG372">
        <v>0</v>
      </c>
      <c r="AH372">
        <v>0</v>
      </c>
      <c r="AI372">
        <v>1</v>
      </c>
      <c r="AJ372">
        <v>1</v>
      </c>
      <c r="AK372">
        <v>1</v>
      </c>
      <c r="AL372">
        <v>1</v>
      </c>
      <c r="AM372">
        <v>0</v>
      </c>
      <c r="AN372">
        <v>0</v>
      </c>
      <c r="AO372">
        <v>0</v>
      </c>
      <c r="AP372">
        <v>1</v>
      </c>
      <c r="AQ372">
        <v>0</v>
      </c>
      <c r="AR372">
        <v>0</v>
      </c>
      <c r="AS372" t="s">
        <v>3</v>
      </c>
      <c r="AT372">
        <v>0.01</v>
      </c>
      <c r="AU372" t="s">
        <v>430</v>
      </c>
      <c r="AV372">
        <v>0</v>
      </c>
      <c r="AW372">
        <v>1</v>
      </c>
      <c r="AX372">
        <v>-1</v>
      </c>
      <c r="AY372">
        <v>0</v>
      </c>
      <c r="AZ372">
        <v>0</v>
      </c>
      <c r="BA372" t="s">
        <v>3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CV372">
        <v>0</v>
      </c>
      <c r="CW372">
        <v>0</v>
      </c>
      <c r="CX372">
        <f>ROUND(Y372*Source!I420,7)</f>
        <v>4.6E-5</v>
      </c>
      <c r="CY372">
        <f>AA372</f>
        <v>96725.29</v>
      </c>
      <c r="CZ372">
        <f>AE372</f>
        <v>96725.29</v>
      </c>
      <c r="DA372">
        <f>AI372</f>
        <v>1</v>
      </c>
      <c r="DB372">
        <f t="shared" si="123"/>
        <v>1934.5</v>
      </c>
      <c r="DC372">
        <f t="shared" si="124"/>
        <v>0</v>
      </c>
      <c r="DD372" t="s">
        <v>3</v>
      </c>
      <c r="DE372" t="s">
        <v>3</v>
      </c>
      <c r="DF372">
        <f t="shared" si="125"/>
        <v>4.45</v>
      </c>
      <c r="DG372">
        <f>ROUND(ROUND(AF372,2)*CX372,2)</f>
        <v>0</v>
      </c>
      <c r="DH372">
        <f t="shared" si="111"/>
        <v>0</v>
      </c>
      <c r="DI372">
        <f t="shared" si="112"/>
        <v>0</v>
      </c>
      <c r="DJ372">
        <f>DF372</f>
        <v>4.45</v>
      </c>
      <c r="DK372">
        <v>1</v>
      </c>
      <c r="DL372" t="s">
        <v>3</v>
      </c>
      <c r="DM372">
        <v>0</v>
      </c>
      <c r="DN372" t="s">
        <v>3</v>
      </c>
      <c r="DO372">
        <v>0</v>
      </c>
    </row>
    <row r="373" spans="1:119" x14ac:dyDescent="0.2">
      <c r="A373">
        <f>ROW(Source!A420)</f>
        <v>420</v>
      </c>
      <c r="B373">
        <v>72309884</v>
      </c>
      <c r="C373">
        <v>72315236</v>
      </c>
      <c r="D373">
        <v>70587181</v>
      </c>
      <c r="E373">
        <v>1</v>
      </c>
      <c r="F373">
        <v>1</v>
      </c>
      <c r="G373">
        <v>1</v>
      </c>
      <c r="H373">
        <v>3</v>
      </c>
      <c r="I373" t="s">
        <v>454</v>
      </c>
      <c r="J373" t="s">
        <v>456</v>
      </c>
      <c r="K373" t="s">
        <v>455</v>
      </c>
      <c r="L373">
        <v>1348</v>
      </c>
      <c r="N373">
        <v>1009</v>
      </c>
      <c r="O373" t="s">
        <v>236</v>
      </c>
      <c r="P373" t="s">
        <v>236</v>
      </c>
      <c r="Q373">
        <v>1000</v>
      </c>
      <c r="W373">
        <v>0</v>
      </c>
      <c r="X373">
        <v>228153651</v>
      </c>
      <c r="Y373">
        <f t="shared" si="122"/>
        <v>4.0000000000000001E-3</v>
      </c>
      <c r="AA373">
        <v>94797.1</v>
      </c>
      <c r="AB373">
        <v>0</v>
      </c>
      <c r="AC373">
        <v>0</v>
      </c>
      <c r="AD373">
        <v>0</v>
      </c>
      <c r="AE373">
        <v>58516.73</v>
      </c>
      <c r="AF373">
        <v>0</v>
      </c>
      <c r="AG373">
        <v>0</v>
      </c>
      <c r="AH373">
        <v>0</v>
      </c>
      <c r="AI373">
        <v>1.62</v>
      </c>
      <c r="AJ373">
        <v>1</v>
      </c>
      <c r="AK373">
        <v>1</v>
      </c>
      <c r="AL373">
        <v>1</v>
      </c>
      <c r="AM373">
        <v>0</v>
      </c>
      <c r="AN373">
        <v>0</v>
      </c>
      <c r="AO373">
        <v>0</v>
      </c>
      <c r="AP373">
        <v>1</v>
      </c>
      <c r="AQ373">
        <v>0</v>
      </c>
      <c r="AR373">
        <v>0</v>
      </c>
      <c r="AS373" t="s">
        <v>3</v>
      </c>
      <c r="AT373">
        <v>2E-3</v>
      </c>
      <c r="AU373" t="s">
        <v>430</v>
      </c>
      <c r="AV373">
        <v>0</v>
      </c>
      <c r="AW373">
        <v>1</v>
      </c>
      <c r="AX373">
        <v>-1</v>
      </c>
      <c r="AY373">
        <v>0</v>
      </c>
      <c r="AZ373">
        <v>0</v>
      </c>
      <c r="BA373" t="s">
        <v>3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CV373">
        <v>0</v>
      </c>
      <c r="CW373">
        <v>0</v>
      </c>
      <c r="CX373">
        <f>ROUND(Y373*Source!I420,7)</f>
        <v>9.2E-6</v>
      </c>
      <c r="CY373">
        <f>AA373</f>
        <v>94797.1</v>
      </c>
      <c r="CZ373">
        <f>AE373</f>
        <v>58516.73</v>
      </c>
      <c r="DA373">
        <f>AI373</f>
        <v>1.62</v>
      </c>
      <c r="DB373">
        <f t="shared" si="123"/>
        <v>234.06</v>
      </c>
      <c r="DC373">
        <f t="shared" si="124"/>
        <v>0</v>
      </c>
      <c r="DD373" t="s">
        <v>3</v>
      </c>
      <c r="DE373" t="s">
        <v>3</v>
      </c>
      <c r="DF373">
        <f>ROUND(ROUND(AE373*AI373,2)*CX373,2)</f>
        <v>0.87</v>
      </c>
      <c r="DG373">
        <f>ROUND(ROUND(AF373,2)*CX373,2)</f>
        <v>0</v>
      </c>
      <c r="DH373">
        <f t="shared" si="111"/>
        <v>0</v>
      </c>
      <c r="DI373">
        <f t="shared" si="112"/>
        <v>0</v>
      </c>
      <c r="DJ373">
        <f>DF373</f>
        <v>0.87</v>
      </c>
      <c r="DK373">
        <v>0</v>
      </c>
      <c r="DL373" t="s">
        <v>3</v>
      </c>
      <c r="DM373">
        <v>0</v>
      </c>
      <c r="DN373" t="s">
        <v>3</v>
      </c>
      <c r="DO373">
        <v>0</v>
      </c>
    </row>
    <row r="374" spans="1:119" x14ac:dyDescent="0.2">
      <c r="A374">
        <f>ROW(Source!A423)</f>
        <v>423</v>
      </c>
      <c r="B374">
        <v>72309884</v>
      </c>
      <c r="C374">
        <v>72315255</v>
      </c>
      <c r="D374">
        <v>20049167</v>
      </c>
      <c r="E374">
        <v>118</v>
      </c>
      <c r="F374">
        <v>1</v>
      </c>
      <c r="G374">
        <v>1</v>
      </c>
      <c r="H374">
        <v>1</v>
      </c>
      <c r="I374" t="s">
        <v>1042</v>
      </c>
      <c r="J374" t="s">
        <v>3</v>
      </c>
      <c r="K374" t="s">
        <v>1043</v>
      </c>
      <c r="L374">
        <v>1191</v>
      </c>
      <c r="N374">
        <v>1013</v>
      </c>
      <c r="O374" t="s">
        <v>922</v>
      </c>
      <c r="P374" t="s">
        <v>922</v>
      </c>
      <c r="Q374">
        <v>1</v>
      </c>
      <c r="W374">
        <v>0</v>
      </c>
      <c r="X374">
        <v>-715079457</v>
      </c>
      <c r="Y374">
        <f t="shared" si="122"/>
        <v>5.08</v>
      </c>
      <c r="AA374">
        <v>0</v>
      </c>
      <c r="AB374">
        <v>0</v>
      </c>
      <c r="AC374">
        <v>0</v>
      </c>
      <c r="AD374">
        <v>371.85</v>
      </c>
      <c r="AE374">
        <v>0</v>
      </c>
      <c r="AF374">
        <v>0</v>
      </c>
      <c r="AG374">
        <v>0</v>
      </c>
      <c r="AH374">
        <v>371.85</v>
      </c>
      <c r="AI374">
        <v>1</v>
      </c>
      <c r="AJ374">
        <v>1</v>
      </c>
      <c r="AK374">
        <v>1</v>
      </c>
      <c r="AL374">
        <v>1</v>
      </c>
      <c r="AM374">
        <v>-2</v>
      </c>
      <c r="AN374">
        <v>0</v>
      </c>
      <c r="AO374">
        <v>0</v>
      </c>
      <c r="AP374">
        <v>1</v>
      </c>
      <c r="AQ374">
        <v>1</v>
      </c>
      <c r="AR374">
        <v>0</v>
      </c>
      <c r="AS374" t="s">
        <v>3</v>
      </c>
      <c r="AT374">
        <v>2.54</v>
      </c>
      <c r="AU374" t="s">
        <v>430</v>
      </c>
      <c r="AV374">
        <v>1</v>
      </c>
      <c r="AW374">
        <v>2</v>
      </c>
      <c r="AX374">
        <v>72315264</v>
      </c>
      <c r="AY374">
        <v>1</v>
      </c>
      <c r="AZ374">
        <v>0</v>
      </c>
      <c r="BA374">
        <v>400</v>
      </c>
      <c r="BB374">
        <v>1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944.49900000000002</v>
      </c>
      <c r="BN374">
        <v>2.54</v>
      </c>
      <c r="BO374">
        <v>0</v>
      </c>
      <c r="BP374">
        <v>1</v>
      </c>
      <c r="BQ374">
        <v>0</v>
      </c>
      <c r="BR374">
        <v>0</v>
      </c>
      <c r="BS374">
        <v>0</v>
      </c>
      <c r="BT374">
        <v>1888.998</v>
      </c>
      <c r="BU374">
        <v>5.08</v>
      </c>
      <c r="BV374">
        <v>0</v>
      </c>
      <c r="BW374">
        <v>1</v>
      </c>
      <c r="CU374">
        <f>ROUND(AT374*Source!I423*AH374*AL374,2)</f>
        <v>2.17</v>
      </c>
      <c r="CV374">
        <f>ROUND(Y374*Source!I423,7)</f>
        <v>1.1684E-2</v>
      </c>
      <c r="CW374">
        <v>0</v>
      </c>
      <c r="CX374">
        <f>ROUND(Y374*Source!I423,7)</f>
        <v>1.1684E-2</v>
      </c>
      <c r="CY374">
        <f>AD374</f>
        <v>371.85</v>
      </c>
      <c r="CZ374">
        <f>AH374</f>
        <v>371.85</v>
      </c>
      <c r="DA374">
        <f>AL374</f>
        <v>1</v>
      </c>
      <c r="DB374">
        <f t="shared" si="123"/>
        <v>1889</v>
      </c>
      <c r="DC374">
        <f t="shared" si="124"/>
        <v>0</v>
      </c>
      <c r="DD374" t="s">
        <v>3</v>
      </c>
      <c r="DE374" t="s">
        <v>3</v>
      </c>
      <c r="DF374">
        <f t="shared" ref="DF374:DF379" si="126">ROUND(ROUND(AE374,2)*CX374,2)</f>
        <v>0</v>
      </c>
      <c r="DG374">
        <f>ROUND(ROUND(AF374,2)*CX374,2)</f>
        <v>0</v>
      </c>
      <c r="DH374">
        <f t="shared" si="111"/>
        <v>0</v>
      </c>
      <c r="DI374">
        <f t="shared" si="112"/>
        <v>4.34</v>
      </c>
      <c r="DJ374">
        <f>DI374</f>
        <v>4.34</v>
      </c>
      <c r="DK374">
        <v>1</v>
      </c>
      <c r="DL374" t="s">
        <v>3</v>
      </c>
      <c r="DM374">
        <v>0</v>
      </c>
      <c r="DN374" t="s">
        <v>3</v>
      </c>
      <c r="DO374">
        <v>0</v>
      </c>
    </row>
    <row r="375" spans="1:119" x14ac:dyDescent="0.2">
      <c r="A375">
        <f>ROW(Source!A423)</f>
        <v>423</v>
      </c>
      <c r="B375">
        <v>72309884</v>
      </c>
      <c r="C375">
        <v>72315255</v>
      </c>
      <c r="D375">
        <v>20049115</v>
      </c>
      <c r="E375">
        <v>118</v>
      </c>
      <c r="F375">
        <v>1</v>
      </c>
      <c r="G375">
        <v>1</v>
      </c>
      <c r="H375">
        <v>1</v>
      </c>
      <c r="I375" t="s">
        <v>920</v>
      </c>
      <c r="J375" t="s">
        <v>3</v>
      </c>
      <c r="K375" t="s">
        <v>921</v>
      </c>
      <c r="L375">
        <v>1191</v>
      </c>
      <c r="N375">
        <v>1013</v>
      </c>
      <c r="O375" t="s">
        <v>922</v>
      </c>
      <c r="P375" t="s">
        <v>922</v>
      </c>
      <c r="Q375">
        <v>1</v>
      </c>
      <c r="W375">
        <v>0</v>
      </c>
      <c r="X375">
        <v>-1417349443</v>
      </c>
      <c r="Y375">
        <f t="shared" si="122"/>
        <v>0.04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1</v>
      </c>
      <c r="AJ375">
        <v>1</v>
      </c>
      <c r="AK375">
        <v>1</v>
      </c>
      <c r="AL375">
        <v>1</v>
      </c>
      <c r="AM375">
        <v>-2</v>
      </c>
      <c r="AN375">
        <v>0</v>
      </c>
      <c r="AO375">
        <v>0</v>
      </c>
      <c r="AP375">
        <v>1</v>
      </c>
      <c r="AQ375">
        <v>1</v>
      </c>
      <c r="AR375">
        <v>0</v>
      </c>
      <c r="AS375" t="s">
        <v>3</v>
      </c>
      <c r="AT375">
        <v>0.02</v>
      </c>
      <c r="AU375" t="s">
        <v>430</v>
      </c>
      <c r="AV375">
        <v>2</v>
      </c>
      <c r="AW375">
        <v>2</v>
      </c>
      <c r="AX375">
        <v>72315265</v>
      </c>
      <c r="AY375">
        <v>1</v>
      </c>
      <c r="AZ375">
        <v>0</v>
      </c>
      <c r="BA375">
        <v>401</v>
      </c>
      <c r="BB375">
        <v>1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CV375">
        <v>0</v>
      </c>
      <c r="CW375">
        <v>0</v>
      </c>
      <c r="CX375">
        <f>ROUND(Y375*Source!I423,7)</f>
        <v>9.2E-5</v>
      </c>
      <c r="CY375">
        <f>AD375</f>
        <v>0</v>
      </c>
      <c r="CZ375">
        <f>AH375</f>
        <v>0</v>
      </c>
      <c r="DA375">
        <f>AL375</f>
        <v>1</v>
      </c>
      <c r="DB375">
        <f t="shared" si="123"/>
        <v>0</v>
      </c>
      <c r="DC375">
        <f t="shared" si="124"/>
        <v>0</v>
      </c>
      <c r="DD375" t="s">
        <v>3</v>
      </c>
      <c r="DE375" t="s">
        <v>3</v>
      </c>
      <c r="DF375">
        <f t="shared" si="126"/>
        <v>0</v>
      </c>
      <c r="DG375">
        <f>ROUND(ROUND(AF375,2)*CX375,2)</f>
        <v>0</v>
      </c>
      <c r="DH375">
        <f t="shared" si="111"/>
        <v>0</v>
      </c>
      <c r="DI375">
        <f t="shared" si="112"/>
        <v>0</v>
      </c>
      <c r="DJ375">
        <f>DI375</f>
        <v>0</v>
      </c>
      <c r="DK375">
        <v>0</v>
      </c>
      <c r="DL375" t="s">
        <v>3</v>
      </c>
      <c r="DM375">
        <v>0</v>
      </c>
      <c r="DN375" t="s">
        <v>3</v>
      </c>
      <c r="DO375">
        <v>0</v>
      </c>
    </row>
    <row r="376" spans="1:119" x14ac:dyDescent="0.2">
      <c r="A376">
        <f>ROW(Source!A423)</f>
        <v>423</v>
      </c>
      <c r="B376">
        <v>72309884</v>
      </c>
      <c r="C376">
        <v>72315255</v>
      </c>
      <c r="D376">
        <v>70617795</v>
      </c>
      <c r="E376">
        <v>1</v>
      </c>
      <c r="F376">
        <v>1</v>
      </c>
      <c r="G376">
        <v>1</v>
      </c>
      <c r="H376">
        <v>2</v>
      </c>
      <c r="I376" t="s">
        <v>1265</v>
      </c>
      <c r="J376" t="s">
        <v>1266</v>
      </c>
      <c r="K376" t="s">
        <v>1267</v>
      </c>
      <c r="L376">
        <v>1368</v>
      </c>
      <c r="N376">
        <v>1011</v>
      </c>
      <c r="O376" t="s">
        <v>926</v>
      </c>
      <c r="P376" t="s">
        <v>926</v>
      </c>
      <c r="Q376">
        <v>1</v>
      </c>
      <c r="W376">
        <v>0</v>
      </c>
      <c r="X376">
        <v>-43419242</v>
      </c>
      <c r="Y376">
        <f t="shared" si="122"/>
        <v>0.02</v>
      </c>
      <c r="AA376">
        <v>0</v>
      </c>
      <c r="AB376">
        <v>10.59</v>
      </c>
      <c r="AC376">
        <v>0</v>
      </c>
      <c r="AD376">
        <v>0</v>
      </c>
      <c r="AE376">
        <v>0</v>
      </c>
      <c r="AF376">
        <v>6.62</v>
      </c>
      <c r="AG376">
        <v>0</v>
      </c>
      <c r="AH376">
        <v>0</v>
      </c>
      <c r="AI376">
        <v>1</v>
      </c>
      <c r="AJ376">
        <v>1.6</v>
      </c>
      <c r="AK376">
        <v>1</v>
      </c>
      <c r="AL376">
        <v>1</v>
      </c>
      <c r="AM376">
        <v>2</v>
      </c>
      <c r="AN376">
        <v>0</v>
      </c>
      <c r="AO376">
        <v>0</v>
      </c>
      <c r="AP376">
        <v>1</v>
      </c>
      <c r="AQ376">
        <v>1</v>
      </c>
      <c r="AR376">
        <v>0</v>
      </c>
      <c r="AS376" t="s">
        <v>3</v>
      </c>
      <c r="AT376">
        <v>0.01</v>
      </c>
      <c r="AU376" t="s">
        <v>430</v>
      </c>
      <c r="AV376">
        <v>1</v>
      </c>
      <c r="AW376">
        <v>2</v>
      </c>
      <c r="AX376">
        <v>72315266</v>
      </c>
      <c r="AY376">
        <v>1</v>
      </c>
      <c r="AZ376">
        <v>0</v>
      </c>
      <c r="BA376">
        <v>402</v>
      </c>
      <c r="BB376">
        <v>1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6.6200000000000009E-2</v>
      </c>
      <c r="BL376">
        <v>0</v>
      </c>
      <c r="BM376">
        <v>0</v>
      </c>
      <c r="BN376">
        <v>0</v>
      </c>
      <c r="BO376">
        <v>0</v>
      </c>
      <c r="BP376">
        <v>1</v>
      </c>
      <c r="BQ376">
        <v>0</v>
      </c>
      <c r="BR376">
        <v>0.13240000000000002</v>
      </c>
      <c r="BS376">
        <v>0</v>
      </c>
      <c r="BT376">
        <v>0</v>
      </c>
      <c r="BU376">
        <v>0</v>
      </c>
      <c r="BV376">
        <v>0</v>
      </c>
      <c r="BW376">
        <v>1</v>
      </c>
      <c r="CV376">
        <v>0</v>
      </c>
      <c r="CW376">
        <f>ROUND(Y376*Source!I423*DO376,7)</f>
        <v>0</v>
      </c>
      <c r="CX376">
        <f>ROUND(Y376*Source!I423,7)</f>
        <v>4.6E-5</v>
      </c>
      <c r="CY376">
        <f>AB376</f>
        <v>10.59</v>
      </c>
      <c r="CZ376">
        <f>AF376</f>
        <v>6.62</v>
      </c>
      <c r="DA376">
        <f>AJ376</f>
        <v>1.6</v>
      </c>
      <c r="DB376">
        <f t="shared" si="123"/>
        <v>0.14000000000000001</v>
      </c>
      <c r="DC376">
        <f t="shared" si="124"/>
        <v>0</v>
      </c>
      <c r="DD376" t="s">
        <v>3</v>
      </c>
      <c r="DE376" t="s">
        <v>3</v>
      </c>
      <c r="DF376">
        <f t="shared" si="126"/>
        <v>0</v>
      </c>
      <c r="DG376">
        <f>ROUND(ROUND(AF376*AJ376,2)*CX376,2)</f>
        <v>0</v>
      </c>
      <c r="DH376">
        <f t="shared" si="111"/>
        <v>0</v>
      </c>
      <c r="DI376">
        <f t="shared" si="112"/>
        <v>0</v>
      </c>
      <c r="DJ376">
        <f>DG376+DH376</f>
        <v>0</v>
      </c>
      <c r="DK376">
        <v>0</v>
      </c>
      <c r="DL376" t="s">
        <v>3</v>
      </c>
      <c r="DM376">
        <v>0</v>
      </c>
      <c r="DN376" t="s">
        <v>3</v>
      </c>
      <c r="DO376">
        <v>0</v>
      </c>
    </row>
    <row r="377" spans="1:119" x14ac:dyDescent="0.2">
      <c r="A377">
        <f>ROW(Source!A423)</f>
        <v>423</v>
      </c>
      <c r="B377">
        <v>72309884</v>
      </c>
      <c r="C377">
        <v>72315255</v>
      </c>
      <c r="D377">
        <v>70617813</v>
      </c>
      <c r="E377">
        <v>1</v>
      </c>
      <c r="F377">
        <v>1</v>
      </c>
      <c r="G377">
        <v>1</v>
      </c>
      <c r="H377">
        <v>2</v>
      </c>
      <c r="I377" t="s">
        <v>1132</v>
      </c>
      <c r="J377" t="s">
        <v>1133</v>
      </c>
      <c r="K377" t="s">
        <v>1134</v>
      </c>
      <c r="L377">
        <v>1368</v>
      </c>
      <c r="N377">
        <v>1011</v>
      </c>
      <c r="O377" t="s">
        <v>926</v>
      </c>
      <c r="P377" t="s">
        <v>926</v>
      </c>
      <c r="Q377">
        <v>1</v>
      </c>
      <c r="W377">
        <v>0</v>
      </c>
      <c r="X377">
        <v>-771947225</v>
      </c>
      <c r="Y377">
        <f t="shared" si="122"/>
        <v>0.02</v>
      </c>
      <c r="AA377">
        <v>0</v>
      </c>
      <c r="AB377">
        <v>1647.51</v>
      </c>
      <c r="AC377">
        <v>452.68</v>
      </c>
      <c r="AD377">
        <v>0</v>
      </c>
      <c r="AE377">
        <v>0</v>
      </c>
      <c r="AF377">
        <v>1647.51</v>
      </c>
      <c r="AG377">
        <v>452.68</v>
      </c>
      <c r="AH377">
        <v>0</v>
      </c>
      <c r="AI377">
        <v>1</v>
      </c>
      <c r="AJ377">
        <v>1</v>
      </c>
      <c r="AK377">
        <v>1</v>
      </c>
      <c r="AL377">
        <v>1</v>
      </c>
      <c r="AM377">
        <v>-2</v>
      </c>
      <c r="AN377">
        <v>0</v>
      </c>
      <c r="AO377">
        <v>0</v>
      </c>
      <c r="AP377">
        <v>1</v>
      </c>
      <c r="AQ377">
        <v>1</v>
      </c>
      <c r="AR377">
        <v>0</v>
      </c>
      <c r="AS377" t="s">
        <v>3</v>
      </c>
      <c r="AT377">
        <v>0.01</v>
      </c>
      <c r="AU377" t="s">
        <v>430</v>
      </c>
      <c r="AV377">
        <v>1</v>
      </c>
      <c r="AW377">
        <v>2</v>
      </c>
      <c r="AX377">
        <v>72315267</v>
      </c>
      <c r="AY377">
        <v>1</v>
      </c>
      <c r="AZ377">
        <v>0</v>
      </c>
      <c r="BA377">
        <v>403</v>
      </c>
      <c r="BB377">
        <v>1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16.475100000000001</v>
      </c>
      <c r="BL377">
        <v>4.5268000000000006</v>
      </c>
      <c r="BM377">
        <v>0</v>
      </c>
      <c r="BN377">
        <v>0</v>
      </c>
      <c r="BO377">
        <v>0.01</v>
      </c>
      <c r="BP377">
        <v>1</v>
      </c>
      <c r="BQ377">
        <v>0</v>
      </c>
      <c r="BR377">
        <v>32.950200000000002</v>
      </c>
      <c r="BS377">
        <v>9.0536000000000012</v>
      </c>
      <c r="BT377">
        <v>0</v>
      </c>
      <c r="BU377">
        <v>0</v>
      </c>
      <c r="BV377">
        <v>0.02</v>
      </c>
      <c r="BW377">
        <v>1</v>
      </c>
      <c r="CV377">
        <v>0</v>
      </c>
      <c r="CW377">
        <f>ROUND(Y377*Source!I423*DO377,7)</f>
        <v>4.6E-5</v>
      </c>
      <c r="CX377">
        <f>ROUND(Y377*Source!I423,7)</f>
        <v>4.6E-5</v>
      </c>
      <c r="CY377">
        <f>AB377</f>
        <v>1647.51</v>
      </c>
      <c r="CZ377">
        <f>AF377</f>
        <v>1647.51</v>
      </c>
      <c r="DA377">
        <f>AJ377</f>
        <v>1</v>
      </c>
      <c r="DB377">
        <f t="shared" si="123"/>
        <v>32.96</v>
      </c>
      <c r="DC377">
        <f t="shared" si="124"/>
        <v>9.06</v>
      </c>
      <c r="DD377" t="s">
        <v>3</v>
      </c>
      <c r="DE377" t="s">
        <v>3</v>
      </c>
      <c r="DF377">
        <f t="shared" si="126"/>
        <v>0</v>
      </c>
      <c r="DG377">
        <f>ROUND(ROUND(AF377,2)*CX377,2)</f>
        <v>0.08</v>
      </c>
      <c r="DH377">
        <f t="shared" si="111"/>
        <v>0.02</v>
      </c>
      <c r="DI377">
        <f t="shared" si="112"/>
        <v>0</v>
      </c>
      <c r="DJ377">
        <f>DG377+DH377</f>
        <v>0.1</v>
      </c>
      <c r="DK377">
        <v>1</v>
      </c>
      <c r="DL377" t="s">
        <v>933</v>
      </c>
      <c r="DM377">
        <v>5</v>
      </c>
      <c r="DN377" t="s">
        <v>922</v>
      </c>
      <c r="DO377">
        <v>1</v>
      </c>
    </row>
    <row r="378" spans="1:119" x14ac:dyDescent="0.2">
      <c r="A378">
        <f>ROW(Source!A423)</f>
        <v>423</v>
      </c>
      <c r="B378">
        <v>72309884</v>
      </c>
      <c r="C378">
        <v>72315255</v>
      </c>
      <c r="D378">
        <v>70618558</v>
      </c>
      <c r="E378">
        <v>1</v>
      </c>
      <c r="F378">
        <v>1</v>
      </c>
      <c r="G378">
        <v>1</v>
      </c>
      <c r="H378">
        <v>2</v>
      </c>
      <c r="I378" t="s">
        <v>978</v>
      </c>
      <c r="J378" t="s">
        <v>979</v>
      </c>
      <c r="K378" t="s">
        <v>980</v>
      </c>
      <c r="L378">
        <v>1368</v>
      </c>
      <c r="N378">
        <v>1011</v>
      </c>
      <c r="O378" t="s">
        <v>926</v>
      </c>
      <c r="P378" t="s">
        <v>926</v>
      </c>
      <c r="Q378">
        <v>1</v>
      </c>
      <c r="W378">
        <v>0</v>
      </c>
      <c r="X378">
        <v>-312038840</v>
      </c>
      <c r="Y378">
        <f t="shared" si="122"/>
        <v>0.02</v>
      </c>
      <c r="AA378">
        <v>0</v>
      </c>
      <c r="AB378">
        <v>579.09</v>
      </c>
      <c r="AC378">
        <v>393.89</v>
      </c>
      <c r="AD378">
        <v>0</v>
      </c>
      <c r="AE378">
        <v>0</v>
      </c>
      <c r="AF378">
        <v>579.09</v>
      </c>
      <c r="AG378">
        <v>393.89</v>
      </c>
      <c r="AH378">
        <v>0</v>
      </c>
      <c r="AI378">
        <v>1</v>
      </c>
      <c r="AJ378">
        <v>1</v>
      </c>
      <c r="AK378">
        <v>1</v>
      </c>
      <c r="AL378">
        <v>1</v>
      </c>
      <c r="AM378">
        <v>-2</v>
      </c>
      <c r="AN378">
        <v>0</v>
      </c>
      <c r="AO378">
        <v>0</v>
      </c>
      <c r="AP378">
        <v>1</v>
      </c>
      <c r="AQ378">
        <v>1</v>
      </c>
      <c r="AR378">
        <v>0</v>
      </c>
      <c r="AS378" t="s">
        <v>3</v>
      </c>
      <c r="AT378">
        <v>0.01</v>
      </c>
      <c r="AU378" t="s">
        <v>430</v>
      </c>
      <c r="AV378">
        <v>1</v>
      </c>
      <c r="AW378">
        <v>2</v>
      </c>
      <c r="AX378">
        <v>72315268</v>
      </c>
      <c r="AY378">
        <v>1</v>
      </c>
      <c r="AZ378">
        <v>0</v>
      </c>
      <c r="BA378">
        <v>404</v>
      </c>
      <c r="BB378">
        <v>1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5.7909000000000006</v>
      </c>
      <c r="BL378">
        <v>3.9388999999999998</v>
      </c>
      <c r="BM378">
        <v>0</v>
      </c>
      <c r="BN378">
        <v>0</v>
      </c>
      <c r="BO378">
        <v>0.01</v>
      </c>
      <c r="BP378">
        <v>1</v>
      </c>
      <c r="BQ378">
        <v>0</v>
      </c>
      <c r="BR378">
        <v>11.581800000000001</v>
      </c>
      <c r="BS378">
        <v>7.8777999999999997</v>
      </c>
      <c r="BT378">
        <v>0</v>
      </c>
      <c r="BU378">
        <v>0</v>
      </c>
      <c r="BV378">
        <v>0.02</v>
      </c>
      <c r="BW378">
        <v>1</v>
      </c>
      <c r="CV378">
        <v>0</v>
      </c>
      <c r="CW378">
        <f>ROUND(Y378*Source!I423*DO378,7)</f>
        <v>4.6E-5</v>
      </c>
      <c r="CX378">
        <f>ROUND(Y378*Source!I423,7)</f>
        <v>4.6E-5</v>
      </c>
      <c r="CY378">
        <f>AB378</f>
        <v>579.09</v>
      </c>
      <c r="CZ378">
        <f>AF378</f>
        <v>579.09</v>
      </c>
      <c r="DA378">
        <f>AJ378</f>
        <v>1</v>
      </c>
      <c r="DB378">
        <f t="shared" si="123"/>
        <v>11.58</v>
      </c>
      <c r="DC378">
        <f t="shared" si="124"/>
        <v>7.88</v>
      </c>
      <c r="DD378" t="s">
        <v>3</v>
      </c>
      <c r="DE378" t="s">
        <v>3</v>
      </c>
      <c r="DF378">
        <f t="shared" si="126"/>
        <v>0</v>
      </c>
      <c r="DG378">
        <f>ROUND(ROUND(AF378,2)*CX378,2)</f>
        <v>0.03</v>
      </c>
      <c r="DH378">
        <f t="shared" si="111"/>
        <v>0.02</v>
      </c>
      <c r="DI378">
        <f t="shared" si="112"/>
        <v>0</v>
      </c>
      <c r="DJ378">
        <f>DG378+DH378</f>
        <v>0.05</v>
      </c>
      <c r="DK378">
        <v>1</v>
      </c>
      <c r="DL378" t="s">
        <v>947</v>
      </c>
      <c r="DM378">
        <v>4</v>
      </c>
      <c r="DN378" t="s">
        <v>922</v>
      </c>
      <c r="DO378">
        <v>1</v>
      </c>
    </row>
    <row r="379" spans="1:119" x14ac:dyDescent="0.2">
      <c r="A379">
        <f>ROW(Source!A423)</f>
        <v>423</v>
      </c>
      <c r="B379">
        <v>72309884</v>
      </c>
      <c r="C379">
        <v>72315255</v>
      </c>
      <c r="D379">
        <v>70619123</v>
      </c>
      <c r="E379">
        <v>1</v>
      </c>
      <c r="F379">
        <v>1</v>
      </c>
      <c r="G379">
        <v>1</v>
      </c>
      <c r="H379">
        <v>2</v>
      </c>
      <c r="I379" t="s">
        <v>948</v>
      </c>
      <c r="J379" t="s">
        <v>949</v>
      </c>
      <c r="K379" t="s">
        <v>950</v>
      </c>
      <c r="L379">
        <v>1368</v>
      </c>
      <c r="N379">
        <v>1011</v>
      </c>
      <c r="O379" t="s">
        <v>926</v>
      </c>
      <c r="P379" t="s">
        <v>926</v>
      </c>
      <c r="Q379">
        <v>1</v>
      </c>
      <c r="W379">
        <v>0</v>
      </c>
      <c r="X379">
        <v>1784360336</v>
      </c>
      <c r="Y379">
        <f t="shared" si="122"/>
        <v>2.2400000000000002</v>
      </c>
      <c r="AA379">
        <v>0</v>
      </c>
      <c r="AB379">
        <v>6.64</v>
      </c>
      <c r="AC379">
        <v>0</v>
      </c>
      <c r="AD379">
        <v>0</v>
      </c>
      <c r="AE379">
        <v>0</v>
      </c>
      <c r="AF379">
        <v>4.5199999999999996</v>
      </c>
      <c r="AG379">
        <v>0</v>
      </c>
      <c r="AH379">
        <v>0</v>
      </c>
      <c r="AI379">
        <v>1</v>
      </c>
      <c r="AJ379">
        <v>1.47</v>
      </c>
      <c r="AK379">
        <v>1</v>
      </c>
      <c r="AL379">
        <v>1</v>
      </c>
      <c r="AM379">
        <v>2</v>
      </c>
      <c r="AN379">
        <v>0</v>
      </c>
      <c r="AO379">
        <v>0</v>
      </c>
      <c r="AP379">
        <v>1</v>
      </c>
      <c r="AQ379">
        <v>1</v>
      </c>
      <c r="AR379">
        <v>0</v>
      </c>
      <c r="AS379" t="s">
        <v>3</v>
      </c>
      <c r="AT379">
        <v>1.1200000000000001</v>
      </c>
      <c r="AU379" t="s">
        <v>430</v>
      </c>
      <c r="AV379">
        <v>1</v>
      </c>
      <c r="AW379">
        <v>2</v>
      </c>
      <c r="AX379">
        <v>72315269</v>
      </c>
      <c r="AY379">
        <v>1</v>
      </c>
      <c r="AZ379">
        <v>0</v>
      </c>
      <c r="BA379">
        <v>405</v>
      </c>
      <c r="BB379">
        <v>1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5.0624000000000002</v>
      </c>
      <c r="BL379">
        <v>0</v>
      </c>
      <c r="BM379">
        <v>0</v>
      </c>
      <c r="BN379">
        <v>0</v>
      </c>
      <c r="BO379">
        <v>0</v>
      </c>
      <c r="BP379">
        <v>1</v>
      </c>
      <c r="BQ379">
        <v>0</v>
      </c>
      <c r="BR379">
        <v>10.1248</v>
      </c>
      <c r="BS379">
        <v>0</v>
      </c>
      <c r="BT379">
        <v>0</v>
      </c>
      <c r="BU379">
        <v>0</v>
      </c>
      <c r="BV379">
        <v>0</v>
      </c>
      <c r="BW379">
        <v>1</v>
      </c>
      <c r="CV379">
        <v>0</v>
      </c>
      <c r="CW379">
        <f>ROUND(Y379*Source!I423*DO379,7)</f>
        <v>0</v>
      </c>
      <c r="CX379">
        <f>ROUND(Y379*Source!I423,7)</f>
        <v>5.1520000000000003E-3</v>
      </c>
      <c r="CY379">
        <f>AB379</f>
        <v>6.64</v>
      </c>
      <c r="CZ379">
        <f>AF379</f>
        <v>4.5199999999999996</v>
      </c>
      <c r="DA379">
        <f>AJ379</f>
        <v>1.47</v>
      </c>
      <c r="DB379">
        <f t="shared" si="123"/>
        <v>10.119999999999999</v>
      </c>
      <c r="DC379">
        <f t="shared" si="124"/>
        <v>0</v>
      </c>
      <c r="DD379" t="s">
        <v>3</v>
      </c>
      <c r="DE379" t="s">
        <v>3</v>
      </c>
      <c r="DF379">
        <f t="shared" si="126"/>
        <v>0</v>
      </c>
      <c r="DG379">
        <f>ROUND(ROUND(AF379*AJ379,2)*CX379,2)</f>
        <v>0.03</v>
      </c>
      <c r="DH379">
        <f t="shared" si="111"/>
        <v>0</v>
      </c>
      <c r="DI379">
        <f t="shared" si="112"/>
        <v>0</v>
      </c>
      <c r="DJ379">
        <f>DG379+DH379</f>
        <v>0.03</v>
      </c>
      <c r="DK379">
        <v>0</v>
      </c>
      <c r="DL379" t="s">
        <v>3</v>
      </c>
      <c r="DM379">
        <v>0</v>
      </c>
      <c r="DN379" t="s">
        <v>3</v>
      </c>
      <c r="DO379">
        <v>0</v>
      </c>
    </row>
    <row r="380" spans="1:119" x14ac:dyDescent="0.2">
      <c r="A380">
        <f>ROW(Source!A423)</f>
        <v>423</v>
      </c>
      <c r="B380">
        <v>72309884</v>
      </c>
      <c r="C380">
        <v>72315255</v>
      </c>
      <c r="D380">
        <v>70586898</v>
      </c>
      <c r="E380">
        <v>1</v>
      </c>
      <c r="F380">
        <v>1</v>
      </c>
      <c r="G380">
        <v>1</v>
      </c>
      <c r="H380">
        <v>3</v>
      </c>
      <c r="I380" t="s">
        <v>563</v>
      </c>
      <c r="J380" t="s">
        <v>565</v>
      </c>
      <c r="K380" t="s">
        <v>564</v>
      </c>
      <c r="L380">
        <v>1348</v>
      </c>
      <c r="N380">
        <v>1009</v>
      </c>
      <c r="O380" t="s">
        <v>236</v>
      </c>
      <c r="P380" t="s">
        <v>236</v>
      </c>
      <c r="Q380">
        <v>1000</v>
      </c>
      <c r="W380">
        <v>0</v>
      </c>
      <c r="X380">
        <v>-1634007174</v>
      </c>
      <c r="Y380">
        <f t="shared" si="122"/>
        <v>1.9E-2</v>
      </c>
      <c r="AA380">
        <v>217818.32</v>
      </c>
      <c r="AB380">
        <v>0</v>
      </c>
      <c r="AC380">
        <v>0</v>
      </c>
      <c r="AD380">
        <v>0</v>
      </c>
      <c r="AE380">
        <v>163773.17000000001</v>
      </c>
      <c r="AF380">
        <v>0</v>
      </c>
      <c r="AG380">
        <v>0</v>
      </c>
      <c r="AH380">
        <v>0</v>
      </c>
      <c r="AI380">
        <v>1.33</v>
      </c>
      <c r="AJ380">
        <v>1</v>
      </c>
      <c r="AK380">
        <v>1</v>
      </c>
      <c r="AL380">
        <v>1</v>
      </c>
      <c r="AM380">
        <v>0</v>
      </c>
      <c r="AN380">
        <v>0</v>
      </c>
      <c r="AO380">
        <v>0</v>
      </c>
      <c r="AP380">
        <v>1</v>
      </c>
      <c r="AQ380">
        <v>0</v>
      </c>
      <c r="AR380">
        <v>0</v>
      </c>
      <c r="AS380" t="s">
        <v>3</v>
      </c>
      <c r="AT380">
        <v>9.4999999999999998E-3</v>
      </c>
      <c r="AU380" t="s">
        <v>430</v>
      </c>
      <c r="AV380">
        <v>0</v>
      </c>
      <c r="AW380">
        <v>1</v>
      </c>
      <c r="AX380">
        <v>-1</v>
      </c>
      <c r="AY380">
        <v>0</v>
      </c>
      <c r="AZ380">
        <v>0</v>
      </c>
      <c r="BA380" t="s">
        <v>3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CV380">
        <v>0</v>
      </c>
      <c r="CW380">
        <v>0</v>
      </c>
      <c r="CX380">
        <f>ROUND(Y380*Source!I423,7)</f>
        <v>4.3699999999999998E-5</v>
      </c>
      <c r="CY380">
        <f>AA380</f>
        <v>217818.32</v>
      </c>
      <c r="CZ380">
        <f>AE380</f>
        <v>163773.17000000001</v>
      </c>
      <c r="DA380">
        <f>AI380</f>
        <v>1.33</v>
      </c>
      <c r="DB380">
        <f t="shared" si="123"/>
        <v>3111.7</v>
      </c>
      <c r="DC380">
        <f t="shared" si="124"/>
        <v>0</v>
      </c>
      <c r="DD380" t="s">
        <v>3</v>
      </c>
      <c r="DE380" t="s">
        <v>3</v>
      </c>
      <c r="DF380">
        <f>ROUND(ROUND(AE380*AI380,2)*CX380,2)</f>
        <v>9.52</v>
      </c>
      <c r="DG380">
        <f>ROUND(ROUND(AF380,2)*CX380,2)</f>
        <v>0</v>
      </c>
      <c r="DH380">
        <f t="shared" si="111"/>
        <v>0</v>
      </c>
      <c r="DI380">
        <f t="shared" si="112"/>
        <v>0</v>
      </c>
      <c r="DJ380">
        <f>DF380</f>
        <v>9.52</v>
      </c>
      <c r="DK380">
        <v>0</v>
      </c>
      <c r="DL380" t="s">
        <v>3</v>
      </c>
      <c r="DM380">
        <v>0</v>
      </c>
      <c r="DN380" t="s">
        <v>3</v>
      </c>
      <c r="DO380">
        <v>0</v>
      </c>
    </row>
    <row r="381" spans="1:119" x14ac:dyDescent="0.2">
      <c r="A381">
        <f>ROW(Source!A423)</f>
        <v>423</v>
      </c>
      <c r="B381">
        <v>72309884</v>
      </c>
      <c r="C381">
        <v>72315255</v>
      </c>
      <c r="D381">
        <v>70587171</v>
      </c>
      <c r="E381">
        <v>1</v>
      </c>
      <c r="F381">
        <v>1</v>
      </c>
      <c r="G381">
        <v>1</v>
      </c>
      <c r="H381">
        <v>3</v>
      </c>
      <c r="I381" t="s">
        <v>567</v>
      </c>
      <c r="J381" t="s">
        <v>570</v>
      </c>
      <c r="K381" t="s">
        <v>568</v>
      </c>
      <c r="L381">
        <v>1296</v>
      </c>
      <c r="N381">
        <v>1002</v>
      </c>
      <c r="O381" t="s">
        <v>569</v>
      </c>
      <c r="P381" t="s">
        <v>569</v>
      </c>
      <c r="Q381">
        <v>1</v>
      </c>
      <c r="W381">
        <v>0</v>
      </c>
      <c r="X381">
        <v>301383194</v>
      </c>
      <c r="Y381">
        <f t="shared" si="122"/>
        <v>0</v>
      </c>
      <c r="AA381">
        <v>374.38</v>
      </c>
      <c r="AB381">
        <v>0</v>
      </c>
      <c r="AC381">
        <v>0</v>
      </c>
      <c r="AD381">
        <v>0</v>
      </c>
      <c r="AE381">
        <v>231.1</v>
      </c>
      <c r="AF381">
        <v>0</v>
      </c>
      <c r="AG381">
        <v>0</v>
      </c>
      <c r="AH381">
        <v>0</v>
      </c>
      <c r="AI381">
        <v>1.62</v>
      </c>
      <c r="AJ381">
        <v>1</v>
      </c>
      <c r="AK381">
        <v>1</v>
      </c>
      <c r="AL381">
        <v>1</v>
      </c>
      <c r="AM381">
        <v>0</v>
      </c>
      <c r="AN381">
        <v>0</v>
      </c>
      <c r="AO381">
        <v>0</v>
      </c>
      <c r="AP381">
        <v>1</v>
      </c>
      <c r="AQ381">
        <v>0</v>
      </c>
      <c r="AR381">
        <v>0</v>
      </c>
      <c r="AS381" t="s">
        <v>3</v>
      </c>
      <c r="AT381">
        <v>0</v>
      </c>
      <c r="AU381" t="s">
        <v>430</v>
      </c>
      <c r="AV381">
        <v>0</v>
      </c>
      <c r="AW381">
        <v>1</v>
      </c>
      <c r="AX381">
        <v>-1</v>
      </c>
      <c r="AY381">
        <v>0</v>
      </c>
      <c r="AZ381">
        <v>0</v>
      </c>
      <c r="BA381" t="s">
        <v>3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CV381">
        <v>0</v>
      </c>
      <c r="CW381">
        <v>0</v>
      </c>
      <c r="CX381">
        <f>ROUND(Y381*Source!I423,7)</f>
        <v>0</v>
      </c>
      <c r="CY381">
        <f>AA381</f>
        <v>374.38</v>
      </c>
      <c r="CZ381">
        <f>AE381</f>
        <v>231.1</v>
      </c>
      <c r="DA381">
        <f>AI381</f>
        <v>1.62</v>
      </c>
      <c r="DB381">
        <f t="shared" si="123"/>
        <v>0</v>
      </c>
      <c r="DC381">
        <f t="shared" si="124"/>
        <v>0</v>
      </c>
      <c r="DD381" t="s">
        <v>3</v>
      </c>
      <c r="DE381" t="s">
        <v>3</v>
      </c>
      <c r="DF381">
        <f>ROUND(ROUND(AE381*AI381,2)*CX381,2)</f>
        <v>0</v>
      </c>
      <c r="DG381">
        <f>ROUND(ROUND(AF381,2)*CX381,2)</f>
        <v>0</v>
      </c>
      <c r="DH381">
        <f t="shared" si="111"/>
        <v>0</v>
      </c>
      <c r="DI381">
        <f t="shared" si="112"/>
        <v>0</v>
      </c>
      <c r="DJ381">
        <f>DF381</f>
        <v>0</v>
      </c>
      <c r="DK381">
        <v>0</v>
      </c>
      <c r="DL381" t="s">
        <v>3</v>
      </c>
      <c r="DM381">
        <v>0</v>
      </c>
      <c r="DN381" t="s">
        <v>3</v>
      </c>
      <c r="DO381">
        <v>0</v>
      </c>
    </row>
    <row r="382" spans="1:119" x14ac:dyDescent="0.2">
      <c r="A382">
        <f>ROW(Source!A495)</f>
        <v>495</v>
      </c>
      <c r="B382">
        <v>72309884</v>
      </c>
      <c r="C382">
        <v>72311520</v>
      </c>
      <c r="D382">
        <v>68776608</v>
      </c>
      <c r="E382">
        <v>117</v>
      </c>
      <c r="F382">
        <v>1</v>
      </c>
      <c r="G382">
        <v>1</v>
      </c>
      <c r="H382">
        <v>1</v>
      </c>
      <c r="I382" t="s">
        <v>920</v>
      </c>
      <c r="J382" t="s">
        <v>3</v>
      </c>
      <c r="K382" t="s">
        <v>921</v>
      </c>
      <c r="L382">
        <v>1191</v>
      </c>
      <c r="N382">
        <v>1013</v>
      </c>
      <c r="O382" t="s">
        <v>922</v>
      </c>
      <c r="P382" t="s">
        <v>922</v>
      </c>
      <c r="Q382">
        <v>1</v>
      </c>
      <c r="W382">
        <v>0</v>
      </c>
      <c r="X382">
        <v>-1417349443</v>
      </c>
      <c r="Y382">
        <f t="shared" ref="Y382:Y445" si="127">AT382</f>
        <v>25.5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1</v>
      </c>
      <c r="AJ382">
        <v>1</v>
      </c>
      <c r="AK382">
        <v>1</v>
      </c>
      <c r="AL382">
        <v>1</v>
      </c>
      <c r="AM382">
        <v>-2</v>
      </c>
      <c r="AN382">
        <v>0</v>
      </c>
      <c r="AO382">
        <v>0</v>
      </c>
      <c r="AP382">
        <v>1</v>
      </c>
      <c r="AQ382">
        <v>1</v>
      </c>
      <c r="AR382">
        <v>0</v>
      </c>
      <c r="AS382" t="s">
        <v>3</v>
      </c>
      <c r="AT382">
        <v>25.5</v>
      </c>
      <c r="AU382" t="s">
        <v>3</v>
      </c>
      <c r="AV382">
        <v>2</v>
      </c>
      <c r="AW382">
        <v>2</v>
      </c>
      <c r="AX382">
        <v>72311523</v>
      </c>
      <c r="AY382">
        <v>1</v>
      </c>
      <c r="AZ382">
        <v>0</v>
      </c>
      <c r="BA382">
        <v>408</v>
      </c>
      <c r="BB382">
        <v>1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CV382">
        <v>0</v>
      </c>
      <c r="CW382">
        <v>0</v>
      </c>
      <c r="CX382">
        <f>ROUND(Y382*Source!I495,7)</f>
        <v>1.3005</v>
      </c>
      <c r="CY382">
        <f>AD382</f>
        <v>0</v>
      </c>
      <c r="CZ382">
        <f>AH382</f>
        <v>0</v>
      </c>
      <c r="DA382">
        <f>AL382</f>
        <v>1</v>
      </c>
      <c r="DB382">
        <f t="shared" ref="DB382:DB445" si="128">ROUND(ROUND(AT382*CZ382,2),6)</f>
        <v>0</v>
      </c>
      <c r="DC382">
        <f t="shared" ref="DC382:DC445" si="129">ROUND(ROUND(AT382*AG382,2),6)</f>
        <v>0</v>
      </c>
      <c r="DD382" t="s">
        <v>3</v>
      </c>
      <c r="DE382" t="s">
        <v>3</v>
      </c>
      <c r="DF382">
        <f t="shared" ref="DF382:DF394" si="130">ROUND(ROUND(AE382,2)*CX382,2)</f>
        <v>0</v>
      </c>
      <c r="DG382">
        <f>ROUND(ROUND(AF382,2)*CX382,2)</f>
        <v>0</v>
      </c>
      <c r="DH382">
        <f t="shared" si="111"/>
        <v>0</v>
      </c>
      <c r="DI382">
        <f t="shared" si="112"/>
        <v>0</v>
      </c>
      <c r="DJ382">
        <f>DI382</f>
        <v>0</v>
      </c>
      <c r="DK382">
        <v>0</v>
      </c>
      <c r="DL382" t="s">
        <v>3</v>
      </c>
      <c r="DM382">
        <v>0</v>
      </c>
      <c r="DN382" t="s">
        <v>3</v>
      </c>
      <c r="DO382">
        <v>0</v>
      </c>
    </row>
    <row r="383" spans="1:119" x14ac:dyDescent="0.2">
      <c r="A383">
        <f>ROW(Source!A495)</f>
        <v>495</v>
      </c>
      <c r="B383">
        <v>72309884</v>
      </c>
      <c r="C383">
        <v>72311520</v>
      </c>
      <c r="D383">
        <v>68782761</v>
      </c>
      <c r="E383">
        <v>1</v>
      </c>
      <c r="F383">
        <v>1</v>
      </c>
      <c r="G383">
        <v>1</v>
      </c>
      <c r="H383">
        <v>2</v>
      </c>
      <c r="I383" t="s">
        <v>923</v>
      </c>
      <c r="J383" t="s">
        <v>924</v>
      </c>
      <c r="K383" t="s">
        <v>925</v>
      </c>
      <c r="L383">
        <v>1368</v>
      </c>
      <c r="N383">
        <v>1011</v>
      </c>
      <c r="O383" t="s">
        <v>926</v>
      </c>
      <c r="P383" t="s">
        <v>926</v>
      </c>
      <c r="Q383">
        <v>1</v>
      </c>
      <c r="W383">
        <v>0</v>
      </c>
      <c r="X383">
        <v>-472970762</v>
      </c>
      <c r="Y383">
        <f t="shared" si="127"/>
        <v>25.5</v>
      </c>
      <c r="AA383">
        <v>0</v>
      </c>
      <c r="AB383">
        <v>1412.4</v>
      </c>
      <c r="AC383">
        <v>529.11</v>
      </c>
      <c r="AD383">
        <v>0</v>
      </c>
      <c r="AE383">
        <v>0</v>
      </c>
      <c r="AF383">
        <v>1054.03</v>
      </c>
      <c r="AG383">
        <v>529.11</v>
      </c>
      <c r="AH383">
        <v>0</v>
      </c>
      <c r="AI383">
        <v>1</v>
      </c>
      <c r="AJ383">
        <v>1.34</v>
      </c>
      <c r="AK383">
        <v>1</v>
      </c>
      <c r="AL383">
        <v>1</v>
      </c>
      <c r="AM383">
        <v>2</v>
      </c>
      <c r="AN383">
        <v>0</v>
      </c>
      <c r="AO383">
        <v>0</v>
      </c>
      <c r="AP383">
        <v>1</v>
      </c>
      <c r="AQ383">
        <v>1</v>
      </c>
      <c r="AR383">
        <v>0</v>
      </c>
      <c r="AS383" t="s">
        <v>3</v>
      </c>
      <c r="AT383">
        <v>25.5</v>
      </c>
      <c r="AU383" t="s">
        <v>3</v>
      </c>
      <c r="AV383">
        <v>1</v>
      </c>
      <c r="AW383">
        <v>2</v>
      </c>
      <c r="AX383">
        <v>72311524</v>
      </c>
      <c r="AY383">
        <v>2</v>
      </c>
      <c r="AZ383">
        <v>65536</v>
      </c>
      <c r="BA383">
        <v>409</v>
      </c>
      <c r="BB383">
        <v>1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26877.764999999999</v>
      </c>
      <c r="BL383">
        <v>13492.305</v>
      </c>
      <c r="BM383">
        <v>0</v>
      </c>
      <c r="BN383">
        <v>0</v>
      </c>
      <c r="BO383">
        <v>25.5</v>
      </c>
      <c r="BP383">
        <v>1</v>
      </c>
      <c r="BQ383">
        <v>0</v>
      </c>
      <c r="BR383">
        <v>26877.764999999999</v>
      </c>
      <c r="BS383">
        <v>13492.305</v>
      </c>
      <c r="BT383">
        <v>0</v>
      </c>
      <c r="BU383">
        <v>0</v>
      </c>
      <c r="BV383">
        <v>25.5</v>
      </c>
      <c r="BW383">
        <v>1</v>
      </c>
      <c r="CV383">
        <v>0</v>
      </c>
      <c r="CW383">
        <f>ROUND(Y383*Source!I495*DO383,7)</f>
        <v>1.3005</v>
      </c>
      <c r="CX383">
        <f>ROUND(Y383*Source!I495,7)</f>
        <v>1.3005</v>
      </c>
      <c r="CY383">
        <f>AB383</f>
        <v>1412.4</v>
      </c>
      <c r="CZ383">
        <f>AF383</f>
        <v>1054.03</v>
      </c>
      <c r="DA383">
        <f>AJ383</f>
        <v>1.34</v>
      </c>
      <c r="DB383">
        <f t="shared" si="128"/>
        <v>26877.77</v>
      </c>
      <c r="DC383">
        <f t="shared" si="129"/>
        <v>13492.31</v>
      </c>
      <c r="DD383" t="s">
        <v>3</v>
      </c>
      <c r="DE383" t="s">
        <v>3</v>
      </c>
      <c r="DF383">
        <f t="shared" si="130"/>
        <v>0</v>
      </c>
      <c r="DG383">
        <f>ROUND(ROUND(AF383*AJ383,2)*CX383,2)</f>
        <v>1836.83</v>
      </c>
      <c r="DH383">
        <f t="shared" si="111"/>
        <v>688.11</v>
      </c>
      <c r="DI383">
        <f t="shared" si="112"/>
        <v>0</v>
      </c>
      <c r="DJ383">
        <f>DG383+DH383</f>
        <v>2524.94</v>
      </c>
      <c r="DK383">
        <v>0</v>
      </c>
      <c r="DL383" t="s">
        <v>927</v>
      </c>
      <c r="DM383">
        <v>6</v>
      </c>
      <c r="DN383" t="s">
        <v>922</v>
      </c>
      <c r="DO383">
        <v>1</v>
      </c>
    </row>
    <row r="384" spans="1:119" x14ac:dyDescent="0.2">
      <c r="A384">
        <f>ROW(Source!A496)</f>
        <v>496</v>
      </c>
      <c r="B384">
        <v>72309884</v>
      </c>
      <c r="C384">
        <v>72311525</v>
      </c>
      <c r="D384">
        <v>70490959</v>
      </c>
      <c r="E384">
        <v>118</v>
      </c>
      <c r="F384">
        <v>1</v>
      </c>
      <c r="G384">
        <v>1</v>
      </c>
      <c r="H384">
        <v>1</v>
      </c>
      <c r="I384" t="s">
        <v>928</v>
      </c>
      <c r="J384" t="s">
        <v>3</v>
      </c>
      <c r="K384" t="s">
        <v>929</v>
      </c>
      <c r="L384">
        <v>1191</v>
      </c>
      <c r="N384">
        <v>1013</v>
      </c>
      <c r="O384" t="s">
        <v>922</v>
      </c>
      <c r="P384" t="s">
        <v>922</v>
      </c>
      <c r="Q384">
        <v>1</v>
      </c>
      <c r="W384">
        <v>0</v>
      </c>
      <c r="X384">
        <v>370475345</v>
      </c>
      <c r="Y384">
        <f t="shared" si="127"/>
        <v>154</v>
      </c>
      <c r="AA384">
        <v>0</v>
      </c>
      <c r="AB384">
        <v>0</v>
      </c>
      <c r="AC384">
        <v>0</v>
      </c>
      <c r="AD384">
        <v>320.41000000000003</v>
      </c>
      <c r="AE384">
        <v>0</v>
      </c>
      <c r="AF384">
        <v>0</v>
      </c>
      <c r="AG384">
        <v>0</v>
      </c>
      <c r="AH384">
        <v>320.41000000000003</v>
      </c>
      <c r="AI384">
        <v>1</v>
      </c>
      <c r="AJ384">
        <v>1</v>
      </c>
      <c r="AK384">
        <v>1</v>
      </c>
      <c r="AL384">
        <v>1</v>
      </c>
      <c r="AM384">
        <v>-2</v>
      </c>
      <c r="AN384">
        <v>0</v>
      </c>
      <c r="AO384">
        <v>0</v>
      </c>
      <c r="AP384">
        <v>1</v>
      </c>
      <c r="AQ384">
        <v>1</v>
      </c>
      <c r="AR384">
        <v>0</v>
      </c>
      <c r="AS384" t="s">
        <v>3</v>
      </c>
      <c r="AT384">
        <v>154</v>
      </c>
      <c r="AU384" t="s">
        <v>3</v>
      </c>
      <c r="AV384">
        <v>1</v>
      </c>
      <c r="AW384">
        <v>2</v>
      </c>
      <c r="AX384">
        <v>72311527</v>
      </c>
      <c r="AY384">
        <v>1</v>
      </c>
      <c r="AZ384">
        <v>0</v>
      </c>
      <c r="BA384">
        <v>410</v>
      </c>
      <c r="BB384">
        <v>1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49343.140000000007</v>
      </c>
      <c r="BN384">
        <v>154</v>
      </c>
      <c r="BO384">
        <v>0</v>
      </c>
      <c r="BP384">
        <v>1</v>
      </c>
      <c r="BQ384">
        <v>0</v>
      </c>
      <c r="BR384">
        <v>0</v>
      </c>
      <c r="BS384">
        <v>0</v>
      </c>
      <c r="BT384">
        <v>49343.140000000007</v>
      </c>
      <c r="BU384">
        <v>154</v>
      </c>
      <c r="BV384">
        <v>0</v>
      </c>
      <c r="BW384">
        <v>1</v>
      </c>
      <c r="CU384">
        <f>ROUND(AT384*Source!I496*AH384*AL384,2)</f>
        <v>986.86</v>
      </c>
      <c r="CV384">
        <f>ROUND(Y384*Source!I496,7)</f>
        <v>3.08</v>
      </c>
      <c r="CW384">
        <v>0</v>
      </c>
      <c r="CX384">
        <f>ROUND(Y384*Source!I496,7)</f>
        <v>3.08</v>
      </c>
      <c r="CY384">
        <f>AD384</f>
        <v>320.41000000000003</v>
      </c>
      <c r="CZ384">
        <f>AH384</f>
        <v>320.41000000000003</v>
      </c>
      <c r="DA384">
        <f>AL384</f>
        <v>1</v>
      </c>
      <c r="DB384">
        <f t="shared" si="128"/>
        <v>49343.14</v>
      </c>
      <c r="DC384">
        <f t="shared" si="129"/>
        <v>0</v>
      </c>
      <c r="DD384" t="s">
        <v>3</v>
      </c>
      <c r="DE384" t="s">
        <v>3</v>
      </c>
      <c r="DF384">
        <f t="shared" si="130"/>
        <v>0</v>
      </c>
      <c r="DG384">
        <f>ROUND(ROUND(AF384,2)*CX384,2)</f>
        <v>0</v>
      </c>
      <c r="DH384">
        <f t="shared" si="111"/>
        <v>0</v>
      </c>
      <c r="DI384">
        <f t="shared" si="112"/>
        <v>986.86</v>
      </c>
      <c r="DJ384">
        <f>DI384</f>
        <v>986.86</v>
      </c>
      <c r="DK384">
        <v>1</v>
      </c>
      <c r="DL384" t="s">
        <v>3</v>
      </c>
      <c r="DM384">
        <v>0</v>
      </c>
      <c r="DN384" t="s">
        <v>3</v>
      </c>
      <c r="DO384">
        <v>0</v>
      </c>
    </row>
    <row r="385" spans="1:119" x14ac:dyDescent="0.2">
      <c r="A385">
        <f>ROW(Source!A497)</f>
        <v>497</v>
      </c>
      <c r="B385">
        <v>72309884</v>
      </c>
      <c r="C385">
        <v>72311528</v>
      </c>
      <c r="D385">
        <v>68776608</v>
      </c>
      <c r="E385">
        <v>117</v>
      </c>
      <c r="F385">
        <v>1</v>
      </c>
      <c r="G385">
        <v>1</v>
      </c>
      <c r="H385">
        <v>1</v>
      </c>
      <c r="I385" t="s">
        <v>920</v>
      </c>
      <c r="J385" t="s">
        <v>3</v>
      </c>
      <c r="K385" t="s">
        <v>921</v>
      </c>
      <c r="L385">
        <v>1191</v>
      </c>
      <c r="N385">
        <v>1013</v>
      </c>
      <c r="O385" t="s">
        <v>922</v>
      </c>
      <c r="P385" t="s">
        <v>922</v>
      </c>
      <c r="Q385">
        <v>1</v>
      </c>
      <c r="W385">
        <v>0</v>
      </c>
      <c r="X385">
        <v>-1417349443</v>
      </c>
      <c r="Y385">
        <f t="shared" si="127"/>
        <v>8.06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1</v>
      </c>
      <c r="AJ385">
        <v>1</v>
      </c>
      <c r="AK385">
        <v>1</v>
      </c>
      <c r="AL385">
        <v>1</v>
      </c>
      <c r="AM385">
        <v>-2</v>
      </c>
      <c r="AN385">
        <v>0</v>
      </c>
      <c r="AO385">
        <v>0</v>
      </c>
      <c r="AP385">
        <v>1</v>
      </c>
      <c r="AQ385">
        <v>1</v>
      </c>
      <c r="AR385">
        <v>0</v>
      </c>
      <c r="AS385" t="s">
        <v>3</v>
      </c>
      <c r="AT385">
        <v>8.06</v>
      </c>
      <c r="AU385" t="s">
        <v>3</v>
      </c>
      <c r="AV385">
        <v>2</v>
      </c>
      <c r="AW385">
        <v>2</v>
      </c>
      <c r="AX385">
        <v>72311531</v>
      </c>
      <c r="AY385">
        <v>1</v>
      </c>
      <c r="AZ385">
        <v>0</v>
      </c>
      <c r="BA385">
        <v>411</v>
      </c>
      <c r="BB385">
        <v>1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CV385">
        <v>0</v>
      </c>
      <c r="CW385">
        <v>0</v>
      </c>
      <c r="CX385">
        <f>ROUND(Y385*Source!I497,7)</f>
        <v>0.38688</v>
      </c>
      <c r="CY385">
        <f>AD385</f>
        <v>0</v>
      </c>
      <c r="CZ385">
        <f>AH385</f>
        <v>0</v>
      </c>
      <c r="DA385">
        <f>AL385</f>
        <v>1</v>
      </c>
      <c r="DB385">
        <f t="shared" si="128"/>
        <v>0</v>
      </c>
      <c r="DC385">
        <f t="shared" si="129"/>
        <v>0</v>
      </c>
      <c r="DD385" t="s">
        <v>3</v>
      </c>
      <c r="DE385" t="s">
        <v>3</v>
      </c>
      <c r="DF385">
        <f t="shared" si="130"/>
        <v>0</v>
      </c>
      <c r="DG385">
        <f>ROUND(ROUND(AF385,2)*CX385,2)</f>
        <v>0</v>
      </c>
      <c r="DH385">
        <f t="shared" ref="DH385:DH448" si="131">ROUND(ROUND(AG385,2)*CX385,2)</f>
        <v>0</v>
      </c>
      <c r="DI385">
        <f t="shared" ref="DI385:DI448" si="132">ROUND(ROUND(AH385,2)*CX385,2)</f>
        <v>0</v>
      </c>
      <c r="DJ385">
        <f>DI385</f>
        <v>0</v>
      </c>
      <c r="DK385">
        <v>0</v>
      </c>
      <c r="DL385" t="s">
        <v>3</v>
      </c>
      <c r="DM385">
        <v>0</v>
      </c>
      <c r="DN385" t="s">
        <v>3</v>
      </c>
      <c r="DO385">
        <v>0</v>
      </c>
    </row>
    <row r="386" spans="1:119" x14ac:dyDescent="0.2">
      <c r="A386">
        <f>ROW(Source!A497)</f>
        <v>497</v>
      </c>
      <c r="B386">
        <v>72309884</v>
      </c>
      <c r="C386">
        <v>72311528</v>
      </c>
      <c r="D386">
        <v>68782715</v>
      </c>
      <c r="E386">
        <v>1</v>
      </c>
      <c r="F386">
        <v>1</v>
      </c>
      <c r="G386">
        <v>1</v>
      </c>
      <c r="H386">
        <v>2</v>
      </c>
      <c r="I386" t="s">
        <v>930</v>
      </c>
      <c r="J386" t="s">
        <v>931</v>
      </c>
      <c r="K386" t="s">
        <v>932</v>
      </c>
      <c r="L386">
        <v>1368</v>
      </c>
      <c r="N386">
        <v>1011</v>
      </c>
      <c r="O386" t="s">
        <v>926</v>
      </c>
      <c r="P386" t="s">
        <v>926</v>
      </c>
      <c r="Q386">
        <v>1</v>
      </c>
      <c r="W386">
        <v>0</v>
      </c>
      <c r="X386">
        <v>1445775709</v>
      </c>
      <c r="Y386">
        <f t="shared" si="127"/>
        <v>8.06</v>
      </c>
      <c r="AA386">
        <v>0</v>
      </c>
      <c r="AB386">
        <v>1159.42</v>
      </c>
      <c r="AC386">
        <v>452.68</v>
      </c>
      <c r="AD386">
        <v>0</v>
      </c>
      <c r="AE386">
        <v>0</v>
      </c>
      <c r="AF386">
        <v>828.16</v>
      </c>
      <c r="AG386">
        <v>452.68</v>
      </c>
      <c r="AH386">
        <v>0</v>
      </c>
      <c r="AI386">
        <v>1</v>
      </c>
      <c r="AJ386">
        <v>1.4</v>
      </c>
      <c r="AK386">
        <v>1</v>
      </c>
      <c r="AL386">
        <v>1</v>
      </c>
      <c r="AM386">
        <v>2</v>
      </c>
      <c r="AN386">
        <v>0</v>
      </c>
      <c r="AO386">
        <v>0</v>
      </c>
      <c r="AP386">
        <v>1</v>
      </c>
      <c r="AQ386">
        <v>1</v>
      </c>
      <c r="AR386">
        <v>0</v>
      </c>
      <c r="AS386" t="s">
        <v>3</v>
      </c>
      <c r="AT386">
        <v>8.06</v>
      </c>
      <c r="AU386" t="s">
        <v>3</v>
      </c>
      <c r="AV386">
        <v>1</v>
      </c>
      <c r="AW386">
        <v>2</v>
      </c>
      <c r="AX386">
        <v>72311532</v>
      </c>
      <c r="AY386">
        <v>2</v>
      </c>
      <c r="AZ386">
        <v>65536</v>
      </c>
      <c r="BA386">
        <v>412</v>
      </c>
      <c r="BB386">
        <v>1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6674.9696000000004</v>
      </c>
      <c r="BL386">
        <v>3648.6008000000002</v>
      </c>
      <c r="BM386">
        <v>0</v>
      </c>
      <c r="BN386">
        <v>0</v>
      </c>
      <c r="BO386">
        <v>8.06</v>
      </c>
      <c r="BP386">
        <v>1</v>
      </c>
      <c r="BQ386">
        <v>0</v>
      </c>
      <c r="BR386">
        <v>6674.9696000000004</v>
      </c>
      <c r="BS386">
        <v>3648.6008000000002</v>
      </c>
      <c r="BT386">
        <v>0</v>
      </c>
      <c r="BU386">
        <v>0</v>
      </c>
      <c r="BV386">
        <v>8.06</v>
      </c>
      <c r="BW386">
        <v>1</v>
      </c>
      <c r="CV386">
        <v>0</v>
      </c>
      <c r="CW386">
        <f>ROUND(Y386*Source!I497*DO386,7)</f>
        <v>0.38688</v>
      </c>
      <c r="CX386">
        <f>ROUND(Y386*Source!I497,7)</f>
        <v>0.38688</v>
      </c>
      <c r="CY386">
        <f>AB386</f>
        <v>1159.42</v>
      </c>
      <c r="CZ386">
        <f>AF386</f>
        <v>828.16</v>
      </c>
      <c r="DA386">
        <f>AJ386</f>
        <v>1.4</v>
      </c>
      <c r="DB386">
        <f t="shared" si="128"/>
        <v>6674.97</v>
      </c>
      <c r="DC386">
        <f t="shared" si="129"/>
        <v>3648.6</v>
      </c>
      <c r="DD386" t="s">
        <v>3</v>
      </c>
      <c r="DE386" t="s">
        <v>3</v>
      </c>
      <c r="DF386">
        <f t="shared" si="130"/>
        <v>0</v>
      </c>
      <c r="DG386">
        <f>ROUND(ROUND(AF386*AJ386,2)*CX386,2)</f>
        <v>448.56</v>
      </c>
      <c r="DH386">
        <f t="shared" si="131"/>
        <v>175.13</v>
      </c>
      <c r="DI386">
        <f t="shared" si="132"/>
        <v>0</v>
      </c>
      <c r="DJ386">
        <f>DG386+DH386</f>
        <v>623.69000000000005</v>
      </c>
      <c r="DK386">
        <v>0</v>
      </c>
      <c r="DL386" t="s">
        <v>933</v>
      </c>
      <c r="DM386">
        <v>5</v>
      </c>
      <c r="DN386" t="s">
        <v>922</v>
      </c>
      <c r="DO386">
        <v>1</v>
      </c>
    </row>
    <row r="387" spans="1:119" x14ac:dyDescent="0.2">
      <c r="A387">
        <f>ROW(Source!A498)</f>
        <v>498</v>
      </c>
      <c r="B387">
        <v>72309884</v>
      </c>
      <c r="C387">
        <v>72311533</v>
      </c>
      <c r="D387">
        <v>68776363</v>
      </c>
      <c r="E387">
        <v>117</v>
      </c>
      <c r="F387">
        <v>1</v>
      </c>
      <c r="G387">
        <v>1</v>
      </c>
      <c r="H387">
        <v>1</v>
      </c>
      <c r="I387" t="s">
        <v>934</v>
      </c>
      <c r="J387" t="s">
        <v>3</v>
      </c>
      <c r="K387" t="s">
        <v>935</v>
      </c>
      <c r="L387">
        <v>1191</v>
      </c>
      <c r="N387">
        <v>1013</v>
      </c>
      <c r="O387" t="s">
        <v>922</v>
      </c>
      <c r="P387" t="s">
        <v>922</v>
      </c>
      <c r="Q387">
        <v>1</v>
      </c>
      <c r="W387">
        <v>0</v>
      </c>
      <c r="X387">
        <v>-267883188</v>
      </c>
      <c r="Y387">
        <f t="shared" si="127"/>
        <v>97.2</v>
      </c>
      <c r="AA387">
        <v>0</v>
      </c>
      <c r="AB387">
        <v>0</v>
      </c>
      <c r="AC387">
        <v>0</v>
      </c>
      <c r="AD387">
        <v>307.18</v>
      </c>
      <c r="AE387">
        <v>0</v>
      </c>
      <c r="AF387">
        <v>0</v>
      </c>
      <c r="AG387">
        <v>0</v>
      </c>
      <c r="AH387">
        <v>307.18</v>
      </c>
      <c r="AI387">
        <v>1</v>
      </c>
      <c r="AJ387">
        <v>1</v>
      </c>
      <c r="AK387">
        <v>1</v>
      </c>
      <c r="AL387">
        <v>1</v>
      </c>
      <c r="AM387">
        <v>-2</v>
      </c>
      <c r="AN387">
        <v>0</v>
      </c>
      <c r="AO387">
        <v>0</v>
      </c>
      <c r="AP387">
        <v>1</v>
      </c>
      <c r="AQ387">
        <v>1</v>
      </c>
      <c r="AR387">
        <v>0</v>
      </c>
      <c r="AS387" t="s">
        <v>3</v>
      </c>
      <c r="AT387">
        <v>97.2</v>
      </c>
      <c r="AU387" t="s">
        <v>3</v>
      </c>
      <c r="AV387">
        <v>1</v>
      </c>
      <c r="AW387">
        <v>2</v>
      </c>
      <c r="AX387">
        <v>72311535</v>
      </c>
      <c r="AY387">
        <v>2</v>
      </c>
      <c r="AZ387">
        <v>131072</v>
      </c>
      <c r="BA387">
        <v>413</v>
      </c>
      <c r="BB387">
        <v>1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29857.896000000001</v>
      </c>
      <c r="BN387">
        <v>97.2</v>
      </c>
      <c r="BO387">
        <v>0</v>
      </c>
      <c r="BP387">
        <v>1</v>
      </c>
      <c r="BQ387">
        <v>0</v>
      </c>
      <c r="BR387">
        <v>0</v>
      </c>
      <c r="BS387">
        <v>0</v>
      </c>
      <c r="BT387">
        <v>29857.896000000001</v>
      </c>
      <c r="BU387">
        <v>97.2</v>
      </c>
      <c r="BV387">
        <v>0</v>
      </c>
      <c r="BW387">
        <v>1</v>
      </c>
      <c r="CU387">
        <f>ROUND(AT387*Source!I498*AH387*AL387,2)</f>
        <v>895.74</v>
      </c>
      <c r="CV387">
        <f>ROUND(Y387*Source!I498,7)</f>
        <v>2.9159999999999999</v>
      </c>
      <c r="CW387">
        <v>0</v>
      </c>
      <c r="CX387">
        <f>ROUND(Y387*Source!I498,7)</f>
        <v>2.9159999999999999</v>
      </c>
      <c r="CY387">
        <f>AD387</f>
        <v>307.18</v>
      </c>
      <c r="CZ387">
        <f>AH387</f>
        <v>307.18</v>
      </c>
      <c r="DA387">
        <f>AL387</f>
        <v>1</v>
      </c>
      <c r="DB387">
        <f t="shared" si="128"/>
        <v>29857.9</v>
      </c>
      <c r="DC387">
        <f t="shared" si="129"/>
        <v>0</v>
      </c>
      <c r="DD387" t="s">
        <v>3</v>
      </c>
      <c r="DE387" t="s">
        <v>3</v>
      </c>
      <c r="DF387">
        <f t="shared" si="130"/>
        <v>0</v>
      </c>
      <c r="DG387">
        <f>ROUND(ROUND(AF387,2)*CX387,2)</f>
        <v>0</v>
      </c>
      <c r="DH387">
        <f t="shared" si="131"/>
        <v>0</v>
      </c>
      <c r="DI387">
        <f t="shared" si="132"/>
        <v>895.74</v>
      </c>
      <c r="DJ387">
        <f>DI387</f>
        <v>895.74</v>
      </c>
      <c r="DK387">
        <v>1</v>
      </c>
      <c r="DL387" t="s">
        <v>3</v>
      </c>
      <c r="DM387">
        <v>0</v>
      </c>
      <c r="DN387" t="s">
        <v>3</v>
      </c>
      <c r="DO387">
        <v>0</v>
      </c>
    </row>
    <row r="388" spans="1:119" x14ac:dyDescent="0.2">
      <c r="A388">
        <f>ROW(Source!A534)</f>
        <v>534</v>
      </c>
      <c r="B388">
        <v>72309884</v>
      </c>
      <c r="C388">
        <v>72315641</v>
      </c>
      <c r="D388">
        <v>70491017</v>
      </c>
      <c r="E388">
        <v>118</v>
      </c>
      <c r="F388">
        <v>1</v>
      </c>
      <c r="G388">
        <v>1</v>
      </c>
      <c r="H388">
        <v>1</v>
      </c>
      <c r="I388" t="s">
        <v>1101</v>
      </c>
      <c r="J388" t="s">
        <v>3</v>
      </c>
      <c r="K388" t="s">
        <v>1102</v>
      </c>
      <c r="L388">
        <v>1191</v>
      </c>
      <c r="N388">
        <v>1013</v>
      </c>
      <c r="O388" t="s">
        <v>922</v>
      </c>
      <c r="P388" t="s">
        <v>922</v>
      </c>
      <c r="Q388">
        <v>1</v>
      </c>
      <c r="W388">
        <v>0</v>
      </c>
      <c r="X388">
        <v>44848675</v>
      </c>
      <c r="Y388">
        <f t="shared" si="127"/>
        <v>51.8</v>
      </c>
      <c r="AA388">
        <v>0</v>
      </c>
      <c r="AB388">
        <v>0</v>
      </c>
      <c r="AC388">
        <v>0</v>
      </c>
      <c r="AD388">
        <v>385.07</v>
      </c>
      <c r="AE388">
        <v>0</v>
      </c>
      <c r="AF388">
        <v>0</v>
      </c>
      <c r="AG388">
        <v>0</v>
      </c>
      <c r="AH388">
        <v>385.07</v>
      </c>
      <c r="AI388">
        <v>1</v>
      </c>
      <c r="AJ388">
        <v>1</v>
      </c>
      <c r="AK388">
        <v>1</v>
      </c>
      <c r="AL388">
        <v>1</v>
      </c>
      <c r="AM388">
        <v>-2</v>
      </c>
      <c r="AN388">
        <v>0</v>
      </c>
      <c r="AO388">
        <v>0</v>
      </c>
      <c r="AP388">
        <v>1</v>
      </c>
      <c r="AQ388">
        <v>1</v>
      </c>
      <c r="AR388">
        <v>0</v>
      </c>
      <c r="AS388" t="s">
        <v>3</v>
      </c>
      <c r="AT388">
        <v>51.8</v>
      </c>
      <c r="AU388" t="s">
        <v>3</v>
      </c>
      <c r="AV388">
        <v>1</v>
      </c>
      <c r="AW388">
        <v>2</v>
      </c>
      <c r="AX388">
        <v>72318034</v>
      </c>
      <c r="AY388">
        <v>1</v>
      </c>
      <c r="AZ388">
        <v>0</v>
      </c>
      <c r="BA388">
        <v>414</v>
      </c>
      <c r="BB388">
        <v>1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19946.626</v>
      </c>
      <c r="BN388">
        <v>51.8</v>
      </c>
      <c r="BO388">
        <v>0</v>
      </c>
      <c r="BP388">
        <v>1</v>
      </c>
      <c r="BQ388">
        <v>0</v>
      </c>
      <c r="BR388">
        <v>0</v>
      </c>
      <c r="BS388">
        <v>0</v>
      </c>
      <c r="BT388">
        <v>19946.626</v>
      </c>
      <c r="BU388">
        <v>51.8</v>
      </c>
      <c r="BV388">
        <v>0</v>
      </c>
      <c r="BW388">
        <v>1</v>
      </c>
      <c r="CU388">
        <f>ROUND(AT388*Source!I534*AH388*AL388,2)</f>
        <v>398.93</v>
      </c>
      <c r="CV388">
        <f>ROUND(Y388*Source!I534,7)</f>
        <v>1.036</v>
      </c>
      <c r="CW388">
        <v>0</v>
      </c>
      <c r="CX388">
        <f>ROUND(Y388*Source!I534,7)</f>
        <v>1.036</v>
      </c>
      <c r="CY388">
        <f>AD388</f>
        <v>385.07</v>
      </c>
      <c r="CZ388">
        <f>AH388</f>
        <v>385.07</v>
      </c>
      <c r="DA388">
        <f>AL388</f>
        <v>1</v>
      </c>
      <c r="DB388">
        <f t="shared" si="128"/>
        <v>19946.63</v>
      </c>
      <c r="DC388">
        <f t="shared" si="129"/>
        <v>0</v>
      </c>
      <c r="DD388" t="s">
        <v>3</v>
      </c>
      <c r="DE388" t="s">
        <v>3</v>
      </c>
      <c r="DF388">
        <f t="shared" si="130"/>
        <v>0</v>
      </c>
      <c r="DG388">
        <f>ROUND(ROUND(AF388,2)*CX388,2)</f>
        <v>0</v>
      </c>
      <c r="DH388">
        <f t="shared" si="131"/>
        <v>0</v>
      </c>
      <c r="DI388">
        <f t="shared" si="132"/>
        <v>398.93</v>
      </c>
      <c r="DJ388">
        <f>DI388</f>
        <v>398.93</v>
      </c>
      <c r="DK388">
        <v>1</v>
      </c>
      <c r="DL388" t="s">
        <v>3</v>
      </c>
      <c r="DM388">
        <v>0</v>
      </c>
      <c r="DN388" t="s">
        <v>3</v>
      </c>
      <c r="DO388">
        <v>0</v>
      </c>
    </row>
    <row r="389" spans="1:119" x14ac:dyDescent="0.2">
      <c r="A389">
        <f>ROW(Source!A534)</f>
        <v>534</v>
      </c>
      <c r="B389">
        <v>72309884</v>
      </c>
      <c r="C389">
        <v>72315641</v>
      </c>
      <c r="D389">
        <v>70491200</v>
      </c>
      <c r="E389">
        <v>118</v>
      </c>
      <c r="F389">
        <v>1</v>
      </c>
      <c r="G389">
        <v>1</v>
      </c>
      <c r="H389">
        <v>1</v>
      </c>
      <c r="I389" t="s">
        <v>920</v>
      </c>
      <c r="J389" t="s">
        <v>3</v>
      </c>
      <c r="K389" t="s">
        <v>921</v>
      </c>
      <c r="L389">
        <v>1191</v>
      </c>
      <c r="N389">
        <v>1013</v>
      </c>
      <c r="O389" t="s">
        <v>922</v>
      </c>
      <c r="P389" t="s">
        <v>922</v>
      </c>
      <c r="Q389">
        <v>1</v>
      </c>
      <c r="W389">
        <v>0</v>
      </c>
      <c r="X389">
        <v>-1417349443</v>
      </c>
      <c r="Y389">
        <f t="shared" si="127"/>
        <v>25.29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1</v>
      </c>
      <c r="AJ389">
        <v>1</v>
      </c>
      <c r="AK389">
        <v>1</v>
      </c>
      <c r="AL389">
        <v>1</v>
      </c>
      <c r="AM389">
        <v>-2</v>
      </c>
      <c r="AN389">
        <v>0</v>
      </c>
      <c r="AO389">
        <v>0</v>
      </c>
      <c r="AP389">
        <v>1</v>
      </c>
      <c r="AQ389">
        <v>1</v>
      </c>
      <c r="AR389">
        <v>0</v>
      </c>
      <c r="AS389" t="s">
        <v>3</v>
      </c>
      <c r="AT389">
        <v>25.29</v>
      </c>
      <c r="AU389" t="s">
        <v>3</v>
      </c>
      <c r="AV389">
        <v>2</v>
      </c>
      <c r="AW389">
        <v>2</v>
      </c>
      <c r="AX389">
        <v>72318035</v>
      </c>
      <c r="AY389">
        <v>1</v>
      </c>
      <c r="AZ389">
        <v>0</v>
      </c>
      <c r="BA389">
        <v>415</v>
      </c>
      <c r="BB389">
        <v>1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CV389">
        <v>0</v>
      </c>
      <c r="CW389">
        <v>0</v>
      </c>
      <c r="CX389">
        <f>ROUND(Y389*Source!I534,7)</f>
        <v>0.50580000000000003</v>
      </c>
      <c r="CY389">
        <f>AD389</f>
        <v>0</v>
      </c>
      <c r="CZ389">
        <f>AH389</f>
        <v>0</v>
      </c>
      <c r="DA389">
        <f>AL389</f>
        <v>1</v>
      </c>
      <c r="DB389">
        <f t="shared" si="128"/>
        <v>0</v>
      </c>
      <c r="DC389">
        <f t="shared" si="129"/>
        <v>0</v>
      </c>
      <c r="DD389" t="s">
        <v>3</v>
      </c>
      <c r="DE389" t="s">
        <v>3</v>
      </c>
      <c r="DF389">
        <f t="shared" si="130"/>
        <v>0</v>
      </c>
      <c r="DG389">
        <f>ROUND(ROUND(AF389,2)*CX389,2)</f>
        <v>0</v>
      </c>
      <c r="DH389">
        <f t="shared" si="131"/>
        <v>0</v>
      </c>
      <c r="DI389">
        <f t="shared" si="132"/>
        <v>0</v>
      </c>
      <c r="DJ389">
        <f>DI389</f>
        <v>0</v>
      </c>
      <c r="DK389">
        <v>0</v>
      </c>
      <c r="DL389" t="s">
        <v>3</v>
      </c>
      <c r="DM389">
        <v>0</v>
      </c>
      <c r="DN389" t="s">
        <v>3</v>
      </c>
      <c r="DO389">
        <v>0</v>
      </c>
    </row>
    <row r="390" spans="1:119" x14ac:dyDescent="0.2">
      <c r="A390">
        <f>ROW(Source!A534)</f>
        <v>534</v>
      </c>
      <c r="B390">
        <v>72309884</v>
      </c>
      <c r="C390">
        <v>72315641</v>
      </c>
      <c r="D390">
        <v>70618307</v>
      </c>
      <c r="E390">
        <v>1</v>
      </c>
      <c r="F390">
        <v>1</v>
      </c>
      <c r="G390">
        <v>1</v>
      </c>
      <c r="H390">
        <v>2</v>
      </c>
      <c r="I390" t="s">
        <v>938</v>
      </c>
      <c r="J390" t="s">
        <v>939</v>
      </c>
      <c r="K390" t="s">
        <v>940</v>
      </c>
      <c r="L390">
        <v>1368</v>
      </c>
      <c r="N390">
        <v>1011</v>
      </c>
      <c r="O390" t="s">
        <v>926</v>
      </c>
      <c r="P390" t="s">
        <v>926</v>
      </c>
      <c r="Q390">
        <v>1</v>
      </c>
      <c r="W390">
        <v>0</v>
      </c>
      <c r="X390">
        <v>-1413288295</v>
      </c>
      <c r="Y390">
        <f t="shared" si="127"/>
        <v>23.21</v>
      </c>
      <c r="AA390">
        <v>0</v>
      </c>
      <c r="AB390">
        <v>1162.99</v>
      </c>
      <c r="AC390">
        <v>452.68</v>
      </c>
      <c r="AD390">
        <v>0</v>
      </c>
      <c r="AE390">
        <v>0</v>
      </c>
      <c r="AF390">
        <v>994.01</v>
      </c>
      <c r="AG390">
        <v>452.68</v>
      </c>
      <c r="AH390">
        <v>0</v>
      </c>
      <c r="AI390">
        <v>1</v>
      </c>
      <c r="AJ390">
        <v>1.17</v>
      </c>
      <c r="AK390">
        <v>1</v>
      </c>
      <c r="AL390">
        <v>1</v>
      </c>
      <c r="AM390">
        <v>2</v>
      </c>
      <c r="AN390">
        <v>0</v>
      </c>
      <c r="AO390">
        <v>0</v>
      </c>
      <c r="AP390">
        <v>1</v>
      </c>
      <c r="AQ390">
        <v>1</v>
      </c>
      <c r="AR390">
        <v>0</v>
      </c>
      <c r="AS390" t="s">
        <v>3</v>
      </c>
      <c r="AT390">
        <v>23.21</v>
      </c>
      <c r="AU390" t="s">
        <v>3</v>
      </c>
      <c r="AV390">
        <v>1</v>
      </c>
      <c r="AW390">
        <v>2</v>
      </c>
      <c r="AX390">
        <v>72318036</v>
      </c>
      <c r="AY390">
        <v>1</v>
      </c>
      <c r="AZ390">
        <v>0</v>
      </c>
      <c r="BA390">
        <v>416</v>
      </c>
      <c r="BB390">
        <v>1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23070.972099999999</v>
      </c>
      <c r="BL390">
        <v>10506.702800000001</v>
      </c>
      <c r="BM390">
        <v>0</v>
      </c>
      <c r="BN390">
        <v>0</v>
      </c>
      <c r="BO390">
        <v>23.21</v>
      </c>
      <c r="BP390">
        <v>1</v>
      </c>
      <c r="BQ390">
        <v>0</v>
      </c>
      <c r="BR390">
        <v>23070.972099999999</v>
      </c>
      <c r="BS390">
        <v>10506.702800000001</v>
      </c>
      <c r="BT390">
        <v>0</v>
      </c>
      <c r="BU390">
        <v>0</v>
      </c>
      <c r="BV390">
        <v>23.21</v>
      </c>
      <c r="BW390">
        <v>1</v>
      </c>
      <c r="CV390">
        <v>0</v>
      </c>
      <c r="CW390">
        <f>ROUND(Y390*Source!I534*DO390,7)</f>
        <v>0.4642</v>
      </c>
      <c r="CX390">
        <f>ROUND(Y390*Source!I534,7)</f>
        <v>0.4642</v>
      </c>
      <c r="CY390">
        <f>AB390</f>
        <v>1162.99</v>
      </c>
      <c r="CZ390">
        <f>AF390</f>
        <v>994.01</v>
      </c>
      <c r="DA390">
        <f>AJ390</f>
        <v>1.17</v>
      </c>
      <c r="DB390">
        <f t="shared" si="128"/>
        <v>23070.97</v>
      </c>
      <c r="DC390">
        <f t="shared" si="129"/>
        <v>10506.7</v>
      </c>
      <c r="DD390" t="s">
        <v>3</v>
      </c>
      <c r="DE390" t="s">
        <v>3</v>
      </c>
      <c r="DF390">
        <f t="shared" si="130"/>
        <v>0</v>
      </c>
      <c r="DG390">
        <f>ROUND(ROUND(AF390*AJ390,2)*CX390,2)</f>
        <v>539.86</v>
      </c>
      <c r="DH390">
        <f t="shared" si="131"/>
        <v>210.13</v>
      </c>
      <c r="DI390">
        <f t="shared" si="132"/>
        <v>0</v>
      </c>
      <c r="DJ390">
        <f>DG390+DH390</f>
        <v>749.99</v>
      </c>
      <c r="DK390">
        <v>0</v>
      </c>
      <c r="DL390" t="s">
        <v>933</v>
      </c>
      <c r="DM390">
        <v>5</v>
      </c>
      <c r="DN390" t="s">
        <v>922</v>
      </c>
      <c r="DO390">
        <v>1</v>
      </c>
    </row>
    <row r="391" spans="1:119" x14ac:dyDescent="0.2">
      <c r="A391">
        <f>ROW(Source!A534)</f>
        <v>534</v>
      </c>
      <c r="B391">
        <v>72309884</v>
      </c>
      <c r="C391">
        <v>72315641</v>
      </c>
      <c r="D391">
        <v>70618755</v>
      </c>
      <c r="E391">
        <v>1</v>
      </c>
      <c r="F391">
        <v>1</v>
      </c>
      <c r="G391">
        <v>1</v>
      </c>
      <c r="H391">
        <v>2</v>
      </c>
      <c r="I391" t="s">
        <v>941</v>
      </c>
      <c r="J391" t="s">
        <v>942</v>
      </c>
      <c r="K391" t="s">
        <v>943</v>
      </c>
      <c r="L391">
        <v>1368</v>
      </c>
      <c r="N391">
        <v>1011</v>
      </c>
      <c r="O391" t="s">
        <v>926</v>
      </c>
      <c r="P391" t="s">
        <v>926</v>
      </c>
      <c r="Q391">
        <v>1</v>
      </c>
      <c r="W391">
        <v>0</v>
      </c>
      <c r="X391">
        <v>462025989</v>
      </c>
      <c r="Y391">
        <f t="shared" si="127"/>
        <v>11.68</v>
      </c>
      <c r="AA391">
        <v>0</v>
      </c>
      <c r="AB391">
        <v>42.96</v>
      </c>
      <c r="AC391">
        <v>0</v>
      </c>
      <c r="AD391">
        <v>0</v>
      </c>
      <c r="AE391">
        <v>0</v>
      </c>
      <c r="AF391">
        <v>42.96</v>
      </c>
      <c r="AG391">
        <v>0</v>
      </c>
      <c r="AH391">
        <v>0</v>
      </c>
      <c r="AI391">
        <v>1</v>
      </c>
      <c r="AJ391">
        <v>1</v>
      </c>
      <c r="AK391">
        <v>1</v>
      </c>
      <c r="AL391">
        <v>1</v>
      </c>
      <c r="AM391">
        <v>-2</v>
      </c>
      <c r="AN391">
        <v>0</v>
      </c>
      <c r="AO391">
        <v>0</v>
      </c>
      <c r="AP391">
        <v>1</v>
      </c>
      <c r="AQ391">
        <v>1</v>
      </c>
      <c r="AR391">
        <v>0</v>
      </c>
      <c r="AS391" t="s">
        <v>3</v>
      </c>
      <c r="AT391">
        <v>11.68</v>
      </c>
      <c r="AU391" t="s">
        <v>3</v>
      </c>
      <c r="AV391">
        <v>1</v>
      </c>
      <c r="AW391">
        <v>2</v>
      </c>
      <c r="AX391">
        <v>72318037</v>
      </c>
      <c r="AY391">
        <v>1</v>
      </c>
      <c r="AZ391">
        <v>0</v>
      </c>
      <c r="BA391">
        <v>417</v>
      </c>
      <c r="BB391">
        <v>1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501.77280000000002</v>
      </c>
      <c r="BL391">
        <v>0</v>
      </c>
      <c r="BM391">
        <v>0</v>
      </c>
      <c r="BN391">
        <v>0</v>
      </c>
      <c r="BO391">
        <v>0</v>
      </c>
      <c r="BP391">
        <v>1</v>
      </c>
      <c r="BQ391">
        <v>0</v>
      </c>
      <c r="BR391">
        <v>501.77280000000002</v>
      </c>
      <c r="BS391">
        <v>0</v>
      </c>
      <c r="BT391">
        <v>0</v>
      </c>
      <c r="BU391">
        <v>0</v>
      </c>
      <c r="BV391">
        <v>0</v>
      </c>
      <c r="BW391">
        <v>1</v>
      </c>
      <c r="CV391">
        <v>0</v>
      </c>
      <c r="CW391">
        <f>ROUND(Y391*Source!I534*DO391,7)</f>
        <v>0</v>
      </c>
      <c r="CX391">
        <f>ROUND(Y391*Source!I534,7)</f>
        <v>0.2336</v>
      </c>
      <c r="CY391">
        <f>AB391</f>
        <v>42.96</v>
      </c>
      <c r="CZ391">
        <f>AF391</f>
        <v>42.96</v>
      </c>
      <c r="DA391">
        <f>AJ391</f>
        <v>1</v>
      </c>
      <c r="DB391">
        <f t="shared" si="128"/>
        <v>501.77</v>
      </c>
      <c r="DC391">
        <f t="shared" si="129"/>
        <v>0</v>
      </c>
      <c r="DD391" t="s">
        <v>3</v>
      </c>
      <c r="DE391" t="s">
        <v>3</v>
      </c>
      <c r="DF391">
        <f t="shared" si="130"/>
        <v>0</v>
      </c>
      <c r="DG391">
        <f>ROUND(ROUND(AF391,2)*CX391,2)</f>
        <v>10.039999999999999</v>
      </c>
      <c r="DH391">
        <f t="shared" si="131"/>
        <v>0</v>
      </c>
      <c r="DI391">
        <f t="shared" si="132"/>
        <v>0</v>
      </c>
      <c r="DJ391">
        <f>DG391+DH391</f>
        <v>10.039999999999999</v>
      </c>
      <c r="DK391">
        <v>1</v>
      </c>
      <c r="DL391" t="s">
        <v>3</v>
      </c>
      <c r="DM391">
        <v>0</v>
      </c>
      <c r="DN391" t="s">
        <v>3</v>
      </c>
      <c r="DO391">
        <v>0</v>
      </c>
    </row>
    <row r="392" spans="1:119" x14ac:dyDescent="0.2">
      <c r="A392">
        <f>ROW(Source!A534)</f>
        <v>534</v>
      </c>
      <c r="B392">
        <v>72309884</v>
      </c>
      <c r="C392">
        <v>72315641</v>
      </c>
      <c r="D392">
        <v>70618767</v>
      </c>
      <c r="E392">
        <v>1</v>
      </c>
      <c r="F392">
        <v>1</v>
      </c>
      <c r="G392">
        <v>1</v>
      </c>
      <c r="H392">
        <v>2</v>
      </c>
      <c r="I392" t="s">
        <v>944</v>
      </c>
      <c r="J392" t="s">
        <v>945</v>
      </c>
      <c r="K392" t="s">
        <v>946</v>
      </c>
      <c r="L392">
        <v>1368</v>
      </c>
      <c r="N392">
        <v>1011</v>
      </c>
      <c r="O392" t="s">
        <v>926</v>
      </c>
      <c r="P392" t="s">
        <v>926</v>
      </c>
      <c r="Q392">
        <v>1</v>
      </c>
      <c r="W392">
        <v>0</v>
      </c>
      <c r="X392">
        <v>1818041354</v>
      </c>
      <c r="Y392">
        <f t="shared" si="127"/>
        <v>2.08</v>
      </c>
      <c r="AA392">
        <v>0</v>
      </c>
      <c r="AB392">
        <v>404.41</v>
      </c>
      <c r="AC392">
        <v>393.89</v>
      </c>
      <c r="AD392">
        <v>0</v>
      </c>
      <c r="AE392">
        <v>0</v>
      </c>
      <c r="AF392">
        <v>404.41</v>
      </c>
      <c r="AG392">
        <v>393.89</v>
      </c>
      <c r="AH392">
        <v>0</v>
      </c>
      <c r="AI392">
        <v>1</v>
      </c>
      <c r="AJ392">
        <v>1</v>
      </c>
      <c r="AK392">
        <v>1</v>
      </c>
      <c r="AL392">
        <v>1</v>
      </c>
      <c r="AM392">
        <v>-2</v>
      </c>
      <c r="AN392">
        <v>0</v>
      </c>
      <c r="AO392">
        <v>0</v>
      </c>
      <c r="AP392">
        <v>1</v>
      </c>
      <c r="AQ392">
        <v>1</v>
      </c>
      <c r="AR392">
        <v>0</v>
      </c>
      <c r="AS392" t="s">
        <v>3</v>
      </c>
      <c r="AT392">
        <v>2.08</v>
      </c>
      <c r="AU392" t="s">
        <v>3</v>
      </c>
      <c r="AV392">
        <v>1</v>
      </c>
      <c r="AW392">
        <v>2</v>
      </c>
      <c r="AX392">
        <v>72318038</v>
      </c>
      <c r="AY392">
        <v>1</v>
      </c>
      <c r="AZ392">
        <v>0</v>
      </c>
      <c r="BA392">
        <v>418</v>
      </c>
      <c r="BB392">
        <v>1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841.17280000000005</v>
      </c>
      <c r="BL392">
        <v>819.2912</v>
      </c>
      <c r="BM392">
        <v>0</v>
      </c>
      <c r="BN392">
        <v>0</v>
      </c>
      <c r="BO392">
        <v>2.08</v>
      </c>
      <c r="BP392">
        <v>1</v>
      </c>
      <c r="BQ392">
        <v>0</v>
      </c>
      <c r="BR392">
        <v>841.17280000000005</v>
      </c>
      <c r="BS392">
        <v>819.2912</v>
      </c>
      <c r="BT392">
        <v>0</v>
      </c>
      <c r="BU392">
        <v>0</v>
      </c>
      <c r="BV392">
        <v>2.08</v>
      </c>
      <c r="BW392">
        <v>1</v>
      </c>
      <c r="CV392">
        <v>0</v>
      </c>
      <c r="CW392">
        <f>ROUND(Y392*Source!I534*DO392,7)</f>
        <v>4.1599999999999998E-2</v>
      </c>
      <c r="CX392">
        <f>ROUND(Y392*Source!I534,7)</f>
        <v>4.1599999999999998E-2</v>
      </c>
      <c r="CY392">
        <f>AB392</f>
        <v>404.41</v>
      </c>
      <c r="CZ392">
        <f>AF392</f>
        <v>404.41</v>
      </c>
      <c r="DA392">
        <f>AJ392</f>
        <v>1</v>
      </c>
      <c r="DB392">
        <f t="shared" si="128"/>
        <v>841.17</v>
      </c>
      <c r="DC392">
        <f t="shared" si="129"/>
        <v>819.29</v>
      </c>
      <c r="DD392" t="s">
        <v>3</v>
      </c>
      <c r="DE392" t="s">
        <v>3</v>
      </c>
      <c r="DF392">
        <f t="shared" si="130"/>
        <v>0</v>
      </c>
      <c r="DG392">
        <f>ROUND(ROUND(AF392,2)*CX392,2)</f>
        <v>16.82</v>
      </c>
      <c r="DH392">
        <f t="shared" si="131"/>
        <v>16.39</v>
      </c>
      <c r="DI392">
        <f t="shared" si="132"/>
        <v>0</v>
      </c>
      <c r="DJ392">
        <f>DG392+DH392</f>
        <v>33.21</v>
      </c>
      <c r="DK392">
        <v>1</v>
      </c>
      <c r="DL392" t="s">
        <v>947</v>
      </c>
      <c r="DM392">
        <v>4</v>
      </c>
      <c r="DN392" t="s">
        <v>922</v>
      </c>
      <c r="DO392">
        <v>1</v>
      </c>
    </row>
    <row r="393" spans="1:119" x14ac:dyDescent="0.2">
      <c r="A393">
        <f>ROW(Source!A534)</f>
        <v>534</v>
      </c>
      <c r="B393">
        <v>72309884</v>
      </c>
      <c r="C393">
        <v>72315641</v>
      </c>
      <c r="D393">
        <v>70619123</v>
      </c>
      <c r="E393">
        <v>1</v>
      </c>
      <c r="F393">
        <v>1</v>
      </c>
      <c r="G393">
        <v>1</v>
      </c>
      <c r="H393">
        <v>2</v>
      </c>
      <c r="I393" t="s">
        <v>948</v>
      </c>
      <c r="J393" t="s">
        <v>949</v>
      </c>
      <c r="K393" t="s">
        <v>950</v>
      </c>
      <c r="L393">
        <v>1368</v>
      </c>
      <c r="N393">
        <v>1011</v>
      </c>
      <c r="O393" t="s">
        <v>926</v>
      </c>
      <c r="P393" t="s">
        <v>926</v>
      </c>
      <c r="Q393">
        <v>1</v>
      </c>
      <c r="W393">
        <v>0</v>
      </c>
      <c r="X393">
        <v>1784360336</v>
      </c>
      <c r="Y393">
        <f t="shared" si="127"/>
        <v>2.08</v>
      </c>
      <c r="AA393">
        <v>0</v>
      </c>
      <c r="AB393">
        <v>6.64</v>
      </c>
      <c r="AC393">
        <v>0</v>
      </c>
      <c r="AD393">
        <v>0</v>
      </c>
      <c r="AE393">
        <v>0</v>
      </c>
      <c r="AF393">
        <v>4.5199999999999996</v>
      </c>
      <c r="AG393">
        <v>0</v>
      </c>
      <c r="AH393">
        <v>0</v>
      </c>
      <c r="AI393">
        <v>1</v>
      </c>
      <c r="AJ393">
        <v>1.47</v>
      </c>
      <c r="AK393">
        <v>1</v>
      </c>
      <c r="AL393">
        <v>1</v>
      </c>
      <c r="AM393">
        <v>2</v>
      </c>
      <c r="AN393">
        <v>0</v>
      </c>
      <c r="AO393">
        <v>0</v>
      </c>
      <c r="AP393">
        <v>1</v>
      </c>
      <c r="AQ393">
        <v>1</v>
      </c>
      <c r="AR393">
        <v>0</v>
      </c>
      <c r="AS393" t="s">
        <v>3</v>
      </c>
      <c r="AT393">
        <v>2.08</v>
      </c>
      <c r="AU393" t="s">
        <v>3</v>
      </c>
      <c r="AV393">
        <v>1</v>
      </c>
      <c r="AW393">
        <v>2</v>
      </c>
      <c r="AX393">
        <v>72318039</v>
      </c>
      <c r="AY393">
        <v>1</v>
      </c>
      <c r="AZ393">
        <v>0</v>
      </c>
      <c r="BA393">
        <v>419</v>
      </c>
      <c r="BB393">
        <v>1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9.4016000000000002</v>
      </c>
      <c r="BL393">
        <v>0</v>
      </c>
      <c r="BM393">
        <v>0</v>
      </c>
      <c r="BN393">
        <v>0</v>
      </c>
      <c r="BO393">
        <v>0</v>
      </c>
      <c r="BP393">
        <v>1</v>
      </c>
      <c r="BQ393">
        <v>0</v>
      </c>
      <c r="BR393">
        <v>9.4016000000000002</v>
      </c>
      <c r="BS393">
        <v>0</v>
      </c>
      <c r="BT393">
        <v>0</v>
      </c>
      <c r="BU393">
        <v>0</v>
      </c>
      <c r="BV393">
        <v>0</v>
      </c>
      <c r="BW393">
        <v>1</v>
      </c>
      <c r="CV393">
        <v>0</v>
      </c>
      <c r="CW393">
        <f>ROUND(Y393*Source!I534*DO393,7)</f>
        <v>0</v>
      </c>
      <c r="CX393">
        <f>ROUND(Y393*Source!I534,7)</f>
        <v>4.1599999999999998E-2</v>
      </c>
      <c r="CY393">
        <f>AB393</f>
        <v>6.64</v>
      </c>
      <c r="CZ393">
        <f>AF393</f>
        <v>4.5199999999999996</v>
      </c>
      <c r="DA393">
        <f>AJ393</f>
        <v>1.47</v>
      </c>
      <c r="DB393">
        <f t="shared" si="128"/>
        <v>9.4</v>
      </c>
      <c r="DC393">
        <f t="shared" si="129"/>
        <v>0</v>
      </c>
      <c r="DD393" t="s">
        <v>3</v>
      </c>
      <c r="DE393" t="s">
        <v>3</v>
      </c>
      <c r="DF393">
        <f t="shared" si="130"/>
        <v>0</v>
      </c>
      <c r="DG393">
        <f>ROUND(ROUND(AF393*AJ393,2)*CX393,2)</f>
        <v>0.28000000000000003</v>
      </c>
      <c r="DH393">
        <f t="shared" si="131"/>
        <v>0</v>
      </c>
      <c r="DI393">
        <f t="shared" si="132"/>
        <v>0</v>
      </c>
      <c r="DJ393">
        <f>DG393+DH393</f>
        <v>0.28000000000000003</v>
      </c>
      <c r="DK393">
        <v>0</v>
      </c>
      <c r="DL393" t="s">
        <v>3</v>
      </c>
      <c r="DM393">
        <v>0</v>
      </c>
      <c r="DN393" t="s">
        <v>3</v>
      </c>
      <c r="DO393">
        <v>0</v>
      </c>
    </row>
    <row r="394" spans="1:119" x14ac:dyDescent="0.2">
      <c r="A394">
        <f>ROW(Source!A534)</f>
        <v>534</v>
      </c>
      <c r="B394">
        <v>72309884</v>
      </c>
      <c r="C394">
        <v>72315641</v>
      </c>
      <c r="D394">
        <v>70567775</v>
      </c>
      <c r="E394">
        <v>1</v>
      </c>
      <c r="F394">
        <v>1</v>
      </c>
      <c r="G394">
        <v>1</v>
      </c>
      <c r="H394">
        <v>3</v>
      </c>
      <c r="I394" t="s">
        <v>951</v>
      </c>
      <c r="J394" t="s">
        <v>952</v>
      </c>
      <c r="K394" t="s">
        <v>953</v>
      </c>
      <c r="L394">
        <v>1383</v>
      </c>
      <c r="N394">
        <v>1013</v>
      </c>
      <c r="O394" t="s">
        <v>954</v>
      </c>
      <c r="P394" t="s">
        <v>954</v>
      </c>
      <c r="Q394">
        <v>1</v>
      </c>
      <c r="W394">
        <v>0</v>
      </c>
      <c r="X394">
        <v>-182421198</v>
      </c>
      <c r="Y394">
        <f t="shared" si="127"/>
        <v>5.4450000000000003</v>
      </c>
      <c r="AA394">
        <v>9.35</v>
      </c>
      <c r="AB394">
        <v>0</v>
      </c>
      <c r="AC394">
        <v>0</v>
      </c>
      <c r="AD394">
        <v>0</v>
      </c>
      <c r="AE394">
        <v>9.35</v>
      </c>
      <c r="AF394">
        <v>0</v>
      </c>
      <c r="AG394">
        <v>0</v>
      </c>
      <c r="AH394">
        <v>0</v>
      </c>
      <c r="AI394">
        <v>1</v>
      </c>
      <c r="AJ394">
        <v>1</v>
      </c>
      <c r="AK394">
        <v>1</v>
      </c>
      <c r="AL394">
        <v>1</v>
      </c>
      <c r="AM394">
        <v>-2</v>
      </c>
      <c r="AN394">
        <v>0</v>
      </c>
      <c r="AO394">
        <v>0</v>
      </c>
      <c r="AP394">
        <v>1</v>
      </c>
      <c r="AQ394">
        <v>1</v>
      </c>
      <c r="AR394">
        <v>0</v>
      </c>
      <c r="AS394" t="s">
        <v>3</v>
      </c>
      <c r="AT394">
        <v>5.4450000000000003</v>
      </c>
      <c r="AU394" t="s">
        <v>3</v>
      </c>
      <c r="AV394">
        <v>0</v>
      </c>
      <c r="AW394">
        <v>2</v>
      </c>
      <c r="AX394">
        <v>72318040</v>
      </c>
      <c r="AY394">
        <v>1</v>
      </c>
      <c r="AZ394">
        <v>0</v>
      </c>
      <c r="BA394">
        <v>420</v>
      </c>
      <c r="BB394">
        <v>1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50.91075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1</v>
      </c>
      <c r="BQ394">
        <v>50.91075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1</v>
      </c>
      <c r="CV394">
        <v>0</v>
      </c>
      <c r="CW394">
        <v>0</v>
      </c>
      <c r="CX394">
        <f>ROUND(Y394*Source!I534,7)</f>
        <v>0.1089</v>
      </c>
      <c r="CY394">
        <f t="shared" ref="CY394:CY402" si="133">AA394</f>
        <v>9.35</v>
      </c>
      <c r="CZ394">
        <f t="shared" ref="CZ394:CZ402" si="134">AE394</f>
        <v>9.35</v>
      </c>
      <c r="DA394">
        <f t="shared" ref="DA394:DA402" si="135">AI394</f>
        <v>1</v>
      </c>
      <c r="DB394">
        <f t="shared" si="128"/>
        <v>50.91</v>
      </c>
      <c r="DC394">
        <f t="shared" si="129"/>
        <v>0</v>
      </c>
      <c r="DD394" t="s">
        <v>3</v>
      </c>
      <c r="DE394" t="s">
        <v>3</v>
      </c>
      <c r="DF394">
        <f t="shared" si="130"/>
        <v>1.02</v>
      </c>
      <c r="DG394">
        <f t="shared" ref="DG394:DG404" si="136">ROUND(ROUND(AF394,2)*CX394,2)</f>
        <v>0</v>
      </c>
      <c r="DH394">
        <f t="shared" si="131"/>
        <v>0</v>
      </c>
      <c r="DI394">
        <f t="shared" si="132"/>
        <v>0</v>
      </c>
      <c r="DJ394">
        <f t="shared" ref="DJ394:DJ402" si="137">DF394</f>
        <v>1.02</v>
      </c>
      <c r="DK394">
        <v>1</v>
      </c>
      <c r="DL394" t="s">
        <v>3</v>
      </c>
      <c r="DM394">
        <v>0</v>
      </c>
      <c r="DN394" t="s">
        <v>3</v>
      </c>
      <c r="DO394">
        <v>0</v>
      </c>
    </row>
    <row r="395" spans="1:119" x14ac:dyDescent="0.2">
      <c r="A395">
        <f>ROW(Source!A534)</f>
        <v>534</v>
      </c>
      <c r="B395">
        <v>72309884</v>
      </c>
      <c r="C395">
        <v>72315641</v>
      </c>
      <c r="D395">
        <v>70568517</v>
      </c>
      <c r="E395">
        <v>1</v>
      </c>
      <c r="F395">
        <v>1</v>
      </c>
      <c r="G395">
        <v>1</v>
      </c>
      <c r="H395">
        <v>3</v>
      </c>
      <c r="I395" t="s">
        <v>955</v>
      </c>
      <c r="J395" t="s">
        <v>956</v>
      </c>
      <c r="K395" t="s">
        <v>957</v>
      </c>
      <c r="L395">
        <v>1346</v>
      </c>
      <c r="N395">
        <v>1009</v>
      </c>
      <c r="O395" t="s">
        <v>443</v>
      </c>
      <c r="P395" t="s">
        <v>443</v>
      </c>
      <c r="Q395">
        <v>1</v>
      </c>
      <c r="W395">
        <v>0</v>
      </c>
      <c r="X395">
        <v>-1476217930</v>
      </c>
      <c r="Y395">
        <f t="shared" si="127"/>
        <v>4.5999999999999996</v>
      </c>
      <c r="AA395">
        <v>144.74</v>
      </c>
      <c r="AB395">
        <v>0</v>
      </c>
      <c r="AC395">
        <v>0</v>
      </c>
      <c r="AD395">
        <v>0</v>
      </c>
      <c r="AE395">
        <v>155.63</v>
      </c>
      <c r="AF395">
        <v>0</v>
      </c>
      <c r="AG395">
        <v>0</v>
      </c>
      <c r="AH395">
        <v>0</v>
      </c>
      <c r="AI395">
        <v>0.93</v>
      </c>
      <c r="AJ395">
        <v>1</v>
      </c>
      <c r="AK395">
        <v>1</v>
      </c>
      <c r="AL395">
        <v>1</v>
      </c>
      <c r="AM395">
        <v>2</v>
      </c>
      <c r="AN395">
        <v>0</v>
      </c>
      <c r="AO395">
        <v>0</v>
      </c>
      <c r="AP395">
        <v>1</v>
      </c>
      <c r="AQ395">
        <v>1</v>
      </c>
      <c r="AR395">
        <v>0</v>
      </c>
      <c r="AS395" t="s">
        <v>3</v>
      </c>
      <c r="AT395">
        <v>4.5999999999999996</v>
      </c>
      <c r="AU395" t="s">
        <v>3</v>
      </c>
      <c r="AV395">
        <v>0</v>
      </c>
      <c r="AW395">
        <v>2</v>
      </c>
      <c r="AX395">
        <v>72318041</v>
      </c>
      <c r="AY395">
        <v>1</v>
      </c>
      <c r="AZ395">
        <v>0</v>
      </c>
      <c r="BA395">
        <v>421</v>
      </c>
      <c r="BB395">
        <v>1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715.89799999999991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1</v>
      </c>
      <c r="BQ395">
        <v>715.89799999999991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1</v>
      </c>
      <c r="CV395">
        <v>0</v>
      </c>
      <c r="CW395">
        <v>0</v>
      </c>
      <c r="CX395">
        <f>ROUND(Y395*Source!I534,7)</f>
        <v>9.1999999999999998E-2</v>
      </c>
      <c r="CY395">
        <f t="shared" si="133"/>
        <v>144.74</v>
      </c>
      <c r="CZ395">
        <f t="shared" si="134"/>
        <v>155.63</v>
      </c>
      <c r="DA395">
        <f t="shared" si="135"/>
        <v>0.93</v>
      </c>
      <c r="DB395">
        <f t="shared" si="128"/>
        <v>715.9</v>
      </c>
      <c r="DC395">
        <f t="shared" si="129"/>
        <v>0</v>
      </c>
      <c r="DD395" t="s">
        <v>3</v>
      </c>
      <c r="DE395" t="s">
        <v>3</v>
      </c>
      <c r="DF395">
        <f t="shared" ref="DF395:DF402" si="138">ROUND(ROUND(AE395*AI395,2)*CX395,2)</f>
        <v>13.32</v>
      </c>
      <c r="DG395">
        <f t="shared" si="136"/>
        <v>0</v>
      </c>
      <c r="DH395">
        <f t="shared" si="131"/>
        <v>0</v>
      </c>
      <c r="DI395">
        <f t="shared" si="132"/>
        <v>0</v>
      </c>
      <c r="DJ395">
        <f t="shared" si="137"/>
        <v>13.32</v>
      </c>
      <c r="DK395">
        <v>0</v>
      </c>
      <c r="DL395" t="s">
        <v>3</v>
      </c>
      <c r="DM395">
        <v>0</v>
      </c>
      <c r="DN395" t="s">
        <v>3</v>
      </c>
      <c r="DO395">
        <v>0</v>
      </c>
    </row>
    <row r="396" spans="1:119" x14ac:dyDescent="0.2">
      <c r="A396">
        <f>ROW(Source!A534)</f>
        <v>534</v>
      </c>
      <c r="B396">
        <v>72309884</v>
      </c>
      <c r="C396">
        <v>72315641</v>
      </c>
      <c r="D396">
        <v>70569282</v>
      </c>
      <c r="E396">
        <v>1</v>
      </c>
      <c r="F396">
        <v>1</v>
      </c>
      <c r="G396">
        <v>1</v>
      </c>
      <c r="H396">
        <v>3</v>
      </c>
      <c r="I396" t="s">
        <v>958</v>
      </c>
      <c r="J396" t="s">
        <v>959</v>
      </c>
      <c r="K396" t="s">
        <v>960</v>
      </c>
      <c r="L396">
        <v>1348</v>
      </c>
      <c r="N396">
        <v>1009</v>
      </c>
      <c r="O396" t="s">
        <v>236</v>
      </c>
      <c r="P396" t="s">
        <v>236</v>
      </c>
      <c r="Q396">
        <v>1000</v>
      </c>
      <c r="W396">
        <v>0</v>
      </c>
      <c r="X396">
        <v>466518900</v>
      </c>
      <c r="Y396">
        <f t="shared" si="127"/>
        <v>2.0000000000000001E-4</v>
      </c>
      <c r="AA396">
        <v>132364.14000000001</v>
      </c>
      <c r="AB396">
        <v>0</v>
      </c>
      <c r="AC396">
        <v>0</v>
      </c>
      <c r="AD396">
        <v>0</v>
      </c>
      <c r="AE396">
        <v>108495.2</v>
      </c>
      <c r="AF396">
        <v>0</v>
      </c>
      <c r="AG396">
        <v>0</v>
      </c>
      <c r="AH396">
        <v>0</v>
      </c>
      <c r="AI396">
        <v>1.22</v>
      </c>
      <c r="AJ396">
        <v>1</v>
      </c>
      <c r="AK396">
        <v>1</v>
      </c>
      <c r="AL396">
        <v>1</v>
      </c>
      <c r="AM396">
        <v>2</v>
      </c>
      <c r="AN396">
        <v>0</v>
      </c>
      <c r="AO396">
        <v>0</v>
      </c>
      <c r="AP396">
        <v>1</v>
      </c>
      <c r="AQ396">
        <v>1</v>
      </c>
      <c r="AR396">
        <v>0</v>
      </c>
      <c r="AS396" t="s">
        <v>3</v>
      </c>
      <c r="AT396">
        <v>2.0000000000000001E-4</v>
      </c>
      <c r="AU396" t="s">
        <v>3</v>
      </c>
      <c r="AV396">
        <v>0</v>
      </c>
      <c r="AW396">
        <v>2</v>
      </c>
      <c r="AX396">
        <v>72318042</v>
      </c>
      <c r="AY396">
        <v>1</v>
      </c>
      <c r="AZ396">
        <v>0</v>
      </c>
      <c r="BA396">
        <v>422</v>
      </c>
      <c r="BB396">
        <v>1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21.69904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1</v>
      </c>
      <c r="BQ396">
        <v>21.69904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1</v>
      </c>
      <c r="CV396">
        <v>0</v>
      </c>
      <c r="CW396">
        <v>0</v>
      </c>
      <c r="CX396">
        <f>ROUND(Y396*Source!I534,7)</f>
        <v>3.9999999999999998E-6</v>
      </c>
      <c r="CY396">
        <f t="shared" si="133"/>
        <v>132364.14000000001</v>
      </c>
      <c r="CZ396">
        <f t="shared" si="134"/>
        <v>108495.2</v>
      </c>
      <c r="DA396">
        <f t="shared" si="135"/>
        <v>1.22</v>
      </c>
      <c r="DB396">
        <f t="shared" si="128"/>
        <v>21.7</v>
      </c>
      <c r="DC396">
        <f t="shared" si="129"/>
        <v>0</v>
      </c>
      <c r="DD396" t="s">
        <v>3</v>
      </c>
      <c r="DE396" t="s">
        <v>3</v>
      </c>
      <c r="DF396">
        <f t="shared" si="138"/>
        <v>0.53</v>
      </c>
      <c r="DG396">
        <f t="shared" si="136"/>
        <v>0</v>
      </c>
      <c r="DH396">
        <f t="shared" si="131"/>
        <v>0</v>
      </c>
      <c r="DI396">
        <f t="shared" si="132"/>
        <v>0</v>
      </c>
      <c r="DJ396">
        <f t="shared" si="137"/>
        <v>0.53</v>
      </c>
      <c r="DK396">
        <v>0</v>
      </c>
      <c r="DL396" t="s">
        <v>3</v>
      </c>
      <c r="DM396">
        <v>0</v>
      </c>
      <c r="DN396" t="s">
        <v>3</v>
      </c>
      <c r="DO396">
        <v>0</v>
      </c>
    </row>
    <row r="397" spans="1:119" x14ac:dyDescent="0.2">
      <c r="A397">
        <f>ROW(Source!A534)</f>
        <v>534</v>
      </c>
      <c r="B397">
        <v>72309884</v>
      </c>
      <c r="C397">
        <v>72315641</v>
      </c>
      <c r="D397">
        <v>70574503</v>
      </c>
      <c r="E397">
        <v>1</v>
      </c>
      <c r="F397">
        <v>1</v>
      </c>
      <c r="G397">
        <v>1</v>
      </c>
      <c r="H397">
        <v>3</v>
      </c>
      <c r="I397" t="s">
        <v>961</v>
      </c>
      <c r="J397" t="s">
        <v>962</v>
      </c>
      <c r="K397" t="s">
        <v>963</v>
      </c>
      <c r="L397">
        <v>1346</v>
      </c>
      <c r="N397">
        <v>1009</v>
      </c>
      <c r="O397" t="s">
        <v>443</v>
      </c>
      <c r="P397" t="s">
        <v>443</v>
      </c>
      <c r="Q397">
        <v>1</v>
      </c>
      <c r="W397">
        <v>0</v>
      </c>
      <c r="X397">
        <v>957219017</v>
      </c>
      <c r="Y397">
        <f t="shared" si="127"/>
        <v>1.6</v>
      </c>
      <c r="AA397">
        <v>63.71</v>
      </c>
      <c r="AB397">
        <v>0</v>
      </c>
      <c r="AC397">
        <v>0</v>
      </c>
      <c r="AD397">
        <v>0</v>
      </c>
      <c r="AE397">
        <v>44.55</v>
      </c>
      <c r="AF397">
        <v>0</v>
      </c>
      <c r="AG397">
        <v>0</v>
      </c>
      <c r="AH397">
        <v>0</v>
      </c>
      <c r="AI397">
        <v>1.43</v>
      </c>
      <c r="AJ397">
        <v>1</v>
      </c>
      <c r="AK397">
        <v>1</v>
      </c>
      <c r="AL397">
        <v>1</v>
      </c>
      <c r="AM397">
        <v>2</v>
      </c>
      <c r="AN397">
        <v>0</v>
      </c>
      <c r="AO397">
        <v>0</v>
      </c>
      <c r="AP397">
        <v>1</v>
      </c>
      <c r="AQ397">
        <v>1</v>
      </c>
      <c r="AR397">
        <v>0</v>
      </c>
      <c r="AS397" t="s">
        <v>3</v>
      </c>
      <c r="AT397">
        <v>1.6</v>
      </c>
      <c r="AU397" t="s">
        <v>3</v>
      </c>
      <c r="AV397">
        <v>0</v>
      </c>
      <c r="AW397">
        <v>2</v>
      </c>
      <c r="AX397">
        <v>72318043</v>
      </c>
      <c r="AY397">
        <v>1</v>
      </c>
      <c r="AZ397">
        <v>0</v>
      </c>
      <c r="BA397">
        <v>423</v>
      </c>
      <c r="BB397">
        <v>1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71.28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1</v>
      </c>
      <c r="BQ397">
        <v>71.28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1</v>
      </c>
      <c r="CV397">
        <v>0</v>
      </c>
      <c r="CW397">
        <v>0</v>
      </c>
      <c r="CX397">
        <f>ROUND(Y397*Source!I534,7)</f>
        <v>3.2000000000000001E-2</v>
      </c>
      <c r="CY397">
        <f t="shared" si="133"/>
        <v>63.71</v>
      </c>
      <c r="CZ397">
        <f t="shared" si="134"/>
        <v>44.55</v>
      </c>
      <c r="DA397">
        <f t="shared" si="135"/>
        <v>1.43</v>
      </c>
      <c r="DB397">
        <f t="shared" si="128"/>
        <v>71.28</v>
      </c>
      <c r="DC397">
        <f t="shared" si="129"/>
        <v>0</v>
      </c>
      <c r="DD397" t="s">
        <v>3</v>
      </c>
      <c r="DE397" t="s">
        <v>3</v>
      </c>
      <c r="DF397">
        <f t="shared" si="138"/>
        <v>2.04</v>
      </c>
      <c r="DG397">
        <f t="shared" si="136"/>
        <v>0</v>
      </c>
      <c r="DH397">
        <f t="shared" si="131"/>
        <v>0</v>
      </c>
      <c r="DI397">
        <f t="shared" si="132"/>
        <v>0</v>
      </c>
      <c r="DJ397">
        <f t="shared" si="137"/>
        <v>2.04</v>
      </c>
      <c r="DK397">
        <v>0</v>
      </c>
      <c r="DL397" t="s">
        <v>3</v>
      </c>
      <c r="DM397">
        <v>0</v>
      </c>
      <c r="DN397" t="s">
        <v>3</v>
      </c>
      <c r="DO397">
        <v>0</v>
      </c>
    </row>
    <row r="398" spans="1:119" x14ac:dyDescent="0.2">
      <c r="A398">
        <f>ROW(Source!A534)</f>
        <v>534</v>
      </c>
      <c r="B398">
        <v>72309884</v>
      </c>
      <c r="C398">
        <v>72315641</v>
      </c>
      <c r="D398">
        <v>70586759</v>
      </c>
      <c r="E398">
        <v>1</v>
      </c>
      <c r="F398">
        <v>1</v>
      </c>
      <c r="G398">
        <v>1</v>
      </c>
      <c r="H398">
        <v>3</v>
      </c>
      <c r="I398" t="s">
        <v>964</v>
      </c>
      <c r="J398" t="s">
        <v>965</v>
      </c>
      <c r="K398" t="s">
        <v>966</v>
      </c>
      <c r="L398">
        <v>1348</v>
      </c>
      <c r="N398">
        <v>1009</v>
      </c>
      <c r="O398" t="s">
        <v>236</v>
      </c>
      <c r="P398" t="s">
        <v>236</v>
      </c>
      <c r="Q398">
        <v>1000</v>
      </c>
      <c r="W398">
        <v>0</v>
      </c>
      <c r="X398">
        <v>1378550008</v>
      </c>
      <c r="Y398">
        <f t="shared" si="127"/>
        <v>6.0000000000000001E-3</v>
      </c>
      <c r="AA398">
        <v>104956.62</v>
      </c>
      <c r="AB398">
        <v>0</v>
      </c>
      <c r="AC398">
        <v>0</v>
      </c>
      <c r="AD398">
        <v>0</v>
      </c>
      <c r="AE398">
        <v>74437.320000000007</v>
      </c>
      <c r="AF398">
        <v>0</v>
      </c>
      <c r="AG398">
        <v>0</v>
      </c>
      <c r="AH398">
        <v>0</v>
      </c>
      <c r="AI398">
        <v>1.41</v>
      </c>
      <c r="AJ398">
        <v>1</v>
      </c>
      <c r="AK398">
        <v>1</v>
      </c>
      <c r="AL398">
        <v>1</v>
      </c>
      <c r="AM398">
        <v>2</v>
      </c>
      <c r="AN398">
        <v>0</v>
      </c>
      <c r="AO398">
        <v>0</v>
      </c>
      <c r="AP398">
        <v>1</v>
      </c>
      <c r="AQ398">
        <v>1</v>
      </c>
      <c r="AR398">
        <v>0</v>
      </c>
      <c r="AS398" t="s">
        <v>3</v>
      </c>
      <c r="AT398">
        <v>6.0000000000000001E-3</v>
      </c>
      <c r="AU398" t="s">
        <v>3</v>
      </c>
      <c r="AV398">
        <v>0</v>
      </c>
      <c r="AW398">
        <v>2</v>
      </c>
      <c r="AX398">
        <v>72318044</v>
      </c>
      <c r="AY398">
        <v>1</v>
      </c>
      <c r="AZ398">
        <v>0</v>
      </c>
      <c r="BA398">
        <v>424</v>
      </c>
      <c r="BB398">
        <v>1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446.62392000000006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1</v>
      </c>
      <c r="BQ398">
        <v>446.62392000000006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1</v>
      </c>
      <c r="CV398">
        <v>0</v>
      </c>
      <c r="CW398">
        <v>0</v>
      </c>
      <c r="CX398">
        <f>ROUND(Y398*Source!I534,7)</f>
        <v>1.2E-4</v>
      </c>
      <c r="CY398">
        <f t="shared" si="133"/>
        <v>104956.62</v>
      </c>
      <c r="CZ398">
        <f t="shared" si="134"/>
        <v>74437.320000000007</v>
      </c>
      <c r="DA398">
        <f t="shared" si="135"/>
        <v>1.41</v>
      </c>
      <c r="DB398">
        <f t="shared" si="128"/>
        <v>446.62</v>
      </c>
      <c r="DC398">
        <f t="shared" si="129"/>
        <v>0</v>
      </c>
      <c r="DD398" t="s">
        <v>3</v>
      </c>
      <c r="DE398" t="s">
        <v>3</v>
      </c>
      <c r="DF398">
        <f t="shared" si="138"/>
        <v>12.59</v>
      </c>
      <c r="DG398">
        <f t="shared" si="136"/>
        <v>0</v>
      </c>
      <c r="DH398">
        <f t="shared" si="131"/>
        <v>0</v>
      </c>
      <c r="DI398">
        <f t="shared" si="132"/>
        <v>0</v>
      </c>
      <c r="DJ398">
        <f t="shared" si="137"/>
        <v>12.59</v>
      </c>
      <c r="DK398">
        <v>0</v>
      </c>
      <c r="DL398" t="s">
        <v>3</v>
      </c>
      <c r="DM398">
        <v>0</v>
      </c>
      <c r="DN398" t="s">
        <v>3</v>
      </c>
      <c r="DO398">
        <v>0</v>
      </c>
    </row>
    <row r="399" spans="1:119" x14ac:dyDescent="0.2">
      <c r="A399">
        <f>ROW(Source!A534)</f>
        <v>534</v>
      </c>
      <c r="B399">
        <v>72309884</v>
      </c>
      <c r="C399">
        <v>72315641</v>
      </c>
      <c r="D399">
        <v>70586886</v>
      </c>
      <c r="E399">
        <v>1</v>
      </c>
      <c r="F399">
        <v>1</v>
      </c>
      <c r="G399">
        <v>1</v>
      </c>
      <c r="H399">
        <v>3</v>
      </c>
      <c r="I399" t="s">
        <v>967</v>
      </c>
      <c r="J399" t="s">
        <v>968</v>
      </c>
      <c r="K399" t="s">
        <v>969</v>
      </c>
      <c r="L399">
        <v>1348</v>
      </c>
      <c r="N399">
        <v>1009</v>
      </c>
      <c r="O399" t="s">
        <v>236</v>
      </c>
      <c r="P399" t="s">
        <v>236</v>
      </c>
      <c r="Q399">
        <v>1000</v>
      </c>
      <c r="W399">
        <v>0</v>
      </c>
      <c r="X399">
        <v>1702821123</v>
      </c>
      <c r="Y399">
        <f t="shared" si="127"/>
        <v>1.4E-2</v>
      </c>
      <c r="AA399">
        <v>346815.83</v>
      </c>
      <c r="AB399">
        <v>0</v>
      </c>
      <c r="AC399">
        <v>0</v>
      </c>
      <c r="AD399">
        <v>0</v>
      </c>
      <c r="AE399">
        <v>260763.78</v>
      </c>
      <c r="AF399">
        <v>0</v>
      </c>
      <c r="AG399">
        <v>0</v>
      </c>
      <c r="AH399">
        <v>0</v>
      </c>
      <c r="AI399">
        <v>1.33</v>
      </c>
      <c r="AJ399">
        <v>1</v>
      </c>
      <c r="AK399">
        <v>1</v>
      </c>
      <c r="AL399">
        <v>1</v>
      </c>
      <c r="AM399">
        <v>2</v>
      </c>
      <c r="AN399">
        <v>0</v>
      </c>
      <c r="AO399">
        <v>0</v>
      </c>
      <c r="AP399">
        <v>1</v>
      </c>
      <c r="AQ399">
        <v>1</v>
      </c>
      <c r="AR399">
        <v>0</v>
      </c>
      <c r="AS399" t="s">
        <v>3</v>
      </c>
      <c r="AT399">
        <v>1.4E-2</v>
      </c>
      <c r="AU399" t="s">
        <v>3</v>
      </c>
      <c r="AV399">
        <v>0</v>
      </c>
      <c r="AW399">
        <v>2</v>
      </c>
      <c r="AX399">
        <v>72318045</v>
      </c>
      <c r="AY399">
        <v>1</v>
      </c>
      <c r="AZ399">
        <v>0</v>
      </c>
      <c r="BA399">
        <v>425</v>
      </c>
      <c r="BB399">
        <v>1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3650.69292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1</v>
      </c>
      <c r="BQ399">
        <v>3650.69292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1</v>
      </c>
      <c r="CV399">
        <v>0</v>
      </c>
      <c r="CW399">
        <v>0</v>
      </c>
      <c r="CX399">
        <f>ROUND(Y399*Source!I534,7)</f>
        <v>2.7999999999999998E-4</v>
      </c>
      <c r="CY399">
        <f t="shared" si="133"/>
        <v>346815.83</v>
      </c>
      <c r="CZ399">
        <f t="shared" si="134"/>
        <v>260763.78</v>
      </c>
      <c r="DA399">
        <f t="shared" si="135"/>
        <v>1.33</v>
      </c>
      <c r="DB399">
        <f t="shared" si="128"/>
        <v>3650.69</v>
      </c>
      <c r="DC399">
        <f t="shared" si="129"/>
        <v>0</v>
      </c>
      <c r="DD399" t="s">
        <v>3</v>
      </c>
      <c r="DE399" t="s">
        <v>3</v>
      </c>
      <c r="DF399">
        <f t="shared" si="138"/>
        <v>97.11</v>
      </c>
      <c r="DG399">
        <f t="shared" si="136"/>
        <v>0</v>
      </c>
      <c r="DH399">
        <f t="shared" si="131"/>
        <v>0</v>
      </c>
      <c r="DI399">
        <f t="shared" si="132"/>
        <v>0</v>
      </c>
      <c r="DJ399">
        <f t="shared" si="137"/>
        <v>97.11</v>
      </c>
      <c r="DK399">
        <v>0</v>
      </c>
      <c r="DL399" t="s">
        <v>3</v>
      </c>
      <c r="DM399">
        <v>0</v>
      </c>
      <c r="DN399" t="s">
        <v>3</v>
      </c>
      <c r="DO399">
        <v>0</v>
      </c>
    </row>
    <row r="400" spans="1:119" x14ac:dyDescent="0.2">
      <c r="A400">
        <f>ROW(Source!A534)</f>
        <v>534</v>
      </c>
      <c r="B400">
        <v>72309884</v>
      </c>
      <c r="C400">
        <v>72315641</v>
      </c>
      <c r="D400">
        <v>70587135</v>
      </c>
      <c r="E400">
        <v>1</v>
      </c>
      <c r="F400">
        <v>1</v>
      </c>
      <c r="G400">
        <v>1</v>
      </c>
      <c r="H400">
        <v>3</v>
      </c>
      <c r="I400" t="s">
        <v>970</v>
      </c>
      <c r="J400" t="s">
        <v>971</v>
      </c>
      <c r="K400" t="s">
        <v>972</v>
      </c>
      <c r="L400">
        <v>1348</v>
      </c>
      <c r="N400">
        <v>1009</v>
      </c>
      <c r="O400" t="s">
        <v>236</v>
      </c>
      <c r="P400" t="s">
        <v>236</v>
      </c>
      <c r="Q400">
        <v>1000</v>
      </c>
      <c r="W400">
        <v>0</v>
      </c>
      <c r="X400">
        <v>-1778394154</v>
      </c>
      <c r="Y400">
        <f t="shared" si="127"/>
        <v>8.9999999999999998E-4</v>
      </c>
      <c r="AA400">
        <v>122934.72</v>
      </c>
      <c r="AB400">
        <v>0</v>
      </c>
      <c r="AC400">
        <v>0</v>
      </c>
      <c r="AD400">
        <v>0</v>
      </c>
      <c r="AE400">
        <v>75885.63</v>
      </c>
      <c r="AF400">
        <v>0</v>
      </c>
      <c r="AG400">
        <v>0</v>
      </c>
      <c r="AH400">
        <v>0</v>
      </c>
      <c r="AI400">
        <v>1.62</v>
      </c>
      <c r="AJ400">
        <v>1</v>
      </c>
      <c r="AK400">
        <v>1</v>
      </c>
      <c r="AL400">
        <v>1</v>
      </c>
      <c r="AM400">
        <v>2</v>
      </c>
      <c r="AN400">
        <v>0</v>
      </c>
      <c r="AO400">
        <v>0</v>
      </c>
      <c r="AP400">
        <v>1</v>
      </c>
      <c r="AQ400">
        <v>1</v>
      </c>
      <c r="AR400">
        <v>0</v>
      </c>
      <c r="AS400" t="s">
        <v>3</v>
      </c>
      <c r="AT400">
        <v>8.9999999999999998E-4</v>
      </c>
      <c r="AU400" t="s">
        <v>3</v>
      </c>
      <c r="AV400">
        <v>0</v>
      </c>
      <c r="AW400">
        <v>2</v>
      </c>
      <c r="AX400">
        <v>72318046</v>
      </c>
      <c r="AY400">
        <v>1</v>
      </c>
      <c r="AZ400">
        <v>0</v>
      </c>
      <c r="BA400">
        <v>426</v>
      </c>
      <c r="BB400">
        <v>1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68.297066999999998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1</v>
      </c>
      <c r="BQ400">
        <v>68.297066999999998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1</v>
      </c>
      <c r="CV400">
        <v>0</v>
      </c>
      <c r="CW400">
        <v>0</v>
      </c>
      <c r="CX400">
        <f>ROUND(Y400*Source!I534,7)</f>
        <v>1.8E-5</v>
      </c>
      <c r="CY400">
        <f t="shared" si="133"/>
        <v>122934.72</v>
      </c>
      <c r="CZ400">
        <f t="shared" si="134"/>
        <v>75885.63</v>
      </c>
      <c r="DA400">
        <f t="shared" si="135"/>
        <v>1.62</v>
      </c>
      <c r="DB400">
        <f t="shared" si="128"/>
        <v>68.3</v>
      </c>
      <c r="DC400">
        <f t="shared" si="129"/>
        <v>0</v>
      </c>
      <c r="DD400" t="s">
        <v>3</v>
      </c>
      <c r="DE400" t="s">
        <v>3</v>
      </c>
      <c r="DF400">
        <f t="shared" si="138"/>
        <v>2.21</v>
      </c>
      <c r="DG400">
        <f t="shared" si="136"/>
        <v>0</v>
      </c>
      <c r="DH400">
        <f t="shared" si="131"/>
        <v>0</v>
      </c>
      <c r="DI400">
        <f t="shared" si="132"/>
        <v>0</v>
      </c>
      <c r="DJ400">
        <f t="shared" si="137"/>
        <v>2.21</v>
      </c>
      <c r="DK400">
        <v>0</v>
      </c>
      <c r="DL400" t="s">
        <v>3</v>
      </c>
      <c r="DM400">
        <v>0</v>
      </c>
      <c r="DN400" t="s">
        <v>3</v>
      </c>
      <c r="DO400">
        <v>0</v>
      </c>
    </row>
    <row r="401" spans="1:119" x14ac:dyDescent="0.2">
      <c r="A401">
        <f>ROW(Source!A534)</f>
        <v>534</v>
      </c>
      <c r="B401">
        <v>72309884</v>
      </c>
      <c r="C401">
        <v>72315641</v>
      </c>
      <c r="D401">
        <v>70587162</v>
      </c>
      <c r="E401">
        <v>1</v>
      </c>
      <c r="F401">
        <v>1</v>
      </c>
      <c r="G401">
        <v>1</v>
      </c>
      <c r="H401">
        <v>3</v>
      </c>
      <c r="I401" t="s">
        <v>973</v>
      </c>
      <c r="J401" t="s">
        <v>974</v>
      </c>
      <c r="K401" t="s">
        <v>975</v>
      </c>
      <c r="L401">
        <v>1348</v>
      </c>
      <c r="N401">
        <v>1009</v>
      </c>
      <c r="O401" t="s">
        <v>236</v>
      </c>
      <c r="P401" t="s">
        <v>236</v>
      </c>
      <c r="Q401">
        <v>1000</v>
      </c>
      <c r="W401">
        <v>0</v>
      </c>
      <c r="X401">
        <v>-970634170</v>
      </c>
      <c r="Y401">
        <f t="shared" si="127"/>
        <v>7.0000000000000001E-3</v>
      </c>
      <c r="AA401">
        <v>159612.85</v>
      </c>
      <c r="AB401">
        <v>0</v>
      </c>
      <c r="AC401">
        <v>0</v>
      </c>
      <c r="AD401">
        <v>0</v>
      </c>
      <c r="AE401">
        <v>98526.45</v>
      </c>
      <c r="AF401">
        <v>0</v>
      </c>
      <c r="AG401">
        <v>0</v>
      </c>
      <c r="AH401">
        <v>0</v>
      </c>
      <c r="AI401">
        <v>1.62</v>
      </c>
      <c r="AJ401">
        <v>1</v>
      </c>
      <c r="AK401">
        <v>1</v>
      </c>
      <c r="AL401">
        <v>1</v>
      </c>
      <c r="AM401">
        <v>2</v>
      </c>
      <c r="AN401">
        <v>0</v>
      </c>
      <c r="AO401">
        <v>0</v>
      </c>
      <c r="AP401">
        <v>1</v>
      </c>
      <c r="AQ401">
        <v>1</v>
      </c>
      <c r="AR401">
        <v>0</v>
      </c>
      <c r="AS401" t="s">
        <v>3</v>
      </c>
      <c r="AT401">
        <v>7.0000000000000001E-3</v>
      </c>
      <c r="AU401" t="s">
        <v>3</v>
      </c>
      <c r="AV401">
        <v>0</v>
      </c>
      <c r="AW401">
        <v>2</v>
      </c>
      <c r="AX401">
        <v>72318047</v>
      </c>
      <c r="AY401">
        <v>1</v>
      </c>
      <c r="AZ401">
        <v>0</v>
      </c>
      <c r="BA401">
        <v>427</v>
      </c>
      <c r="BB401">
        <v>1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689.68515000000002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1</v>
      </c>
      <c r="BQ401">
        <v>689.68515000000002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1</v>
      </c>
      <c r="CV401">
        <v>0</v>
      </c>
      <c r="CW401">
        <v>0</v>
      </c>
      <c r="CX401">
        <f>ROUND(Y401*Source!I534,7)</f>
        <v>1.3999999999999999E-4</v>
      </c>
      <c r="CY401">
        <f t="shared" si="133"/>
        <v>159612.85</v>
      </c>
      <c r="CZ401">
        <f t="shared" si="134"/>
        <v>98526.45</v>
      </c>
      <c r="DA401">
        <f t="shared" si="135"/>
        <v>1.62</v>
      </c>
      <c r="DB401">
        <f t="shared" si="128"/>
        <v>689.69</v>
      </c>
      <c r="DC401">
        <f t="shared" si="129"/>
        <v>0</v>
      </c>
      <c r="DD401" t="s">
        <v>3</v>
      </c>
      <c r="DE401" t="s">
        <v>3</v>
      </c>
      <c r="DF401">
        <f t="shared" si="138"/>
        <v>22.35</v>
      </c>
      <c r="DG401">
        <f t="shared" si="136"/>
        <v>0</v>
      </c>
      <c r="DH401">
        <f t="shared" si="131"/>
        <v>0</v>
      </c>
      <c r="DI401">
        <f t="shared" si="132"/>
        <v>0</v>
      </c>
      <c r="DJ401">
        <f t="shared" si="137"/>
        <v>22.35</v>
      </c>
      <c r="DK401">
        <v>0</v>
      </c>
      <c r="DL401" t="s">
        <v>3</v>
      </c>
      <c r="DM401">
        <v>0</v>
      </c>
      <c r="DN401" t="s">
        <v>3</v>
      </c>
      <c r="DO401">
        <v>0</v>
      </c>
    </row>
    <row r="402" spans="1:119" x14ac:dyDescent="0.2">
      <c r="A402">
        <f>ROW(Source!A534)</f>
        <v>534</v>
      </c>
      <c r="B402">
        <v>72309884</v>
      </c>
      <c r="C402">
        <v>72315641</v>
      </c>
      <c r="D402">
        <v>70605910</v>
      </c>
      <c r="E402">
        <v>1</v>
      </c>
      <c r="F402">
        <v>1</v>
      </c>
      <c r="G402">
        <v>1</v>
      </c>
      <c r="H402">
        <v>3</v>
      </c>
      <c r="I402" t="s">
        <v>582</v>
      </c>
      <c r="J402" t="s">
        <v>584</v>
      </c>
      <c r="K402" t="s">
        <v>583</v>
      </c>
      <c r="L402">
        <v>1301</v>
      </c>
      <c r="N402">
        <v>1003</v>
      </c>
      <c r="O402" t="s">
        <v>113</v>
      </c>
      <c r="P402" t="s">
        <v>113</v>
      </c>
      <c r="Q402">
        <v>1</v>
      </c>
      <c r="W402">
        <v>0</v>
      </c>
      <c r="X402">
        <v>-1269173060</v>
      </c>
      <c r="Y402">
        <f t="shared" si="127"/>
        <v>100</v>
      </c>
      <c r="AA402">
        <v>1339.95</v>
      </c>
      <c r="AB402">
        <v>0</v>
      </c>
      <c r="AC402">
        <v>0</v>
      </c>
      <c r="AD402">
        <v>0</v>
      </c>
      <c r="AE402">
        <v>1576.41</v>
      </c>
      <c r="AF402">
        <v>0</v>
      </c>
      <c r="AG402">
        <v>0</v>
      </c>
      <c r="AH402">
        <v>0</v>
      </c>
      <c r="AI402">
        <v>0.85</v>
      </c>
      <c r="AJ402">
        <v>1</v>
      </c>
      <c r="AK402">
        <v>1</v>
      </c>
      <c r="AL402">
        <v>1</v>
      </c>
      <c r="AM402">
        <v>0</v>
      </c>
      <c r="AN402">
        <v>0</v>
      </c>
      <c r="AO402">
        <v>0</v>
      </c>
      <c r="AP402">
        <v>1</v>
      </c>
      <c r="AQ402">
        <v>0</v>
      </c>
      <c r="AR402">
        <v>0</v>
      </c>
      <c r="AS402" t="s">
        <v>3</v>
      </c>
      <c r="AT402">
        <v>100</v>
      </c>
      <c r="AU402" t="s">
        <v>3</v>
      </c>
      <c r="AV402">
        <v>0</v>
      </c>
      <c r="AW402">
        <v>1</v>
      </c>
      <c r="AX402">
        <v>-1</v>
      </c>
      <c r="AY402">
        <v>0</v>
      </c>
      <c r="AZ402">
        <v>0</v>
      </c>
      <c r="BA402" t="s">
        <v>3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CV402">
        <v>0</v>
      </c>
      <c r="CW402">
        <v>0</v>
      </c>
      <c r="CX402">
        <f>ROUND(Y402*Source!I534,7)</f>
        <v>2</v>
      </c>
      <c r="CY402">
        <f t="shared" si="133"/>
        <v>1339.95</v>
      </c>
      <c r="CZ402">
        <f t="shared" si="134"/>
        <v>1576.41</v>
      </c>
      <c r="DA402">
        <f t="shared" si="135"/>
        <v>0.85</v>
      </c>
      <c r="DB402">
        <f t="shared" si="128"/>
        <v>157641</v>
      </c>
      <c r="DC402">
        <f t="shared" si="129"/>
        <v>0</v>
      </c>
      <c r="DD402" t="s">
        <v>3</v>
      </c>
      <c r="DE402" t="s">
        <v>3</v>
      </c>
      <c r="DF402">
        <f t="shared" si="138"/>
        <v>2679.9</v>
      </c>
      <c r="DG402">
        <f t="shared" si="136"/>
        <v>0</v>
      </c>
      <c r="DH402">
        <f t="shared" si="131"/>
        <v>0</v>
      </c>
      <c r="DI402">
        <f t="shared" si="132"/>
        <v>0</v>
      </c>
      <c r="DJ402">
        <f t="shared" si="137"/>
        <v>2679.9</v>
      </c>
      <c r="DK402">
        <v>0</v>
      </c>
      <c r="DL402" t="s">
        <v>3</v>
      </c>
      <c r="DM402">
        <v>0</v>
      </c>
      <c r="DN402" t="s">
        <v>3</v>
      </c>
      <c r="DO402">
        <v>0</v>
      </c>
    </row>
    <row r="403" spans="1:119" x14ac:dyDescent="0.2">
      <c r="A403">
        <f>ROW(Source!A537)</f>
        <v>537</v>
      </c>
      <c r="B403">
        <v>72309884</v>
      </c>
      <c r="C403">
        <v>72318051</v>
      </c>
      <c r="D403">
        <v>70491019</v>
      </c>
      <c r="E403">
        <v>118</v>
      </c>
      <c r="F403">
        <v>1</v>
      </c>
      <c r="G403">
        <v>1</v>
      </c>
      <c r="H403">
        <v>1</v>
      </c>
      <c r="I403" t="s">
        <v>1228</v>
      </c>
      <c r="J403" t="s">
        <v>3</v>
      </c>
      <c r="K403" t="s">
        <v>1229</v>
      </c>
      <c r="L403">
        <v>1191</v>
      </c>
      <c r="N403">
        <v>1013</v>
      </c>
      <c r="O403" t="s">
        <v>922</v>
      </c>
      <c r="P403" t="s">
        <v>922</v>
      </c>
      <c r="Q403">
        <v>1</v>
      </c>
      <c r="W403">
        <v>0</v>
      </c>
      <c r="X403">
        <v>-1088579471</v>
      </c>
      <c r="Y403">
        <f t="shared" si="127"/>
        <v>16.89</v>
      </c>
      <c r="AA403">
        <v>0</v>
      </c>
      <c r="AB403">
        <v>0</v>
      </c>
      <c r="AC403">
        <v>0</v>
      </c>
      <c r="AD403">
        <v>389.48</v>
      </c>
      <c r="AE403">
        <v>0</v>
      </c>
      <c r="AF403">
        <v>0</v>
      </c>
      <c r="AG403">
        <v>0</v>
      </c>
      <c r="AH403">
        <v>389.48</v>
      </c>
      <c r="AI403">
        <v>1</v>
      </c>
      <c r="AJ403">
        <v>1</v>
      </c>
      <c r="AK403">
        <v>1</v>
      </c>
      <c r="AL403">
        <v>1</v>
      </c>
      <c r="AM403">
        <v>-2</v>
      </c>
      <c r="AN403">
        <v>0</v>
      </c>
      <c r="AO403">
        <v>0</v>
      </c>
      <c r="AP403">
        <v>1</v>
      </c>
      <c r="AQ403">
        <v>1</v>
      </c>
      <c r="AR403">
        <v>0</v>
      </c>
      <c r="AS403" t="s">
        <v>3</v>
      </c>
      <c r="AT403">
        <v>16.89</v>
      </c>
      <c r="AU403" t="s">
        <v>3</v>
      </c>
      <c r="AV403">
        <v>1</v>
      </c>
      <c r="AW403">
        <v>2</v>
      </c>
      <c r="AX403">
        <v>72320353</v>
      </c>
      <c r="AY403">
        <v>1</v>
      </c>
      <c r="AZ403">
        <v>0</v>
      </c>
      <c r="BA403">
        <v>429</v>
      </c>
      <c r="BB403">
        <v>1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6578.3172000000004</v>
      </c>
      <c r="BN403">
        <v>16.89</v>
      </c>
      <c r="BO403">
        <v>0</v>
      </c>
      <c r="BP403">
        <v>1</v>
      </c>
      <c r="BQ403">
        <v>0</v>
      </c>
      <c r="BR403">
        <v>0</v>
      </c>
      <c r="BS403">
        <v>0</v>
      </c>
      <c r="BT403">
        <v>6578.3172000000004</v>
      </c>
      <c r="BU403">
        <v>16.89</v>
      </c>
      <c r="BV403">
        <v>0</v>
      </c>
      <c r="BW403">
        <v>1</v>
      </c>
      <c r="CU403">
        <f>ROUND(AT403*Source!I537*AH403*AL403,2)</f>
        <v>131.57</v>
      </c>
      <c r="CV403">
        <f>ROUND(Y403*Source!I537,7)</f>
        <v>0.33779999999999999</v>
      </c>
      <c r="CW403">
        <v>0</v>
      </c>
      <c r="CX403">
        <f>ROUND(Y403*Source!I537,7)</f>
        <v>0.33779999999999999</v>
      </c>
      <c r="CY403">
        <f>AD403</f>
        <v>389.48</v>
      </c>
      <c r="CZ403">
        <f>AH403</f>
        <v>389.48</v>
      </c>
      <c r="DA403">
        <f>AL403</f>
        <v>1</v>
      </c>
      <c r="DB403">
        <f t="shared" si="128"/>
        <v>6578.32</v>
      </c>
      <c r="DC403">
        <f t="shared" si="129"/>
        <v>0</v>
      </c>
      <c r="DD403" t="s">
        <v>3</v>
      </c>
      <c r="DE403" t="s">
        <v>3</v>
      </c>
      <c r="DF403">
        <f t="shared" ref="DF403:DF412" si="139">ROUND(ROUND(AE403,2)*CX403,2)</f>
        <v>0</v>
      </c>
      <c r="DG403">
        <f t="shared" si="136"/>
        <v>0</v>
      </c>
      <c r="DH403">
        <f t="shared" si="131"/>
        <v>0</v>
      </c>
      <c r="DI403">
        <f t="shared" si="132"/>
        <v>131.57</v>
      </c>
      <c r="DJ403">
        <f>DI403</f>
        <v>131.57</v>
      </c>
      <c r="DK403">
        <v>1</v>
      </c>
      <c r="DL403" t="s">
        <v>3</v>
      </c>
      <c r="DM403">
        <v>0</v>
      </c>
      <c r="DN403" t="s">
        <v>3</v>
      </c>
      <c r="DO403">
        <v>0</v>
      </c>
    </row>
    <row r="404" spans="1:119" x14ac:dyDescent="0.2">
      <c r="A404">
        <f>ROW(Source!A537)</f>
        <v>537</v>
      </c>
      <c r="B404">
        <v>72309884</v>
      </c>
      <c r="C404">
        <v>72318051</v>
      </c>
      <c r="D404">
        <v>70491200</v>
      </c>
      <c r="E404">
        <v>118</v>
      </c>
      <c r="F404">
        <v>1</v>
      </c>
      <c r="G404">
        <v>1</v>
      </c>
      <c r="H404">
        <v>1</v>
      </c>
      <c r="I404" t="s">
        <v>920</v>
      </c>
      <c r="J404" t="s">
        <v>3</v>
      </c>
      <c r="K404" t="s">
        <v>921</v>
      </c>
      <c r="L404">
        <v>1191</v>
      </c>
      <c r="N404">
        <v>1013</v>
      </c>
      <c r="O404" t="s">
        <v>922</v>
      </c>
      <c r="P404" t="s">
        <v>922</v>
      </c>
      <c r="Q404">
        <v>1</v>
      </c>
      <c r="W404">
        <v>0</v>
      </c>
      <c r="X404">
        <v>-1417349443</v>
      </c>
      <c r="Y404">
        <f t="shared" si="127"/>
        <v>3.11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1</v>
      </c>
      <c r="AJ404">
        <v>1</v>
      </c>
      <c r="AK404">
        <v>1</v>
      </c>
      <c r="AL404">
        <v>1</v>
      </c>
      <c r="AM404">
        <v>-2</v>
      </c>
      <c r="AN404">
        <v>0</v>
      </c>
      <c r="AO404">
        <v>0</v>
      </c>
      <c r="AP404">
        <v>1</v>
      </c>
      <c r="AQ404">
        <v>1</v>
      </c>
      <c r="AR404">
        <v>0</v>
      </c>
      <c r="AS404" t="s">
        <v>3</v>
      </c>
      <c r="AT404">
        <v>3.11</v>
      </c>
      <c r="AU404" t="s">
        <v>3</v>
      </c>
      <c r="AV404">
        <v>2</v>
      </c>
      <c r="AW404">
        <v>2</v>
      </c>
      <c r="AX404">
        <v>72320354</v>
      </c>
      <c r="AY404">
        <v>1</v>
      </c>
      <c r="AZ404">
        <v>0</v>
      </c>
      <c r="BA404">
        <v>430</v>
      </c>
      <c r="BB404">
        <v>1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CV404">
        <v>0</v>
      </c>
      <c r="CW404">
        <v>0</v>
      </c>
      <c r="CX404">
        <f>ROUND(Y404*Source!I537,7)</f>
        <v>6.2199999999999998E-2</v>
      </c>
      <c r="CY404">
        <f>AD404</f>
        <v>0</v>
      </c>
      <c r="CZ404">
        <f>AH404</f>
        <v>0</v>
      </c>
      <c r="DA404">
        <f>AL404</f>
        <v>1</v>
      </c>
      <c r="DB404">
        <f t="shared" si="128"/>
        <v>0</v>
      </c>
      <c r="DC404">
        <f t="shared" si="129"/>
        <v>0</v>
      </c>
      <c r="DD404" t="s">
        <v>3</v>
      </c>
      <c r="DE404" t="s">
        <v>3</v>
      </c>
      <c r="DF404">
        <f t="shared" si="139"/>
        <v>0</v>
      </c>
      <c r="DG404">
        <f t="shared" si="136"/>
        <v>0</v>
      </c>
      <c r="DH404">
        <f t="shared" si="131"/>
        <v>0</v>
      </c>
      <c r="DI404">
        <f t="shared" si="132"/>
        <v>0</v>
      </c>
      <c r="DJ404">
        <f>DI404</f>
        <v>0</v>
      </c>
      <c r="DK404">
        <v>0</v>
      </c>
      <c r="DL404" t="s">
        <v>3</v>
      </c>
      <c r="DM404">
        <v>0</v>
      </c>
      <c r="DN404" t="s">
        <v>3</v>
      </c>
      <c r="DO404">
        <v>0</v>
      </c>
    </row>
    <row r="405" spans="1:119" x14ac:dyDescent="0.2">
      <c r="A405">
        <f>ROW(Source!A537)</f>
        <v>537</v>
      </c>
      <c r="B405">
        <v>72309884</v>
      </c>
      <c r="C405">
        <v>72318051</v>
      </c>
      <c r="D405">
        <v>70617539</v>
      </c>
      <c r="E405">
        <v>1</v>
      </c>
      <c r="F405">
        <v>1</v>
      </c>
      <c r="G405">
        <v>1</v>
      </c>
      <c r="H405">
        <v>2</v>
      </c>
      <c r="I405" t="s">
        <v>1309</v>
      </c>
      <c r="J405" t="s">
        <v>1310</v>
      </c>
      <c r="K405" t="s">
        <v>1311</v>
      </c>
      <c r="L405">
        <v>1368</v>
      </c>
      <c r="N405">
        <v>1011</v>
      </c>
      <c r="O405" t="s">
        <v>926</v>
      </c>
      <c r="P405" t="s">
        <v>926</v>
      </c>
      <c r="Q405">
        <v>1</v>
      </c>
      <c r="W405">
        <v>0</v>
      </c>
      <c r="X405">
        <v>309414549</v>
      </c>
      <c r="Y405">
        <f t="shared" si="127"/>
        <v>0.9</v>
      </c>
      <c r="AA405">
        <v>0</v>
      </c>
      <c r="AB405">
        <v>2819.84</v>
      </c>
      <c r="AC405">
        <v>452.68</v>
      </c>
      <c r="AD405">
        <v>0</v>
      </c>
      <c r="AE405">
        <v>0</v>
      </c>
      <c r="AF405">
        <v>2088.77</v>
      </c>
      <c r="AG405">
        <v>452.68</v>
      </c>
      <c r="AH405">
        <v>0</v>
      </c>
      <c r="AI405">
        <v>1</v>
      </c>
      <c r="AJ405">
        <v>1.35</v>
      </c>
      <c r="AK405">
        <v>1</v>
      </c>
      <c r="AL405">
        <v>1</v>
      </c>
      <c r="AM405">
        <v>2</v>
      </c>
      <c r="AN405">
        <v>0</v>
      </c>
      <c r="AO405">
        <v>0</v>
      </c>
      <c r="AP405">
        <v>1</v>
      </c>
      <c r="AQ405">
        <v>1</v>
      </c>
      <c r="AR405">
        <v>0</v>
      </c>
      <c r="AS405" t="s">
        <v>3</v>
      </c>
      <c r="AT405">
        <v>0.9</v>
      </c>
      <c r="AU405" t="s">
        <v>3</v>
      </c>
      <c r="AV405">
        <v>1</v>
      </c>
      <c r="AW405">
        <v>2</v>
      </c>
      <c r="AX405">
        <v>72320355</v>
      </c>
      <c r="AY405">
        <v>1</v>
      </c>
      <c r="AZ405">
        <v>0</v>
      </c>
      <c r="BA405">
        <v>431</v>
      </c>
      <c r="BB405">
        <v>1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1879.893</v>
      </c>
      <c r="BL405">
        <v>407.41200000000003</v>
      </c>
      <c r="BM405">
        <v>0</v>
      </c>
      <c r="BN405">
        <v>0</v>
      </c>
      <c r="BO405">
        <v>0.9</v>
      </c>
      <c r="BP405">
        <v>1</v>
      </c>
      <c r="BQ405">
        <v>0</v>
      </c>
      <c r="BR405">
        <v>1879.893</v>
      </c>
      <c r="BS405">
        <v>407.41200000000003</v>
      </c>
      <c r="BT405">
        <v>0</v>
      </c>
      <c r="BU405">
        <v>0</v>
      </c>
      <c r="BV405">
        <v>0.9</v>
      </c>
      <c r="BW405">
        <v>1</v>
      </c>
      <c r="CV405">
        <v>0</v>
      </c>
      <c r="CW405">
        <f>ROUND(Y405*Source!I537*DO405,7)</f>
        <v>1.7999999999999999E-2</v>
      </c>
      <c r="CX405">
        <f>ROUND(Y405*Source!I537,7)</f>
        <v>1.7999999999999999E-2</v>
      </c>
      <c r="CY405">
        <f t="shared" ref="CY405:CY412" si="140">AB405</f>
        <v>2819.84</v>
      </c>
      <c r="CZ405">
        <f t="shared" ref="CZ405:CZ412" si="141">AF405</f>
        <v>2088.77</v>
      </c>
      <c r="DA405">
        <f t="shared" ref="DA405:DA412" si="142">AJ405</f>
        <v>1.35</v>
      </c>
      <c r="DB405">
        <f t="shared" si="128"/>
        <v>1879.89</v>
      </c>
      <c r="DC405">
        <f t="shared" si="129"/>
        <v>407.41</v>
      </c>
      <c r="DD405" t="s">
        <v>3</v>
      </c>
      <c r="DE405" t="s">
        <v>3</v>
      </c>
      <c r="DF405">
        <f t="shared" si="139"/>
        <v>0</v>
      </c>
      <c r="DG405">
        <f>ROUND(ROUND(AF405*AJ405,2)*CX405,2)</f>
        <v>50.76</v>
      </c>
      <c r="DH405">
        <f t="shared" si="131"/>
        <v>8.15</v>
      </c>
      <c r="DI405">
        <f t="shared" si="132"/>
        <v>0</v>
      </c>
      <c r="DJ405">
        <f t="shared" ref="DJ405:DJ412" si="143">DG405+DH405</f>
        <v>58.91</v>
      </c>
      <c r="DK405">
        <v>0</v>
      </c>
      <c r="DL405" t="s">
        <v>933</v>
      </c>
      <c r="DM405">
        <v>5</v>
      </c>
      <c r="DN405" t="s">
        <v>922</v>
      </c>
      <c r="DO405">
        <v>1</v>
      </c>
    </row>
    <row r="406" spans="1:119" x14ac:dyDescent="0.2">
      <c r="A406">
        <f>ROW(Source!A537)</f>
        <v>537</v>
      </c>
      <c r="B406">
        <v>72309884</v>
      </c>
      <c r="C406">
        <v>72318051</v>
      </c>
      <c r="D406">
        <v>70617656</v>
      </c>
      <c r="E406">
        <v>1</v>
      </c>
      <c r="F406">
        <v>1</v>
      </c>
      <c r="G406">
        <v>1</v>
      </c>
      <c r="H406">
        <v>2</v>
      </c>
      <c r="I406" t="s">
        <v>1073</v>
      </c>
      <c r="J406" t="s">
        <v>1074</v>
      </c>
      <c r="K406" t="s">
        <v>1075</v>
      </c>
      <c r="L406">
        <v>1368</v>
      </c>
      <c r="N406">
        <v>1011</v>
      </c>
      <c r="O406" t="s">
        <v>926</v>
      </c>
      <c r="P406" t="s">
        <v>926</v>
      </c>
      <c r="Q406">
        <v>1</v>
      </c>
      <c r="W406">
        <v>0</v>
      </c>
      <c r="X406">
        <v>-1068589559</v>
      </c>
      <c r="Y406">
        <f t="shared" si="127"/>
        <v>1.93</v>
      </c>
      <c r="AA406">
        <v>0</v>
      </c>
      <c r="AB406">
        <v>1682.51</v>
      </c>
      <c r="AC406">
        <v>529.11</v>
      </c>
      <c r="AD406">
        <v>0</v>
      </c>
      <c r="AE406">
        <v>0</v>
      </c>
      <c r="AF406">
        <v>1682.51</v>
      </c>
      <c r="AG406">
        <v>529.11</v>
      </c>
      <c r="AH406">
        <v>0</v>
      </c>
      <c r="AI406">
        <v>1</v>
      </c>
      <c r="AJ406">
        <v>1</v>
      </c>
      <c r="AK406">
        <v>1</v>
      </c>
      <c r="AL406">
        <v>1</v>
      </c>
      <c r="AM406">
        <v>-2</v>
      </c>
      <c r="AN406">
        <v>0</v>
      </c>
      <c r="AO406">
        <v>0</v>
      </c>
      <c r="AP406">
        <v>1</v>
      </c>
      <c r="AQ406">
        <v>1</v>
      </c>
      <c r="AR406">
        <v>0</v>
      </c>
      <c r="AS406" t="s">
        <v>3</v>
      </c>
      <c r="AT406">
        <v>1.93</v>
      </c>
      <c r="AU406" t="s">
        <v>3</v>
      </c>
      <c r="AV406">
        <v>1</v>
      </c>
      <c r="AW406">
        <v>2</v>
      </c>
      <c r="AX406">
        <v>72320356</v>
      </c>
      <c r="AY406">
        <v>1</v>
      </c>
      <c r="AZ406">
        <v>0</v>
      </c>
      <c r="BA406">
        <v>432</v>
      </c>
      <c r="BB406">
        <v>1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3247.2442999999998</v>
      </c>
      <c r="BL406">
        <v>1021.1822999999999</v>
      </c>
      <c r="BM406">
        <v>0</v>
      </c>
      <c r="BN406">
        <v>0</v>
      </c>
      <c r="BO406">
        <v>1.93</v>
      </c>
      <c r="BP406">
        <v>1</v>
      </c>
      <c r="BQ406">
        <v>0</v>
      </c>
      <c r="BR406">
        <v>3247.2442999999998</v>
      </c>
      <c r="BS406">
        <v>1021.1822999999999</v>
      </c>
      <c r="BT406">
        <v>0</v>
      </c>
      <c r="BU406">
        <v>0</v>
      </c>
      <c r="BV406">
        <v>1.93</v>
      </c>
      <c r="BW406">
        <v>1</v>
      </c>
      <c r="CV406">
        <v>0</v>
      </c>
      <c r="CW406">
        <f>ROUND(Y406*Source!I537*DO406,7)</f>
        <v>3.8600000000000002E-2</v>
      </c>
      <c r="CX406">
        <f>ROUND(Y406*Source!I537,7)</f>
        <v>3.8600000000000002E-2</v>
      </c>
      <c r="CY406">
        <f t="shared" si="140"/>
        <v>1682.51</v>
      </c>
      <c r="CZ406">
        <f t="shared" si="141"/>
        <v>1682.51</v>
      </c>
      <c r="DA406">
        <f t="shared" si="142"/>
        <v>1</v>
      </c>
      <c r="DB406">
        <f t="shared" si="128"/>
        <v>3247.24</v>
      </c>
      <c r="DC406">
        <f t="shared" si="129"/>
        <v>1021.18</v>
      </c>
      <c r="DD406" t="s">
        <v>3</v>
      </c>
      <c r="DE406" t="s">
        <v>3</v>
      </c>
      <c r="DF406">
        <f t="shared" si="139"/>
        <v>0</v>
      </c>
      <c r="DG406">
        <f>ROUND(ROUND(AF406,2)*CX406,2)</f>
        <v>64.94</v>
      </c>
      <c r="DH406">
        <f t="shared" si="131"/>
        <v>20.420000000000002</v>
      </c>
      <c r="DI406">
        <f t="shared" si="132"/>
        <v>0</v>
      </c>
      <c r="DJ406">
        <f t="shared" si="143"/>
        <v>85.36</v>
      </c>
      <c r="DK406">
        <v>1</v>
      </c>
      <c r="DL406" t="s">
        <v>927</v>
      </c>
      <c r="DM406">
        <v>6</v>
      </c>
      <c r="DN406" t="s">
        <v>922</v>
      </c>
      <c r="DO406">
        <v>1</v>
      </c>
    </row>
    <row r="407" spans="1:119" x14ac:dyDescent="0.2">
      <c r="A407">
        <f>ROW(Source!A537)</f>
        <v>537</v>
      </c>
      <c r="B407">
        <v>72309884</v>
      </c>
      <c r="C407">
        <v>72318051</v>
      </c>
      <c r="D407">
        <v>70617915</v>
      </c>
      <c r="E407">
        <v>1</v>
      </c>
      <c r="F407">
        <v>1</v>
      </c>
      <c r="G407">
        <v>1</v>
      </c>
      <c r="H407">
        <v>2</v>
      </c>
      <c r="I407" t="s">
        <v>1135</v>
      </c>
      <c r="J407" t="s">
        <v>1136</v>
      </c>
      <c r="K407" t="s">
        <v>1137</v>
      </c>
      <c r="L407">
        <v>1368</v>
      </c>
      <c r="N407">
        <v>1011</v>
      </c>
      <c r="O407" t="s">
        <v>926</v>
      </c>
      <c r="P407" t="s">
        <v>926</v>
      </c>
      <c r="Q407">
        <v>1</v>
      </c>
      <c r="W407">
        <v>0</v>
      </c>
      <c r="X407">
        <v>-1738840831</v>
      </c>
      <c r="Y407">
        <f t="shared" si="127"/>
        <v>0.85</v>
      </c>
      <c r="AA407">
        <v>0</v>
      </c>
      <c r="AB407">
        <v>13.38</v>
      </c>
      <c r="AC407">
        <v>0</v>
      </c>
      <c r="AD407">
        <v>0</v>
      </c>
      <c r="AE407">
        <v>0</v>
      </c>
      <c r="AF407">
        <v>10.37</v>
      </c>
      <c r="AG407">
        <v>0</v>
      </c>
      <c r="AH407">
        <v>0</v>
      </c>
      <c r="AI407">
        <v>1</v>
      </c>
      <c r="AJ407">
        <v>1.29</v>
      </c>
      <c r="AK407">
        <v>1</v>
      </c>
      <c r="AL407">
        <v>1</v>
      </c>
      <c r="AM407">
        <v>2</v>
      </c>
      <c r="AN407">
        <v>0</v>
      </c>
      <c r="AO407">
        <v>0</v>
      </c>
      <c r="AP407">
        <v>1</v>
      </c>
      <c r="AQ407">
        <v>1</v>
      </c>
      <c r="AR407">
        <v>0</v>
      </c>
      <c r="AS407" t="s">
        <v>3</v>
      </c>
      <c r="AT407">
        <v>0.85</v>
      </c>
      <c r="AU407" t="s">
        <v>3</v>
      </c>
      <c r="AV407">
        <v>1</v>
      </c>
      <c r="AW407">
        <v>2</v>
      </c>
      <c r="AX407">
        <v>72320357</v>
      </c>
      <c r="AY407">
        <v>1</v>
      </c>
      <c r="AZ407">
        <v>0</v>
      </c>
      <c r="BA407">
        <v>433</v>
      </c>
      <c r="BB407">
        <v>1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8.8144999999999989</v>
      </c>
      <c r="BL407">
        <v>0</v>
      </c>
      <c r="BM407">
        <v>0</v>
      </c>
      <c r="BN407">
        <v>0</v>
      </c>
      <c r="BO407">
        <v>0</v>
      </c>
      <c r="BP407">
        <v>1</v>
      </c>
      <c r="BQ407">
        <v>0</v>
      </c>
      <c r="BR407">
        <v>8.8144999999999989</v>
      </c>
      <c r="BS407">
        <v>0</v>
      </c>
      <c r="BT407">
        <v>0</v>
      </c>
      <c r="BU407">
        <v>0</v>
      </c>
      <c r="BV407">
        <v>0</v>
      </c>
      <c r="BW407">
        <v>1</v>
      </c>
      <c r="CV407">
        <v>0</v>
      </c>
      <c r="CW407">
        <f>ROUND(Y407*Source!I537*DO407,7)</f>
        <v>0</v>
      </c>
      <c r="CX407">
        <f>ROUND(Y407*Source!I537,7)</f>
        <v>1.7000000000000001E-2</v>
      </c>
      <c r="CY407">
        <f t="shared" si="140"/>
        <v>13.38</v>
      </c>
      <c r="CZ407">
        <f t="shared" si="141"/>
        <v>10.37</v>
      </c>
      <c r="DA407">
        <f t="shared" si="142"/>
        <v>1.29</v>
      </c>
      <c r="DB407">
        <f t="shared" si="128"/>
        <v>8.81</v>
      </c>
      <c r="DC407">
        <f t="shared" si="129"/>
        <v>0</v>
      </c>
      <c r="DD407" t="s">
        <v>3</v>
      </c>
      <c r="DE407" t="s">
        <v>3</v>
      </c>
      <c r="DF407">
        <f t="shared" si="139"/>
        <v>0</v>
      </c>
      <c r="DG407">
        <f>ROUND(ROUND(AF407*AJ407,2)*CX407,2)</f>
        <v>0.23</v>
      </c>
      <c r="DH407">
        <f t="shared" si="131"/>
        <v>0</v>
      </c>
      <c r="DI407">
        <f t="shared" si="132"/>
        <v>0</v>
      </c>
      <c r="DJ407">
        <f t="shared" si="143"/>
        <v>0.23</v>
      </c>
      <c r="DK407">
        <v>0</v>
      </c>
      <c r="DL407" t="s">
        <v>3</v>
      </c>
      <c r="DM407">
        <v>0</v>
      </c>
      <c r="DN407" t="s">
        <v>3</v>
      </c>
      <c r="DO407">
        <v>0</v>
      </c>
    </row>
    <row r="408" spans="1:119" x14ac:dyDescent="0.2">
      <c r="A408">
        <f>ROW(Source!A537)</f>
        <v>537</v>
      </c>
      <c r="B408">
        <v>72309884</v>
      </c>
      <c r="C408">
        <v>72318051</v>
      </c>
      <c r="D408">
        <v>70618558</v>
      </c>
      <c r="E408">
        <v>1</v>
      </c>
      <c r="F408">
        <v>1</v>
      </c>
      <c r="G408">
        <v>1</v>
      </c>
      <c r="H408">
        <v>2</v>
      </c>
      <c r="I408" t="s">
        <v>978</v>
      </c>
      <c r="J408" t="s">
        <v>979</v>
      </c>
      <c r="K408" t="s">
        <v>980</v>
      </c>
      <c r="L408">
        <v>1368</v>
      </c>
      <c r="N408">
        <v>1011</v>
      </c>
      <c r="O408" t="s">
        <v>926</v>
      </c>
      <c r="P408" t="s">
        <v>926</v>
      </c>
      <c r="Q408">
        <v>1</v>
      </c>
      <c r="W408">
        <v>0</v>
      </c>
      <c r="X408">
        <v>-312038840</v>
      </c>
      <c r="Y408">
        <f t="shared" si="127"/>
        <v>0.28000000000000003</v>
      </c>
      <c r="AA408">
        <v>0</v>
      </c>
      <c r="AB408">
        <v>579.09</v>
      </c>
      <c r="AC408">
        <v>393.89</v>
      </c>
      <c r="AD408">
        <v>0</v>
      </c>
      <c r="AE408">
        <v>0</v>
      </c>
      <c r="AF408">
        <v>579.09</v>
      </c>
      <c r="AG408">
        <v>393.89</v>
      </c>
      <c r="AH408">
        <v>0</v>
      </c>
      <c r="AI408">
        <v>1</v>
      </c>
      <c r="AJ408">
        <v>1</v>
      </c>
      <c r="AK408">
        <v>1</v>
      </c>
      <c r="AL408">
        <v>1</v>
      </c>
      <c r="AM408">
        <v>-2</v>
      </c>
      <c r="AN408">
        <v>0</v>
      </c>
      <c r="AO408">
        <v>0</v>
      </c>
      <c r="AP408">
        <v>1</v>
      </c>
      <c r="AQ408">
        <v>1</v>
      </c>
      <c r="AR408">
        <v>0</v>
      </c>
      <c r="AS408" t="s">
        <v>3</v>
      </c>
      <c r="AT408">
        <v>0.28000000000000003</v>
      </c>
      <c r="AU408" t="s">
        <v>3</v>
      </c>
      <c r="AV408">
        <v>1</v>
      </c>
      <c r="AW408">
        <v>2</v>
      </c>
      <c r="AX408">
        <v>72320358</v>
      </c>
      <c r="AY408">
        <v>1</v>
      </c>
      <c r="AZ408">
        <v>0</v>
      </c>
      <c r="BA408">
        <v>434</v>
      </c>
      <c r="BB408">
        <v>1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162.14520000000002</v>
      </c>
      <c r="BL408">
        <v>110.28920000000001</v>
      </c>
      <c r="BM408">
        <v>0</v>
      </c>
      <c r="BN408">
        <v>0</v>
      </c>
      <c r="BO408">
        <v>0.28000000000000003</v>
      </c>
      <c r="BP408">
        <v>1</v>
      </c>
      <c r="BQ408">
        <v>0</v>
      </c>
      <c r="BR408">
        <v>162.14520000000002</v>
      </c>
      <c r="BS408">
        <v>110.28920000000001</v>
      </c>
      <c r="BT408">
        <v>0</v>
      </c>
      <c r="BU408">
        <v>0</v>
      </c>
      <c r="BV408">
        <v>0.28000000000000003</v>
      </c>
      <c r="BW408">
        <v>1</v>
      </c>
      <c r="CV408">
        <v>0</v>
      </c>
      <c r="CW408">
        <f>ROUND(Y408*Source!I537*DO408,7)</f>
        <v>5.5999999999999999E-3</v>
      </c>
      <c r="CX408">
        <f>ROUND(Y408*Source!I537,7)</f>
        <v>5.5999999999999999E-3</v>
      </c>
      <c r="CY408">
        <f t="shared" si="140"/>
        <v>579.09</v>
      </c>
      <c r="CZ408">
        <f t="shared" si="141"/>
        <v>579.09</v>
      </c>
      <c r="DA408">
        <f t="shared" si="142"/>
        <v>1</v>
      </c>
      <c r="DB408">
        <f t="shared" si="128"/>
        <v>162.15</v>
      </c>
      <c r="DC408">
        <f t="shared" si="129"/>
        <v>110.29</v>
      </c>
      <c r="DD408" t="s">
        <v>3</v>
      </c>
      <c r="DE408" t="s">
        <v>3</v>
      </c>
      <c r="DF408">
        <f t="shared" si="139"/>
        <v>0</v>
      </c>
      <c r="DG408">
        <f>ROUND(ROUND(AF408,2)*CX408,2)</f>
        <v>3.24</v>
      </c>
      <c r="DH408">
        <f t="shared" si="131"/>
        <v>2.21</v>
      </c>
      <c r="DI408">
        <f t="shared" si="132"/>
        <v>0</v>
      </c>
      <c r="DJ408">
        <f t="shared" si="143"/>
        <v>5.45</v>
      </c>
      <c r="DK408">
        <v>1</v>
      </c>
      <c r="DL408" t="s">
        <v>947</v>
      </c>
      <c r="DM408">
        <v>4</v>
      </c>
      <c r="DN408" t="s">
        <v>922</v>
      </c>
      <c r="DO408">
        <v>1</v>
      </c>
    </row>
    <row r="409" spans="1:119" x14ac:dyDescent="0.2">
      <c r="A409">
        <f>ROW(Source!A537)</f>
        <v>537</v>
      </c>
      <c r="B409">
        <v>72309884</v>
      </c>
      <c r="C409">
        <v>72318051</v>
      </c>
      <c r="D409">
        <v>70618717</v>
      </c>
      <c r="E409">
        <v>1</v>
      </c>
      <c r="F409">
        <v>1</v>
      </c>
      <c r="G409">
        <v>1</v>
      </c>
      <c r="H409">
        <v>2</v>
      </c>
      <c r="I409" t="s">
        <v>981</v>
      </c>
      <c r="J409" t="s">
        <v>982</v>
      </c>
      <c r="K409" t="s">
        <v>983</v>
      </c>
      <c r="L409">
        <v>1368</v>
      </c>
      <c r="N409">
        <v>1011</v>
      </c>
      <c r="O409" t="s">
        <v>926</v>
      </c>
      <c r="P409" t="s">
        <v>926</v>
      </c>
      <c r="Q409">
        <v>1</v>
      </c>
      <c r="W409">
        <v>0</v>
      </c>
      <c r="X409">
        <v>-536748942</v>
      </c>
      <c r="Y409">
        <f t="shared" si="127"/>
        <v>1</v>
      </c>
      <c r="AA409">
        <v>0</v>
      </c>
      <c r="AB409">
        <v>5.66</v>
      </c>
      <c r="AC409">
        <v>0</v>
      </c>
      <c r="AD409">
        <v>0</v>
      </c>
      <c r="AE409">
        <v>0</v>
      </c>
      <c r="AF409">
        <v>4.3499999999999996</v>
      </c>
      <c r="AG409">
        <v>0</v>
      </c>
      <c r="AH409">
        <v>0</v>
      </c>
      <c r="AI409">
        <v>1</v>
      </c>
      <c r="AJ409">
        <v>1.3</v>
      </c>
      <c r="AK409">
        <v>1</v>
      </c>
      <c r="AL409">
        <v>1</v>
      </c>
      <c r="AM409">
        <v>2</v>
      </c>
      <c r="AN409">
        <v>0</v>
      </c>
      <c r="AO409">
        <v>0</v>
      </c>
      <c r="AP409">
        <v>1</v>
      </c>
      <c r="AQ409">
        <v>1</v>
      </c>
      <c r="AR409">
        <v>0</v>
      </c>
      <c r="AS409" t="s">
        <v>3</v>
      </c>
      <c r="AT409">
        <v>1</v>
      </c>
      <c r="AU409" t="s">
        <v>3</v>
      </c>
      <c r="AV409">
        <v>1</v>
      </c>
      <c r="AW409">
        <v>2</v>
      </c>
      <c r="AX409">
        <v>72320359</v>
      </c>
      <c r="AY409">
        <v>1</v>
      </c>
      <c r="AZ409">
        <v>0</v>
      </c>
      <c r="BA409">
        <v>435</v>
      </c>
      <c r="BB409">
        <v>1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4.3499999999999996</v>
      </c>
      <c r="BL409">
        <v>0</v>
      </c>
      <c r="BM409">
        <v>0</v>
      </c>
      <c r="BN409">
        <v>0</v>
      </c>
      <c r="BO409">
        <v>0</v>
      </c>
      <c r="BP409">
        <v>1</v>
      </c>
      <c r="BQ409">
        <v>0</v>
      </c>
      <c r="BR409">
        <v>4.3499999999999996</v>
      </c>
      <c r="BS409">
        <v>0</v>
      </c>
      <c r="BT409">
        <v>0</v>
      </c>
      <c r="BU409">
        <v>0</v>
      </c>
      <c r="BV409">
        <v>0</v>
      </c>
      <c r="BW409">
        <v>1</v>
      </c>
      <c r="CV409">
        <v>0</v>
      </c>
      <c r="CW409">
        <f>ROUND(Y409*Source!I537*DO409,7)</f>
        <v>0</v>
      </c>
      <c r="CX409">
        <f>ROUND(Y409*Source!I537,7)</f>
        <v>0.02</v>
      </c>
      <c r="CY409">
        <f t="shared" si="140"/>
        <v>5.66</v>
      </c>
      <c r="CZ409">
        <f t="shared" si="141"/>
        <v>4.3499999999999996</v>
      </c>
      <c r="DA409">
        <f t="shared" si="142"/>
        <v>1.3</v>
      </c>
      <c r="DB409">
        <f t="shared" si="128"/>
        <v>4.3499999999999996</v>
      </c>
      <c r="DC409">
        <f t="shared" si="129"/>
        <v>0</v>
      </c>
      <c r="DD409" t="s">
        <v>3</v>
      </c>
      <c r="DE409" t="s">
        <v>3</v>
      </c>
      <c r="DF409">
        <f t="shared" si="139"/>
        <v>0</v>
      </c>
      <c r="DG409">
        <f>ROUND(ROUND(AF409*AJ409,2)*CX409,2)</f>
        <v>0.11</v>
      </c>
      <c r="DH409">
        <f t="shared" si="131"/>
        <v>0</v>
      </c>
      <c r="DI409">
        <f t="shared" si="132"/>
        <v>0</v>
      </c>
      <c r="DJ409">
        <f t="shared" si="143"/>
        <v>0.11</v>
      </c>
      <c r="DK409">
        <v>0</v>
      </c>
      <c r="DL409" t="s">
        <v>3</v>
      </c>
      <c r="DM409">
        <v>0</v>
      </c>
      <c r="DN409" t="s">
        <v>3</v>
      </c>
      <c r="DO409">
        <v>0</v>
      </c>
    </row>
    <row r="410" spans="1:119" x14ac:dyDescent="0.2">
      <c r="A410">
        <f>ROW(Source!A537)</f>
        <v>537</v>
      </c>
      <c r="B410">
        <v>72309884</v>
      </c>
      <c r="C410">
        <v>72318051</v>
      </c>
      <c r="D410">
        <v>70618755</v>
      </c>
      <c r="E410">
        <v>1</v>
      </c>
      <c r="F410">
        <v>1</v>
      </c>
      <c r="G410">
        <v>1</v>
      </c>
      <c r="H410">
        <v>2</v>
      </c>
      <c r="I410" t="s">
        <v>941</v>
      </c>
      <c r="J410" t="s">
        <v>942</v>
      </c>
      <c r="K410" t="s">
        <v>943</v>
      </c>
      <c r="L410">
        <v>1368</v>
      </c>
      <c r="N410">
        <v>1011</v>
      </c>
      <c r="O410" t="s">
        <v>926</v>
      </c>
      <c r="P410" t="s">
        <v>926</v>
      </c>
      <c r="Q410">
        <v>1</v>
      </c>
      <c r="W410">
        <v>0</v>
      </c>
      <c r="X410">
        <v>462025989</v>
      </c>
      <c r="Y410">
        <f t="shared" si="127"/>
        <v>3.82</v>
      </c>
      <c r="AA410">
        <v>0</v>
      </c>
      <c r="AB410">
        <v>42.96</v>
      </c>
      <c r="AC410">
        <v>0</v>
      </c>
      <c r="AD410">
        <v>0</v>
      </c>
      <c r="AE410">
        <v>0</v>
      </c>
      <c r="AF410">
        <v>42.96</v>
      </c>
      <c r="AG410">
        <v>0</v>
      </c>
      <c r="AH410">
        <v>0</v>
      </c>
      <c r="AI410">
        <v>1</v>
      </c>
      <c r="AJ410">
        <v>1</v>
      </c>
      <c r="AK410">
        <v>1</v>
      </c>
      <c r="AL410">
        <v>1</v>
      </c>
      <c r="AM410">
        <v>-2</v>
      </c>
      <c r="AN410">
        <v>0</v>
      </c>
      <c r="AO410">
        <v>0</v>
      </c>
      <c r="AP410">
        <v>1</v>
      </c>
      <c r="AQ410">
        <v>1</v>
      </c>
      <c r="AR410">
        <v>0</v>
      </c>
      <c r="AS410" t="s">
        <v>3</v>
      </c>
      <c r="AT410">
        <v>3.82</v>
      </c>
      <c r="AU410" t="s">
        <v>3</v>
      </c>
      <c r="AV410">
        <v>1</v>
      </c>
      <c r="AW410">
        <v>2</v>
      </c>
      <c r="AX410">
        <v>72320360</v>
      </c>
      <c r="AY410">
        <v>1</v>
      </c>
      <c r="AZ410">
        <v>0</v>
      </c>
      <c r="BA410">
        <v>436</v>
      </c>
      <c r="BB410">
        <v>1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164.10720000000001</v>
      </c>
      <c r="BL410">
        <v>0</v>
      </c>
      <c r="BM410">
        <v>0</v>
      </c>
      <c r="BN410">
        <v>0</v>
      </c>
      <c r="BO410">
        <v>0</v>
      </c>
      <c r="BP410">
        <v>1</v>
      </c>
      <c r="BQ410">
        <v>0</v>
      </c>
      <c r="BR410">
        <v>164.10720000000001</v>
      </c>
      <c r="BS410">
        <v>0</v>
      </c>
      <c r="BT410">
        <v>0</v>
      </c>
      <c r="BU410">
        <v>0</v>
      </c>
      <c r="BV410">
        <v>0</v>
      </c>
      <c r="BW410">
        <v>1</v>
      </c>
      <c r="CV410">
        <v>0</v>
      </c>
      <c r="CW410">
        <f>ROUND(Y410*Source!I537*DO410,7)</f>
        <v>0</v>
      </c>
      <c r="CX410">
        <f>ROUND(Y410*Source!I537,7)</f>
        <v>7.6399999999999996E-2</v>
      </c>
      <c r="CY410">
        <f t="shared" si="140"/>
        <v>42.96</v>
      </c>
      <c r="CZ410">
        <f t="shared" si="141"/>
        <v>42.96</v>
      </c>
      <c r="DA410">
        <f t="shared" si="142"/>
        <v>1</v>
      </c>
      <c r="DB410">
        <f t="shared" si="128"/>
        <v>164.11</v>
      </c>
      <c r="DC410">
        <f t="shared" si="129"/>
        <v>0</v>
      </c>
      <c r="DD410" t="s">
        <v>3</v>
      </c>
      <c r="DE410" t="s">
        <v>3</v>
      </c>
      <c r="DF410">
        <f t="shared" si="139"/>
        <v>0</v>
      </c>
      <c r="DG410">
        <f>ROUND(ROUND(AF410,2)*CX410,2)</f>
        <v>3.28</v>
      </c>
      <c r="DH410">
        <f t="shared" si="131"/>
        <v>0</v>
      </c>
      <c r="DI410">
        <f t="shared" si="132"/>
        <v>0</v>
      </c>
      <c r="DJ410">
        <f t="shared" si="143"/>
        <v>3.28</v>
      </c>
      <c r="DK410">
        <v>1</v>
      </c>
      <c r="DL410" t="s">
        <v>3</v>
      </c>
      <c r="DM410">
        <v>0</v>
      </c>
      <c r="DN410" t="s">
        <v>3</v>
      </c>
      <c r="DO410">
        <v>0</v>
      </c>
    </row>
    <row r="411" spans="1:119" x14ac:dyDescent="0.2">
      <c r="A411">
        <f>ROW(Source!A537)</f>
        <v>537</v>
      </c>
      <c r="B411">
        <v>72309884</v>
      </c>
      <c r="C411">
        <v>72318051</v>
      </c>
      <c r="D411">
        <v>70619123</v>
      </c>
      <c r="E411">
        <v>1</v>
      </c>
      <c r="F411">
        <v>1</v>
      </c>
      <c r="G411">
        <v>1</v>
      </c>
      <c r="H411">
        <v>2</v>
      </c>
      <c r="I411" t="s">
        <v>948</v>
      </c>
      <c r="J411" t="s">
        <v>949</v>
      </c>
      <c r="K411" t="s">
        <v>950</v>
      </c>
      <c r="L411">
        <v>1368</v>
      </c>
      <c r="N411">
        <v>1011</v>
      </c>
      <c r="O411" t="s">
        <v>926</v>
      </c>
      <c r="P411" t="s">
        <v>926</v>
      </c>
      <c r="Q411">
        <v>1</v>
      </c>
      <c r="W411">
        <v>0</v>
      </c>
      <c r="X411">
        <v>1784360336</v>
      </c>
      <c r="Y411">
        <f t="shared" si="127"/>
        <v>1.59</v>
      </c>
      <c r="AA411">
        <v>0</v>
      </c>
      <c r="AB411">
        <v>6.64</v>
      </c>
      <c r="AC411">
        <v>0</v>
      </c>
      <c r="AD411">
        <v>0</v>
      </c>
      <c r="AE411">
        <v>0</v>
      </c>
      <c r="AF411">
        <v>4.5199999999999996</v>
      </c>
      <c r="AG411">
        <v>0</v>
      </c>
      <c r="AH411">
        <v>0</v>
      </c>
      <c r="AI411">
        <v>1</v>
      </c>
      <c r="AJ411">
        <v>1.47</v>
      </c>
      <c r="AK411">
        <v>1</v>
      </c>
      <c r="AL411">
        <v>1</v>
      </c>
      <c r="AM411">
        <v>2</v>
      </c>
      <c r="AN411">
        <v>0</v>
      </c>
      <c r="AO411">
        <v>0</v>
      </c>
      <c r="AP411">
        <v>1</v>
      </c>
      <c r="AQ411">
        <v>1</v>
      </c>
      <c r="AR411">
        <v>0</v>
      </c>
      <c r="AS411" t="s">
        <v>3</v>
      </c>
      <c r="AT411">
        <v>1.59</v>
      </c>
      <c r="AU411" t="s">
        <v>3</v>
      </c>
      <c r="AV411">
        <v>1</v>
      </c>
      <c r="AW411">
        <v>2</v>
      </c>
      <c r="AX411">
        <v>72320361</v>
      </c>
      <c r="AY411">
        <v>1</v>
      </c>
      <c r="AZ411">
        <v>0</v>
      </c>
      <c r="BA411">
        <v>437</v>
      </c>
      <c r="BB411">
        <v>1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7.1867999999999999</v>
      </c>
      <c r="BL411">
        <v>0</v>
      </c>
      <c r="BM411">
        <v>0</v>
      </c>
      <c r="BN411">
        <v>0</v>
      </c>
      <c r="BO411">
        <v>0</v>
      </c>
      <c r="BP411">
        <v>1</v>
      </c>
      <c r="BQ411">
        <v>0</v>
      </c>
      <c r="BR411">
        <v>7.1867999999999999</v>
      </c>
      <c r="BS411">
        <v>0</v>
      </c>
      <c r="BT411">
        <v>0</v>
      </c>
      <c r="BU411">
        <v>0</v>
      </c>
      <c r="BV411">
        <v>0</v>
      </c>
      <c r="BW411">
        <v>1</v>
      </c>
      <c r="CV411">
        <v>0</v>
      </c>
      <c r="CW411">
        <f>ROUND(Y411*Source!I537*DO411,7)</f>
        <v>0</v>
      </c>
      <c r="CX411">
        <f>ROUND(Y411*Source!I537,7)</f>
        <v>3.1800000000000002E-2</v>
      </c>
      <c r="CY411">
        <f t="shared" si="140"/>
        <v>6.64</v>
      </c>
      <c r="CZ411">
        <f t="shared" si="141"/>
        <v>4.5199999999999996</v>
      </c>
      <c r="DA411">
        <f t="shared" si="142"/>
        <v>1.47</v>
      </c>
      <c r="DB411">
        <f t="shared" si="128"/>
        <v>7.19</v>
      </c>
      <c r="DC411">
        <f t="shared" si="129"/>
        <v>0</v>
      </c>
      <c r="DD411" t="s">
        <v>3</v>
      </c>
      <c r="DE411" t="s">
        <v>3</v>
      </c>
      <c r="DF411">
        <f t="shared" si="139"/>
        <v>0</v>
      </c>
      <c r="DG411">
        <f>ROUND(ROUND(AF411*AJ411,2)*CX411,2)</f>
        <v>0.21</v>
      </c>
      <c r="DH411">
        <f t="shared" si="131"/>
        <v>0</v>
      </c>
      <c r="DI411">
        <f t="shared" si="132"/>
        <v>0</v>
      </c>
      <c r="DJ411">
        <f t="shared" si="143"/>
        <v>0.21</v>
      </c>
      <c r="DK411">
        <v>0</v>
      </c>
      <c r="DL411" t="s">
        <v>3</v>
      </c>
      <c r="DM411">
        <v>0</v>
      </c>
      <c r="DN411" t="s">
        <v>3</v>
      </c>
      <c r="DO411">
        <v>0</v>
      </c>
    </row>
    <row r="412" spans="1:119" x14ac:dyDescent="0.2">
      <c r="A412">
        <f>ROW(Source!A537)</f>
        <v>537</v>
      </c>
      <c r="B412">
        <v>72309884</v>
      </c>
      <c r="C412">
        <v>72318051</v>
      </c>
      <c r="D412">
        <v>70619182</v>
      </c>
      <c r="E412">
        <v>1</v>
      </c>
      <c r="F412">
        <v>1</v>
      </c>
      <c r="G412">
        <v>1</v>
      </c>
      <c r="H412">
        <v>2</v>
      </c>
      <c r="I412" t="s">
        <v>1312</v>
      </c>
      <c r="J412" t="s">
        <v>1313</v>
      </c>
      <c r="K412" t="s">
        <v>1314</v>
      </c>
      <c r="L412">
        <v>1368</v>
      </c>
      <c r="N412">
        <v>1011</v>
      </c>
      <c r="O412" t="s">
        <v>926</v>
      </c>
      <c r="P412" t="s">
        <v>926</v>
      </c>
      <c r="Q412">
        <v>1</v>
      </c>
      <c r="W412">
        <v>0</v>
      </c>
      <c r="X412">
        <v>153051247</v>
      </c>
      <c r="Y412">
        <f t="shared" si="127"/>
        <v>0.05</v>
      </c>
      <c r="AA412">
        <v>0</v>
      </c>
      <c r="AB412">
        <v>224.03</v>
      </c>
      <c r="AC412">
        <v>0</v>
      </c>
      <c r="AD412">
        <v>0</v>
      </c>
      <c r="AE412">
        <v>0</v>
      </c>
      <c r="AF412">
        <v>143.61000000000001</v>
      </c>
      <c r="AG412">
        <v>0</v>
      </c>
      <c r="AH412">
        <v>0</v>
      </c>
      <c r="AI412">
        <v>1</v>
      </c>
      <c r="AJ412">
        <v>1.56</v>
      </c>
      <c r="AK412">
        <v>1</v>
      </c>
      <c r="AL412">
        <v>1</v>
      </c>
      <c r="AM412">
        <v>2</v>
      </c>
      <c r="AN412">
        <v>0</v>
      </c>
      <c r="AO412">
        <v>0</v>
      </c>
      <c r="AP412">
        <v>1</v>
      </c>
      <c r="AQ412">
        <v>1</v>
      </c>
      <c r="AR412">
        <v>0</v>
      </c>
      <c r="AS412" t="s">
        <v>3</v>
      </c>
      <c r="AT412">
        <v>0.05</v>
      </c>
      <c r="AU412" t="s">
        <v>3</v>
      </c>
      <c r="AV412">
        <v>1</v>
      </c>
      <c r="AW412">
        <v>2</v>
      </c>
      <c r="AX412">
        <v>72320362</v>
      </c>
      <c r="AY412">
        <v>1</v>
      </c>
      <c r="AZ412">
        <v>0</v>
      </c>
      <c r="BA412">
        <v>438</v>
      </c>
      <c r="BB412">
        <v>1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7.1805000000000012</v>
      </c>
      <c r="BL412">
        <v>0</v>
      </c>
      <c r="BM412">
        <v>0</v>
      </c>
      <c r="BN412">
        <v>0</v>
      </c>
      <c r="BO412">
        <v>0</v>
      </c>
      <c r="BP412">
        <v>1</v>
      </c>
      <c r="BQ412">
        <v>0</v>
      </c>
      <c r="BR412">
        <v>7.1805000000000012</v>
      </c>
      <c r="BS412">
        <v>0</v>
      </c>
      <c r="BT412">
        <v>0</v>
      </c>
      <c r="BU412">
        <v>0</v>
      </c>
      <c r="BV412">
        <v>0</v>
      </c>
      <c r="BW412">
        <v>1</v>
      </c>
      <c r="CV412">
        <v>0</v>
      </c>
      <c r="CW412">
        <f>ROUND(Y412*Source!I537*DO412,7)</f>
        <v>0</v>
      </c>
      <c r="CX412">
        <f>ROUND(Y412*Source!I537,7)</f>
        <v>1E-3</v>
      </c>
      <c r="CY412">
        <f t="shared" si="140"/>
        <v>224.03</v>
      </c>
      <c r="CZ412">
        <f t="shared" si="141"/>
        <v>143.61000000000001</v>
      </c>
      <c r="DA412">
        <f t="shared" si="142"/>
        <v>1.56</v>
      </c>
      <c r="DB412">
        <f t="shared" si="128"/>
        <v>7.18</v>
      </c>
      <c r="DC412">
        <f t="shared" si="129"/>
        <v>0</v>
      </c>
      <c r="DD412" t="s">
        <v>3</v>
      </c>
      <c r="DE412" t="s">
        <v>3</v>
      </c>
      <c r="DF412">
        <f t="shared" si="139"/>
        <v>0</v>
      </c>
      <c r="DG412">
        <f>ROUND(ROUND(AF412*AJ412,2)*CX412,2)</f>
        <v>0.22</v>
      </c>
      <c r="DH412">
        <f t="shared" si="131"/>
        <v>0</v>
      </c>
      <c r="DI412">
        <f t="shared" si="132"/>
        <v>0</v>
      </c>
      <c r="DJ412">
        <f t="shared" si="143"/>
        <v>0.22</v>
      </c>
      <c r="DK412">
        <v>0</v>
      </c>
      <c r="DL412" t="s">
        <v>3</v>
      </c>
      <c r="DM412">
        <v>0</v>
      </c>
      <c r="DN412" t="s">
        <v>3</v>
      </c>
      <c r="DO412">
        <v>0</v>
      </c>
    </row>
    <row r="413" spans="1:119" x14ac:dyDescent="0.2">
      <c r="A413">
        <f>ROW(Source!A537)</f>
        <v>537</v>
      </c>
      <c r="B413">
        <v>72309884</v>
      </c>
      <c r="C413">
        <v>72318051</v>
      </c>
      <c r="D413">
        <v>70565799</v>
      </c>
      <c r="E413">
        <v>1</v>
      </c>
      <c r="F413">
        <v>1</v>
      </c>
      <c r="G413">
        <v>1</v>
      </c>
      <c r="H413">
        <v>3</v>
      </c>
      <c r="I413" t="s">
        <v>984</v>
      </c>
      <c r="J413" t="s">
        <v>985</v>
      </c>
      <c r="K413" t="s">
        <v>986</v>
      </c>
      <c r="L413">
        <v>1339</v>
      </c>
      <c r="N413">
        <v>1007</v>
      </c>
      <c r="O413" t="s">
        <v>231</v>
      </c>
      <c r="P413" t="s">
        <v>231</v>
      </c>
      <c r="Q413">
        <v>1</v>
      </c>
      <c r="W413">
        <v>0</v>
      </c>
      <c r="X413">
        <v>1531571680</v>
      </c>
      <c r="Y413">
        <f t="shared" si="127"/>
        <v>0.76</v>
      </c>
      <c r="AA413">
        <v>105.47</v>
      </c>
      <c r="AB413">
        <v>0</v>
      </c>
      <c r="AC413">
        <v>0</v>
      </c>
      <c r="AD413">
        <v>0</v>
      </c>
      <c r="AE413">
        <v>114.64</v>
      </c>
      <c r="AF413">
        <v>0</v>
      </c>
      <c r="AG413">
        <v>0</v>
      </c>
      <c r="AH413">
        <v>0</v>
      </c>
      <c r="AI413">
        <v>0.92</v>
      </c>
      <c r="AJ413">
        <v>1</v>
      </c>
      <c r="AK413">
        <v>1</v>
      </c>
      <c r="AL413">
        <v>1</v>
      </c>
      <c r="AM413">
        <v>2</v>
      </c>
      <c r="AN413">
        <v>0</v>
      </c>
      <c r="AO413">
        <v>0</v>
      </c>
      <c r="AP413">
        <v>1</v>
      </c>
      <c r="AQ413">
        <v>1</v>
      </c>
      <c r="AR413">
        <v>0</v>
      </c>
      <c r="AS413" t="s">
        <v>3</v>
      </c>
      <c r="AT413">
        <v>0.76</v>
      </c>
      <c r="AU413" t="s">
        <v>3</v>
      </c>
      <c r="AV413">
        <v>0</v>
      </c>
      <c r="AW413">
        <v>2</v>
      </c>
      <c r="AX413">
        <v>72320363</v>
      </c>
      <c r="AY413">
        <v>1</v>
      </c>
      <c r="AZ413">
        <v>0</v>
      </c>
      <c r="BA413">
        <v>439</v>
      </c>
      <c r="BB413">
        <v>1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87.126400000000004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1</v>
      </c>
      <c r="BQ413">
        <v>87.126400000000004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1</v>
      </c>
      <c r="CV413">
        <v>0</v>
      </c>
      <c r="CW413">
        <v>0</v>
      </c>
      <c r="CX413">
        <f>ROUND(Y413*Source!I537,7)</f>
        <v>1.52E-2</v>
      </c>
      <c r="CY413">
        <f t="shared" ref="CY413:CY420" si="144">AA413</f>
        <v>105.47</v>
      </c>
      <c r="CZ413">
        <f t="shared" ref="CZ413:CZ420" si="145">AE413</f>
        <v>114.64</v>
      </c>
      <c r="DA413">
        <f t="shared" ref="DA413:DA420" si="146">AI413</f>
        <v>0.92</v>
      </c>
      <c r="DB413">
        <f t="shared" si="128"/>
        <v>87.13</v>
      </c>
      <c r="DC413">
        <f t="shared" si="129"/>
        <v>0</v>
      </c>
      <c r="DD413" t="s">
        <v>3</v>
      </c>
      <c r="DE413" t="s">
        <v>3</v>
      </c>
      <c r="DF413">
        <f>ROUND(ROUND(AE413*AI413,2)*CX413,2)</f>
        <v>1.6</v>
      </c>
      <c r="DG413">
        <f t="shared" ref="DG413:DG424" si="147">ROUND(ROUND(AF413,2)*CX413,2)</f>
        <v>0</v>
      </c>
      <c r="DH413">
        <f t="shared" si="131"/>
        <v>0</v>
      </c>
      <c r="DI413">
        <f t="shared" si="132"/>
        <v>0</v>
      </c>
      <c r="DJ413">
        <f t="shared" ref="DJ413:DJ420" si="148">DF413</f>
        <v>1.6</v>
      </c>
      <c r="DK413">
        <v>0</v>
      </c>
      <c r="DL413" t="s">
        <v>3</v>
      </c>
      <c r="DM413">
        <v>0</v>
      </c>
      <c r="DN413" t="s">
        <v>3</v>
      </c>
      <c r="DO413">
        <v>0</v>
      </c>
    </row>
    <row r="414" spans="1:119" x14ac:dyDescent="0.2">
      <c r="A414">
        <f>ROW(Source!A537)</f>
        <v>537</v>
      </c>
      <c r="B414">
        <v>72309884</v>
      </c>
      <c r="C414">
        <v>72318051</v>
      </c>
      <c r="D414">
        <v>70565803</v>
      </c>
      <c r="E414">
        <v>1</v>
      </c>
      <c r="F414">
        <v>1</v>
      </c>
      <c r="G414">
        <v>1</v>
      </c>
      <c r="H414">
        <v>3</v>
      </c>
      <c r="I414" t="s">
        <v>987</v>
      </c>
      <c r="J414" t="s">
        <v>988</v>
      </c>
      <c r="K414" t="s">
        <v>989</v>
      </c>
      <c r="L414">
        <v>1346</v>
      </c>
      <c r="N414">
        <v>1009</v>
      </c>
      <c r="O414" t="s">
        <v>443</v>
      </c>
      <c r="P414" t="s">
        <v>443</v>
      </c>
      <c r="Q414">
        <v>1</v>
      </c>
      <c r="W414">
        <v>0</v>
      </c>
      <c r="X414">
        <v>1843545816</v>
      </c>
      <c r="Y414">
        <f t="shared" si="127"/>
        <v>0.17</v>
      </c>
      <c r="AA414">
        <v>53.38</v>
      </c>
      <c r="AB414">
        <v>0</v>
      </c>
      <c r="AC414">
        <v>0</v>
      </c>
      <c r="AD414">
        <v>0</v>
      </c>
      <c r="AE414">
        <v>41.38</v>
      </c>
      <c r="AF414">
        <v>0</v>
      </c>
      <c r="AG414">
        <v>0</v>
      </c>
      <c r="AH414">
        <v>0</v>
      </c>
      <c r="AI414">
        <v>1.29</v>
      </c>
      <c r="AJ414">
        <v>1</v>
      </c>
      <c r="AK414">
        <v>1</v>
      </c>
      <c r="AL414">
        <v>1</v>
      </c>
      <c r="AM414">
        <v>2</v>
      </c>
      <c r="AN414">
        <v>0</v>
      </c>
      <c r="AO414">
        <v>0</v>
      </c>
      <c r="AP414">
        <v>1</v>
      </c>
      <c r="AQ414">
        <v>1</v>
      </c>
      <c r="AR414">
        <v>0</v>
      </c>
      <c r="AS414" t="s">
        <v>3</v>
      </c>
      <c r="AT414">
        <v>0.17</v>
      </c>
      <c r="AU414" t="s">
        <v>3</v>
      </c>
      <c r="AV414">
        <v>0</v>
      </c>
      <c r="AW414">
        <v>2</v>
      </c>
      <c r="AX414">
        <v>72320364</v>
      </c>
      <c r="AY414">
        <v>1</v>
      </c>
      <c r="AZ414">
        <v>0</v>
      </c>
      <c r="BA414">
        <v>440</v>
      </c>
      <c r="BB414">
        <v>1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7.0346000000000011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1</v>
      </c>
      <c r="BQ414">
        <v>7.0346000000000011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1</v>
      </c>
      <c r="CV414">
        <v>0</v>
      </c>
      <c r="CW414">
        <v>0</v>
      </c>
      <c r="CX414">
        <f>ROUND(Y414*Source!I537,7)</f>
        <v>3.3999999999999998E-3</v>
      </c>
      <c r="CY414">
        <f t="shared" si="144"/>
        <v>53.38</v>
      </c>
      <c r="CZ414">
        <f t="shared" si="145"/>
        <v>41.38</v>
      </c>
      <c r="DA414">
        <f t="shared" si="146"/>
        <v>1.29</v>
      </c>
      <c r="DB414">
        <f t="shared" si="128"/>
        <v>7.03</v>
      </c>
      <c r="DC414">
        <f t="shared" si="129"/>
        <v>0</v>
      </c>
      <c r="DD414" t="s">
        <v>3</v>
      </c>
      <c r="DE414" t="s">
        <v>3</v>
      </c>
      <c r="DF414">
        <f>ROUND(ROUND(AE414*AI414,2)*CX414,2)</f>
        <v>0.18</v>
      </c>
      <c r="DG414">
        <f t="shared" si="147"/>
        <v>0</v>
      </c>
      <c r="DH414">
        <f t="shared" si="131"/>
        <v>0</v>
      </c>
      <c r="DI414">
        <f t="shared" si="132"/>
        <v>0</v>
      </c>
      <c r="DJ414">
        <f t="shared" si="148"/>
        <v>0.18</v>
      </c>
      <c r="DK414">
        <v>0</v>
      </c>
      <c r="DL414" t="s">
        <v>3</v>
      </c>
      <c r="DM414">
        <v>0</v>
      </c>
      <c r="DN414" t="s">
        <v>3</v>
      </c>
      <c r="DO414">
        <v>0</v>
      </c>
    </row>
    <row r="415" spans="1:119" x14ac:dyDescent="0.2">
      <c r="A415">
        <f>ROW(Source!A537)</f>
        <v>537</v>
      </c>
      <c r="B415">
        <v>72309884</v>
      </c>
      <c r="C415">
        <v>72318051</v>
      </c>
      <c r="D415">
        <v>70567775</v>
      </c>
      <c r="E415">
        <v>1</v>
      </c>
      <c r="F415">
        <v>1</v>
      </c>
      <c r="G415">
        <v>1</v>
      </c>
      <c r="H415">
        <v>3</v>
      </c>
      <c r="I415" t="s">
        <v>951</v>
      </c>
      <c r="J415" t="s">
        <v>952</v>
      </c>
      <c r="K415" t="s">
        <v>953</v>
      </c>
      <c r="L415">
        <v>1383</v>
      </c>
      <c r="N415">
        <v>1013</v>
      </c>
      <c r="O415" t="s">
        <v>954</v>
      </c>
      <c r="P415" t="s">
        <v>954</v>
      </c>
      <c r="Q415">
        <v>1</v>
      </c>
      <c r="W415">
        <v>0</v>
      </c>
      <c r="X415">
        <v>-182421198</v>
      </c>
      <c r="Y415">
        <f t="shared" si="127"/>
        <v>0.68340000000000001</v>
      </c>
      <c r="AA415">
        <v>9.35</v>
      </c>
      <c r="AB415">
        <v>0</v>
      </c>
      <c r="AC415">
        <v>0</v>
      </c>
      <c r="AD415">
        <v>0</v>
      </c>
      <c r="AE415">
        <v>9.35</v>
      </c>
      <c r="AF415">
        <v>0</v>
      </c>
      <c r="AG415">
        <v>0</v>
      </c>
      <c r="AH415">
        <v>0</v>
      </c>
      <c r="AI415">
        <v>1</v>
      </c>
      <c r="AJ415">
        <v>1</v>
      </c>
      <c r="AK415">
        <v>1</v>
      </c>
      <c r="AL415">
        <v>1</v>
      </c>
      <c r="AM415">
        <v>-2</v>
      </c>
      <c r="AN415">
        <v>0</v>
      </c>
      <c r="AO415">
        <v>0</v>
      </c>
      <c r="AP415">
        <v>1</v>
      </c>
      <c r="AQ415">
        <v>1</v>
      </c>
      <c r="AR415">
        <v>0</v>
      </c>
      <c r="AS415" t="s">
        <v>3</v>
      </c>
      <c r="AT415">
        <v>0.68340000000000001</v>
      </c>
      <c r="AU415" t="s">
        <v>3</v>
      </c>
      <c r="AV415">
        <v>0</v>
      </c>
      <c r="AW415">
        <v>2</v>
      </c>
      <c r="AX415">
        <v>72320365</v>
      </c>
      <c r="AY415">
        <v>1</v>
      </c>
      <c r="AZ415">
        <v>0</v>
      </c>
      <c r="BA415">
        <v>441</v>
      </c>
      <c r="BB415">
        <v>1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6.3897899999999996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1</v>
      </c>
      <c r="BQ415">
        <v>6.3897899999999996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1</v>
      </c>
      <c r="CV415">
        <v>0</v>
      </c>
      <c r="CW415">
        <v>0</v>
      </c>
      <c r="CX415">
        <f>ROUND(Y415*Source!I537,7)</f>
        <v>1.3668E-2</v>
      </c>
      <c r="CY415">
        <f t="shared" si="144"/>
        <v>9.35</v>
      </c>
      <c r="CZ415">
        <f t="shared" si="145"/>
        <v>9.35</v>
      </c>
      <c r="DA415">
        <f t="shared" si="146"/>
        <v>1</v>
      </c>
      <c r="DB415">
        <f t="shared" si="128"/>
        <v>6.39</v>
      </c>
      <c r="DC415">
        <f t="shared" si="129"/>
        <v>0</v>
      </c>
      <c r="DD415" t="s">
        <v>3</v>
      </c>
      <c r="DE415" t="s">
        <v>3</v>
      </c>
      <c r="DF415">
        <f>ROUND(ROUND(AE415,2)*CX415,2)</f>
        <v>0.13</v>
      </c>
      <c r="DG415">
        <f t="shared" si="147"/>
        <v>0</v>
      </c>
      <c r="DH415">
        <f t="shared" si="131"/>
        <v>0</v>
      </c>
      <c r="DI415">
        <f t="shared" si="132"/>
        <v>0</v>
      </c>
      <c r="DJ415">
        <f t="shared" si="148"/>
        <v>0.13</v>
      </c>
      <c r="DK415">
        <v>1</v>
      </c>
      <c r="DL415" t="s">
        <v>3</v>
      </c>
      <c r="DM415">
        <v>0</v>
      </c>
      <c r="DN415" t="s">
        <v>3</v>
      </c>
      <c r="DO415">
        <v>0</v>
      </c>
    </row>
    <row r="416" spans="1:119" x14ac:dyDescent="0.2">
      <c r="A416">
        <f>ROW(Source!A537)</f>
        <v>537</v>
      </c>
      <c r="B416">
        <v>72309884</v>
      </c>
      <c r="C416">
        <v>72318051</v>
      </c>
      <c r="D416">
        <v>70568517</v>
      </c>
      <c r="E416">
        <v>1</v>
      </c>
      <c r="F416">
        <v>1</v>
      </c>
      <c r="G416">
        <v>1</v>
      </c>
      <c r="H416">
        <v>3</v>
      </c>
      <c r="I416" t="s">
        <v>955</v>
      </c>
      <c r="J416" t="s">
        <v>956</v>
      </c>
      <c r="K416" t="s">
        <v>957</v>
      </c>
      <c r="L416">
        <v>1346</v>
      </c>
      <c r="N416">
        <v>1009</v>
      </c>
      <c r="O416" t="s">
        <v>443</v>
      </c>
      <c r="P416" t="s">
        <v>443</v>
      </c>
      <c r="Q416">
        <v>1</v>
      </c>
      <c r="W416">
        <v>0</v>
      </c>
      <c r="X416">
        <v>-1476217930</v>
      </c>
      <c r="Y416">
        <f t="shared" si="127"/>
        <v>1.8</v>
      </c>
      <c r="AA416">
        <v>144.74</v>
      </c>
      <c r="AB416">
        <v>0</v>
      </c>
      <c r="AC416">
        <v>0</v>
      </c>
      <c r="AD416">
        <v>0</v>
      </c>
      <c r="AE416">
        <v>155.63</v>
      </c>
      <c r="AF416">
        <v>0</v>
      </c>
      <c r="AG416">
        <v>0</v>
      </c>
      <c r="AH416">
        <v>0</v>
      </c>
      <c r="AI416">
        <v>0.93</v>
      </c>
      <c r="AJ416">
        <v>1</v>
      </c>
      <c r="AK416">
        <v>1</v>
      </c>
      <c r="AL416">
        <v>1</v>
      </c>
      <c r="AM416">
        <v>2</v>
      </c>
      <c r="AN416">
        <v>0</v>
      </c>
      <c r="AO416">
        <v>0</v>
      </c>
      <c r="AP416">
        <v>1</v>
      </c>
      <c r="AQ416">
        <v>1</v>
      </c>
      <c r="AR416">
        <v>0</v>
      </c>
      <c r="AS416" t="s">
        <v>3</v>
      </c>
      <c r="AT416">
        <v>1.8</v>
      </c>
      <c r="AU416" t="s">
        <v>3</v>
      </c>
      <c r="AV416">
        <v>0</v>
      </c>
      <c r="AW416">
        <v>2</v>
      </c>
      <c r="AX416">
        <v>72320366</v>
      </c>
      <c r="AY416">
        <v>1</v>
      </c>
      <c r="AZ416">
        <v>0</v>
      </c>
      <c r="BA416">
        <v>442</v>
      </c>
      <c r="BB416">
        <v>1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280.13400000000001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1</v>
      </c>
      <c r="BQ416">
        <v>280.13400000000001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1</v>
      </c>
      <c r="CV416">
        <v>0</v>
      </c>
      <c r="CW416">
        <v>0</v>
      </c>
      <c r="CX416">
        <f>ROUND(Y416*Source!I537,7)</f>
        <v>3.5999999999999997E-2</v>
      </c>
      <c r="CY416">
        <f t="shared" si="144"/>
        <v>144.74</v>
      </c>
      <c r="CZ416">
        <f t="shared" si="145"/>
        <v>155.63</v>
      </c>
      <c r="DA416">
        <f t="shared" si="146"/>
        <v>0.93</v>
      </c>
      <c r="DB416">
        <f t="shared" si="128"/>
        <v>280.13</v>
      </c>
      <c r="DC416">
        <f t="shared" si="129"/>
        <v>0</v>
      </c>
      <c r="DD416" t="s">
        <v>3</v>
      </c>
      <c r="DE416" t="s">
        <v>3</v>
      </c>
      <c r="DF416">
        <f>ROUND(ROUND(AE416*AI416,2)*CX416,2)</f>
        <v>5.21</v>
      </c>
      <c r="DG416">
        <f t="shared" si="147"/>
        <v>0</v>
      </c>
      <c r="DH416">
        <f t="shared" si="131"/>
        <v>0</v>
      </c>
      <c r="DI416">
        <f t="shared" si="132"/>
        <v>0</v>
      </c>
      <c r="DJ416">
        <f t="shared" si="148"/>
        <v>5.21</v>
      </c>
      <c r="DK416">
        <v>0</v>
      </c>
      <c r="DL416" t="s">
        <v>3</v>
      </c>
      <c r="DM416">
        <v>0</v>
      </c>
      <c r="DN416" t="s">
        <v>3</v>
      </c>
      <c r="DO416">
        <v>0</v>
      </c>
    </row>
    <row r="417" spans="1:119" x14ac:dyDescent="0.2">
      <c r="A417">
        <f>ROW(Source!A537)</f>
        <v>537</v>
      </c>
      <c r="B417">
        <v>72309884</v>
      </c>
      <c r="C417">
        <v>72318051</v>
      </c>
      <c r="D417">
        <v>70571321</v>
      </c>
      <c r="E417">
        <v>1</v>
      </c>
      <c r="F417">
        <v>1</v>
      </c>
      <c r="G417">
        <v>1</v>
      </c>
      <c r="H417">
        <v>3</v>
      </c>
      <c r="I417" t="s">
        <v>594</v>
      </c>
      <c r="J417" t="s">
        <v>596</v>
      </c>
      <c r="K417" t="s">
        <v>595</v>
      </c>
      <c r="L417">
        <v>1339</v>
      </c>
      <c r="N417">
        <v>1007</v>
      </c>
      <c r="O417" t="s">
        <v>231</v>
      </c>
      <c r="P417" t="s">
        <v>231</v>
      </c>
      <c r="Q417">
        <v>1</v>
      </c>
      <c r="W417">
        <v>0</v>
      </c>
      <c r="X417">
        <v>-619736820</v>
      </c>
      <c r="Y417">
        <f t="shared" si="127"/>
        <v>1.1100000000000001</v>
      </c>
      <c r="AA417">
        <v>5824.24</v>
      </c>
      <c r="AB417">
        <v>0</v>
      </c>
      <c r="AC417">
        <v>0</v>
      </c>
      <c r="AD417">
        <v>0</v>
      </c>
      <c r="AE417">
        <v>4044.61</v>
      </c>
      <c r="AF417">
        <v>0</v>
      </c>
      <c r="AG417">
        <v>0</v>
      </c>
      <c r="AH417">
        <v>0</v>
      </c>
      <c r="AI417">
        <v>1.44</v>
      </c>
      <c r="AJ417">
        <v>1</v>
      </c>
      <c r="AK417">
        <v>1</v>
      </c>
      <c r="AL417">
        <v>1</v>
      </c>
      <c r="AM417">
        <v>0</v>
      </c>
      <c r="AN417">
        <v>0</v>
      </c>
      <c r="AO417">
        <v>0</v>
      </c>
      <c r="AP417">
        <v>1</v>
      </c>
      <c r="AQ417">
        <v>0</v>
      </c>
      <c r="AR417">
        <v>0</v>
      </c>
      <c r="AS417" t="s">
        <v>3</v>
      </c>
      <c r="AT417">
        <v>1.1100000000000001</v>
      </c>
      <c r="AU417" t="s">
        <v>3</v>
      </c>
      <c r="AV417">
        <v>0</v>
      </c>
      <c r="AW417">
        <v>1</v>
      </c>
      <c r="AX417">
        <v>-1</v>
      </c>
      <c r="AY417">
        <v>0</v>
      </c>
      <c r="AZ417">
        <v>0</v>
      </c>
      <c r="BA417" t="s">
        <v>3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CV417">
        <v>0</v>
      </c>
      <c r="CW417">
        <v>0</v>
      </c>
      <c r="CX417">
        <f>ROUND(Y417*Source!I537,7)</f>
        <v>2.2200000000000001E-2</v>
      </c>
      <c r="CY417">
        <f t="shared" si="144"/>
        <v>5824.24</v>
      </c>
      <c r="CZ417">
        <f t="shared" si="145"/>
        <v>4044.61</v>
      </c>
      <c r="DA417">
        <f t="shared" si="146"/>
        <v>1.44</v>
      </c>
      <c r="DB417">
        <f t="shared" si="128"/>
        <v>4489.5200000000004</v>
      </c>
      <c r="DC417">
        <f t="shared" si="129"/>
        <v>0</v>
      </c>
      <c r="DD417" t="s">
        <v>3</v>
      </c>
      <c r="DE417" t="s">
        <v>3</v>
      </c>
      <c r="DF417">
        <f>ROUND(ROUND(AE417*AI417,2)*CX417,2)</f>
        <v>129.30000000000001</v>
      </c>
      <c r="DG417">
        <f t="shared" si="147"/>
        <v>0</v>
      </c>
      <c r="DH417">
        <f t="shared" si="131"/>
        <v>0</v>
      </c>
      <c r="DI417">
        <f t="shared" si="132"/>
        <v>0</v>
      </c>
      <c r="DJ417">
        <f t="shared" si="148"/>
        <v>129.30000000000001</v>
      </c>
      <c r="DK417">
        <v>0</v>
      </c>
      <c r="DL417" t="s">
        <v>3</v>
      </c>
      <c r="DM417">
        <v>0</v>
      </c>
      <c r="DN417" t="s">
        <v>3</v>
      </c>
      <c r="DO417">
        <v>0</v>
      </c>
    </row>
    <row r="418" spans="1:119" x14ac:dyDescent="0.2">
      <c r="A418">
        <f>ROW(Source!A537)</f>
        <v>537</v>
      </c>
      <c r="B418">
        <v>72309884</v>
      </c>
      <c r="C418">
        <v>72318051</v>
      </c>
      <c r="D418">
        <v>70576605</v>
      </c>
      <c r="E418">
        <v>1</v>
      </c>
      <c r="F418">
        <v>1</v>
      </c>
      <c r="G418">
        <v>1</v>
      </c>
      <c r="H418">
        <v>3</v>
      </c>
      <c r="I418" t="s">
        <v>1315</v>
      </c>
      <c r="J418" t="s">
        <v>1316</v>
      </c>
      <c r="K418" t="s">
        <v>1317</v>
      </c>
      <c r="L418">
        <v>1348</v>
      </c>
      <c r="N418">
        <v>1009</v>
      </c>
      <c r="O418" t="s">
        <v>236</v>
      </c>
      <c r="P418" t="s">
        <v>236</v>
      </c>
      <c r="Q418">
        <v>1000</v>
      </c>
      <c r="W418">
        <v>0</v>
      </c>
      <c r="X418">
        <v>-1444808103</v>
      </c>
      <c r="Y418">
        <f t="shared" si="127"/>
        <v>3.3000000000000002E-2</v>
      </c>
      <c r="AA418">
        <v>59025.51</v>
      </c>
      <c r="AB418">
        <v>0</v>
      </c>
      <c r="AC418">
        <v>0</v>
      </c>
      <c r="AD418">
        <v>0</v>
      </c>
      <c r="AE418">
        <v>76656.5</v>
      </c>
      <c r="AF418">
        <v>0</v>
      </c>
      <c r="AG418">
        <v>0</v>
      </c>
      <c r="AH418">
        <v>0</v>
      </c>
      <c r="AI418">
        <v>0.77</v>
      </c>
      <c r="AJ418">
        <v>1</v>
      </c>
      <c r="AK418">
        <v>1</v>
      </c>
      <c r="AL418">
        <v>1</v>
      </c>
      <c r="AM418">
        <v>2</v>
      </c>
      <c r="AN418">
        <v>0</v>
      </c>
      <c r="AO418">
        <v>0</v>
      </c>
      <c r="AP418">
        <v>1</v>
      </c>
      <c r="AQ418">
        <v>1</v>
      </c>
      <c r="AR418">
        <v>0</v>
      </c>
      <c r="AS418" t="s">
        <v>3</v>
      </c>
      <c r="AT418">
        <v>3.3000000000000002E-2</v>
      </c>
      <c r="AU418" t="s">
        <v>3</v>
      </c>
      <c r="AV418">
        <v>0</v>
      </c>
      <c r="AW418">
        <v>2</v>
      </c>
      <c r="AX418">
        <v>72320368</v>
      </c>
      <c r="AY418">
        <v>1</v>
      </c>
      <c r="AZ418">
        <v>0</v>
      </c>
      <c r="BA418">
        <v>444</v>
      </c>
      <c r="BB418">
        <v>1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2529.6645000000003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1</v>
      </c>
      <c r="BQ418">
        <v>2529.6645000000003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1</v>
      </c>
      <c r="CV418">
        <v>0</v>
      </c>
      <c r="CW418">
        <v>0</v>
      </c>
      <c r="CX418">
        <f>ROUND(Y418*Source!I537,7)</f>
        <v>6.6E-4</v>
      </c>
      <c r="CY418">
        <f t="shared" si="144"/>
        <v>59025.51</v>
      </c>
      <c r="CZ418">
        <f t="shared" si="145"/>
        <v>76656.5</v>
      </c>
      <c r="DA418">
        <f t="shared" si="146"/>
        <v>0.77</v>
      </c>
      <c r="DB418">
        <f t="shared" si="128"/>
        <v>2529.66</v>
      </c>
      <c r="DC418">
        <f t="shared" si="129"/>
        <v>0</v>
      </c>
      <c r="DD418" t="s">
        <v>3</v>
      </c>
      <c r="DE418" t="s">
        <v>3</v>
      </c>
      <c r="DF418">
        <f>ROUND(ROUND(AE418*AI418,2)*CX418,2)</f>
        <v>38.96</v>
      </c>
      <c r="DG418">
        <f t="shared" si="147"/>
        <v>0</v>
      </c>
      <c r="DH418">
        <f t="shared" si="131"/>
        <v>0</v>
      </c>
      <c r="DI418">
        <f t="shared" si="132"/>
        <v>0</v>
      </c>
      <c r="DJ418">
        <f t="shared" si="148"/>
        <v>38.96</v>
      </c>
      <c r="DK418">
        <v>0</v>
      </c>
      <c r="DL418" t="s">
        <v>3</v>
      </c>
      <c r="DM418">
        <v>0</v>
      </c>
      <c r="DN418" t="s">
        <v>3</v>
      </c>
      <c r="DO418">
        <v>0</v>
      </c>
    </row>
    <row r="419" spans="1:119" x14ac:dyDescent="0.2">
      <c r="A419">
        <f>ROW(Source!A537)</f>
        <v>537</v>
      </c>
      <c r="B419">
        <v>72309884</v>
      </c>
      <c r="C419">
        <v>72318051</v>
      </c>
      <c r="D419">
        <v>70586788</v>
      </c>
      <c r="E419">
        <v>1</v>
      </c>
      <c r="F419">
        <v>1</v>
      </c>
      <c r="G419">
        <v>1</v>
      </c>
      <c r="H419">
        <v>3</v>
      </c>
      <c r="I419" t="s">
        <v>1318</v>
      </c>
      <c r="J419" t="s">
        <v>1319</v>
      </c>
      <c r="K419" t="s">
        <v>1320</v>
      </c>
      <c r="L419">
        <v>1346</v>
      </c>
      <c r="N419">
        <v>1009</v>
      </c>
      <c r="O419" t="s">
        <v>443</v>
      </c>
      <c r="P419" t="s">
        <v>443</v>
      </c>
      <c r="Q419">
        <v>1</v>
      </c>
      <c r="W419">
        <v>0</v>
      </c>
      <c r="X419">
        <v>-2011360083</v>
      </c>
      <c r="Y419">
        <f t="shared" si="127"/>
        <v>1.5</v>
      </c>
      <c r="AA419">
        <v>109.08</v>
      </c>
      <c r="AB419">
        <v>0</v>
      </c>
      <c r="AC419">
        <v>0</v>
      </c>
      <c r="AD419">
        <v>0</v>
      </c>
      <c r="AE419">
        <v>61.28</v>
      </c>
      <c r="AF419">
        <v>0</v>
      </c>
      <c r="AG419">
        <v>0</v>
      </c>
      <c r="AH419">
        <v>0</v>
      </c>
      <c r="AI419">
        <v>1.78</v>
      </c>
      <c r="AJ419">
        <v>1</v>
      </c>
      <c r="AK419">
        <v>1</v>
      </c>
      <c r="AL419">
        <v>1</v>
      </c>
      <c r="AM419">
        <v>2</v>
      </c>
      <c r="AN419">
        <v>0</v>
      </c>
      <c r="AO419">
        <v>0</v>
      </c>
      <c r="AP419">
        <v>1</v>
      </c>
      <c r="AQ419">
        <v>1</v>
      </c>
      <c r="AR419">
        <v>0</v>
      </c>
      <c r="AS419" t="s">
        <v>3</v>
      </c>
      <c r="AT419">
        <v>1.5</v>
      </c>
      <c r="AU419" t="s">
        <v>3</v>
      </c>
      <c r="AV419">
        <v>0</v>
      </c>
      <c r="AW419">
        <v>2</v>
      </c>
      <c r="AX419">
        <v>72320369</v>
      </c>
      <c r="AY419">
        <v>1</v>
      </c>
      <c r="AZ419">
        <v>0</v>
      </c>
      <c r="BA419">
        <v>445</v>
      </c>
      <c r="BB419">
        <v>1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91.92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1</v>
      </c>
      <c r="BQ419">
        <v>91.92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1</v>
      </c>
      <c r="CV419">
        <v>0</v>
      </c>
      <c r="CW419">
        <v>0</v>
      </c>
      <c r="CX419">
        <f>ROUND(Y419*Source!I537,7)</f>
        <v>0.03</v>
      </c>
      <c r="CY419">
        <f t="shared" si="144"/>
        <v>109.08</v>
      </c>
      <c r="CZ419">
        <f t="shared" si="145"/>
        <v>61.28</v>
      </c>
      <c r="DA419">
        <f t="shared" si="146"/>
        <v>1.78</v>
      </c>
      <c r="DB419">
        <f t="shared" si="128"/>
        <v>91.92</v>
      </c>
      <c r="DC419">
        <f t="shared" si="129"/>
        <v>0</v>
      </c>
      <c r="DD419" t="s">
        <v>3</v>
      </c>
      <c r="DE419" t="s">
        <v>3</v>
      </c>
      <c r="DF419">
        <f>ROUND(ROUND(AE419*AI419,2)*CX419,2)</f>
        <v>3.27</v>
      </c>
      <c r="DG419">
        <f t="shared" si="147"/>
        <v>0</v>
      </c>
      <c r="DH419">
        <f t="shared" si="131"/>
        <v>0</v>
      </c>
      <c r="DI419">
        <f t="shared" si="132"/>
        <v>0</v>
      </c>
      <c r="DJ419">
        <f t="shared" si="148"/>
        <v>3.27</v>
      </c>
      <c r="DK419">
        <v>0</v>
      </c>
      <c r="DL419" t="s">
        <v>3</v>
      </c>
      <c r="DM419">
        <v>0</v>
      </c>
      <c r="DN419" t="s">
        <v>3</v>
      </c>
      <c r="DO419">
        <v>0</v>
      </c>
    </row>
    <row r="420" spans="1:119" x14ac:dyDescent="0.2">
      <c r="A420">
        <f>ROW(Source!A537)</f>
        <v>537</v>
      </c>
      <c r="B420">
        <v>72309884</v>
      </c>
      <c r="C420">
        <v>72318051</v>
      </c>
      <c r="D420">
        <v>70605902</v>
      </c>
      <c r="E420">
        <v>1</v>
      </c>
      <c r="F420">
        <v>1</v>
      </c>
      <c r="G420">
        <v>1</v>
      </c>
      <c r="H420">
        <v>3</v>
      </c>
      <c r="I420" t="s">
        <v>598</v>
      </c>
      <c r="J420" t="s">
        <v>600</v>
      </c>
      <c r="K420" t="s">
        <v>599</v>
      </c>
      <c r="L420">
        <v>1301</v>
      </c>
      <c r="N420">
        <v>1003</v>
      </c>
      <c r="O420" t="s">
        <v>113</v>
      </c>
      <c r="P420" t="s">
        <v>113</v>
      </c>
      <c r="Q420">
        <v>1</v>
      </c>
      <c r="W420">
        <v>0</v>
      </c>
      <c r="X420">
        <v>-1846686631</v>
      </c>
      <c r="Y420">
        <f t="shared" si="127"/>
        <v>45</v>
      </c>
      <c r="AA420">
        <v>941.74</v>
      </c>
      <c r="AB420">
        <v>0</v>
      </c>
      <c r="AC420">
        <v>0</v>
      </c>
      <c r="AD420">
        <v>0</v>
      </c>
      <c r="AE420">
        <v>1107.93</v>
      </c>
      <c r="AF420">
        <v>0</v>
      </c>
      <c r="AG420">
        <v>0</v>
      </c>
      <c r="AH420">
        <v>0</v>
      </c>
      <c r="AI420">
        <v>0.85</v>
      </c>
      <c r="AJ420">
        <v>1</v>
      </c>
      <c r="AK420">
        <v>1</v>
      </c>
      <c r="AL420">
        <v>1</v>
      </c>
      <c r="AM420">
        <v>0</v>
      </c>
      <c r="AN420">
        <v>0</v>
      </c>
      <c r="AO420">
        <v>0</v>
      </c>
      <c r="AP420">
        <v>1</v>
      </c>
      <c r="AQ420">
        <v>0</v>
      </c>
      <c r="AR420">
        <v>0</v>
      </c>
      <c r="AS420" t="s">
        <v>3</v>
      </c>
      <c r="AT420">
        <v>45</v>
      </c>
      <c r="AU420" t="s">
        <v>3</v>
      </c>
      <c r="AV420">
        <v>0</v>
      </c>
      <c r="AW420">
        <v>1</v>
      </c>
      <c r="AX420">
        <v>-1</v>
      </c>
      <c r="AY420">
        <v>0</v>
      </c>
      <c r="AZ420">
        <v>0</v>
      </c>
      <c r="BA420" t="s">
        <v>3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CV420">
        <v>0</v>
      </c>
      <c r="CW420">
        <v>0</v>
      </c>
      <c r="CX420">
        <f>ROUND(Y420*Source!I537,7)</f>
        <v>0.9</v>
      </c>
      <c r="CY420">
        <f t="shared" si="144"/>
        <v>941.74</v>
      </c>
      <c r="CZ420">
        <f t="shared" si="145"/>
        <v>1107.93</v>
      </c>
      <c r="DA420">
        <f t="shared" si="146"/>
        <v>0.85</v>
      </c>
      <c r="DB420">
        <f t="shared" si="128"/>
        <v>49856.85</v>
      </c>
      <c r="DC420">
        <f t="shared" si="129"/>
        <v>0</v>
      </c>
      <c r="DD420" t="s">
        <v>3</v>
      </c>
      <c r="DE420" t="s">
        <v>3</v>
      </c>
      <c r="DF420">
        <f>ROUND(ROUND(AE420*AI420,2)*CX420,2)</f>
        <v>847.57</v>
      </c>
      <c r="DG420">
        <f t="shared" si="147"/>
        <v>0</v>
      </c>
      <c r="DH420">
        <f t="shared" si="131"/>
        <v>0</v>
      </c>
      <c r="DI420">
        <f t="shared" si="132"/>
        <v>0</v>
      </c>
      <c r="DJ420">
        <f t="shared" si="148"/>
        <v>847.57</v>
      </c>
      <c r="DK420">
        <v>0</v>
      </c>
      <c r="DL420" t="s">
        <v>3</v>
      </c>
      <c r="DM420">
        <v>0</v>
      </c>
      <c r="DN420" t="s">
        <v>3</v>
      </c>
      <c r="DO420">
        <v>0</v>
      </c>
    </row>
    <row r="421" spans="1:119" x14ac:dyDescent="0.2">
      <c r="A421">
        <f>ROW(Source!A540)</f>
        <v>540</v>
      </c>
      <c r="B421">
        <v>72309884</v>
      </c>
      <c r="C421">
        <v>72315694</v>
      </c>
      <c r="D421">
        <v>70491041</v>
      </c>
      <c r="E421">
        <v>118</v>
      </c>
      <c r="F421">
        <v>1</v>
      </c>
      <c r="G421">
        <v>1</v>
      </c>
      <c r="H421">
        <v>1</v>
      </c>
      <c r="I421" t="s">
        <v>1010</v>
      </c>
      <c r="J421" t="s">
        <v>3</v>
      </c>
      <c r="K421" t="s">
        <v>1011</v>
      </c>
      <c r="L421">
        <v>1191</v>
      </c>
      <c r="N421">
        <v>1013</v>
      </c>
      <c r="O421" t="s">
        <v>922</v>
      </c>
      <c r="P421" t="s">
        <v>922</v>
      </c>
      <c r="Q421">
        <v>1</v>
      </c>
      <c r="W421">
        <v>0</v>
      </c>
      <c r="X421">
        <v>1521243167</v>
      </c>
      <c r="Y421">
        <f t="shared" si="127"/>
        <v>24.68</v>
      </c>
      <c r="AA421">
        <v>0</v>
      </c>
      <c r="AB421">
        <v>0</v>
      </c>
      <c r="AC421">
        <v>0</v>
      </c>
      <c r="AD421">
        <v>435.05</v>
      </c>
      <c r="AE421">
        <v>0</v>
      </c>
      <c r="AF421">
        <v>0</v>
      </c>
      <c r="AG421">
        <v>0</v>
      </c>
      <c r="AH421">
        <v>435.05</v>
      </c>
      <c r="AI421">
        <v>1</v>
      </c>
      <c r="AJ421">
        <v>1</v>
      </c>
      <c r="AK421">
        <v>1</v>
      </c>
      <c r="AL421">
        <v>1</v>
      </c>
      <c r="AM421">
        <v>-2</v>
      </c>
      <c r="AN421">
        <v>0</v>
      </c>
      <c r="AO421">
        <v>0</v>
      </c>
      <c r="AP421">
        <v>0</v>
      </c>
      <c r="AQ421">
        <v>1</v>
      </c>
      <c r="AR421">
        <v>0</v>
      </c>
      <c r="AS421" t="s">
        <v>3</v>
      </c>
      <c r="AT421">
        <v>24.68</v>
      </c>
      <c r="AU421" t="s">
        <v>3</v>
      </c>
      <c r="AV421">
        <v>1</v>
      </c>
      <c r="AW421">
        <v>2</v>
      </c>
      <c r="AX421">
        <v>72315695</v>
      </c>
      <c r="AY421">
        <v>1</v>
      </c>
      <c r="AZ421">
        <v>0</v>
      </c>
      <c r="BA421">
        <v>447</v>
      </c>
      <c r="BB421">
        <v>1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10737.034</v>
      </c>
      <c r="BN421">
        <v>24.68</v>
      </c>
      <c r="BO421">
        <v>0</v>
      </c>
      <c r="BP421">
        <v>1</v>
      </c>
      <c r="BQ421">
        <v>0</v>
      </c>
      <c r="BR421">
        <v>0</v>
      </c>
      <c r="BS421">
        <v>0</v>
      </c>
      <c r="BT421">
        <v>10737.034</v>
      </c>
      <c r="BU421">
        <v>24.68</v>
      </c>
      <c r="BV421">
        <v>0</v>
      </c>
      <c r="BW421">
        <v>1</v>
      </c>
      <c r="CU421">
        <f>ROUND(AT421*Source!I540*AH421*AL421,2)</f>
        <v>10737.03</v>
      </c>
      <c r="CV421">
        <f>ROUND(Y421*Source!I540,7)</f>
        <v>24.68</v>
      </c>
      <c r="CW421">
        <v>0</v>
      </c>
      <c r="CX421">
        <f>ROUND(Y421*Source!I540,7)</f>
        <v>24.68</v>
      </c>
      <c r="CY421">
        <f>AD421</f>
        <v>435.05</v>
      </c>
      <c r="CZ421">
        <f>AH421</f>
        <v>435.05</v>
      </c>
      <c r="DA421">
        <f>AL421</f>
        <v>1</v>
      </c>
      <c r="DB421">
        <f t="shared" si="128"/>
        <v>10737.03</v>
      </c>
      <c r="DC421">
        <f t="shared" si="129"/>
        <v>0</v>
      </c>
      <c r="DD421" t="s">
        <v>3</v>
      </c>
      <c r="DE421" t="s">
        <v>3</v>
      </c>
      <c r="DF421">
        <f t="shared" ref="DF421:DF426" si="149">ROUND(ROUND(AE421,2)*CX421,2)</f>
        <v>0</v>
      </c>
      <c r="DG421">
        <f t="shared" si="147"/>
        <v>0</v>
      </c>
      <c r="DH421">
        <f t="shared" si="131"/>
        <v>0</v>
      </c>
      <c r="DI421">
        <f t="shared" si="132"/>
        <v>10737.03</v>
      </c>
      <c r="DJ421">
        <f>DI421</f>
        <v>10737.03</v>
      </c>
      <c r="DK421">
        <v>1</v>
      </c>
      <c r="DL421" t="s">
        <v>3</v>
      </c>
      <c r="DM421">
        <v>0</v>
      </c>
      <c r="DN421" t="s">
        <v>3</v>
      </c>
      <c r="DO421">
        <v>0</v>
      </c>
    </row>
    <row r="422" spans="1:119" x14ac:dyDescent="0.2">
      <c r="A422">
        <f>ROW(Source!A540)</f>
        <v>540</v>
      </c>
      <c r="B422">
        <v>72309884</v>
      </c>
      <c r="C422">
        <v>72315694</v>
      </c>
      <c r="D422">
        <v>70491200</v>
      </c>
      <c r="E422">
        <v>118</v>
      </c>
      <c r="F422">
        <v>1</v>
      </c>
      <c r="G422">
        <v>1</v>
      </c>
      <c r="H422">
        <v>1</v>
      </c>
      <c r="I422" t="s">
        <v>920</v>
      </c>
      <c r="J422" t="s">
        <v>3</v>
      </c>
      <c r="K422" t="s">
        <v>921</v>
      </c>
      <c r="L422">
        <v>1191</v>
      </c>
      <c r="N422">
        <v>1013</v>
      </c>
      <c r="O422" t="s">
        <v>922</v>
      </c>
      <c r="P422" t="s">
        <v>922</v>
      </c>
      <c r="Q422">
        <v>1</v>
      </c>
      <c r="W422">
        <v>0</v>
      </c>
      <c r="X422">
        <v>-1417349443</v>
      </c>
      <c r="Y422">
        <f t="shared" si="127"/>
        <v>14.32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1</v>
      </c>
      <c r="AJ422">
        <v>1</v>
      </c>
      <c r="AK422">
        <v>1</v>
      </c>
      <c r="AL422">
        <v>1</v>
      </c>
      <c r="AM422">
        <v>-2</v>
      </c>
      <c r="AN422">
        <v>0</v>
      </c>
      <c r="AO422">
        <v>0</v>
      </c>
      <c r="AP422">
        <v>0</v>
      </c>
      <c r="AQ422">
        <v>1</v>
      </c>
      <c r="AR422">
        <v>0</v>
      </c>
      <c r="AS422" t="s">
        <v>3</v>
      </c>
      <c r="AT422">
        <v>14.32</v>
      </c>
      <c r="AU422" t="s">
        <v>3</v>
      </c>
      <c r="AV422">
        <v>2</v>
      </c>
      <c r="AW422">
        <v>2</v>
      </c>
      <c r="AX422">
        <v>72315696</v>
      </c>
      <c r="AY422">
        <v>1</v>
      </c>
      <c r="AZ422">
        <v>0</v>
      </c>
      <c r="BA422">
        <v>448</v>
      </c>
      <c r="BB422">
        <v>1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CV422">
        <v>0</v>
      </c>
      <c r="CW422">
        <v>0</v>
      </c>
      <c r="CX422">
        <f>ROUND(Y422*Source!I540,7)</f>
        <v>14.32</v>
      </c>
      <c r="CY422">
        <f>AD422</f>
        <v>0</v>
      </c>
      <c r="CZ422">
        <f>AH422</f>
        <v>0</v>
      </c>
      <c r="DA422">
        <f>AL422</f>
        <v>1</v>
      </c>
      <c r="DB422">
        <f t="shared" si="128"/>
        <v>0</v>
      </c>
      <c r="DC422">
        <f t="shared" si="129"/>
        <v>0</v>
      </c>
      <c r="DD422" t="s">
        <v>3</v>
      </c>
      <c r="DE422" t="s">
        <v>3</v>
      </c>
      <c r="DF422">
        <f t="shared" si="149"/>
        <v>0</v>
      </c>
      <c r="DG422">
        <f t="shared" si="147"/>
        <v>0</v>
      </c>
      <c r="DH422">
        <f t="shared" si="131"/>
        <v>0</v>
      </c>
      <c r="DI422">
        <f t="shared" si="132"/>
        <v>0</v>
      </c>
      <c r="DJ422">
        <f>DI422</f>
        <v>0</v>
      </c>
      <c r="DK422">
        <v>0</v>
      </c>
      <c r="DL422" t="s">
        <v>3</v>
      </c>
      <c r="DM422">
        <v>0</v>
      </c>
      <c r="DN422" t="s">
        <v>3</v>
      </c>
      <c r="DO422">
        <v>0</v>
      </c>
    </row>
    <row r="423" spans="1:119" x14ac:dyDescent="0.2">
      <c r="A423">
        <f>ROW(Source!A540)</f>
        <v>540</v>
      </c>
      <c r="B423">
        <v>72309884</v>
      </c>
      <c r="C423">
        <v>72315694</v>
      </c>
      <c r="D423">
        <v>70617656</v>
      </c>
      <c r="E423">
        <v>1</v>
      </c>
      <c r="F423">
        <v>1</v>
      </c>
      <c r="G423">
        <v>1</v>
      </c>
      <c r="H423">
        <v>2</v>
      </c>
      <c r="I423" t="s">
        <v>1073</v>
      </c>
      <c r="J423" t="s">
        <v>1074</v>
      </c>
      <c r="K423" t="s">
        <v>1075</v>
      </c>
      <c r="L423">
        <v>1368</v>
      </c>
      <c r="N423">
        <v>1011</v>
      </c>
      <c r="O423" t="s">
        <v>926</v>
      </c>
      <c r="P423" t="s">
        <v>926</v>
      </c>
      <c r="Q423">
        <v>1</v>
      </c>
      <c r="W423">
        <v>0</v>
      </c>
      <c r="X423">
        <v>-1068589559</v>
      </c>
      <c r="Y423">
        <f t="shared" si="127"/>
        <v>14</v>
      </c>
      <c r="AA423">
        <v>0</v>
      </c>
      <c r="AB423">
        <v>1682.51</v>
      </c>
      <c r="AC423">
        <v>529.11</v>
      </c>
      <c r="AD423">
        <v>0</v>
      </c>
      <c r="AE423">
        <v>0</v>
      </c>
      <c r="AF423">
        <v>1682.51</v>
      </c>
      <c r="AG423">
        <v>529.11</v>
      </c>
      <c r="AH423">
        <v>0</v>
      </c>
      <c r="AI423">
        <v>1</v>
      </c>
      <c r="AJ423">
        <v>1</v>
      </c>
      <c r="AK423">
        <v>1</v>
      </c>
      <c r="AL423">
        <v>1</v>
      </c>
      <c r="AM423">
        <v>-2</v>
      </c>
      <c r="AN423">
        <v>0</v>
      </c>
      <c r="AO423">
        <v>0</v>
      </c>
      <c r="AP423">
        <v>0</v>
      </c>
      <c r="AQ423">
        <v>1</v>
      </c>
      <c r="AR423">
        <v>0</v>
      </c>
      <c r="AS423" t="s">
        <v>3</v>
      </c>
      <c r="AT423">
        <v>14</v>
      </c>
      <c r="AU423" t="s">
        <v>3</v>
      </c>
      <c r="AV423">
        <v>1</v>
      </c>
      <c r="AW423">
        <v>2</v>
      </c>
      <c r="AX423">
        <v>72315697</v>
      </c>
      <c r="AY423">
        <v>1</v>
      </c>
      <c r="AZ423">
        <v>0</v>
      </c>
      <c r="BA423">
        <v>449</v>
      </c>
      <c r="BB423">
        <v>1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23555.14</v>
      </c>
      <c r="BL423">
        <v>7407.54</v>
      </c>
      <c r="BM423">
        <v>0</v>
      </c>
      <c r="BN423">
        <v>0</v>
      </c>
      <c r="BO423">
        <v>14</v>
      </c>
      <c r="BP423">
        <v>1</v>
      </c>
      <c r="BQ423">
        <v>0</v>
      </c>
      <c r="BR423">
        <v>23555.14</v>
      </c>
      <c r="BS423">
        <v>7407.54</v>
      </c>
      <c r="BT423">
        <v>0</v>
      </c>
      <c r="BU423">
        <v>0</v>
      </c>
      <c r="BV423">
        <v>14</v>
      </c>
      <c r="BW423">
        <v>1</v>
      </c>
      <c r="CV423">
        <v>0</v>
      </c>
      <c r="CW423">
        <f>ROUND(Y423*Source!I540*DO423,7)</f>
        <v>14</v>
      </c>
      <c r="CX423">
        <f>ROUND(Y423*Source!I540,7)</f>
        <v>14</v>
      </c>
      <c r="CY423">
        <f>AB423</f>
        <v>1682.51</v>
      </c>
      <c r="CZ423">
        <f>AF423</f>
        <v>1682.51</v>
      </c>
      <c r="DA423">
        <f>AJ423</f>
        <v>1</v>
      </c>
      <c r="DB423">
        <f t="shared" si="128"/>
        <v>23555.14</v>
      </c>
      <c r="DC423">
        <f t="shared" si="129"/>
        <v>7407.54</v>
      </c>
      <c r="DD423" t="s">
        <v>3</v>
      </c>
      <c r="DE423" t="s">
        <v>3</v>
      </c>
      <c r="DF423">
        <f t="shared" si="149"/>
        <v>0</v>
      </c>
      <c r="DG423">
        <f t="shared" si="147"/>
        <v>23555.14</v>
      </c>
      <c r="DH423">
        <f t="shared" si="131"/>
        <v>7407.54</v>
      </c>
      <c r="DI423">
        <f t="shared" si="132"/>
        <v>0</v>
      </c>
      <c r="DJ423">
        <f>DG423+DH423</f>
        <v>30962.68</v>
      </c>
      <c r="DK423">
        <v>1</v>
      </c>
      <c r="DL423" t="s">
        <v>927</v>
      </c>
      <c r="DM423">
        <v>6</v>
      </c>
      <c r="DN423" t="s">
        <v>922</v>
      </c>
      <c r="DO423">
        <v>1</v>
      </c>
    </row>
    <row r="424" spans="1:119" x14ac:dyDescent="0.2">
      <c r="A424">
        <f>ROW(Source!A540)</f>
        <v>540</v>
      </c>
      <c r="B424">
        <v>72309884</v>
      </c>
      <c r="C424">
        <v>72315694</v>
      </c>
      <c r="D424">
        <v>70618558</v>
      </c>
      <c r="E424">
        <v>1</v>
      </c>
      <c r="F424">
        <v>1</v>
      </c>
      <c r="G424">
        <v>1</v>
      </c>
      <c r="H424">
        <v>2</v>
      </c>
      <c r="I424" t="s">
        <v>978</v>
      </c>
      <c r="J424" t="s">
        <v>979</v>
      </c>
      <c r="K424" t="s">
        <v>980</v>
      </c>
      <c r="L424">
        <v>1368</v>
      </c>
      <c r="N424">
        <v>1011</v>
      </c>
      <c r="O424" t="s">
        <v>926</v>
      </c>
      <c r="P424" t="s">
        <v>926</v>
      </c>
      <c r="Q424">
        <v>1</v>
      </c>
      <c r="W424">
        <v>0</v>
      </c>
      <c r="X424">
        <v>-312038840</v>
      </c>
      <c r="Y424">
        <f t="shared" si="127"/>
        <v>0.32</v>
      </c>
      <c r="AA424">
        <v>0</v>
      </c>
      <c r="AB424">
        <v>579.09</v>
      </c>
      <c r="AC424">
        <v>393.89</v>
      </c>
      <c r="AD424">
        <v>0</v>
      </c>
      <c r="AE424">
        <v>0</v>
      </c>
      <c r="AF424">
        <v>579.09</v>
      </c>
      <c r="AG424">
        <v>393.89</v>
      </c>
      <c r="AH424">
        <v>0</v>
      </c>
      <c r="AI424">
        <v>1</v>
      </c>
      <c r="AJ424">
        <v>1</v>
      </c>
      <c r="AK424">
        <v>1</v>
      </c>
      <c r="AL424">
        <v>1</v>
      </c>
      <c r="AM424">
        <v>-2</v>
      </c>
      <c r="AN424">
        <v>0</v>
      </c>
      <c r="AO424">
        <v>0</v>
      </c>
      <c r="AP424">
        <v>0</v>
      </c>
      <c r="AQ424">
        <v>1</v>
      </c>
      <c r="AR424">
        <v>0</v>
      </c>
      <c r="AS424" t="s">
        <v>3</v>
      </c>
      <c r="AT424">
        <v>0.32</v>
      </c>
      <c r="AU424" t="s">
        <v>3</v>
      </c>
      <c r="AV424">
        <v>1</v>
      </c>
      <c r="AW424">
        <v>2</v>
      </c>
      <c r="AX424">
        <v>72315698</v>
      </c>
      <c r="AY424">
        <v>1</v>
      </c>
      <c r="AZ424">
        <v>0</v>
      </c>
      <c r="BA424">
        <v>450</v>
      </c>
      <c r="BB424">
        <v>1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185.30880000000002</v>
      </c>
      <c r="BL424">
        <v>126.0448</v>
      </c>
      <c r="BM424">
        <v>0</v>
      </c>
      <c r="BN424">
        <v>0</v>
      </c>
      <c r="BO424">
        <v>0.32</v>
      </c>
      <c r="BP424">
        <v>1</v>
      </c>
      <c r="BQ424">
        <v>0</v>
      </c>
      <c r="BR424">
        <v>185.30880000000002</v>
      </c>
      <c r="BS424">
        <v>126.0448</v>
      </c>
      <c r="BT424">
        <v>0</v>
      </c>
      <c r="BU424">
        <v>0</v>
      </c>
      <c r="BV424">
        <v>0.32</v>
      </c>
      <c r="BW424">
        <v>1</v>
      </c>
      <c r="CV424">
        <v>0</v>
      </c>
      <c r="CW424">
        <f>ROUND(Y424*Source!I540*DO424,7)</f>
        <v>0.32</v>
      </c>
      <c r="CX424">
        <f>ROUND(Y424*Source!I540,7)</f>
        <v>0.32</v>
      </c>
      <c r="CY424">
        <f>AB424</f>
        <v>579.09</v>
      </c>
      <c r="CZ424">
        <f>AF424</f>
        <v>579.09</v>
      </c>
      <c r="DA424">
        <f>AJ424</f>
        <v>1</v>
      </c>
      <c r="DB424">
        <f t="shared" si="128"/>
        <v>185.31</v>
      </c>
      <c r="DC424">
        <f t="shared" si="129"/>
        <v>126.04</v>
      </c>
      <c r="DD424" t="s">
        <v>3</v>
      </c>
      <c r="DE424" t="s">
        <v>3</v>
      </c>
      <c r="DF424">
        <f t="shared" si="149"/>
        <v>0</v>
      </c>
      <c r="DG424">
        <f t="shared" si="147"/>
        <v>185.31</v>
      </c>
      <c r="DH424">
        <f t="shared" si="131"/>
        <v>126.04</v>
      </c>
      <c r="DI424">
        <f t="shared" si="132"/>
        <v>0</v>
      </c>
      <c r="DJ424">
        <f>DG424+DH424</f>
        <v>311.35000000000002</v>
      </c>
      <c r="DK424">
        <v>1</v>
      </c>
      <c r="DL424" t="s">
        <v>947</v>
      </c>
      <c r="DM424">
        <v>4</v>
      </c>
      <c r="DN424" t="s">
        <v>922</v>
      </c>
      <c r="DO424">
        <v>1</v>
      </c>
    </row>
    <row r="425" spans="1:119" x14ac:dyDescent="0.2">
      <c r="A425">
        <f>ROW(Source!A540)</f>
        <v>540</v>
      </c>
      <c r="B425">
        <v>72309884</v>
      </c>
      <c r="C425">
        <v>72315694</v>
      </c>
      <c r="D425">
        <v>70618717</v>
      </c>
      <c r="E425">
        <v>1</v>
      </c>
      <c r="F425">
        <v>1</v>
      </c>
      <c r="G425">
        <v>1</v>
      </c>
      <c r="H425">
        <v>2</v>
      </c>
      <c r="I425" t="s">
        <v>981</v>
      </c>
      <c r="J425" t="s">
        <v>982</v>
      </c>
      <c r="K425" t="s">
        <v>983</v>
      </c>
      <c r="L425">
        <v>1368</v>
      </c>
      <c r="N425">
        <v>1011</v>
      </c>
      <c r="O425" t="s">
        <v>926</v>
      </c>
      <c r="P425" t="s">
        <v>926</v>
      </c>
      <c r="Q425">
        <v>1</v>
      </c>
      <c r="W425">
        <v>0</v>
      </c>
      <c r="X425">
        <v>-536748942</v>
      </c>
      <c r="Y425">
        <f t="shared" si="127"/>
        <v>1.45</v>
      </c>
      <c r="AA425">
        <v>0</v>
      </c>
      <c r="AB425">
        <v>5.66</v>
      </c>
      <c r="AC425">
        <v>0</v>
      </c>
      <c r="AD425">
        <v>0</v>
      </c>
      <c r="AE425">
        <v>0</v>
      </c>
      <c r="AF425">
        <v>4.3499999999999996</v>
      </c>
      <c r="AG425">
        <v>0</v>
      </c>
      <c r="AH425">
        <v>0</v>
      </c>
      <c r="AI425">
        <v>1</v>
      </c>
      <c r="AJ425">
        <v>1.3</v>
      </c>
      <c r="AK425">
        <v>1</v>
      </c>
      <c r="AL425">
        <v>1</v>
      </c>
      <c r="AM425">
        <v>2</v>
      </c>
      <c r="AN425">
        <v>0</v>
      </c>
      <c r="AO425">
        <v>0</v>
      </c>
      <c r="AP425">
        <v>0</v>
      </c>
      <c r="AQ425">
        <v>1</v>
      </c>
      <c r="AR425">
        <v>0</v>
      </c>
      <c r="AS425" t="s">
        <v>3</v>
      </c>
      <c r="AT425">
        <v>1.45</v>
      </c>
      <c r="AU425" t="s">
        <v>3</v>
      </c>
      <c r="AV425">
        <v>1</v>
      </c>
      <c r="AW425">
        <v>2</v>
      </c>
      <c r="AX425">
        <v>72315699</v>
      </c>
      <c r="AY425">
        <v>1</v>
      </c>
      <c r="AZ425">
        <v>0</v>
      </c>
      <c r="BA425">
        <v>451</v>
      </c>
      <c r="BB425">
        <v>1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6.3074999999999992</v>
      </c>
      <c r="BL425">
        <v>0</v>
      </c>
      <c r="BM425">
        <v>0</v>
      </c>
      <c r="BN425">
        <v>0</v>
      </c>
      <c r="BO425">
        <v>0</v>
      </c>
      <c r="BP425">
        <v>1</v>
      </c>
      <c r="BQ425">
        <v>0</v>
      </c>
      <c r="BR425">
        <v>6.3074999999999992</v>
      </c>
      <c r="BS425">
        <v>0</v>
      </c>
      <c r="BT425">
        <v>0</v>
      </c>
      <c r="BU425">
        <v>0</v>
      </c>
      <c r="BV425">
        <v>0</v>
      </c>
      <c r="BW425">
        <v>1</v>
      </c>
      <c r="CV425">
        <v>0</v>
      </c>
      <c r="CW425">
        <f>ROUND(Y425*Source!I540*DO425,7)</f>
        <v>0</v>
      </c>
      <c r="CX425">
        <f>ROUND(Y425*Source!I540,7)</f>
        <v>1.45</v>
      </c>
      <c r="CY425">
        <f>AB425</f>
        <v>5.66</v>
      </c>
      <c r="CZ425">
        <f>AF425</f>
        <v>4.3499999999999996</v>
      </c>
      <c r="DA425">
        <f>AJ425</f>
        <v>1.3</v>
      </c>
      <c r="DB425">
        <f t="shared" si="128"/>
        <v>6.31</v>
      </c>
      <c r="DC425">
        <f t="shared" si="129"/>
        <v>0</v>
      </c>
      <c r="DD425" t="s">
        <v>3</v>
      </c>
      <c r="DE425" t="s">
        <v>3</v>
      </c>
      <c r="DF425">
        <f t="shared" si="149"/>
        <v>0</v>
      </c>
      <c r="DG425">
        <f>ROUND(ROUND(AF425*AJ425,2)*CX425,2)</f>
        <v>8.2100000000000009</v>
      </c>
      <c r="DH425">
        <f t="shared" si="131"/>
        <v>0</v>
      </c>
      <c r="DI425">
        <f t="shared" si="132"/>
        <v>0</v>
      </c>
      <c r="DJ425">
        <f>DG425+DH425</f>
        <v>8.2100000000000009</v>
      </c>
      <c r="DK425">
        <v>0</v>
      </c>
      <c r="DL425" t="s">
        <v>3</v>
      </c>
      <c r="DM425">
        <v>0</v>
      </c>
      <c r="DN425" t="s">
        <v>3</v>
      </c>
      <c r="DO425">
        <v>0</v>
      </c>
    </row>
    <row r="426" spans="1:119" x14ac:dyDescent="0.2">
      <c r="A426">
        <f>ROW(Source!A540)</f>
        <v>540</v>
      </c>
      <c r="B426">
        <v>72309884</v>
      </c>
      <c r="C426">
        <v>72315694</v>
      </c>
      <c r="D426">
        <v>70618755</v>
      </c>
      <c r="E426">
        <v>1</v>
      </c>
      <c r="F426">
        <v>1</v>
      </c>
      <c r="G426">
        <v>1</v>
      </c>
      <c r="H426">
        <v>2</v>
      </c>
      <c r="I426" t="s">
        <v>941</v>
      </c>
      <c r="J426" t="s">
        <v>942</v>
      </c>
      <c r="K426" t="s">
        <v>943</v>
      </c>
      <c r="L426">
        <v>1368</v>
      </c>
      <c r="N426">
        <v>1011</v>
      </c>
      <c r="O426" t="s">
        <v>926</v>
      </c>
      <c r="P426" t="s">
        <v>926</v>
      </c>
      <c r="Q426">
        <v>1</v>
      </c>
      <c r="W426">
        <v>0</v>
      </c>
      <c r="X426">
        <v>462025989</v>
      </c>
      <c r="Y426">
        <f t="shared" si="127"/>
        <v>12.17</v>
      </c>
      <c r="AA426">
        <v>0</v>
      </c>
      <c r="AB426">
        <v>42.96</v>
      </c>
      <c r="AC426">
        <v>0</v>
      </c>
      <c r="AD426">
        <v>0</v>
      </c>
      <c r="AE426">
        <v>0</v>
      </c>
      <c r="AF426">
        <v>42.96</v>
      </c>
      <c r="AG426">
        <v>0</v>
      </c>
      <c r="AH426">
        <v>0</v>
      </c>
      <c r="AI426">
        <v>1</v>
      </c>
      <c r="AJ426">
        <v>1</v>
      </c>
      <c r="AK426">
        <v>1</v>
      </c>
      <c r="AL426">
        <v>1</v>
      </c>
      <c r="AM426">
        <v>-2</v>
      </c>
      <c r="AN426">
        <v>0</v>
      </c>
      <c r="AO426">
        <v>0</v>
      </c>
      <c r="AP426">
        <v>0</v>
      </c>
      <c r="AQ426">
        <v>1</v>
      </c>
      <c r="AR426">
        <v>0</v>
      </c>
      <c r="AS426" t="s">
        <v>3</v>
      </c>
      <c r="AT426">
        <v>12.17</v>
      </c>
      <c r="AU426" t="s">
        <v>3</v>
      </c>
      <c r="AV426">
        <v>1</v>
      </c>
      <c r="AW426">
        <v>2</v>
      </c>
      <c r="AX426">
        <v>72315700</v>
      </c>
      <c r="AY426">
        <v>1</v>
      </c>
      <c r="AZ426">
        <v>0</v>
      </c>
      <c r="BA426">
        <v>452</v>
      </c>
      <c r="BB426">
        <v>1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522.82320000000004</v>
      </c>
      <c r="BL426">
        <v>0</v>
      </c>
      <c r="BM426">
        <v>0</v>
      </c>
      <c r="BN426">
        <v>0</v>
      </c>
      <c r="BO426">
        <v>0</v>
      </c>
      <c r="BP426">
        <v>1</v>
      </c>
      <c r="BQ426">
        <v>0</v>
      </c>
      <c r="BR426">
        <v>522.82320000000004</v>
      </c>
      <c r="BS426">
        <v>0</v>
      </c>
      <c r="BT426">
        <v>0</v>
      </c>
      <c r="BU426">
        <v>0</v>
      </c>
      <c r="BV426">
        <v>0</v>
      </c>
      <c r="BW426">
        <v>1</v>
      </c>
      <c r="CV426">
        <v>0</v>
      </c>
      <c r="CW426">
        <f>ROUND(Y426*Source!I540*DO426,7)</f>
        <v>0</v>
      </c>
      <c r="CX426">
        <f>ROUND(Y426*Source!I540,7)</f>
        <v>12.17</v>
      </c>
      <c r="CY426">
        <f>AB426</f>
        <v>42.96</v>
      </c>
      <c r="CZ426">
        <f>AF426</f>
        <v>42.96</v>
      </c>
      <c r="DA426">
        <f>AJ426</f>
        <v>1</v>
      </c>
      <c r="DB426">
        <f t="shared" si="128"/>
        <v>522.82000000000005</v>
      </c>
      <c r="DC426">
        <f t="shared" si="129"/>
        <v>0</v>
      </c>
      <c r="DD426" t="s">
        <v>3</v>
      </c>
      <c r="DE426" t="s">
        <v>3</v>
      </c>
      <c r="DF426">
        <f t="shared" si="149"/>
        <v>0</v>
      </c>
      <c r="DG426">
        <f t="shared" ref="DG426:DG440" si="150">ROUND(ROUND(AF426,2)*CX426,2)</f>
        <v>522.82000000000005</v>
      </c>
      <c r="DH426">
        <f t="shared" si="131"/>
        <v>0</v>
      </c>
      <c r="DI426">
        <f t="shared" si="132"/>
        <v>0</v>
      </c>
      <c r="DJ426">
        <f>DG426+DH426</f>
        <v>522.82000000000005</v>
      </c>
      <c r="DK426">
        <v>1</v>
      </c>
      <c r="DL426" t="s">
        <v>3</v>
      </c>
      <c r="DM426">
        <v>0</v>
      </c>
      <c r="DN426" t="s">
        <v>3</v>
      </c>
      <c r="DO426">
        <v>0</v>
      </c>
    </row>
    <row r="427" spans="1:119" x14ac:dyDescent="0.2">
      <c r="A427">
        <f>ROW(Source!A540)</f>
        <v>540</v>
      </c>
      <c r="B427">
        <v>72309884</v>
      </c>
      <c r="C427">
        <v>72315694</v>
      </c>
      <c r="D427">
        <v>70565799</v>
      </c>
      <c r="E427">
        <v>1</v>
      </c>
      <c r="F427">
        <v>1</v>
      </c>
      <c r="G427">
        <v>1</v>
      </c>
      <c r="H427">
        <v>3</v>
      </c>
      <c r="I427" t="s">
        <v>984</v>
      </c>
      <c r="J427" t="s">
        <v>985</v>
      </c>
      <c r="K427" t="s">
        <v>986</v>
      </c>
      <c r="L427">
        <v>1339</v>
      </c>
      <c r="N427">
        <v>1007</v>
      </c>
      <c r="O427" t="s">
        <v>231</v>
      </c>
      <c r="P427" t="s">
        <v>231</v>
      </c>
      <c r="Q427">
        <v>1</v>
      </c>
      <c r="W427">
        <v>0</v>
      </c>
      <c r="X427">
        <v>1531571680</v>
      </c>
      <c r="Y427">
        <f t="shared" si="127"/>
        <v>1.08</v>
      </c>
      <c r="AA427">
        <v>105.47</v>
      </c>
      <c r="AB427">
        <v>0</v>
      </c>
      <c r="AC427">
        <v>0</v>
      </c>
      <c r="AD427">
        <v>0</v>
      </c>
      <c r="AE427">
        <v>114.64</v>
      </c>
      <c r="AF427">
        <v>0</v>
      </c>
      <c r="AG427">
        <v>0</v>
      </c>
      <c r="AH427">
        <v>0</v>
      </c>
      <c r="AI427">
        <v>0.92</v>
      </c>
      <c r="AJ427">
        <v>1</v>
      </c>
      <c r="AK427">
        <v>1</v>
      </c>
      <c r="AL427">
        <v>1</v>
      </c>
      <c r="AM427">
        <v>2</v>
      </c>
      <c r="AN427">
        <v>0</v>
      </c>
      <c r="AO427">
        <v>0</v>
      </c>
      <c r="AP427">
        <v>0</v>
      </c>
      <c r="AQ427">
        <v>1</v>
      </c>
      <c r="AR427">
        <v>0</v>
      </c>
      <c r="AS427" t="s">
        <v>3</v>
      </c>
      <c r="AT427">
        <v>1.08</v>
      </c>
      <c r="AU427" t="s">
        <v>3</v>
      </c>
      <c r="AV427">
        <v>0</v>
      </c>
      <c r="AW427">
        <v>2</v>
      </c>
      <c r="AX427">
        <v>72315701</v>
      </c>
      <c r="AY427">
        <v>1</v>
      </c>
      <c r="AZ427">
        <v>0</v>
      </c>
      <c r="BA427">
        <v>453</v>
      </c>
      <c r="BB427">
        <v>1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123.81120000000001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1</v>
      </c>
      <c r="BQ427">
        <v>123.81120000000001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1</v>
      </c>
      <c r="CV427">
        <v>0</v>
      </c>
      <c r="CW427">
        <v>0</v>
      </c>
      <c r="CX427">
        <f>ROUND(Y427*Source!I540,7)</f>
        <v>1.08</v>
      </c>
      <c r="CY427">
        <f t="shared" ref="CY427:CY437" si="151">AA427</f>
        <v>105.47</v>
      </c>
      <c r="CZ427">
        <f t="shared" ref="CZ427:CZ437" si="152">AE427</f>
        <v>114.64</v>
      </c>
      <c r="DA427">
        <f t="shared" ref="DA427:DA437" si="153">AI427</f>
        <v>0.92</v>
      </c>
      <c r="DB427">
        <f t="shared" si="128"/>
        <v>123.81</v>
      </c>
      <c r="DC427">
        <f t="shared" si="129"/>
        <v>0</v>
      </c>
      <c r="DD427" t="s">
        <v>3</v>
      </c>
      <c r="DE427" t="s">
        <v>3</v>
      </c>
      <c r="DF427">
        <f>ROUND(ROUND(AE427*AI427,2)*CX427,2)</f>
        <v>113.91</v>
      </c>
      <c r="DG427">
        <f t="shared" si="150"/>
        <v>0</v>
      </c>
      <c r="DH427">
        <f t="shared" si="131"/>
        <v>0</v>
      </c>
      <c r="DI427">
        <f t="shared" si="132"/>
        <v>0</v>
      </c>
      <c r="DJ427">
        <f t="shared" ref="DJ427:DJ437" si="154">DF427</f>
        <v>113.91</v>
      </c>
      <c r="DK427">
        <v>0</v>
      </c>
      <c r="DL427" t="s">
        <v>3</v>
      </c>
      <c r="DM427">
        <v>0</v>
      </c>
      <c r="DN427" t="s">
        <v>3</v>
      </c>
      <c r="DO427">
        <v>0</v>
      </c>
    </row>
    <row r="428" spans="1:119" x14ac:dyDescent="0.2">
      <c r="A428">
        <f>ROW(Source!A540)</f>
        <v>540</v>
      </c>
      <c r="B428">
        <v>72309884</v>
      </c>
      <c r="C428">
        <v>72315694</v>
      </c>
      <c r="D428">
        <v>70565803</v>
      </c>
      <c r="E428">
        <v>1</v>
      </c>
      <c r="F428">
        <v>1</v>
      </c>
      <c r="G428">
        <v>1</v>
      </c>
      <c r="H428">
        <v>3</v>
      </c>
      <c r="I428" t="s">
        <v>987</v>
      </c>
      <c r="J428" t="s">
        <v>988</v>
      </c>
      <c r="K428" t="s">
        <v>989</v>
      </c>
      <c r="L428">
        <v>1346</v>
      </c>
      <c r="N428">
        <v>1009</v>
      </c>
      <c r="O428" t="s">
        <v>443</v>
      </c>
      <c r="P428" t="s">
        <v>443</v>
      </c>
      <c r="Q428">
        <v>1</v>
      </c>
      <c r="W428">
        <v>0</v>
      </c>
      <c r="X428">
        <v>1843545816</v>
      </c>
      <c r="Y428">
        <f t="shared" si="127"/>
        <v>0.4</v>
      </c>
      <c r="AA428">
        <v>53.38</v>
      </c>
      <c r="AB428">
        <v>0</v>
      </c>
      <c r="AC428">
        <v>0</v>
      </c>
      <c r="AD428">
        <v>0</v>
      </c>
      <c r="AE428">
        <v>41.38</v>
      </c>
      <c r="AF428">
        <v>0</v>
      </c>
      <c r="AG428">
        <v>0</v>
      </c>
      <c r="AH428">
        <v>0</v>
      </c>
      <c r="AI428">
        <v>1.29</v>
      </c>
      <c r="AJ428">
        <v>1</v>
      </c>
      <c r="AK428">
        <v>1</v>
      </c>
      <c r="AL428">
        <v>1</v>
      </c>
      <c r="AM428">
        <v>2</v>
      </c>
      <c r="AN428">
        <v>0</v>
      </c>
      <c r="AO428">
        <v>0</v>
      </c>
      <c r="AP428">
        <v>0</v>
      </c>
      <c r="AQ428">
        <v>1</v>
      </c>
      <c r="AR428">
        <v>0</v>
      </c>
      <c r="AS428" t="s">
        <v>3</v>
      </c>
      <c r="AT428">
        <v>0.4</v>
      </c>
      <c r="AU428" t="s">
        <v>3</v>
      </c>
      <c r="AV428">
        <v>0</v>
      </c>
      <c r="AW428">
        <v>2</v>
      </c>
      <c r="AX428">
        <v>72315702</v>
      </c>
      <c r="AY428">
        <v>1</v>
      </c>
      <c r="AZ428">
        <v>0</v>
      </c>
      <c r="BA428">
        <v>454</v>
      </c>
      <c r="BB428">
        <v>1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16.552000000000003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1</v>
      </c>
      <c r="BQ428">
        <v>16.552000000000003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1</v>
      </c>
      <c r="CV428">
        <v>0</v>
      </c>
      <c r="CW428">
        <v>0</v>
      </c>
      <c r="CX428">
        <f>ROUND(Y428*Source!I540,7)</f>
        <v>0.4</v>
      </c>
      <c r="CY428">
        <f t="shared" si="151"/>
        <v>53.38</v>
      </c>
      <c r="CZ428">
        <f t="shared" si="152"/>
        <v>41.38</v>
      </c>
      <c r="DA428">
        <f t="shared" si="153"/>
        <v>1.29</v>
      </c>
      <c r="DB428">
        <f t="shared" si="128"/>
        <v>16.55</v>
      </c>
      <c r="DC428">
        <f t="shared" si="129"/>
        <v>0</v>
      </c>
      <c r="DD428" t="s">
        <v>3</v>
      </c>
      <c r="DE428" t="s">
        <v>3</v>
      </c>
      <c r="DF428">
        <f>ROUND(ROUND(AE428*AI428,2)*CX428,2)</f>
        <v>21.35</v>
      </c>
      <c r="DG428">
        <f t="shared" si="150"/>
        <v>0</v>
      </c>
      <c r="DH428">
        <f t="shared" si="131"/>
        <v>0</v>
      </c>
      <c r="DI428">
        <f t="shared" si="132"/>
        <v>0</v>
      </c>
      <c r="DJ428">
        <f t="shared" si="154"/>
        <v>21.35</v>
      </c>
      <c r="DK428">
        <v>0</v>
      </c>
      <c r="DL428" t="s">
        <v>3</v>
      </c>
      <c r="DM428">
        <v>0</v>
      </c>
      <c r="DN428" t="s">
        <v>3</v>
      </c>
      <c r="DO428">
        <v>0</v>
      </c>
    </row>
    <row r="429" spans="1:119" x14ac:dyDescent="0.2">
      <c r="A429">
        <f>ROW(Source!A540)</f>
        <v>540</v>
      </c>
      <c r="B429">
        <v>72309884</v>
      </c>
      <c r="C429">
        <v>72315694</v>
      </c>
      <c r="D429">
        <v>70567775</v>
      </c>
      <c r="E429">
        <v>1</v>
      </c>
      <c r="F429">
        <v>1</v>
      </c>
      <c r="G429">
        <v>1</v>
      </c>
      <c r="H429">
        <v>3</v>
      </c>
      <c r="I429" t="s">
        <v>951</v>
      </c>
      <c r="J429" t="s">
        <v>952</v>
      </c>
      <c r="K429" t="s">
        <v>953</v>
      </c>
      <c r="L429">
        <v>1383</v>
      </c>
      <c r="N429">
        <v>1013</v>
      </c>
      <c r="O429" t="s">
        <v>954</v>
      </c>
      <c r="P429" t="s">
        <v>954</v>
      </c>
      <c r="Q429">
        <v>1</v>
      </c>
      <c r="W429">
        <v>0</v>
      </c>
      <c r="X429">
        <v>-182421198</v>
      </c>
      <c r="Y429">
        <f t="shared" si="127"/>
        <v>1.5660000000000001</v>
      </c>
      <c r="AA429">
        <v>9.35</v>
      </c>
      <c r="AB429">
        <v>0</v>
      </c>
      <c r="AC429">
        <v>0</v>
      </c>
      <c r="AD429">
        <v>0</v>
      </c>
      <c r="AE429">
        <v>9.35</v>
      </c>
      <c r="AF429">
        <v>0</v>
      </c>
      <c r="AG429">
        <v>0</v>
      </c>
      <c r="AH429">
        <v>0</v>
      </c>
      <c r="AI429">
        <v>1</v>
      </c>
      <c r="AJ429">
        <v>1</v>
      </c>
      <c r="AK429">
        <v>1</v>
      </c>
      <c r="AL429">
        <v>1</v>
      </c>
      <c r="AM429">
        <v>-2</v>
      </c>
      <c r="AN429">
        <v>0</v>
      </c>
      <c r="AO429">
        <v>0</v>
      </c>
      <c r="AP429">
        <v>0</v>
      </c>
      <c r="AQ429">
        <v>1</v>
      </c>
      <c r="AR429">
        <v>0</v>
      </c>
      <c r="AS429" t="s">
        <v>3</v>
      </c>
      <c r="AT429">
        <v>1.5660000000000001</v>
      </c>
      <c r="AU429" t="s">
        <v>3</v>
      </c>
      <c r="AV429">
        <v>0</v>
      </c>
      <c r="AW429">
        <v>2</v>
      </c>
      <c r="AX429">
        <v>72315703</v>
      </c>
      <c r="AY429">
        <v>1</v>
      </c>
      <c r="AZ429">
        <v>0</v>
      </c>
      <c r="BA429">
        <v>455</v>
      </c>
      <c r="BB429">
        <v>1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14.642099999999999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1</v>
      </c>
      <c r="BQ429">
        <v>14.642099999999999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1</v>
      </c>
      <c r="CV429">
        <v>0</v>
      </c>
      <c r="CW429">
        <v>0</v>
      </c>
      <c r="CX429">
        <f>ROUND(Y429*Source!I540,7)</f>
        <v>1.5660000000000001</v>
      </c>
      <c r="CY429">
        <f t="shared" si="151"/>
        <v>9.35</v>
      </c>
      <c r="CZ429">
        <f t="shared" si="152"/>
        <v>9.35</v>
      </c>
      <c r="DA429">
        <f t="shared" si="153"/>
        <v>1</v>
      </c>
      <c r="DB429">
        <f t="shared" si="128"/>
        <v>14.64</v>
      </c>
      <c r="DC429">
        <f t="shared" si="129"/>
        <v>0</v>
      </c>
      <c r="DD429" t="s">
        <v>3</v>
      </c>
      <c r="DE429" t="s">
        <v>3</v>
      </c>
      <c r="DF429">
        <f>ROUND(ROUND(AE429,2)*CX429,2)</f>
        <v>14.64</v>
      </c>
      <c r="DG429">
        <f t="shared" si="150"/>
        <v>0</v>
      </c>
      <c r="DH429">
        <f t="shared" si="131"/>
        <v>0</v>
      </c>
      <c r="DI429">
        <f t="shared" si="132"/>
        <v>0</v>
      </c>
      <c r="DJ429">
        <f t="shared" si="154"/>
        <v>14.64</v>
      </c>
      <c r="DK429">
        <v>1</v>
      </c>
      <c r="DL429" t="s">
        <v>3</v>
      </c>
      <c r="DM429">
        <v>0</v>
      </c>
      <c r="DN429" t="s">
        <v>3</v>
      </c>
      <c r="DO429">
        <v>0</v>
      </c>
    </row>
    <row r="430" spans="1:119" x14ac:dyDescent="0.2">
      <c r="A430">
        <f>ROW(Source!A540)</f>
        <v>540</v>
      </c>
      <c r="B430">
        <v>72309884</v>
      </c>
      <c r="C430">
        <v>72315694</v>
      </c>
      <c r="D430">
        <v>70568517</v>
      </c>
      <c r="E430">
        <v>1</v>
      </c>
      <c r="F430">
        <v>1</v>
      </c>
      <c r="G430">
        <v>1</v>
      </c>
      <c r="H430">
        <v>3</v>
      </c>
      <c r="I430" t="s">
        <v>955</v>
      </c>
      <c r="J430" t="s">
        <v>956</v>
      </c>
      <c r="K430" t="s">
        <v>957</v>
      </c>
      <c r="L430">
        <v>1346</v>
      </c>
      <c r="N430">
        <v>1009</v>
      </c>
      <c r="O430" t="s">
        <v>443</v>
      </c>
      <c r="P430" t="s">
        <v>443</v>
      </c>
      <c r="Q430">
        <v>1</v>
      </c>
      <c r="W430">
        <v>0</v>
      </c>
      <c r="X430">
        <v>-1476217930</v>
      </c>
      <c r="Y430">
        <f t="shared" si="127"/>
        <v>5</v>
      </c>
      <c r="AA430">
        <v>144.74</v>
      </c>
      <c r="AB430">
        <v>0</v>
      </c>
      <c r="AC430">
        <v>0</v>
      </c>
      <c r="AD430">
        <v>0</v>
      </c>
      <c r="AE430">
        <v>155.63</v>
      </c>
      <c r="AF430">
        <v>0</v>
      </c>
      <c r="AG430">
        <v>0</v>
      </c>
      <c r="AH430">
        <v>0</v>
      </c>
      <c r="AI430">
        <v>0.93</v>
      </c>
      <c r="AJ430">
        <v>1</v>
      </c>
      <c r="AK430">
        <v>1</v>
      </c>
      <c r="AL430">
        <v>1</v>
      </c>
      <c r="AM430">
        <v>2</v>
      </c>
      <c r="AN430">
        <v>0</v>
      </c>
      <c r="AO430">
        <v>0</v>
      </c>
      <c r="AP430">
        <v>0</v>
      </c>
      <c r="AQ430">
        <v>1</v>
      </c>
      <c r="AR430">
        <v>0</v>
      </c>
      <c r="AS430" t="s">
        <v>3</v>
      </c>
      <c r="AT430">
        <v>5</v>
      </c>
      <c r="AU430" t="s">
        <v>3</v>
      </c>
      <c r="AV430">
        <v>0</v>
      </c>
      <c r="AW430">
        <v>2</v>
      </c>
      <c r="AX430">
        <v>72315704</v>
      </c>
      <c r="AY430">
        <v>1</v>
      </c>
      <c r="AZ430">
        <v>0</v>
      </c>
      <c r="BA430">
        <v>456</v>
      </c>
      <c r="BB430">
        <v>1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778.15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1</v>
      </c>
      <c r="BQ430">
        <v>778.15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1</v>
      </c>
      <c r="CV430">
        <v>0</v>
      </c>
      <c r="CW430">
        <v>0</v>
      </c>
      <c r="CX430">
        <f>ROUND(Y430*Source!I540,7)</f>
        <v>5</v>
      </c>
      <c r="CY430">
        <f t="shared" si="151"/>
        <v>144.74</v>
      </c>
      <c r="CZ430">
        <f t="shared" si="152"/>
        <v>155.63</v>
      </c>
      <c r="DA430">
        <f t="shared" si="153"/>
        <v>0.93</v>
      </c>
      <c r="DB430">
        <f t="shared" si="128"/>
        <v>778.15</v>
      </c>
      <c r="DC430">
        <f t="shared" si="129"/>
        <v>0</v>
      </c>
      <c r="DD430" t="s">
        <v>3</v>
      </c>
      <c r="DE430" t="s">
        <v>3</v>
      </c>
      <c r="DF430">
        <f t="shared" ref="DF430:DF435" si="155">ROUND(ROUND(AE430*AI430,2)*CX430,2)</f>
        <v>723.7</v>
      </c>
      <c r="DG430">
        <f t="shared" si="150"/>
        <v>0</v>
      </c>
      <c r="DH430">
        <f t="shared" si="131"/>
        <v>0</v>
      </c>
      <c r="DI430">
        <f t="shared" si="132"/>
        <v>0</v>
      </c>
      <c r="DJ430">
        <f t="shared" si="154"/>
        <v>723.7</v>
      </c>
      <c r="DK430">
        <v>0</v>
      </c>
      <c r="DL430" t="s">
        <v>3</v>
      </c>
      <c r="DM430">
        <v>0</v>
      </c>
      <c r="DN430" t="s">
        <v>3</v>
      </c>
      <c r="DO430">
        <v>0</v>
      </c>
    </row>
    <row r="431" spans="1:119" x14ac:dyDescent="0.2">
      <c r="A431">
        <f>ROW(Source!A540)</f>
        <v>540</v>
      </c>
      <c r="B431">
        <v>72309884</v>
      </c>
      <c r="C431">
        <v>72315694</v>
      </c>
      <c r="D431">
        <v>70569270</v>
      </c>
      <c r="E431">
        <v>1</v>
      </c>
      <c r="F431">
        <v>1</v>
      </c>
      <c r="G431">
        <v>1</v>
      </c>
      <c r="H431">
        <v>3</v>
      </c>
      <c r="I431" t="s">
        <v>990</v>
      </c>
      <c r="J431" t="s">
        <v>991</v>
      </c>
      <c r="K431" t="s">
        <v>992</v>
      </c>
      <c r="L431">
        <v>1346</v>
      </c>
      <c r="N431">
        <v>1009</v>
      </c>
      <c r="O431" t="s">
        <v>443</v>
      </c>
      <c r="P431" t="s">
        <v>443</v>
      </c>
      <c r="Q431">
        <v>1</v>
      </c>
      <c r="W431">
        <v>0</v>
      </c>
      <c r="X431">
        <v>-489290570</v>
      </c>
      <c r="Y431">
        <f t="shared" si="127"/>
        <v>3.2</v>
      </c>
      <c r="AA431">
        <v>197.67</v>
      </c>
      <c r="AB431">
        <v>0</v>
      </c>
      <c r="AC431">
        <v>0</v>
      </c>
      <c r="AD431">
        <v>0</v>
      </c>
      <c r="AE431">
        <v>174.93</v>
      </c>
      <c r="AF431">
        <v>0</v>
      </c>
      <c r="AG431">
        <v>0</v>
      </c>
      <c r="AH431">
        <v>0</v>
      </c>
      <c r="AI431">
        <v>1.1299999999999999</v>
      </c>
      <c r="AJ431">
        <v>1</v>
      </c>
      <c r="AK431">
        <v>1</v>
      </c>
      <c r="AL431">
        <v>1</v>
      </c>
      <c r="AM431">
        <v>2</v>
      </c>
      <c r="AN431">
        <v>0</v>
      </c>
      <c r="AO431">
        <v>0</v>
      </c>
      <c r="AP431">
        <v>0</v>
      </c>
      <c r="AQ431">
        <v>1</v>
      </c>
      <c r="AR431">
        <v>0</v>
      </c>
      <c r="AS431" t="s">
        <v>3</v>
      </c>
      <c r="AT431">
        <v>3.2</v>
      </c>
      <c r="AU431" t="s">
        <v>3</v>
      </c>
      <c r="AV431">
        <v>0</v>
      </c>
      <c r="AW431">
        <v>2</v>
      </c>
      <c r="AX431">
        <v>72315705</v>
      </c>
      <c r="AY431">
        <v>1</v>
      </c>
      <c r="AZ431">
        <v>0</v>
      </c>
      <c r="BA431">
        <v>457</v>
      </c>
      <c r="BB431">
        <v>1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559.77600000000007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1</v>
      </c>
      <c r="BQ431">
        <v>559.77600000000007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1</v>
      </c>
      <c r="CV431">
        <v>0</v>
      </c>
      <c r="CW431">
        <v>0</v>
      </c>
      <c r="CX431">
        <f>ROUND(Y431*Source!I540,7)</f>
        <v>3.2</v>
      </c>
      <c r="CY431">
        <f t="shared" si="151"/>
        <v>197.67</v>
      </c>
      <c r="CZ431">
        <f t="shared" si="152"/>
        <v>174.93</v>
      </c>
      <c r="DA431">
        <f t="shared" si="153"/>
        <v>1.1299999999999999</v>
      </c>
      <c r="DB431">
        <f t="shared" si="128"/>
        <v>559.78</v>
      </c>
      <c r="DC431">
        <f t="shared" si="129"/>
        <v>0</v>
      </c>
      <c r="DD431" t="s">
        <v>3</v>
      </c>
      <c r="DE431" t="s">
        <v>3</v>
      </c>
      <c r="DF431">
        <f t="shared" si="155"/>
        <v>632.54</v>
      </c>
      <c r="DG431">
        <f t="shared" si="150"/>
        <v>0</v>
      </c>
      <c r="DH431">
        <f t="shared" si="131"/>
        <v>0</v>
      </c>
      <c r="DI431">
        <f t="shared" si="132"/>
        <v>0</v>
      </c>
      <c r="DJ431">
        <f t="shared" si="154"/>
        <v>632.54</v>
      </c>
      <c r="DK431">
        <v>0</v>
      </c>
      <c r="DL431" t="s">
        <v>3</v>
      </c>
      <c r="DM431">
        <v>0</v>
      </c>
      <c r="DN431" t="s">
        <v>3</v>
      </c>
      <c r="DO431">
        <v>0</v>
      </c>
    </row>
    <row r="432" spans="1:119" x14ac:dyDescent="0.2">
      <c r="A432">
        <f>ROW(Source!A540)</f>
        <v>540</v>
      </c>
      <c r="B432">
        <v>72309884</v>
      </c>
      <c r="C432">
        <v>72315694</v>
      </c>
      <c r="D432">
        <v>70586759</v>
      </c>
      <c r="E432">
        <v>1</v>
      </c>
      <c r="F432">
        <v>1</v>
      </c>
      <c r="G432">
        <v>1</v>
      </c>
      <c r="H432">
        <v>3</v>
      </c>
      <c r="I432" t="s">
        <v>964</v>
      </c>
      <c r="J432" t="s">
        <v>965</v>
      </c>
      <c r="K432" t="s">
        <v>966</v>
      </c>
      <c r="L432">
        <v>1348</v>
      </c>
      <c r="N432">
        <v>1009</v>
      </c>
      <c r="O432" t="s">
        <v>236</v>
      </c>
      <c r="P432" t="s">
        <v>236</v>
      </c>
      <c r="Q432">
        <v>1000</v>
      </c>
      <c r="W432">
        <v>0</v>
      </c>
      <c r="X432">
        <v>1378550008</v>
      </c>
      <c r="Y432">
        <f t="shared" si="127"/>
        <v>1.1000000000000001E-3</v>
      </c>
      <c r="AA432">
        <v>104956.62</v>
      </c>
      <c r="AB432">
        <v>0</v>
      </c>
      <c r="AC432">
        <v>0</v>
      </c>
      <c r="AD432">
        <v>0</v>
      </c>
      <c r="AE432">
        <v>74437.320000000007</v>
      </c>
      <c r="AF432">
        <v>0</v>
      </c>
      <c r="AG432">
        <v>0</v>
      </c>
      <c r="AH432">
        <v>0</v>
      </c>
      <c r="AI432">
        <v>1.41</v>
      </c>
      <c r="AJ432">
        <v>1</v>
      </c>
      <c r="AK432">
        <v>1</v>
      </c>
      <c r="AL432">
        <v>1</v>
      </c>
      <c r="AM432">
        <v>2</v>
      </c>
      <c r="AN432">
        <v>0</v>
      </c>
      <c r="AO432">
        <v>0</v>
      </c>
      <c r="AP432">
        <v>0</v>
      </c>
      <c r="AQ432">
        <v>1</v>
      </c>
      <c r="AR432">
        <v>0</v>
      </c>
      <c r="AS432" t="s">
        <v>3</v>
      </c>
      <c r="AT432">
        <v>1.1000000000000001E-3</v>
      </c>
      <c r="AU432" t="s">
        <v>3</v>
      </c>
      <c r="AV432">
        <v>0</v>
      </c>
      <c r="AW432">
        <v>2</v>
      </c>
      <c r="AX432">
        <v>72315706</v>
      </c>
      <c r="AY432">
        <v>1</v>
      </c>
      <c r="AZ432">
        <v>0</v>
      </c>
      <c r="BA432">
        <v>458</v>
      </c>
      <c r="BB432">
        <v>1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81.881052000000011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1</v>
      </c>
      <c r="BQ432">
        <v>81.881052000000011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1</v>
      </c>
      <c r="CV432">
        <v>0</v>
      </c>
      <c r="CW432">
        <v>0</v>
      </c>
      <c r="CX432">
        <f>ROUND(Y432*Source!I540,7)</f>
        <v>1.1000000000000001E-3</v>
      </c>
      <c r="CY432">
        <f t="shared" si="151"/>
        <v>104956.62</v>
      </c>
      <c r="CZ432">
        <f t="shared" si="152"/>
        <v>74437.320000000007</v>
      </c>
      <c r="DA432">
        <f t="shared" si="153"/>
        <v>1.41</v>
      </c>
      <c r="DB432">
        <f t="shared" si="128"/>
        <v>81.88</v>
      </c>
      <c r="DC432">
        <f t="shared" si="129"/>
        <v>0</v>
      </c>
      <c r="DD432" t="s">
        <v>3</v>
      </c>
      <c r="DE432" t="s">
        <v>3</v>
      </c>
      <c r="DF432">
        <f t="shared" si="155"/>
        <v>115.45</v>
      </c>
      <c r="DG432">
        <f t="shared" si="150"/>
        <v>0</v>
      </c>
      <c r="DH432">
        <f t="shared" si="131"/>
        <v>0</v>
      </c>
      <c r="DI432">
        <f t="shared" si="132"/>
        <v>0</v>
      </c>
      <c r="DJ432">
        <f t="shared" si="154"/>
        <v>115.45</v>
      </c>
      <c r="DK432">
        <v>0</v>
      </c>
      <c r="DL432" t="s">
        <v>3</v>
      </c>
      <c r="DM432">
        <v>0</v>
      </c>
      <c r="DN432" t="s">
        <v>3</v>
      </c>
      <c r="DO432">
        <v>0</v>
      </c>
    </row>
    <row r="433" spans="1:119" x14ac:dyDescent="0.2">
      <c r="A433">
        <f>ROW(Source!A540)</f>
        <v>540</v>
      </c>
      <c r="B433">
        <v>72309884</v>
      </c>
      <c r="C433">
        <v>72315694</v>
      </c>
      <c r="D433">
        <v>70586826</v>
      </c>
      <c r="E433">
        <v>1</v>
      </c>
      <c r="F433">
        <v>1</v>
      </c>
      <c r="G433">
        <v>1</v>
      </c>
      <c r="H433">
        <v>3</v>
      </c>
      <c r="I433" t="s">
        <v>993</v>
      </c>
      <c r="J433" t="s">
        <v>994</v>
      </c>
      <c r="K433" t="s">
        <v>995</v>
      </c>
      <c r="L433">
        <v>1348</v>
      </c>
      <c r="N433">
        <v>1009</v>
      </c>
      <c r="O433" t="s">
        <v>236</v>
      </c>
      <c r="P433" t="s">
        <v>236</v>
      </c>
      <c r="Q433">
        <v>1000</v>
      </c>
      <c r="W433">
        <v>0</v>
      </c>
      <c r="X433">
        <v>-234142</v>
      </c>
      <c r="Y433">
        <f t="shared" si="127"/>
        <v>1.1000000000000001E-3</v>
      </c>
      <c r="AA433">
        <v>158068.17000000001</v>
      </c>
      <c r="AB433">
        <v>0</v>
      </c>
      <c r="AC433">
        <v>0</v>
      </c>
      <c r="AD433">
        <v>0</v>
      </c>
      <c r="AE433">
        <v>118848.25</v>
      </c>
      <c r="AF433">
        <v>0</v>
      </c>
      <c r="AG433">
        <v>0</v>
      </c>
      <c r="AH433">
        <v>0</v>
      </c>
      <c r="AI433">
        <v>1.33</v>
      </c>
      <c r="AJ433">
        <v>1</v>
      </c>
      <c r="AK433">
        <v>1</v>
      </c>
      <c r="AL433">
        <v>1</v>
      </c>
      <c r="AM433">
        <v>2</v>
      </c>
      <c r="AN433">
        <v>0</v>
      </c>
      <c r="AO433">
        <v>0</v>
      </c>
      <c r="AP433">
        <v>0</v>
      </c>
      <c r="AQ433">
        <v>1</v>
      </c>
      <c r="AR433">
        <v>0</v>
      </c>
      <c r="AS433" t="s">
        <v>3</v>
      </c>
      <c r="AT433">
        <v>1.1000000000000001E-3</v>
      </c>
      <c r="AU433" t="s">
        <v>3</v>
      </c>
      <c r="AV433">
        <v>0</v>
      </c>
      <c r="AW433">
        <v>2</v>
      </c>
      <c r="AX433">
        <v>72315707</v>
      </c>
      <c r="AY433">
        <v>1</v>
      </c>
      <c r="AZ433">
        <v>0</v>
      </c>
      <c r="BA433">
        <v>459</v>
      </c>
      <c r="BB433">
        <v>1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130.73307500000001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1</v>
      </c>
      <c r="BQ433">
        <v>130.73307500000001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1</v>
      </c>
      <c r="CV433">
        <v>0</v>
      </c>
      <c r="CW433">
        <v>0</v>
      </c>
      <c r="CX433">
        <f>ROUND(Y433*Source!I540,7)</f>
        <v>1.1000000000000001E-3</v>
      </c>
      <c r="CY433">
        <f t="shared" si="151"/>
        <v>158068.17000000001</v>
      </c>
      <c r="CZ433">
        <f t="shared" si="152"/>
        <v>118848.25</v>
      </c>
      <c r="DA433">
        <f t="shared" si="153"/>
        <v>1.33</v>
      </c>
      <c r="DB433">
        <f t="shared" si="128"/>
        <v>130.72999999999999</v>
      </c>
      <c r="DC433">
        <f t="shared" si="129"/>
        <v>0</v>
      </c>
      <c r="DD433" t="s">
        <v>3</v>
      </c>
      <c r="DE433" t="s">
        <v>3</v>
      </c>
      <c r="DF433">
        <f t="shared" si="155"/>
        <v>173.87</v>
      </c>
      <c r="DG433">
        <f t="shared" si="150"/>
        <v>0</v>
      </c>
      <c r="DH433">
        <f t="shared" si="131"/>
        <v>0</v>
      </c>
      <c r="DI433">
        <f t="shared" si="132"/>
        <v>0</v>
      </c>
      <c r="DJ433">
        <f t="shared" si="154"/>
        <v>173.87</v>
      </c>
      <c r="DK433">
        <v>0</v>
      </c>
      <c r="DL433" t="s">
        <v>3</v>
      </c>
      <c r="DM433">
        <v>0</v>
      </c>
      <c r="DN433" t="s">
        <v>3</v>
      </c>
      <c r="DO433">
        <v>0</v>
      </c>
    </row>
    <row r="434" spans="1:119" x14ac:dyDescent="0.2">
      <c r="A434">
        <f>ROW(Source!A540)</f>
        <v>540</v>
      </c>
      <c r="B434">
        <v>72309884</v>
      </c>
      <c r="C434">
        <v>72315694</v>
      </c>
      <c r="D434">
        <v>70587073</v>
      </c>
      <c r="E434">
        <v>1</v>
      </c>
      <c r="F434">
        <v>1</v>
      </c>
      <c r="G434">
        <v>1</v>
      </c>
      <c r="H434">
        <v>3</v>
      </c>
      <c r="I434" t="s">
        <v>996</v>
      </c>
      <c r="J434" t="s">
        <v>997</v>
      </c>
      <c r="K434" t="s">
        <v>998</v>
      </c>
      <c r="L434">
        <v>1348</v>
      </c>
      <c r="N434">
        <v>1009</v>
      </c>
      <c r="O434" t="s">
        <v>236</v>
      </c>
      <c r="P434" t="s">
        <v>236</v>
      </c>
      <c r="Q434">
        <v>1000</v>
      </c>
      <c r="W434">
        <v>0</v>
      </c>
      <c r="X434">
        <v>40678285</v>
      </c>
      <c r="Y434">
        <f t="shared" si="127"/>
        <v>1.1E-4</v>
      </c>
      <c r="AA434">
        <v>482288.58</v>
      </c>
      <c r="AB434">
        <v>0</v>
      </c>
      <c r="AC434">
        <v>0</v>
      </c>
      <c r="AD434">
        <v>0</v>
      </c>
      <c r="AE434">
        <v>344491.84</v>
      </c>
      <c r="AF434">
        <v>0</v>
      </c>
      <c r="AG434">
        <v>0</v>
      </c>
      <c r="AH434">
        <v>0</v>
      </c>
      <c r="AI434">
        <v>1.4</v>
      </c>
      <c r="AJ434">
        <v>1</v>
      </c>
      <c r="AK434">
        <v>1</v>
      </c>
      <c r="AL434">
        <v>1</v>
      </c>
      <c r="AM434">
        <v>2</v>
      </c>
      <c r="AN434">
        <v>0</v>
      </c>
      <c r="AO434">
        <v>0</v>
      </c>
      <c r="AP434">
        <v>0</v>
      </c>
      <c r="AQ434">
        <v>1</v>
      </c>
      <c r="AR434">
        <v>0</v>
      </c>
      <c r="AS434" t="s">
        <v>3</v>
      </c>
      <c r="AT434">
        <v>1.1E-4</v>
      </c>
      <c r="AU434" t="s">
        <v>3</v>
      </c>
      <c r="AV434">
        <v>0</v>
      </c>
      <c r="AW434">
        <v>2</v>
      </c>
      <c r="AX434">
        <v>72315708</v>
      </c>
      <c r="AY434">
        <v>1</v>
      </c>
      <c r="AZ434">
        <v>0</v>
      </c>
      <c r="BA434">
        <v>460</v>
      </c>
      <c r="BB434">
        <v>1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37.894102400000001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1</v>
      </c>
      <c r="BQ434">
        <v>37.894102400000001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1</v>
      </c>
      <c r="CV434">
        <v>0</v>
      </c>
      <c r="CW434">
        <v>0</v>
      </c>
      <c r="CX434">
        <f>ROUND(Y434*Source!I540,7)</f>
        <v>1.1E-4</v>
      </c>
      <c r="CY434">
        <f t="shared" si="151"/>
        <v>482288.58</v>
      </c>
      <c r="CZ434">
        <f t="shared" si="152"/>
        <v>344491.84</v>
      </c>
      <c r="DA434">
        <f t="shared" si="153"/>
        <v>1.4</v>
      </c>
      <c r="DB434">
        <f t="shared" si="128"/>
        <v>37.89</v>
      </c>
      <c r="DC434">
        <f t="shared" si="129"/>
        <v>0</v>
      </c>
      <c r="DD434" t="s">
        <v>3</v>
      </c>
      <c r="DE434" t="s">
        <v>3</v>
      </c>
      <c r="DF434">
        <f t="shared" si="155"/>
        <v>53.05</v>
      </c>
      <c r="DG434">
        <f t="shared" si="150"/>
        <v>0</v>
      </c>
      <c r="DH434">
        <f t="shared" si="131"/>
        <v>0</v>
      </c>
      <c r="DI434">
        <f t="shared" si="132"/>
        <v>0</v>
      </c>
      <c r="DJ434">
        <f t="shared" si="154"/>
        <v>53.05</v>
      </c>
      <c r="DK434">
        <v>0</v>
      </c>
      <c r="DL434" t="s">
        <v>3</v>
      </c>
      <c r="DM434">
        <v>0</v>
      </c>
      <c r="DN434" t="s">
        <v>3</v>
      </c>
      <c r="DO434">
        <v>0</v>
      </c>
    </row>
    <row r="435" spans="1:119" x14ac:dyDescent="0.2">
      <c r="A435">
        <f>ROW(Source!A540)</f>
        <v>540</v>
      </c>
      <c r="B435">
        <v>72309884</v>
      </c>
      <c r="C435">
        <v>72315694</v>
      </c>
      <c r="D435">
        <v>70605911</v>
      </c>
      <c r="E435">
        <v>1</v>
      </c>
      <c r="F435">
        <v>1</v>
      </c>
      <c r="G435">
        <v>1</v>
      </c>
      <c r="H435">
        <v>3</v>
      </c>
      <c r="I435" t="s">
        <v>1321</v>
      </c>
      <c r="J435" t="s">
        <v>1322</v>
      </c>
      <c r="K435" t="s">
        <v>1323</v>
      </c>
      <c r="L435">
        <v>1301</v>
      </c>
      <c r="N435">
        <v>1003</v>
      </c>
      <c r="O435" t="s">
        <v>113</v>
      </c>
      <c r="P435" t="s">
        <v>113</v>
      </c>
      <c r="Q435">
        <v>1</v>
      </c>
      <c r="W435">
        <v>0</v>
      </c>
      <c r="X435">
        <v>1328937711</v>
      </c>
      <c r="Y435">
        <f t="shared" si="127"/>
        <v>5.3</v>
      </c>
      <c r="AA435">
        <v>1467.15</v>
      </c>
      <c r="AB435">
        <v>0</v>
      </c>
      <c r="AC435">
        <v>0</v>
      </c>
      <c r="AD435">
        <v>0</v>
      </c>
      <c r="AE435">
        <v>1726.06</v>
      </c>
      <c r="AF435">
        <v>0</v>
      </c>
      <c r="AG435">
        <v>0</v>
      </c>
      <c r="AH435">
        <v>0</v>
      </c>
      <c r="AI435">
        <v>0.85</v>
      </c>
      <c r="AJ435">
        <v>1</v>
      </c>
      <c r="AK435">
        <v>1</v>
      </c>
      <c r="AL435">
        <v>1</v>
      </c>
      <c r="AM435">
        <v>2</v>
      </c>
      <c r="AN435">
        <v>0</v>
      </c>
      <c r="AO435">
        <v>0</v>
      </c>
      <c r="AP435">
        <v>0</v>
      </c>
      <c r="AQ435">
        <v>1</v>
      </c>
      <c r="AR435">
        <v>0</v>
      </c>
      <c r="AS435" t="s">
        <v>3</v>
      </c>
      <c r="AT435">
        <v>5.3</v>
      </c>
      <c r="AU435" t="s">
        <v>3</v>
      </c>
      <c r="AV435">
        <v>0</v>
      </c>
      <c r="AW435">
        <v>2</v>
      </c>
      <c r="AX435">
        <v>72315710</v>
      </c>
      <c r="AY435">
        <v>1</v>
      </c>
      <c r="AZ435">
        <v>0</v>
      </c>
      <c r="BA435">
        <v>462</v>
      </c>
      <c r="BB435">
        <v>1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9148.1179999999986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1</v>
      </c>
      <c r="BQ435">
        <v>9148.1179999999986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1</v>
      </c>
      <c r="CV435">
        <v>0</v>
      </c>
      <c r="CW435">
        <v>0</v>
      </c>
      <c r="CX435">
        <f>ROUND(Y435*Source!I540,7)</f>
        <v>5.3</v>
      </c>
      <c r="CY435">
        <f t="shared" si="151"/>
        <v>1467.15</v>
      </c>
      <c r="CZ435">
        <f t="shared" si="152"/>
        <v>1726.06</v>
      </c>
      <c r="DA435">
        <f t="shared" si="153"/>
        <v>0.85</v>
      </c>
      <c r="DB435">
        <f t="shared" si="128"/>
        <v>9148.1200000000008</v>
      </c>
      <c r="DC435">
        <f t="shared" si="129"/>
        <v>0</v>
      </c>
      <c r="DD435" t="s">
        <v>3</v>
      </c>
      <c r="DE435" t="s">
        <v>3</v>
      </c>
      <c r="DF435">
        <f t="shared" si="155"/>
        <v>7775.9</v>
      </c>
      <c r="DG435">
        <f t="shared" si="150"/>
        <v>0</v>
      </c>
      <c r="DH435">
        <f t="shared" si="131"/>
        <v>0</v>
      </c>
      <c r="DI435">
        <f t="shared" si="132"/>
        <v>0</v>
      </c>
      <c r="DJ435">
        <f t="shared" si="154"/>
        <v>7775.9</v>
      </c>
      <c r="DK435">
        <v>0</v>
      </c>
      <c r="DL435" t="s">
        <v>3</v>
      </c>
      <c r="DM435">
        <v>0</v>
      </c>
      <c r="DN435" t="s">
        <v>3</v>
      </c>
      <c r="DO435">
        <v>0</v>
      </c>
    </row>
    <row r="436" spans="1:119" x14ac:dyDescent="0.2">
      <c r="A436">
        <f>ROW(Source!A540)</f>
        <v>540</v>
      </c>
      <c r="B436">
        <v>72309884</v>
      </c>
      <c r="C436">
        <v>72315694</v>
      </c>
      <c r="D436">
        <v>70607089</v>
      </c>
      <c r="E436">
        <v>1</v>
      </c>
      <c r="F436">
        <v>1</v>
      </c>
      <c r="G436">
        <v>1</v>
      </c>
      <c r="H436">
        <v>3</v>
      </c>
      <c r="I436" t="s">
        <v>1324</v>
      </c>
      <c r="J436" t="s">
        <v>1325</v>
      </c>
      <c r="K436" t="s">
        <v>1326</v>
      </c>
      <c r="L436">
        <v>1371</v>
      </c>
      <c r="N436">
        <v>1013</v>
      </c>
      <c r="O436" t="s">
        <v>118</v>
      </c>
      <c r="P436" t="s">
        <v>118</v>
      </c>
      <c r="Q436">
        <v>1</v>
      </c>
      <c r="W436">
        <v>0</v>
      </c>
      <c r="X436">
        <v>1687265977</v>
      </c>
      <c r="Y436">
        <f t="shared" si="127"/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1</v>
      </c>
      <c r="AJ436">
        <v>1</v>
      </c>
      <c r="AK436">
        <v>1</v>
      </c>
      <c r="AL436">
        <v>1</v>
      </c>
      <c r="AM436">
        <v>3</v>
      </c>
      <c r="AN436">
        <v>0</v>
      </c>
      <c r="AO436">
        <v>0</v>
      </c>
      <c r="AP436">
        <v>0</v>
      </c>
      <c r="AQ436">
        <v>1</v>
      </c>
      <c r="AR436">
        <v>0</v>
      </c>
      <c r="AS436" t="s">
        <v>3</v>
      </c>
      <c r="AT436">
        <v>0</v>
      </c>
      <c r="AU436" t="s">
        <v>3</v>
      </c>
      <c r="AV436">
        <v>0</v>
      </c>
      <c r="AW436">
        <v>2</v>
      </c>
      <c r="AX436">
        <v>72315711</v>
      </c>
      <c r="AY436">
        <v>2</v>
      </c>
      <c r="AZ436">
        <v>22528</v>
      </c>
      <c r="BA436">
        <v>463</v>
      </c>
      <c r="BB436">
        <v>1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CV436">
        <v>0</v>
      </c>
      <c r="CW436">
        <v>0</v>
      </c>
      <c r="CX436">
        <f>ROUND(Y436*Source!I540,7)</f>
        <v>0</v>
      </c>
      <c r="CY436">
        <f t="shared" si="151"/>
        <v>0</v>
      </c>
      <c r="CZ436">
        <f t="shared" si="152"/>
        <v>0</v>
      </c>
      <c r="DA436">
        <f t="shared" si="153"/>
        <v>1</v>
      </c>
      <c r="DB436">
        <f t="shared" si="128"/>
        <v>0</v>
      </c>
      <c r="DC436">
        <f t="shared" si="129"/>
        <v>0</v>
      </c>
      <c r="DD436" t="s">
        <v>3</v>
      </c>
      <c r="DE436" t="s">
        <v>3</v>
      </c>
      <c r="DF436">
        <f>ROUND(ROUND(AE436,2)*CX436,2)</f>
        <v>0</v>
      </c>
      <c r="DG436">
        <f t="shared" si="150"/>
        <v>0</v>
      </c>
      <c r="DH436">
        <f t="shared" si="131"/>
        <v>0</v>
      </c>
      <c r="DI436">
        <f t="shared" si="132"/>
        <v>0</v>
      </c>
      <c r="DJ436">
        <f t="shared" si="154"/>
        <v>0</v>
      </c>
      <c r="DK436">
        <v>2</v>
      </c>
      <c r="DL436" t="s">
        <v>3</v>
      </c>
      <c r="DM436">
        <v>0</v>
      </c>
      <c r="DN436" t="s">
        <v>3</v>
      </c>
      <c r="DO436">
        <v>0</v>
      </c>
    </row>
    <row r="437" spans="1:119" x14ac:dyDescent="0.2">
      <c r="A437">
        <f>ROW(Source!A540)</f>
        <v>540</v>
      </c>
      <c r="B437">
        <v>72309884</v>
      </c>
      <c r="C437">
        <v>72315694</v>
      </c>
      <c r="D437">
        <v>70607502</v>
      </c>
      <c r="E437">
        <v>1</v>
      </c>
      <c r="F437">
        <v>1</v>
      </c>
      <c r="G437">
        <v>1</v>
      </c>
      <c r="H437">
        <v>3</v>
      </c>
      <c r="I437" t="s">
        <v>1327</v>
      </c>
      <c r="J437" t="s">
        <v>1328</v>
      </c>
      <c r="K437" t="s">
        <v>1329</v>
      </c>
      <c r="L437">
        <v>1371</v>
      </c>
      <c r="N437">
        <v>1013</v>
      </c>
      <c r="O437" t="s">
        <v>118</v>
      </c>
      <c r="P437" t="s">
        <v>118</v>
      </c>
      <c r="Q437">
        <v>1</v>
      </c>
      <c r="W437">
        <v>0</v>
      </c>
      <c r="X437">
        <v>-1722361384</v>
      </c>
      <c r="Y437">
        <f t="shared" si="127"/>
        <v>1</v>
      </c>
      <c r="AA437">
        <v>2404.4899999999998</v>
      </c>
      <c r="AB437">
        <v>0</v>
      </c>
      <c r="AC437">
        <v>0</v>
      </c>
      <c r="AD437">
        <v>0</v>
      </c>
      <c r="AE437">
        <v>2055.12</v>
      </c>
      <c r="AF437">
        <v>0</v>
      </c>
      <c r="AG437">
        <v>0</v>
      </c>
      <c r="AH437">
        <v>0</v>
      </c>
      <c r="AI437">
        <v>1.17</v>
      </c>
      <c r="AJ437">
        <v>1</v>
      </c>
      <c r="AK437">
        <v>1</v>
      </c>
      <c r="AL437">
        <v>1</v>
      </c>
      <c r="AM437">
        <v>2</v>
      </c>
      <c r="AN437">
        <v>0</v>
      </c>
      <c r="AO437">
        <v>0</v>
      </c>
      <c r="AP437">
        <v>0</v>
      </c>
      <c r="AQ437">
        <v>1</v>
      </c>
      <c r="AR437">
        <v>0</v>
      </c>
      <c r="AS437" t="s">
        <v>3</v>
      </c>
      <c r="AT437">
        <v>1</v>
      </c>
      <c r="AU437" t="s">
        <v>3</v>
      </c>
      <c r="AV437">
        <v>0</v>
      </c>
      <c r="AW437">
        <v>2</v>
      </c>
      <c r="AX437">
        <v>72315712</v>
      </c>
      <c r="AY437">
        <v>1</v>
      </c>
      <c r="AZ437">
        <v>6144</v>
      </c>
      <c r="BA437">
        <v>464</v>
      </c>
      <c r="BB437">
        <v>1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2055.12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1</v>
      </c>
      <c r="BQ437">
        <v>2055.12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1</v>
      </c>
      <c r="CV437">
        <v>0</v>
      </c>
      <c r="CW437">
        <v>0</v>
      </c>
      <c r="CX437">
        <f>ROUND(Y437*Source!I540,7)</f>
        <v>1</v>
      </c>
      <c r="CY437">
        <f t="shared" si="151"/>
        <v>2404.4899999999998</v>
      </c>
      <c r="CZ437">
        <f t="shared" si="152"/>
        <v>2055.12</v>
      </c>
      <c r="DA437">
        <f t="shared" si="153"/>
        <v>1.17</v>
      </c>
      <c r="DB437">
        <f t="shared" si="128"/>
        <v>2055.12</v>
      </c>
      <c r="DC437">
        <f t="shared" si="129"/>
        <v>0</v>
      </c>
      <c r="DD437" t="s">
        <v>3</v>
      </c>
      <c r="DE437" t="s">
        <v>3</v>
      </c>
      <c r="DF437">
        <f>ROUND(ROUND(AE437*AI437,2)*CX437,2)</f>
        <v>2404.4899999999998</v>
      </c>
      <c r="DG437">
        <f t="shared" si="150"/>
        <v>0</v>
      </c>
      <c r="DH437">
        <f t="shared" si="131"/>
        <v>0</v>
      </c>
      <c r="DI437">
        <f t="shared" si="132"/>
        <v>0</v>
      </c>
      <c r="DJ437">
        <f t="shared" si="154"/>
        <v>2404.4899999999998</v>
      </c>
      <c r="DK437">
        <v>0</v>
      </c>
      <c r="DL437" t="s">
        <v>3</v>
      </c>
      <c r="DM437">
        <v>0</v>
      </c>
      <c r="DN437" t="s">
        <v>3</v>
      </c>
      <c r="DO437">
        <v>0</v>
      </c>
    </row>
    <row r="438" spans="1:119" x14ac:dyDescent="0.2">
      <c r="A438">
        <f>ROW(Source!A542)</f>
        <v>542</v>
      </c>
      <c r="B438">
        <v>72309884</v>
      </c>
      <c r="C438">
        <v>72315717</v>
      </c>
      <c r="D438">
        <v>68776472</v>
      </c>
      <c r="E438">
        <v>117</v>
      </c>
      <c r="F438">
        <v>1</v>
      </c>
      <c r="G438">
        <v>1</v>
      </c>
      <c r="H438">
        <v>1</v>
      </c>
      <c r="I438" t="s">
        <v>1005</v>
      </c>
      <c r="J438" t="s">
        <v>3</v>
      </c>
      <c r="K438" t="s">
        <v>1006</v>
      </c>
      <c r="L438">
        <v>1191</v>
      </c>
      <c r="N438">
        <v>1013</v>
      </c>
      <c r="O438" t="s">
        <v>922</v>
      </c>
      <c r="P438" t="s">
        <v>922</v>
      </c>
      <c r="Q438">
        <v>1</v>
      </c>
      <c r="W438">
        <v>0</v>
      </c>
      <c r="X438">
        <v>73401693</v>
      </c>
      <c r="Y438">
        <f t="shared" si="127"/>
        <v>1.43</v>
      </c>
      <c r="AA438">
        <v>0</v>
      </c>
      <c r="AB438">
        <v>0</v>
      </c>
      <c r="AC438">
        <v>0</v>
      </c>
      <c r="AD438">
        <v>452.68</v>
      </c>
      <c r="AE438">
        <v>0</v>
      </c>
      <c r="AF438">
        <v>0</v>
      </c>
      <c r="AG438">
        <v>0</v>
      </c>
      <c r="AH438">
        <v>452.68</v>
      </c>
      <c r="AI438">
        <v>1</v>
      </c>
      <c r="AJ438">
        <v>1</v>
      </c>
      <c r="AK438">
        <v>1</v>
      </c>
      <c r="AL438">
        <v>1</v>
      </c>
      <c r="AM438">
        <v>-2</v>
      </c>
      <c r="AN438">
        <v>0</v>
      </c>
      <c r="AO438">
        <v>0</v>
      </c>
      <c r="AP438">
        <v>0</v>
      </c>
      <c r="AQ438">
        <v>1</v>
      </c>
      <c r="AR438">
        <v>0</v>
      </c>
      <c r="AS438" t="s">
        <v>3</v>
      </c>
      <c r="AT438">
        <v>1.43</v>
      </c>
      <c r="AU438" t="s">
        <v>3</v>
      </c>
      <c r="AV438">
        <v>1</v>
      </c>
      <c r="AW438">
        <v>2</v>
      </c>
      <c r="AX438">
        <v>72315718</v>
      </c>
      <c r="AY438">
        <v>1</v>
      </c>
      <c r="AZ438">
        <v>0</v>
      </c>
      <c r="BA438">
        <v>465</v>
      </c>
      <c r="BB438">
        <v>1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647.33240000000001</v>
      </c>
      <c r="BN438">
        <v>1.43</v>
      </c>
      <c r="BO438">
        <v>0</v>
      </c>
      <c r="BP438">
        <v>1</v>
      </c>
      <c r="BQ438">
        <v>0</v>
      </c>
      <c r="BR438">
        <v>0</v>
      </c>
      <c r="BS438">
        <v>0</v>
      </c>
      <c r="BT438">
        <v>647.33240000000001</v>
      </c>
      <c r="BU438">
        <v>1.43</v>
      </c>
      <c r="BV438">
        <v>0</v>
      </c>
      <c r="BW438">
        <v>1</v>
      </c>
      <c r="CU438">
        <f>ROUND(AT438*Source!I542*AH438*AL438,2)</f>
        <v>647.33000000000004</v>
      </c>
      <c r="CV438">
        <f>ROUND(Y438*Source!I542,7)</f>
        <v>1.43</v>
      </c>
      <c r="CW438">
        <v>0</v>
      </c>
      <c r="CX438">
        <f>ROUND(Y438*Source!I542,7)</f>
        <v>1.43</v>
      </c>
      <c r="CY438">
        <f>AD438</f>
        <v>452.68</v>
      </c>
      <c r="CZ438">
        <f>AH438</f>
        <v>452.68</v>
      </c>
      <c r="DA438">
        <f>AL438</f>
        <v>1</v>
      </c>
      <c r="DB438">
        <f t="shared" si="128"/>
        <v>647.33000000000004</v>
      </c>
      <c r="DC438">
        <f t="shared" si="129"/>
        <v>0</v>
      </c>
      <c r="DD438" t="s">
        <v>3</v>
      </c>
      <c r="DE438" t="s">
        <v>3</v>
      </c>
      <c r="DF438">
        <f>ROUND(ROUND(AE438,2)*CX438,2)</f>
        <v>0</v>
      </c>
      <c r="DG438">
        <f t="shared" si="150"/>
        <v>0</v>
      </c>
      <c r="DH438">
        <f t="shared" si="131"/>
        <v>0</v>
      </c>
      <c r="DI438">
        <f t="shared" si="132"/>
        <v>647.33000000000004</v>
      </c>
      <c r="DJ438">
        <f>DI438</f>
        <v>647.33000000000004</v>
      </c>
      <c r="DK438">
        <v>1</v>
      </c>
      <c r="DL438" t="s">
        <v>3</v>
      </c>
      <c r="DM438">
        <v>0</v>
      </c>
      <c r="DN438" t="s">
        <v>3</v>
      </c>
      <c r="DO438">
        <v>0</v>
      </c>
    </row>
    <row r="439" spans="1:119" x14ac:dyDescent="0.2">
      <c r="A439">
        <f>ROW(Source!A542)</f>
        <v>542</v>
      </c>
      <c r="B439">
        <v>72309884</v>
      </c>
      <c r="C439">
        <v>72315717</v>
      </c>
      <c r="D439">
        <v>68776608</v>
      </c>
      <c r="E439">
        <v>117</v>
      </c>
      <c r="F439">
        <v>1</v>
      </c>
      <c r="G439">
        <v>1</v>
      </c>
      <c r="H439">
        <v>1</v>
      </c>
      <c r="I439" t="s">
        <v>920</v>
      </c>
      <c r="J439" t="s">
        <v>3</v>
      </c>
      <c r="K439" t="s">
        <v>921</v>
      </c>
      <c r="L439">
        <v>1191</v>
      </c>
      <c r="N439">
        <v>1013</v>
      </c>
      <c r="O439" t="s">
        <v>922</v>
      </c>
      <c r="P439" t="s">
        <v>922</v>
      </c>
      <c r="Q439">
        <v>1</v>
      </c>
      <c r="W439">
        <v>0</v>
      </c>
      <c r="X439">
        <v>-1417349443</v>
      </c>
      <c r="Y439">
        <f t="shared" si="127"/>
        <v>0.95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1</v>
      </c>
      <c r="AJ439">
        <v>1</v>
      </c>
      <c r="AK439">
        <v>1</v>
      </c>
      <c r="AL439">
        <v>1</v>
      </c>
      <c r="AM439">
        <v>-2</v>
      </c>
      <c r="AN439">
        <v>0</v>
      </c>
      <c r="AO439">
        <v>0</v>
      </c>
      <c r="AP439">
        <v>0</v>
      </c>
      <c r="AQ439">
        <v>1</v>
      </c>
      <c r="AR439">
        <v>0</v>
      </c>
      <c r="AS439" t="s">
        <v>3</v>
      </c>
      <c r="AT439">
        <v>0.95</v>
      </c>
      <c r="AU439" t="s">
        <v>3</v>
      </c>
      <c r="AV439">
        <v>2</v>
      </c>
      <c r="AW439">
        <v>2</v>
      </c>
      <c r="AX439">
        <v>72315719</v>
      </c>
      <c r="AY439">
        <v>1</v>
      </c>
      <c r="AZ439">
        <v>0</v>
      </c>
      <c r="BA439">
        <v>466</v>
      </c>
      <c r="BB439">
        <v>1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CV439">
        <v>0</v>
      </c>
      <c r="CW439">
        <v>0</v>
      </c>
      <c r="CX439">
        <f>ROUND(Y439*Source!I542,7)</f>
        <v>0.95</v>
      </c>
      <c r="CY439">
        <f>AD439</f>
        <v>0</v>
      </c>
      <c r="CZ439">
        <f>AH439</f>
        <v>0</v>
      </c>
      <c r="DA439">
        <f>AL439</f>
        <v>1</v>
      </c>
      <c r="DB439">
        <f t="shared" si="128"/>
        <v>0</v>
      </c>
      <c r="DC439">
        <f t="shared" si="129"/>
        <v>0</v>
      </c>
      <c r="DD439" t="s">
        <v>3</v>
      </c>
      <c r="DE439" t="s">
        <v>3</v>
      </c>
      <c r="DF439">
        <f>ROUND(ROUND(AE439,2)*CX439,2)</f>
        <v>0</v>
      </c>
      <c r="DG439">
        <f t="shared" si="150"/>
        <v>0</v>
      </c>
      <c r="DH439">
        <f t="shared" si="131"/>
        <v>0</v>
      </c>
      <c r="DI439">
        <f t="shared" si="132"/>
        <v>0</v>
      </c>
      <c r="DJ439">
        <f>DI439</f>
        <v>0</v>
      </c>
      <c r="DK439">
        <v>0</v>
      </c>
      <c r="DL439" t="s">
        <v>3</v>
      </c>
      <c r="DM439">
        <v>0</v>
      </c>
      <c r="DN439" t="s">
        <v>3</v>
      </c>
      <c r="DO439">
        <v>0</v>
      </c>
    </row>
    <row r="440" spans="1:119" x14ac:dyDescent="0.2">
      <c r="A440">
        <f>ROW(Source!A542)</f>
        <v>542</v>
      </c>
      <c r="B440">
        <v>72309884</v>
      </c>
      <c r="C440">
        <v>72315717</v>
      </c>
      <c r="D440">
        <v>68784047</v>
      </c>
      <c r="E440">
        <v>1</v>
      </c>
      <c r="F440">
        <v>1</v>
      </c>
      <c r="G440">
        <v>1</v>
      </c>
      <c r="H440">
        <v>2</v>
      </c>
      <c r="I440" t="s">
        <v>978</v>
      </c>
      <c r="J440" t="s">
        <v>979</v>
      </c>
      <c r="K440" t="s">
        <v>980</v>
      </c>
      <c r="L440">
        <v>1368</v>
      </c>
      <c r="N440">
        <v>1011</v>
      </c>
      <c r="O440" t="s">
        <v>926</v>
      </c>
      <c r="P440" t="s">
        <v>926</v>
      </c>
      <c r="Q440">
        <v>1</v>
      </c>
      <c r="W440">
        <v>0</v>
      </c>
      <c r="X440">
        <v>-849950259</v>
      </c>
      <c r="Y440">
        <f t="shared" si="127"/>
        <v>0.01</v>
      </c>
      <c r="AA440">
        <v>0</v>
      </c>
      <c r="AB440">
        <v>579.09</v>
      </c>
      <c r="AC440">
        <v>393.89</v>
      </c>
      <c r="AD440">
        <v>0</v>
      </c>
      <c r="AE440">
        <v>0</v>
      </c>
      <c r="AF440">
        <v>579.09</v>
      </c>
      <c r="AG440">
        <v>393.89</v>
      </c>
      <c r="AH440">
        <v>0</v>
      </c>
      <c r="AI440">
        <v>1</v>
      </c>
      <c r="AJ440">
        <v>1</v>
      </c>
      <c r="AK440">
        <v>1</v>
      </c>
      <c r="AL440">
        <v>1</v>
      </c>
      <c r="AM440">
        <v>-2</v>
      </c>
      <c r="AN440">
        <v>0</v>
      </c>
      <c r="AO440">
        <v>0</v>
      </c>
      <c r="AP440">
        <v>0</v>
      </c>
      <c r="AQ440">
        <v>1</v>
      </c>
      <c r="AR440">
        <v>0</v>
      </c>
      <c r="AS440" t="s">
        <v>3</v>
      </c>
      <c r="AT440">
        <v>0.01</v>
      </c>
      <c r="AU440" t="s">
        <v>3</v>
      </c>
      <c r="AV440">
        <v>1</v>
      </c>
      <c r="AW440">
        <v>2</v>
      </c>
      <c r="AX440">
        <v>72315720</v>
      </c>
      <c r="AY440">
        <v>1</v>
      </c>
      <c r="AZ440">
        <v>0</v>
      </c>
      <c r="BA440">
        <v>467</v>
      </c>
      <c r="BB440">
        <v>1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5.7909000000000006</v>
      </c>
      <c r="BL440">
        <v>3.9388999999999998</v>
      </c>
      <c r="BM440">
        <v>0</v>
      </c>
      <c r="BN440">
        <v>0</v>
      </c>
      <c r="BO440">
        <v>0.01</v>
      </c>
      <c r="BP440">
        <v>1</v>
      </c>
      <c r="BQ440">
        <v>0</v>
      </c>
      <c r="BR440">
        <v>5.7909000000000006</v>
      </c>
      <c r="BS440">
        <v>3.9388999999999998</v>
      </c>
      <c r="BT440">
        <v>0</v>
      </c>
      <c r="BU440">
        <v>0</v>
      </c>
      <c r="BV440">
        <v>0.01</v>
      </c>
      <c r="BW440">
        <v>1</v>
      </c>
      <c r="CV440">
        <v>0</v>
      </c>
      <c r="CW440">
        <f>ROUND(Y440*Source!I542*DO440,7)</f>
        <v>0.01</v>
      </c>
      <c r="CX440">
        <f>ROUND(Y440*Source!I542,7)</f>
        <v>0.01</v>
      </c>
      <c r="CY440">
        <f>AB440</f>
        <v>579.09</v>
      </c>
      <c r="CZ440">
        <f>AF440</f>
        <v>579.09</v>
      </c>
      <c r="DA440">
        <f>AJ440</f>
        <v>1</v>
      </c>
      <c r="DB440">
        <f t="shared" si="128"/>
        <v>5.79</v>
      </c>
      <c r="DC440">
        <f t="shared" si="129"/>
        <v>3.94</v>
      </c>
      <c r="DD440" t="s">
        <v>3</v>
      </c>
      <c r="DE440" t="s">
        <v>3</v>
      </c>
      <c r="DF440">
        <f>ROUND(ROUND(AE440,2)*CX440,2)</f>
        <v>0</v>
      </c>
      <c r="DG440">
        <f t="shared" si="150"/>
        <v>5.79</v>
      </c>
      <c r="DH440">
        <f t="shared" si="131"/>
        <v>3.94</v>
      </c>
      <c r="DI440">
        <f t="shared" si="132"/>
        <v>0</v>
      </c>
      <c r="DJ440">
        <f>DG440+DH440</f>
        <v>9.73</v>
      </c>
      <c r="DK440">
        <v>1</v>
      </c>
      <c r="DL440" t="s">
        <v>947</v>
      </c>
      <c r="DM440">
        <v>4</v>
      </c>
      <c r="DN440" t="s">
        <v>922</v>
      </c>
      <c r="DO440">
        <v>1</v>
      </c>
    </row>
    <row r="441" spans="1:119" x14ac:dyDescent="0.2">
      <c r="A441">
        <f>ROW(Source!A542)</f>
        <v>542</v>
      </c>
      <c r="B441">
        <v>72309884</v>
      </c>
      <c r="C441">
        <v>72315717</v>
      </c>
      <c r="D441">
        <v>68784200</v>
      </c>
      <c r="E441">
        <v>1</v>
      </c>
      <c r="F441">
        <v>1</v>
      </c>
      <c r="G441">
        <v>1</v>
      </c>
      <c r="H441">
        <v>2</v>
      </c>
      <c r="I441" t="s">
        <v>1007</v>
      </c>
      <c r="J441" t="s">
        <v>1008</v>
      </c>
      <c r="K441" t="s">
        <v>1009</v>
      </c>
      <c r="L441">
        <v>1368</v>
      </c>
      <c r="N441">
        <v>1011</v>
      </c>
      <c r="O441" t="s">
        <v>926</v>
      </c>
      <c r="P441" t="s">
        <v>926</v>
      </c>
      <c r="Q441">
        <v>1</v>
      </c>
      <c r="W441">
        <v>0</v>
      </c>
      <c r="X441">
        <v>-977438124</v>
      </c>
      <c r="Y441">
        <f t="shared" si="127"/>
        <v>0.94</v>
      </c>
      <c r="AA441">
        <v>0</v>
      </c>
      <c r="AB441">
        <v>1453.95</v>
      </c>
      <c r="AC441">
        <v>452.68</v>
      </c>
      <c r="AD441">
        <v>0</v>
      </c>
      <c r="AE441">
        <v>0</v>
      </c>
      <c r="AF441">
        <v>1069.08</v>
      </c>
      <c r="AG441">
        <v>452.68</v>
      </c>
      <c r="AH441">
        <v>0</v>
      </c>
      <c r="AI441">
        <v>1</v>
      </c>
      <c r="AJ441">
        <v>1.36</v>
      </c>
      <c r="AK441">
        <v>1</v>
      </c>
      <c r="AL441">
        <v>1</v>
      </c>
      <c r="AM441">
        <v>2</v>
      </c>
      <c r="AN441">
        <v>0</v>
      </c>
      <c r="AO441">
        <v>0</v>
      </c>
      <c r="AP441">
        <v>0</v>
      </c>
      <c r="AQ441">
        <v>1</v>
      </c>
      <c r="AR441">
        <v>0</v>
      </c>
      <c r="AS441" t="s">
        <v>3</v>
      </c>
      <c r="AT441">
        <v>0.94</v>
      </c>
      <c r="AU441" t="s">
        <v>3</v>
      </c>
      <c r="AV441">
        <v>1</v>
      </c>
      <c r="AW441">
        <v>2</v>
      </c>
      <c r="AX441">
        <v>72315721</v>
      </c>
      <c r="AY441">
        <v>1</v>
      </c>
      <c r="AZ441">
        <v>0</v>
      </c>
      <c r="BA441">
        <v>468</v>
      </c>
      <c r="BB441">
        <v>1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1004.9351999999999</v>
      </c>
      <c r="BL441">
        <v>425.51919999999996</v>
      </c>
      <c r="BM441">
        <v>0</v>
      </c>
      <c r="BN441">
        <v>0</v>
      </c>
      <c r="BO441">
        <v>0.94</v>
      </c>
      <c r="BP441">
        <v>1</v>
      </c>
      <c r="BQ441">
        <v>0</v>
      </c>
      <c r="BR441">
        <v>1004.9351999999999</v>
      </c>
      <c r="BS441">
        <v>425.51919999999996</v>
      </c>
      <c r="BT441">
        <v>0</v>
      </c>
      <c r="BU441">
        <v>0</v>
      </c>
      <c r="BV441">
        <v>0.94</v>
      </c>
      <c r="BW441">
        <v>1</v>
      </c>
      <c r="CV441">
        <v>0</v>
      </c>
      <c r="CW441">
        <f>ROUND(Y441*Source!I542*DO441,7)</f>
        <v>0.94</v>
      </c>
      <c r="CX441">
        <f>ROUND(Y441*Source!I542,7)</f>
        <v>0.94</v>
      </c>
      <c r="CY441">
        <f>AB441</f>
        <v>1453.95</v>
      </c>
      <c r="CZ441">
        <f>AF441</f>
        <v>1069.08</v>
      </c>
      <c r="DA441">
        <f>AJ441</f>
        <v>1.36</v>
      </c>
      <c r="DB441">
        <f t="shared" si="128"/>
        <v>1004.94</v>
      </c>
      <c r="DC441">
        <f t="shared" si="129"/>
        <v>425.52</v>
      </c>
      <c r="DD441" t="s">
        <v>3</v>
      </c>
      <c r="DE441" t="s">
        <v>3</v>
      </c>
      <c r="DF441">
        <f>ROUND(ROUND(AE441,2)*CX441,2)</f>
        <v>0</v>
      </c>
      <c r="DG441">
        <f>ROUND(ROUND(AF441*AJ441,2)*CX441,2)</f>
        <v>1366.71</v>
      </c>
      <c r="DH441">
        <f t="shared" si="131"/>
        <v>425.52</v>
      </c>
      <c r="DI441">
        <f t="shared" si="132"/>
        <v>0</v>
      </c>
      <c r="DJ441">
        <f>DG441+DH441</f>
        <v>1792.23</v>
      </c>
      <c r="DK441">
        <v>0</v>
      </c>
      <c r="DL441" t="s">
        <v>933</v>
      </c>
      <c r="DM441">
        <v>5</v>
      </c>
      <c r="DN441" t="s">
        <v>922</v>
      </c>
      <c r="DO441">
        <v>1</v>
      </c>
    </row>
    <row r="442" spans="1:119" x14ac:dyDescent="0.2">
      <c r="A442">
        <f>ROW(Source!A542)</f>
        <v>542</v>
      </c>
      <c r="B442">
        <v>72309884</v>
      </c>
      <c r="C442">
        <v>72315717</v>
      </c>
      <c r="D442">
        <v>68852066</v>
      </c>
      <c r="E442">
        <v>1</v>
      </c>
      <c r="F442">
        <v>1</v>
      </c>
      <c r="G442">
        <v>1</v>
      </c>
      <c r="H442">
        <v>3</v>
      </c>
      <c r="I442" t="s">
        <v>955</v>
      </c>
      <c r="J442" t="s">
        <v>956</v>
      </c>
      <c r="K442" t="s">
        <v>957</v>
      </c>
      <c r="L442">
        <v>1346</v>
      </c>
      <c r="N442">
        <v>1009</v>
      </c>
      <c r="O442" t="s">
        <v>443</v>
      </c>
      <c r="P442" t="s">
        <v>443</v>
      </c>
      <c r="Q442">
        <v>1</v>
      </c>
      <c r="W442">
        <v>0</v>
      </c>
      <c r="X442">
        <v>-163259778</v>
      </c>
      <c r="Y442">
        <f t="shared" si="127"/>
        <v>0.57999999999999996</v>
      </c>
      <c r="AA442">
        <v>144.74</v>
      </c>
      <c r="AB442">
        <v>0</v>
      </c>
      <c r="AC442">
        <v>0</v>
      </c>
      <c r="AD442">
        <v>0</v>
      </c>
      <c r="AE442">
        <v>155.63</v>
      </c>
      <c r="AF442">
        <v>0</v>
      </c>
      <c r="AG442">
        <v>0</v>
      </c>
      <c r="AH442">
        <v>0</v>
      </c>
      <c r="AI442">
        <v>0.93</v>
      </c>
      <c r="AJ442">
        <v>1</v>
      </c>
      <c r="AK442">
        <v>1</v>
      </c>
      <c r="AL442">
        <v>1</v>
      </c>
      <c r="AM442">
        <v>2</v>
      </c>
      <c r="AN442">
        <v>0</v>
      </c>
      <c r="AO442">
        <v>0</v>
      </c>
      <c r="AP442">
        <v>0</v>
      </c>
      <c r="AQ442">
        <v>1</v>
      </c>
      <c r="AR442">
        <v>0</v>
      </c>
      <c r="AS442" t="s">
        <v>3</v>
      </c>
      <c r="AT442">
        <v>0.57999999999999996</v>
      </c>
      <c r="AU442" t="s">
        <v>3</v>
      </c>
      <c r="AV442">
        <v>0</v>
      </c>
      <c r="AW442">
        <v>2</v>
      </c>
      <c r="AX442">
        <v>72315722</v>
      </c>
      <c r="AY442">
        <v>1</v>
      </c>
      <c r="AZ442">
        <v>0</v>
      </c>
      <c r="BA442">
        <v>469</v>
      </c>
      <c r="BB442">
        <v>1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90.265399999999985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1</v>
      </c>
      <c r="BQ442">
        <v>90.265399999999985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1</v>
      </c>
      <c r="CV442">
        <v>0</v>
      </c>
      <c r="CW442">
        <v>0</v>
      </c>
      <c r="CX442">
        <f>ROUND(Y442*Source!I542,7)</f>
        <v>0.57999999999999996</v>
      </c>
      <c r="CY442">
        <f>AA442</f>
        <v>144.74</v>
      </c>
      <c r="CZ442">
        <f>AE442</f>
        <v>155.63</v>
      </c>
      <c r="DA442">
        <f>AI442</f>
        <v>0.93</v>
      </c>
      <c r="DB442">
        <f t="shared" si="128"/>
        <v>90.27</v>
      </c>
      <c r="DC442">
        <f t="shared" si="129"/>
        <v>0</v>
      </c>
      <c r="DD442" t="s">
        <v>3</v>
      </c>
      <c r="DE442" t="s">
        <v>3</v>
      </c>
      <c r="DF442">
        <f>ROUND(ROUND(AE442*AI442,2)*CX442,2)</f>
        <v>83.95</v>
      </c>
      <c r="DG442">
        <f>ROUND(ROUND(AF442,2)*CX442,2)</f>
        <v>0</v>
      </c>
      <c r="DH442">
        <f t="shared" si="131"/>
        <v>0</v>
      </c>
      <c r="DI442">
        <f t="shared" si="132"/>
        <v>0</v>
      </c>
      <c r="DJ442">
        <f>DF442</f>
        <v>83.95</v>
      </c>
      <c r="DK442">
        <v>0</v>
      </c>
      <c r="DL442" t="s">
        <v>3</v>
      </c>
      <c r="DM442">
        <v>0</v>
      </c>
      <c r="DN442" t="s">
        <v>3</v>
      </c>
      <c r="DO442">
        <v>0</v>
      </c>
    </row>
    <row r="443" spans="1:119" x14ac:dyDescent="0.2">
      <c r="A443">
        <f>ROW(Source!A544)</f>
        <v>544</v>
      </c>
      <c r="B443">
        <v>72309884</v>
      </c>
      <c r="C443">
        <v>72311615</v>
      </c>
      <c r="D443">
        <v>70491041</v>
      </c>
      <c r="E443">
        <v>118</v>
      </c>
      <c r="F443">
        <v>1</v>
      </c>
      <c r="G443">
        <v>1</v>
      </c>
      <c r="H443">
        <v>1</v>
      </c>
      <c r="I443" t="s">
        <v>1010</v>
      </c>
      <c r="J443" t="s">
        <v>3</v>
      </c>
      <c r="K443" t="s">
        <v>1011</v>
      </c>
      <c r="L443">
        <v>1191</v>
      </c>
      <c r="N443">
        <v>1013</v>
      </c>
      <c r="O443" t="s">
        <v>922</v>
      </c>
      <c r="P443" t="s">
        <v>922</v>
      </c>
      <c r="Q443">
        <v>1</v>
      </c>
      <c r="W443">
        <v>0</v>
      </c>
      <c r="X443">
        <v>1521243167</v>
      </c>
      <c r="Y443">
        <f t="shared" si="127"/>
        <v>6</v>
      </c>
      <c r="AA443">
        <v>0</v>
      </c>
      <c r="AB443">
        <v>0</v>
      </c>
      <c r="AC443">
        <v>0</v>
      </c>
      <c r="AD443">
        <v>435.05</v>
      </c>
      <c r="AE443">
        <v>0</v>
      </c>
      <c r="AF443">
        <v>0</v>
      </c>
      <c r="AG443">
        <v>0</v>
      </c>
      <c r="AH443">
        <v>435.05</v>
      </c>
      <c r="AI443">
        <v>1</v>
      </c>
      <c r="AJ443">
        <v>1</v>
      </c>
      <c r="AK443">
        <v>1</v>
      </c>
      <c r="AL443">
        <v>1</v>
      </c>
      <c r="AM443">
        <v>-2</v>
      </c>
      <c r="AN443">
        <v>0</v>
      </c>
      <c r="AO443">
        <v>0</v>
      </c>
      <c r="AP443">
        <v>1</v>
      </c>
      <c r="AQ443">
        <v>1</v>
      </c>
      <c r="AR443">
        <v>0</v>
      </c>
      <c r="AS443" t="s">
        <v>3</v>
      </c>
      <c r="AT443">
        <v>6</v>
      </c>
      <c r="AU443" t="s">
        <v>3</v>
      </c>
      <c r="AV443">
        <v>1</v>
      </c>
      <c r="AW443">
        <v>2</v>
      </c>
      <c r="AX443">
        <v>72317137</v>
      </c>
      <c r="AY443">
        <v>1</v>
      </c>
      <c r="AZ443">
        <v>0</v>
      </c>
      <c r="BA443">
        <v>471</v>
      </c>
      <c r="BB443">
        <v>1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2610.3000000000002</v>
      </c>
      <c r="BN443">
        <v>6</v>
      </c>
      <c r="BO443">
        <v>0</v>
      </c>
      <c r="BP443">
        <v>1</v>
      </c>
      <c r="BQ443">
        <v>0</v>
      </c>
      <c r="BR443">
        <v>0</v>
      </c>
      <c r="BS443">
        <v>0</v>
      </c>
      <c r="BT443">
        <v>2610.3000000000002</v>
      </c>
      <c r="BU443">
        <v>6</v>
      </c>
      <c r="BV443">
        <v>0</v>
      </c>
      <c r="BW443">
        <v>1</v>
      </c>
      <c r="CU443">
        <f>ROUND(AT443*Source!I544*AH443*AL443,2)</f>
        <v>1761.95</v>
      </c>
      <c r="CV443">
        <f>ROUND(Y443*Source!I544,7)</f>
        <v>4.05</v>
      </c>
      <c r="CW443">
        <v>0</v>
      </c>
      <c r="CX443">
        <f>ROUND(Y443*Source!I544,7)</f>
        <v>4.05</v>
      </c>
      <c r="CY443">
        <f>AD443</f>
        <v>435.05</v>
      </c>
      <c r="CZ443">
        <f>AH443</f>
        <v>435.05</v>
      </c>
      <c r="DA443">
        <f>AL443</f>
        <v>1</v>
      </c>
      <c r="DB443">
        <f t="shared" si="128"/>
        <v>2610.3000000000002</v>
      </c>
      <c r="DC443">
        <f t="shared" si="129"/>
        <v>0</v>
      </c>
      <c r="DD443" t="s">
        <v>3</v>
      </c>
      <c r="DE443" t="s">
        <v>3</v>
      </c>
      <c r="DF443">
        <f t="shared" ref="DF443:DF449" si="156">ROUND(ROUND(AE443,2)*CX443,2)</f>
        <v>0</v>
      </c>
      <c r="DG443">
        <f>ROUND(ROUND(AF443,2)*CX443,2)</f>
        <v>0</v>
      </c>
      <c r="DH443">
        <f t="shared" si="131"/>
        <v>0</v>
      </c>
      <c r="DI443">
        <f t="shared" si="132"/>
        <v>1761.95</v>
      </c>
      <c r="DJ443">
        <f>DI443</f>
        <v>1761.95</v>
      </c>
      <c r="DK443">
        <v>1</v>
      </c>
      <c r="DL443" t="s">
        <v>3</v>
      </c>
      <c r="DM443">
        <v>0</v>
      </c>
      <c r="DN443" t="s">
        <v>3</v>
      </c>
      <c r="DO443">
        <v>0</v>
      </c>
    </row>
    <row r="444" spans="1:119" x14ac:dyDescent="0.2">
      <c r="A444">
        <f>ROW(Source!A544)</f>
        <v>544</v>
      </c>
      <c r="B444">
        <v>72309884</v>
      </c>
      <c r="C444">
        <v>72311615</v>
      </c>
      <c r="D444">
        <v>70617768</v>
      </c>
      <c r="E444">
        <v>1</v>
      </c>
      <c r="F444">
        <v>1</v>
      </c>
      <c r="G444">
        <v>1</v>
      </c>
      <c r="H444">
        <v>2</v>
      </c>
      <c r="I444" t="s">
        <v>1012</v>
      </c>
      <c r="J444" t="s">
        <v>1013</v>
      </c>
      <c r="K444" t="s">
        <v>1014</v>
      </c>
      <c r="L444">
        <v>1368</v>
      </c>
      <c r="N444">
        <v>1011</v>
      </c>
      <c r="O444" t="s">
        <v>926</v>
      </c>
      <c r="P444" t="s">
        <v>926</v>
      </c>
      <c r="Q444">
        <v>1</v>
      </c>
      <c r="W444">
        <v>0</v>
      </c>
      <c r="X444">
        <v>-1178877454</v>
      </c>
      <c r="Y444">
        <f t="shared" si="127"/>
        <v>0.97</v>
      </c>
      <c r="AA444">
        <v>0</v>
      </c>
      <c r="AB444">
        <v>460.05</v>
      </c>
      <c r="AC444">
        <v>0</v>
      </c>
      <c r="AD444">
        <v>0</v>
      </c>
      <c r="AE444">
        <v>0</v>
      </c>
      <c r="AF444">
        <v>345.9</v>
      </c>
      <c r="AG444">
        <v>0</v>
      </c>
      <c r="AH444">
        <v>0</v>
      </c>
      <c r="AI444">
        <v>1</v>
      </c>
      <c r="AJ444">
        <v>1.33</v>
      </c>
      <c r="AK444">
        <v>1</v>
      </c>
      <c r="AL444">
        <v>1</v>
      </c>
      <c r="AM444">
        <v>2</v>
      </c>
      <c r="AN444">
        <v>0</v>
      </c>
      <c r="AO444">
        <v>0</v>
      </c>
      <c r="AP444">
        <v>1</v>
      </c>
      <c r="AQ444">
        <v>1</v>
      </c>
      <c r="AR444">
        <v>0</v>
      </c>
      <c r="AS444" t="s">
        <v>3</v>
      </c>
      <c r="AT444">
        <v>0.97</v>
      </c>
      <c r="AU444" t="s">
        <v>3</v>
      </c>
      <c r="AV444">
        <v>1</v>
      </c>
      <c r="AW444">
        <v>2</v>
      </c>
      <c r="AX444">
        <v>72317138</v>
      </c>
      <c r="AY444">
        <v>1</v>
      </c>
      <c r="AZ444">
        <v>0</v>
      </c>
      <c r="BA444">
        <v>472</v>
      </c>
      <c r="BB444">
        <v>1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335.52299999999997</v>
      </c>
      <c r="BL444">
        <v>0</v>
      </c>
      <c r="BM444">
        <v>0</v>
      </c>
      <c r="BN444">
        <v>0</v>
      </c>
      <c r="BO444">
        <v>0</v>
      </c>
      <c r="BP444">
        <v>1</v>
      </c>
      <c r="BQ444">
        <v>0</v>
      </c>
      <c r="BR444">
        <v>335.52299999999997</v>
      </c>
      <c r="BS444">
        <v>0</v>
      </c>
      <c r="BT444">
        <v>0</v>
      </c>
      <c r="BU444">
        <v>0</v>
      </c>
      <c r="BV444">
        <v>0</v>
      </c>
      <c r="BW444">
        <v>1</v>
      </c>
      <c r="CV444">
        <v>0</v>
      </c>
      <c r="CW444">
        <f>ROUND(Y444*Source!I544*DO444,7)</f>
        <v>0</v>
      </c>
      <c r="CX444">
        <f>ROUND(Y444*Source!I544,7)</f>
        <v>0.65475000000000005</v>
      </c>
      <c r="CY444">
        <f>AB444</f>
        <v>460.05</v>
      </c>
      <c r="CZ444">
        <f>AF444</f>
        <v>345.9</v>
      </c>
      <c r="DA444">
        <f>AJ444</f>
        <v>1.33</v>
      </c>
      <c r="DB444">
        <f t="shared" si="128"/>
        <v>335.52</v>
      </c>
      <c r="DC444">
        <f t="shared" si="129"/>
        <v>0</v>
      </c>
      <c r="DD444" t="s">
        <v>3</v>
      </c>
      <c r="DE444" t="s">
        <v>3</v>
      </c>
      <c r="DF444">
        <f t="shared" si="156"/>
        <v>0</v>
      </c>
      <c r="DG444">
        <f>ROUND(ROUND(AF444*AJ444,2)*CX444,2)</f>
        <v>301.22000000000003</v>
      </c>
      <c r="DH444">
        <f t="shared" si="131"/>
        <v>0</v>
      </c>
      <c r="DI444">
        <f t="shared" si="132"/>
        <v>0</v>
      </c>
      <c r="DJ444">
        <f>DG444+DH444</f>
        <v>301.22000000000003</v>
      </c>
      <c r="DK444">
        <v>0</v>
      </c>
      <c r="DL444" t="s">
        <v>3</v>
      </c>
      <c r="DM444">
        <v>0</v>
      </c>
      <c r="DN444" t="s">
        <v>3</v>
      </c>
      <c r="DO444">
        <v>0</v>
      </c>
    </row>
    <row r="445" spans="1:119" x14ac:dyDescent="0.2">
      <c r="A445">
        <f>ROW(Source!A544)</f>
        <v>544</v>
      </c>
      <c r="B445">
        <v>72309884</v>
      </c>
      <c r="C445">
        <v>72311615</v>
      </c>
      <c r="D445">
        <v>70618598</v>
      </c>
      <c r="E445">
        <v>1</v>
      </c>
      <c r="F445">
        <v>1</v>
      </c>
      <c r="G445">
        <v>1</v>
      </c>
      <c r="H445">
        <v>2</v>
      </c>
      <c r="I445" t="s">
        <v>1015</v>
      </c>
      <c r="J445" t="s">
        <v>1016</v>
      </c>
      <c r="K445" t="s">
        <v>1017</v>
      </c>
      <c r="L445">
        <v>1368</v>
      </c>
      <c r="N445">
        <v>1011</v>
      </c>
      <c r="O445" t="s">
        <v>926</v>
      </c>
      <c r="P445" t="s">
        <v>926</v>
      </c>
      <c r="Q445">
        <v>1</v>
      </c>
      <c r="W445">
        <v>0</v>
      </c>
      <c r="X445">
        <v>-1974800932</v>
      </c>
      <c r="Y445">
        <f t="shared" si="127"/>
        <v>0.55000000000000004</v>
      </c>
      <c r="AA445">
        <v>0</v>
      </c>
      <c r="AB445">
        <v>47.48</v>
      </c>
      <c r="AC445">
        <v>0</v>
      </c>
      <c r="AD445">
        <v>0</v>
      </c>
      <c r="AE445">
        <v>0</v>
      </c>
      <c r="AF445">
        <v>27.13</v>
      </c>
      <c r="AG445">
        <v>0</v>
      </c>
      <c r="AH445">
        <v>0</v>
      </c>
      <c r="AI445">
        <v>1</v>
      </c>
      <c r="AJ445">
        <v>1.75</v>
      </c>
      <c r="AK445">
        <v>1</v>
      </c>
      <c r="AL445">
        <v>1</v>
      </c>
      <c r="AM445">
        <v>2</v>
      </c>
      <c r="AN445">
        <v>0</v>
      </c>
      <c r="AO445">
        <v>0</v>
      </c>
      <c r="AP445">
        <v>1</v>
      </c>
      <c r="AQ445">
        <v>1</v>
      </c>
      <c r="AR445">
        <v>0</v>
      </c>
      <c r="AS445" t="s">
        <v>3</v>
      </c>
      <c r="AT445">
        <v>0.55000000000000004</v>
      </c>
      <c r="AU445" t="s">
        <v>3</v>
      </c>
      <c r="AV445">
        <v>1</v>
      </c>
      <c r="AW445">
        <v>2</v>
      </c>
      <c r="AX445">
        <v>72317139</v>
      </c>
      <c r="AY445">
        <v>1</v>
      </c>
      <c r="AZ445">
        <v>0</v>
      </c>
      <c r="BA445">
        <v>473</v>
      </c>
      <c r="BB445">
        <v>1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14.9215</v>
      </c>
      <c r="BL445">
        <v>0</v>
      </c>
      <c r="BM445">
        <v>0</v>
      </c>
      <c r="BN445">
        <v>0</v>
      </c>
      <c r="BO445">
        <v>0</v>
      </c>
      <c r="BP445">
        <v>1</v>
      </c>
      <c r="BQ445">
        <v>0</v>
      </c>
      <c r="BR445">
        <v>14.9215</v>
      </c>
      <c r="BS445">
        <v>0</v>
      </c>
      <c r="BT445">
        <v>0</v>
      </c>
      <c r="BU445">
        <v>0</v>
      </c>
      <c r="BV445">
        <v>0</v>
      </c>
      <c r="BW445">
        <v>1</v>
      </c>
      <c r="CV445">
        <v>0</v>
      </c>
      <c r="CW445">
        <f>ROUND(Y445*Source!I544*DO445,7)</f>
        <v>0</v>
      </c>
      <c r="CX445">
        <f>ROUND(Y445*Source!I544,7)</f>
        <v>0.37125000000000002</v>
      </c>
      <c r="CY445">
        <f>AB445</f>
        <v>47.48</v>
      </c>
      <c r="CZ445">
        <f>AF445</f>
        <v>27.13</v>
      </c>
      <c r="DA445">
        <f>AJ445</f>
        <v>1.75</v>
      </c>
      <c r="DB445">
        <f t="shared" si="128"/>
        <v>14.92</v>
      </c>
      <c r="DC445">
        <f t="shared" si="129"/>
        <v>0</v>
      </c>
      <c r="DD445" t="s">
        <v>3</v>
      </c>
      <c r="DE445" t="s">
        <v>3</v>
      </c>
      <c r="DF445">
        <f t="shared" si="156"/>
        <v>0</v>
      </c>
      <c r="DG445">
        <f>ROUND(ROUND(AF445*AJ445,2)*CX445,2)</f>
        <v>17.63</v>
      </c>
      <c r="DH445">
        <f t="shared" si="131"/>
        <v>0</v>
      </c>
      <c r="DI445">
        <f t="shared" si="132"/>
        <v>0</v>
      </c>
      <c r="DJ445">
        <f>DG445+DH445</f>
        <v>17.63</v>
      </c>
      <c r="DK445">
        <v>0</v>
      </c>
      <c r="DL445" t="s">
        <v>3</v>
      </c>
      <c r="DM445">
        <v>0</v>
      </c>
      <c r="DN445" t="s">
        <v>3</v>
      </c>
      <c r="DO445">
        <v>0</v>
      </c>
    </row>
    <row r="446" spans="1:119" x14ac:dyDescent="0.2">
      <c r="A446">
        <f>ROW(Source!A544)</f>
        <v>544</v>
      </c>
      <c r="B446">
        <v>72309884</v>
      </c>
      <c r="C446">
        <v>72311615</v>
      </c>
      <c r="D446">
        <v>70611401</v>
      </c>
      <c r="E446">
        <v>1</v>
      </c>
      <c r="F446">
        <v>1</v>
      </c>
      <c r="G446">
        <v>1</v>
      </c>
      <c r="H446">
        <v>3</v>
      </c>
      <c r="I446" t="s">
        <v>1330</v>
      </c>
      <c r="J446" t="s">
        <v>1331</v>
      </c>
      <c r="K446" t="s">
        <v>1332</v>
      </c>
      <c r="L446">
        <v>1371</v>
      </c>
      <c r="N446">
        <v>1013</v>
      </c>
      <c r="O446" t="s">
        <v>118</v>
      </c>
      <c r="P446" t="s">
        <v>118</v>
      </c>
      <c r="Q446">
        <v>1</v>
      </c>
      <c r="W446">
        <v>0</v>
      </c>
      <c r="X446">
        <v>-1582463588</v>
      </c>
      <c r="Y446">
        <f t="shared" ref="Y446:Y509" si="157">AT446</f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1</v>
      </c>
      <c r="AJ446">
        <v>1</v>
      </c>
      <c r="AK446">
        <v>1</v>
      </c>
      <c r="AL446">
        <v>1</v>
      </c>
      <c r="AM446">
        <v>3</v>
      </c>
      <c r="AN446">
        <v>0</v>
      </c>
      <c r="AO446">
        <v>0</v>
      </c>
      <c r="AP446">
        <v>1</v>
      </c>
      <c r="AQ446">
        <v>1</v>
      </c>
      <c r="AR446">
        <v>0</v>
      </c>
      <c r="AS446" t="s">
        <v>3</v>
      </c>
      <c r="AT446">
        <v>0</v>
      </c>
      <c r="AU446" t="s">
        <v>3</v>
      </c>
      <c r="AV446">
        <v>0</v>
      </c>
      <c r="AW446">
        <v>2</v>
      </c>
      <c r="AX446">
        <v>72317141</v>
      </c>
      <c r="AY446">
        <v>2</v>
      </c>
      <c r="AZ446">
        <v>22528</v>
      </c>
      <c r="BA446">
        <v>475</v>
      </c>
      <c r="BB446">
        <v>1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CV446">
        <v>0</v>
      </c>
      <c r="CW446">
        <v>0</v>
      </c>
      <c r="CX446">
        <f>ROUND(Y446*Source!I544,7)</f>
        <v>0</v>
      </c>
      <c r="CY446">
        <f>AA446</f>
        <v>0</v>
      </c>
      <c r="CZ446">
        <f>AE446</f>
        <v>0</v>
      </c>
      <c r="DA446">
        <f>AI446</f>
        <v>1</v>
      </c>
      <c r="DB446">
        <f t="shared" ref="DB446:DB509" si="158">ROUND(ROUND(AT446*CZ446,2),6)</f>
        <v>0</v>
      </c>
      <c r="DC446">
        <f t="shared" ref="DC446:DC509" si="159">ROUND(ROUND(AT446*AG446,2),6)</f>
        <v>0</v>
      </c>
      <c r="DD446" t="s">
        <v>3</v>
      </c>
      <c r="DE446" t="s">
        <v>3</v>
      </c>
      <c r="DF446">
        <f t="shared" si="156"/>
        <v>0</v>
      </c>
      <c r="DG446">
        <f>ROUND(ROUND(AF446,2)*CX446,2)</f>
        <v>0</v>
      </c>
      <c r="DH446">
        <f t="shared" si="131"/>
        <v>0</v>
      </c>
      <c r="DI446">
        <f t="shared" si="132"/>
        <v>0</v>
      </c>
      <c r="DJ446">
        <f>DF446</f>
        <v>0</v>
      </c>
      <c r="DK446">
        <v>2</v>
      </c>
      <c r="DL446" t="s">
        <v>3</v>
      </c>
      <c r="DM446">
        <v>0</v>
      </c>
      <c r="DN446" t="s">
        <v>3</v>
      </c>
      <c r="DO446">
        <v>0</v>
      </c>
    </row>
    <row r="447" spans="1:119" x14ac:dyDescent="0.2">
      <c r="A447">
        <f>ROW(Source!A549)</f>
        <v>549</v>
      </c>
      <c r="B447">
        <v>72309884</v>
      </c>
      <c r="C447">
        <v>72317143</v>
      </c>
      <c r="D447">
        <v>70491041</v>
      </c>
      <c r="E447">
        <v>118</v>
      </c>
      <c r="F447">
        <v>1</v>
      </c>
      <c r="G447">
        <v>1</v>
      </c>
      <c r="H447">
        <v>1</v>
      </c>
      <c r="I447" t="s">
        <v>1010</v>
      </c>
      <c r="J447" t="s">
        <v>3</v>
      </c>
      <c r="K447" t="s">
        <v>1011</v>
      </c>
      <c r="L447">
        <v>1191</v>
      </c>
      <c r="N447">
        <v>1013</v>
      </c>
      <c r="O447" t="s">
        <v>922</v>
      </c>
      <c r="P447" t="s">
        <v>922</v>
      </c>
      <c r="Q447">
        <v>1</v>
      </c>
      <c r="W447">
        <v>0</v>
      </c>
      <c r="X447">
        <v>1521243167</v>
      </c>
      <c r="Y447">
        <f t="shared" si="157"/>
        <v>6.9</v>
      </c>
      <c r="AA447">
        <v>0</v>
      </c>
      <c r="AB447">
        <v>0</v>
      </c>
      <c r="AC447">
        <v>0</v>
      </c>
      <c r="AD447">
        <v>435.05</v>
      </c>
      <c r="AE447">
        <v>0</v>
      </c>
      <c r="AF447">
        <v>0</v>
      </c>
      <c r="AG447">
        <v>0</v>
      </c>
      <c r="AH447">
        <v>435.05</v>
      </c>
      <c r="AI447">
        <v>1</v>
      </c>
      <c r="AJ447">
        <v>1</v>
      </c>
      <c r="AK447">
        <v>1</v>
      </c>
      <c r="AL447">
        <v>1</v>
      </c>
      <c r="AM447">
        <v>-2</v>
      </c>
      <c r="AN447">
        <v>0</v>
      </c>
      <c r="AO447">
        <v>0</v>
      </c>
      <c r="AP447">
        <v>1</v>
      </c>
      <c r="AQ447">
        <v>1</v>
      </c>
      <c r="AR447">
        <v>0</v>
      </c>
      <c r="AS447" t="s">
        <v>3</v>
      </c>
      <c r="AT447">
        <v>6.9</v>
      </c>
      <c r="AU447" t="s">
        <v>3</v>
      </c>
      <c r="AV447">
        <v>1</v>
      </c>
      <c r="AW447">
        <v>2</v>
      </c>
      <c r="AX447">
        <v>72320381</v>
      </c>
      <c r="AY447">
        <v>1</v>
      </c>
      <c r="AZ447">
        <v>0</v>
      </c>
      <c r="BA447">
        <v>476</v>
      </c>
      <c r="BB447">
        <v>1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3001.8450000000003</v>
      </c>
      <c r="BN447">
        <v>6.9</v>
      </c>
      <c r="BO447">
        <v>0</v>
      </c>
      <c r="BP447">
        <v>1</v>
      </c>
      <c r="BQ447">
        <v>0</v>
      </c>
      <c r="BR447">
        <v>0</v>
      </c>
      <c r="BS447">
        <v>0</v>
      </c>
      <c r="BT447">
        <v>3001.8450000000003</v>
      </c>
      <c r="BU447">
        <v>6.9</v>
      </c>
      <c r="BV447">
        <v>0</v>
      </c>
      <c r="BW447">
        <v>1</v>
      </c>
      <c r="CU447">
        <f>ROUND(AT447*Source!I549*AH447*AL447,2)</f>
        <v>765.47</v>
      </c>
      <c r="CV447">
        <f>ROUND(Y447*Source!I549,7)</f>
        <v>1.7595000000000001</v>
      </c>
      <c r="CW447">
        <v>0</v>
      </c>
      <c r="CX447">
        <f>ROUND(Y447*Source!I549,7)</f>
        <v>1.7595000000000001</v>
      </c>
      <c r="CY447">
        <f>AD447</f>
        <v>435.05</v>
      </c>
      <c r="CZ447">
        <f>AH447</f>
        <v>435.05</v>
      </c>
      <c r="DA447">
        <f>AL447</f>
        <v>1</v>
      </c>
      <c r="DB447">
        <f t="shared" si="158"/>
        <v>3001.85</v>
      </c>
      <c r="DC447">
        <f t="shared" si="159"/>
        <v>0</v>
      </c>
      <c r="DD447" t="s">
        <v>3</v>
      </c>
      <c r="DE447" t="s">
        <v>3</v>
      </c>
      <c r="DF447">
        <f t="shared" si="156"/>
        <v>0</v>
      </c>
      <c r="DG447">
        <f>ROUND(ROUND(AF447,2)*CX447,2)</f>
        <v>0</v>
      </c>
      <c r="DH447">
        <f t="shared" si="131"/>
        <v>0</v>
      </c>
      <c r="DI447">
        <f t="shared" si="132"/>
        <v>765.47</v>
      </c>
      <c r="DJ447">
        <f>DI447</f>
        <v>765.47</v>
      </c>
      <c r="DK447">
        <v>1</v>
      </c>
      <c r="DL447" t="s">
        <v>3</v>
      </c>
      <c r="DM447">
        <v>0</v>
      </c>
      <c r="DN447" t="s">
        <v>3</v>
      </c>
      <c r="DO447">
        <v>0</v>
      </c>
    </row>
    <row r="448" spans="1:119" x14ac:dyDescent="0.2">
      <c r="A448">
        <f>ROW(Source!A549)</f>
        <v>549</v>
      </c>
      <c r="B448">
        <v>72309884</v>
      </c>
      <c r="C448">
        <v>72317143</v>
      </c>
      <c r="D448">
        <v>70617768</v>
      </c>
      <c r="E448">
        <v>1</v>
      </c>
      <c r="F448">
        <v>1</v>
      </c>
      <c r="G448">
        <v>1</v>
      </c>
      <c r="H448">
        <v>2</v>
      </c>
      <c r="I448" t="s">
        <v>1012</v>
      </c>
      <c r="J448" t="s">
        <v>1013</v>
      </c>
      <c r="K448" t="s">
        <v>1014</v>
      </c>
      <c r="L448">
        <v>1368</v>
      </c>
      <c r="N448">
        <v>1011</v>
      </c>
      <c r="O448" t="s">
        <v>926</v>
      </c>
      <c r="P448" t="s">
        <v>926</v>
      </c>
      <c r="Q448">
        <v>1</v>
      </c>
      <c r="W448">
        <v>0</v>
      </c>
      <c r="X448">
        <v>-1178877454</v>
      </c>
      <c r="Y448">
        <f t="shared" si="157"/>
        <v>1.17</v>
      </c>
      <c r="AA448">
        <v>0</v>
      </c>
      <c r="AB448">
        <v>460.05</v>
      </c>
      <c r="AC448">
        <v>0</v>
      </c>
      <c r="AD448">
        <v>0</v>
      </c>
      <c r="AE448">
        <v>0</v>
      </c>
      <c r="AF448">
        <v>345.9</v>
      </c>
      <c r="AG448">
        <v>0</v>
      </c>
      <c r="AH448">
        <v>0</v>
      </c>
      <c r="AI448">
        <v>1</v>
      </c>
      <c r="AJ448">
        <v>1.33</v>
      </c>
      <c r="AK448">
        <v>1</v>
      </c>
      <c r="AL448">
        <v>1</v>
      </c>
      <c r="AM448">
        <v>2</v>
      </c>
      <c r="AN448">
        <v>0</v>
      </c>
      <c r="AO448">
        <v>0</v>
      </c>
      <c r="AP448">
        <v>1</v>
      </c>
      <c r="AQ448">
        <v>1</v>
      </c>
      <c r="AR448">
        <v>0</v>
      </c>
      <c r="AS448" t="s">
        <v>3</v>
      </c>
      <c r="AT448">
        <v>1.17</v>
      </c>
      <c r="AU448" t="s">
        <v>3</v>
      </c>
      <c r="AV448">
        <v>1</v>
      </c>
      <c r="AW448">
        <v>2</v>
      </c>
      <c r="AX448">
        <v>72320382</v>
      </c>
      <c r="AY448">
        <v>1</v>
      </c>
      <c r="AZ448">
        <v>0</v>
      </c>
      <c r="BA448">
        <v>477</v>
      </c>
      <c r="BB448">
        <v>1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404.70299999999997</v>
      </c>
      <c r="BL448">
        <v>0</v>
      </c>
      <c r="BM448">
        <v>0</v>
      </c>
      <c r="BN448">
        <v>0</v>
      </c>
      <c r="BO448">
        <v>0</v>
      </c>
      <c r="BP448">
        <v>1</v>
      </c>
      <c r="BQ448">
        <v>0</v>
      </c>
      <c r="BR448">
        <v>404.70299999999997</v>
      </c>
      <c r="BS448">
        <v>0</v>
      </c>
      <c r="BT448">
        <v>0</v>
      </c>
      <c r="BU448">
        <v>0</v>
      </c>
      <c r="BV448">
        <v>0</v>
      </c>
      <c r="BW448">
        <v>1</v>
      </c>
      <c r="CV448">
        <v>0</v>
      </c>
      <c r="CW448">
        <f>ROUND(Y448*Source!I549*DO448,7)</f>
        <v>0</v>
      </c>
      <c r="CX448">
        <f>ROUND(Y448*Source!I549,7)</f>
        <v>0.29835</v>
      </c>
      <c r="CY448">
        <f>AB448</f>
        <v>460.05</v>
      </c>
      <c r="CZ448">
        <f>AF448</f>
        <v>345.9</v>
      </c>
      <c r="DA448">
        <f>AJ448</f>
        <v>1.33</v>
      </c>
      <c r="DB448">
        <f t="shared" si="158"/>
        <v>404.7</v>
      </c>
      <c r="DC448">
        <f t="shared" si="159"/>
        <v>0</v>
      </c>
      <c r="DD448" t="s">
        <v>3</v>
      </c>
      <c r="DE448" t="s">
        <v>3</v>
      </c>
      <c r="DF448">
        <f t="shared" si="156"/>
        <v>0</v>
      </c>
      <c r="DG448">
        <f>ROUND(ROUND(AF448*AJ448,2)*CX448,2)</f>
        <v>137.26</v>
      </c>
      <c r="DH448">
        <f t="shared" si="131"/>
        <v>0</v>
      </c>
      <c r="DI448">
        <f t="shared" si="132"/>
        <v>0</v>
      </c>
      <c r="DJ448">
        <f>DG448+DH448</f>
        <v>137.26</v>
      </c>
      <c r="DK448">
        <v>0</v>
      </c>
      <c r="DL448" t="s">
        <v>3</v>
      </c>
      <c r="DM448">
        <v>0</v>
      </c>
      <c r="DN448" t="s">
        <v>3</v>
      </c>
      <c r="DO448">
        <v>0</v>
      </c>
    </row>
    <row r="449" spans="1:119" x14ac:dyDescent="0.2">
      <c r="A449">
        <f>ROW(Source!A549)</f>
        <v>549</v>
      </c>
      <c r="B449">
        <v>72309884</v>
      </c>
      <c r="C449">
        <v>72317143</v>
      </c>
      <c r="D449">
        <v>70618598</v>
      </c>
      <c r="E449">
        <v>1</v>
      </c>
      <c r="F449">
        <v>1</v>
      </c>
      <c r="G449">
        <v>1</v>
      </c>
      <c r="H449">
        <v>2</v>
      </c>
      <c r="I449" t="s">
        <v>1015</v>
      </c>
      <c r="J449" t="s">
        <v>1016</v>
      </c>
      <c r="K449" t="s">
        <v>1017</v>
      </c>
      <c r="L449">
        <v>1368</v>
      </c>
      <c r="N449">
        <v>1011</v>
      </c>
      <c r="O449" t="s">
        <v>926</v>
      </c>
      <c r="P449" t="s">
        <v>926</v>
      </c>
      <c r="Q449">
        <v>1</v>
      </c>
      <c r="W449">
        <v>0</v>
      </c>
      <c r="X449">
        <v>-1974800932</v>
      </c>
      <c r="Y449">
        <f t="shared" si="157"/>
        <v>0.75</v>
      </c>
      <c r="AA449">
        <v>0</v>
      </c>
      <c r="AB449">
        <v>47.48</v>
      </c>
      <c r="AC449">
        <v>0</v>
      </c>
      <c r="AD449">
        <v>0</v>
      </c>
      <c r="AE449">
        <v>0</v>
      </c>
      <c r="AF449">
        <v>27.13</v>
      </c>
      <c r="AG449">
        <v>0</v>
      </c>
      <c r="AH449">
        <v>0</v>
      </c>
      <c r="AI449">
        <v>1</v>
      </c>
      <c r="AJ449">
        <v>1.75</v>
      </c>
      <c r="AK449">
        <v>1</v>
      </c>
      <c r="AL449">
        <v>1</v>
      </c>
      <c r="AM449">
        <v>2</v>
      </c>
      <c r="AN449">
        <v>0</v>
      </c>
      <c r="AO449">
        <v>0</v>
      </c>
      <c r="AP449">
        <v>1</v>
      </c>
      <c r="AQ449">
        <v>1</v>
      </c>
      <c r="AR449">
        <v>0</v>
      </c>
      <c r="AS449" t="s">
        <v>3</v>
      </c>
      <c r="AT449">
        <v>0.75</v>
      </c>
      <c r="AU449" t="s">
        <v>3</v>
      </c>
      <c r="AV449">
        <v>1</v>
      </c>
      <c r="AW449">
        <v>2</v>
      </c>
      <c r="AX449">
        <v>72320383</v>
      </c>
      <c r="AY449">
        <v>1</v>
      </c>
      <c r="AZ449">
        <v>0</v>
      </c>
      <c r="BA449">
        <v>478</v>
      </c>
      <c r="BB449">
        <v>1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20.3475</v>
      </c>
      <c r="BL449">
        <v>0</v>
      </c>
      <c r="BM449">
        <v>0</v>
      </c>
      <c r="BN449">
        <v>0</v>
      </c>
      <c r="BO449">
        <v>0</v>
      </c>
      <c r="BP449">
        <v>1</v>
      </c>
      <c r="BQ449">
        <v>0</v>
      </c>
      <c r="BR449">
        <v>20.3475</v>
      </c>
      <c r="BS449">
        <v>0</v>
      </c>
      <c r="BT449">
        <v>0</v>
      </c>
      <c r="BU449">
        <v>0</v>
      </c>
      <c r="BV449">
        <v>0</v>
      </c>
      <c r="BW449">
        <v>1</v>
      </c>
      <c r="CV449">
        <v>0</v>
      </c>
      <c r="CW449">
        <f>ROUND(Y449*Source!I549*DO449,7)</f>
        <v>0</v>
      </c>
      <c r="CX449">
        <f>ROUND(Y449*Source!I549,7)</f>
        <v>0.19125</v>
      </c>
      <c r="CY449">
        <f>AB449</f>
        <v>47.48</v>
      </c>
      <c r="CZ449">
        <f>AF449</f>
        <v>27.13</v>
      </c>
      <c r="DA449">
        <f>AJ449</f>
        <v>1.75</v>
      </c>
      <c r="DB449">
        <f t="shared" si="158"/>
        <v>20.350000000000001</v>
      </c>
      <c r="DC449">
        <f t="shared" si="159"/>
        <v>0</v>
      </c>
      <c r="DD449" t="s">
        <v>3</v>
      </c>
      <c r="DE449" t="s">
        <v>3</v>
      </c>
      <c r="DF449">
        <f t="shared" si="156"/>
        <v>0</v>
      </c>
      <c r="DG449">
        <f>ROUND(ROUND(AF449*AJ449,2)*CX449,2)</f>
        <v>9.08</v>
      </c>
      <c r="DH449">
        <f t="shared" ref="DH449:DH512" si="160">ROUND(ROUND(AG449,2)*CX449,2)</f>
        <v>0</v>
      </c>
      <c r="DI449">
        <f t="shared" ref="DI449:DI512" si="161">ROUND(ROUND(AH449,2)*CX449,2)</f>
        <v>0</v>
      </c>
      <c r="DJ449">
        <f>DG449+DH449</f>
        <v>9.08</v>
      </c>
      <c r="DK449">
        <v>0</v>
      </c>
      <c r="DL449" t="s">
        <v>3</v>
      </c>
      <c r="DM449">
        <v>0</v>
      </c>
      <c r="DN449" t="s">
        <v>3</v>
      </c>
      <c r="DO449">
        <v>0</v>
      </c>
    </row>
    <row r="450" spans="1:119" x14ac:dyDescent="0.2">
      <c r="A450">
        <f>ROW(Source!A549)</f>
        <v>549</v>
      </c>
      <c r="B450">
        <v>72309884</v>
      </c>
      <c r="C450">
        <v>72317143</v>
      </c>
      <c r="D450">
        <v>70610234</v>
      </c>
      <c r="E450">
        <v>1</v>
      </c>
      <c r="F450">
        <v>1</v>
      </c>
      <c r="G450">
        <v>1</v>
      </c>
      <c r="H450">
        <v>3</v>
      </c>
      <c r="I450" t="s">
        <v>640</v>
      </c>
      <c r="J450" t="s">
        <v>642</v>
      </c>
      <c r="K450" t="s">
        <v>641</v>
      </c>
      <c r="L450">
        <v>1301</v>
      </c>
      <c r="N450">
        <v>1003</v>
      </c>
      <c r="O450" t="s">
        <v>113</v>
      </c>
      <c r="P450" t="s">
        <v>113</v>
      </c>
      <c r="Q450">
        <v>1</v>
      </c>
      <c r="W450">
        <v>0</v>
      </c>
      <c r="X450">
        <v>1051338265</v>
      </c>
      <c r="Y450">
        <f t="shared" si="157"/>
        <v>100</v>
      </c>
      <c r="AA450">
        <v>1287.42</v>
      </c>
      <c r="AB450">
        <v>0</v>
      </c>
      <c r="AC450">
        <v>0</v>
      </c>
      <c r="AD450">
        <v>0</v>
      </c>
      <c r="AE450">
        <v>1249.92</v>
      </c>
      <c r="AF450">
        <v>0</v>
      </c>
      <c r="AG450">
        <v>0</v>
      </c>
      <c r="AH450">
        <v>0</v>
      </c>
      <c r="AI450">
        <v>1.03</v>
      </c>
      <c r="AJ450">
        <v>1</v>
      </c>
      <c r="AK450">
        <v>1</v>
      </c>
      <c r="AL450">
        <v>1</v>
      </c>
      <c r="AM450">
        <v>0</v>
      </c>
      <c r="AN450">
        <v>0</v>
      </c>
      <c r="AO450">
        <v>0</v>
      </c>
      <c r="AP450">
        <v>1</v>
      </c>
      <c r="AQ450">
        <v>0</v>
      </c>
      <c r="AR450">
        <v>0</v>
      </c>
      <c r="AS450" t="s">
        <v>3</v>
      </c>
      <c r="AT450">
        <v>100</v>
      </c>
      <c r="AU450" t="s">
        <v>3</v>
      </c>
      <c r="AV450">
        <v>0</v>
      </c>
      <c r="AW450">
        <v>1</v>
      </c>
      <c r="AX450">
        <v>-1</v>
      </c>
      <c r="AY450">
        <v>0</v>
      </c>
      <c r="AZ450">
        <v>0</v>
      </c>
      <c r="BA450" t="s">
        <v>3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CV450">
        <v>0</v>
      </c>
      <c r="CW450">
        <v>0</v>
      </c>
      <c r="CX450">
        <f>ROUND(Y450*Source!I549,7)</f>
        <v>25.5</v>
      </c>
      <c r="CY450">
        <f>AA450</f>
        <v>1287.42</v>
      </c>
      <c r="CZ450">
        <f>AE450</f>
        <v>1249.92</v>
      </c>
      <c r="DA450">
        <f>AI450</f>
        <v>1.03</v>
      </c>
      <c r="DB450">
        <f t="shared" si="158"/>
        <v>124992</v>
      </c>
      <c r="DC450">
        <f t="shared" si="159"/>
        <v>0</v>
      </c>
      <c r="DD450" t="s">
        <v>3</v>
      </c>
      <c r="DE450" t="s">
        <v>3</v>
      </c>
      <c r="DF450">
        <f>ROUND(ROUND(AE450*AI450,2)*CX450,2)</f>
        <v>32829.21</v>
      </c>
      <c r="DG450">
        <f>ROUND(ROUND(AF450,2)*CX450,2)</f>
        <v>0</v>
      </c>
      <c r="DH450">
        <f t="shared" si="160"/>
        <v>0</v>
      </c>
      <c r="DI450">
        <f t="shared" si="161"/>
        <v>0</v>
      </c>
      <c r="DJ450">
        <f>DF450</f>
        <v>32829.21</v>
      </c>
      <c r="DK450">
        <v>0</v>
      </c>
      <c r="DL450" t="s">
        <v>3</v>
      </c>
      <c r="DM450">
        <v>0</v>
      </c>
      <c r="DN450" t="s">
        <v>3</v>
      </c>
      <c r="DO450">
        <v>0</v>
      </c>
    </row>
    <row r="451" spans="1:119" x14ac:dyDescent="0.2">
      <c r="A451">
        <f>ROW(Source!A549)</f>
        <v>549</v>
      </c>
      <c r="B451">
        <v>72309884</v>
      </c>
      <c r="C451">
        <v>72317143</v>
      </c>
      <c r="D451">
        <v>70611402</v>
      </c>
      <c r="E451">
        <v>1</v>
      </c>
      <c r="F451">
        <v>1</v>
      </c>
      <c r="G451">
        <v>1</v>
      </c>
      <c r="H451">
        <v>3</v>
      </c>
      <c r="I451" t="s">
        <v>1333</v>
      </c>
      <c r="J451" t="s">
        <v>1334</v>
      </c>
      <c r="K451" t="s">
        <v>1335</v>
      </c>
      <c r="L451">
        <v>1371</v>
      </c>
      <c r="N451">
        <v>1013</v>
      </c>
      <c r="O451" t="s">
        <v>118</v>
      </c>
      <c r="P451" t="s">
        <v>118</v>
      </c>
      <c r="Q451">
        <v>1</v>
      </c>
      <c r="W451">
        <v>0</v>
      </c>
      <c r="X451">
        <v>-961789115</v>
      </c>
      <c r="Y451">
        <f t="shared" si="157"/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1</v>
      </c>
      <c r="AJ451">
        <v>1</v>
      </c>
      <c r="AK451">
        <v>1</v>
      </c>
      <c r="AL451">
        <v>1</v>
      </c>
      <c r="AM451">
        <v>3</v>
      </c>
      <c r="AN451">
        <v>0</v>
      </c>
      <c r="AO451">
        <v>0</v>
      </c>
      <c r="AP451">
        <v>1</v>
      </c>
      <c r="AQ451">
        <v>1</v>
      </c>
      <c r="AR451">
        <v>0</v>
      </c>
      <c r="AS451" t="s">
        <v>3</v>
      </c>
      <c r="AT451">
        <v>0</v>
      </c>
      <c r="AU451" t="s">
        <v>3</v>
      </c>
      <c r="AV451">
        <v>0</v>
      </c>
      <c r="AW451">
        <v>2</v>
      </c>
      <c r="AX451">
        <v>72320385</v>
      </c>
      <c r="AY451">
        <v>2</v>
      </c>
      <c r="AZ451">
        <v>22528</v>
      </c>
      <c r="BA451">
        <v>480</v>
      </c>
      <c r="BB451">
        <v>1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CV451">
        <v>0</v>
      </c>
      <c r="CW451">
        <v>0</v>
      </c>
      <c r="CX451">
        <f>ROUND(Y451*Source!I549,7)</f>
        <v>0</v>
      </c>
      <c r="CY451">
        <f>AA451</f>
        <v>0</v>
      </c>
      <c r="CZ451">
        <f>AE451</f>
        <v>0</v>
      </c>
      <c r="DA451">
        <f>AI451</f>
        <v>1</v>
      </c>
      <c r="DB451">
        <f t="shared" si="158"/>
        <v>0</v>
      </c>
      <c r="DC451">
        <f t="shared" si="159"/>
        <v>0</v>
      </c>
      <c r="DD451" t="s">
        <v>3</v>
      </c>
      <c r="DE451" t="s">
        <v>3</v>
      </c>
      <c r="DF451">
        <f>ROUND(ROUND(AE451,2)*CX451,2)</f>
        <v>0</v>
      </c>
      <c r="DG451">
        <f>ROUND(ROUND(AF451,2)*CX451,2)</f>
        <v>0</v>
      </c>
      <c r="DH451">
        <f t="shared" si="160"/>
        <v>0</v>
      </c>
      <c r="DI451">
        <f t="shared" si="161"/>
        <v>0</v>
      </c>
      <c r="DJ451">
        <f>DF451</f>
        <v>0</v>
      </c>
      <c r="DK451">
        <v>2</v>
      </c>
      <c r="DL451" t="s">
        <v>3</v>
      </c>
      <c r="DM451">
        <v>0</v>
      </c>
      <c r="DN451" t="s">
        <v>3</v>
      </c>
      <c r="DO451">
        <v>0</v>
      </c>
    </row>
    <row r="452" spans="1:119" x14ac:dyDescent="0.2">
      <c r="A452">
        <f>ROW(Source!A551)</f>
        <v>551</v>
      </c>
      <c r="B452">
        <v>72309884</v>
      </c>
      <c r="C452">
        <v>72317151</v>
      </c>
      <c r="D452">
        <v>70491041</v>
      </c>
      <c r="E452">
        <v>118</v>
      </c>
      <c r="F452">
        <v>1</v>
      </c>
      <c r="G452">
        <v>1</v>
      </c>
      <c r="H452">
        <v>1</v>
      </c>
      <c r="I452" t="s">
        <v>1010</v>
      </c>
      <c r="J452" t="s">
        <v>3</v>
      </c>
      <c r="K452" t="s">
        <v>1011</v>
      </c>
      <c r="L452">
        <v>1191</v>
      </c>
      <c r="N452">
        <v>1013</v>
      </c>
      <c r="O452" t="s">
        <v>922</v>
      </c>
      <c r="P452" t="s">
        <v>922</v>
      </c>
      <c r="Q452">
        <v>1</v>
      </c>
      <c r="W452">
        <v>0</v>
      </c>
      <c r="X452">
        <v>1521243167</v>
      </c>
      <c r="Y452">
        <f t="shared" si="157"/>
        <v>6.9</v>
      </c>
      <c r="AA452">
        <v>0</v>
      </c>
      <c r="AB452">
        <v>0</v>
      </c>
      <c r="AC452">
        <v>0</v>
      </c>
      <c r="AD452">
        <v>435.05</v>
      </c>
      <c r="AE452">
        <v>0</v>
      </c>
      <c r="AF452">
        <v>0</v>
      </c>
      <c r="AG452">
        <v>0</v>
      </c>
      <c r="AH452">
        <v>435.05</v>
      </c>
      <c r="AI452">
        <v>1</v>
      </c>
      <c r="AJ452">
        <v>1</v>
      </c>
      <c r="AK452">
        <v>1</v>
      </c>
      <c r="AL452">
        <v>1</v>
      </c>
      <c r="AM452">
        <v>-2</v>
      </c>
      <c r="AN452">
        <v>0</v>
      </c>
      <c r="AO452">
        <v>0</v>
      </c>
      <c r="AP452">
        <v>1</v>
      </c>
      <c r="AQ452">
        <v>1</v>
      </c>
      <c r="AR452">
        <v>0</v>
      </c>
      <c r="AS452" t="s">
        <v>3</v>
      </c>
      <c r="AT452">
        <v>6.9</v>
      </c>
      <c r="AU452" t="s">
        <v>3</v>
      </c>
      <c r="AV452">
        <v>1</v>
      </c>
      <c r="AW452">
        <v>2</v>
      </c>
      <c r="AX452">
        <v>72320387</v>
      </c>
      <c r="AY452">
        <v>1</v>
      </c>
      <c r="AZ452">
        <v>0</v>
      </c>
      <c r="BA452">
        <v>481</v>
      </c>
      <c r="BB452">
        <v>1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3001.8450000000003</v>
      </c>
      <c r="BN452">
        <v>6.9</v>
      </c>
      <c r="BO452">
        <v>0</v>
      </c>
      <c r="BP452">
        <v>1</v>
      </c>
      <c r="BQ452">
        <v>0</v>
      </c>
      <c r="BR452">
        <v>0</v>
      </c>
      <c r="BS452">
        <v>0</v>
      </c>
      <c r="BT452">
        <v>3001.8450000000003</v>
      </c>
      <c r="BU452">
        <v>6.9</v>
      </c>
      <c r="BV452">
        <v>0</v>
      </c>
      <c r="BW452">
        <v>1</v>
      </c>
      <c r="CU452">
        <f>ROUND(AT452*Source!I551*AH452*AL452,2)</f>
        <v>90.06</v>
      </c>
      <c r="CV452">
        <f>ROUND(Y452*Source!I551,7)</f>
        <v>0.20699999999999999</v>
      </c>
      <c r="CW452">
        <v>0</v>
      </c>
      <c r="CX452">
        <f>ROUND(Y452*Source!I551,7)</f>
        <v>0.20699999999999999</v>
      </c>
      <c r="CY452">
        <f>AD452</f>
        <v>435.05</v>
      </c>
      <c r="CZ452">
        <f>AH452</f>
        <v>435.05</v>
      </c>
      <c r="DA452">
        <f>AL452</f>
        <v>1</v>
      </c>
      <c r="DB452">
        <f t="shared" si="158"/>
        <v>3001.85</v>
      </c>
      <c r="DC452">
        <f t="shared" si="159"/>
        <v>0</v>
      </c>
      <c r="DD452" t="s">
        <v>3</v>
      </c>
      <c r="DE452" t="s">
        <v>3</v>
      </c>
      <c r="DF452">
        <f>ROUND(ROUND(AE452,2)*CX452,2)</f>
        <v>0</v>
      </c>
      <c r="DG452">
        <f>ROUND(ROUND(AF452,2)*CX452,2)</f>
        <v>0</v>
      </c>
      <c r="DH452">
        <f t="shared" si="160"/>
        <v>0</v>
      </c>
      <c r="DI452">
        <f t="shared" si="161"/>
        <v>90.06</v>
      </c>
      <c r="DJ452">
        <f>DI452</f>
        <v>90.06</v>
      </c>
      <c r="DK452">
        <v>1</v>
      </c>
      <c r="DL452" t="s">
        <v>3</v>
      </c>
      <c r="DM452">
        <v>0</v>
      </c>
      <c r="DN452" t="s">
        <v>3</v>
      </c>
      <c r="DO452">
        <v>0</v>
      </c>
    </row>
    <row r="453" spans="1:119" x14ac:dyDescent="0.2">
      <c r="A453">
        <f>ROW(Source!A551)</f>
        <v>551</v>
      </c>
      <c r="B453">
        <v>72309884</v>
      </c>
      <c r="C453">
        <v>72317151</v>
      </c>
      <c r="D453">
        <v>70617768</v>
      </c>
      <c r="E453">
        <v>1</v>
      </c>
      <c r="F453">
        <v>1</v>
      </c>
      <c r="G453">
        <v>1</v>
      </c>
      <c r="H453">
        <v>2</v>
      </c>
      <c r="I453" t="s">
        <v>1012</v>
      </c>
      <c r="J453" t="s">
        <v>1013</v>
      </c>
      <c r="K453" t="s">
        <v>1014</v>
      </c>
      <c r="L453">
        <v>1368</v>
      </c>
      <c r="N453">
        <v>1011</v>
      </c>
      <c r="O453" t="s">
        <v>926</v>
      </c>
      <c r="P453" t="s">
        <v>926</v>
      </c>
      <c r="Q453">
        <v>1</v>
      </c>
      <c r="W453">
        <v>0</v>
      </c>
      <c r="X453">
        <v>-1178877454</v>
      </c>
      <c r="Y453">
        <f t="shared" si="157"/>
        <v>1.17</v>
      </c>
      <c r="AA453">
        <v>0</v>
      </c>
      <c r="AB453">
        <v>460.05</v>
      </c>
      <c r="AC453">
        <v>0</v>
      </c>
      <c r="AD453">
        <v>0</v>
      </c>
      <c r="AE453">
        <v>0</v>
      </c>
      <c r="AF453">
        <v>345.9</v>
      </c>
      <c r="AG453">
        <v>0</v>
      </c>
      <c r="AH453">
        <v>0</v>
      </c>
      <c r="AI453">
        <v>1</v>
      </c>
      <c r="AJ453">
        <v>1.33</v>
      </c>
      <c r="AK453">
        <v>1</v>
      </c>
      <c r="AL453">
        <v>1</v>
      </c>
      <c r="AM453">
        <v>2</v>
      </c>
      <c r="AN453">
        <v>0</v>
      </c>
      <c r="AO453">
        <v>0</v>
      </c>
      <c r="AP453">
        <v>1</v>
      </c>
      <c r="AQ453">
        <v>1</v>
      </c>
      <c r="AR453">
        <v>0</v>
      </c>
      <c r="AS453" t="s">
        <v>3</v>
      </c>
      <c r="AT453">
        <v>1.17</v>
      </c>
      <c r="AU453" t="s">
        <v>3</v>
      </c>
      <c r="AV453">
        <v>1</v>
      </c>
      <c r="AW453">
        <v>2</v>
      </c>
      <c r="AX453">
        <v>72320388</v>
      </c>
      <c r="AY453">
        <v>1</v>
      </c>
      <c r="AZ453">
        <v>0</v>
      </c>
      <c r="BA453">
        <v>482</v>
      </c>
      <c r="BB453">
        <v>1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404.70299999999997</v>
      </c>
      <c r="BL453">
        <v>0</v>
      </c>
      <c r="BM453">
        <v>0</v>
      </c>
      <c r="BN453">
        <v>0</v>
      </c>
      <c r="BO453">
        <v>0</v>
      </c>
      <c r="BP453">
        <v>1</v>
      </c>
      <c r="BQ453">
        <v>0</v>
      </c>
      <c r="BR453">
        <v>404.70299999999997</v>
      </c>
      <c r="BS453">
        <v>0</v>
      </c>
      <c r="BT453">
        <v>0</v>
      </c>
      <c r="BU453">
        <v>0</v>
      </c>
      <c r="BV453">
        <v>0</v>
      </c>
      <c r="BW453">
        <v>1</v>
      </c>
      <c r="CV453">
        <v>0</v>
      </c>
      <c r="CW453">
        <f>ROUND(Y453*Source!I551*DO453,7)</f>
        <v>0</v>
      </c>
      <c r="CX453">
        <f>ROUND(Y453*Source!I551,7)</f>
        <v>3.5099999999999999E-2</v>
      </c>
      <c r="CY453">
        <f>AB453</f>
        <v>460.05</v>
      </c>
      <c r="CZ453">
        <f>AF453</f>
        <v>345.9</v>
      </c>
      <c r="DA453">
        <f>AJ453</f>
        <v>1.33</v>
      </c>
      <c r="DB453">
        <f t="shared" si="158"/>
        <v>404.7</v>
      </c>
      <c r="DC453">
        <f t="shared" si="159"/>
        <v>0</v>
      </c>
      <c r="DD453" t="s">
        <v>3</v>
      </c>
      <c r="DE453" t="s">
        <v>3</v>
      </c>
      <c r="DF453">
        <f>ROUND(ROUND(AE453,2)*CX453,2)</f>
        <v>0</v>
      </c>
      <c r="DG453">
        <f>ROUND(ROUND(AF453*AJ453,2)*CX453,2)</f>
        <v>16.149999999999999</v>
      </c>
      <c r="DH453">
        <f t="shared" si="160"/>
        <v>0</v>
      </c>
      <c r="DI453">
        <f t="shared" si="161"/>
        <v>0</v>
      </c>
      <c r="DJ453">
        <f>DG453+DH453</f>
        <v>16.149999999999999</v>
      </c>
      <c r="DK453">
        <v>0</v>
      </c>
      <c r="DL453" t="s">
        <v>3</v>
      </c>
      <c r="DM453">
        <v>0</v>
      </c>
      <c r="DN453" t="s">
        <v>3</v>
      </c>
      <c r="DO453">
        <v>0</v>
      </c>
    </row>
    <row r="454" spans="1:119" x14ac:dyDescent="0.2">
      <c r="A454">
        <f>ROW(Source!A551)</f>
        <v>551</v>
      </c>
      <c r="B454">
        <v>72309884</v>
      </c>
      <c r="C454">
        <v>72317151</v>
      </c>
      <c r="D454">
        <v>70618598</v>
      </c>
      <c r="E454">
        <v>1</v>
      </c>
      <c r="F454">
        <v>1</v>
      </c>
      <c r="G454">
        <v>1</v>
      </c>
      <c r="H454">
        <v>2</v>
      </c>
      <c r="I454" t="s">
        <v>1015</v>
      </c>
      <c r="J454" t="s">
        <v>1016</v>
      </c>
      <c r="K454" t="s">
        <v>1017</v>
      </c>
      <c r="L454">
        <v>1368</v>
      </c>
      <c r="N454">
        <v>1011</v>
      </c>
      <c r="O454" t="s">
        <v>926</v>
      </c>
      <c r="P454" t="s">
        <v>926</v>
      </c>
      <c r="Q454">
        <v>1</v>
      </c>
      <c r="W454">
        <v>0</v>
      </c>
      <c r="X454">
        <v>-1974800932</v>
      </c>
      <c r="Y454">
        <f t="shared" si="157"/>
        <v>0.75</v>
      </c>
      <c r="AA454">
        <v>0</v>
      </c>
      <c r="AB454">
        <v>47.48</v>
      </c>
      <c r="AC454">
        <v>0</v>
      </c>
      <c r="AD454">
        <v>0</v>
      </c>
      <c r="AE454">
        <v>0</v>
      </c>
      <c r="AF454">
        <v>27.13</v>
      </c>
      <c r="AG454">
        <v>0</v>
      </c>
      <c r="AH454">
        <v>0</v>
      </c>
      <c r="AI454">
        <v>1</v>
      </c>
      <c r="AJ454">
        <v>1.75</v>
      </c>
      <c r="AK454">
        <v>1</v>
      </c>
      <c r="AL454">
        <v>1</v>
      </c>
      <c r="AM454">
        <v>2</v>
      </c>
      <c r="AN454">
        <v>0</v>
      </c>
      <c r="AO454">
        <v>0</v>
      </c>
      <c r="AP454">
        <v>1</v>
      </c>
      <c r="AQ454">
        <v>1</v>
      </c>
      <c r="AR454">
        <v>0</v>
      </c>
      <c r="AS454" t="s">
        <v>3</v>
      </c>
      <c r="AT454">
        <v>0.75</v>
      </c>
      <c r="AU454" t="s">
        <v>3</v>
      </c>
      <c r="AV454">
        <v>1</v>
      </c>
      <c r="AW454">
        <v>2</v>
      </c>
      <c r="AX454">
        <v>72320389</v>
      </c>
      <c r="AY454">
        <v>1</v>
      </c>
      <c r="AZ454">
        <v>0</v>
      </c>
      <c r="BA454">
        <v>483</v>
      </c>
      <c r="BB454">
        <v>1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20.3475</v>
      </c>
      <c r="BL454">
        <v>0</v>
      </c>
      <c r="BM454">
        <v>0</v>
      </c>
      <c r="BN454">
        <v>0</v>
      </c>
      <c r="BO454">
        <v>0</v>
      </c>
      <c r="BP454">
        <v>1</v>
      </c>
      <c r="BQ454">
        <v>0</v>
      </c>
      <c r="BR454">
        <v>20.3475</v>
      </c>
      <c r="BS454">
        <v>0</v>
      </c>
      <c r="BT454">
        <v>0</v>
      </c>
      <c r="BU454">
        <v>0</v>
      </c>
      <c r="BV454">
        <v>0</v>
      </c>
      <c r="BW454">
        <v>1</v>
      </c>
      <c r="CV454">
        <v>0</v>
      </c>
      <c r="CW454">
        <f>ROUND(Y454*Source!I551*DO454,7)</f>
        <v>0</v>
      </c>
      <c r="CX454">
        <f>ROUND(Y454*Source!I551,7)</f>
        <v>2.2499999999999999E-2</v>
      </c>
      <c r="CY454">
        <f>AB454</f>
        <v>47.48</v>
      </c>
      <c r="CZ454">
        <f>AF454</f>
        <v>27.13</v>
      </c>
      <c r="DA454">
        <f>AJ454</f>
        <v>1.75</v>
      </c>
      <c r="DB454">
        <f t="shared" si="158"/>
        <v>20.350000000000001</v>
      </c>
      <c r="DC454">
        <f t="shared" si="159"/>
        <v>0</v>
      </c>
      <c r="DD454" t="s">
        <v>3</v>
      </c>
      <c r="DE454" t="s">
        <v>3</v>
      </c>
      <c r="DF454">
        <f>ROUND(ROUND(AE454,2)*CX454,2)</f>
        <v>0</v>
      </c>
      <c r="DG454">
        <f>ROUND(ROUND(AF454*AJ454,2)*CX454,2)</f>
        <v>1.07</v>
      </c>
      <c r="DH454">
        <f t="shared" si="160"/>
        <v>0</v>
      </c>
      <c r="DI454">
        <f t="shared" si="161"/>
        <v>0</v>
      </c>
      <c r="DJ454">
        <f>DG454+DH454</f>
        <v>1.07</v>
      </c>
      <c r="DK454">
        <v>0</v>
      </c>
      <c r="DL454" t="s">
        <v>3</v>
      </c>
      <c r="DM454">
        <v>0</v>
      </c>
      <c r="DN454" t="s">
        <v>3</v>
      </c>
      <c r="DO454">
        <v>0</v>
      </c>
    </row>
    <row r="455" spans="1:119" x14ac:dyDescent="0.2">
      <c r="A455">
        <f>ROW(Source!A551)</f>
        <v>551</v>
      </c>
      <c r="B455">
        <v>72309884</v>
      </c>
      <c r="C455">
        <v>72317151</v>
      </c>
      <c r="D455">
        <v>70610237</v>
      </c>
      <c r="E455">
        <v>1</v>
      </c>
      <c r="F455">
        <v>1</v>
      </c>
      <c r="G455">
        <v>1</v>
      </c>
      <c r="H455">
        <v>3</v>
      </c>
      <c r="I455" t="s">
        <v>646</v>
      </c>
      <c r="J455" t="s">
        <v>648</v>
      </c>
      <c r="K455" t="s">
        <v>647</v>
      </c>
      <c r="L455">
        <v>1301</v>
      </c>
      <c r="N455">
        <v>1003</v>
      </c>
      <c r="O455" t="s">
        <v>113</v>
      </c>
      <c r="P455" t="s">
        <v>113</v>
      </c>
      <c r="Q455">
        <v>1</v>
      </c>
      <c r="W455">
        <v>0</v>
      </c>
      <c r="X455">
        <v>1535342822</v>
      </c>
      <c r="Y455">
        <f t="shared" si="157"/>
        <v>100</v>
      </c>
      <c r="AA455">
        <v>2547.81</v>
      </c>
      <c r="AB455">
        <v>0</v>
      </c>
      <c r="AC455">
        <v>0</v>
      </c>
      <c r="AD455">
        <v>0</v>
      </c>
      <c r="AE455">
        <v>2473.6</v>
      </c>
      <c r="AF455">
        <v>0</v>
      </c>
      <c r="AG455">
        <v>0</v>
      </c>
      <c r="AH455">
        <v>0</v>
      </c>
      <c r="AI455">
        <v>1.03</v>
      </c>
      <c r="AJ455">
        <v>1</v>
      </c>
      <c r="AK455">
        <v>1</v>
      </c>
      <c r="AL455">
        <v>1</v>
      </c>
      <c r="AM455">
        <v>0</v>
      </c>
      <c r="AN455">
        <v>0</v>
      </c>
      <c r="AO455">
        <v>0</v>
      </c>
      <c r="AP455">
        <v>1</v>
      </c>
      <c r="AQ455">
        <v>0</v>
      </c>
      <c r="AR455">
        <v>0</v>
      </c>
      <c r="AS455" t="s">
        <v>3</v>
      </c>
      <c r="AT455">
        <v>100</v>
      </c>
      <c r="AU455" t="s">
        <v>3</v>
      </c>
      <c r="AV455">
        <v>0</v>
      </c>
      <c r="AW455">
        <v>1</v>
      </c>
      <c r="AX455">
        <v>-1</v>
      </c>
      <c r="AY455">
        <v>0</v>
      </c>
      <c r="AZ455">
        <v>0</v>
      </c>
      <c r="BA455" t="s">
        <v>3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CV455">
        <v>0</v>
      </c>
      <c r="CW455">
        <v>0</v>
      </c>
      <c r="CX455">
        <f>ROUND(Y455*Source!I551,7)</f>
        <v>3</v>
      </c>
      <c r="CY455">
        <f>AA455</f>
        <v>2547.81</v>
      </c>
      <c r="CZ455">
        <f>AE455</f>
        <v>2473.6</v>
      </c>
      <c r="DA455">
        <f>AI455</f>
        <v>1.03</v>
      </c>
      <c r="DB455">
        <f t="shared" si="158"/>
        <v>247360</v>
      </c>
      <c r="DC455">
        <f t="shared" si="159"/>
        <v>0</v>
      </c>
      <c r="DD455" t="s">
        <v>3</v>
      </c>
      <c r="DE455" t="s">
        <v>3</v>
      </c>
      <c r="DF455">
        <f>ROUND(ROUND(AE455*AI455,2)*CX455,2)</f>
        <v>7643.43</v>
      </c>
      <c r="DG455">
        <f t="shared" ref="DG455:DG461" si="162">ROUND(ROUND(AF455,2)*CX455,2)</f>
        <v>0</v>
      </c>
      <c r="DH455">
        <f t="shared" si="160"/>
        <v>0</v>
      </c>
      <c r="DI455">
        <f t="shared" si="161"/>
        <v>0</v>
      </c>
      <c r="DJ455">
        <f>DF455</f>
        <v>7643.43</v>
      </c>
      <c r="DK455">
        <v>0</v>
      </c>
      <c r="DL455" t="s">
        <v>3</v>
      </c>
      <c r="DM455">
        <v>0</v>
      </c>
      <c r="DN455" t="s">
        <v>3</v>
      </c>
      <c r="DO455">
        <v>0</v>
      </c>
    </row>
    <row r="456" spans="1:119" x14ac:dyDescent="0.2">
      <c r="A456">
        <f>ROW(Source!A551)</f>
        <v>551</v>
      </c>
      <c r="B456">
        <v>72309884</v>
      </c>
      <c r="C456">
        <v>72317151</v>
      </c>
      <c r="D456">
        <v>70611402</v>
      </c>
      <c r="E456">
        <v>1</v>
      </c>
      <c r="F456">
        <v>1</v>
      </c>
      <c r="G456">
        <v>1</v>
      </c>
      <c r="H456">
        <v>3</v>
      </c>
      <c r="I456" t="s">
        <v>1333</v>
      </c>
      <c r="J456" t="s">
        <v>1334</v>
      </c>
      <c r="K456" t="s">
        <v>1335</v>
      </c>
      <c r="L456">
        <v>1371</v>
      </c>
      <c r="N456">
        <v>1013</v>
      </c>
      <c r="O456" t="s">
        <v>118</v>
      </c>
      <c r="P456" t="s">
        <v>118</v>
      </c>
      <c r="Q456">
        <v>1</v>
      </c>
      <c r="W456">
        <v>0</v>
      </c>
      <c r="X456">
        <v>-961789115</v>
      </c>
      <c r="Y456">
        <f t="shared" si="157"/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1</v>
      </c>
      <c r="AJ456">
        <v>1</v>
      </c>
      <c r="AK456">
        <v>1</v>
      </c>
      <c r="AL456">
        <v>1</v>
      </c>
      <c r="AM456">
        <v>3</v>
      </c>
      <c r="AN456">
        <v>0</v>
      </c>
      <c r="AO456">
        <v>0</v>
      </c>
      <c r="AP456">
        <v>1</v>
      </c>
      <c r="AQ456">
        <v>1</v>
      </c>
      <c r="AR456">
        <v>0</v>
      </c>
      <c r="AS456" t="s">
        <v>3</v>
      </c>
      <c r="AT456">
        <v>0</v>
      </c>
      <c r="AU456" t="s">
        <v>3</v>
      </c>
      <c r="AV456">
        <v>0</v>
      </c>
      <c r="AW456">
        <v>2</v>
      </c>
      <c r="AX456">
        <v>72320391</v>
      </c>
      <c r="AY456">
        <v>2</v>
      </c>
      <c r="AZ456">
        <v>22528</v>
      </c>
      <c r="BA456">
        <v>485</v>
      </c>
      <c r="BB456">
        <v>1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CV456">
        <v>0</v>
      </c>
      <c r="CW456">
        <v>0</v>
      </c>
      <c r="CX456">
        <f>ROUND(Y456*Source!I551,7)</f>
        <v>0</v>
      </c>
      <c r="CY456">
        <f>AA456</f>
        <v>0</v>
      </c>
      <c r="CZ456">
        <f>AE456</f>
        <v>0</v>
      </c>
      <c r="DA456">
        <f>AI456</f>
        <v>1</v>
      </c>
      <c r="DB456">
        <f t="shared" si="158"/>
        <v>0</v>
      </c>
      <c r="DC456">
        <f t="shared" si="159"/>
        <v>0</v>
      </c>
      <c r="DD456" t="s">
        <v>3</v>
      </c>
      <c r="DE456" t="s">
        <v>3</v>
      </c>
      <c r="DF456">
        <f t="shared" ref="DF456:DF464" si="163">ROUND(ROUND(AE456,2)*CX456,2)</f>
        <v>0</v>
      </c>
      <c r="DG456">
        <f t="shared" si="162"/>
        <v>0</v>
      </c>
      <c r="DH456">
        <f t="shared" si="160"/>
        <v>0</v>
      </c>
      <c r="DI456">
        <f t="shared" si="161"/>
        <v>0</v>
      </c>
      <c r="DJ456">
        <f>DF456</f>
        <v>0</v>
      </c>
      <c r="DK456">
        <v>2</v>
      </c>
      <c r="DL456" t="s">
        <v>3</v>
      </c>
      <c r="DM456">
        <v>0</v>
      </c>
      <c r="DN456" t="s">
        <v>3</v>
      </c>
      <c r="DO456">
        <v>0</v>
      </c>
    </row>
    <row r="457" spans="1:119" x14ac:dyDescent="0.2">
      <c r="A457">
        <f>ROW(Source!A553)</f>
        <v>553</v>
      </c>
      <c r="B457">
        <v>72309884</v>
      </c>
      <c r="C457">
        <v>72317169</v>
      </c>
      <c r="D457">
        <v>68776566</v>
      </c>
      <c r="E457">
        <v>117</v>
      </c>
      <c r="F457">
        <v>1</v>
      </c>
      <c r="G457">
        <v>1</v>
      </c>
      <c r="H457">
        <v>1</v>
      </c>
      <c r="I457" t="s">
        <v>1035</v>
      </c>
      <c r="J457" t="s">
        <v>3</v>
      </c>
      <c r="K457" t="s">
        <v>1036</v>
      </c>
      <c r="L457">
        <v>1369</v>
      </c>
      <c r="N457">
        <v>1013</v>
      </c>
      <c r="O457" t="s">
        <v>1037</v>
      </c>
      <c r="P457" t="s">
        <v>1037</v>
      </c>
      <c r="Q457">
        <v>1</v>
      </c>
      <c r="W457">
        <v>0</v>
      </c>
      <c r="X457">
        <v>-236928766</v>
      </c>
      <c r="Y457">
        <f t="shared" si="157"/>
        <v>0.62</v>
      </c>
      <c r="AA457">
        <v>0</v>
      </c>
      <c r="AB457">
        <v>0</v>
      </c>
      <c r="AC457">
        <v>0</v>
      </c>
      <c r="AD457">
        <v>320.41000000000003</v>
      </c>
      <c r="AE457">
        <v>0</v>
      </c>
      <c r="AF457">
        <v>0</v>
      </c>
      <c r="AG457">
        <v>0</v>
      </c>
      <c r="AH457">
        <v>320.41000000000003</v>
      </c>
      <c r="AI457">
        <v>1</v>
      </c>
      <c r="AJ457">
        <v>1</v>
      </c>
      <c r="AK457">
        <v>1</v>
      </c>
      <c r="AL457">
        <v>1</v>
      </c>
      <c r="AM457">
        <v>-2</v>
      </c>
      <c r="AN457">
        <v>0</v>
      </c>
      <c r="AO457">
        <v>0</v>
      </c>
      <c r="AP457">
        <v>0</v>
      </c>
      <c r="AQ457">
        <v>1</v>
      </c>
      <c r="AR457">
        <v>0</v>
      </c>
      <c r="AS457" t="s">
        <v>3</v>
      </c>
      <c r="AT457">
        <v>0.62</v>
      </c>
      <c r="AU457" t="s">
        <v>3</v>
      </c>
      <c r="AV457">
        <v>1</v>
      </c>
      <c r="AW457">
        <v>2</v>
      </c>
      <c r="AX457">
        <v>72317170</v>
      </c>
      <c r="AY457">
        <v>1</v>
      </c>
      <c r="AZ457">
        <v>0</v>
      </c>
      <c r="BA457">
        <v>486</v>
      </c>
      <c r="BB457">
        <v>1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198.6542</v>
      </c>
      <c r="BN457">
        <v>0.62</v>
      </c>
      <c r="BO457">
        <v>0</v>
      </c>
      <c r="BP457">
        <v>1</v>
      </c>
      <c r="BQ457">
        <v>0</v>
      </c>
      <c r="BR457">
        <v>0</v>
      </c>
      <c r="BS457">
        <v>0</v>
      </c>
      <c r="BT457">
        <v>198.6542</v>
      </c>
      <c r="BU457">
        <v>0.62</v>
      </c>
      <c r="BV457">
        <v>0</v>
      </c>
      <c r="BW457">
        <v>1</v>
      </c>
      <c r="CU457">
        <f>ROUND(AT457*Source!I553*AH457*AL457,2)</f>
        <v>19.87</v>
      </c>
      <c r="CV457">
        <f>ROUND(Y457*Source!I553,7)</f>
        <v>6.2E-2</v>
      </c>
      <c r="CW457">
        <v>0</v>
      </c>
      <c r="CX457">
        <f>ROUND(Y457*Source!I553,7)</f>
        <v>6.2E-2</v>
      </c>
      <c r="CY457">
        <f>AD457</f>
        <v>320.41000000000003</v>
      </c>
      <c r="CZ457">
        <f>AH457</f>
        <v>320.41000000000003</v>
      </c>
      <c r="DA457">
        <f>AL457</f>
        <v>1</v>
      </c>
      <c r="DB457">
        <f t="shared" si="158"/>
        <v>198.65</v>
      </c>
      <c r="DC457">
        <f t="shared" si="159"/>
        <v>0</v>
      </c>
      <c r="DD457" t="s">
        <v>3</v>
      </c>
      <c r="DE457" t="s">
        <v>3</v>
      </c>
      <c r="DF457">
        <f t="shared" si="163"/>
        <v>0</v>
      </c>
      <c r="DG457">
        <f t="shared" si="162"/>
        <v>0</v>
      </c>
      <c r="DH457">
        <f t="shared" si="160"/>
        <v>0</v>
      </c>
      <c r="DI457">
        <f t="shared" si="161"/>
        <v>19.87</v>
      </c>
      <c r="DJ457">
        <f>DI457</f>
        <v>19.87</v>
      </c>
      <c r="DK457">
        <v>1</v>
      </c>
      <c r="DL457" t="s">
        <v>3</v>
      </c>
      <c r="DM457">
        <v>0</v>
      </c>
      <c r="DN457" t="s">
        <v>3</v>
      </c>
      <c r="DO457">
        <v>0</v>
      </c>
    </row>
    <row r="458" spans="1:119" x14ac:dyDescent="0.2">
      <c r="A458">
        <f>ROW(Source!A553)</f>
        <v>553</v>
      </c>
      <c r="B458">
        <v>72309884</v>
      </c>
      <c r="C458">
        <v>72317169</v>
      </c>
      <c r="D458">
        <v>68776572</v>
      </c>
      <c r="E458">
        <v>117</v>
      </c>
      <c r="F458">
        <v>1</v>
      </c>
      <c r="G458">
        <v>1</v>
      </c>
      <c r="H458">
        <v>1</v>
      </c>
      <c r="I458" t="s">
        <v>1038</v>
      </c>
      <c r="J458" t="s">
        <v>3</v>
      </c>
      <c r="K458" t="s">
        <v>1039</v>
      </c>
      <c r="L458">
        <v>1369</v>
      </c>
      <c r="N458">
        <v>1013</v>
      </c>
      <c r="O458" t="s">
        <v>1037</v>
      </c>
      <c r="P458" t="s">
        <v>1037</v>
      </c>
      <c r="Q458">
        <v>1</v>
      </c>
      <c r="W458">
        <v>0</v>
      </c>
      <c r="X458">
        <v>-512803540</v>
      </c>
      <c r="Y458">
        <f t="shared" si="157"/>
        <v>58.61</v>
      </c>
      <c r="AA458">
        <v>0</v>
      </c>
      <c r="AB458">
        <v>0</v>
      </c>
      <c r="AC458">
        <v>0</v>
      </c>
      <c r="AD458">
        <v>393.89</v>
      </c>
      <c r="AE458">
        <v>0</v>
      </c>
      <c r="AF458">
        <v>0</v>
      </c>
      <c r="AG458">
        <v>0</v>
      </c>
      <c r="AH458">
        <v>393.89</v>
      </c>
      <c r="AI458">
        <v>1</v>
      </c>
      <c r="AJ458">
        <v>1</v>
      </c>
      <c r="AK458">
        <v>1</v>
      </c>
      <c r="AL458">
        <v>1</v>
      </c>
      <c r="AM458">
        <v>-2</v>
      </c>
      <c r="AN458">
        <v>0</v>
      </c>
      <c r="AO458">
        <v>0</v>
      </c>
      <c r="AP458">
        <v>0</v>
      </c>
      <c r="AQ458">
        <v>1</v>
      </c>
      <c r="AR458">
        <v>0</v>
      </c>
      <c r="AS458" t="s">
        <v>3</v>
      </c>
      <c r="AT458">
        <v>58.61</v>
      </c>
      <c r="AU458" t="s">
        <v>3</v>
      </c>
      <c r="AV458">
        <v>1</v>
      </c>
      <c r="AW458">
        <v>2</v>
      </c>
      <c r="AX458">
        <v>72317171</v>
      </c>
      <c r="AY458">
        <v>1</v>
      </c>
      <c r="AZ458">
        <v>0</v>
      </c>
      <c r="BA458">
        <v>487</v>
      </c>
      <c r="BB458">
        <v>1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23085.892899999999</v>
      </c>
      <c r="BN458">
        <v>58.61</v>
      </c>
      <c r="BO458">
        <v>0</v>
      </c>
      <c r="BP458">
        <v>1</v>
      </c>
      <c r="BQ458">
        <v>0</v>
      </c>
      <c r="BR458">
        <v>0</v>
      </c>
      <c r="BS458">
        <v>0</v>
      </c>
      <c r="BT458">
        <v>23085.892899999999</v>
      </c>
      <c r="BU458">
        <v>58.61</v>
      </c>
      <c r="BV458">
        <v>0</v>
      </c>
      <c r="BW458">
        <v>1</v>
      </c>
      <c r="CU458">
        <f>ROUND(AT458*Source!I553*AH458*AL458,2)</f>
        <v>2308.59</v>
      </c>
      <c r="CV458">
        <f>ROUND(Y458*Source!I553,7)</f>
        <v>5.8609999999999998</v>
      </c>
      <c r="CW458">
        <v>0</v>
      </c>
      <c r="CX458">
        <f>ROUND(Y458*Source!I553,7)</f>
        <v>5.8609999999999998</v>
      </c>
      <c r="CY458">
        <f>AD458</f>
        <v>393.89</v>
      </c>
      <c r="CZ458">
        <f>AH458</f>
        <v>393.89</v>
      </c>
      <c r="DA458">
        <f>AL458</f>
        <v>1</v>
      </c>
      <c r="DB458">
        <f t="shared" si="158"/>
        <v>23085.89</v>
      </c>
      <c r="DC458">
        <f t="shared" si="159"/>
        <v>0</v>
      </c>
      <c r="DD458" t="s">
        <v>3</v>
      </c>
      <c r="DE458" t="s">
        <v>3</v>
      </c>
      <c r="DF458">
        <f t="shared" si="163"/>
        <v>0</v>
      </c>
      <c r="DG458">
        <f t="shared" si="162"/>
        <v>0</v>
      </c>
      <c r="DH458">
        <f t="shared" si="160"/>
        <v>0</v>
      </c>
      <c r="DI458">
        <f t="shared" si="161"/>
        <v>2308.59</v>
      </c>
      <c r="DJ458">
        <f>DI458</f>
        <v>2308.59</v>
      </c>
      <c r="DK458">
        <v>1</v>
      </c>
      <c r="DL458" t="s">
        <v>3</v>
      </c>
      <c r="DM458">
        <v>0</v>
      </c>
      <c r="DN458" t="s">
        <v>3</v>
      </c>
      <c r="DO458">
        <v>0</v>
      </c>
    </row>
    <row r="459" spans="1:119" x14ac:dyDescent="0.2">
      <c r="A459">
        <f>ROW(Source!A553)</f>
        <v>553</v>
      </c>
      <c r="B459">
        <v>72309884</v>
      </c>
      <c r="C459">
        <v>72317169</v>
      </c>
      <c r="D459">
        <v>68776576</v>
      </c>
      <c r="E459">
        <v>117</v>
      </c>
      <c r="F459">
        <v>1</v>
      </c>
      <c r="G459">
        <v>1</v>
      </c>
      <c r="H459">
        <v>1</v>
      </c>
      <c r="I459" t="s">
        <v>1084</v>
      </c>
      <c r="J459" t="s">
        <v>3</v>
      </c>
      <c r="K459" t="s">
        <v>1085</v>
      </c>
      <c r="L459">
        <v>1369</v>
      </c>
      <c r="N459">
        <v>1013</v>
      </c>
      <c r="O459" t="s">
        <v>1037</v>
      </c>
      <c r="P459" t="s">
        <v>1037</v>
      </c>
      <c r="Q459">
        <v>1</v>
      </c>
      <c r="W459">
        <v>0</v>
      </c>
      <c r="X459">
        <v>1518711480</v>
      </c>
      <c r="Y459">
        <f t="shared" si="157"/>
        <v>29.25</v>
      </c>
      <c r="AA459">
        <v>0</v>
      </c>
      <c r="AB459">
        <v>0</v>
      </c>
      <c r="AC459">
        <v>0</v>
      </c>
      <c r="AD459">
        <v>452.68</v>
      </c>
      <c r="AE459">
        <v>0</v>
      </c>
      <c r="AF459">
        <v>0</v>
      </c>
      <c r="AG459">
        <v>0</v>
      </c>
      <c r="AH459">
        <v>452.68</v>
      </c>
      <c r="AI459">
        <v>1</v>
      </c>
      <c r="AJ459">
        <v>1</v>
      </c>
      <c r="AK459">
        <v>1</v>
      </c>
      <c r="AL459">
        <v>1</v>
      </c>
      <c r="AM459">
        <v>-2</v>
      </c>
      <c r="AN459">
        <v>0</v>
      </c>
      <c r="AO459">
        <v>0</v>
      </c>
      <c r="AP459">
        <v>0</v>
      </c>
      <c r="AQ459">
        <v>1</v>
      </c>
      <c r="AR459">
        <v>0</v>
      </c>
      <c r="AS459" t="s">
        <v>3</v>
      </c>
      <c r="AT459">
        <v>29.25</v>
      </c>
      <c r="AU459" t="s">
        <v>3</v>
      </c>
      <c r="AV459">
        <v>1</v>
      </c>
      <c r="AW459">
        <v>2</v>
      </c>
      <c r="AX459">
        <v>72317172</v>
      </c>
      <c r="AY459">
        <v>1</v>
      </c>
      <c r="AZ459">
        <v>0</v>
      </c>
      <c r="BA459">
        <v>488</v>
      </c>
      <c r="BB459">
        <v>1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13240.89</v>
      </c>
      <c r="BN459">
        <v>29.25</v>
      </c>
      <c r="BO459">
        <v>0</v>
      </c>
      <c r="BP459">
        <v>1</v>
      </c>
      <c r="BQ459">
        <v>0</v>
      </c>
      <c r="BR459">
        <v>0</v>
      </c>
      <c r="BS459">
        <v>0</v>
      </c>
      <c r="BT459">
        <v>13240.89</v>
      </c>
      <c r="BU459">
        <v>29.25</v>
      </c>
      <c r="BV459">
        <v>0</v>
      </c>
      <c r="BW459">
        <v>1</v>
      </c>
      <c r="CU459">
        <f>ROUND(AT459*Source!I553*AH459*AL459,2)</f>
        <v>1324.09</v>
      </c>
      <c r="CV459">
        <f>ROUND(Y459*Source!I553,7)</f>
        <v>2.9249999999999998</v>
      </c>
      <c r="CW459">
        <v>0</v>
      </c>
      <c r="CX459">
        <f>ROUND(Y459*Source!I553,7)</f>
        <v>2.9249999999999998</v>
      </c>
      <c r="CY459">
        <f>AD459</f>
        <v>452.68</v>
      </c>
      <c r="CZ459">
        <f>AH459</f>
        <v>452.68</v>
      </c>
      <c r="DA459">
        <f>AL459</f>
        <v>1</v>
      </c>
      <c r="DB459">
        <f t="shared" si="158"/>
        <v>13240.89</v>
      </c>
      <c r="DC459">
        <f t="shared" si="159"/>
        <v>0</v>
      </c>
      <c r="DD459" t="s">
        <v>3</v>
      </c>
      <c r="DE459" t="s">
        <v>3</v>
      </c>
      <c r="DF459">
        <f t="shared" si="163"/>
        <v>0</v>
      </c>
      <c r="DG459">
        <f t="shared" si="162"/>
        <v>0</v>
      </c>
      <c r="DH459">
        <f t="shared" si="160"/>
        <v>0</v>
      </c>
      <c r="DI459">
        <f t="shared" si="161"/>
        <v>1324.09</v>
      </c>
      <c r="DJ459">
        <f>DI459</f>
        <v>1324.09</v>
      </c>
      <c r="DK459">
        <v>1</v>
      </c>
      <c r="DL459" t="s">
        <v>3</v>
      </c>
      <c r="DM459">
        <v>0</v>
      </c>
      <c r="DN459" t="s">
        <v>3</v>
      </c>
      <c r="DO459">
        <v>0</v>
      </c>
    </row>
    <row r="460" spans="1:119" x14ac:dyDescent="0.2">
      <c r="A460">
        <f>ROW(Source!A553)</f>
        <v>553</v>
      </c>
      <c r="B460">
        <v>72309884</v>
      </c>
      <c r="C460">
        <v>72317169</v>
      </c>
      <c r="D460">
        <v>68776608</v>
      </c>
      <c r="E460">
        <v>117</v>
      </c>
      <c r="F460">
        <v>1</v>
      </c>
      <c r="G460">
        <v>1</v>
      </c>
      <c r="H460">
        <v>1</v>
      </c>
      <c r="I460" t="s">
        <v>920</v>
      </c>
      <c r="J460" t="s">
        <v>3</v>
      </c>
      <c r="K460" t="s">
        <v>921</v>
      </c>
      <c r="L460">
        <v>1191</v>
      </c>
      <c r="N460">
        <v>1013</v>
      </c>
      <c r="O460" t="s">
        <v>922</v>
      </c>
      <c r="P460" t="s">
        <v>922</v>
      </c>
      <c r="Q460">
        <v>1</v>
      </c>
      <c r="W460">
        <v>0</v>
      </c>
      <c r="X460">
        <v>-1417349443</v>
      </c>
      <c r="Y460">
        <f t="shared" si="157"/>
        <v>0.41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1</v>
      </c>
      <c r="AJ460">
        <v>1</v>
      </c>
      <c r="AK460">
        <v>1</v>
      </c>
      <c r="AL460">
        <v>1</v>
      </c>
      <c r="AM460">
        <v>-2</v>
      </c>
      <c r="AN460">
        <v>0</v>
      </c>
      <c r="AO460">
        <v>0</v>
      </c>
      <c r="AP460">
        <v>0</v>
      </c>
      <c r="AQ460">
        <v>1</v>
      </c>
      <c r="AR460">
        <v>0</v>
      </c>
      <c r="AS460" t="s">
        <v>3</v>
      </c>
      <c r="AT460">
        <v>0.41</v>
      </c>
      <c r="AU460" t="s">
        <v>3</v>
      </c>
      <c r="AV460">
        <v>2</v>
      </c>
      <c r="AW460">
        <v>2</v>
      </c>
      <c r="AX460">
        <v>72317173</v>
      </c>
      <c r="AY460">
        <v>1</v>
      </c>
      <c r="AZ460">
        <v>0</v>
      </c>
      <c r="BA460">
        <v>489</v>
      </c>
      <c r="BB460">
        <v>1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CV460">
        <v>0</v>
      </c>
      <c r="CW460">
        <v>0</v>
      </c>
      <c r="CX460">
        <f>ROUND(Y460*Source!I553,7)</f>
        <v>4.1000000000000002E-2</v>
      </c>
      <c r="CY460">
        <f>AD460</f>
        <v>0</v>
      </c>
      <c r="CZ460">
        <f>AH460</f>
        <v>0</v>
      </c>
      <c r="DA460">
        <f>AL460</f>
        <v>1</v>
      </c>
      <c r="DB460">
        <f t="shared" si="158"/>
        <v>0</v>
      </c>
      <c r="DC460">
        <f t="shared" si="159"/>
        <v>0</v>
      </c>
      <c r="DD460" t="s">
        <v>3</v>
      </c>
      <c r="DE460" t="s">
        <v>3</v>
      </c>
      <c r="DF460">
        <f t="shared" si="163"/>
        <v>0</v>
      </c>
      <c r="DG460">
        <f t="shared" si="162"/>
        <v>0</v>
      </c>
      <c r="DH460">
        <f t="shared" si="160"/>
        <v>0</v>
      </c>
      <c r="DI460">
        <f t="shared" si="161"/>
        <v>0</v>
      </c>
      <c r="DJ460">
        <f>DI460</f>
        <v>0</v>
      </c>
      <c r="DK460">
        <v>0</v>
      </c>
      <c r="DL460" t="s">
        <v>3</v>
      </c>
      <c r="DM460">
        <v>0</v>
      </c>
      <c r="DN460" t="s">
        <v>3</v>
      </c>
      <c r="DO460">
        <v>0</v>
      </c>
    </row>
    <row r="461" spans="1:119" x14ac:dyDescent="0.2">
      <c r="A461">
        <f>ROW(Source!A553)</f>
        <v>553</v>
      </c>
      <c r="B461">
        <v>72309884</v>
      </c>
      <c r="C461">
        <v>72317169</v>
      </c>
      <c r="D461">
        <v>68784047</v>
      </c>
      <c r="E461">
        <v>1</v>
      </c>
      <c r="F461">
        <v>1</v>
      </c>
      <c r="G461">
        <v>1</v>
      </c>
      <c r="H461">
        <v>2</v>
      </c>
      <c r="I461" t="s">
        <v>978</v>
      </c>
      <c r="J461" t="s">
        <v>979</v>
      </c>
      <c r="K461" t="s">
        <v>980</v>
      </c>
      <c r="L461">
        <v>1368</v>
      </c>
      <c r="N461">
        <v>1011</v>
      </c>
      <c r="O461" t="s">
        <v>926</v>
      </c>
      <c r="P461" t="s">
        <v>926</v>
      </c>
      <c r="Q461">
        <v>1</v>
      </c>
      <c r="W461">
        <v>0</v>
      </c>
      <c r="X461">
        <v>-849950259</v>
      </c>
      <c r="Y461">
        <f t="shared" si="157"/>
        <v>0.41</v>
      </c>
      <c r="AA461">
        <v>0</v>
      </c>
      <c r="AB461">
        <v>579.09</v>
      </c>
      <c r="AC461">
        <v>393.89</v>
      </c>
      <c r="AD461">
        <v>0</v>
      </c>
      <c r="AE461">
        <v>0</v>
      </c>
      <c r="AF461">
        <v>579.09</v>
      </c>
      <c r="AG461">
        <v>393.89</v>
      </c>
      <c r="AH461">
        <v>0</v>
      </c>
      <c r="AI461">
        <v>1</v>
      </c>
      <c r="AJ461">
        <v>1</v>
      </c>
      <c r="AK461">
        <v>1</v>
      </c>
      <c r="AL461">
        <v>1</v>
      </c>
      <c r="AM461">
        <v>-2</v>
      </c>
      <c r="AN461">
        <v>0</v>
      </c>
      <c r="AO461">
        <v>0</v>
      </c>
      <c r="AP461">
        <v>0</v>
      </c>
      <c r="AQ461">
        <v>1</v>
      </c>
      <c r="AR461">
        <v>0</v>
      </c>
      <c r="AS461" t="s">
        <v>3</v>
      </c>
      <c r="AT461">
        <v>0.41</v>
      </c>
      <c r="AU461" t="s">
        <v>3</v>
      </c>
      <c r="AV461">
        <v>1</v>
      </c>
      <c r="AW461">
        <v>2</v>
      </c>
      <c r="AX461">
        <v>72317174</v>
      </c>
      <c r="AY461">
        <v>1</v>
      </c>
      <c r="AZ461">
        <v>0</v>
      </c>
      <c r="BA461">
        <v>490</v>
      </c>
      <c r="BB461">
        <v>1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237.42689999999999</v>
      </c>
      <c r="BL461">
        <v>161.49489999999997</v>
      </c>
      <c r="BM461">
        <v>0</v>
      </c>
      <c r="BN461">
        <v>0</v>
      </c>
      <c r="BO461">
        <v>0.41</v>
      </c>
      <c r="BP461">
        <v>1</v>
      </c>
      <c r="BQ461">
        <v>0</v>
      </c>
      <c r="BR461">
        <v>237.42689999999999</v>
      </c>
      <c r="BS461">
        <v>161.49489999999997</v>
      </c>
      <c r="BT461">
        <v>0</v>
      </c>
      <c r="BU461">
        <v>0</v>
      </c>
      <c r="BV461">
        <v>0.41</v>
      </c>
      <c r="BW461">
        <v>1</v>
      </c>
      <c r="CV461">
        <v>0</v>
      </c>
      <c r="CW461">
        <f>ROUND(Y461*Source!I553*DO461,7)</f>
        <v>4.1000000000000002E-2</v>
      </c>
      <c r="CX461">
        <f>ROUND(Y461*Source!I553,7)</f>
        <v>4.1000000000000002E-2</v>
      </c>
      <c r="CY461">
        <f>AB461</f>
        <v>579.09</v>
      </c>
      <c r="CZ461">
        <f>AF461</f>
        <v>579.09</v>
      </c>
      <c r="DA461">
        <f>AJ461</f>
        <v>1</v>
      </c>
      <c r="DB461">
        <f t="shared" si="158"/>
        <v>237.43</v>
      </c>
      <c r="DC461">
        <f t="shared" si="159"/>
        <v>161.49</v>
      </c>
      <c r="DD461" t="s">
        <v>3</v>
      </c>
      <c r="DE461" t="s">
        <v>3</v>
      </c>
      <c r="DF461">
        <f t="shared" si="163"/>
        <v>0</v>
      </c>
      <c r="DG461">
        <f t="shared" si="162"/>
        <v>23.74</v>
      </c>
      <c r="DH461">
        <f t="shared" si="160"/>
        <v>16.149999999999999</v>
      </c>
      <c r="DI461">
        <f t="shared" si="161"/>
        <v>0</v>
      </c>
      <c r="DJ461">
        <f>DG461+DH461</f>
        <v>39.89</v>
      </c>
      <c r="DK461">
        <v>1</v>
      </c>
      <c r="DL461" t="s">
        <v>947</v>
      </c>
      <c r="DM461">
        <v>4</v>
      </c>
      <c r="DN461" t="s">
        <v>922</v>
      </c>
      <c r="DO461">
        <v>1</v>
      </c>
    </row>
    <row r="462" spans="1:119" x14ac:dyDescent="0.2">
      <c r="A462">
        <f>ROW(Source!A553)</f>
        <v>553</v>
      </c>
      <c r="B462">
        <v>72309884</v>
      </c>
      <c r="C462">
        <v>72317169</v>
      </c>
      <c r="D462">
        <v>68784203</v>
      </c>
      <c r="E462">
        <v>1</v>
      </c>
      <c r="F462">
        <v>1</v>
      </c>
      <c r="G462">
        <v>1</v>
      </c>
      <c r="H462">
        <v>2</v>
      </c>
      <c r="I462" t="s">
        <v>1023</v>
      </c>
      <c r="J462" t="s">
        <v>1024</v>
      </c>
      <c r="K462" t="s">
        <v>1025</v>
      </c>
      <c r="L462">
        <v>1368</v>
      </c>
      <c r="N462">
        <v>1011</v>
      </c>
      <c r="O462" t="s">
        <v>926</v>
      </c>
      <c r="P462" t="s">
        <v>926</v>
      </c>
      <c r="Q462">
        <v>1</v>
      </c>
      <c r="W462">
        <v>0</v>
      </c>
      <c r="X462">
        <v>344474007</v>
      </c>
      <c r="Y462">
        <f t="shared" si="157"/>
        <v>3.1</v>
      </c>
      <c r="AA462">
        <v>0</v>
      </c>
      <c r="AB462">
        <v>13.72</v>
      </c>
      <c r="AC462">
        <v>0</v>
      </c>
      <c r="AD462">
        <v>0</v>
      </c>
      <c r="AE462">
        <v>0</v>
      </c>
      <c r="AF462">
        <v>8.6300000000000008</v>
      </c>
      <c r="AG462">
        <v>0</v>
      </c>
      <c r="AH462">
        <v>0</v>
      </c>
      <c r="AI462">
        <v>1</v>
      </c>
      <c r="AJ462">
        <v>1.59</v>
      </c>
      <c r="AK462">
        <v>1</v>
      </c>
      <c r="AL462">
        <v>1</v>
      </c>
      <c r="AM462">
        <v>2</v>
      </c>
      <c r="AN462">
        <v>0</v>
      </c>
      <c r="AO462">
        <v>0</v>
      </c>
      <c r="AP462">
        <v>0</v>
      </c>
      <c r="AQ462">
        <v>1</v>
      </c>
      <c r="AR462">
        <v>0</v>
      </c>
      <c r="AS462" t="s">
        <v>3</v>
      </c>
      <c r="AT462">
        <v>3.1</v>
      </c>
      <c r="AU462" t="s">
        <v>3</v>
      </c>
      <c r="AV462">
        <v>1</v>
      </c>
      <c r="AW462">
        <v>2</v>
      </c>
      <c r="AX462">
        <v>72317175</v>
      </c>
      <c r="AY462">
        <v>1</v>
      </c>
      <c r="AZ462">
        <v>0</v>
      </c>
      <c r="BA462">
        <v>491</v>
      </c>
      <c r="BB462">
        <v>1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26.753000000000004</v>
      </c>
      <c r="BL462">
        <v>0</v>
      </c>
      <c r="BM462">
        <v>0</v>
      </c>
      <c r="BN462">
        <v>0</v>
      </c>
      <c r="BO462">
        <v>0</v>
      </c>
      <c r="BP462">
        <v>1</v>
      </c>
      <c r="BQ462">
        <v>0</v>
      </c>
      <c r="BR462">
        <v>26.753000000000004</v>
      </c>
      <c r="BS462">
        <v>0</v>
      </c>
      <c r="BT462">
        <v>0</v>
      </c>
      <c r="BU462">
        <v>0</v>
      </c>
      <c r="BV462">
        <v>0</v>
      </c>
      <c r="BW462">
        <v>1</v>
      </c>
      <c r="CV462">
        <v>0</v>
      </c>
      <c r="CW462">
        <f>ROUND(Y462*Source!I553*DO462,7)</f>
        <v>0</v>
      </c>
      <c r="CX462">
        <f>ROUND(Y462*Source!I553,7)</f>
        <v>0.31</v>
      </c>
      <c r="CY462">
        <f>AB462</f>
        <v>13.72</v>
      </c>
      <c r="CZ462">
        <f>AF462</f>
        <v>8.6300000000000008</v>
      </c>
      <c r="DA462">
        <f>AJ462</f>
        <v>1.59</v>
      </c>
      <c r="DB462">
        <f t="shared" si="158"/>
        <v>26.75</v>
      </c>
      <c r="DC462">
        <f t="shared" si="159"/>
        <v>0</v>
      </c>
      <c r="DD462" t="s">
        <v>3</v>
      </c>
      <c r="DE462" t="s">
        <v>3</v>
      </c>
      <c r="DF462">
        <f t="shared" si="163"/>
        <v>0</v>
      </c>
      <c r="DG462">
        <f>ROUND(ROUND(AF462*AJ462,2)*CX462,2)</f>
        <v>4.25</v>
      </c>
      <c r="DH462">
        <f t="shared" si="160"/>
        <v>0</v>
      </c>
      <c r="DI462">
        <f t="shared" si="161"/>
        <v>0</v>
      </c>
      <c r="DJ462">
        <f>DG462+DH462</f>
        <v>4.25</v>
      </c>
      <c r="DK462">
        <v>0</v>
      </c>
      <c r="DL462" t="s">
        <v>3</v>
      </c>
      <c r="DM462">
        <v>0</v>
      </c>
      <c r="DN462" t="s">
        <v>3</v>
      </c>
      <c r="DO462">
        <v>0</v>
      </c>
    </row>
    <row r="463" spans="1:119" x14ac:dyDescent="0.2">
      <c r="A463">
        <f>ROW(Source!A553)</f>
        <v>553</v>
      </c>
      <c r="B463">
        <v>72309884</v>
      </c>
      <c r="C463">
        <v>72317169</v>
      </c>
      <c r="D463">
        <v>68784226</v>
      </c>
      <c r="E463">
        <v>1</v>
      </c>
      <c r="F463">
        <v>1</v>
      </c>
      <c r="G463">
        <v>1</v>
      </c>
      <c r="H463">
        <v>2</v>
      </c>
      <c r="I463" t="s">
        <v>1336</v>
      </c>
      <c r="J463" t="s">
        <v>1337</v>
      </c>
      <c r="K463" t="s">
        <v>1338</v>
      </c>
      <c r="L463">
        <v>1368</v>
      </c>
      <c r="N463">
        <v>1011</v>
      </c>
      <c r="O463" t="s">
        <v>926</v>
      </c>
      <c r="P463" t="s">
        <v>926</v>
      </c>
      <c r="Q463">
        <v>1</v>
      </c>
      <c r="W463">
        <v>0</v>
      </c>
      <c r="X463">
        <v>-956829350</v>
      </c>
      <c r="Y463">
        <f t="shared" si="157"/>
        <v>28.4</v>
      </c>
      <c r="AA463">
        <v>0</v>
      </c>
      <c r="AB463">
        <v>9.83</v>
      </c>
      <c r="AC463">
        <v>0</v>
      </c>
      <c r="AD463">
        <v>0</v>
      </c>
      <c r="AE463">
        <v>0</v>
      </c>
      <c r="AF463">
        <v>7.56</v>
      </c>
      <c r="AG463">
        <v>0</v>
      </c>
      <c r="AH463">
        <v>0</v>
      </c>
      <c r="AI463">
        <v>1</v>
      </c>
      <c r="AJ463">
        <v>1.3</v>
      </c>
      <c r="AK463">
        <v>1</v>
      </c>
      <c r="AL463">
        <v>1</v>
      </c>
      <c r="AM463">
        <v>2</v>
      </c>
      <c r="AN463">
        <v>0</v>
      </c>
      <c r="AO463">
        <v>0</v>
      </c>
      <c r="AP463">
        <v>0</v>
      </c>
      <c r="AQ463">
        <v>1</v>
      </c>
      <c r="AR463">
        <v>0</v>
      </c>
      <c r="AS463" t="s">
        <v>3</v>
      </c>
      <c r="AT463">
        <v>28.4</v>
      </c>
      <c r="AU463" t="s">
        <v>3</v>
      </c>
      <c r="AV463">
        <v>1</v>
      </c>
      <c r="AW463">
        <v>2</v>
      </c>
      <c r="AX463">
        <v>72317176</v>
      </c>
      <c r="AY463">
        <v>1</v>
      </c>
      <c r="AZ463">
        <v>0</v>
      </c>
      <c r="BA463">
        <v>492</v>
      </c>
      <c r="BB463">
        <v>1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214.70399999999998</v>
      </c>
      <c r="BL463">
        <v>0</v>
      </c>
      <c r="BM463">
        <v>0</v>
      </c>
      <c r="BN463">
        <v>0</v>
      </c>
      <c r="BO463">
        <v>0</v>
      </c>
      <c r="BP463">
        <v>1</v>
      </c>
      <c r="BQ463">
        <v>0</v>
      </c>
      <c r="BR463">
        <v>214.70399999999998</v>
      </c>
      <c r="BS463">
        <v>0</v>
      </c>
      <c r="BT463">
        <v>0</v>
      </c>
      <c r="BU463">
        <v>0</v>
      </c>
      <c r="BV463">
        <v>0</v>
      </c>
      <c r="BW463">
        <v>1</v>
      </c>
      <c r="CV463">
        <v>0</v>
      </c>
      <c r="CW463">
        <f>ROUND(Y463*Source!I553*DO463,7)</f>
        <v>0</v>
      </c>
      <c r="CX463">
        <f>ROUND(Y463*Source!I553,7)</f>
        <v>2.84</v>
      </c>
      <c r="CY463">
        <f>AB463</f>
        <v>9.83</v>
      </c>
      <c r="CZ463">
        <f>AF463</f>
        <v>7.56</v>
      </c>
      <c r="DA463">
        <f>AJ463</f>
        <v>1.3</v>
      </c>
      <c r="DB463">
        <f t="shared" si="158"/>
        <v>214.7</v>
      </c>
      <c r="DC463">
        <f t="shared" si="159"/>
        <v>0</v>
      </c>
      <c r="DD463" t="s">
        <v>3</v>
      </c>
      <c r="DE463" t="s">
        <v>3</v>
      </c>
      <c r="DF463">
        <f t="shared" si="163"/>
        <v>0</v>
      </c>
      <c r="DG463">
        <f>ROUND(ROUND(AF463*AJ463,2)*CX463,2)</f>
        <v>27.92</v>
      </c>
      <c r="DH463">
        <f t="shared" si="160"/>
        <v>0</v>
      </c>
      <c r="DI463">
        <f t="shared" si="161"/>
        <v>0</v>
      </c>
      <c r="DJ463">
        <f>DG463+DH463</f>
        <v>27.92</v>
      </c>
      <c r="DK463">
        <v>0</v>
      </c>
      <c r="DL463" t="s">
        <v>3</v>
      </c>
      <c r="DM463">
        <v>0</v>
      </c>
      <c r="DN463" t="s">
        <v>3</v>
      </c>
      <c r="DO463">
        <v>0</v>
      </c>
    </row>
    <row r="464" spans="1:119" x14ac:dyDescent="0.2">
      <c r="A464">
        <f>ROW(Source!A553)</f>
        <v>553</v>
      </c>
      <c r="B464">
        <v>72309884</v>
      </c>
      <c r="C464">
        <v>72317169</v>
      </c>
      <c r="D464">
        <v>68784243</v>
      </c>
      <c r="E464">
        <v>1</v>
      </c>
      <c r="F464">
        <v>1</v>
      </c>
      <c r="G464">
        <v>1</v>
      </c>
      <c r="H464">
        <v>2</v>
      </c>
      <c r="I464" t="s">
        <v>941</v>
      </c>
      <c r="J464" t="s">
        <v>942</v>
      </c>
      <c r="K464" t="s">
        <v>943</v>
      </c>
      <c r="L464">
        <v>1368</v>
      </c>
      <c r="N464">
        <v>1011</v>
      </c>
      <c r="O464" t="s">
        <v>926</v>
      </c>
      <c r="P464" t="s">
        <v>926</v>
      </c>
      <c r="Q464">
        <v>1</v>
      </c>
      <c r="W464">
        <v>0</v>
      </c>
      <c r="X464">
        <v>303316554</v>
      </c>
      <c r="Y464">
        <f t="shared" si="157"/>
        <v>7.8</v>
      </c>
      <c r="AA464">
        <v>0</v>
      </c>
      <c r="AB464">
        <v>42.96</v>
      </c>
      <c r="AC464">
        <v>0</v>
      </c>
      <c r="AD464">
        <v>0</v>
      </c>
      <c r="AE464">
        <v>0</v>
      </c>
      <c r="AF464">
        <v>42.96</v>
      </c>
      <c r="AG464">
        <v>0</v>
      </c>
      <c r="AH464">
        <v>0</v>
      </c>
      <c r="AI464">
        <v>1</v>
      </c>
      <c r="AJ464">
        <v>1</v>
      </c>
      <c r="AK464">
        <v>1</v>
      </c>
      <c r="AL464">
        <v>1</v>
      </c>
      <c r="AM464">
        <v>-2</v>
      </c>
      <c r="AN464">
        <v>0</v>
      </c>
      <c r="AO464">
        <v>0</v>
      </c>
      <c r="AP464">
        <v>0</v>
      </c>
      <c r="AQ464">
        <v>1</v>
      </c>
      <c r="AR464">
        <v>0</v>
      </c>
      <c r="AS464" t="s">
        <v>3</v>
      </c>
      <c r="AT464">
        <v>7.8</v>
      </c>
      <c r="AU464" t="s">
        <v>3</v>
      </c>
      <c r="AV464">
        <v>1</v>
      </c>
      <c r="AW464">
        <v>2</v>
      </c>
      <c r="AX464">
        <v>72317177</v>
      </c>
      <c r="AY464">
        <v>1</v>
      </c>
      <c r="AZ464">
        <v>0</v>
      </c>
      <c r="BA464">
        <v>493</v>
      </c>
      <c r="BB464">
        <v>1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335.08800000000002</v>
      </c>
      <c r="BL464">
        <v>0</v>
      </c>
      <c r="BM464">
        <v>0</v>
      </c>
      <c r="BN464">
        <v>0</v>
      </c>
      <c r="BO464">
        <v>0</v>
      </c>
      <c r="BP464">
        <v>1</v>
      </c>
      <c r="BQ464">
        <v>0</v>
      </c>
      <c r="BR464">
        <v>335.08800000000002</v>
      </c>
      <c r="BS464">
        <v>0</v>
      </c>
      <c r="BT464">
        <v>0</v>
      </c>
      <c r="BU464">
        <v>0</v>
      </c>
      <c r="BV464">
        <v>0</v>
      </c>
      <c r="BW464">
        <v>1</v>
      </c>
      <c r="CV464">
        <v>0</v>
      </c>
      <c r="CW464">
        <f>ROUND(Y464*Source!I553*DO464,7)</f>
        <v>0</v>
      </c>
      <c r="CX464">
        <f>ROUND(Y464*Source!I553,7)</f>
        <v>0.78</v>
      </c>
      <c r="CY464">
        <f>AB464</f>
        <v>42.96</v>
      </c>
      <c r="CZ464">
        <f>AF464</f>
        <v>42.96</v>
      </c>
      <c r="DA464">
        <f>AJ464</f>
        <v>1</v>
      </c>
      <c r="DB464">
        <f t="shared" si="158"/>
        <v>335.09</v>
      </c>
      <c r="DC464">
        <f t="shared" si="159"/>
        <v>0</v>
      </c>
      <c r="DD464" t="s">
        <v>3</v>
      </c>
      <c r="DE464" t="s">
        <v>3</v>
      </c>
      <c r="DF464">
        <f t="shared" si="163"/>
        <v>0</v>
      </c>
      <c r="DG464">
        <f>ROUND(ROUND(AF464,2)*CX464,2)</f>
        <v>33.51</v>
      </c>
      <c r="DH464">
        <f t="shared" si="160"/>
        <v>0</v>
      </c>
      <c r="DI464">
        <f t="shared" si="161"/>
        <v>0</v>
      </c>
      <c r="DJ464">
        <f>DG464+DH464</f>
        <v>33.51</v>
      </c>
      <c r="DK464">
        <v>1</v>
      </c>
      <c r="DL464" t="s">
        <v>3</v>
      </c>
      <c r="DM464">
        <v>0</v>
      </c>
      <c r="DN464" t="s">
        <v>3</v>
      </c>
      <c r="DO464">
        <v>0</v>
      </c>
    </row>
    <row r="465" spans="1:119" x14ac:dyDescent="0.2">
      <c r="A465">
        <f>ROW(Source!A553)</f>
        <v>553</v>
      </c>
      <c r="B465">
        <v>72309884</v>
      </c>
      <c r="C465">
        <v>72317169</v>
      </c>
      <c r="D465">
        <v>68852066</v>
      </c>
      <c r="E465">
        <v>1</v>
      </c>
      <c r="F465">
        <v>1</v>
      </c>
      <c r="G465">
        <v>1</v>
      </c>
      <c r="H465">
        <v>3</v>
      </c>
      <c r="I465" t="s">
        <v>955</v>
      </c>
      <c r="J465" t="s">
        <v>956</v>
      </c>
      <c r="K465" t="s">
        <v>957</v>
      </c>
      <c r="L465">
        <v>1346</v>
      </c>
      <c r="N465">
        <v>1009</v>
      </c>
      <c r="O465" t="s">
        <v>443</v>
      </c>
      <c r="P465" t="s">
        <v>443</v>
      </c>
      <c r="Q465">
        <v>1</v>
      </c>
      <c r="W465">
        <v>0</v>
      </c>
      <c r="X465">
        <v>-163259778</v>
      </c>
      <c r="Y465">
        <f t="shared" si="157"/>
        <v>1.24</v>
      </c>
      <c r="AA465">
        <v>144.74</v>
      </c>
      <c r="AB465">
        <v>0</v>
      </c>
      <c r="AC465">
        <v>0</v>
      </c>
      <c r="AD465">
        <v>0</v>
      </c>
      <c r="AE465">
        <v>155.63</v>
      </c>
      <c r="AF465">
        <v>0</v>
      </c>
      <c r="AG465">
        <v>0</v>
      </c>
      <c r="AH465">
        <v>0</v>
      </c>
      <c r="AI465">
        <v>0.93</v>
      </c>
      <c r="AJ465">
        <v>1</v>
      </c>
      <c r="AK465">
        <v>1</v>
      </c>
      <c r="AL465">
        <v>1</v>
      </c>
      <c r="AM465">
        <v>2</v>
      </c>
      <c r="AN465">
        <v>0</v>
      </c>
      <c r="AO465">
        <v>0</v>
      </c>
      <c r="AP465">
        <v>0</v>
      </c>
      <c r="AQ465">
        <v>1</v>
      </c>
      <c r="AR465">
        <v>0</v>
      </c>
      <c r="AS465" t="s">
        <v>3</v>
      </c>
      <c r="AT465">
        <v>1.24</v>
      </c>
      <c r="AU465" t="s">
        <v>3</v>
      </c>
      <c r="AV465">
        <v>0</v>
      </c>
      <c r="AW465">
        <v>2</v>
      </c>
      <c r="AX465">
        <v>72317178</v>
      </c>
      <c r="AY465">
        <v>1</v>
      </c>
      <c r="AZ465">
        <v>0</v>
      </c>
      <c r="BA465">
        <v>494</v>
      </c>
      <c r="BB465">
        <v>1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192.9812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1</v>
      </c>
      <c r="BQ465">
        <v>192.9812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1</v>
      </c>
      <c r="CV465">
        <v>0</v>
      </c>
      <c r="CW465">
        <v>0</v>
      </c>
      <c r="CX465">
        <f>ROUND(Y465*Source!I553,7)</f>
        <v>0.124</v>
      </c>
      <c r="CY465">
        <f>AA465</f>
        <v>144.74</v>
      </c>
      <c r="CZ465">
        <f>AE465</f>
        <v>155.63</v>
      </c>
      <c r="DA465">
        <f>AI465</f>
        <v>0.93</v>
      </c>
      <c r="DB465">
        <f t="shared" si="158"/>
        <v>192.98</v>
      </c>
      <c r="DC465">
        <f t="shared" si="159"/>
        <v>0</v>
      </c>
      <c r="DD465" t="s">
        <v>3</v>
      </c>
      <c r="DE465" t="s">
        <v>3</v>
      </c>
      <c r="DF465">
        <f>ROUND(ROUND(AE465*AI465,2)*CX465,2)</f>
        <v>17.95</v>
      </c>
      <c r="DG465">
        <f>ROUND(ROUND(AF465,2)*CX465,2)</f>
        <v>0</v>
      </c>
      <c r="DH465">
        <f t="shared" si="160"/>
        <v>0</v>
      </c>
      <c r="DI465">
        <f t="shared" si="161"/>
        <v>0</v>
      </c>
      <c r="DJ465">
        <f>DF465</f>
        <v>17.95</v>
      </c>
      <c r="DK465">
        <v>0</v>
      </c>
      <c r="DL465" t="s">
        <v>3</v>
      </c>
      <c r="DM465">
        <v>0</v>
      </c>
      <c r="DN465" t="s">
        <v>3</v>
      </c>
      <c r="DO465">
        <v>0</v>
      </c>
    </row>
    <row r="466" spans="1:119" x14ac:dyDescent="0.2">
      <c r="A466">
        <f>ROW(Source!A553)</f>
        <v>553</v>
      </c>
      <c r="B466">
        <v>72309884</v>
      </c>
      <c r="C466">
        <v>72317169</v>
      </c>
      <c r="D466">
        <v>68853976</v>
      </c>
      <c r="E466">
        <v>1</v>
      </c>
      <c r="F466">
        <v>1</v>
      </c>
      <c r="G466">
        <v>1</v>
      </c>
      <c r="H466">
        <v>3</v>
      </c>
      <c r="I466" t="s">
        <v>1032</v>
      </c>
      <c r="J466" t="s">
        <v>1033</v>
      </c>
      <c r="K466" t="s">
        <v>1034</v>
      </c>
      <c r="L466">
        <v>1346</v>
      </c>
      <c r="N466">
        <v>1009</v>
      </c>
      <c r="O466" t="s">
        <v>443</v>
      </c>
      <c r="P466" t="s">
        <v>443</v>
      </c>
      <c r="Q466">
        <v>1</v>
      </c>
      <c r="W466">
        <v>0</v>
      </c>
      <c r="X466">
        <v>-373327139</v>
      </c>
      <c r="Y466">
        <f t="shared" si="157"/>
        <v>0.11</v>
      </c>
      <c r="AA466">
        <v>92.02</v>
      </c>
      <c r="AB466">
        <v>0</v>
      </c>
      <c r="AC466">
        <v>0</v>
      </c>
      <c r="AD466">
        <v>0</v>
      </c>
      <c r="AE466">
        <v>56.11</v>
      </c>
      <c r="AF466">
        <v>0</v>
      </c>
      <c r="AG466">
        <v>0</v>
      </c>
      <c r="AH466">
        <v>0</v>
      </c>
      <c r="AI466">
        <v>1.64</v>
      </c>
      <c r="AJ466">
        <v>1</v>
      </c>
      <c r="AK466">
        <v>1</v>
      </c>
      <c r="AL466">
        <v>1</v>
      </c>
      <c r="AM466">
        <v>2</v>
      </c>
      <c r="AN466">
        <v>0</v>
      </c>
      <c r="AO466">
        <v>0</v>
      </c>
      <c r="AP466">
        <v>0</v>
      </c>
      <c r="AQ466">
        <v>1</v>
      </c>
      <c r="AR466">
        <v>0</v>
      </c>
      <c r="AS466" t="s">
        <v>3</v>
      </c>
      <c r="AT466">
        <v>0.11</v>
      </c>
      <c r="AU466" t="s">
        <v>3</v>
      </c>
      <c r="AV466">
        <v>0</v>
      </c>
      <c r="AW466">
        <v>2</v>
      </c>
      <c r="AX466">
        <v>72317179</v>
      </c>
      <c r="AY466">
        <v>1</v>
      </c>
      <c r="AZ466">
        <v>0</v>
      </c>
      <c r="BA466">
        <v>495</v>
      </c>
      <c r="BB466">
        <v>1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6.1721000000000004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1</v>
      </c>
      <c r="BQ466">
        <v>6.1721000000000004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1</v>
      </c>
      <c r="CV466">
        <v>0</v>
      </c>
      <c r="CW466">
        <v>0</v>
      </c>
      <c r="CX466">
        <f>ROUND(Y466*Source!I553,7)</f>
        <v>1.0999999999999999E-2</v>
      </c>
      <c r="CY466">
        <f>AA466</f>
        <v>92.02</v>
      </c>
      <c r="CZ466">
        <f>AE466</f>
        <v>56.11</v>
      </c>
      <c r="DA466">
        <f>AI466</f>
        <v>1.64</v>
      </c>
      <c r="DB466">
        <f t="shared" si="158"/>
        <v>6.17</v>
      </c>
      <c r="DC466">
        <f t="shared" si="159"/>
        <v>0</v>
      </c>
      <c r="DD466" t="s">
        <v>3</v>
      </c>
      <c r="DE466" t="s">
        <v>3</v>
      </c>
      <c r="DF466">
        <f>ROUND(ROUND(AE466*AI466,2)*CX466,2)</f>
        <v>1.01</v>
      </c>
      <c r="DG466">
        <f>ROUND(ROUND(AF466,2)*CX466,2)</f>
        <v>0</v>
      </c>
      <c r="DH466">
        <f t="shared" si="160"/>
        <v>0</v>
      </c>
      <c r="DI466">
        <f t="shared" si="161"/>
        <v>0</v>
      </c>
      <c r="DJ466">
        <f>DF466</f>
        <v>1.01</v>
      </c>
      <c r="DK466">
        <v>0</v>
      </c>
      <c r="DL466" t="s">
        <v>3</v>
      </c>
      <c r="DM466">
        <v>0</v>
      </c>
      <c r="DN466" t="s">
        <v>3</v>
      </c>
      <c r="DO466">
        <v>0</v>
      </c>
    </row>
    <row r="467" spans="1:119" x14ac:dyDescent="0.2">
      <c r="A467">
        <f>ROW(Source!A553)</f>
        <v>553</v>
      </c>
      <c r="B467">
        <v>72309884</v>
      </c>
      <c r="C467">
        <v>72317169</v>
      </c>
      <c r="D467">
        <v>68870846</v>
      </c>
      <c r="E467">
        <v>1</v>
      </c>
      <c r="F467">
        <v>1</v>
      </c>
      <c r="G467">
        <v>1</v>
      </c>
      <c r="H467">
        <v>3</v>
      </c>
      <c r="I467" t="s">
        <v>441</v>
      </c>
      <c r="J467" t="s">
        <v>444</v>
      </c>
      <c r="K467" t="s">
        <v>442</v>
      </c>
      <c r="L467">
        <v>1346</v>
      </c>
      <c r="N467">
        <v>1009</v>
      </c>
      <c r="O467" t="s">
        <v>443</v>
      </c>
      <c r="P467" t="s">
        <v>443</v>
      </c>
      <c r="Q467">
        <v>1</v>
      </c>
      <c r="W467">
        <v>0</v>
      </c>
      <c r="X467">
        <v>-939965935</v>
      </c>
      <c r="Y467">
        <f t="shared" si="157"/>
        <v>0.45</v>
      </c>
      <c r="AA467">
        <v>98.17</v>
      </c>
      <c r="AB467">
        <v>0</v>
      </c>
      <c r="AC467">
        <v>0</v>
      </c>
      <c r="AD467">
        <v>0</v>
      </c>
      <c r="AE467">
        <v>60.6</v>
      </c>
      <c r="AF467">
        <v>0</v>
      </c>
      <c r="AG467">
        <v>0</v>
      </c>
      <c r="AH467">
        <v>0</v>
      </c>
      <c r="AI467">
        <v>1.62</v>
      </c>
      <c r="AJ467">
        <v>1</v>
      </c>
      <c r="AK467">
        <v>1</v>
      </c>
      <c r="AL467">
        <v>1</v>
      </c>
      <c r="AM467">
        <v>2</v>
      </c>
      <c r="AN467">
        <v>0</v>
      </c>
      <c r="AO467">
        <v>0</v>
      </c>
      <c r="AP467">
        <v>0</v>
      </c>
      <c r="AQ467">
        <v>1</v>
      </c>
      <c r="AR467">
        <v>0</v>
      </c>
      <c r="AS467" t="s">
        <v>3</v>
      </c>
      <c r="AT467">
        <v>0.45</v>
      </c>
      <c r="AU467" t="s">
        <v>3</v>
      </c>
      <c r="AV467">
        <v>0</v>
      </c>
      <c r="AW467">
        <v>2</v>
      </c>
      <c r="AX467">
        <v>72317180</v>
      </c>
      <c r="AY467">
        <v>1</v>
      </c>
      <c r="AZ467">
        <v>0</v>
      </c>
      <c r="BA467">
        <v>496</v>
      </c>
      <c r="BB467">
        <v>1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27.27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1</v>
      </c>
      <c r="BQ467">
        <v>27.27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1</v>
      </c>
      <c r="CV467">
        <v>0</v>
      </c>
      <c r="CW467">
        <v>0</v>
      </c>
      <c r="CX467">
        <f>ROUND(Y467*Source!I553,7)</f>
        <v>4.4999999999999998E-2</v>
      </c>
      <c r="CY467">
        <f>AA467</f>
        <v>98.17</v>
      </c>
      <c r="CZ467">
        <f>AE467</f>
        <v>60.6</v>
      </c>
      <c r="DA467">
        <f>AI467</f>
        <v>1.62</v>
      </c>
      <c r="DB467">
        <f t="shared" si="158"/>
        <v>27.27</v>
      </c>
      <c r="DC467">
        <f t="shared" si="159"/>
        <v>0</v>
      </c>
      <c r="DD467" t="s">
        <v>3</v>
      </c>
      <c r="DE467" t="s">
        <v>3</v>
      </c>
      <c r="DF467">
        <f>ROUND(ROUND(AE467*AI467,2)*CX467,2)</f>
        <v>4.42</v>
      </c>
      <c r="DG467">
        <f>ROUND(ROUND(AF467,2)*CX467,2)</f>
        <v>0</v>
      </c>
      <c r="DH467">
        <f t="shared" si="160"/>
        <v>0</v>
      </c>
      <c r="DI467">
        <f t="shared" si="161"/>
        <v>0</v>
      </c>
      <c r="DJ467">
        <f>DF467</f>
        <v>4.42</v>
      </c>
      <c r="DK467">
        <v>0</v>
      </c>
      <c r="DL467" t="s">
        <v>3</v>
      </c>
      <c r="DM467">
        <v>0</v>
      </c>
      <c r="DN467" t="s">
        <v>3</v>
      </c>
      <c r="DO467">
        <v>0</v>
      </c>
    </row>
    <row r="468" spans="1:119" x14ac:dyDescent="0.2">
      <c r="A468">
        <f>ROW(Source!A555)</f>
        <v>555</v>
      </c>
      <c r="B468">
        <v>72309884</v>
      </c>
      <c r="C468">
        <v>72317273</v>
      </c>
      <c r="D468">
        <v>70491015</v>
      </c>
      <c r="E468">
        <v>118</v>
      </c>
      <c r="F468">
        <v>1</v>
      </c>
      <c r="G468">
        <v>1</v>
      </c>
      <c r="H468">
        <v>1</v>
      </c>
      <c r="I468" t="s">
        <v>1021</v>
      </c>
      <c r="J468" t="s">
        <v>3</v>
      </c>
      <c r="K468" t="s">
        <v>1022</v>
      </c>
      <c r="L468">
        <v>1191</v>
      </c>
      <c r="N468">
        <v>1013</v>
      </c>
      <c r="O468" t="s">
        <v>922</v>
      </c>
      <c r="P468" t="s">
        <v>922</v>
      </c>
      <c r="Q468">
        <v>1</v>
      </c>
      <c r="W468">
        <v>0</v>
      </c>
      <c r="X468">
        <v>-1105933552</v>
      </c>
      <c r="Y468">
        <f t="shared" si="157"/>
        <v>1.04</v>
      </c>
      <c r="AA468">
        <v>0</v>
      </c>
      <c r="AB468">
        <v>0</v>
      </c>
      <c r="AC468">
        <v>0</v>
      </c>
      <c r="AD468">
        <v>380.67</v>
      </c>
      <c r="AE468">
        <v>0</v>
      </c>
      <c r="AF468">
        <v>0</v>
      </c>
      <c r="AG468">
        <v>0</v>
      </c>
      <c r="AH468">
        <v>380.67</v>
      </c>
      <c r="AI468">
        <v>1</v>
      </c>
      <c r="AJ468">
        <v>1</v>
      </c>
      <c r="AK468">
        <v>1</v>
      </c>
      <c r="AL468">
        <v>1</v>
      </c>
      <c r="AM468">
        <v>-2</v>
      </c>
      <c r="AN468">
        <v>0</v>
      </c>
      <c r="AO468">
        <v>0</v>
      </c>
      <c r="AP468">
        <v>0</v>
      </c>
      <c r="AQ468">
        <v>1</v>
      </c>
      <c r="AR468">
        <v>0</v>
      </c>
      <c r="AS468" t="s">
        <v>3</v>
      </c>
      <c r="AT468">
        <v>1.04</v>
      </c>
      <c r="AU468" t="s">
        <v>3</v>
      </c>
      <c r="AV468">
        <v>1</v>
      </c>
      <c r="AW468">
        <v>2</v>
      </c>
      <c r="AX468">
        <v>72317274</v>
      </c>
      <c r="AY468">
        <v>1</v>
      </c>
      <c r="AZ468">
        <v>0</v>
      </c>
      <c r="BA468">
        <v>503</v>
      </c>
      <c r="BB468">
        <v>1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395.89680000000004</v>
      </c>
      <c r="BN468">
        <v>1.04</v>
      </c>
      <c r="BO468">
        <v>0</v>
      </c>
      <c r="BP468">
        <v>1</v>
      </c>
      <c r="BQ468">
        <v>0</v>
      </c>
      <c r="BR468">
        <v>0</v>
      </c>
      <c r="BS468">
        <v>0</v>
      </c>
      <c r="BT468">
        <v>395.89680000000004</v>
      </c>
      <c r="BU468">
        <v>1.04</v>
      </c>
      <c r="BV468">
        <v>0</v>
      </c>
      <c r="BW468">
        <v>1</v>
      </c>
      <c r="CU468">
        <f>ROUND(AT468*Source!I555*AH468*AL468,2)</f>
        <v>395.9</v>
      </c>
      <c r="CV468">
        <f>ROUND(Y468*Source!I555,7)</f>
        <v>1.04</v>
      </c>
      <c r="CW468">
        <v>0</v>
      </c>
      <c r="CX468">
        <f>ROUND(Y468*Source!I555,7)</f>
        <v>1.04</v>
      </c>
      <c r="CY468">
        <f>AD468</f>
        <v>380.67</v>
      </c>
      <c r="CZ468">
        <f>AH468</f>
        <v>380.67</v>
      </c>
      <c r="DA468">
        <f>AL468</f>
        <v>1</v>
      </c>
      <c r="DB468">
        <f t="shared" si="158"/>
        <v>395.9</v>
      </c>
      <c r="DC468">
        <f t="shared" si="159"/>
        <v>0</v>
      </c>
      <c r="DD468" t="s">
        <v>3</v>
      </c>
      <c r="DE468" t="s">
        <v>3</v>
      </c>
      <c r="DF468">
        <f>ROUND(ROUND(AE468,2)*CX468,2)</f>
        <v>0</v>
      </c>
      <c r="DG468">
        <f>ROUND(ROUND(AF468,2)*CX468,2)</f>
        <v>0</v>
      </c>
      <c r="DH468">
        <f t="shared" si="160"/>
        <v>0</v>
      </c>
      <c r="DI468">
        <f t="shared" si="161"/>
        <v>395.9</v>
      </c>
      <c r="DJ468">
        <f>DI468</f>
        <v>395.9</v>
      </c>
      <c r="DK468">
        <v>1</v>
      </c>
      <c r="DL468" t="s">
        <v>3</v>
      </c>
      <c r="DM468">
        <v>0</v>
      </c>
      <c r="DN468" t="s">
        <v>3</v>
      </c>
      <c r="DO468">
        <v>0</v>
      </c>
    </row>
    <row r="469" spans="1:119" x14ac:dyDescent="0.2">
      <c r="A469">
        <f>ROW(Source!A555)</f>
        <v>555</v>
      </c>
      <c r="B469">
        <v>72309884</v>
      </c>
      <c r="C469">
        <v>72317273</v>
      </c>
      <c r="D469">
        <v>70618716</v>
      </c>
      <c r="E469">
        <v>1</v>
      </c>
      <c r="F469">
        <v>1</v>
      </c>
      <c r="G469">
        <v>1</v>
      </c>
      <c r="H469">
        <v>2</v>
      </c>
      <c r="I469" t="s">
        <v>1339</v>
      </c>
      <c r="J469" t="s">
        <v>1340</v>
      </c>
      <c r="K469" t="s">
        <v>1341</v>
      </c>
      <c r="L469">
        <v>1368</v>
      </c>
      <c r="N469">
        <v>1011</v>
      </c>
      <c r="O469" t="s">
        <v>926</v>
      </c>
      <c r="P469" t="s">
        <v>926</v>
      </c>
      <c r="Q469">
        <v>1</v>
      </c>
      <c r="W469">
        <v>0</v>
      </c>
      <c r="X469">
        <v>-1436269624</v>
      </c>
      <c r="Y469">
        <f t="shared" si="157"/>
        <v>0.72</v>
      </c>
      <c r="AA469">
        <v>0</v>
      </c>
      <c r="AB469">
        <v>28.69</v>
      </c>
      <c r="AC469">
        <v>0</v>
      </c>
      <c r="AD469">
        <v>0</v>
      </c>
      <c r="AE469">
        <v>0</v>
      </c>
      <c r="AF469">
        <v>17.18</v>
      </c>
      <c r="AG469">
        <v>0</v>
      </c>
      <c r="AH469">
        <v>0</v>
      </c>
      <c r="AI469">
        <v>1</v>
      </c>
      <c r="AJ469">
        <v>1.67</v>
      </c>
      <c r="AK469">
        <v>1</v>
      </c>
      <c r="AL469">
        <v>1</v>
      </c>
      <c r="AM469">
        <v>2</v>
      </c>
      <c r="AN469">
        <v>0</v>
      </c>
      <c r="AO469">
        <v>0</v>
      </c>
      <c r="AP469">
        <v>0</v>
      </c>
      <c r="AQ469">
        <v>1</v>
      </c>
      <c r="AR469">
        <v>0</v>
      </c>
      <c r="AS469" t="s">
        <v>3</v>
      </c>
      <c r="AT469">
        <v>0.72</v>
      </c>
      <c r="AU469" t="s">
        <v>3</v>
      </c>
      <c r="AV469">
        <v>1</v>
      </c>
      <c r="AW469">
        <v>2</v>
      </c>
      <c r="AX469">
        <v>72317275</v>
      </c>
      <c r="AY469">
        <v>1</v>
      </c>
      <c r="AZ469">
        <v>0</v>
      </c>
      <c r="BA469">
        <v>504</v>
      </c>
      <c r="BB469">
        <v>1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12.3696</v>
      </c>
      <c r="BL469">
        <v>0</v>
      </c>
      <c r="BM469">
        <v>0</v>
      </c>
      <c r="BN469">
        <v>0</v>
      </c>
      <c r="BO469">
        <v>0</v>
      </c>
      <c r="BP469">
        <v>1</v>
      </c>
      <c r="BQ469">
        <v>0</v>
      </c>
      <c r="BR469">
        <v>12.3696</v>
      </c>
      <c r="BS469">
        <v>0</v>
      </c>
      <c r="BT469">
        <v>0</v>
      </c>
      <c r="BU469">
        <v>0</v>
      </c>
      <c r="BV469">
        <v>0</v>
      </c>
      <c r="BW469">
        <v>1</v>
      </c>
      <c r="CV469">
        <v>0</v>
      </c>
      <c r="CW469">
        <f>ROUND(Y469*Source!I555*DO469,7)</f>
        <v>0</v>
      </c>
      <c r="CX469">
        <f>ROUND(Y469*Source!I555,7)</f>
        <v>0.72</v>
      </c>
      <c r="CY469">
        <f>AB469</f>
        <v>28.69</v>
      </c>
      <c r="CZ469">
        <f>AF469</f>
        <v>17.18</v>
      </c>
      <c r="DA469">
        <f>AJ469</f>
        <v>1.67</v>
      </c>
      <c r="DB469">
        <f t="shared" si="158"/>
        <v>12.37</v>
      </c>
      <c r="DC469">
        <f t="shared" si="159"/>
        <v>0</v>
      </c>
      <c r="DD469" t="s">
        <v>3</v>
      </c>
      <c r="DE469" t="s">
        <v>3</v>
      </c>
      <c r="DF469">
        <f>ROUND(ROUND(AE469,2)*CX469,2)</f>
        <v>0</v>
      </c>
      <c r="DG469">
        <f>ROUND(ROUND(AF469*AJ469,2)*CX469,2)</f>
        <v>20.66</v>
      </c>
      <c r="DH469">
        <f t="shared" si="160"/>
        <v>0</v>
      </c>
      <c r="DI469">
        <f t="shared" si="161"/>
        <v>0</v>
      </c>
      <c r="DJ469">
        <f>DG469+DH469</f>
        <v>20.66</v>
      </c>
      <c r="DK469">
        <v>0</v>
      </c>
      <c r="DL469" t="s">
        <v>3</v>
      </c>
      <c r="DM469">
        <v>0</v>
      </c>
      <c r="DN469" t="s">
        <v>3</v>
      </c>
      <c r="DO469">
        <v>0</v>
      </c>
    </row>
    <row r="470" spans="1:119" x14ac:dyDescent="0.2">
      <c r="A470">
        <f>ROW(Source!A555)</f>
        <v>555</v>
      </c>
      <c r="B470">
        <v>72309884</v>
      </c>
      <c r="C470">
        <v>72317273</v>
      </c>
      <c r="D470">
        <v>70618739</v>
      </c>
      <c r="E470">
        <v>1</v>
      </c>
      <c r="F470">
        <v>1</v>
      </c>
      <c r="G470">
        <v>1</v>
      </c>
      <c r="H470">
        <v>2</v>
      </c>
      <c r="I470" t="s">
        <v>1342</v>
      </c>
      <c r="J470" t="s">
        <v>1343</v>
      </c>
      <c r="K470" t="s">
        <v>1344</v>
      </c>
      <c r="L470">
        <v>1368</v>
      </c>
      <c r="N470">
        <v>1011</v>
      </c>
      <c r="O470" t="s">
        <v>926</v>
      </c>
      <c r="P470" t="s">
        <v>926</v>
      </c>
      <c r="Q470">
        <v>1</v>
      </c>
      <c r="W470">
        <v>0</v>
      </c>
      <c r="X470">
        <v>-460967544</v>
      </c>
      <c r="Y470">
        <f t="shared" si="157"/>
        <v>1.01</v>
      </c>
      <c r="AA470">
        <v>0</v>
      </c>
      <c r="AB470">
        <v>28.63</v>
      </c>
      <c r="AC470">
        <v>0</v>
      </c>
      <c r="AD470">
        <v>0</v>
      </c>
      <c r="AE470">
        <v>0</v>
      </c>
      <c r="AF470">
        <v>22.02</v>
      </c>
      <c r="AG470">
        <v>0</v>
      </c>
      <c r="AH470">
        <v>0</v>
      </c>
      <c r="AI470">
        <v>1</v>
      </c>
      <c r="AJ470">
        <v>1.3</v>
      </c>
      <c r="AK470">
        <v>1</v>
      </c>
      <c r="AL470">
        <v>1</v>
      </c>
      <c r="AM470">
        <v>2</v>
      </c>
      <c r="AN470">
        <v>0</v>
      </c>
      <c r="AO470">
        <v>0</v>
      </c>
      <c r="AP470">
        <v>0</v>
      </c>
      <c r="AQ470">
        <v>1</v>
      </c>
      <c r="AR470">
        <v>0</v>
      </c>
      <c r="AS470" t="s">
        <v>3</v>
      </c>
      <c r="AT470">
        <v>1.01</v>
      </c>
      <c r="AU470" t="s">
        <v>3</v>
      </c>
      <c r="AV470">
        <v>1</v>
      </c>
      <c r="AW470">
        <v>2</v>
      </c>
      <c r="AX470">
        <v>72317276</v>
      </c>
      <c r="AY470">
        <v>1</v>
      </c>
      <c r="AZ470">
        <v>0</v>
      </c>
      <c r="BA470">
        <v>505</v>
      </c>
      <c r="BB470">
        <v>1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22.240200000000002</v>
      </c>
      <c r="BL470">
        <v>0</v>
      </c>
      <c r="BM470">
        <v>0</v>
      </c>
      <c r="BN470">
        <v>0</v>
      </c>
      <c r="BO470">
        <v>0</v>
      </c>
      <c r="BP470">
        <v>1</v>
      </c>
      <c r="BQ470">
        <v>0</v>
      </c>
      <c r="BR470">
        <v>22.240200000000002</v>
      </c>
      <c r="BS470">
        <v>0</v>
      </c>
      <c r="BT470">
        <v>0</v>
      </c>
      <c r="BU470">
        <v>0</v>
      </c>
      <c r="BV470">
        <v>0</v>
      </c>
      <c r="BW470">
        <v>1</v>
      </c>
      <c r="CV470">
        <v>0</v>
      </c>
      <c r="CW470">
        <f>ROUND(Y470*Source!I555*DO470,7)</f>
        <v>0</v>
      </c>
      <c r="CX470">
        <f>ROUND(Y470*Source!I555,7)</f>
        <v>1.01</v>
      </c>
      <c r="CY470">
        <f>AB470</f>
        <v>28.63</v>
      </c>
      <c r="CZ470">
        <f>AF470</f>
        <v>22.02</v>
      </c>
      <c r="DA470">
        <f>AJ470</f>
        <v>1.3</v>
      </c>
      <c r="DB470">
        <f t="shared" si="158"/>
        <v>22.24</v>
      </c>
      <c r="DC470">
        <f t="shared" si="159"/>
        <v>0</v>
      </c>
      <c r="DD470" t="s">
        <v>3</v>
      </c>
      <c r="DE470" t="s">
        <v>3</v>
      </c>
      <c r="DF470">
        <f>ROUND(ROUND(AE470,2)*CX470,2)</f>
        <v>0</v>
      </c>
      <c r="DG470">
        <f>ROUND(ROUND(AF470*AJ470,2)*CX470,2)</f>
        <v>28.92</v>
      </c>
      <c r="DH470">
        <f t="shared" si="160"/>
        <v>0</v>
      </c>
      <c r="DI470">
        <f t="shared" si="161"/>
        <v>0</v>
      </c>
      <c r="DJ470">
        <f>DG470+DH470</f>
        <v>28.92</v>
      </c>
      <c r="DK470">
        <v>0</v>
      </c>
      <c r="DL470" t="s">
        <v>3</v>
      </c>
      <c r="DM470">
        <v>0</v>
      </c>
      <c r="DN470" t="s">
        <v>3</v>
      </c>
      <c r="DO470">
        <v>0</v>
      </c>
    </row>
    <row r="471" spans="1:119" x14ac:dyDescent="0.2">
      <c r="A471">
        <f>ROW(Source!A555)</f>
        <v>555</v>
      </c>
      <c r="B471">
        <v>72309884</v>
      </c>
      <c r="C471">
        <v>72317273</v>
      </c>
      <c r="D471">
        <v>70565767</v>
      </c>
      <c r="E471">
        <v>1</v>
      </c>
      <c r="F471">
        <v>1</v>
      </c>
      <c r="G471">
        <v>1</v>
      </c>
      <c r="H471">
        <v>3</v>
      </c>
      <c r="I471" t="s">
        <v>1029</v>
      </c>
      <c r="J471" t="s">
        <v>1030</v>
      </c>
      <c r="K471" t="s">
        <v>1031</v>
      </c>
      <c r="L471">
        <v>1346</v>
      </c>
      <c r="N471">
        <v>1009</v>
      </c>
      <c r="O471" t="s">
        <v>443</v>
      </c>
      <c r="P471" t="s">
        <v>443</v>
      </c>
      <c r="Q471">
        <v>1</v>
      </c>
      <c r="W471">
        <v>0</v>
      </c>
      <c r="X471">
        <v>334199898</v>
      </c>
      <c r="Y471">
        <f t="shared" si="157"/>
        <v>0.1</v>
      </c>
      <c r="AA471">
        <v>966.83</v>
      </c>
      <c r="AB471">
        <v>0</v>
      </c>
      <c r="AC471">
        <v>0</v>
      </c>
      <c r="AD471">
        <v>0</v>
      </c>
      <c r="AE471">
        <v>596.80999999999995</v>
      </c>
      <c r="AF471">
        <v>0</v>
      </c>
      <c r="AG471">
        <v>0</v>
      </c>
      <c r="AH471">
        <v>0</v>
      </c>
      <c r="AI471">
        <v>1.62</v>
      </c>
      <c r="AJ471">
        <v>1</v>
      </c>
      <c r="AK471">
        <v>1</v>
      </c>
      <c r="AL471">
        <v>1</v>
      </c>
      <c r="AM471">
        <v>2</v>
      </c>
      <c r="AN471">
        <v>0</v>
      </c>
      <c r="AO471">
        <v>0</v>
      </c>
      <c r="AP471">
        <v>0</v>
      </c>
      <c r="AQ471">
        <v>1</v>
      </c>
      <c r="AR471">
        <v>0</v>
      </c>
      <c r="AS471" t="s">
        <v>3</v>
      </c>
      <c r="AT471">
        <v>0.1</v>
      </c>
      <c r="AU471" t="s">
        <v>3</v>
      </c>
      <c r="AV471">
        <v>0</v>
      </c>
      <c r="AW471">
        <v>2</v>
      </c>
      <c r="AX471">
        <v>72317277</v>
      </c>
      <c r="AY471">
        <v>1</v>
      </c>
      <c r="AZ471">
        <v>0</v>
      </c>
      <c r="BA471">
        <v>506</v>
      </c>
      <c r="BB471">
        <v>1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59.680999999999997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1</v>
      </c>
      <c r="BQ471">
        <v>59.680999999999997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1</v>
      </c>
      <c r="CV471">
        <v>0</v>
      </c>
      <c r="CW471">
        <v>0</v>
      </c>
      <c r="CX471">
        <f>ROUND(Y471*Source!I555,7)</f>
        <v>0.1</v>
      </c>
      <c r="CY471">
        <f>AA471</f>
        <v>966.83</v>
      </c>
      <c r="CZ471">
        <f>AE471</f>
        <v>596.80999999999995</v>
      </c>
      <c r="DA471">
        <f>AI471</f>
        <v>1.62</v>
      </c>
      <c r="DB471">
        <f t="shared" si="158"/>
        <v>59.68</v>
      </c>
      <c r="DC471">
        <f t="shared" si="159"/>
        <v>0</v>
      </c>
      <c r="DD471" t="s">
        <v>3</v>
      </c>
      <c r="DE471" t="s">
        <v>3</v>
      </c>
      <c r="DF471">
        <f>ROUND(ROUND(AE471*AI471,2)*CX471,2)</f>
        <v>96.68</v>
      </c>
      <c r="DG471">
        <f>ROUND(ROUND(AF471,2)*CX471,2)</f>
        <v>0</v>
      </c>
      <c r="DH471">
        <f t="shared" si="160"/>
        <v>0</v>
      </c>
      <c r="DI471">
        <f t="shared" si="161"/>
        <v>0</v>
      </c>
      <c r="DJ471">
        <f>DF471</f>
        <v>96.68</v>
      </c>
      <c r="DK471">
        <v>0</v>
      </c>
      <c r="DL471" t="s">
        <v>3</v>
      </c>
      <c r="DM471">
        <v>0</v>
      </c>
      <c r="DN471" t="s">
        <v>3</v>
      </c>
      <c r="DO471">
        <v>0</v>
      </c>
    </row>
    <row r="472" spans="1:119" x14ac:dyDescent="0.2">
      <c r="A472">
        <f>ROW(Source!A555)</f>
        <v>555</v>
      </c>
      <c r="B472">
        <v>72309884</v>
      </c>
      <c r="C472">
        <v>72317273</v>
      </c>
      <c r="D472">
        <v>70570411</v>
      </c>
      <c r="E472">
        <v>1</v>
      </c>
      <c r="F472">
        <v>1</v>
      </c>
      <c r="G472">
        <v>1</v>
      </c>
      <c r="H472">
        <v>3</v>
      </c>
      <c r="I472" t="s">
        <v>1032</v>
      </c>
      <c r="J472" t="s">
        <v>1033</v>
      </c>
      <c r="K472" t="s">
        <v>1034</v>
      </c>
      <c r="L472">
        <v>1346</v>
      </c>
      <c r="N472">
        <v>1009</v>
      </c>
      <c r="O472" t="s">
        <v>443</v>
      </c>
      <c r="P472" t="s">
        <v>443</v>
      </c>
      <c r="Q472">
        <v>1</v>
      </c>
      <c r="W472">
        <v>0</v>
      </c>
      <c r="X472">
        <v>651944166</v>
      </c>
      <c r="Y472">
        <f t="shared" si="157"/>
        <v>1.6E-2</v>
      </c>
      <c r="AA472">
        <v>92.02</v>
      </c>
      <c r="AB472">
        <v>0</v>
      </c>
      <c r="AC472">
        <v>0</v>
      </c>
      <c r="AD472">
        <v>0</v>
      </c>
      <c r="AE472">
        <v>56.11</v>
      </c>
      <c r="AF472">
        <v>0</v>
      </c>
      <c r="AG472">
        <v>0</v>
      </c>
      <c r="AH472">
        <v>0</v>
      </c>
      <c r="AI472">
        <v>1.64</v>
      </c>
      <c r="AJ472">
        <v>1</v>
      </c>
      <c r="AK472">
        <v>1</v>
      </c>
      <c r="AL472">
        <v>1</v>
      </c>
      <c r="AM472">
        <v>2</v>
      </c>
      <c r="AN472">
        <v>0</v>
      </c>
      <c r="AO472">
        <v>0</v>
      </c>
      <c r="AP472">
        <v>0</v>
      </c>
      <c r="AQ472">
        <v>1</v>
      </c>
      <c r="AR472">
        <v>0</v>
      </c>
      <c r="AS472" t="s">
        <v>3</v>
      </c>
      <c r="AT472">
        <v>1.6E-2</v>
      </c>
      <c r="AU472" t="s">
        <v>3</v>
      </c>
      <c r="AV472">
        <v>0</v>
      </c>
      <c r="AW472">
        <v>2</v>
      </c>
      <c r="AX472">
        <v>72317278</v>
      </c>
      <c r="AY472">
        <v>1</v>
      </c>
      <c r="AZ472">
        <v>0</v>
      </c>
      <c r="BA472">
        <v>507</v>
      </c>
      <c r="BB472">
        <v>1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0.89776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1</v>
      </c>
      <c r="BQ472">
        <v>0.89776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1</v>
      </c>
      <c r="CV472">
        <v>0</v>
      </c>
      <c r="CW472">
        <v>0</v>
      </c>
      <c r="CX472">
        <f>ROUND(Y472*Source!I555,7)</f>
        <v>1.6E-2</v>
      </c>
      <c r="CY472">
        <f>AA472</f>
        <v>92.02</v>
      </c>
      <c r="CZ472">
        <f>AE472</f>
        <v>56.11</v>
      </c>
      <c r="DA472">
        <f>AI472</f>
        <v>1.64</v>
      </c>
      <c r="DB472">
        <f t="shared" si="158"/>
        <v>0.9</v>
      </c>
      <c r="DC472">
        <f t="shared" si="159"/>
        <v>0</v>
      </c>
      <c r="DD472" t="s">
        <v>3</v>
      </c>
      <c r="DE472" t="s">
        <v>3</v>
      </c>
      <c r="DF472">
        <f>ROUND(ROUND(AE472*AI472,2)*CX472,2)</f>
        <v>1.47</v>
      </c>
      <c r="DG472">
        <f>ROUND(ROUND(AF472,2)*CX472,2)</f>
        <v>0</v>
      </c>
      <c r="DH472">
        <f t="shared" si="160"/>
        <v>0</v>
      </c>
      <c r="DI472">
        <f t="shared" si="161"/>
        <v>0</v>
      </c>
      <c r="DJ472">
        <f>DF472</f>
        <v>1.47</v>
      </c>
      <c r="DK472">
        <v>0</v>
      </c>
      <c r="DL472" t="s">
        <v>3</v>
      </c>
      <c r="DM472">
        <v>0</v>
      </c>
      <c r="DN472" t="s">
        <v>3</v>
      </c>
      <c r="DO472">
        <v>0</v>
      </c>
    </row>
    <row r="473" spans="1:119" x14ac:dyDescent="0.2">
      <c r="A473">
        <f>ROW(Source!A555)</f>
        <v>555</v>
      </c>
      <c r="B473">
        <v>72309884</v>
      </c>
      <c r="C473">
        <v>72317273</v>
      </c>
      <c r="D473">
        <v>70611695</v>
      </c>
      <c r="E473">
        <v>1</v>
      </c>
      <c r="F473">
        <v>1</v>
      </c>
      <c r="G473">
        <v>1</v>
      </c>
      <c r="H473">
        <v>3</v>
      </c>
      <c r="I473" t="s">
        <v>661</v>
      </c>
      <c r="J473" t="s">
        <v>663</v>
      </c>
      <c r="K473" t="s">
        <v>662</v>
      </c>
      <c r="L473">
        <v>1371</v>
      </c>
      <c r="N473">
        <v>1013</v>
      </c>
      <c r="O473" t="s">
        <v>118</v>
      </c>
      <c r="P473" t="s">
        <v>118</v>
      </c>
      <c r="Q473">
        <v>1</v>
      </c>
      <c r="W473">
        <v>0</v>
      </c>
      <c r="X473">
        <v>-2104131127</v>
      </c>
      <c r="Y473">
        <f t="shared" si="157"/>
        <v>1</v>
      </c>
      <c r="AA473">
        <v>2393.8000000000002</v>
      </c>
      <c r="AB473">
        <v>0</v>
      </c>
      <c r="AC473">
        <v>0</v>
      </c>
      <c r="AD473">
        <v>0</v>
      </c>
      <c r="AE473">
        <v>1884.88</v>
      </c>
      <c r="AF473">
        <v>0</v>
      </c>
      <c r="AG473">
        <v>0</v>
      </c>
      <c r="AH473">
        <v>0</v>
      </c>
      <c r="AI473">
        <v>1.27</v>
      </c>
      <c r="AJ473">
        <v>1</v>
      </c>
      <c r="AK473">
        <v>1</v>
      </c>
      <c r="AL473">
        <v>1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 t="s">
        <v>3</v>
      </c>
      <c r="AT473">
        <v>1</v>
      </c>
      <c r="AU473" t="s">
        <v>3</v>
      </c>
      <c r="AV473">
        <v>0</v>
      </c>
      <c r="AW473">
        <v>1</v>
      </c>
      <c r="AX473">
        <v>-1</v>
      </c>
      <c r="AY473">
        <v>0</v>
      </c>
      <c r="AZ473">
        <v>0</v>
      </c>
      <c r="BA473" t="s">
        <v>3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CV473">
        <v>0</v>
      </c>
      <c r="CW473">
        <v>0</v>
      </c>
      <c r="CX473">
        <f>ROUND(Y473*Source!I555,7)</f>
        <v>1</v>
      </c>
      <c r="CY473">
        <f>AA473</f>
        <v>2393.8000000000002</v>
      </c>
      <c r="CZ473">
        <f>AE473</f>
        <v>1884.88</v>
      </c>
      <c r="DA473">
        <f>AI473</f>
        <v>1.27</v>
      </c>
      <c r="DB473">
        <f t="shared" si="158"/>
        <v>1884.88</v>
      </c>
      <c r="DC473">
        <f t="shared" si="159"/>
        <v>0</v>
      </c>
      <c r="DD473" t="s">
        <v>3</v>
      </c>
      <c r="DE473" t="s">
        <v>3</v>
      </c>
      <c r="DF473">
        <f>ROUND(ROUND(AE473*AI473,2)*CX473,2)</f>
        <v>2393.8000000000002</v>
      </c>
      <c r="DG473">
        <f>ROUND(ROUND(AF473,2)*CX473,2)</f>
        <v>0</v>
      </c>
      <c r="DH473">
        <f t="shared" si="160"/>
        <v>0</v>
      </c>
      <c r="DI473">
        <f t="shared" si="161"/>
        <v>0</v>
      </c>
      <c r="DJ473">
        <f>DF473</f>
        <v>2393.8000000000002</v>
      </c>
      <c r="DK473">
        <v>0</v>
      </c>
      <c r="DL473" t="s">
        <v>3</v>
      </c>
      <c r="DM473">
        <v>0</v>
      </c>
      <c r="DN473" t="s">
        <v>3</v>
      </c>
      <c r="DO473">
        <v>0</v>
      </c>
    </row>
    <row r="474" spans="1:119" x14ac:dyDescent="0.2">
      <c r="A474">
        <f>ROW(Source!A557)</f>
        <v>557</v>
      </c>
      <c r="B474">
        <v>72309884</v>
      </c>
      <c r="C474">
        <v>72317281</v>
      </c>
      <c r="D474">
        <v>70491015</v>
      </c>
      <c r="E474">
        <v>118</v>
      </c>
      <c r="F474">
        <v>1</v>
      </c>
      <c r="G474">
        <v>1</v>
      </c>
      <c r="H474">
        <v>1</v>
      </c>
      <c r="I474" t="s">
        <v>1021</v>
      </c>
      <c r="J474" t="s">
        <v>3</v>
      </c>
      <c r="K474" t="s">
        <v>1022</v>
      </c>
      <c r="L474">
        <v>1191</v>
      </c>
      <c r="N474">
        <v>1013</v>
      </c>
      <c r="O474" t="s">
        <v>922</v>
      </c>
      <c r="P474" t="s">
        <v>922</v>
      </c>
      <c r="Q474">
        <v>1</v>
      </c>
      <c r="W474">
        <v>0</v>
      </c>
      <c r="X474">
        <v>-1105933552</v>
      </c>
      <c r="Y474">
        <f t="shared" si="157"/>
        <v>1.94</v>
      </c>
      <c r="AA474">
        <v>0</v>
      </c>
      <c r="AB474">
        <v>0</v>
      </c>
      <c r="AC474">
        <v>0</v>
      </c>
      <c r="AD474">
        <v>380.67</v>
      </c>
      <c r="AE474">
        <v>0</v>
      </c>
      <c r="AF474">
        <v>0</v>
      </c>
      <c r="AG474">
        <v>0</v>
      </c>
      <c r="AH474">
        <v>380.67</v>
      </c>
      <c r="AI474">
        <v>1</v>
      </c>
      <c r="AJ474">
        <v>1</v>
      </c>
      <c r="AK474">
        <v>1</v>
      </c>
      <c r="AL474">
        <v>1</v>
      </c>
      <c r="AM474">
        <v>-2</v>
      </c>
      <c r="AN474">
        <v>0</v>
      </c>
      <c r="AO474">
        <v>0</v>
      </c>
      <c r="AP474">
        <v>0</v>
      </c>
      <c r="AQ474">
        <v>1</v>
      </c>
      <c r="AR474">
        <v>0</v>
      </c>
      <c r="AS474" t="s">
        <v>3</v>
      </c>
      <c r="AT474">
        <v>1.94</v>
      </c>
      <c r="AU474" t="s">
        <v>3</v>
      </c>
      <c r="AV474">
        <v>1</v>
      </c>
      <c r="AW474">
        <v>2</v>
      </c>
      <c r="AX474">
        <v>72317282</v>
      </c>
      <c r="AY474">
        <v>1</v>
      </c>
      <c r="AZ474">
        <v>0</v>
      </c>
      <c r="BA474">
        <v>509</v>
      </c>
      <c r="BB474">
        <v>1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738.49980000000005</v>
      </c>
      <c r="BN474">
        <v>1.94</v>
      </c>
      <c r="BO474">
        <v>0</v>
      </c>
      <c r="BP474">
        <v>1</v>
      </c>
      <c r="BQ474">
        <v>0</v>
      </c>
      <c r="BR474">
        <v>0</v>
      </c>
      <c r="BS474">
        <v>0</v>
      </c>
      <c r="BT474">
        <v>738.49980000000005</v>
      </c>
      <c r="BU474">
        <v>1.94</v>
      </c>
      <c r="BV474">
        <v>0</v>
      </c>
      <c r="BW474">
        <v>1</v>
      </c>
      <c r="CU474">
        <f>ROUND(AT474*Source!I557*AH474*AL474,2)</f>
        <v>1477</v>
      </c>
      <c r="CV474">
        <f>ROUND(Y474*Source!I557,7)</f>
        <v>3.88</v>
      </c>
      <c r="CW474">
        <v>0</v>
      </c>
      <c r="CX474">
        <f>ROUND(Y474*Source!I557,7)</f>
        <v>3.88</v>
      </c>
      <c r="CY474">
        <f>AD474</f>
        <v>380.67</v>
      </c>
      <c r="CZ474">
        <f>AH474</f>
        <v>380.67</v>
      </c>
      <c r="DA474">
        <f>AL474</f>
        <v>1</v>
      </c>
      <c r="DB474">
        <f t="shared" si="158"/>
        <v>738.5</v>
      </c>
      <c r="DC474">
        <f t="shared" si="159"/>
        <v>0</v>
      </c>
      <c r="DD474" t="s">
        <v>3</v>
      </c>
      <c r="DE474" t="s">
        <v>3</v>
      </c>
      <c r="DF474">
        <f>ROUND(ROUND(AE474,2)*CX474,2)</f>
        <v>0</v>
      </c>
      <c r="DG474">
        <f>ROUND(ROUND(AF474,2)*CX474,2)</f>
        <v>0</v>
      </c>
      <c r="DH474">
        <f t="shared" si="160"/>
        <v>0</v>
      </c>
      <c r="DI474">
        <f t="shared" si="161"/>
        <v>1477</v>
      </c>
      <c r="DJ474">
        <f>DI474</f>
        <v>1477</v>
      </c>
      <c r="DK474">
        <v>1</v>
      </c>
      <c r="DL474" t="s">
        <v>3</v>
      </c>
      <c r="DM474">
        <v>0</v>
      </c>
      <c r="DN474" t="s">
        <v>3</v>
      </c>
      <c r="DO474">
        <v>0</v>
      </c>
    </row>
    <row r="475" spans="1:119" x14ac:dyDescent="0.2">
      <c r="A475">
        <f>ROW(Source!A557)</f>
        <v>557</v>
      </c>
      <c r="B475">
        <v>72309884</v>
      </c>
      <c r="C475">
        <v>72317281</v>
      </c>
      <c r="D475">
        <v>70618716</v>
      </c>
      <c r="E475">
        <v>1</v>
      </c>
      <c r="F475">
        <v>1</v>
      </c>
      <c r="G475">
        <v>1</v>
      </c>
      <c r="H475">
        <v>2</v>
      </c>
      <c r="I475" t="s">
        <v>1339</v>
      </c>
      <c r="J475" t="s">
        <v>1340</v>
      </c>
      <c r="K475" t="s">
        <v>1341</v>
      </c>
      <c r="L475">
        <v>1368</v>
      </c>
      <c r="N475">
        <v>1011</v>
      </c>
      <c r="O475" t="s">
        <v>926</v>
      </c>
      <c r="P475" t="s">
        <v>926</v>
      </c>
      <c r="Q475">
        <v>1</v>
      </c>
      <c r="W475">
        <v>0</v>
      </c>
      <c r="X475">
        <v>-1436269624</v>
      </c>
      <c r="Y475">
        <f t="shared" si="157"/>
        <v>1.44</v>
      </c>
      <c r="AA475">
        <v>0</v>
      </c>
      <c r="AB475">
        <v>28.69</v>
      </c>
      <c r="AC475">
        <v>0</v>
      </c>
      <c r="AD475">
        <v>0</v>
      </c>
      <c r="AE475">
        <v>0</v>
      </c>
      <c r="AF475">
        <v>17.18</v>
      </c>
      <c r="AG475">
        <v>0</v>
      </c>
      <c r="AH475">
        <v>0</v>
      </c>
      <c r="AI475">
        <v>1</v>
      </c>
      <c r="AJ475">
        <v>1.67</v>
      </c>
      <c r="AK475">
        <v>1</v>
      </c>
      <c r="AL475">
        <v>1</v>
      </c>
      <c r="AM475">
        <v>2</v>
      </c>
      <c r="AN475">
        <v>0</v>
      </c>
      <c r="AO475">
        <v>0</v>
      </c>
      <c r="AP475">
        <v>0</v>
      </c>
      <c r="AQ475">
        <v>1</v>
      </c>
      <c r="AR475">
        <v>0</v>
      </c>
      <c r="AS475" t="s">
        <v>3</v>
      </c>
      <c r="AT475">
        <v>1.44</v>
      </c>
      <c r="AU475" t="s">
        <v>3</v>
      </c>
      <c r="AV475">
        <v>1</v>
      </c>
      <c r="AW475">
        <v>2</v>
      </c>
      <c r="AX475">
        <v>72317283</v>
      </c>
      <c r="AY475">
        <v>1</v>
      </c>
      <c r="AZ475">
        <v>0</v>
      </c>
      <c r="BA475">
        <v>510</v>
      </c>
      <c r="BB475">
        <v>1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24.7392</v>
      </c>
      <c r="BL475">
        <v>0</v>
      </c>
      <c r="BM475">
        <v>0</v>
      </c>
      <c r="BN475">
        <v>0</v>
      </c>
      <c r="BO475">
        <v>0</v>
      </c>
      <c r="BP475">
        <v>1</v>
      </c>
      <c r="BQ475">
        <v>0</v>
      </c>
      <c r="BR475">
        <v>24.7392</v>
      </c>
      <c r="BS475">
        <v>0</v>
      </c>
      <c r="BT475">
        <v>0</v>
      </c>
      <c r="BU475">
        <v>0</v>
      </c>
      <c r="BV475">
        <v>0</v>
      </c>
      <c r="BW475">
        <v>1</v>
      </c>
      <c r="CV475">
        <v>0</v>
      </c>
      <c r="CW475">
        <f>ROUND(Y475*Source!I557*DO475,7)</f>
        <v>0</v>
      </c>
      <c r="CX475">
        <f>ROUND(Y475*Source!I557,7)</f>
        <v>2.88</v>
      </c>
      <c r="CY475">
        <f>AB475</f>
        <v>28.69</v>
      </c>
      <c r="CZ475">
        <f>AF475</f>
        <v>17.18</v>
      </c>
      <c r="DA475">
        <f>AJ475</f>
        <v>1.67</v>
      </c>
      <c r="DB475">
        <f t="shared" si="158"/>
        <v>24.74</v>
      </c>
      <c r="DC475">
        <f t="shared" si="159"/>
        <v>0</v>
      </c>
      <c r="DD475" t="s">
        <v>3</v>
      </c>
      <c r="DE475" t="s">
        <v>3</v>
      </c>
      <c r="DF475">
        <f>ROUND(ROUND(AE475,2)*CX475,2)</f>
        <v>0</v>
      </c>
      <c r="DG475">
        <f>ROUND(ROUND(AF475*AJ475,2)*CX475,2)</f>
        <v>82.63</v>
      </c>
      <c r="DH475">
        <f t="shared" si="160"/>
        <v>0</v>
      </c>
      <c r="DI475">
        <f t="shared" si="161"/>
        <v>0</v>
      </c>
      <c r="DJ475">
        <f>DG475+DH475</f>
        <v>82.63</v>
      </c>
      <c r="DK475">
        <v>0</v>
      </c>
      <c r="DL475" t="s">
        <v>3</v>
      </c>
      <c r="DM475">
        <v>0</v>
      </c>
      <c r="DN475" t="s">
        <v>3</v>
      </c>
      <c r="DO475">
        <v>0</v>
      </c>
    </row>
    <row r="476" spans="1:119" x14ac:dyDescent="0.2">
      <c r="A476">
        <f>ROW(Source!A557)</f>
        <v>557</v>
      </c>
      <c r="B476">
        <v>72309884</v>
      </c>
      <c r="C476">
        <v>72317281</v>
      </c>
      <c r="D476">
        <v>70618739</v>
      </c>
      <c r="E476">
        <v>1</v>
      </c>
      <c r="F476">
        <v>1</v>
      </c>
      <c r="G476">
        <v>1</v>
      </c>
      <c r="H476">
        <v>2</v>
      </c>
      <c r="I476" t="s">
        <v>1342</v>
      </c>
      <c r="J476" t="s">
        <v>1343</v>
      </c>
      <c r="K476" t="s">
        <v>1344</v>
      </c>
      <c r="L476">
        <v>1368</v>
      </c>
      <c r="N476">
        <v>1011</v>
      </c>
      <c r="O476" t="s">
        <v>926</v>
      </c>
      <c r="P476" t="s">
        <v>926</v>
      </c>
      <c r="Q476">
        <v>1</v>
      </c>
      <c r="W476">
        <v>0</v>
      </c>
      <c r="X476">
        <v>-460967544</v>
      </c>
      <c r="Y476">
        <f t="shared" si="157"/>
        <v>1.88</v>
      </c>
      <c r="AA476">
        <v>0</v>
      </c>
      <c r="AB476">
        <v>28.63</v>
      </c>
      <c r="AC476">
        <v>0</v>
      </c>
      <c r="AD476">
        <v>0</v>
      </c>
      <c r="AE476">
        <v>0</v>
      </c>
      <c r="AF476">
        <v>22.02</v>
      </c>
      <c r="AG476">
        <v>0</v>
      </c>
      <c r="AH476">
        <v>0</v>
      </c>
      <c r="AI476">
        <v>1</v>
      </c>
      <c r="AJ476">
        <v>1.3</v>
      </c>
      <c r="AK476">
        <v>1</v>
      </c>
      <c r="AL476">
        <v>1</v>
      </c>
      <c r="AM476">
        <v>2</v>
      </c>
      <c r="AN476">
        <v>0</v>
      </c>
      <c r="AO476">
        <v>0</v>
      </c>
      <c r="AP476">
        <v>0</v>
      </c>
      <c r="AQ476">
        <v>1</v>
      </c>
      <c r="AR476">
        <v>0</v>
      </c>
      <c r="AS476" t="s">
        <v>3</v>
      </c>
      <c r="AT476">
        <v>1.88</v>
      </c>
      <c r="AU476" t="s">
        <v>3</v>
      </c>
      <c r="AV476">
        <v>1</v>
      </c>
      <c r="AW476">
        <v>2</v>
      </c>
      <c r="AX476">
        <v>72317284</v>
      </c>
      <c r="AY476">
        <v>1</v>
      </c>
      <c r="AZ476">
        <v>0</v>
      </c>
      <c r="BA476">
        <v>511</v>
      </c>
      <c r="BB476">
        <v>1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41.397599999999997</v>
      </c>
      <c r="BL476">
        <v>0</v>
      </c>
      <c r="BM476">
        <v>0</v>
      </c>
      <c r="BN476">
        <v>0</v>
      </c>
      <c r="BO476">
        <v>0</v>
      </c>
      <c r="BP476">
        <v>1</v>
      </c>
      <c r="BQ476">
        <v>0</v>
      </c>
      <c r="BR476">
        <v>41.397599999999997</v>
      </c>
      <c r="BS476">
        <v>0</v>
      </c>
      <c r="BT476">
        <v>0</v>
      </c>
      <c r="BU476">
        <v>0</v>
      </c>
      <c r="BV476">
        <v>0</v>
      </c>
      <c r="BW476">
        <v>1</v>
      </c>
      <c r="CV476">
        <v>0</v>
      </c>
      <c r="CW476">
        <f>ROUND(Y476*Source!I557*DO476,7)</f>
        <v>0</v>
      </c>
      <c r="CX476">
        <f>ROUND(Y476*Source!I557,7)</f>
        <v>3.76</v>
      </c>
      <c r="CY476">
        <f>AB476</f>
        <v>28.63</v>
      </c>
      <c r="CZ476">
        <f>AF476</f>
        <v>22.02</v>
      </c>
      <c r="DA476">
        <f>AJ476</f>
        <v>1.3</v>
      </c>
      <c r="DB476">
        <f t="shared" si="158"/>
        <v>41.4</v>
      </c>
      <c r="DC476">
        <f t="shared" si="159"/>
        <v>0</v>
      </c>
      <c r="DD476" t="s">
        <v>3</v>
      </c>
      <c r="DE476" t="s">
        <v>3</v>
      </c>
      <c r="DF476">
        <f>ROUND(ROUND(AE476,2)*CX476,2)</f>
        <v>0</v>
      </c>
      <c r="DG476">
        <f>ROUND(ROUND(AF476*AJ476,2)*CX476,2)</f>
        <v>107.65</v>
      </c>
      <c r="DH476">
        <f t="shared" si="160"/>
        <v>0</v>
      </c>
      <c r="DI476">
        <f t="shared" si="161"/>
        <v>0</v>
      </c>
      <c r="DJ476">
        <f>DG476+DH476</f>
        <v>107.65</v>
      </c>
      <c r="DK476">
        <v>0</v>
      </c>
      <c r="DL476" t="s">
        <v>3</v>
      </c>
      <c r="DM476">
        <v>0</v>
      </c>
      <c r="DN476" t="s">
        <v>3</v>
      </c>
      <c r="DO476">
        <v>0</v>
      </c>
    </row>
    <row r="477" spans="1:119" x14ac:dyDescent="0.2">
      <c r="A477">
        <f>ROW(Source!A557)</f>
        <v>557</v>
      </c>
      <c r="B477">
        <v>72309884</v>
      </c>
      <c r="C477">
        <v>72317281</v>
      </c>
      <c r="D477">
        <v>70565767</v>
      </c>
      <c r="E477">
        <v>1</v>
      </c>
      <c r="F477">
        <v>1</v>
      </c>
      <c r="G477">
        <v>1</v>
      </c>
      <c r="H477">
        <v>3</v>
      </c>
      <c r="I477" t="s">
        <v>1029</v>
      </c>
      <c r="J477" t="s">
        <v>1030</v>
      </c>
      <c r="K477" t="s">
        <v>1031</v>
      </c>
      <c r="L477">
        <v>1346</v>
      </c>
      <c r="N477">
        <v>1009</v>
      </c>
      <c r="O477" t="s">
        <v>443</v>
      </c>
      <c r="P477" t="s">
        <v>443</v>
      </c>
      <c r="Q477">
        <v>1</v>
      </c>
      <c r="W477">
        <v>0</v>
      </c>
      <c r="X477">
        <v>334199898</v>
      </c>
      <c r="Y477">
        <f t="shared" si="157"/>
        <v>0.18</v>
      </c>
      <c r="AA477">
        <v>966.83</v>
      </c>
      <c r="AB477">
        <v>0</v>
      </c>
      <c r="AC477">
        <v>0</v>
      </c>
      <c r="AD477">
        <v>0</v>
      </c>
      <c r="AE477">
        <v>596.80999999999995</v>
      </c>
      <c r="AF477">
        <v>0</v>
      </c>
      <c r="AG477">
        <v>0</v>
      </c>
      <c r="AH477">
        <v>0</v>
      </c>
      <c r="AI477">
        <v>1.62</v>
      </c>
      <c r="AJ477">
        <v>1</v>
      </c>
      <c r="AK477">
        <v>1</v>
      </c>
      <c r="AL477">
        <v>1</v>
      </c>
      <c r="AM477">
        <v>2</v>
      </c>
      <c r="AN477">
        <v>0</v>
      </c>
      <c r="AO477">
        <v>0</v>
      </c>
      <c r="AP477">
        <v>0</v>
      </c>
      <c r="AQ477">
        <v>1</v>
      </c>
      <c r="AR477">
        <v>0</v>
      </c>
      <c r="AS477" t="s">
        <v>3</v>
      </c>
      <c r="AT477">
        <v>0.18</v>
      </c>
      <c r="AU477" t="s">
        <v>3</v>
      </c>
      <c r="AV477">
        <v>0</v>
      </c>
      <c r="AW477">
        <v>2</v>
      </c>
      <c r="AX477">
        <v>72317285</v>
      </c>
      <c r="AY477">
        <v>1</v>
      </c>
      <c r="AZ477">
        <v>0</v>
      </c>
      <c r="BA477">
        <v>512</v>
      </c>
      <c r="BB477">
        <v>1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107.42579999999998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1</v>
      </c>
      <c r="BQ477">
        <v>107.42579999999998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1</v>
      </c>
      <c r="CV477">
        <v>0</v>
      </c>
      <c r="CW477">
        <v>0</v>
      </c>
      <c r="CX477">
        <f>ROUND(Y477*Source!I557,7)</f>
        <v>0.36</v>
      </c>
      <c r="CY477">
        <f>AA477</f>
        <v>966.83</v>
      </c>
      <c r="CZ477">
        <f>AE477</f>
        <v>596.80999999999995</v>
      </c>
      <c r="DA477">
        <f>AI477</f>
        <v>1.62</v>
      </c>
      <c r="DB477">
        <f t="shared" si="158"/>
        <v>107.43</v>
      </c>
      <c r="DC477">
        <f t="shared" si="159"/>
        <v>0</v>
      </c>
      <c r="DD477" t="s">
        <v>3</v>
      </c>
      <c r="DE477" t="s">
        <v>3</v>
      </c>
      <c r="DF477">
        <f>ROUND(ROUND(AE477*AI477,2)*CX477,2)</f>
        <v>348.06</v>
      </c>
      <c r="DG477">
        <f>ROUND(ROUND(AF477,2)*CX477,2)</f>
        <v>0</v>
      </c>
      <c r="DH477">
        <f t="shared" si="160"/>
        <v>0</v>
      </c>
      <c r="DI477">
        <f t="shared" si="161"/>
        <v>0</v>
      </c>
      <c r="DJ477">
        <f>DF477</f>
        <v>348.06</v>
      </c>
      <c r="DK477">
        <v>0</v>
      </c>
      <c r="DL477" t="s">
        <v>3</v>
      </c>
      <c r="DM477">
        <v>0</v>
      </c>
      <c r="DN477" t="s">
        <v>3</v>
      </c>
      <c r="DO477">
        <v>0</v>
      </c>
    </row>
    <row r="478" spans="1:119" x14ac:dyDescent="0.2">
      <c r="A478">
        <f>ROW(Source!A557)</f>
        <v>557</v>
      </c>
      <c r="B478">
        <v>72309884</v>
      </c>
      <c r="C478">
        <v>72317281</v>
      </c>
      <c r="D478">
        <v>70570411</v>
      </c>
      <c r="E478">
        <v>1</v>
      </c>
      <c r="F478">
        <v>1</v>
      </c>
      <c r="G478">
        <v>1</v>
      </c>
      <c r="H478">
        <v>3</v>
      </c>
      <c r="I478" t="s">
        <v>1032</v>
      </c>
      <c r="J478" t="s">
        <v>1033</v>
      </c>
      <c r="K478" t="s">
        <v>1034</v>
      </c>
      <c r="L478">
        <v>1346</v>
      </c>
      <c r="N478">
        <v>1009</v>
      </c>
      <c r="O478" t="s">
        <v>443</v>
      </c>
      <c r="P478" t="s">
        <v>443</v>
      </c>
      <c r="Q478">
        <v>1</v>
      </c>
      <c r="W478">
        <v>0</v>
      </c>
      <c r="X478">
        <v>651944166</v>
      </c>
      <c r="Y478">
        <f t="shared" si="157"/>
        <v>0.02</v>
      </c>
      <c r="AA478">
        <v>92.02</v>
      </c>
      <c r="AB478">
        <v>0</v>
      </c>
      <c r="AC478">
        <v>0</v>
      </c>
      <c r="AD478">
        <v>0</v>
      </c>
      <c r="AE478">
        <v>56.11</v>
      </c>
      <c r="AF478">
        <v>0</v>
      </c>
      <c r="AG478">
        <v>0</v>
      </c>
      <c r="AH478">
        <v>0</v>
      </c>
      <c r="AI478">
        <v>1.64</v>
      </c>
      <c r="AJ478">
        <v>1</v>
      </c>
      <c r="AK478">
        <v>1</v>
      </c>
      <c r="AL478">
        <v>1</v>
      </c>
      <c r="AM478">
        <v>2</v>
      </c>
      <c r="AN478">
        <v>0</v>
      </c>
      <c r="AO478">
        <v>0</v>
      </c>
      <c r="AP478">
        <v>0</v>
      </c>
      <c r="AQ478">
        <v>1</v>
      </c>
      <c r="AR478">
        <v>0</v>
      </c>
      <c r="AS478" t="s">
        <v>3</v>
      </c>
      <c r="AT478">
        <v>0.02</v>
      </c>
      <c r="AU478" t="s">
        <v>3</v>
      </c>
      <c r="AV478">
        <v>0</v>
      </c>
      <c r="AW478">
        <v>2</v>
      </c>
      <c r="AX478">
        <v>72317286</v>
      </c>
      <c r="AY478">
        <v>1</v>
      </c>
      <c r="AZ478">
        <v>0</v>
      </c>
      <c r="BA478">
        <v>513</v>
      </c>
      <c r="BB478">
        <v>1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1.1222000000000001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1</v>
      </c>
      <c r="BQ478">
        <v>1.1222000000000001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1</v>
      </c>
      <c r="CV478">
        <v>0</v>
      </c>
      <c r="CW478">
        <v>0</v>
      </c>
      <c r="CX478">
        <f>ROUND(Y478*Source!I557,7)</f>
        <v>0.04</v>
      </c>
      <c r="CY478">
        <f>AA478</f>
        <v>92.02</v>
      </c>
      <c r="CZ478">
        <f>AE478</f>
        <v>56.11</v>
      </c>
      <c r="DA478">
        <f>AI478</f>
        <v>1.64</v>
      </c>
      <c r="DB478">
        <f t="shared" si="158"/>
        <v>1.1200000000000001</v>
      </c>
      <c r="DC478">
        <f t="shared" si="159"/>
        <v>0</v>
      </c>
      <c r="DD478" t="s">
        <v>3</v>
      </c>
      <c r="DE478" t="s">
        <v>3</v>
      </c>
      <c r="DF478">
        <f>ROUND(ROUND(AE478*AI478,2)*CX478,2)</f>
        <v>3.68</v>
      </c>
      <c r="DG478">
        <f>ROUND(ROUND(AF478,2)*CX478,2)</f>
        <v>0</v>
      </c>
      <c r="DH478">
        <f t="shared" si="160"/>
        <v>0</v>
      </c>
      <c r="DI478">
        <f t="shared" si="161"/>
        <v>0</v>
      </c>
      <c r="DJ478">
        <f>DF478</f>
        <v>3.68</v>
      </c>
      <c r="DK478">
        <v>0</v>
      </c>
      <c r="DL478" t="s">
        <v>3</v>
      </c>
      <c r="DM478">
        <v>0</v>
      </c>
      <c r="DN478" t="s">
        <v>3</v>
      </c>
      <c r="DO478">
        <v>0</v>
      </c>
    </row>
    <row r="479" spans="1:119" x14ac:dyDescent="0.2">
      <c r="A479">
        <f>ROW(Source!A559)</f>
        <v>559</v>
      </c>
      <c r="B479">
        <v>72309884</v>
      </c>
      <c r="C479">
        <v>72318072</v>
      </c>
      <c r="D479">
        <v>70491015</v>
      </c>
      <c r="E479">
        <v>118</v>
      </c>
      <c r="F479">
        <v>1</v>
      </c>
      <c r="G479">
        <v>1</v>
      </c>
      <c r="H479">
        <v>1</v>
      </c>
      <c r="I479" t="s">
        <v>1021</v>
      </c>
      <c r="J479" t="s">
        <v>3</v>
      </c>
      <c r="K479" t="s">
        <v>1022</v>
      </c>
      <c r="L479">
        <v>1191</v>
      </c>
      <c r="N479">
        <v>1013</v>
      </c>
      <c r="O479" t="s">
        <v>922</v>
      </c>
      <c r="P479" t="s">
        <v>922</v>
      </c>
      <c r="Q479">
        <v>1</v>
      </c>
      <c r="W479">
        <v>0</v>
      </c>
      <c r="X479">
        <v>-1105933552</v>
      </c>
      <c r="Y479">
        <f t="shared" si="157"/>
        <v>1.01</v>
      </c>
      <c r="AA479">
        <v>0</v>
      </c>
      <c r="AB479">
        <v>0</v>
      </c>
      <c r="AC479">
        <v>0</v>
      </c>
      <c r="AD479">
        <v>380.67</v>
      </c>
      <c r="AE479">
        <v>0</v>
      </c>
      <c r="AF479">
        <v>0</v>
      </c>
      <c r="AG479">
        <v>0</v>
      </c>
      <c r="AH479">
        <v>380.67</v>
      </c>
      <c r="AI479">
        <v>1</v>
      </c>
      <c r="AJ479">
        <v>1</v>
      </c>
      <c r="AK479">
        <v>1</v>
      </c>
      <c r="AL479">
        <v>1</v>
      </c>
      <c r="AM479">
        <v>-2</v>
      </c>
      <c r="AN479">
        <v>0</v>
      </c>
      <c r="AO479">
        <v>0</v>
      </c>
      <c r="AP479">
        <v>1</v>
      </c>
      <c r="AQ479">
        <v>1</v>
      </c>
      <c r="AR479">
        <v>0</v>
      </c>
      <c r="AS479" t="s">
        <v>3</v>
      </c>
      <c r="AT479">
        <v>1.01</v>
      </c>
      <c r="AU479" t="s">
        <v>3</v>
      </c>
      <c r="AV479">
        <v>1</v>
      </c>
      <c r="AW479">
        <v>2</v>
      </c>
      <c r="AX479">
        <v>72318082</v>
      </c>
      <c r="AY479">
        <v>1</v>
      </c>
      <c r="AZ479">
        <v>0</v>
      </c>
      <c r="BA479">
        <v>516</v>
      </c>
      <c r="BB479">
        <v>1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384.47669999999999</v>
      </c>
      <c r="BN479">
        <v>1.01</v>
      </c>
      <c r="BO479">
        <v>0</v>
      </c>
      <c r="BP479">
        <v>1</v>
      </c>
      <c r="BQ479">
        <v>0</v>
      </c>
      <c r="BR479">
        <v>0</v>
      </c>
      <c r="BS479">
        <v>0</v>
      </c>
      <c r="BT479">
        <v>384.47669999999999</v>
      </c>
      <c r="BU479">
        <v>1.01</v>
      </c>
      <c r="BV479">
        <v>0</v>
      </c>
      <c r="BW479">
        <v>1</v>
      </c>
      <c r="CU479">
        <f>ROUND(AT479*Source!I559*AH479*AL479,2)</f>
        <v>384.48</v>
      </c>
      <c r="CV479">
        <f>ROUND(Y479*Source!I559,7)</f>
        <v>1.01</v>
      </c>
      <c r="CW479">
        <v>0</v>
      </c>
      <c r="CX479">
        <f>ROUND(Y479*Source!I559,7)</f>
        <v>1.01</v>
      </c>
      <c r="CY479">
        <f>AD479</f>
        <v>380.67</v>
      </c>
      <c r="CZ479">
        <f>AH479</f>
        <v>380.67</v>
      </c>
      <c r="DA479">
        <f>AL479</f>
        <v>1</v>
      </c>
      <c r="DB479">
        <f t="shared" si="158"/>
        <v>384.48</v>
      </c>
      <c r="DC479">
        <f t="shared" si="159"/>
        <v>0</v>
      </c>
      <c r="DD479" t="s">
        <v>3</v>
      </c>
      <c r="DE479" t="s">
        <v>3</v>
      </c>
      <c r="DF479">
        <f>ROUND(ROUND(AE479,2)*CX479,2)</f>
        <v>0</v>
      </c>
      <c r="DG479">
        <f>ROUND(ROUND(AF479,2)*CX479,2)</f>
        <v>0</v>
      </c>
      <c r="DH479">
        <f t="shared" si="160"/>
        <v>0</v>
      </c>
      <c r="DI479">
        <f t="shared" si="161"/>
        <v>384.48</v>
      </c>
      <c r="DJ479">
        <f>DI479</f>
        <v>384.48</v>
      </c>
      <c r="DK479">
        <v>1</v>
      </c>
      <c r="DL479" t="s">
        <v>3</v>
      </c>
      <c r="DM479">
        <v>0</v>
      </c>
      <c r="DN479" t="s">
        <v>3</v>
      </c>
      <c r="DO479">
        <v>0</v>
      </c>
    </row>
    <row r="480" spans="1:119" x14ac:dyDescent="0.2">
      <c r="A480">
        <f>ROW(Source!A559)</f>
        <v>559</v>
      </c>
      <c r="B480">
        <v>72309884</v>
      </c>
      <c r="C480">
        <v>72318072</v>
      </c>
      <c r="D480">
        <v>70618715</v>
      </c>
      <c r="E480">
        <v>1</v>
      </c>
      <c r="F480">
        <v>1</v>
      </c>
      <c r="G480">
        <v>1</v>
      </c>
      <c r="H480">
        <v>2</v>
      </c>
      <c r="I480" t="s">
        <v>1023</v>
      </c>
      <c r="J480" t="s">
        <v>1024</v>
      </c>
      <c r="K480" t="s">
        <v>1025</v>
      </c>
      <c r="L480">
        <v>1368</v>
      </c>
      <c r="N480">
        <v>1011</v>
      </c>
      <c r="O480" t="s">
        <v>926</v>
      </c>
      <c r="P480" t="s">
        <v>926</v>
      </c>
      <c r="Q480">
        <v>1</v>
      </c>
      <c r="W480">
        <v>0</v>
      </c>
      <c r="X480">
        <v>-1686138860</v>
      </c>
      <c r="Y480">
        <f t="shared" si="157"/>
        <v>0.66</v>
      </c>
      <c r="AA480">
        <v>0</v>
      </c>
      <c r="AB480">
        <v>13.72</v>
      </c>
      <c r="AC480">
        <v>0</v>
      </c>
      <c r="AD480">
        <v>0</v>
      </c>
      <c r="AE480">
        <v>0</v>
      </c>
      <c r="AF480">
        <v>8.6300000000000008</v>
      </c>
      <c r="AG480">
        <v>0</v>
      </c>
      <c r="AH480">
        <v>0</v>
      </c>
      <c r="AI480">
        <v>1</v>
      </c>
      <c r="AJ480">
        <v>1.59</v>
      </c>
      <c r="AK480">
        <v>1</v>
      </c>
      <c r="AL480">
        <v>1</v>
      </c>
      <c r="AM480">
        <v>2</v>
      </c>
      <c r="AN480">
        <v>0</v>
      </c>
      <c r="AO480">
        <v>0</v>
      </c>
      <c r="AP480">
        <v>1</v>
      </c>
      <c r="AQ480">
        <v>1</v>
      </c>
      <c r="AR480">
        <v>0</v>
      </c>
      <c r="AS480" t="s">
        <v>3</v>
      </c>
      <c r="AT480">
        <v>0.66</v>
      </c>
      <c r="AU480" t="s">
        <v>3</v>
      </c>
      <c r="AV480">
        <v>1</v>
      </c>
      <c r="AW480">
        <v>2</v>
      </c>
      <c r="AX480">
        <v>72318083</v>
      </c>
      <c r="AY480">
        <v>1</v>
      </c>
      <c r="AZ480">
        <v>0</v>
      </c>
      <c r="BA480">
        <v>517</v>
      </c>
      <c r="BB480">
        <v>1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5.6958000000000011</v>
      </c>
      <c r="BL480">
        <v>0</v>
      </c>
      <c r="BM480">
        <v>0</v>
      </c>
      <c r="BN480">
        <v>0</v>
      </c>
      <c r="BO480">
        <v>0</v>
      </c>
      <c r="BP480">
        <v>1</v>
      </c>
      <c r="BQ480">
        <v>0</v>
      </c>
      <c r="BR480">
        <v>5.6958000000000011</v>
      </c>
      <c r="BS480">
        <v>0</v>
      </c>
      <c r="BT480">
        <v>0</v>
      </c>
      <c r="BU480">
        <v>0</v>
      </c>
      <c r="BV480">
        <v>0</v>
      </c>
      <c r="BW480">
        <v>1</v>
      </c>
      <c r="CV480">
        <v>0</v>
      </c>
      <c r="CW480">
        <f>ROUND(Y480*Source!I559*DO480,7)</f>
        <v>0</v>
      </c>
      <c r="CX480">
        <f>ROUND(Y480*Source!I559,7)</f>
        <v>0.66</v>
      </c>
      <c r="CY480">
        <f>AB480</f>
        <v>13.72</v>
      </c>
      <c r="CZ480">
        <f>AF480</f>
        <v>8.6300000000000008</v>
      </c>
      <c r="DA480">
        <f>AJ480</f>
        <v>1.59</v>
      </c>
      <c r="DB480">
        <f t="shared" si="158"/>
        <v>5.7</v>
      </c>
      <c r="DC480">
        <f t="shared" si="159"/>
        <v>0</v>
      </c>
      <c r="DD480" t="s">
        <v>3</v>
      </c>
      <c r="DE480" t="s">
        <v>3</v>
      </c>
      <c r="DF480">
        <f>ROUND(ROUND(AE480,2)*CX480,2)</f>
        <v>0</v>
      </c>
      <c r="DG480">
        <f>ROUND(ROUND(AF480*AJ480,2)*CX480,2)</f>
        <v>9.06</v>
      </c>
      <c r="DH480">
        <f t="shared" si="160"/>
        <v>0</v>
      </c>
      <c r="DI480">
        <f t="shared" si="161"/>
        <v>0</v>
      </c>
      <c r="DJ480">
        <f>DG480+DH480</f>
        <v>9.06</v>
      </c>
      <c r="DK480">
        <v>0</v>
      </c>
      <c r="DL480" t="s">
        <v>3</v>
      </c>
      <c r="DM480">
        <v>0</v>
      </c>
      <c r="DN480" t="s">
        <v>3</v>
      </c>
      <c r="DO480">
        <v>0</v>
      </c>
    </row>
    <row r="481" spans="1:119" x14ac:dyDescent="0.2">
      <c r="A481">
        <f>ROW(Source!A559)</f>
        <v>559</v>
      </c>
      <c r="B481">
        <v>72309884</v>
      </c>
      <c r="C481">
        <v>72318072</v>
      </c>
      <c r="D481">
        <v>70618738</v>
      </c>
      <c r="E481">
        <v>1</v>
      </c>
      <c r="F481">
        <v>1</v>
      </c>
      <c r="G481">
        <v>1</v>
      </c>
      <c r="H481">
        <v>2</v>
      </c>
      <c r="I481" t="s">
        <v>1336</v>
      </c>
      <c r="J481" t="s">
        <v>1337</v>
      </c>
      <c r="K481" t="s">
        <v>1338</v>
      </c>
      <c r="L481">
        <v>1368</v>
      </c>
      <c r="N481">
        <v>1011</v>
      </c>
      <c r="O481" t="s">
        <v>926</v>
      </c>
      <c r="P481" t="s">
        <v>926</v>
      </c>
      <c r="Q481">
        <v>1</v>
      </c>
      <c r="W481">
        <v>0</v>
      </c>
      <c r="X481">
        <v>547172496</v>
      </c>
      <c r="Y481">
        <f t="shared" si="157"/>
        <v>1</v>
      </c>
      <c r="AA481">
        <v>0</v>
      </c>
      <c r="AB481">
        <v>9.83</v>
      </c>
      <c r="AC481">
        <v>0</v>
      </c>
      <c r="AD481">
        <v>0</v>
      </c>
      <c r="AE481">
        <v>0</v>
      </c>
      <c r="AF481">
        <v>7.56</v>
      </c>
      <c r="AG481">
        <v>0</v>
      </c>
      <c r="AH481">
        <v>0</v>
      </c>
      <c r="AI481">
        <v>1</v>
      </c>
      <c r="AJ481">
        <v>1.3</v>
      </c>
      <c r="AK481">
        <v>1</v>
      </c>
      <c r="AL481">
        <v>1</v>
      </c>
      <c r="AM481">
        <v>2</v>
      </c>
      <c r="AN481">
        <v>0</v>
      </c>
      <c r="AO481">
        <v>0</v>
      </c>
      <c r="AP481">
        <v>1</v>
      </c>
      <c r="AQ481">
        <v>1</v>
      </c>
      <c r="AR481">
        <v>0</v>
      </c>
      <c r="AS481" t="s">
        <v>3</v>
      </c>
      <c r="AT481">
        <v>1</v>
      </c>
      <c r="AU481" t="s">
        <v>3</v>
      </c>
      <c r="AV481">
        <v>1</v>
      </c>
      <c r="AW481">
        <v>2</v>
      </c>
      <c r="AX481">
        <v>72318084</v>
      </c>
      <c r="AY481">
        <v>1</v>
      </c>
      <c r="AZ481">
        <v>0</v>
      </c>
      <c r="BA481">
        <v>518</v>
      </c>
      <c r="BB481">
        <v>1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7.56</v>
      </c>
      <c r="BL481">
        <v>0</v>
      </c>
      <c r="BM481">
        <v>0</v>
      </c>
      <c r="BN481">
        <v>0</v>
      </c>
      <c r="BO481">
        <v>0</v>
      </c>
      <c r="BP481">
        <v>1</v>
      </c>
      <c r="BQ481">
        <v>0</v>
      </c>
      <c r="BR481">
        <v>7.56</v>
      </c>
      <c r="BS481">
        <v>0</v>
      </c>
      <c r="BT481">
        <v>0</v>
      </c>
      <c r="BU481">
        <v>0</v>
      </c>
      <c r="BV481">
        <v>0</v>
      </c>
      <c r="BW481">
        <v>1</v>
      </c>
      <c r="CV481">
        <v>0</v>
      </c>
      <c r="CW481">
        <f>ROUND(Y481*Source!I559*DO481,7)</f>
        <v>0</v>
      </c>
      <c r="CX481">
        <f>ROUND(Y481*Source!I559,7)</f>
        <v>1</v>
      </c>
      <c r="CY481">
        <f>AB481</f>
        <v>9.83</v>
      </c>
      <c r="CZ481">
        <f>AF481</f>
        <v>7.56</v>
      </c>
      <c r="DA481">
        <f>AJ481</f>
        <v>1.3</v>
      </c>
      <c r="DB481">
        <f t="shared" si="158"/>
        <v>7.56</v>
      </c>
      <c r="DC481">
        <f t="shared" si="159"/>
        <v>0</v>
      </c>
      <c r="DD481" t="s">
        <v>3</v>
      </c>
      <c r="DE481" t="s">
        <v>3</v>
      </c>
      <c r="DF481">
        <f>ROUND(ROUND(AE481,2)*CX481,2)</f>
        <v>0</v>
      </c>
      <c r="DG481">
        <f>ROUND(ROUND(AF481*AJ481,2)*CX481,2)</f>
        <v>9.83</v>
      </c>
      <c r="DH481">
        <f t="shared" si="160"/>
        <v>0</v>
      </c>
      <c r="DI481">
        <f t="shared" si="161"/>
        <v>0</v>
      </c>
      <c r="DJ481">
        <f>DG481+DH481</f>
        <v>9.83</v>
      </c>
      <c r="DK481">
        <v>0</v>
      </c>
      <c r="DL481" t="s">
        <v>3</v>
      </c>
      <c r="DM481">
        <v>0</v>
      </c>
      <c r="DN481" t="s">
        <v>3</v>
      </c>
      <c r="DO481">
        <v>0</v>
      </c>
    </row>
    <row r="482" spans="1:119" x14ac:dyDescent="0.2">
      <c r="A482">
        <f>ROW(Source!A559)</f>
        <v>559</v>
      </c>
      <c r="B482">
        <v>72309884</v>
      </c>
      <c r="C482">
        <v>72318072</v>
      </c>
      <c r="D482">
        <v>70565767</v>
      </c>
      <c r="E482">
        <v>1</v>
      </c>
      <c r="F482">
        <v>1</v>
      </c>
      <c r="G482">
        <v>1</v>
      </c>
      <c r="H482">
        <v>3</v>
      </c>
      <c r="I482" t="s">
        <v>1029</v>
      </c>
      <c r="J482" t="s">
        <v>1030</v>
      </c>
      <c r="K482" t="s">
        <v>1031</v>
      </c>
      <c r="L482">
        <v>1346</v>
      </c>
      <c r="N482">
        <v>1009</v>
      </c>
      <c r="O482" t="s">
        <v>443</v>
      </c>
      <c r="P482" t="s">
        <v>443</v>
      </c>
      <c r="Q482">
        <v>1</v>
      </c>
      <c r="W482">
        <v>0</v>
      </c>
      <c r="X482">
        <v>334199898</v>
      </c>
      <c r="Y482">
        <f t="shared" si="157"/>
        <v>0.06</v>
      </c>
      <c r="AA482">
        <v>966.83</v>
      </c>
      <c r="AB482">
        <v>0</v>
      </c>
      <c r="AC482">
        <v>0</v>
      </c>
      <c r="AD482">
        <v>0</v>
      </c>
      <c r="AE482">
        <v>596.80999999999995</v>
      </c>
      <c r="AF482">
        <v>0</v>
      </c>
      <c r="AG482">
        <v>0</v>
      </c>
      <c r="AH482">
        <v>0</v>
      </c>
      <c r="AI482">
        <v>1.62</v>
      </c>
      <c r="AJ482">
        <v>1</v>
      </c>
      <c r="AK482">
        <v>1</v>
      </c>
      <c r="AL482">
        <v>1</v>
      </c>
      <c r="AM482">
        <v>2</v>
      </c>
      <c r="AN482">
        <v>0</v>
      </c>
      <c r="AO482">
        <v>0</v>
      </c>
      <c r="AP482">
        <v>1</v>
      </c>
      <c r="AQ482">
        <v>1</v>
      </c>
      <c r="AR482">
        <v>0</v>
      </c>
      <c r="AS482" t="s">
        <v>3</v>
      </c>
      <c r="AT482">
        <v>0.06</v>
      </c>
      <c r="AU482" t="s">
        <v>3</v>
      </c>
      <c r="AV482">
        <v>0</v>
      </c>
      <c r="AW482">
        <v>2</v>
      </c>
      <c r="AX482">
        <v>72318085</v>
      </c>
      <c r="AY482">
        <v>1</v>
      </c>
      <c r="AZ482">
        <v>0</v>
      </c>
      <c r="BA482">
        <v>519</v>
      </c>
      <c r="BB482">
        <v>1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35.808599999999998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1</v>
      </c>
      <c r="BQ482">
        <v>35.808599999999998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1</v>
      </c>
      <c r="CV482">
        <v>0</v>
      </c>
      <c r="CW482">
        <v>0</v>
      </c>
      <c r="CX482">
        <f>ROUND(Y482*Source!I559,7)</f>
        <v>0.06</v>
      </c>
      <c r="CY482">
        <f>AA482</f>
        <v>966.83</v>
      </c>
      <c r="CZ482">
        <f>AE482</f>
        <v>596.80999999999995</v>
      </c>
      <c r="DA482">
        <f>AI482</f>
        <v>1.62</v>
      </c>
      <c r="DB482">
        <f t="shared" si="158"/>
        <v>35.81</v>
      </c>
      <c r="DC482">
        <f t="shared" si="159"/>
        <v>0</v>
      </c>
      <c r="DD482" t="s">
        <v>3</v>
      </c>
      <c r="DE482" t="s">
        <v>3</v>
      </c>
      <c r="DF482">
        <f>ROUND(ROUND(AE482*AI482,2)*CX482,2)</f>
        <v>58.01</v>
      </c>
      <c r="DG482">
        <f>ROUND(ROUND(AF482,2)*CX482,2)</f>
        <v>0</v>
      </c>
      <c r="DH482">
        <f t="shared" si="160"/>
        <v>0</v>
      </c>
      <c r="DI482">
        <f t="shared" si="161"/>
        <v>0</v>
      </c>
      <c r="DJ482">
        <f>DF482</f>
        <v>58.01</v>
      </c>
      <c r="DK482">
        <v>0</v>
      </c>
      <c r="DL482" t="s">
        <v>3</v>
      </c>
      <c r="DM482">
        <v>0</v>
      </c>
      <c r="DN482" t="s">
        <v>3</v>
      </c>
      <c r="DO482">
        <v>0</v>
      </c>
    </row>
    <row r="483" spans="1:119" x14ac:dyDescent="0.2">
      <c r="A483">
        <f>ROW(Source!A559)</f>
        <v>559</v>
      </c>
      <c r="B483">
        <v>72309884</v>
      </c>
      <c r="C483">
        <v>72318072</v>
      </c>
      <c r="D483">
        <v>70570411</v>
      </c>
      <c r="E483">
        <v>1</v>
      </c>
      <c r="F483">
        <v>1</v>
      </c>
      <c r="G483">
        <v>1</v>
      </c>
      <c r="H483">
        <v>3</v>
      </c>
      <c r="I483" t="s">
        <v>1032</v>
      </c>
      <c r="J483" t="s">
        <v>1033</v>
      </c>
      <c r="K483" t="s">
        <v>1034</v>
      </c>
      <c r="L483">
        <v>1346</v>
      </c>
      <c r="N483">
        <v>1009</v>
      </c>
      <c r="O483" t="s">
        <v>443</v>
      </c>
      <c r="P483" t="s">
        <v>443</v>
      </c>
      <c r="Q483">
        <v>1</v>
      </c>
      <c r="W483">
        <v>0</v>
      </c>
      <c r="X483">
        <v>651944166</v>
      </c>
      <c r="Y483">
        <f t="shared" si="157"/>
        <v>0.01</v>
      </c>
      <c r="AA483">
        <v>92.02</v>
      </c>
      <c r="AB483">
        <v>0</v>
      </c>
      <c r="AC483">
        <v>0</v>
      </c>
      <c r="AD483">
        <v>0</v>
      </c>
      <c r="AE483">
        <v>56.11</v>
      </c>
      <c r="AF483">
        <v>0</v>
      </c>
      <c r="AG483">
        <v>0</v>
      </c>
      <c r="AH483">
        <v>0</v>
      </c>
      <c r="AI483">
        <v>1.64</v>
      </c>
      <c r="AJ483">
        <v>1</v>
      </c>
      <c r="AK483">
        <v>1</v>
      </c>
      <c r="AL483">
        <v>1</v>
      </c>
      <c r="AM483">
        <v>2</v>
      </c>
      <c r="AN483">
        <v>0</v>
      </c>
      <c r="AO483">
        <v>0</v>
      </c>
      <c r="AP483">
        <v>1</v>
      </c>
      <c r="AQ483">
        <v>1</v>
      </c>
      <c r="AR483">
        <v>0</v>
      </c>
      <c r="AS483" t="s">
        <v>3</v>
      </c>
      <c r="AT483">
        <v>0.01</v>
      </c>
      <c r="AU483" t="s">
        <v>3</v>
      </c>
      <c r="AV483">
        <v>0</v>
      </c>
      <c r="AW483">
        <v>2</v>
      </c>
      <c r="AX483">
        <v>72318086</v>
      </c>
      <c r="AY483">
        <v>1</v>
      </c>
      <c r="AZ483">
        <v>0</v>
      </c>
      <c r="BA483">
        <v>520</v>
      </c>
      <c r="BB483">
        <v>1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0.56110000000000004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1</v>
      </c>
      <c r="BQ483">
        <v>0.56110000000000004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1</v>
      </c>
      <c r="CV483">
        <v>0</v>
      </c>
      <c r="CW483">
        <v>0</v>
      </c>
      <c r="CX483">
        <f>ROUND(Y483*Source!I559,7)</f>
        <v>0.01</v>
      </c>
      <c r="CY483">
        <f>AA483</f>
        <v>92.02</v>
      </c>
      <c r="CZ483">
        <f>AE483</f>
        <v>56.11</v>
      </c>
      <c r="DA483">
        <f>AI483</f>
        <v>1.64</v>
      </c>
      <c r="DB483">
        <f t="shared" si="158"/>
        <v>0.56000000000000005</v>
      </c>
      <c r="DC483">
        <f t="shared" si="159"/>
        <v>0</v>
      </c>
      <c r="DD483" t="s">
        <v>3</v>
      </c>
      <c r="DE483" t="s">
        <v>3</v>
      </c>
      <c r="DF483">
        <f>ROUND(ROUND(AE483*AI483,2)*CX483,2)</f>
        <v>0.92</v>
      </c>
      <c r="DG483">
        <f>ROUND(ROUND(AF483,2)*CX483,2)</f>
        <v>0</v>
      </c>
      <c r="DH483">
        <f t="shared" si="160"/>
        <v>0</v>
      </c>
      <c r="DI483">
        <f t="shared" si="161"/>
        <v>0</v>
      </c>
      <c r="DJ483">
        <f>DF483</f>
        <v>0.92</v>
      </c>
      <c r="DK483">
        <v>0</v>
      </c>
      <c r="DL483" t="s">
        <v>3</v>
      </c>
      <c r="DM483">
        <v>0</v>
      </c>
      <c r="DN483" t="s">
        <v>3</v>
      </c>
      <c r="DO483">
        <v>0</v>
      </c>
    </row>
    <row r="484" spans="1:119" x14ac:dyDescent="0.2">
      <c r="A484">
        <f>ROW(Source!A561)</f>
        <v>561</v>
      </c>
      <c r="B484">
        <v>72309884</v>
      </c>
      <c r="C484">
        <v>72317360</v>
      </c>
      <c r="D484">
        <v>70491013</v>
      </c>
      <c r="E484">
        <v>118</v>
      </c>
      <c r="F484">
        <v>1</v>
      </c>
      <c r="G484">
        <v>1</v>
      </c>
      <c r="H484">
        <v>1</v>
      </c>
      <c r="I484" t="s">
        <v>1040</v>
      </c>
      <c r="J484" t="s">
        <v>3</v>
      </c>
      <c r="K484" t="s">
        <v>1041</v>
      </c>
      <c r="L484">
        <v>1191</v>
      </c>
      <c r="N484">
        <v>1013</v>
      </c>
      <c r="O484" t="s">
        <v>922</v>
      </c>
      <c r="P484" t="s">
        <v>922</v>
      </c>
      <c r="Q484">
        <v>1</v>
      </c>
      <c r="W484">
        <v>0</v>
      </c>
      <c r="X484">
        <v>1733635447</v>
      </c>
      <c r="Y484">
        <f t="shared" si="157"/>
        <v>3.97</v>
      </c>
      <c r="AA484">
        <v>0</v>
      </c>
      <c r="AB484">
        <v>0</v>
      </c>
      <c r="AC484">
        <v>0</v>
      </c>
      <c r="AD484">
        <v>376.26</v>
      </c>
      <c r="AE484">
        <v>0</v>
      </c>
      <c r="AF484">
        <v>0</v>
      </c>
      <c r="AG484">
        <v>0</v>
      </c>
      <c r="AH484">
        <v>376.26</v>
      </c>
      <c r="AI484">
        <v>1</v>
      </c>
      <c r="AJ484">
        <v>1</v>
      </c>
      <c r="AK484">
        <v>1</v>
      </c>
      <c r="AL484">
        <v>1</v>
      </c>
      <c r="AM484">
        <v>-2</v>
      </c>
      <c r="AN484">
        <v>0</v>
      </c>
      <c r="AO484">
        <v>0</v>
      </c>
      <c r="AP484">
        <v>0</v>
      </c>
      <c r="AQ484">
        <v>1</v>
      </c>
      <c r="AR484">
        <v>0</v>
      </c>
      <c r="AS484" t="s">
        <v>3</v>
      </c>
      <c r="AT484">
        <v>3.97</v>
      </c>
      <c r="AU484" t="s">
        <v>3</v>
      </c>
      <c r="AV484">
        <v>1</v>
      </c>
      <c r="AW484">
        <v>2</v>
      </c>
      <c r="AX484">
        <v>72317361</v>
      </c>
      <c r="AY484">
        <v>1</v>
      </c>
      <c r="AZ484">
        <v>0</v>
      </c>
      <c r="BA484">
        <v>523</v>
      </c>
      <c r="BB484">
        <v>1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1493.7522000000001</v>
      </c>
      <c r="BN484">
        <v>3.97</v>
      </c>
      <c r="BO484">
        <v>0</v>
      </c>
      <c r="BP484">
        <v>1</v>
      </c>
      <c r="BQ484">
        <v>0</v>
      </c>
      <c r="BR484">
        <v>0</v>
      </c>
      <c r="BS484">
        <v>0</v>
      </c>
      <c r="BT484">
        <v>1493.7522000000001</v>
      </c>
      <c r="BU484">
        <v>3.97</v>
      </c>
      <c r="BV484">
        <v>0</v>
      </c>
      <c r="BW484">
        <v>1</v>
      </c>
      <c r="CU484">
        <f>ROUND(AT484*Source!I561*AH484*AL484,2)</f>
        <v>1493.75</v>
      </c>
      <c r="CV484">
        <f>ROUND(Y484*Source!I561,7)</f>
        <v>3.97</v>
      </c>
      <c r="CW484">
        <v>0</v>
      </c>
      <c r="CX484">
        <f>ROUND(Y484*Source!I561,7)</f>
        <v>3.97</v>
      </c>
      <c r="CY484">
        <f>AD484</f>
        <v>376.26</v>
      </c>
      <c r="CZ484">
        <f>AH484</f>
        <v>376.26</v>
      </c>
      <c r="DA484">
        <f>AL484</f>
        <v>1</v>
      </c>
      <c r="DB484">
        <f t="shared" si="158"/>
        <v>1493.75</v>
      </c>
      <c r="DC484">
        <f t="shared" si="159"/>
        <v>0</v>
      </c>
      <c r="DD484" t="s">
        <v>3</v>
      </c>
      <c r="DE484" t="s">
        <v>3</v>
      </c>
      <c r="DF484">
        <f>ROUND(ROUND(AE484,2)*CX484,2)</f>
        <v>0</v>
      </c>
      <c r="DG484">
        <f>ROUND(ROUND(AF484,2)*CX484,2)</f>
        <v>0</v>
      </c>
      <c r="DH484">
        <f t="shared" si="160"/>
        <v>0</v>
      </c>
      <c r="DI484">
        <f t="shared" si="161"/>
        <v>1493.75</v>
      </c>
      <c r="DJ484">
        <f>DI484</f>
        <v>1493.75</v>
      </c>
      <c r="DK484">
        <v>1</v>
      </c>
      <c r="DL484" t="s">
        <v>3</v>
      </c>
      <c r="DM484">
        <v>0</v>
      </c>
      <c r="DN484" t="s">
        <v>3</v>
      </c>
      <c r="DO484">
        <v>0</v>
      </c>
    </row>
    <row r="485" spans="1:119" x14ac:dyDescent="0.2">
      <c r="A485">
        <f>ROW(Source!A561)</f>
        <v>561</v>
      </c>
      <c r="B485">
        <v>72309884</v>
      </c>
      <c r="C485">
        <v>72317360</v>
      </c>
      <c r="D485">
        <v>70618719</v>
      </c>
      <c r="E485">
        <v>1</v>
      </c>
      <c r="F485">
        <v>1</v>
      </c>
      <c r="G485">
        <v>1</v>
      </c>
      <c r="H485">
        <v>2</v>
      </c>
      <c r="I485" t="s">
        <v>1345</v>
      </c>
      <c r="J485" t="s">
        <v>1346</v>
      </c>
      <c r="K485" t="s">
        <v>1347</v>
      </c>
      <c r="L485">
        <v>1368</v>
      </c>
      <c r="N485">
        <v>1011</v>
      </c>
      <c r="O485" t="s">
        <v>926</v>
      </c>
      <c r="P485" t="s">
        <v>926</v>
      </c>
      <c r="Q485">
        <v>1</v>
      </c>
      <c r="W485">
        <v>0</v>
      </c>
      <c r="X485">
        <v>-2072862786</v>
      </c>
      <c r="Y485">
        <f t="shared" si="157"/>
        <v>3.37</v>
      </c>
      <c r="AA485">
        <v>0</v>
      </c>
      <c r="AB485">
        <v>68.72</v>
      </c>
      <c r="AC485">
        <v>0</v>
      </c>
      <c r="AD485">
        <v>0</v>
      </c>
      <c r="AE485">
        <v>0</v>
      </c>
      <c r="AF485">
        <v>51.67</v>
      </c>
      <c r="AG485">
        <v>0</v>
      </c>
      <c r="AH485">
        <v>0</v>
      </c>
      <c r="AI485">
        <v>1</v>
      </c>
      <c r="AJ485">
        <v>1.33</v>
      </c>
      <c r="AK485">
        <v>1</v>
      </c>
      <c r="AL485">
        <v>1</v>
      </c>
      <c r="AM485">
        <v>2</v>
      </c>
      <c r="AN485">
        <v>0</v>
      </c>
      <c r="AO485">
        <v>0</v>
      </c>
      <c r="AP485">
        <v>0</v>
      </c>
      <c r="AQ485">
        <v>1</v>
      </c>
      <c r="AR485">
        <v>0</v>
      </c>
      <c r="AS485" t="s">
        <v>3</v>
      </c>
      <c r="AT485">
        <v>3.37</v>
      </c>
      <c r="AU485" t="s">
        <v>3</v>
      </c>
      <c r="AV485">
        <v>1</v>
      </c>
      <c r="AW485">
        <v>2</v>
      </c>
      <c r="AX485">
        <v>72317362</v>
      </c>
      <c r="AY485">
        <v>1</v>
      </c>
      <c r="AZ485">
        <v>0</v>
      </c>
      <c r="BA485">
        <v>524</v>
      </c>
      <c r="BB485">
        <v>1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174.12790000000001</v>
      </c>
      <c r="BL485">
        <v>0</v>
      </c>
      <c r="BM485">
        <v>0</v>
      </c>
      <c r="BN485">
        <v>0</v>
      </c>
      <c r="BO485">
        <v>0</v>
      </c>
      <c r="BP485">
        <v>1</v>
      </c>
      <c r="BQ485">
        <v>0</v>
      </c>
      <c r="BR485">
        <v>174.12790000000001</v>
      </c>
      <c r="BS485">
        <v>0</v>
      </c>
      <c r="BT485">
        <v>0</v>
      </c>
      <c r="BU485">
        <v>0</v>
      </c>
      <c r="BV485">
        <v>0</v>
      </c>
      <c r="BW485">
        <v>1</v>
      </c>
      <c r="CV485">
        <v>0</v>
      </c>
      <c r="CW485">
        <f>ROUND(Y485*Source!I561*DO485,7)</f>
        <v>0</v>
      </c>
      <c r="CX485">
        <f>ROUND(Y485*Source!I561,7)</f>
        <v>3.37</v>
      </c>
      <c r="CY485">
        <f>AB485</f>
        <v>68.72</v>
      </c>
      <c r="CZ485">
        <f>AF485</f>
        <v>51.67</v>
      </c>
      <c r="DA485">
        <f>AJ485</f>
        <v>1.33</v>
      </c>
      <c r="DB485">
        <f t="shared" si="158"/>
        <v>174.13</v>
      </c>
      <c r="DC485">
        <f t="shared" si="159"/>
        <v>0</v>
      </c>
      <c r="DD485" t="s">
        <v>3</v>
      </c>
      <c r="DE485" t="s">
        <v>3</v>
      </c>
      <c r="DF485">
        <f>ROUND(ROUND(AE485,2)*CX485,2)</f>
        <v>0</v>
      </c>
      <c r="DG485">
        <f>ROUND(ROUND(AF485*AJ485,2)*CX485,2)</f>
        <v>231.59</v>
      </c>
      <c r="DH485">
        <f t="shared" si="160"/>
        <v>0</v>
      </c>
      <c r="DI485">
        <f t="shared" si="161"/>
        <v>0</v>
      </c>
      <c r="DJ485">
        <f>DG485+DH485</f>
        <v>231.59</v>
      </c>
      <c r="DK485">
        <v>0</v>
      </c>
      <c r="DL485" t="s">
        <v>3</v>
      </c>
      <c r="DM485">
        <v>0</v>
      </c>
      <c r="DN485" t="s">
        <v>3</v>
      </c>
      <c r="DO485">
        <v>0</v>
      </c>
    </row>
    <row r="486" spans="1:119" x14ac:dyDescent="0.2">
      <c r="A486">
        <f>ROW(Source!A561)</f>
        <v>561</v>
      </c>
      <c r="B486">
        <v>72309884</v>
      </c>
      <c r="C486">
        <v>72317360</v>
      </c>
      <c r="D486">
        <v>70565767</v>
      </c>
      <c r="E486">
        <v>1</v>
      </c>
      <c r="F486">
        <v>1</v>
      </c>
      <c r="G486">
        <v>1</v>
      </c>
      <c r="H486">
        <v>3</v>
      </c>
      <c r="I486" t="s">
        <v>1029</v>
      </c>
      <c r="J486" t="s">
        <v>1030</v>
      </c>
      <c r="K486" t="s">
        <v>1031</v>
      </c>
      <c r="L486">
        <v>1346</v>
      </c>
      <c r="N486">
        <v>1009</v>
      </c>
      <c r="O486" t="s">
        <v>443</v>
      </c>
      <c r="P486" t="s">
        <v>443</v>
      </c>
      <c r="Q486">
        <v>1</v>
      </c>
      <c r="W486">
        <v>0</v>
      </c>
      <c r="X486">
        <v>334199898</v>
      </c>
      <c r="Y486">
        <f t="shared" si="157"/>
        <v>2.7E-2</v>
      </c>
      <c r="AA486">
        <v>966.83</v>
      </c>
      <c r="AB486">
        <v>0</v>
      </c>
      <c r="AC486">
        <v>0</v>
      </c>
      <c r="AD486">
        <v>0</v>
      </c>
      <c r="AE486">
        <v>596.80999999999995</v>
      </c>
      <c r="AF486">
        <v>0</v>
      </c>
      <c r="AG486">
        <v>0</v>
      </c>
      <c r="AH486">
        <v>0</v>
      </c>
      <c r="AI486">
        <v>1.62</v>
      </c>
      <c r="AJ486">
        <v>1</v>
      </c>
      <c r="AK486">
        <v>1</v>
      </c>
      <c r="AL486">
        <v>1</v>
      </c>
      <c r="AM486">
        <v>2</v>
      </c>
      <c r="AN486">
        <v>0</v>
      </c>
      <c r="AO486">
        <v>0</v>
      </c>
      <c r="AP486">
        <v>0</v>
      </c>
      <c r="AQ486">
        <v>1</v>
      </c>
      <c r="AR486">
        <v>0</v>
      </c>
      <c r="AS486" t="s">
        <v>3</v>
      </c>
      <c r="AT486">
        <v>2.7E-2</v>
      </c>
      <c r="AU486" t="s">
        <v>3</v>
      </c>
      <c r="AV486">
        <v>0</v>
      </c>
      <c r="AW486">
        <v>2</v>
      </c>
      <c r="AX486">
        <v>72317363</v>
      </c>
      <c r="AY486">
        <v>1</v>
      </c>
      <c r="AZ486">
        <v>0</v>
      </c>
      <c r="BA486">
        <v>525</v>
      </c>
      <c r="BB486">
        <v>1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16.113869999999999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1</v>
      </c>
      <c r="BQ486">
        <v>16.113869999999999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1</v>
      </c>
      <c r="CV486">
        <v>0</v>
      </c>
      <c r="CW486">
        <v>0</v>
      </c>
      <c r="CX486">
        <f>ROUND(Y486*Source!I561,7)</f>
        <v>2.7E-2</v>
      </c>
      <c r="CY486">
        <f>AA486</f>
        <v>966.83</v>
      </c>
      <c r="CZ486">
        <f>AE486</f>
        <v>596.80999999999995</v>
      </c>
      <c r="DA486">
        <f>AI486</f>
        <v>1.62</v>
      </c>
      <c r="DB486">
        <f t="shared" si="158"/>
        <v>16.11</v>
      </c>
      <c r="DC486">
        <f t="shared" si="159"/>
        <v>0</v>
      </c>
      <c r="DD486" t="s">
        <v>3</v>
      </c>
      <c r="DE486" t="s">
        <v>3</v>
      </c>
      <c r="DF486">
        <f>ROUND(ROUND(AE486*AI486,2)*CX486,2)</f>
        <v>26.1</v>
      </c>
      <c r="DG486">
        <f t="shared" ref="DG486:DG492" si="164">ROUND(ROUND(AF486,2)*CX486,2)</f>
        <v>0</v>
      </c>
      <c r="DH486">
        <f t="shared" si="160"/>
        <v>0</v>
      </c>
      <c r="DI486">
        <f t="shared" si="161"/>
        <v>0</v>
      </c>
      <c r="DJ486">
        <f>DF486</f>
        <v>26.1</v>
      </c>
      <c r="DK486">
        <v>0</v>
      </c>
      <c r="DL486" t="s">
        <v>3</v>
      </c>
      <c r="DM486">
        <v>0</v>
      </c>
      <c r="DN486" t="s">
        <v>3</v>
      </c>
      <c r="DO486">
        <v>0</v>
      </c>
    </row>
    <row r="487" spans="1:119" x14ac:dyDescent="0.2">
      <c r="A487">
        <f>ROW(Source!A561)</f>
        <v>561</v>
      </c>
      <c r="B487">
        <v>72309884</v>
      </c>
      <c r="C487">
        <v>72317360</v>
      </c>
      <c r="D487">
        <v>70570411</v>
      </c>
      <c r="E487">
        <v>1</v>
      </c>
      <c r="F487">
        <v>1</v>
      </c>
      <c r="G487">
        <v>1</v>
      </c>
      <c r="H487">
        <v>3</v>
      </c>
      <c r="I487" t="s">
        <v>1032</v>
      </c>
      <c r="J487" t="s">
        <v>1033</v>
      </c>
      <c r="K487" t="s">
        <v>1034</v>
      </c>
      <c r="L487">
        <v>1346</v>
      </c>
      <c r="N487">
        <v>1009</v>
      </c>
      <c r="O487" t="s">
        <v>443</v>
      </c>
      <c r="P487" t="s">
        <v>443</v>
      </c>
      <c r="Q487">
        <v>1</v>
      </c>
      <c r="W487">
        <v>0</v>
      </c>
      <c r="X487">
        <v>651944166</v>
      </c>
      <c r="Y487">
        <f t="shared" si="157"/>
        <v>4.0000000000000001E-3</v>
      </c>
      <c r="AA487">
        <v>92.02</v>
      </c>
      <c r="AB487">
        <v>0</v>
      </c>
      <c r="AC487">
        <v>0</v>
      </c>
      <c r="AD487">
        <v>0</v>
      </c>
      <c r="AE487">
        <v>56.11</v>
      </c>
      <c r="AF487">
        <v>0</v>
      </c>
      <c r="AG487">
        <v>0</v>
      </c>
      <c r="AH487">
        <v>0</v>
      </c>
      <c r="AI487">
        <v>1.64</v>
      </c>
      <c r="AJ487">
        <v>1</v>
      </c>
      <c r="AK487">
        <v>1</v>
      </c>
      <c r="AL487">
        <v>1</v>
      </c>
      <c r="AM487">
        <v>2</v>
      </c>
      <c r="AN487">
        <v>0</v>
      </c>
      <c r="AO487">
        <v>0</v>
      </c>
      <c r="AP487">
        <v>0</v>
      </c>
      <c r="AQ487">
        <v>1</v>
      </c>
      <c r="AR487">
        <v>0</v>
      </c>
      <c r="AS487" t="s">
        <v>3</v>
      </c>
      <c r="AT487">
        <v>4.0000000000000001E-3</v>
      </c>
      <c r="AU487" t="s">
        <v>3</v>
      </c>
      <c r="AV487">
        <v>0</v>
      </c>
      <c r="AW487">
        <v>2</v>
      </c>
      <c r="AX487">
        <v>72317364</v>
      </c>
      <c r="AY487">
        <v>1</v>
      </c>
      <c r="AZ487">
        <v>0</v>
      </c>
      <c r="BA487">
        <v>526</v>
      </c>
      <c r="BB487">
        <v>1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0.22444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1</v>
      </c>
      <c r="BQ487">
        <v>0.22444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1</v>
      </c>
      <c r="CV487">
        <v>0</v>
      </c>
      <c r="CW487">
        <v>0</v>
      </c>
      <c r="CX487">
        <f>ROUND(Y487*Source!I561,7)</f>
        <v>4.0000000000000001E-3</v>
      </c>
      <c r="CY487">
        <f>AA487</f>
        <v>92.02</v>
      </c>
      <c r="CZ487">
        <f>AE487</f>
        <v>56.11</v>
      </c>
      <c r="DA487">
        <f>AI487</f>
        <v>1.64</v>
      </c>
      <c r="DB487">
        <f t="shared" si="158"/>
        <v>0.22</v>
      </c>
      <c r="DC487">
        <f t="shared" si="159"/>
        <v>0</v>
      </c>
      <c r="DD487" t="s">
        <v>3</v>
      </c>
      <c r="DE487" t="s">
        <v>3</v>
      </c>
      <c r="DF487">
        <f>ROUND(ROUND(AE487*AI487,2)*CX487,2)</f>
        <v>0.37</v>
      </c>
      <c r="DG487">
        <f t="shared" si="164"/>
        <v>0</v>
      </c>
      <c r="DH487">
        <f t="shared" si="160"/>
        <v>0</v>
      </c>
      <c r="DI487">
        <f t="shared" si="161"/>
        <v>0</v>
      </c>
      <c r="DJ487">
        <f>DF487</f>
        <v>0.37</v>
      </c>
      <c r="DK487">
        <v>0</v>
      </c>
      <c r="DL487" t="s">
        <v>3</v>
      </c>
      <c r="DM487">
        <v>0</v>
      </c>
      <c r="DN487" t="s">
        <v>3</v>
      </c>
      <c r="DO487">
        <v>0</v>
      </c>
    </row>
    <row r="488" spans="1:119" x14ac:dyDescent="0.2">
      <c r="A488">
        <f>ROW(Source!A563)</f>
        <v>563</v>
      </c>
      <c r="B488">
        <v>72309884</v>
      </c>
      <c r="C488">
        <v>72317367</v>
      </c>
      <c r="D488">
        <v>70491155</v>
      </c>
      <c r="E488">
        <v>118</v>
      </c>
      <c r="F488">
        <v>1</v>
      </c>
      <c r="G488">
        <v>1</v>
      </c>
      <c r="H488">
        <v>1</v>
      </c>
      <c r="I488" t="s">
        <v>1035</v>
      </c>
      <c r="J488" t="s">
        <v>3</v>
      </c>
      <c r="K488" t="s">
        <v>1036</v>
      </c>
      <c r="L488">
        <v>1369</v>
      </c>
      <c r="N488">
        <v>1013</v>
      </c>
      <c r="O488" t="s">
        <v>1037</v>
      </c>
      <c r="P488" t="s">
        <v>1037</v>
      </c>
      <c r="Q488">
        <v>1</v>
      </c>
      <c r="W488">
        <v>0</v>
      </c>
      <c r="X488">
        <v>-236928766</v>
      </c>
      <c r="Y488">
        <f t="shared" si="157"/>
        <v>14.83</v>
      </c>
      <c r="AA488">
        <v>0</v>
      </c>
      <c r="AB488">
        <v>0</v>
      </c>
      <c r="AC488">
        <v>0</v>
      </c>
      <c r="AD488">
        <v>320.41000000000003</v>
      </c>
      <c r="AE488">
        <v>0</v>
      </c>
      <c r="AF488">
        <v>0</v>
      </c>
      <c r="AG488">
        <v>0</v>
      </c>
      <c r="AH488">
        <v>320.41000000000003</v>
      </c>
      <c r="AI488">
        <v>1</v>
      </c>
      <c r="AJ488">
        <v>1</v>
      </c>
      <c r="AK488">
        <v>1</v>
      </c>
      <c r="AL488">
        <v>1</v>
      </c>
      <c r="AM488">
        <v>-2</v>
      </c>
      <c r="AN488">
        <v>0</v>
      </c>
      <c r="AO488">
        <v>0</v>
      </c>
      <c r="AP488">
        <v>0</v>
      </c>
      <c r="AQ488">
        <v>1</v>
      </c>
      <c r="AR488">
        <v>0</v>
      </c>
      <c r="AS488" t="s">
        <v>3</v>
      </c>
      <c r="AT488">
        <v>14.83</v>
      </c>
      <c r="AU488" t="s">
        <v>3</v>
      </c>
      <c r="AV488">
        <v>1</v>
      </c>
      <c r="AW488">
        <v>2</v>
      </c>
      <c r="AX488">
        <v>72317368</v>
      </c>
      <c r="AY488">
        <v>1</v>
      </c>
      <c r="AZ488">
        <v>0</v>
      </c>
      <c r="BA488">
        <v>528</v>
      </c>
      <c r="BB488">
        <v>1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4751.6803</v>
      </c>
      <c r="BN488">
        <v>14.83</v>
      </c>
      <c r="BO488">
        <v>0</v>
      </c>
      <c r="BP488">
        <v>1</v>
      </c>
      <c r="BQ488">
        <v>0</v>
      </c>
      <c r="BR488">
        <v>0</v>
      </c>
      <c r="BS488">
        <v>0</v>
      </c>
      <c r="BT488">
        <v>4751.6803</v>
      </c>
      <c r="BU488">
        <v>14.83</v>
      </c>
      <c r="BV488">
        <v>0</v>
      </c>
      <c r="BW488">
        <v>1</v>
      </c>
      <c r="CU488">
        <f>ROUND(AT488*Source!I563*AH488*AL488,2)</f>
        <v>47.52</v>
      </c>
      <c r="CV488">
        <f>ROUND(Y488*Source!I563,7)</f>
        <v>0.14829999999999999</v>
      </c>
      <c r="CW488">
        <v>0</v>
      </c>
      <c r="CX488">
        <f>ROUND(Y488*Source!I563,7)</f>
        <v>0.14829999999999999</v>
      </c>
      <c r="CY488">
        <f>AD488</f>
        <v>320.41000000000003</v>
      </c>
      <c r="CZ488">
        <f>AH488</f>
        <v>320.41000000000003</v>
      </c>
      <c r="DA488">
        <f>AL488</f>
        <v>1</v>
      </c>
      <c r="DB488">
        <f t="shared" si="158"/>
        <v>4751.68</v>
      </c>
      <c r="DC488">
        <f t="shared" si="159"/>
        <v>0</v>
      </c>
      <c r="DD488" t="s">
        <v>3</v>
      </c>
      <c r="DE488" t="s">
        <v>3</v>
      </c>
      <c r="DF488">
        <f t="shared" ref="DF488:DF494" si="165">ROUND(ROUND(AE488,2)*CX488,2)</f>
        <v>0</v>
      </c>
      <c r="DG488">
        <f t="shared" si="164"/>
        <v>0</v>
      </c>
      <c r="DH488">
        <f t="shared" si="160"/>
        <v>0</v>
      </c>
      <c r="DI488">
        <f t="shared" si="161"/>
        <v>47.52</v>
      </c>
      <c r="DJ488">
        <f>DI488</f>
        <v>47.52</v>
      </c>
      <c r="DK488">
        <v>1</v>
      </c>
      <c r="DL488" t="s">
        <v>3</v>
      </c>
      <c r="DM488">
        <v>0</v>
      </c>
      <c r="DN488" t="s">
        <v>3</v>
      </c>
      <c r="DO488">
        <v>0</v>
      </c>
    </row>
    <row r="489" spans="1:119" x14ac:dyDescent="0.2">
      <c r="A489">
        <f>ROW(Source!A563)</f>
        <v>563</v>
      </c>
      <c r="B489">
        <v>72309884</v>
      </c>
      <c r="C489">
        <v>72317367</v>
      </c>
      <c r="D489">
        <v>70491159</v>
      </c>
      <c r="E489">
        <v>118</v>
      </c>
      <c r="F489">
        <v>1</v>
      </c>
      <c r="G489">
        <v>1</v>
      </c>
      <c r="H489">
        <v>1</v>
      </c>
      <c r="I489" t="s">
        <v>1038</v>
      </c>
      <c r="J489" t="s">
        <v>3</v>
      </c>
      <c r="K489" t="s">
        <v>1039</v>
      </c>
      <c r="L489">
        <v>1369</v>
      </c>
      <c r="N489">
        <v>1013</v>
      </c>
      <c r="O489" t="s">
        <v>1037</v>
      </c>
      <c r="P489" t="s">
        <v>1037</v>
      </c>
      <c r="Q489">
        <v>1</v>
      </c>
      <c r="W489">
        <v>0</v>
      </c>
      <c r="X489">
        <v>-512803540</v>
      </c>
      <c r="Y489">
        <f t="shared" si="157"/>
        <v>296.64</v>
      </c>
      <c r="AA489">
        <v>0</v>
      </c>
      <c r="AB489">
        <v>0</v>
      </c>
      <c r="AC489">
        <v>0</v>
      </c>
      <c r="AD489">
        <v>393.89</v>
      </c>
      <c r="AE489">
        <v>0</v>
      </c>
      <c r="AF489">
        <v>0</v>
      </c>
      <c r="AG489">
        <v>0</v>
      </c>
      <c r="AH489">
        <v>393.89</v>
      </c>
      <c r="AI489">
        <v>1</v>
      </c>
      <c r="AJ489">
        <v>1</v>
      </c>
      <c r="AK489">
        <v>1</v>
      </c>
      <c r="AL489">
        <v>1</v>
      </c>
      <c r="AM489">
        <v>-2</v>
      </c>
      <c r="AN489">
        <v>0</v>
      </c>
      <c r="AO489">
        <v>0</v>
      </c>
      <c r="AP489">
        <v>0</v>
      </c>
      <c r="AQ489">
        <v>1</v>
      </c>
      <c r="AR489">
        <v>0</v>
      </c>
      <c r="AS489" t="s">
        <v>3</v>
      </c>
      <c r="AT489">
        <v>296.64</v>
      </c>
      <c r="AU489" t="s">
        <v>3</v>
      </c>
      <c r="AV489">
        <v>1</v>
      </c>
      <c r="AW489">
        <v>2</v>
      </c>
      <c r="AX489">
        <v>72317369</v>
      </c>
      <c r="AY489">
        <v>1</v>
      </c>
      <c r="AZ489">
        <v>0</v>
      </c>
      <c r="BA489">
        <v>529</v>
      </c>
      <c r="BB489">
        <v>1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116843.52959999999</v>
      </c>
      <c r="BN489">
        <v>296.64</v>
      </c>
      <c r="BO489">
        <v>0</v>
      </c>
      <c r="BP489">
        <v>1</v>
      </c>
      <c r="BQ489">
        <v>0</v>
      </c>
      <c r="BR489">
        <v>0</v>
      </c>
      <c r="BS489">
        <v>0</v>
      </c>
      <c r="BT489">
        <v>116843.52959999999</v>
      </c>
      <c r="BU489">
        <v>296.64</v>
      </c>
      <c r="BV489">
        <v>0</v>
      </c>
      <c r="BW489">
        <v>1</v>
      </c>
      <c r="CU489">
        <f>ROUND(AT489*Source!I563*AH489*AL489,2)</f>
        <v>1168.44</v>
      </c>
      <c r="CV489">
        <f>ROUND(Y489*Source!I563,7)</f>
        <v>2.9664000000000001</v>
      </c>
      <c r="CW489">
        <v>0</v>
      </c>
      <c r="CX489">
        <f>ROUND(Y489*Source!I563,7)</f>
        <v>2.9664000000000001</v>
      </c>
      <c r="CY489">
        <f>AD489</f>
        <v>393.89</v>
      </c>
      <c r="CZ489">
        <f>AH489</f>
        <v>393.89</v>
      </c>
      <c r="DA489">
        <f>AL489</f>
        <v>1</v>
      </c>
      <c r="DB489">
        <f t="shared" si="158"/>
        <v>116843.53</v>
      </c>
      <c r="DC489">
        <f t="shared" si="159"/>
        <v>0</v>
      </c>
      <c r="DD489" t="s">
        <v>3</v>
      </c>
      <c r="DE489" t="s">
        <v>3</v>
      </c>
      <c r="DF489">
        <f t="shared" si="165"/>
        <v>0</v>
      </c>
      <c r="DG489">
        <f t="shared" si="164"/>
        <v>0</v>
      </c>
      <c r="DH489">
        <f t="shared" si="160"/>
        <v>0</v>
      </c>
      <c r="DI489">
        <f t="shared" si="161"/>
        <v>1168.44</v>
      </c>
      <c r="DJ489">
        <f>DI489</f>
        <v>1168.44</v>
      </c>
      <c r="DK489">
        <v>1</v>
      </c>
      <c r="DL489" t="s">
        <v>3</v>
      </c>
      <c r="DM489">
        <v>0</v>
      </c>
      <c r="DN489" t="s">
        <v>3</v>
      </c>
      <c r="DO489">
        <v>0</v>
      </c>
    </row>
    <row r="490" spans="1:119" x14ac:dyDescent="0.2">
      <c r="A490">
        <f>ROW(Source!A563)</f>
        <v>563</v>
      </c>
      <c r="B490">
        <v>72309884</v>
      </c>
      <c r="C490">
        <v>72317367</v>
      </c>
      <c r="D490">
        <v>70491161</v>
      </c>
      <c r="E490">
        <v>118</v>
      </c>
      <c r="F490">
        <v>1</v>
      </c>
      <c r="G490">
        <v>1</v>
      </c>
      <c r="H490">
        <v>1</v>
      </c>
      <c r="I490" t="s">
        <v>1084</v>
      </c>
      <c r="J490" t="s">
        <v>3</v>
      </c>
      <c r="K490" t="s">
        <v>1085</v>
      </c>
      <c r="L490">
        <v>1369</v>
      </c>
      <c r="N490">
        <v>1013</v>
      </c>
      <c r="O490" t="s">
        <v>1037</v>
      </c>
      <c r="P490" t="s">
        <v>1037</v>
      </c>
      <c r="Q490">
        <v>1</v>
      </c>
      <c r="W490">
        <v>0</v>
      </c>
      <c r="X490">
        <v>1518711480</v>
      </c>
      <c r="Y490">
        <f t="shared" si="157"/>
        <v>148.32</v>
      </c>
      <c r="AA490">
        <v>0</v>
      </c>
      <c r="AB490">
        <v>0</v>
      </c>
      <c r="AC490">
        <v>0</v>
      </c>
      <c r="AD490">
        <v>452.68</v>
      </c>
      <c r="AE490">
        <v>0</v>
      </c>
      <c r="AF490">
        <v>0</v>
      </c>
      <c r="AG490">
        <v>0</v>
      </c>
      <c r="AH490">
        <v>452.68</v>
      </c>
      <c r="AI490">
        <v>1</v>
      </c>
      <c r="AJ490">
        <v>1</v>
      </c>
      <c r="AK490">
        <v>1</v>
      </c>
      <c r="AL490">
        <v>1</v>
      </c>
      <c r="AM490">
        <v>-2</v>
      </c>
      <c r="AN490">
        <v>0</v>
      </c>
      <c r="AO490">
        <v>0</v>
      </c>
      <c r="AP490">
        <v>0</v>
      </c>
      <c r="AQ490">
        <v>1</v>
      </c>
      <c r="AR490">
        <v>0</v>
      </c>
      <c r="AS490" t="s">
        <v>3</v>
      </c>
      <c r="AT490">
        <v>148.32</v>
      </c>
      <c r="AU490" t="s">
        <v>3</v>
      </c>
      <c r="AV490">
        <v>1</v>
      </c>
      <c r="AW490">
        <v>2</v>
      </c>
      <c r="AX490">
        <v>72317370</v>
      </c>
      <c r="AY490">
        <v>1</v>
      </c>
      <c r="AZ490">
        <v>0</v>
      </c>
      <c r="BA490">
        <v>530</v>
      </c>
      <c r="BB490">
        <v>1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67141.497600000002</v>
      </c>
      <c r="BN490">
        <v>148.32</v>
      </c>
      <c r="BO490">
        <v>0</v>
      </c>
      <c r="BP490">
        <v>1</v>
      </c>
      <c r="BQ490">
        <v>0</v>
      </c>
      <c r="BR490">
        <v>0</v>
      </c>
      <c r="BS490">
        <v>0</v>
      </c>
      <c r="BT490">
        <v>67141.497600000002</v>
      </c>
      <c r="BU490">
        <v>148.32</v>
      </c>
      <c r="BV490">
        <v>0</v>
      </c>
      <c r="BW490">
        <v>1</v>
      </c>
      <c r="CU490">
        <f>ROUND(AT490*Source!I563*AH490*AL490,2)</f>
        <v>671.41</v>
      </c>
      <c r="CV490">
        <f>ROUND(Y490*Source!I563,7)</f>
        <v>1.4832000000000001</v>
      </c>
      <c r="CW490">
        <v>0</v>
      </c>
      <c r="CX490">
        <f>ROUND(Y490*Source!I563,7)</f>
        <v>1.4832000000000001</v>
      </c>
      <c r="CY490">
        <f>AD490</f>
        <v>452.68</v>
      </c>
      <c r="CZ490">
        <f>AH490</f>
        <v>452.68</v>
      </c>
      <c r="DA490">
        <f>AL490</f>
        <v>1</v>
      </c>
      <c r="DB490">
        <f t="shared" si="158"/>
        <v>67141.5</v>
      </c>
      <c r="DC490">
        <f t="shared" si="159"/>
        <v>0</v>
      </c>
      <c r="DD490" t="s">
        <v>3</v>
      </c>
      <c r="DE490" t="s">
        <v>3</v>
      </c>
      <c r="DF490">
        <f t="shared" si="165"/>
        <v>0</v>
      </c>
      <c r="DG490">
        <f t="shared" si="164"/>
        <v>0</v>
      </c>
      <c r="DH490">
        <f t="shared" si="160"/>
        <v>0</v>
      </c>
      <c r="DI490">
        <f t="shared" si="161"/>
        <v>671.41</v>
      </c>
      <c r="DJ490">
        <f>DI490</f>
        <v>671.41</v>
      </c>
      <c r="DK490">
        <v>1</v>
      </c>
      <c r="DL490" t="s">
        <v>3</v>
      </c>
      <c r="DM490">
        <v>0</v>
      </c>
      <c r="DN490" t="s">
        <v>3</v>
      </c>
      <c r="DO490">
        <v>0</v>
      </c>
    </row>
    <row r="491" spans="1:119" x14ac:dyDescent="0.2">
      <c r="A491">
        <f>ROW(Source!A563)</f>
        <v>563</v>
      </c>
      <c r="B491">
        <v>72309884</v>
      </c>
      <c r="C491">
        <v>72317367</v>
      </c>
      <c r="D491">
        <v>70491200</v>
      </c>
      <c r="E491">
        <v>118</v>
      </c>
      <c r="F491">
        <v>1</v>
      </c>
      <c r="G491">
        <v>1</v>
      </c>
      <c r="H491">
        <v>1</v>
      </c>
      <c r="I491" t="s">
        <v>920</v>
      </c>
      <c r="J491" t="s">
        <v>3</v>
      </c>
      <c r="K491" t="s">
        <v>921</v>
      </c>
      <c r="L491">
        <v>1191</v>
      </c>
      <c r="N491">
        <v>1013</v>
      </c>
      <c r="O491" t="s">
        <v>922</v>
      </c>
      <c r="P491" t="s">
        <v>922</v>
      </c>
      <c r="Q491">
        <v>1</v>
      </c>
      <c r="W491">
        <v>0</v>
      </c>
      <c r="X491">
        <v>-1417349443</v>
      </c>
      <c r="Y491">
        <f t="shared" si="157"/>
        <v>10.1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1</v>
      </c>
      <c r="AJ491">
        <v>1</v>
      </c>
      <c r="AK491">
        <v>1</v>
      </c>
      <c r="AL491">
        <v>1</v>
      </c>
      <c r="AM491">
        <v>-2</v>
      </c>
      <c r="AN491">
        <v>0</v>
      </c>
      <c r="AO491">
        <v>0</v>
      </c>
      <c r="AP491">
        <v>0</v>
      </c>
      <c r="AQ491">
        <v>1</v>
      </c>
      <c r="AR491">
        <v>0</v>
      </c>
      <c r="AS491" t="s">
        <v>3</v>
      </c>
      <c r="AT491">
        <v>10.1</v>
      </c>
      <c r="AU491" t="s">
        <v>3</v>
      </c>
      <c r="AV491">
        <v>2</v>
      </c>
      <c r="AW491">
        <v>2</v>
      </c>
      <c r="AX491">
        <v>72317371</v>
      </c>
      <c r="AY491">
        <v>1</v>
      </c>
      <c r="AZ491">
        <v>0</v>
      </c>
      <c r="BA491">
        <v>531</v>
      </c>
      <c r="BB491">
        <v>1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CV491">
        <v>0</v>
      </c>
      <c r="CW491">
        <v>0</v>
      </c>
      <c r="CX491">
        <f>ROUND(Y491*Source!I563,7)</f>
        <v>0.10100000000000001</v>
      </c>
      <c r="CY491">
        <f>AD491</f>
        <v>0</v>
      </c>
      <c r="CZ491">
        <f>AH491</f>
        <v>0</v>
      </c>
      <c r="DA491">
        <f>AL491</f>
        <v>1</v>
      </c>
      <c r="DB491">
        <f t="shared" si="158"/>
        <v>0</v>
      </c>
      <c r="DC491">
        <f t="shared" si="159"/>
        <v>0</v>
      </c>
      <c r="DD491" t="s">
        <v>3</v>
      </c>
      <c r="DE491" t="s">
        <v>3</v>
      </c>
      <c r="DF491">
        <f t="shared" si="165"/>
        <v>0</v>
      </c>
      <c r="DG491">
        <f t="shared" si="164"/>
        <v>0</v>
      </c>
      <c r="DH491">
        <f t="shared" si="160"/>
        <v>0</v>
      </c>
      <c r="DI491">
        <f t="shared" si="161"/>
        <v>0</v>
      </c>
      <c r="DJ491">
        <f>DI491</f>
        <v>0</v>
      </c>
      <c r="DK491">
        <v>0</v>
      </c>
      <c r="DL491" t="s">
        <v>3</v>
      </c>
      <c r="DM491">
        <v>0</v>
      </c>
      <c r="DN491" t="s">
        <v>3</v>
      </c>
      <c r="DO491">
        <v>0</v>
      </c>
    </row>
    <row r="492" spans="1:119" x14ac:dyDescent="0.2">
      <c r="A492">
        <f>ROW(Source!A563)</f>
        <v>563</v>
      </c>
      <c r="B492">
        <v>72309884</v>
      </c>
      <c r="C492">
        <v>72317367</v>
      </c>
      <c r="D492">
        <v>70618558</v>
      </c>
      <c r="E492">
        <v>1</v>
      </c>
      <c r="F492">
        <v>1</v>
      </c>
      <c r="G492">
        <v>1</v>
      </c>
      <c r="H492">
        <v>2</v>
      </c>
      <c r="I492" t="s">
        <v>978</v>
      </c>
      <c r="J492" t="s">
        <v>979</v>
      </c>
      <c r="K492" t="s">
        <v>980</v>
      </c>
      <c r="L492">
        <v>1368</v>
      </c>
      <c r="N492">
        <v>1011</v>
      </c>
      <c r="O492" t="s">
        <v>926</v>
      </c>
      <c r="P492" t="s">
        <v>926</v>
      </c>
      <c r="Q492">
        <v>1</v>
      </c>
      <c r="W492">
        <v>0</v>
      </c>
      <c r="X492">
        <v>-312038840</v>
      </c>
      <c r="Y492">
        <f t="shared" si="157"/>
        <v>10.1</v>
      </c>
      <c r="AA492">
        <v>0</v>
      </c>
      <c r="AB492">
        <v>579.09</v>
      </c>
      <c r="AC492">
        <v>393.89</v>
      </c>
      <c r="AD492">
        <v>0</v>
      </c>
      <c r="AE492">
        <v>0</v>
      </c>
      <c r="AF492">
        <v>579.09</v>
      </c>
      <c r="AG492">
        <v>393.89</v>
      </c>
      <c r="AH492">
        <v>0</v>
      </c>
      <c r="AI492">
        <v>1</v>
      </c>
      <c r="AJ492">
        <v>1</v>
      </c>
      <c r="AK492">
        <v>1</v>
      </c>
      <c r="AL492">
        <v>1</v>
      </c>
      <c r="AM492">
        <v>-2</v>
      </c>
      <c r="AN492">
        <v>0</v>
      </c>
      <c r="AO492">
        <v>0</v>
      </c>
      <c r="AP492">
        <v>0</v>
      </c>
      <c r="AQ492">
        <v>1</v>
      </c>
      <c r="AR492">
        <v>0</v>
      </c>
      <c r="AS492" t="s">
        <v>3</v>
      </c>
      <c r="AT492">
        <v>10.1</v>
      </c>
      <c r="AU492" t="s">
        <v>3</v>
      </c>
      <c r="AV492">
        <v>1</v>
      </c>
      <c r="AW492">
        <v>2</v>
      </c>
      <c r="AX492">
        <v>72317372</v>
      </c>
      <c r="AY492">
        <v>1</v>
      </c>
      <c r="AZ492">
        <v>0</v>
      </c>
      <c r="BA492">
        <v>532</v>
      </c>
      <c r="BB492">
        <v>1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5848.8090000000002</v>
      </c>
      <c r="BL492">
        <v>3978.2889999999998</v>
      </c>
      <c r="BM492">
        <v>0</v>
      </c>
      <c r="BN492">
        <v>0</v>
      </c>
      <c r="BO492">
        <v>10.1</v>
      </c>
      <c r="BP492">
        <v>1</v>
      </c>
      <c r="BQ492">
        <v>0</v>
      </c>
      <c r="BR492">
        <v>5848.8090000000002</v>
      </c>
      <c r="BS492">
        <v>3978.2889999999998</v>
      </c>
      <c r="BT492">
        <v>0</v>
      </c>
      <c r="BU492">
        <v>0</v>
      </c>
      <c r="BV492">
        <v>10.1</v>
      </c>
      <c r="BW492">
        <v>1</v>
      </c>
      <c r="CV492">
        <v>0</v>
      </c>
      <c r="CW492">
        <f>ROUND(Y492*Source!I563*DO492,7)</f>
        <v>0.10100000000000001</v>
      </c>
      <c r="CX492">
        <f>ROUND(Y492*Source!I563,7)</f>
        <v>0.10100000000000001</v>
      </c>
      <c r="CY492">
        <f>AB492</f>
        <v>579.09</v>
      </c>
      <c r="CZ492">
        <f>AF492</f>
        <v>579.09</v>
      </c>
      <c r="DA492">
        <f>AJ492</f>
        <v>1</v>
      </c>
      <c r="DB492">
        <f t="shared" si="158"/>
        <v>5848.81</v>
      </c>
      <c r="DC492">
        <f t="shared" si="159"/>
        <v>3978.29</v>
      </c>
      <c r="DD492" t="s">
        <v>3</v>
      </c>
      <c r="DE492" t="s">
        <v>3</v>
      </c>
      <c r="DF492">
        <f t="shared" si="165"/>
        <v>0</v>
      </c>
      <c r="DG492">
        <f t="shared" si="164"/>
        <v>58.49</v>
      </c>
      <c r="DH492">
        <f t="shared" si="160"/>
        <v>39.78</v>
      </c>
      <c r="DI492">
        <f t="shared" si="161"/>
        <v>0</v>
      </c>
      <c r="DJ492">
        <f>DG492+DH492</f>
        <v>98.27000000000001</v>
      </c>
      <c r="DK492">
        <v>1</v>
      </c>
      <c r="DL492" t="s">
        <v>947</v>
      </c>
      <c r="DM492">
        <v>4</v>
      </c>
      <c r="DN492" t="s">
        <v>922</v>
      </c>
      <c r="DO492">
        <v>1</v>
      </c>
    </row>
    <row r="493" spans="1:119" x14ac:dyDescent="0.2">
      <c r="A493">
        <f>ROW(Source!A563)</f>
        <v>563</v>
      </c>
      <c r="B493">
        <v>72309884</v>
      </c>
      <c r="C493">
        <v>72317367</v>
      </c>
      <c r="D493">
        <v>70618716</v>
      </c>
      <c r="E493">
        <v>1</v>
      </c>
      <c r="F493">
        <v>1</v>
      </c>
      <c r="G493">
        <v>1</v>
      </c>
      <c r="H493">
        <v>2</v>
      </c>
      <c r="I493" t="s">
        <v>1339</v>
      </c>
      <c r="J493" t="s">
        <v>1340</v>
      </c>
      <c r="K493" t="s">
        <v>1341</v>
      </c>
      <c r="L493">
        <v>1368</v>
      </c>
      <c r="N493">
        <v>1011</v>
      </c>
      <c r="O493" t="s">
        <v>926</v>
      </c>
      <c r="P493" t="s">
        <v>926</v>
      </c>
      <c r="Q493">
        <v>1</v>
      </c>
      <c r="W493">
        <v>0</v>
      </c>
      <c r="X493">
        <v>-1436269624</v>
      </c>
      <c r="Y493">
        <f t="shared" si="157"/>
        <v>24.2</v>
      </c>
      <c r="AA493">
        <v>0</v>
      </c>
      <c r="AB493">
        <v>28.69</v>
      </c>
      <c r="AC493">
        <v>0</v>
      </c>
      <c r="AD493">
        <v>0</v>
      </c>
      <c r="AE493">
        <v>0</v>
      </c>
      <c r="AF493">
        <v>17.18</v>
      </c>
      <c r="AG493">
        <v>0</v>
      </c>
      <c r="AH493">
        <v>0</v>
      </c>
      <c r="AI493">
        <v>1</v>
      </c>
      <c r="AJ493">
        <v>1.67</v>
      </c>
      <c r="AK493">
        <v>1</v>
      </c>
      <c r="AL493">
        <v>1</v>
      </c>
      <c r="AM493">
        <v>2</v>
      </c>
      <c r="AN493">
        <v>0</v>
      </c>
      <c r="AO493">
        <v>0</v>
      </c>
      <c r="AP493">
        <v>0</v>
      </c>
      <c r="AQ493">
        <v>1</v>
      </c>
      <c r="AR493">
        <v>0</v>
      </c>
      <c r="AS493" t="s">
        <v>3</v>
      </c>
      <c r="AT493">
        <v>24.2</v>
      </c>
      <c r="AU493" t="s">
        <v>3</v>
      </c>
      <c r="AV493">
        <v>1</v>
      </c>
      <c r="AW493">
        <v>2</v>
      </c>
      <c r="AX493">
        <v>72317373</v>
      </c>
      <c r="AY493">
        <v>1</v>
      </c>
      <c r="AZ493">
        <v>0</v>
      </c>
      <c r="BA493">
        <v>533</v>
      </c>
      <c r="BB493">
        <v>1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415.75599999999997</v>
      </c>
      <c r="BL493">
        <v>0</v>
      </c>
      <c r="BM493">
        <v>0</v>
      </c>
      <c r="BN493">
        <v>0</v>
      </c>
      <c r="BO493">
        <v>0</v>
      </c>
      <c r="BP493">
        <v>1</v>
      </c>
      <c r="BQ493">
        <v>0</v>
      </c>
      <c r="BR493">
        <v>415.75599999999997</v>
      </c>
      <c r="BS493">
        <v>0</v>
      </c>
      <c r="BT493">
        <v>0</v>
      </c>
      <c r="BU493">
        <v>0</v>
      </c>
      <c r="BV493">
        <v>0</v>
      </c>
      <c r="BW493">
        <v>1</v>
      </c>
      <c r="CV493">
        <v>0</v>
      </c>
      <c r="CW493">
        <f>ROUND(Y493*Source!I563*DO493,7)</f>
        <v>0</v>
      </c>
      <c r="CX493">
        <f>ROUND(Y493*Source!I563,7)</f>
        <v>0.24199999999999999</v>
      </c>
      <c r="CY493">
        <f>AB493</f>
        <v>28.69</v>
      </c>
      <c r="CZ493">
        <f>AF493</f>
        <v>17.18</v>
      </c>
      <c r="DA493">
        <f>AJ493</f>
        <v>1.67</v>
      </c>
      <c r="DB493">
        <f t="shared" si="158"/>
        <v>415.76</v>
      </c>
      <c r="DC493">
        <f t="shared" si="159"/>
        <v>0</v>
      </c>
      <c r="DD493" t="s">
        <v>3</v>
      </c>
      <c r="DE493" t="s">
        <v>3</v>
      </c>
      <c r="DF493">
        <f t="shared" si="165"/>
        <v>0</v>
      </c>
      <c r="DG493">
        <f>ROUND(ROUND(AF493*AJ493,2)*CX493,2)</f>
        <v>6.94</v>
      </c>
      <c r="DH493">
        <f t="shared" si="160"/>
        <v>0</v>
      </c>
      <c r="DI493">
        <f t="shared" si="161"/>
        <v>0</v>
      </c>
      <c r="DJ493">
        <f>DG493+DH493</f>
        <v>6.94</v>
      </c>
      <c r="DK493">
        <v>0</v>
      </c>
      <c r="DL493" t="s">
        <v>3</v>
      </c>
      <c r="DM493">
        <v>0</v>
      </c>
      <c r="DN493" t="s">
        <v>3</v>
      </c>
      <c r="DO493">
        <v>0</v>
      </c>
    </row>
    <row r="494" spans="1:119" x14ac:dyDescent="0.2">
      <c r="A494">
        <f>ROW(Source!A563)</f>
        <v>563</v>
      </c>
      <c r="B494">
        <v>72309884</v>
      </c>
      <c r="C494">
        <v>72317367</v>
      </c>
      <c r="D494">
        <v>70618739</v>
      </c>
      <c r="E494">
        <v>1</v>
      </c>
      <c r="F494">
        <v>1</v>
      </c>
      <c r="G494">
        <v>1</v>
      </c>
      <c r="H494">
        <v>2</v>
      </c>
      <c r="I494" t="s">
        <v>1342</v>
      </c>
      <c r="J494" t="s">
        <v>1343</v>
      </c>
      <c r="K494" t="s">
        <v>1344</v>
      </c>
      <c r="L494">
        <v>1368</v>
      </c>
      <c r="N494">
        <v>1011</v>
      </c>
      <c r="O494" t="s">
        <v>926</v>
      </c>
      <c r="P494" t="s">
        <v>926</v>
      </c>
      <c r="Q494">
        <v>1</v>
      </c>
      <c r="W494">
        <v>0</v>
      </c>
      <c r="X494">
        <v>-460967544</v>
      </c>
      <c r="Y494">
        <f t="shared" si="157"/>
        <v>144</v>
      </c>
      <c r="AA494">
        <v>0</v>
      </c>
      <c r="AB494">
        <v>28.63</v>
      </c>
      <c r="AC494">
        <v>0</v>
      </c>
      <c r="AD494">
        <v>0</v>
      </c>
      <c r="AE494">
        <v>0</v>
      </c>
      <c r="AF494">
        <v>22.02</v>
      </c>
      <c r="AG494">
        <v>0</v>
      </c>
      <c r="AH494">
        <v>0</v>
      </c>
      <c r="AI494">
        <v>1</v>
      </c>
      <c r="AJ494">
        <v>1.3</v>
      </c>
      <c r="AK494">
        <v>1</v>
      </c>
      <c r="AL494">
        <v>1</v>
      </c>
      <c r="AM494">
        <v>2</v>
      </c>
      <c r="AN494">
        <v>0</v>
      </c>
      <c r="AO494">
        <v>0</v>
      </c>
      <c r="AP494">
        <v>0</v>
      </c>
      <c r="AQ494">
        <v>1</v>
      </c>
      <c r="AR494">
        <v>0</v>
      </c>
      <c r="AS494" t="s">
        <v>3</v>
      </c>
      <c r="AT494">
        <v>144</v>
      </c>
      <c r="AU494" t="s">
        <v>3</v>
      </c>
      <c r="AV494">
        <v>1</v>
      </c>
      <c r="AW494">
        <v>2</v>
      </c>
      <c r="AX494">
        <v>72317374</v>
      </c>
      <c r="AY494">
        <v>1</v>
      </c>
      <c r="AZ494">
        <v>0</v>
      </c>
      <c r="BA494">
        <v>534</v>
      </c>
      <c r="BB494">
        <v>1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3170.88</v>
      </c>
      <c r="BL494">
        <v>0</v>
      </c>
      <c r="BM494">
        <v>0</v>
      </c>
      <c r="BN494">
        <v>0</v>
      </c>
      <c r="BO494">
        <v>0</v>
      </c>
      <c r="BP494">
        <v>1</v>
      </c>
      <c r="BQ494">
        <v>0</v>
      </c>
      <c r="BR494">
        <v>3170.88</v>
      </c>
      <c r="BS494">
        <v>0</v>
      </c>
      <c r="BT494">
        <v>0</v>
      </c>
      <c r="BU494">
        <v>0</v>
      </c>
      <c r="BV494">
        <v>0</v>
      </c>
      <c r="BW494">
        <v>1</v>
      </c>
      <c r="CV494">
        <v>0</v>
      </c>
      <c r="CW494">
        <f>ROUND(Y494*Source!I563*DO494,7)</f>
        <v>0</v>
      </c>
      <c r="CX494">
        <f>ROUND(Y494*Source!I563,7)</f>
        <v>1.44</v>
      </c>
      <c r="CY494">
        <f>AB494</f>
        <v>28.63</v>
      </c>
      <c r="CZ494">
        <f>AF494</f>
        <v>22.02</v>
      </c>
      <c r="DA494">
        <f>AJ494</f>
        <v>1.3</v>
      </c>
      <c r="DB494">
        <f t="shared" si="158"/>
        <v>3170.88</v>
      </c>
      <c r="DC494">
        <f t="shared" si="159"/>
        <v>0</v>
      </c>
      <c r="DD494" t="s">
        <v>3</v>
      </c>
      <c r="DE494" t="s">
        <v>3</v>
      </c>
      <c r="DF494">
        <f t="shared" si="165"/>
        <v>0</v>
      </c>
      <c r="DG494">
        <f>ROUND(ROUND(AF494*AJ494,2)*CX494,2)</f>
        <v>41.23</v>
      </c>
      <c r="DH494">
        <f t="shared" si="160"/>
        <v>0</v>
      </c>
      <c r="DI494">
        <f t="shared" si="161"/>
        <v>0</v>
      </c>
      <c r="DJ494">
        <f>DG494+DH494</f>
        <v>41.23</v>
      </c>
      <c r="DK494">
        <v>0</v>
      </c>
      <c r="DL494" t="s">
        <v>3</v>
      </c>
      <c r="DM494">
        <v>0</v>
      </c>
      <c r="DN494" t="s">
        <v>3</v>
      </c>
      <c r="DO494">
        <v>0</v>
      </c>
    </row>
    <row r="495" spans="1:119" x14ac:dyDescent="0.2">
      <c r="A495">
        <f>ROW(Source!A563)</f>
        <v>563</v>
      </c>
      <c r="B495">
        <v>72309884</v>
      </c>
      <c r="C495">
        <v>72317367</v>
      </c>
      <c r="D495">
        <v>70570411</v>
      </c>
      <c r="E495">
        <v>1</v>
      </c>
      <c r="F495">
        <v>1</v>
      </c>
      <c r="G495">
        <v>1</v>
      </c>
      <c r="H495">
        <v>3</v>
      </c>
      <c r="I495" t="s">
        <v>1032</v>
      </c>
      <c r="J495" t="s">
        <v>1033</v>
      </c>
      <c r="K495" t="s">
        <v>1034</v>
      </c>
      <c r="L495">
        <v>1346</v>
      </c>
      <c r="N495">
        <v>1009</v>
      </c>
      <c r="O495" t="s">
        <v>443</v>
      </c>
      <c r="P495" t="s">
        <v>443</v>
      </c>
      <c r="Q495">
        <v>1</v>
      </c>
      <c r="W495">
        <v>0</v>
      </c>
      <c r="X495">
        <v>651944166</v>
      </c>
      <c r="Y495">
        <f t="shared" si="157"/>
        <v>1</v>
      </c>
      <c r="AA495">
        <v>92.02</v>
      </c>
      <c r="AB495">
        <v>0</v>
      </c>
      <c r="AC495">
        <v>0</v>
      </c>
      <c r="AD495">
        <v>0</v>
      </c>
      <c r="AE495">
        <v>56.11</v>
      </c>
      <c r="AF495">
        <v>0</v>
      </c>
      <c r="AG495">
        <v>0</v>
      </c>
      <c r="AH495">
        <v>0</v>
      </c>
      <c r="AI495">
        <v>1.64</v>
      </c>
      <c r="AJ495">
        <v>1</v>
      </c>
      <c r="AK495">
        <v>1</v>
      </c>
      <c r="AL495">
        <v>1</v>
      </c>
      <c r="AM495">
        <v>2</v>
      </c>
      <c r="AN495">
        <v>0</v>
      </c>
      <c r="AO495">
        <v>0</v>
      </c>
      <c r="AP495">
        <v>0</v>
      </c>
      <c r="AQ495">
        <v>1</v>
      </c>
      <c r="AR495">
        <v>0</v>
      </c>
      <c r="AS495" t="s">
        <v>3</v>
      </c>
      <c r="AT495">
        <v>1</v>
      </c>
      <c r="AU495" t="s">
        <v>3</v>
      </c>
      <c r="AV495">
        <v>0</v>
      </c>
      <c r="AW495">
        <v>2</v>
      </c>
      <c r="AX495">
        <v>72317375</v>
      </c>
      <c r="AY495">
        <v>1</v>
      </c>
      <c r="AZ495">
        <v>0</v>
      </c>
      <c r="BA495">
        <v>535</v>
      </c>
      <c r="BB495">
        <v>1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56.11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1</v>
      </c>
      <c r="BQ495">
        <v>56.11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1</v>
      </c>
      <c r="CV495">
        <v>0</v>
      </c>
      <c r="CW495">
        <v>0</v>
      </c>
      <c r="CX495">
        <f>ROUND(Y495*Source!I563,7)</f>
        <v>0.01</v>
      </c>
      <c r="CY495">
        <f>AA495</f>
        <v>92.02</v>
      </c>
      <c r="CZ495">
        <f>AE495</f>
        <v>56.11</v>
      </c>
      <c r="DA495">
        <f>AI495</f>
        <v>1.64</v>
      </c>
      <c r="DB495">
        <f t="shared" si="158"/>
        <v>56.11</v>
      </c>
      <c r="DC495">
        <f t="shared" si="159"/>
        <v>0</v>
      </c>
      <c r="DD495" t="s">
        <v>3</v>
      </c>
      <c r="DE495" t="s">
        <v>3</v>
      </c>
      <c r="DF495">
        <f>ROUND(ROUND(AE495*AI495,2)*CX495,2)</f>
        <v>0.92</v>
      </c>
      <c r="DG495">
        <f t="shared" ref="DG495:DG501" si="166">ROUND(ROUND(AF495,2)*CX495,2)</f>
        <v>0</v>
      </c>
      <c r="DH495">
        <f t="shared" si="160"/>
        <v>0</v>
      </c>
      <c r="DI495">
        <f t="shared" si="161"/>
        <v>0</v>
      </c>
      <c r="DJ495">
        <f>DF495</f>
        <v>0.92</v>
      </c>
      <c r="DK495">
        <v>0</v>
      </c>
      <c r="DL495" t="s">
        <v>3</v>
      </c>
      <c r="DM495">
        <v>0</v>
      </c>
      <c r="DN495" t="s">
        <v>3</v>
      </c>
      <c r="DO495">
        <v>0</v>
      </c>
    </row>
    <row r="496" spans="1:119" x14ac:dyDescent="0.2">
      <c r="A496">
        <f>ROW(Source!A563)</f>
        <v>563</v>
      </c>
      <c r="B496">
        <v>72309884</v>
      </c>
      <c r="C496">
        <v>72317367</v>
      </c>
      <c r="D496">
        <v>70587182</v>
      </c>
      <c r="E496">
        <v>1</v>
      </c>
      <c r="F496">
        <v>1</v>
      </c>
      <c r="G496">
        <v>1</v>
      </c>
      <c r="H496">
        <v>3</v>
      </c>
      <c r="I496" t="s">
        <v>441</v>
      </c>
      <c r="J496" t="s">
        <v>444</v>
      </c>
      <c r="K496" t="s">
        <v>442</v>
      </c>
      <c r="L496">
        <v>1346</v>
      </c>
      <c r="N496">
        <v>1009</v>
      </c>
      <c r="O496" t="s">
        <v>443</v>
      </c>
      <c r="P496" t="s">
        <v>443</v>
      </c>
      <c r="Q496">
        <v>1</v>
      </c>
      <c r="W496">
        <v>0</v>
      </c>
      <c r="X496">
        <v>-1374646314</v>
      </c>
      <c r="Y496">
        <f t="shared" si="157"/>
        <v>4</v>
      </c>
      <c r="AA496">
        <v>98.17</v>
      </c>
      <c r="AB496">
        <v>0</v>
      </c>
      <c r="AC496">
        <v>0</v>
      </c>
      <c r="AD496">
        <v>0</v>
      </c>
      <c r="AE496">
        <v>60.6</v>
      </c>
      <c r="AF496">
        <v>0</v>
      </c>
      <c r="AG496">
        <v>0</v>
      </c>
      <c r="AH496">
        <v>0</v>
      </c>
      <c r="AI496">
        <v>1.62</v>
      </c>
      <c r="AJ496">
        <v>1</v>
      </c>
      <c r="AK496">
        <v>1</v>
      </c>
      <c r="AL496">
        <v>1</v>
      </c>
      <c r="AM496">
        <v>2</v>
      </c>
      <c r="AN496">
        <v>0</v>
      </c>
      <c r="AO496">
        <v>0</v>
      </c>
      <c r="AP496">
        <v>0</v>
      </c>
      <c r="AQ496">
        <v>1</v>
      </c>
      <c r="AR496">
        <v>0</v>
      </c>
      <c r="AS496" t="s">
        <v>3</v>
      </c>
      <c r="AT496">
        <v>4</v>
      </c>
      <c r="AU496" t="s">
        <v>3</v>
      </c>
      <c r="AV496">
        <v>0</v>
      </c>
      <c r="AW496">
        <v>2</v>
      </c>
      <c r="AX496">
        <v>72317376</v>
      </c>
      <c r="AY496">
        <v>1</v>
      </c>
      <c r="AZ496">
        <v>0</v>
      </c>
      <c r="BA496">
        <v>536</v>
      </c>
      <c r="BB496">
        <v>1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242.4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1</v>
      </c>
      <c r="BQ496">
        <v>242.4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1</v>
      </c>
      <c r="CV496">
        <v>0</v>
      </c>
      <c r="CW496">
        <v>0</v>
      </c>
      <c r="CX496">
        <f>ROUND(Y496*Source!I563,7)</f>
        <v>0.04</v>
      </c>
      <c r="CY496">
        <f>AA496</f>
        <v>98.17</v>
      </c>
      <c r="CZ496">
        <f>AE496</f>
        <v>60.6</v>
      </c>
      <c r="DA496">
        <f>AI496</f>
        <v>1.62</v>
      </c>
      <c r="DB496">
        <f t="shared" si="158"/>
        <v>242.4</v>
      </c>
      <c r="DC496">
        <f t="shared" si="159"/>
        <v>0</v>
      </c>
      <c r="DD496" t="s">
        <v>3</v>
      </c>
      <c r="DE496" t="s">
        <v>3</v>
      </c>
      <c r="DF496">
        <f>ROUND(ROUND(AE496*AI496,2)*CX496,2)</f>
        <v>3.93</v>
      </c>
      <c r="DG496">
        <f t="shared" si="166"/>
        <v>0</v>
      </c>
      <c r="DH496">
        <f t="shared" si="160"/>
        <v>0</v>
      </c>
      <c r="DI496">
        <f t="shared" si="161"/>
        <v>0</v>
      </c>
      <c r="DJ496">
        <f>DF496</f>
        <v>3.93</v>
      </c>
      <c r="DK496">
        <v>0</v>
      </c>
      <c r="DL496" t="s">
        <v>3</v>
      </c>
      <c r="DM496">
        <v>0</v>
      </c>
      <c r="DN496" t="s">
        <v>3</v>
      </c>
      <c r="DO496">
        <v>0</v>
      </c>
    </row>
    <row r="497" spans="1:119" x14ac:dyDescent="0.2">
      <c r="A497">
        <f>ROW(Source!A565)</f>
        <v>565</v>
      </c>
      <c r="B497">
        <v>72309884</v>
      </c>
      <c r="C497">
        <v>72317383</v>
      </c>
      <c r="D497">
        <v>70491155</v>
      </c>
      <c r="E497">
        <v>118</v>
      </c>
      <c r="F497">
        <v>1</v>
      </c>
      <c r="G497">
        <v>1</v>
      </c>
      <c r="H497">
        <v>1</v>
      </c>
      <c r="I497" t="s">
        <v>1035</v>
      </c>
      <c r="J497" t="s">
        <v>3</v>
      </c>
      <c r="K497" t="s">
        <v>1036</v>
      </c>
      <c r="L497">
        <v>1369</v>
      </c>
      <c r="N497">
        <v>1013</v>
      </c>
      <c r="O497" t="s">
        <v>1037</v>
      </c>
      <c r="P497" t="s">
        <v>1037</v>
      </c>
      <c r="Q497">
        <v>1</v>
      </c>
      <c r="W497">
        <v>0</v>
      </c>
      <c r="X497">
        <v>-236928766</v>
      </c>
      <c r="Y497">
        <f t="shared" si="157"/>
        <v>6.28</v>
      </c>
      <c r="AA497">
        <v>0</v>
      </c>
      <c r="AB497">
        <v>0</v>
      </c>
      <c r="AC497">
        <v>0</v>
      </c>
      <c r="AD497">
        <v>320.41000000000003</v>
      </c>
      <c r="AE497">
        <v>0</v>
      </c>
      <c r="AF497">
        <v>0</v>
      </c>
      <c r="AG497">
        <v>0</v>
      </c>
      <c r="AH497">
        <v>320.41000000000003</v>
      </c>
      <c r="AI497">
        <v>1</v>
      </c>
      <c r="AJ497">
        <v>1</v>
      </c>
      <c r="AK497">
        <v>1</v>
      </c>
      <c r="AL497">
        <v>1</v>
      </c>
      <c r="AM497">
        <v>-2</v>
      </c>
      <c r="AN497">
        <v>0</v>
      </c>
      <c r="AO497">
        <v>0</v>
      </c>
      <c r="AP497">
        <v>0</v>
      </c>
      <c r="AQ497">
        <v>1</v>
      </c>
      <c r="AR497">
        <v>0</v>
      </c>
      <c r="AS497" t="s">
        <v>3</v>
      </c>
      <c r="AT497">
        <v>6.28</v>
      </c>
      <c r="AU497" t="s">
        <v>3</v>
      </c>
      <c r="AV497">
        <v>1</v>
      </c>
      <c r="AW497">
        <v>2</v>
      </c>
      <c r="AX497">
        <v>72317384</v>
      </c>
      <c r="AY497">
        <v>1</v>
      </c>
      <c r="AZ497">
        <v>0</v>
      </c>
      <c r="BA497">
        <v>540</v>
      </c>
      <c r="BB497">
        <v>1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2012.1748000000002</v>
      </c>
      <c r="BN497">
        <v>6.28</v>
      </c>
      <c r="BO497">
        <v>0</v>
      </c>
      <c r="BP497">
        <v>1</v>
      </c>
      <c r="BQ497">
        <v>0</v>
      </c>
      <c r="BR497">
        <v>0</v>
      </c>
      <c r="BS497">
        <v>0</v>
      </c>
      <c r="BT497">
        <v>2012.1748000000002</v>
      </c>
      <c r="BU497">
        <v>6.28</v>
      </c>
      <c r="BV497">
        <v>0</v>
      </c>
      <c r="BW497">
        <v>1</v>
      </c>
      <c r="CU497">
        <f>ROUND(AT497*Source!I565*AH497*AL497,2)</f>
        <v>20.12</v>
      </c>
      <c r="CV497">
        <f>ROUND(Y497*Source!I565,7)</f>
        <v>6.2799999999999995E-2</v>
      </c>
      <c r="CW497">
        <v>0</v>
      </c>
      <c r="CX497">
        <f>ROUND(Y497*Source!I565,7)</f>
        <v>6.2799999999999995E-2</v>
      </c>
      <c r="CY497">
        <f>AD497</f>
        <v>320.41000000000003</v>
      </c>
      <c r="CZ497">
        <f>AH497</f>
        <v>320.41000000000003</v>
      </c>
      <c r="DA497">
        <f>AL497</f>
        <v>1</v>
      </c>
      <c r="DB497">
        <f t="shared" si="158"/>
        <v>2012.17</v>
      </c>
      <c r="DC497">
        <f t="shared" si="159"/>
        <v>0</v>
      </c>
      <c r="DD497" t="s">
        <v>3</v>
      </c>
      <c r="DE497" t="s">
        <v>3</v>
      </c>
      <c r="DF497">
        <f t="shared" ref="DF497:DF503" si="167">ROUND(ROUND(AE497,2)*CX497,2)</f>
        <v>0</v>
      </c>
      <c r="DG497">
        <f t="shared" si="166"/>
        <v>0</v>
      </c>
      <c r="DH497">
        <f t="shared" si="160"/>
        <v>0</v>
      </c>
      <c r="DI497">
        <f t="shared" si="161"/>
        <v>20.12</v>
      </c>
      <c r="DJ497">
        <f>DI497</f>
        <v>20.12</v>
      </c>
      <c r="DK497">
        <v>1</v>
      </c>
      <c r="DL497" t="s">
        <v>3</v>
      </c>
      <c r="DM497">
        <v>0</v>
      </c>
      <c r="DN497" t="s">
        <v>3</v>
      </c>
      <c r="DO497">
        <v>0</v>
      </c>
    </row>
    <row r="498" spans="1:119" x14ac:dyDescent="0.2">
      <c r="A498">
        <f>ROW(Source!A565)</f>
        <v>565</v>
      </c>
      <c r="B498">
        <v>72309884</v>
      </c>
      <c r="C498">
        <v>72317383</v>
      </c>
      <c r="D498">
        <v>70491159</v>
      </c>
      <c r="E498">
        <v>118</v>
      </c>
      <c r="F498">
        <v>1</v>
      </c>
      <c r="G498">
        <v>1</v>
      </c>
      <c r="H498">
        <v>1</v>
      </c>
      <c r="I498" t="s">
        <v>1038</v>
      </c>
      <c r="J498" t="s">
        <v>3</v>
      </c>
      <c r="K498" t="s">
        <v>1039</v>
      </c>
      <c r="L498">
        <v>1369</v>
      </c>
      <c r="N498">
        <v>1013</v>
      </c>
      <c r="O498" t="s">
        <v>1037</v>
      </c>
      <c r="P498" t="s">
        <v>1037</v>
      </c>
      <c r="Q498">
        <v>1</v>
      </c>
      <c r="W498">
        <v>0</v>
      </c>
      <c r="X498">
        <v>-512803540</v>
      </c>
      <c r="Y498">
        <f t="shared" si="157"/>
        <v>236.9</v>
      </c>
      <c r="AA498">
        <v>0</v>
      </c>
      <c r="AB498">
        <v>0</v>
      </c>
      <c r="AC498">
        <v>0</v>
      </c>
      <c r="AD498">
        <v>393.89</v>
      </c>
      <c r="AE498">
        <v>0</v>
      </c>
      <c r="AF498">
        <v>0</v>
      </c>
      <c r="AG498">
        <v>0</v>
      </c>
      <c r="AH498">
        <v>393.89</v>
      </c>
      <c r="AI498">
        <v>1</v>
      </c>
      <c r="AJ498">
        <v>1</v>
      </c>
      <c r="AK498">
        <v>1</v>
      </c>
      <c r="AL498">
        <v>1</v>
      </c>
      <c r="AM498">
        <v>-2</v>
      </c>
      <c r="AN498">
        <v>0</v>
      </c>
      <c r="AO498">
        <v>0</v>
      </c>
      <c r="AP498">
        <v>0</v>
      </c>
      <c r="AQ498">
        <v>1</v>
      </c>
      <c r="AR498">
        <v>0</v>
      </c>
      <c r="AS498" t="s">
        <v>3</v>
      </c>
      <c r="AT498">
        <v>236.9</v>
      </c>
      <c r="AU498" t="s">
        <v>3</v>
      </c>
      <c r="AV498">
        <v>1</v>
      </c>
      <c r="AW498">
        <v>2</v>
      </c>
      <c r="AX498">
        <v>72317385</v>
      </c>
      <c r="AY498">
        <v>1</v>
      </c>
      <c r="AZ498">
        <v>0</v>
      </c>
      <c r="BA498">
        <v>541</v>
      </c>
      <c r="BB498">
        <v>1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93312.540999999997</v>
      </c>
      <c r="BN498">
        <v>236.9</v>
      </c>
      <c r="BO498">
        <v>0</v>
      </c>
      <c r="BP498">
        <v>1</v>
      </c>
      <c r="BQ498">
        <v>0</v>
      </c>
      <c r="BR498">
        <v>0</v>
      </c>
      <c r="BS498">
        <v>0</v>
      </c>
      <c r="BT498">
        <v>93312.540999999997</v>
      </c>
      <c r="BU498">
        <v>236.9</v>
      </c>
      <c r="BV498">
        <v>0</v>
      </c>
      <c r="BW498">
        <v>1</v>
      </c>
      <c r="CU498">
        <f>ROUND(AT498*Source!I565*AH498*AL498,2)</f>
        <v>933.13</v>
      </c>
      <c r="CV498">
        <f>ROUND(Y498*Source!I565,7)</f>
        <v>2.3690000000000002</v>
      </c>
      <c r="CW498">
        <v>0</v>
      </c>
      <c r="CX498">
        <f>ROUND(Y498*Source!I565,7)</f>
        <v>2.3690000000000002</v>
      </c>
      <c r="CY498">
        <f>AD498</f>
        <v>393.89</v>
      </c>
      <c r="CZ498">
        <f>AH498</f>
        <v>393.89</v>
      </c>
      <c r="DA498">
        <f>AL498</f>
        <v>1</v>
      </c>
      <c r="DB498">
        <f t="shared" si="158"/>
        <v>93312.54</v>
      </c>
      <c r="DC498">
        <f t="shared" si="159"/>
        <v>0</v>
      </c>
      <c r="DD498" t="s">
        <v>3</v>
      </c>
      <c r="DE498" t="s">
        <v>3</v>
      </c>
      <c r="DF498">
        <f t="shared" si="167"/>
        <v>0</v>
      </c>
      <c r="DG498">
        <f t="shared" si="166"/>
        <v>0</v>
      </c>
      <c r="DH498">
        <f t="shared" si="160"/>
        <v>0</v>
      </c>
      <c r="DI498">
        <f t="shared" si="161"/>
        <v>933.13</v>
      </c>
      <c r="DJ498">
        <f>DI498</f>
        <v>933.13</v>
      </c>
      <c r="DK498">
        <v>1</v>
      </c>
      <c r="DL498" t="s">
        <v>3</v>
      </c>
      <c r="DM498">
        <v>0</v>
      </c>
      <c r="DN498" t="s">
        <v>3</v>
      </c>
      <c r="DO498">
        <v>0</v>
      </c>
    </row>
    <row r="499" spans="1:119" x14ac:dyDescent="0.2">
      <c r="A499">
        <f>ROW(Source!A565)</f>
        <v>565</v>
      </c>
      <c r="B499">
        <v>72309884</v>
      </c>
      <c r="C499">
        <v>72317383</v>
      </c>
      <c r="D499">
        <v>70491161</v>
      </c>
      <c r="E499">
        <v>118</v>
      </c>
      <c r="F499">
        <v>1</v>
      </c>
      <c r="G499">
        <v>1</v>
      </c>
      <c r="H499">
        <v>1</v>
      </c>
      <c r="I499" t="s">
        <v>1084</v>
      </c>
      <c r="J499" t="s">
        <v>3</v>
      </c>
      <c r="K499" t="s">
        <v>1085</v>
      </c>
      <c r="L499">
        <v>1369</v>
      </c>
      <c r="N499">
        <v>1013</v>
      </c>
      <c r="O499" t="s">
        <v>1037</v>
      </c>
      <c r="P499" t="s">
        <v>1037</v>
      </c>
      <c r="Q499">
        <v>1</v>
      </c>
      <c r="W499">
        <v>0</v>
      </c>
      <c r="X499">
        <v>1518711480</v>
      </c>
      <c r="Y499">
        <f t="shared" si="157"/>
        <v>118.45</v>
      </c>
      <c r="AA499">
        <v>0</v>
      </c>
      <c r="AB499">
        <v>0</v>
      </c>
      <c r="AC499">
        <v>0</v>
      </c>
      <c r="AD499">
        <v>452.68</v>
      </c>
      <c r="AE499">
        <v>0</v>
      </c>
      <c r="AF499">
        <v>0</v>
      </c>
      <c r="AG499">
        <v>0</v>
      </c>
      <c r="AH499">
        <v>452.68</v>
      </c>
      <c r="AI499">
        <v>1</v>
      </c>
      <c r="AJ499">
        <v>1</v>
      </c>
      <c r="AK499">
        <v>1</v>
      </c>
      <c r="AL499">
        <v>1</v>
      </c>
      <c r="AM499">
        <v>-2</v>
      </c>
      <c r="AN499">
        <v>0</v>
      </c>
      <c r="AO499">
        <v>0</v>
      </c>
      <c r="AP499">
        <v>0</v>
      </c>
      <c r="AQ499">
        <v>1</v>
      </c>
      <c r="AR499">
        <v>0</v>
      </c>
      <c r="AS499" t="s">
        <v>3</v>
      </c>
      <c r="AT499">
        <v>118.45</v>
      </c>
      <c r="AU499" t="s">
        <v>3</v>
      </c>
      <c r="AV499">
        <v>1</v>
      </c>
      <c r="AW499">
        <v>2</v>
      </c>
      <c r="AX499">
        <v>72317386</v>
      </c>
      <c r="AY499">
        <v>1</v>
      </c>
      <c r="AZ499">
        <v>0</v>
      </c>
      <c r="BA499">
        <v>542</v>
      </c>
      <c r="BB499">
        <v>1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53619.946000000004</v>
      </c>
      <c r="BN499">
        <v>118.45</v>
      </c>
      <c r="BO499">
        <v>0</v>
      </c>
      <c r="BP499">
        <v>1</v>
      </c>
      <c r="BQ499">
        <v>0</v>
      </c>
      <c r="BR499">
        <v>0</v>
      </c>
      <c r="BS499">
        <v>0</v>
      </c>
      <c r="BT499">
        <v>53619.946000000004</v>
      </c>
      <c r="BU499">
        <v>118.45</v>
      </c>
      <c r="BV499">
        <v>0</v>
      </c>
      <c r="BW499">
        <v>1</v>
      </c>
      <c r="CU499">
        <f>ROUND(AT499*Source!I565*AH499*AL499,2)</f>
        <v>536.20000000000005</v>
      </c>
      <c r="CV499">
        <f>ROUND(Y499*Source!I565,7)</f>
        <v>1.1845000000000001</v>
      </c>
      <c r="CW499">
        <v>0</v>
      </c>
      <c r="CX499">
        <f>ROUND(Y499*Source!I565,7)</f>
        <v>1.1845000000000001</v>
      </c>
      <c r="CY499">
        <f>AD499</f>
        <v>452.68</v>
      </c>
      <c r="CZ499">
        <f>AH499</f>
        <v>452.68</v>
      </c>
      <c r="DA499">
        <f>AL499</f>
        <v>1</v>
      </c>
      <c r="DB499">
        <f t="shared" si="158"/>
        <v>53619.95</v>
      </c>
      <c r="DC499">
        <f t="shared" si="159"/>
        <v>0</v>
      </c>
      <c r="DD499" t="s">
        <v>3</v>
      </c>
      <c r="DE499" t="s">
        <v>3</v>
      </c>
      <c r="DF499">
        <f t="shared" si="167"/>
        <v>0</v>
      </c>
      <c r="DG499">
        <f t="shared" si="166"/>
        <v>0</v>
      </c>
      <c r="DH499">
        <f t="shared" si="160"/>
        <v>0</v>
      </c>
      <c r="DI499">
        <f t="shared" si="161"/>
        <v>536.20000000000005</v>
      </c>
      <c r="DJ499">
        <f>DI499</f>
        <v>536.20000000000005</v>
      </c>
      <c r="DK499">
        <v>1</v>
      </c>
      <c r="DL499" t="s">
        <v>3</v>
      </c>
      <c r="DM499">
        <v>0</v>
      </c>
      <c r="DN499" t="s">
        <v>3</v>
      </c>
      <c r="DO499">
        <v>0</v>
      </c>
    </row>
    <row r="500" spans="1:119" x14ac:dyDescent="0.2">
      <c r="A500">
        <f>ROW(Source!A565)</f>
        <v>565</v>
      </c>
      <c r="B500">
        <v>72309884</v>
      </c>
      <c r="C500">
        <v>72317383</v>
      </c>
      <c r="D500">
        <v>70491200</v>
      </c>
      <c r="E500">
        <v>118</v>
      </c>
      <c r="F500">
        <v>1</v>
      </c>
      <c r="G500">
        <v>1</v>
      </c>
      <c r="H500">
        <v>1</v>
      </c>
      <c r="I500" t="s">
        <v>920</v>
      </c>
      <c r="J500" t="s">
        <v>3</v>
      </c>
      <c r="K500" t="s">
        <v>921</v>
      </c>
      <c r="L500">
        <v>1191</v>
      </c>
      <c r="N500">
        <v>1013</v>
      </c>
      <c r="O500" t="s">
        <v>922</v>
      </c>
      <c r="P500" t="s">
        <v>922</v>
      </c>
      <c r="Q500">
        <v>1</v>
      </c>
      <c r="W500">
        <v>0</v>
      </c>
      <c r="X500">
        <v>-1417349443</v>
      </c>
      <c r="Y500">
        <f t="shared" si="157"/>
        <v>4.29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1</v>
      </c>
      <c r="AJ500">
        <v>1</v>
      </c>
      <c r="AK500">
        <v>1</v>
      </c>
      <c r="AL500">
        <v>1</v>
      </c>
      <c r="AM500">
        <v>-2</v>
      </c>
      <c r="AN500">
        <v>0</v>
      </c>
      <c r="AO500">
        <v>0</v>
      </c>
      <c r="AP500">
        <v>0</v>
      </c>
      <c r="AQ500">
        <v>1</v>
      </c>
      <c r="AR500">
        <v>0</v>
      </c>
      <c r="AS500" t="s">
        <v>3</v>
      </c>
      <c r="AT500">
        <v>4.29</v>
      </c>
      <c r="AU500" t="s">
        <v>3</v>
      </c>
      <c r="AV500">
        <v>2</v>
      </c>
      <c r="AW500">
        <v>2</v>
      </c>
      <c r="AX500">
        <v>72317387</v>
      </c>
      <c r="AY500">
        <v>1</v>
      </c>
      <c r="AZ500">
        <v>0</v>
      </c>
      <c r="BA500">
        <v>543</v>
      </c>
      <c r="BB500">
        <v>1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CV500">
        <v>0</v>
      </c>
      <c r="CW500">
        <v>0</v>
      </c>
      <c r="CX500">
        <f>ROUND(Y500*Source!I565,7)</f>
        <v>4.2900000000000001E-2</v>
      </c>
      <c r="CY500">
        <f>AD500</f>
        <v>0</v>
      </c>
      <c r="CZ500">
        <f>AH500</f>
        <v>0</v>
      </c>
      <c r="DA500">
        <f>AL500</f>
        <v>1</v>
      </c>
      <c r="DB500">
        <f t="shared" si="158"/>
        <v>0</v>
      </c>
      <c r="DC500">
        <f t="shared" si="159"/>
        <v>0</v>
      </c>
      <c r="DD500" t="s">
        <v>3</v>
      </c>
      <c r="DE500" t="s">
        <v>3</v>
      </c>
      <c r="DF500">
        <f t="shared" si="167"/>
        <v>0</v>
      </c>
      <c r="DG500">
        <f t="shared" si="166"/>
        <v>0</v>
      </c>
      <c r="DH500">
        <f t="shared" si="160"/>
        <v>0</v>
      </c>
      <c r="DI500">
        <f t="shared" si="161"/>
        <v>0</v>
      </c>
      <c r="DJ500">
        <f>DI500</f>
        <v>0</v>
      </c>
      <c r="DK500">
        <v>0</v>
      </c>
      <c r="DL500" t="s">
        <v>3</v>
      </c>
      <c r="DM500">
        <v>0</v>
      </c>
      <c r="DN500" t="s">
        <v>3</v>
      </c>
      <c r="DO500">
        <v>0</v>
      </c>
    </row>
    <row r="501" spans="1:119" x14ac:dyDescent="0.2">
      <c r="A501">
        <f>ROW(Source!A565)</f>
        <v>565</v>
      </c>
      <c r="B501">
        <v>72309884</v>
      </c>
      <c r="C501">
        <v>72317383</v>
      </c>
      <c r="D501">
        <v>70618558</v>
      </c>
      <c r="E501">
        <v>1</v>
      </c>
      <c r="F501">
        <v>1</v>
      </c>
      <c r="G501">
        <v>1</v>
      </c>
      <c r="H501">
        <v>2</v>
      </c>
      <c r="I501" t="s">
        <v>978</v>
      </c>
      <c r="J501" t="s">
        <v>979</v>
      </c>
      <c r="K501" t="s">
        <v>980</v>
      </c>
      <c r="L501">
        <v>1368</v>
      </c>
      <c r="N501">
        <v>1011</v>
      </c>
      <c r="O501" t="s">
        <v>926</v>
      </c>
      <c r="P501" t="s">
        <v>926</v>
      </c>
      <c r="Q501">
        <v>1</v>
      </c>
      <c r="W501">
        <v>0</v>
      </c>
      <c r="X501">
        <v>-312038840</v>
      </c>
      <c r="Y501">
        <f t="shared" si="157"/>
        <v>4.29</v>
      </c>
      <c r="AA501">
        <v>0</v>
      </c>
      <c r="AB501">
        <v>579.09</v>
      </c>
      <c r="AC501">
        <v>393.89</v>
      </c>
      <c r="AD501">
        <v>0</v>
      </c>
      <c r="AE501">
        <v>0</v>
      </c>
      <c r="AF501">
        <v>579.09</v>
      </c>
      <c r="AG501">
        <v>393.89</v>
      </c>
      <c r="AH501">
        <v>0</v>
      </c>
      <c r="AI501">
        <v>1</v>
      </c>
      <c r="AJ501">
        <v>1</v>
      </c>
      <c r="AK501">
        <v>1</v>
      </c>
      <c r="AL501">
        <v>1</v>
      </c>
      <c r="AM501">
        <v>-2</v>
      </c>
      <c r="AN501">
        <v>0</v>
      </c>
      <c r="AO501">
        <v>0</v>
      </c>
      <c r="AP501">
        <v>0</v>
      </c>
      <c r="AQ501">
        <v>1</v>
      </c>
      <c r="AR501">
        <v>0</v>
      </c>
      <c r="AS501" t="s">
        <v>3</v>
      </c>
      <c r="AT501">
        <v>4.29</v>
      </c>
      <c r="AU501" t="s">
        <v>3</v>
      </c>
      <c r="AV501">
        <v>1</v>
      </c>
      <c r="AW501">
        <v>2</v>
      </c>
      <c r="AX501">
        <v>72317388</v>
      </c>
      <c r="AY501">
        <v>1</v>
      </c>
      <c r="AZ501">
        <v>0</v>
      </c>
      <c r="BA501">
        <v>544</v>
      </c>
      <c r="BB501">
        <v>1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2484.2961</v>
      </c>
      <c r="BL501">
        <v>1689.7881</v>
      </c>
      <c r="BM501">
        <v>0</v>
      </c>
      <c r="BN501">
        <v>0</v>
      </c>
      <c r="BO501">
        <v>4.29</v>
      </c>
      <c r="BP501">
        <v>1</v>
      </c>
      <c r="BQ501">
        <v>0</v>
      </c>
      <c r="BR501">
        <v>2484.2961</v>
      </c>
      <c r="BS501">
        <v>1689.7881</v>
      </c>
      <c r="BT501">
        <v>0</v>
      </c>
      <c r="BU501">
        <v>0</v>
      </c>
      <c r="BV501">
        <v>4.29</v>
      </c>
      <c r="BW501">
        <v>1</v>
      </c>
      <c r="CV501">
        <v>0</v>
      </c>
      <c r="CW501">
        <f>ROUND(Y501*Source!I565*DO501,7)</f>
        <v>4.2900000000000001E-2</v>
      </c>
      <c r="CX501">
        <f>ROUND(Y501*Source!I565,7)</f>
        <v>4.2900000000000001E-2</v>
      </c>
      <c r="CY501">
        <f>AB501</f>
        <v>579.09</v>
      </c>
      <c r="CZ501">
        <f>AF501</f>
        <v>579.09</v>
      </c>
      <c r="DA501">
        <f>AJ501</f>
        <v>1</v>
      </c>
      <c r="DB501">
        <f t="shared" si="158"/>
        <v>2484.3000000000002</v>
      </c>
      <c r="DC501">
        <f t="shared" si="159"/>
        <v>1689.79</v>
      </c>
      <c r="DD501" t="s">
        <v>3</v>
      </c>
      <c r="DE501" t="s">
        <v>3</v>
      </c>
      <c r="DF501">
        <f t="shared" si="167"/>
        <v>0</v>
      </c>
      <c r="DG501">
        <f t="shared" si="166"/>
        <v>24.84</v>
      </c>
      <c r="DH501">
        <f t="shared" si="160"/>
        <v>16.899999999999999</v>
      </c>
      <c r="DI501">
        <f t="shared" si="161"/>
        <v>0</v>
      </c>
      <c r="DJ501">
        <f>DG501+DH501</f>
        <v>41.739999999999995</v>
      </c>
      <c r="DK501">
        <v>1</v>
      </c>
      <c r="DL501" t="s">
        <v>947</v>
      </c>
      <c r="DM501">
        <v>4</v>
      </c>
      <c r="DN501" t="s">
        <v>922</v>
      </c>
      <c r="DO501">
        <v>1</v>
      </c>
    </row>
    <row r="502" spans="1:119" x14ac:dyDescent="0.2">
      <c r="A502">
        <f>ROW(Source!A565)</f>
        <v>565</v>
      </c>
      <c r="B502">
        <v>72309884</v>
      </c>
      <c r="C502">
        <v>72317383</v>
      </c>
      <c r="D502">
        <v>70618715</v>
      </c>
      <c r="E502">
        <v>1</v>
      </c>
      <c r="F502">
        <v>1</v>
      </c>
      <c r="G502">
        <v>1</v>
      </c>
      <c r="H502">
        <v>2</v>
      </c>
      <c r="I502" t="s">
        <v>1023</v>
      </c>
      <c r="J502" t="s">
        <v>1024</v>
      </c>
      <c r="K502" t="s">
        <v>1025</v>
      </c>
      <c r="L502">
        <v>1368</v>
      </c>
      <c r="N502">
        <v>1011</v>
      </c>
      <c r="O502" t="s">
        <v>926</v>
      </c>
      <c r="P502" t="s">
        <v>926</v>
      </c>
      <c r="Q502">
        <v>1</v>
      </c>
      <c r="W502">
        <v>0</v>
      </c>
      <c r="X502">
        <v>-1686138860</v>
      </c>
      <c r="Y502">
        <f t="shared" si="157"/>
        <v>16</v>
      </c>
      <c r="AA502">
        <v>0</v>
      </c>
      <c r="AB502">
        <v>13.72</v>
      </c>
      <c r="AC502">
        <v>0</v>
      </c>
      <c r="AD502">
        <v>0</v>
      </c>
      <c r="AE502">
        <v>0</v>
      </c>
      <c r="AF502">
        <v>8.6300000000000008</v>
      </c>
      <c r="AG502">
        <v>0</v>
      </c>
      <c r="AH502">
        <v>0</v>
      </c>
      <c r="AI502">
        <v>1</v>
      </c>
      <c r="AJ502">
        <v>1.59</v>
      </c>
      <c r="AK502">
        <v>1</v>
      </c>
      <c r="AL502">
        <v>1</v>
      </c>
      <c r="AM502">
        <v>2</v>
      </c>
      <c r="AN502">
        <v>0</v>
      </c>
      <c r="AO502">
        <v>0</v>
      </c>
      <c r="AP502">
        <v>0</v>
      </c>
      <c r="AQ502">
        <v>1</v>
      </c>
      <c r="AR502">
        <v>0</v>
      </c>
      <c r="AS502" t="s">
        <v>3</v>
      </c>
      <c r="AT502">
        <v>16</v>
      </c>
      <c r="AU502" t="s">
        <v>3</v>
      </c>
      <c r="AV502">
        <v>1</v>
      </c>
      <c r="AW502">
        <v>2</v>
      </c>
      <c r="AX502">
        <v>72317389</v>
      </c>
      <c r="AY502">
        <v>1</v>
      </c>
      <c r="AZ502">
        <v>0</v>
      </c>
      <c r="BA502">
        <v>545</v>
      </c>
      <c r="BB502">
        <v>1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138.08000000000001</v>
      </c>
      <c r="BL502">
        <v>0</v>
      </c>
      <c r="BM502">
        <v>0</v>
      </c>
      <c r="BN502">
        <v>0</v>
      </c>
      <c r="BO502">
        <v>0</v>
      </c>
      <c r="BP502">
        <v>1</v>
      </c>
      <c r="BQ502">
        <v>0</v>
      </c>
      <c r="BR502">
        <v>138.08000000000001</v>
      </c>
      <c r="BS502">
        <v>0</v>
      </c>
      <c r="BT502">
        <v>0</v>
      </c>
      <c r="BU502">
        <v>0</v>
      </c>
      <c r="BV502">
        <v>0</v>
      </c>
      <c r="BW502">
        <v>1</v>
      </c>
      <c r="CV502">
        <v>0</v>
      </c>
      <c r="CW502">
        <f>ROUND(Y502*Source!I565*DO502,7)</f>
        <v>0</v>
      </c>
      <c r="CX502">
        <f>ROUND(Y502*Source!I565,7)</f>
        <v>0.16</v>
      </c>
      <c r="CY502">
        <f>AB502</f>
        <v>13.72</v>
      </c>
      <c r="CZ502">
        <f>AF502</f>
        <v>8.6300000000000008</v>
      </c>
      <c r="DA502">
        <f>AJ502</f>
        <v>1.59</v>
      </c>
      <c r="DB502">
        <f t="shared" si="158"/>
        <v>138.08000000000001</v>
      </c>
      <c r="DC502">
        <f t="shared" si="159"/>
        <v>0</v>
      </c>
      <c r="DD502" t="s">
        <v>3</v>
      </c>
      <c r="DE502" t="s">
        <v>3</v>
      </c>
      <c r="DF502">
        <f t="shared" si="167"/>
        <v>0</v>
      </c>
      <c r="DG502">
        <f>ROUND(ROUND(AF502*AJ502,2)*CX502,2)</f>
        <v>2.2000000000000002</v>
      </c>
      <c r="DH502">
        <f t="shared" si="160"/>
        <v>0</v>
      </c>
      <c r="DI502">
        <f t="shared" si="161"/>
        <v>0</v>
      </c>
      <c r="DJ502">
        <f>DG502+DH502</f>
        <v>2.2000000000000002</v>
      </c>
      <c r="DK502">
        <v>0</v>
      </c>
      <c r="DL502" t="s">
        <v>3</v>
      </c>
      <c r="DM502">
        <v>0</v>
      </c>
      <c r="DN502" t="s">
        <v>3</v>
      </c>
      <c r="DO502">
        <v>0</v>
      </c>
    </row>
    <row r="503" spans="1:119" x14ac:dyDescent="0.2">
      <c r="A503">
        <f>ROW(Source!A565)</f>
        <v>565</v>
      </c>
      <c r="B503">
        <v>72309884</v>
      </c>
      <c r="C503">
        <v>72317383</v>
      </c>
      <c r="D503">
        <v>70618738</v>
      </c>
      <c r="E503">
        <v>1</v>
      </c>
      <c r="F503">
        <v>1</v>
      </c>
      <c r="G503">
        <v>1</v>
      </c>
      <c r="H503">
        <v>2</v>
      </c>
      <c r="I503" t="s">
        <v>1336</v>
      </c>
      <c r="J503" t="s">
        <v>1337</v>
      </c>
      <c r="K503" t="s">
        <v>1338</v>
      </c>
      <c r="L503">
        <v>1368</v>
      </c>
      <c r="N503">
        <v>1011</v>
      </c>
      <c r="O503" t="s">
        <v>926</v>
      </c>
      <c r="P503" t="s">
        <v>926</v>
      </c>
      <c r="Q503">
        <v>1</v>
      </c>
      <c r="W503">
        <v>0</v>
      </c>
      <c r="X503">
        <v>547172496</v>
      </c>
      <c r="Y503">
        <f t="shared" si="157"/>
        <v>115</v>
      </c>
      <c r="AA503">
        <v>0</v>
      </c>
      <c r="AB503">
        <v>9.83</v>
      </c>
      <c r="AC503">
        <v>0</v>
      </c>
      <c r="AD503">
        <v>0</v>
      </c>
      <c r="AE503">
        <v>0</v>
      </c>
      <c r="AF503">
        <v>7.56</v>
      </c>
      <c r="AG503">
        <v>0</v>
      </c>
      <c r="AH503">
        <v>0</v>
      </c>
      <c r="AI503">
        <v>1</v>
      </c>
      <c r="AJ503">
        <v>1.3</v>
      </c>
      <c r="AK503">
        <v>1</v>
      </c>
      <c r="AL503">
        <v>1</v>
      </c>
      <c r="AM503">
        <v>2</v>
      </c>
      <c r="AN503">
        <v>0</v>
      </c>
      <c r="AO503">
        <v>0</v>
      </c>
      <c r="AP503">
        <v>0</v>
      </c>
      <c r="AQ503">
        <v>1</v>
      </c>
      <c r="AR503">
        <v>0</v>
      </c>
      <c r="AS503" t="s">
        <v>3</v>
      </c>
      <c r="AT503">
        <v>115</v>
      </c>
      <c r="AU503" t="s">
        <v>3</v>
      </c>
      <c r="AV503">
        <v>1</v>
      </c>
      <c r="AW503">
        <v>2</v>
      </c>
      <c r="AX503">
        <v>72317390</v>
      </c>
      <c r="AY503">
        <v>1</v>
      </c>
      <c r="AZ503">
        <v>0</v>
      </c>
      <c r="BA503">
        <v>546</v>
      </c>
      <c r="BB503">
        <v>1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869.4</v>
      </c>
      <c r="BL503">
        <v>0</v>
      </c>
      <c r="BM503">
        <v>0</v>
      </c>
      <c r="BN503">
        <v>0</v>
      </c>
      <c r="BO503">
        <v>0</v>
      </c>
      <c r="BP503">
        <v>1</v>
      </c>
      <c r="BQ503">
        <v>0</v>
      </c>
      <c r="BR503">
        <v>869.4</v>
      </c>
      <c r="BS503">
        <v>0</v>
      </c>
      <c r="BT503">
        <v>0</v>
      </c>
      <c r="BU503">
        <v>0</v>
      </c>
      <c r="BV503">
        <v>0</v>
      </c>
      <c r="BW503">
        <v>1</v>
      </c>
      <c r="CV503">
        <v>0</v>
      </c>
      <c r="CW503">
        <f>ROUND(Y503*Source!I565*DO503,7)</f>
        <v>0</v>
      </c>
      <c r="CX503">
        <f>ROUND(Y503*Source!I565,7)</f>
        <v>1.1499999999999999</v>
      </c>
      <c r="CY503">
        <f>AB503</f>
        <v>9.83</v>
      </c>
      <c r="CZ503">
        <f>AF503</f>
        <v>7.56</v>
      </c>
      <c r="DA503">
        <f>AJ503</f>
        <v>1.3</v>
      </c>
      <c r="DB503">
        <f t="shared" si="158"/>
        <v>869.4</v>
      </c>
      <c r="DC503">
        <f t="shared" si="159"/>
        <v>0</v>
      </c>
      <c r="DD503" t="s">
        <v>3</v>
      </c>
      <c r="DE503" t="s">
        <v>3</v>
      </c>
      <c r="DF503">
        <f t="shared" si="167"/>
        <v>0</v>
      </c>
      <c r="DG503">
        <f>ROUND(ROUND(AF503*AJ503,2)*CX503,2)</f>
        <v>11.3</v>
      </c>
      <c r="DH503">
        <f t="shared" si="160"/>
        <v>0</v>
      </c>
      <c r="DI503">
        <f t="shared" si="161"/>
        <v>0</v>
      </c>
      <c r="DJ503">
        <f>DG503+DH503</f>
        <v>11.3</v>
      </c>
      <c r="DK503">
        <v>0</v>
      </c>
      <c r="DL503" t="s">
        <v>3</v>
      </c>
      <c r="DM503">
        <v>0</v>
      </c>
      <c r="DN503" t="s">
        <v>3</v>
      </c>
      <c r="DO503">
        <v>0</v>
      </c>
    </row>
    <row r="504" spans="1:119" x14ac:dyDescent="0.2">
      <c r="A504">
        <f>ROW(Source!A565)</f>
        <v>565</v>
      </c>
      <c r="B504">
        <v>72309884</v>
      </c>
      <c r="C504">
        <v>72317383</v>
      </c>
      <c r="D504">
        <v>70570411</v>
      </c>
      <c r="E504">
        <v>1</v>
      </c>
      <c r="F504">
        <v>1</v>
      </c>
      <c r="G504">
        <v>1</v>
      </c>
      <c r="H504">
        <v>3</v>
      </c>
      <c r="I504" t="s">
        <v>1032</v>
      </c>
      <c r="J504" t="s">
        <v>1033</v>
      </c>
      <c r="K504" t="s">
        <v>1034</v>
      </c>
      <c r="L504">
        <v>1346</v>
      </c>
      <c r="N504">
        <v>1009</v>
      </c>
      <c r="O504" t="s">
        <v>443</v>
      </c>
      <c r="P504" t="s">
        <v>443</v>
      </c>
      <c r="Q504">
        <v>1</v>
      </c>
      <c r="W504">
        <v>0</v>
      </c>
      <c r="X504">
        <v>651944166</v>
      </c>
      <c r="Y504">
        <f t="shared" si="157"/>
        <v>0.6</v>
      </c>
      <c r="AA504">
        <v>92.02</v>
      </c>
      <c r="AB504">
        <v>0</v>
      </c>
      <c r="AC504">
        <v>0</v>
      </c>
      <c r="AD504">
        <v>0</v>
      </c>
      <c r="AE504">
        <v>56.11</v>
      </c>
      <c r="AF504">
        <v>0</v>
      </c>
      <c r="AG504">
        <v>0</v>
      </c>
      <c r="AH504">
        <v>0</v>
      </c>
      <c r="AI504">
        <v>1.64</v>
      </c>
      <c r="AJ504">
        <v>1</v>
      </c>
      <c r="AK504">
        <v>1</v>
      </c>
      <c r="AL504">
        <v>1</v>
      </c>
      <c r="AM504">
        <v>2</v>
      </c>
      <c r="AN504">
        <v>0</v>
      </c>
      <c r="AO504">
        <v>0</v>
      </c>
      <c r="AP504">
        <v>0</v>
      </c>
      <c r="AQ504">
        <v>1</v>
      </c>
      <c r="AR504">
        <v>0</v>
      </c>
      <c r="AS504" t="s">
        <v>3</v>
      </c>
      <c r="AT504">
        <v>0.6</v>
      </c>
      <c r="AU504" t="s">
        <v>3</v>
      </c>
      <c r="AV504">
        <v>0</v>
      </c>
      <c r="AW504">
        <v>2</v>
      </c>
      <c r="AX504">
        <v>72317391</v>
      </c>
      <c r="AY504">
        <v>1</v>
      </c>
      <c r="AZ504">
        <v>0</v>
      </c>
      <c r="BA504">
        <v>547</v>
      </c>
      <c r="BB504">
        <v>1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33.665999999999997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1</v>
      </c>
      <c r="BQ504">
        <v>33.665999999999997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1</v>
      </c>
      <c r="CV504">
        <v>0</v>
      </c>
      <c r="CW504">
        <v>0</v>
      </c>
      <c r="CX504">
        <f>ROUND(Y504*Source!I565,7)</f>
        <v>6.0000000000000001E-3</v>
      </c>
      <c r="CY504">
        <f>AA504</f>
        <v>92.02</v>
      </c>
      <c r="CZ504">
        <f>AE504</f>
        <v>56.11</v>
      </c>
      <c r="DA504">
        <f>AI504</f>
        <v>1.64</v>
      </c>
      <c r="DB504">
        <f t="shared" si="158"/>
        <v>33.67</v>
      </c>
      <c r="DC504">
        <f t="shared" si="159"/>
        <v>0</v>
      </c>
      <c r="DD504" t="s">
        <v>3</v>
      </c>
      <c r="DE504" t="s">
        <v>3</v>
      </c>
      <c r="DF504">
        <f>ROUND(ROUND(AE504*AI504,2)*CX504,2)</f>
        <v>0.55000000000000004</v>
      </c>
      <c r="DG504">
        <f t="shared" ref="DG504:DG509" si="168">ROUND(ROUND(AF504,2)*CX504,2)</f>
        <v>0</v>
      </c>
      <c r="DH504">
        <f t="shared" si="160"/>
        <v>0</v>
      </c>
      <c r="DI504">
        <f t="shared" si="161"/>
        <v>0</v>
      </c>
      <c r="DJ504">
        <f>DF504</f>
        <v>0.55000000000000004</v>
      </c>
      <c r="DK504">
        <v>0</v>
      </c>
      <c r="DL504" t="s">
        <v>3</v>
      </c>
      <c r="DM504">
        <v>0</v>
      </c>
      <c r="DN504" t="s">
        <v>3</v>
      </c>
      <c r="DO504">
        <v>0</v>
      </c>
    </row>
    <row r="505" spans="1:119" x14ac:dyDescent="0.2">
      <c r="A505">
        <f>ROW(Source!A565)</f>
        <v>565</v>
      </c>
      <c r="B505">
        <v>72309884</v>
      </c>
      <c r="C505">
        <v>72317383</v>
      </c>
      <c r="D505">
        <v>70587182</v>
      </c>
      <c r="E505">
        <v>1</v>
      </c>
      <c r="F505">
        <v>1</v>
      </c>
      <c r="G505">
        <v>1</v>
      </c>
      <c r="H505">
        <v>3</v>
      </c>
      <c r="I505" t="s">
        <v>441</v>
      </c>
      <c r="J505" t="s">
        <v>444</v>
      </c>
      <c r="K505" t="s">
        <v>442</v>
      </c>
      <c r="L505">
        <v>1346</v>
      </c>
      <c r="N505">
        <v>1009</v>
      </c>
      <c r="O505" t="s">
        <v>443</v>
      </c>
      <c r="P505" t="s">
        <v>443</v>
      </c>
      <c r="Q505">
        <v>1</v>
      </c>
      <c r="W505">
        <v>0</v>
      </c>
      <c r="X505">
        <v>-1374646314</v>
      </c>
      <c r="Y505">
        <f t="shared" si="157"/>
        <v>2.4</v>
      </c>
      <c r="AA505">
        <v>98.17</v>
      </c>
      <c r="AB505">
        <v>0</v>
      </c>
      <c r="AC505">
        <v>0</v>
      </c>
      <c r="AD505">
        <v>0</v>
      </c>
      <c r="AE505">
        <v>60.6</v>
      </c>
      <c r="AF505">
        <v>0</v>
      </c>
      <c r="AG505">
        <v>0</v>
      </c>
      <c r="AH505">
        <v>0</v>
      </c>
      <c r="AI505">
        <v>1.62</v>
      </c>
      <c r="AJ505">
        <v>1</v>
      </c>
      <c r="AK505">
        <v>1</v>
      </c>
      <c r="AL505">
        <v>1</v>
      </c>
      <c r="AM505">
        <v>2</v>
      </c>
      <c r="AN505">
        <v>0</v>
      </c>
      <c r="AO505">
        <v>0</v>
      </c>
      <c r="AP505">
        <v>0</v>
      </c>
      <c r="AQ505">
        <v>1</v>
      </c>
      <c r="AR505">
        <v>0</v>
      </c>
      <c r="AS505" t="s">
        <v>3</v>
      </c>
      <c r="AT505">
        <v>2.4</v>
      </c>
      <c r="AU505" t="s">
        <v>3</v>
      </c>
      <c r="AV505">
        <v>0</v>
      </c>
      <c r="AW505">
        <v>2</v>
      </c>
      <c r="AX505">
        <v>72317392</v>
      </c>
      <c r="AY505">
        <v>1</v>
      </c>
      <c r="AZ505">
        <v>0</v>
      </c>
      <c r="BA505">
        <v>548</v>
      </c>
      <c r="BB505">
        <v>1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145.44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1</v>
      </c>
      <c r="BQ505">
        <v>145.44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1</v>
      </c>
      <c r="CV505">
        <v>0</v>
      </c>
      <c r="CW505">
        <v>0</v>
      </c>
      <c r="CX505">
        <f>ROUND(Y505*Source!I565,7)</f>
        <v>2.4E-2</v>
      </c>
      <c r="CY505">
        <f>AA505</f>
        <v>98.17</v>
      </c>
      <c r="CZ505">
        <f>AE505</f>
        <v>60.6</v>
      </c>
      <c r="DA505">
        <f>AI505</f>
        <v>1.62</v>
      </c>
      <c r="DB505">
        <f t="shared" si="158"/>
        <v>145.44</v>
      </c>
      <c r="DC505">
        <f t="shared" si="159"/>
        <v>0</v>
      </c>
      <c r="DD505" t="s">
        <v>3</v>
      </c>
      <c r="DE505" t="s">
        <v>3</v>
      </c>
      <c r="DF505">
        <f>ROUND(ROUND(AE505*AI505,2)*CX505,2)</f>
        <v>2.36</v>
      </c>
      <c r="DG505">
        <f t="shared" si="168"/>
        <v>0</v>
      </c>
      <c r="DH505">
        <f t="shared" si="160"/>
        <v>0</v>
      </c>
      <c r="DI505">
        <f t="shared" si="161"/>
        <v>0</v>
      </c>
      <c r="DJ505">
        <f>DF505</f>
        <v>2.36</v>
      </c>
      <c r="DK505">
        <v>0</v>
      </c>
      <c r="DL505" t="s">
        <v>3</v>
      </c>
      <c r="DM505">
        <v>0</v>
      </c>
      <c r="DN505" t="s">
        <v>3</v>
      </c>
      <c r="DO505">
        <v>0</v>
      </c>
    </row>
    <row r="506" spans="1:119" x14ac:dyDescent="0.2">
      <c r="A506">
        <f>ROW(Source!A567)</f>
        <v>567</v>
      </c>
      <c r="B506">
        <v>72309884</v>
      </c>
      <c r="C506">
        <v>72317399</v>
      </c>
      <c r="D506">
        <v>70491155</v>
      </c>
      <c r="E506">
        <v>118</v>
      </c>
      <c r="F506">
        <v>1</v>
      </c>
      <c r="G506">
        <v>1</v>
      </c>
      <c r="H506">
        <v>1</v>
      </c>
      <c r="I506" t="s">
        <v>1035</v>
      </c>
      <c r="J506" t="s">
        <v>3</v>
      </c>
      <c r="K506" t="s">
        <v>1036</v>
      </c>
      <c r="L506">
        <v>1369</v>
      </c>
      <c r="N506">
        <v>1013</v>
      </c>
      <c r="O506" t="s">
        <v>1037</v>
      </c>
      <c r="P506" t="s">
        <v>1037</v>
      </c>
      <c r="Q506">
        <v>1</v>
      </c>
      <c r="W506">
        <v>0</v>
      </c>
      <c r="X506">
        <v>-236928766</v>
      </c>
      <c r="Y506">
        <f t="shared" si="157"/>
        <v>2.68</v>
      </c>
      <c r="AA506">
        <v>0</v>
      </c>
      <c r="AB506">
        <v>0</v>
      </c>
      <c r="AC506">
        <v>0</v>
      </c>
      <c r="AD506">
        <v>320.41000000000003</v>
      </c>
      <c r="AE506">
        <v>0</v>
      </c>
      <c r="AF506">
        <v>0</v>
      </c>
      <c r="AG506">
        <v>0</v>
      </c>
      <c r="AH506">
        <v>320.41000000000003</v>
      </c>
      <c r="AI506">
        <v>1</v>
      </c>
      <c r="AJ506">
        <v>1</v>
      </c>
      <c r="AK506">
        <v>1</v>
      </c>
      <c r="AL506">
        <v>1</v>
      </c>
      <c r="AM506">
        <v>-2</v>
      </c>
      <c r="AN506">
        <v>0</v>
      </c>
      <c r="AO506">
        <v>0</v>
      </c>
      <c r="AP506">
        <v>0</v>
      </c>
      <c r="AQ506">
        <v>1</v>
      </c>
      <c r="AR506">
        <v>0</v>
      </c>
      <c r="AS506" t="s">
        <v>3</v>
      </c>
      <c r="AT506">
        <v>2.68</v>
      </c>
      <c r="AU506" t="s">
        <v>3</v>
      </c>
      <c r="AV506">
        <v>1</v>
      </c>
      <c r="AW506">
        <v>2</v>
      </c>
      <c r="AX506">
        <v>72317400</v>
      </c>
      <c r="AY506">
        <v>1</v>
      </c>
      <c r="AZ506">
        <v>0</v>
      </c>
      <c r="BA506">
        <v>552</v>
      </c>
      <c r="BB506">
        <v>1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858.69880000000012</v>
      </c>
      <c r="BN506">
        <v>2.68</v>
      </c>
      <c r="BO506">
        <v>0</v>
      </c>
      <c r="BP506">
        <v>1</v>
      </c>
      <c r="BQ506">
        <v>0</v>
      </c>
      <c r="BR506">
        <v>0</v>
      </c>
      <c r="BS506">
        <v>0</v>
      </c>
      <c r="BT506">
        <v>858.69880000000012</v>
      </c>
      <c r="BU506">
        <v>2.68</v>
      </c>
      <c r="BV506">
        <v>0</v>
      </c>
      <c r="BW506">
        <v>1</v>
      </c>
      <c r="CU506">
        <f>ROUND(AT506*Source!I567*AH506*AL506,2)</f>
        <v>8.59</v>
      </c>
      <c r="CV506">
        <f>ROUND(Y506*Source!I567,7)</f>
        <v>2.6800000000000001E-2</v>
      </c>
      <c r="CW506">
        <v>0</v>
      </c>
      <c r="CX506">
        <f>ROUND(Y506*Source!I567,7)</f>
        <v>2.6800000000000001E-2</v>
      </c>
      <c r="CY506">
        <f>AD506</f>
        <v>320.41000000000003</v>
      </c>
      <c r="CZ506">
        <f>AH506</f>
        <v>320.41000000000003</v>
      </c>
      <c r="DA506">
        <f>AL506</f>
        <v>1</v>
      </c>
      <c r="DB506">
        <f t="shared" si="158"/>
        <v>858.7</v>
      </c>
      <c r="DC506">
        <f t="shared" si="159"/>
        <v>0</v>
      </c>
      <c r="DD506" t="s">
        <v>3</v>
      </c>
      <c r="DE506" t="s">
        <v>3</v>
      </c>
      <c r="DF506">
        <f t="shared" ref="DF506:DF511" si="169">ROUND(ROUND(AE506,2)*CX506,2)</f>
        <v>0</v>
      </c>
      <c r="DG506">
        <f t="shared" si="168"/>
        <v>0</v>
      </c>
      <c r="DH506">
        <f t="shared" si="160"/>
        <v>0</v>
      </c>
      <c r="DI506">
        <f t="shared" si="161"/>
        <v>8.59</v>
      </c>
      <c r="DJ506">
        <f>DI506</f>
        <v>8.59</v>
      </c>
      <c r="DK506">
        <v>1</v>
      </c>
      <c r="DL506" t="s">
        <v>3</v>
      </c>
      <c r="DM506">
        <v>0</v>
      </c>
      <c r="DN506" t="s">
        <v>3</v>
      </c>
      <c r="DO506">
        <v>0</v>
      </c>
    </row>
    <row r="507" spans="1:119" x14ac:dyDescent="0.2">
      <c r="A507">
        <f>ROW(Source!A567)</f>
        <v>567</v>
      </c>
      <c r="B507">
        <v>72309884</v>
      </c>
      <c r="C507">
        <v>72317399</v>
      </c>
      <c r="D507">
        <v>70491159</v>
      </c>
      <c r="E507">
        <v>118</v>
      </c>
      <c r="F507">
        <v>1</v>
      </c>
      <c r="G507">
        <v>1</v>
      </c>
      <c r="H507">
        <v>1</v>
      </c>
      <c r="I507" t="s">
        <v>1038</v>
      </c>
      <c r="J507" t="s">
        <v>3</v>
      </c>
      <c r="K507" t="s">
        <v>1039</v>
      </c>
      <c r="L507">
        <v>1369</v>
      </c>
      <c r="N507">
        <v>1013</v>
      </c>
      <c r="O507" t="s">
        <v>1037</v>
      </c>
      <c r="P507" t="s">
        <v>1037</v>
      </c>
      <c r="Q507">
        <v>1</v>
      </c>
      <c r="W507">
        <v>0</v>
      </c>
      <c r="X507">
        <v>-512803540</v>
      </c>
      <c r="Y507">
        <f t="shared" si="157"/>
        <v>244.11</v>
      </c>
      <c r="AA507">
        <v>0</v>
      </c>
      <c r="AB507">
        <v>0</v>
      </c>
      <c r="AC507">
        <v>0</v>
      </c>
      <c r="AD507">
        <v>393.89</v>
      </c>
      <c r="AE507">
        <v>0</v>
      </c>
      <c r="AF507">
        <v>0</v>
      </c>
      <c r="AG507">
        <v>0</v>
      </c>
      <c r="AH507">
        <v>393.89</v>
      </c>
      <c r="AI507">
        <v>1</v>
      </c>
      <c r="AJ507">
        <v>1</v>
      </c>
      <c r="AK507">
        <v>1</v>
      </c>
      <c r="AL507">
        <v>1</v>
      </c>
      <c r="AM507">
        <v>-2</v>
      </c>
      <c r="AN507">
        <v>0</v>
      </c>
      <c r="AO507">
        <v>0</v>
      </c>
      <c r="AP507">
        <v>0</v>
      </c>
      <c r="AQ507">
        <v>1</v>
      </c>
      <c r="AR507">
        <v>0</v>
      </c>
      <c r="AS507" t="s">
        <v>3</v>
      </c>
      <c r="AT507">
        <v>244.11</v>
      </c>
      <c r="AU507" t="s">
        <v>3</v>
      </c>
      <c r="AV507">
        <v>1</v>
      </c>
      <c r="AW507">
        <v>2</v>
      </c>
      <c r="AX507">
        <v>72317401</v>
      </c>
      <c r="AY507">
        <v>1</v>
      </c>
      <c r="AZ507">
        <v>0</v>
      </c>
      <c r="BA507">
        <v>553</v>
      </c>
      <c r="BB507">
        <v>1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96152.487900000007</v>
      </c>
      <c r="BN507">
        <v>244.11</v>
      </c>
      <c r="BO507">
        <v>0</v>
      </c>
      <c r="BP507">
        <v>1</v>
      </c>
      <c r="BQ507">
        <v>0</v>
      </c>
      <c r="BR507">
        <v>0</v>
      </c>
      <c r="BS507">
        <v>0</v>
      </c>
      <c r="BT507">
        <v>96152.487900000007</v>
      </c>
      <c r="BU507">
        <v>244.11</v>
      </c>
      <c r="BV507">
        <v>0</v>
      </c>
      <c r="BW507">
        <v>1</v>
      </c>
      <c r="CU507">
        <f>ROUND(AT507*Source!I567*AH507*AL507,2)</f>
        <v>961.52</v>
      </c>
      <c r="CV507">
        <f>ROUND(Y507*Source!I567,7)</f>
        <v>2.4411</v>
      </c>
      <c r="CW507">
        <v>0</v>
      </c>
      <c r="CX507">
        <f>ROUND(Y507*Source!I567,7)</f>
        <v>2.4411</v>
      </c>
      <c r="CY507">
        <f>AD507</f>
        <v>393.89</v>
      </c>
      <c r="CZ507">
        <f>AH507</f>
        <v>393.89</v>
      </c>
      <c r="DA507">
        <f>AL507</f>
        <v>1</v>
      </c>
      <c r="DB507">
        <f t="shared" si="158"/>
        <v>96152.49</v>
      </c>
      <c r="DC507">
        <f t="shared" si="159"/>
        <v>0</v>
      </c>
      <c r="DD507" t="s">
        <v>3</v>
      </c>
      <c r="DE507" t="s">
        <v>3</v>
      </c>
      <c r="DF507">
        <f t="shared" si="169"/>
        <v>0</v>
      </c>
      <c r="DG507">
        <f t="shared" si="168"/>
        <v>0</v>
      </c>
      <c r="DH507">
        <f t="shared" si="160"/>
        <v>0</v>
      </c>
      <c r="DI507">
        <f t="shared" si="161"/>
        <v>961.52</v>
      </c>
      <c r="DJ507">
        <f>DI507</f>
        <v>961.52</v>
      </c>
      <c r="DK507">
        <v>1</v>
      </c>
      <c r="DL507" t="s">
        <v>3</v>
      </c>
      <c r="DM507">
        <v>0</v>
      </c>
      <c r="DN507" t="s">
        <v>3</v>
      </c>
      <c r="DO507">
        <v>0</v>
      </c>
    </row>
    <row r="508" spans="1:119" x14ac:dyDescent="0.2">
      <c r="A508">
        <f>ROW(Source!A567)</f>
        <v>567</v>
      </c>
      <c r="B508">
        <v>72309884</v>
      </c>
      <c r="C508">
        <v>72317399</v>
      </c>
      <c r="D508">
        <v>70491200</v>
      </c>
      <c r="E508">
        <v>118</v>
      </c>
      <c r="F508">
        <v>1</v>
      </c>
      <c r="G508">
        <v>1</v>
      </c>
      <c r="H508">
        <v>1</v>
      </c>
      <c r="I508" t="s">
        <v>920</v>
      </c>
      <c r="J508" t="s">
        <v>3</v>
      </c>
      <c r="K508" t="s">
        <v>921</v>
      </c>
      <c r="L508">
        <v>1191</v>
      </c>
      <c r="N508">
        <v>1013</v>
      </c>
      <c r="O508" t="s">
        <v>922</v>
      </c>
      <c r="P508" t="s">
        <v>922</v>
      </c>
      <c r="Q508">
        <v>1</v>
      </c>
      <c r="W508">
        <v>0</v>
      </c>
      <c r="X508">
        <v>-1417349443</v>
      </c>
      <c r="Y508">
        <f t="shared" si="157"/>
        <v>1.84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1</v>
      </c>
      <c r="AJ508">
        <v>1</v>
      </c>
      <c r="AK508">
        <v>1</v>
      </c>
      <c r="AL508">
        <v>1</v>
      </c>
      <c r="AM508">
        <v>-2</v>
      </c>
      <c r="AN508">
        <v>0</v>
      </c>
      <c r="AO508">
        <v>0</v>
      </c>
      <c r="AP508">
        <v>0</v>
      </c>
      <c r="AQ508">
        <v>1</v>
      </c>
      <c r="AR508">
        <v>0</v>
      </c>
      <c r="AS508" t="s">
        <v>3</v>
      </c>
      <c r="AT508">
        <v>1.84</v>
      </c>
      <c r="AU508" t="s">
        <v>3</v>
      </c>
      <c r="AV508">
        <v>2</v>
      </c>
      <c r="AW508">
        <v>2</v>
      </c>
      <c r="AX508">
        <v>72317402</v>
      </c>
      <c r="AY508">
        <v>1</v>
      </c>
      <c r="AZ508">
        <v>0</v>
      </c>
      <c r="BA508">
        <v>554</v>
      </c>
      <c r="BB508">
        <v>1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CV508">
        <v>0</v>
      </c>
      <c r="CW508">
        <v>0</v>
      </c>
      <c r="CX508">
        <f>ROUND(Y508*Source!I567,7)</f>
        <v>1.84E-2</v>
      </c>
      <c r="CY508">
        <f>AD508</f>
        <v>0</v>
      </c>
      <c r="CZ508">
        <f>AH508</f>
        <v>0</v>
      </c>
      <c r="DA508">
        <f>AL508</f>
        <v>1</v>
      </c>
      <c r="DB508">
        <f t="shared" si="158"/>
        <v>0</v>
      </c>
      <c r="DC508">
        <f t="shared" si="159"/>
        <v>0</v>
      </c>
      <c r="DD508" t="s">
        <v>3</v>
      </c>
      <c r="DE508" t="s">
        <v>3</v>
      </c>
      <c r="DF508">
        <f t="shared" si="169"/>
        <v>0</v>
      </c>
      <c r="DG508">
        <f t="shared" si="168"/>
        <v>0</v>
      </c>
      <c r="DH508">
        <f t="shared" si="160"/>
        <v>0</v>
      </c>
      <c r="DI508">
        <f t="shared" si="161"/>
        <v>0</v>
      </c>
      <c r="DJ508">
        <f>DI508</f>
        <v>0</v>
      </c>
      <c r="DK508">
        <v>0</v>
      </c>
      <c r="DL508" t="s">
        <v>3</v>
      </c>
      <c r="DM508">
        <v>0</v>
      </c>
      <c r="DN508" t="s">
        <v>3</v>
      </c>
      <c r="DO508">
        <v>0</v>
      </c>
    </row>
    <row r="509" spans="1:119" x14ac:dyDescent="0.2">
      <c r="A509">
        <f>ROW(Source!A567)</f>
        <v>567</v>
      </c>
      <c r="B509">
        <v>72309884</v>
      </c>
      <c r="C509">
        <v>72317399</v>
      </c>
      <c r="D509">
        <v>70618558</v>
      </c>
      <c r="E509">
        <v>1</v>
      </c>
      <c r="F509">
        <v>1</v>
      </c>
      <c r="G509">
        <v>1</v>
      </c>
      <c r="H509">
        <v>2</v>
      </c>
      <c r="I509" t="s">
        <v>978</v>
      </c>
      <c r="J509" t="s">
        <v>979</v>
      </c>
      <c r="K509" t="s">
        <v>980</v>
      </c>
      <c r="L509">
        <v>1368</v>
      </c>
      <c r="N509">
        <v>1011</v>
      </c>
      <c r="O509" t="s">
        <v>926</v>
      </c>
      <c r="P509" t="s">
        <v>926</v>
      </c>
      <c r="Q509">
        <v>1</v>
      </c>
      <c r="W509">
        <v>0</v>
      </c>
      <c r="X509">
        <v>-312038840</v>
      </c>
      <c r="Y509">
        <f t="shared" si="157"/>
        <v>1.84</v>
      </c>
      <c r="AA509">
        <v>0</v>
      </c>
      <c r="AB509">
        <v>579.09</v>
      </c>
      <c r="AC509">
        <v>393.89</v>
      </c>
      <c r="AD509">
        <v>0</v>
      </c>
      <c r="AE509">
        <v>0</v>
      </c>
      <c r="AF509">
        <v>579.09</v>
      </c>
      <c r="AG509">
        <v>393.89</v>
      </c>
      <c r="AH509">
        <v>0</v>
      </c>
      <c r="AI509">
        <v>1</v>
      </c>
      <c r="AJ509">
        <v>1</v>
      </c>
      <c r="AK509">
        <v>1</v>
      </c>
      <c r="AL509">
        <v>1</v>
      </c>
      <c r="AM509">
        <v>-2</v>
      </c>
      <c r="AN509">
        <v>0</v>
      </c>
      <c r="AO509">
        <v>0</v>
      </c>
      <c r="AP509">
        <v>0</v>
      </c>
      <c r="AQ509">
        <v>1</v>
      </c>
      <c r="AR509">
        <v>0</v>
      </c>
      <c r="AS509" t="s">
        <v>3</v>
      </c>
      <c r="AT509">
        <v>1.84</v>
      </c>
      <c r="AU509" t="s">
        <v>3</v>
      </c>
      <c r="AV509">
        <v>1</v>
      </c>
      <c r="AW509">
        <v>2</v>
      </c>
      <c r="AX509">
        <v>72317403</v>
      </c>
      <c r="AY509">
        <v>1</v>
      </c>
      <c r="AZ509">
        <v>0</v>
      </c>
      <c r="BA509">
        <v>555</v>
      </c>
      <c r="BB509">
        <v>1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1065.5256000000002</v>
      </c>
      <c r="BL509">
        <v>724.75760000000002</v>
      </c>
      <c r="BM509">
        <v>0</v>
      </c>
      <c r="BN509">
        <v>0</v>
      </c>
      <c r="BO509">
        <v>1.84</v>
      </c>
      <c r="BP509">
        <v>1</v>
      </c>
      <c r="BQ509">
        <v>0</v>
      </c>
      <c r="BR509">
        <v>1065.5256000000002</v>
      </c>
      <c r="BS509">
        <v>724.75760000000002</v>
      </c>
      <c r="BT509">
        <v>0</v>
      </c>
      <c r="BU509">
        <v>0</v>
      </c>
      <c r="BV509">
        <v>1.84</v>
      </c>
      <c r="BW509">
        <v>1</v>
      </c>
      <c r="CV509">
        <v>0</v>
      </c>
      <c r="CW509">
        <f>ROUND(Y509*Source!I567*DO509,7)</f>
        <v>1.84E-2</v>
      </c>
      <c r="CX509">
        <f>ROUND(Y509*Source!I567,7)</f>
        <v>1.84E-2</v>
      </c>
      <c r="CY509">
        <f>AB509</f>
        <v>579.09</v>
      </c>
      <c r="CZ509">
        <f>AF509</f>
        <v>579.09</v>
      </c>
      <c r="DA509">
        <f>AJ509</f>
        <v>1</v>
      </c>
      <c r="DB509">
        <f t="shared" si="158"/>
        <v>1065.53</v>
      </c>
      <c r="DC509">
        <f t="shared" si="159"/>
        <v>724.76</v>
      </c>
      <c r="DD509" t="s">
        <v>3</v>
      </c>
      <c r="DE509" t="s">
        <v>3</v>
      </c>
      <c r="DF509">
        <f t="shared" si="169"/>
        <v>0</v>
      </c>
      <c r="DG509">
        <f t="shared" si="168"/>
        <v>10.66</v>
      </c>
      <c r="DH509">
        <f t="shared" si="160"/>
        <v>7.25</v>
      </c>
      <c r="DI509">
        <f t="shared" si="161"/>
        <v>0</v>
      </c>
      <c r="DJ509">
        <f>DG509+DH509</f>
        <v>17.91</v>
      </c>
      <c r="DK509">
        <v>1</v>
      </c>
      <c r="DL509" t="s">
        <v>947</v>
      </c>
      <c r="DM509">
        <v>4</v>
      </c>
      <c r="DN509" t="s">
        <v>922</v>
      </c>
      <c r="DO509">
        <v>1</v>
      </c>
    </row>
    <row r="510" spans="1:119" x14ac:dyDescent="0.2">
      <c r="A510">
        <f>ROW(Source!A567)</f>
        <v>567</v>
      </c>
      <c r="B510">
        <v>72309884</v>
      </c>
      <c r="C510">
        <v>72317399</v>
      </c>
      <c r="D510">
        <v>70618715</v>
      </c>
      <c r="E510">
        <v>1</v>
      </c>
      <c r="F510">
        <v>1</v>
      </c>
      <c r="G510">
        <v>1</v>
      </c>
      <c r="H510">
        <v>2</v>
      </c>
      <c r="I510" t="s">
        <v>1023</v>
      </c>
      <c r="J510" t="s">
        <v>1024</v>
      </c>
      <c r="K510" t="s">
        <v>1025</v>
      </c>
      <c r="L510">
        <v>1368</v>
      </c>
      <c r="N510">
        <v>1011</v>
      </c>
      <c r="O510" t="s">
        <v>926</v>
      </c>
      <c r="P510" t="s">
        <v>926</v>
      </c>
      <c r="Q510">
        <v>1</v>
      </c>
      <c r="W510">
        <v>0</v>
      </c>
      <c r="X510">
        <v>-1686138860</v>
      </c>
      <c r="Y510">
        <f t="shared" ref="Y510:Y573" si="170">AT510</f>
        <v>7.6</v>
      </c>
      <c r="AA510">
        <v>0</v>
      </c>
      <c r="AB510">
        <v>13.72</v>
      </c>
      <c r="AC510">
        <v>0</v>
      </c>
      <c r="AD510">
        <v>0</v>
      </c>
      <c r="AE510">
        <v>0</v>
      </c>
      <c r="AF510">
        <v>8.6300000000000008</v>
      </c>
      <c r="AG510">
        <v>0</v>
      </c>
      <c r="AH510">
        <v>0</v>
      </c>
      <c r="AI510">
        <v>1</v>
      </c>
      <c r="AJ510">
        <v>1.59</v>
      </c>
      <c r="AK510">
        <v>1</v>
      </c>
      <c r="AL510">
        <v>1</v>
      </c>
      <c r="AM510">
        <v>2</v>
      </c>
      <c r="AN510">
        <v>0</v>
      </c>
      <c r="AO510">
        <v>0</v>
      </c>
      <c r="AP510">
        <v>0</v>
      </c>
      <c r="AQ510">
        <v>1</v>
      </c>
      <c r="AR510">
        <v>0</v>
      </c>
      <c r="AS510" t="s">
        <v>3</v>
      </c>
      <c r="AT510">
        <v>7.6</v>
      </c>
      <c r="AU510" t="s">
        <v>3</v>
      </c>
      <c r="AV510">
        <v>1</v>
      </c>
      <c r="AW510">
        <v>2</v>
      </c>
      <c r="AX510">
        <v>72317404</v>
      </c>
      <c r="AY510">
        <v>1</v>
      </c>
      <c r="AZ510">
        <v>0</v>
      </c>
      <c r="BA510">
        <v>556</v>
      </c>
      <c r="BB510">
        <v>1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65.588000000000008</v>
      </c>
      <c r="BL510">
        <v>0</v>
      </c>
      <c r="BM510">
        <v>0</v>
      </c>
      <c r="BN510">
        <v>0</v>
      </c>
      <c r="BO510">
        <v>0</v>
      </c>
      <c r="BP510">
        <v>1</v>
      </c>
      <c r="BQ510">
        <v>0</v>
      </c>
      <c r="BR510">
        <v>65.588000000000008</v>
      </c>
      <c r="BS510">
        <v>0</v>
      </c>
      <c r="BT510">
        <v>0</v>
      </c>
      <c r="BU510">
        <v>0</v>
      </c>
      <c r="BV510">
        <v>0</v>
      </c>
      <c r="BW510">
        <v>1</v>
      </c>
      <c r="CV510">
        <v>0</v>
      </c>
      <c r="CW510">
        <f>ROUND(Y510*Source!I567*DO510,7)</f>
        <v>0</v>
      </c>
      <c r="CX510">
        <f>ROUND(Y510*Source!I567,7)</f>
        <v>7.5999999999999998E-2</v>
      </c>
      <c r="CY510">
        <f>AB510</f>
        <v>13.72</v>
      </c>
      <c r="CZ510">
        <f>AF510</f>
        <v>8.6300000000000008</v>
      </c>
      <c r="DA510">
        <f>AJ510</f>
        <v>1.59</v>
      </c>
      <c r="DB510">
        <f t="shared" ref="DB510:DB573" si="171">ROUND(ROUND(AT510*CZ510,2),6)</f>
        <v>65.59</v>
      </c>
      <c r="DC510">
        <f t="shared" ref="DC510:DC573" si="172">ROUND(ROUND(AT510*AG510,2),6)</f>
        <v>0</v>
      </c>
      <c r="DD510" t="s">
        <v>3</v>
      </c>
      <c r="DE510" t="s">
        <v>3</v>
      </c>
      <c r="DF510">
        <f t="shared" si="169"/>
        <v>0</v>
      </c>
      <c r="DG510">
        <f>ROUND(ROUND(AF510*AJ510,2)*CX510,2)</f>
        <v>1.04</v>
      </c>
      <c r="DH510">
        <f t="shared" si="160"/>
        <v>0</v>
      </c>
      <c r="DI510">
        <f t="shared" si="161"/>
        <v>0</v>
      </c>
      <c r="DJ510">
        <f>DG510+DH510</f>
        <v>1.04</v>
      </c>
      <c r="DK510">
        <v>0</v>
      </c>
      <c r="DL510" t="s">
        <v>3</v>
      </c>
      <c r="DM510">
        <v>0</v>
      </c>
      <c r="DN510" t="s">
        <v>3</v>
      </c>
      <c r="DO510">
        <v>0</v>
      </c>
    </row>
    <row r="511" spans="1:119" x14ac:dyDescent="0.2">
      <c r="A511">
        <f>ROW(Source!A567)</f>
        <v>567</v>
      </c>
      <c r="B511">
        <v>72309884</v>
      </c>
      <c r="C511">
        <v>72317399</v>
      </c>
      <c r="D511">
        <v>70618738</v>
      </c>
      <c r="E511">
        <v>1</v>
      </c>
      <c r="F511">
        <v>1</v>
      </c>
      <c r="G511">
        <v>1</v>
      </c>
      <c r="H511">
        <v>2</v>
      </c>
      <c r="I511" t="s">
        <v>1336</v>
      </c>
      <c r="J511" t="s">
        <v>1337</v>
      </c>
      <c r="K511" t="s">
        <v>1338</v>
      </c>
      <c r="L511">
        <v>1368</v>
      </c>
      <c r="N511">
        <v>1011</v>
      </c>
      <c r="O511" t="s">
        <v>926</v>
      </c>
      <c r="P511" t="s">
        <v>926</v>
      </c>
      <c r="Q511">
        <v>1</v>
      </c>
      <c r="W511">
        <v>0</v>
      </c>
      <c r="X511">
        <v>547172496</v>
      </c>
      <c r="Y511">
        <f t="shared" si="170"/>
        <v>119</v>
      </c>
      <c r="AA511">
        <v>0</v>
      </c>
      <c r="AB511">
        <v>9.83</v>
      </c>
      <c r="AC511">
        <v>0</v>
      </c>
      <c r="AD511">
        <v>0</v>
      </c>
      <c r="AE511">
        <v>0</v>
      </c>
      <c r="AF511">
        <v>7.56</v>
      </c>
      <c r="AG511">
        <v>0</v>
      </c>
      <c r="AH511">
        <v>0</v>
      </c>
      <c r="AI511">
        <v>1</v>
      </c>
      <c r="AJ511">
        <v>1.3</v>
      </c>
      <c r="AK511">
        <v>1</v>
      </c>
      <c r="AL511">
        <v>1</v>
      </c>
      <c r="AM511">
        <v>2</v>
      </c>
      <c r="AN511">
        <v>0</v>
      </c>
      <c r="AO511">
        <v>0</v>
      </c>
      <c r="AP511">
        <v>0</v>
      </c>
      <c r="AQ511">
        <v>1</v>
      </c>
      <c r="AR511">
        <v>0</v>
      </c>
      <c r="AS511" t="s">
        <v>3</v>
      </c>
      <c r="AT511">
        <v>119</v>
      </c>
      <c r="AU511" t="s">
        <v>3</v>
      </c>
      <c r="AV511">
        <v>1</v>
      </c>
      <c r="AW511">
        <v>2</v>
      </c>
      <c r="AX511">
        <v>72317405</v>
      </c>
      <c r="AY511">
        <v>1</v>
      </c>
      <c r="AZ511">
        <v>0</v>
      </c>
      <c r="BA511">
        <v>557</v>
      </c>
      <c r="BB511">
        <v>1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899.64</v>
      </c>
      <c r="BL511">
        <v>0</v>
      </c>
      <c r="BM511">
        <v>0</v>
      </c>
      <c r="BN511">
        <v>0</v>
      </c>
      <c r="BO511">
        <v>0</v>
      </c>
      <c r="BP511">
        <v>1</v>
      </c>
      <c r="BQ511">
        <v>0</v>
      </c>
      <c r="BR511">
        <v>899.64</v>
      </c>
      <c r="BS511">
        <v>0</v>
      </c>
      <c r="BT511">
        <v>0</v>
      </c>
      <c r="BU511">
        <v>0</v>
      </c>
      <c r="BV511">
        <v>0</v>
      </c>
      <c r="BW511">
        <v>1</v>
      </c>
      <c r="CV511">
        <v>0</v>
      </c>
      <c r="CW511">
        <f>ROUND(Y511*Source!I567*DO511,7)</f>
        <v>0</v>
      </c>
      <c r="CX511">
        <f>ROUND(Y511*Source!I567,7)</f>
        <v>1.19</v>
      </c>
      <c r="CY511">
        <f>AB511</f>
        <v>9.83</v>
      </c>
      <c r="CZ511">
        <f>AF511</f>
        <v>7.56</v>
      </c>
      <c r="DA511">
        <f>AJ511</f>
        <v>1.3</v>
      </c>
      <c r="DB511">
        <f t="shared" si="171"/>
        <v>899.64</v>
      </c>
      <c r="DC511">
        <f t="shared" si="172"/>
        <v>0</v>
      </c>
      <c r="DD511" t="s">
        <v>3</v>
      </c>
      <c r="DE511" t="s">
        <v>3</v>
      </c>
      <c r="DF511">
        <f t="shared" si="169"/>
        <v>0</v>
      </c>
      <c r="DG511">
        <f>ROUND(ROUND(AF511*AJ511,2)*CX511,2)</f>
        <v>11.7</v>
      </c>
      <c r="DH511">
        <f t="shared" si="160"/>
        <v>0</v>
      </c>
      <c r="DI511">
        <f t="shared" si="161"/>
        <v>0</v>
      </c>
      <c r="DJ511">
        <f>DG511+DH511</f>
        <v>11.7</v>
      </c>
      <c r="DK511">
        <v>0</v>
      </c>
      <c r="DL511" t="s">
        <v>3</v>
      </c>
      <c r="DM511">
        <v>0</v>
      </c>
      <c r="DN511" t="s">
        <v>3</v>
      </c>
      <c r="DO511">
        <v>0</v>
      </c>
    </row>
    <row r="512" spans="1:119" x14ac:dyDescent="0.2">
      <c r="A512">
        <f>ROW(Source!A567)</f>
        <v>567</v>
      </c>
      <c r="B512">
        <v>72309884</v>
      </c>
      <c r="C512">
        <v>72317399</v>
      </c>
      <c r="D512">
        <v>70570411</v>
      </c>
      <c r="E512">
        <v>1</v>
      </c>
      <c r="F512">
        <v>1</v>
      </c>
      <c r="G512">
        <v>1</v>
      </c>
      <c r="H512">
        <v>3</v>
      </c>
      <c r="I512" t="s">
        <v>1032</v>
      </c>
      <c r="J512" t="s">
        <v>1033</v>
      </c>
      <c r="K512" t="s">
        <v>1034</v>
      </c>
      <c r="L512">
        <v>1346</v>
      </c>
      <c r="N512">
        <v>1009</v>
      </c>
      <c r="O512" t="s">
        <v>443</v>
      </c>
      <c r="P512" t="s">
        <v>443</v>
      </c>
      <c r="Q512">
        <v>1</v>
      </c>
      <c r="W512">
        <v>0</v>
      </c>
      <c r="X512">
        <v>651944166</v>
      </c>
      <c r="Y512">
        <f t="shared" si="170"/>
        <v>0.3</v>
      </c>
      <c r="AA512">
        <v>92.02</v>
      </c>
      <c r="AB512">
        <v>0</v>
      </c>
      <c r="AC512">
        <v>0</v>
      </c>
      <c r="AD512">
        <v>0</v>
      </c>
      <c r="AE512">
        <v>56.11</v>
      </c>
      <c r="AF512">
        <v>0</v>
      </c>
      <c r="AG512">
        <v>0</v>
      </c>
      <c r="AH512">
        <v>0</v>
      </c>
      <c r="AI512">
        <v>1.64</v>
      </c>
      <c r="AJ512">
        <v>1</v>
      </c>
      <c r="AK512">
        <v>1</v>
      </c>
      <c r="AL512">
        <v>1</v>
      </c>
      <c r="AM512">
        <v>2</v>
      </c>
      <c r="AN512">
        <v>0</v>
      </c>
      <c r="AO512">
        <v>0</v>
      </c>
      <c r="AP512">
        <v>0</v>
      </c>
      <c r="AQ512">
        <v>1</v>
      </c>
      <c r="AR512">
        <v>0</v>
      </c>
      <c r="AS512" t="s">
        <v>3</v>
      </c>
      <c r="AT512">
        <v>0.3</v>
      </c>
      <c r="AU512" t="s">
        <v>3</v>
      </c>
      <c r="AV512">
        <v>0</v>
      </c>
      <c r="AW512">
        <v>2</v>
      </c>
      <c r="AX512">
        <v>72317406</v>
      </c>
      <c r="AY512">
        <v>1</v>
      </c>
      <c r="AZ512">
        <v>0</v>
      </c>
      <c r="BA512">
        <v>558</v>
      </c>
      <c r="BB512">
        <v>1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16.832999999999998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1</v>
      </c>
      <c r="BQ512">
        <v>16.832999999999998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1</v>
      </c>
      <c r="CV512">
        <v>0</v>
      </c>
      <c r="CW512">
        <v>0</v>
      </c>
      <c r="CX512">
        <f>ROUND(Y512*Source!I567,7)</f>
        <v>3.0000000000000001E-3</v>
      </c>
      <c r="CY512">
        <f>AA512</f>
        <v>92.02</v>
      </c>
      <c r="CZ512">
        <f>AE512</f>
        <v>56.11</v>
      </c>
      <c r="DA512">
        <f>AI512</f>
        <v>1.64</v>
      </c>
      <c r="DB512">
        <f t="shared" si="171"/>
        <v>16.829999999999998</v>
      </c>
      <c r="DC512">
        <f t="shared" si="172"/>
        <v>0</v>
      </c>
      <c r="DD512" t="s">
        <v>3</v>
      </c>
      <c r="DE512" t="s">
        <v>3</v>
      </c>
      <c r="DF512">
        <f>ROUND(ROUND(AE512*AI512,2)*CX512,2)</f>
        <v>0.28000000000000003</v>
      </c>
      <c r="DG512">
        <f>ROUND(ROUND(AF512,2)*CX512,2)</f>
        <v>0</v>
      </c>
      <c r="DH512">
        <f t="shared" si="160"/>
        <v>0</v>
      </c>
      <c r="DI512">
        <f t="shared" si="161"/>
        <v>0</v>
      </c>
      <c r="DJ512">
        <f>DF512</f>
        <v>0.28000000000000003</v>
      </c>
      <c r="DK512">
        <v>0</v>
      </c>
      <c r="DL512" t="s">
        <v>3</v>
      </c>
      <c r="DM512">
        <v>0</v>
      </c>
      <c r="DN512" t="s">
        <v>3</v>
      </c>
      <c r="DO512">
        <v>0</v>
      </c>
    </row>
    <row r="513" spans="1:119" x14ac:dyDescent="0.2">
      <c r="A513">
        <f>ROW(Source!A567)</f>
        <v>567</v>
      </c>
      <c r="B513">
        <v>72309884</v>
      </c>
      <c r="C513">
        <v>72317399</v>
      </c>
      <c r="D513">
        <v>70587182</v>
      </c>
      <c r="E513">
        <v>1</v>
      </c>
      <c r="F513">
        <v>1</v>
      </c>
      <c r="G513">
        <v>1</v>
      </c>
      <c r="H513">
        <v>3</v>
      </c>
      <c r="I513" t="s">
        <v>441</v>
      </c>
      <c r="J513" t="s">
        <v>444</v>
      </c>
      <c r="K513" t="s">
        <v>442</v>
      </c>
      <c r="L513">
        <v>1346</v>
      </c>
      <c r="N513">
        <v>1009</v>
      </c>
      <c r="O513" t="s">
        <v>443</v>
      </c>
      <c r="P513" t="s">
        <v>443</v>
      </c>
      <c r="Q513">
        <v>1</v>
      </c>
      <c r="W513">
        <v>0</v>
      </c>
      <c r="X513">
        <v>-1374646314</v>
      </c>
      <c r="Y513">
        <f t="shared" si="170"/>
        <v>1.2</v>
      </c>
      <c r="AA513">
        <v>98.17</v>
      </c>
      <c r="AB513">
        <v>0</v>
      </c>
      <c r="AC513">
        <v>0</v>
      </c>
      <c r="AD513">
        <v>0</v>
      </c>
      <c r="AE513">
        <v>60.6</v>
      </c>
      <c r="AF513">
        <v>0</v>
      </c>
      <c r="AG513">
        <v>0</v>
      </c>
      <c r="AH513">
        <v>0</v>
      </c>
      <c r="AI513">
        <v>1.62</v>
      </c>
      <c r="AJ513">
        <v>1</v>
      </c>
      <c r="AK513">
        <v>1</v>
      </c>
      <c r="AL513">
        <v>1</v>
      </c>
      <c r="AM513">
        <v>2</v>
      </c>
      <c r="AN513">
        <v>0</v>
      </c>
      <c r="AO513">
        <v>0</v>
      </c>
      <c r="AP513">
        <v>0</v>
      </c>
      <c r="AQ513">
        <v>1</v>
      </c>
      <c r="AR513">
        <v>0</v>
      </c>
      <c r="AS513" t="s">
        <v>3</v>
      </c>
      <c r="AT513">
        <v>1.2</v>
      </c>
      <c r="AU513" t="s">
        <v>3</v>
      </c>
      <c r="AV513">
        <v>0</v>
      </c>
      <c r="AW513">
        <v>2</v>
      </c>
      <c r="AX513">
        <v>72317407</v>
      </c>
      <c r="AY513">
        <v>1</v>
      </c>
      <c r="AZ513">
        <v>0</v>
      </c>
      <c r="BA513">
        <v>559</v>
      </c>
      <c r="BB513">
        <v>1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72.72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1</v>
      </c>
      <c r="BQ513">
        <v>72.72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1</v>
      </c>
      <c r="CV513">
        <v>0</v>
      </c>
      <c r="CW513">
        <v>0</v>
      </c>
      <c r="CX513">
        <f>ROUND(Y513*Source!I567,7)</f>
        <v>1.2E-2</v>
      </c>
      <c r="CY513">
        <f>AA513</f>
        <v>98.17</v>
      </c>
      <c r="CZ513">
        <f>AE513</f>
        <v>60.6</v>
      </c>
      <c r="DA513">
        <f>AI513</f>
        <v>1.62</v>
      </c>
      <c r="DB513">
        <f t="shared" si="171"/>
        <v>72.72</v>
      </c>
      <c r="DC513">
        <f t="shared" si="172"/>
        <v>0</v>
      </c>
      <c r="DD513" t="s">
        <v>3</v>
      </c>
      <c r="DE513" t="s">
        <v>3</v>
      </c>
      <c r="DF513">
        <f>ROUND(ROUND(AE513*AI513,2)*CX513,2)</f>
        <v>1.18</v>
      </c>
      <c r="DG513">
        <f>ROUND(ROUND(AF513,2)*CX513,2)</f>
        <v>0</v>
      </c>
      <c r="DH513">
        <f t="shared" ref="DH513:DH576" si="173">ROUND(ROUND(AG513,2)*CX513,2)</f>
        <v>0</v>
      </c>
      <c r="DI513">
        <f t="shared" ref="DI513:DI576" si="174">ROUND(ROUND(AH513,2)*CX513,2)</f>
        <v>0</v>
      </c>
      <c r="DJ513">
        <f>DF513</f>
        <v>1.18</v>
      </c>
      <c r="DK513">
        <v>0</v>
      </c>
      <c r="DL513" t="s">
        <v>3</v>
      </c>
      <c r="DM513">
        <v>0</v>
      </c>
      <c r="DN513" t="s">
        <v>3</v>
      </c>
      <c r="DO513">
        <v>0</v>
      </c>
    </row>
    <row r="514" spans="1:119" x14ac:dyDescent="0.2">
      <c r="A514">
        <f>ROW(Source!A569)</f>
        <v>569</v>
      </c>
      <c r="B514">
        <v>72309884</v>
      </c>
      <c r="C514">
        <v>72311684</v>
      </c>
      <c r="D514">
        <v>70491011</v>
      </c>
      <c r="E514">
        <v>118</v>
      </c>
      <c r="F514">
        <v>1</v>
      </c>
      <c r="G514">
        <v>1</v>
      </c>
      <c r="H514">
        <v>1</v>
      </c>
      <c r="I514" t="s">
        <v>1042</v>
      </c>
      <c r="J514" t="s">
        <v>3</v>
      </c>
      <c r="K514" t="s">
        <v>1043</v>
      </c>
      <c r="L514">
        <v>1191</v>
      </c>
      <c r="N514">
        <v>1013</v>
      </c>
      <c r="O514" t="s">
        <v>922</v>
      </c>
      <c r="P514" t="s">
        <v>922</v>
      </c>
      <c r="Q514">
        <v>1</v>
      </c>
      <c r="W514">
        <v>0</v>
      </c>
      <c r="X514">
        <v>-715079457</v>
      </c>
      <c r="Y514">
        <f t="shared" si="170"/>
        <v>27</v>
      </c>
      <c r="AA514">
        <v>0</v>
      </c>
      <c r="AB514">
        <v>0</v>
      </c>
      <c r="AC514">
        <v>0</v>
      </c>
      <c r="AD514">
        <v>371.85</v>
      </c>
      <c r="AE514">
        <v>0</v>
      </c>
      <c r="AF514">
        <v>0</v>
      </c>
      <c r="AG514">
        <v>0</v>
      </c>
      <c r="AH514">
        <v>371.85</v>
      </c>
      <c r="AI514">
        <v>1</v>
      </c>
      <c r="AJ514">
        <v>1</v>
      </c>
      <c r="AK514">
        <v>1</v>
      </c>
      <c r="AL514">
        <v>1</v>
      </c>
      <c r="AM514">
        <v>-2</v>
      </c>
      <c r="AN514">
        <v>0</v>
      </c>
      <c r="AO514">
        <v>0</v>
      </c>
      <c r="AP514">
        <v>1</v>
      </c>
      <c r="AQ514">
        <v>1</v>
      </c>
      <c r="AR514">
        <v>0</v>
      </c>
      <c r="AS514" t="s">
        <v>3</v>
      </c>
      <c r="AT514">
        <v>27</v>
      </c>
      <c r="AU514" t="s">
        <v>3</v>
      </c>
      <c r="AV514">
        <v>1</v>
      </c>
      <c r="AW514">
        <v>2</v>
      </c>
      <c r="AX514">
        <v>72311690</v>
      </c>
      <c r="AY514">
        <v>1</v>
      </c>
      <c r="AZ514">
        <v>0</v>
      </c>
      <c r="BA514">
        <v>563</v>
      </c>
      <c r="BB514">
        <v>1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10039.950000000001</v>
      </c>
      <c r="BN514">
        <v>27</v>
      </c>
      <c r="BO514">
        <v>0</v>
      </c>
      <c r="BP514">
        <v>1</v>
      </c>
      <c r="BQ514">
        <v>0</v>
      </c>
      <c r="BR514">
        <v>0</v>
      </c>
      <c r="BS514">
        <v>0</v>
      </c>
      <c r="BT514">
        <v>10039.950000000001</v>
      </c>
      <c r="BU514">
        <v>27</v>
      </c>
      <c r="BV514">
        <v>0</v>
      </c>
      <c r="BW514">
        <v>1</v>
      </c>
      <c r="CU514">
        <f>ROUND(AT514*Source!I569*AH514*AL514,2)</f>
        <v>210.84</v>
      </c>
      <c r="CV514">
        <f>ROUND(Y514*Source!I569,7)</f>
        <v>0.56699999999999995</v>
      </c>
      <c r="CW514">
        <v>0</v>
      </c>
      <c r="CX514">
        <f>ROUND(Y514*Source!I569,7)</f>
        <v>0.56699999999999995</v>
      </c>
      <c r="CY514">
        <f>AD514</f>
        <v>371.85</v>
      </c>
      <c r="CZ514">
        <f>AH514</f>
        <v>371.85</v>
      </c>
      <c r="DA514">
        <f>AL514</f>
        <v>1</v>
      </c>
      <c r="DB514">
        <f t="shared" si="171"/>
        <v>10039.950000000001</v>
      </c>
      <c r="DC514">
        <f t="shared" si="172"/>
        <v>0</v>
      </c>
      <c r="DD514" t="s">
        <v>3</v>
      </c>
      <c r="DE514" t="s">
        <v>3</v>
      </c>
      <c r="DF514">
        <f t="shared" ref="DF514:DF532" si="175">ROUND(ROUND(AE514,2)*CX514,2)</f>
        <v>0</v>
      </c>
      <c r="DG514">
        <f>ROUND(ROUND(AF514,2)*CX514,2)</f>
        <v>0</v>
      </c>
      <c r="DH514">
        <f t="shared" si="173"/>
        <v>0</v>
      </c>
      <c r="DI514">
        <f t="shared" si="174"/>
        <v>210.84</v>
      </c>
      <c r="DJ514">
        <f>DI514</f>
        <v>210.84</v>
      </c>
      <c r="DK514">
        <v>1</v>
      </c>
      <c r="DL514" t="s">
        <v>3</v>
      </c>
      <c r="DM514">
        <v>0</v>
      </c>
      <c r="DN514" t="s">
        <v>3</v>
      </c>
      <c r="DO514">
        <v>0</v>
      </c>
    </row>
    <row r="515" spans="1:119" x14ac:dyDescent="0.2">
      <c r="A515">
        <f>ROW(Source!A569)</f>
        <v>569</v>
      </c>
      <c r="B515">
        <v>72309884</v>
      </c>
      <c r="C515">
        <v>72311684</v>
      </c>
      <c r="D515">
        <v>70491200</v>
      </c>
      <c r="E515">
        <v>118</v>
      </c>
      <c r="F515">
        <v>1</v>
      </c>
      <c r="G515">
        <v>1</v>
      </c>
      <c r="H515">
        <v>1</v>
      </c>
      <c r="I515" t="s">
        <v>920</v>
      </c>
      <c r="J515" t="s">
        <v>3</v>
      </c>
      <c r="K515" t="s">
        <v>921</v>
      </c>
      <c r="L515">
        <v>1191</v>
      </c>
      <c r="N515">
        <v>1013</v>
      </c>
      <c r="O515" t="s">
        <v>922</v>
      </c>
      <c r="P515" t="s">
        <v>922</v>
      </c>
      <c r="Q515">
        <v>1</v>
      </c>
      <c r="W515">
        <v>0</v>
      </c>
      <c r="X515">
        <v>-1417349443</v>
      </c>
      <c r="Y515">
        <f t="shared" si="170"/>
        <v>7.42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1</v>
      </c>
      <c r="AJ515">
        <v>1</v>
      </c>
      <c r="AK515">
        <v>1</v>
      </c>
      <c r="AL515">
        <v>1</v>
      </c>
      <c r="AM515">
        <v>-2</v>
      </c>
      <c r="AN515">
        <v>0</v>
      </c>
      <c r="AO515">
        <v>0</v>
      </c>
      <c r="AP515">
        <v>1</v>
      </c>
      <c r="AQ515">
        <v>1</v>
      </c>
      <c r="AR515">
        <v>0</v>
      </c>
      <c r="AS515" t="s">
        <v>3</v>
      </c>
      <c r="AT515">
        <v>7.42</v>
      </c>
      <c r="AU515" t="s">
        <v>3</v>
      </c>
      <c r="AV515">
        <v>2</v>
      </c>
      <c r="AW515">
        <v>2</v>
      </c>
      <c r="AX515">
        <v>72311691</v>
      </c>
      <c r="AY515">
        <v>1</v>
      </c>
      <c r="AZ515">
        <v>0</v>
      </c>
      <c r="BA515">
        <v>564</v>
      </c>
      <c r="BB515">
        <v>1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CV515">
        <v>0</v>
      </c>
      <c r="CW515">
        <v>0</v>
      </c>
      <c r="CX515">
        <f>ROUND(Y515*Source!I569,7)</f>
        <v>0.15581999999999999</v>
      </c>
      <c r="CY515">
        <f>AD515</f>
        <v>0</v>
      </c>
      <c r="CZ515">
        <f>AH515</f>
        <v>0</v>
      </c>
      <c r="DA515">
        <f>AL515</f>
        <v>1</v>
      </c>
      <c r="DB515">
        <f t="shared" si="171"/>
        <v>0</v>
      </c>
      <c r="DC515">
        <f t="shared" si="172"/>
        <v>0</v>
      </c>
      <c r="DD515" t="s">
        <v>3</v>
      </c>
      <c r="DE515" t="s">
        <v>3</v>
      </c>
      <c r="DF515">
        <f t="shared" si="175"/>
        <v>0</v>
      </c>
      <c r="DG515">
        <f>ROUND(ROUND(AF515,2)*CX515,2)</f>
        <v>0</v>
      </c>
      <c r="DH515">
        <f t="shared" si="173"/>
        <v>0</v>
      </c>
      <c r="DI515">
        <f t="shared" si="174"/>
        <v>0</v>
      </c>
      <c r="DJ515">
        <f>DI515</f>
        <v>0</v>
      </c>
      <c r="DK515">
        <v>0</v>
      </c>
      <c r="DL515" t="s">
        <v>3</v>
      </c>
      <c r="DM515">
        <v>0</v>
      </c>
      <c r="DN515" t="s">
        <v>3</v>
      </c>
      <c r="DO515">
        <v>0</v>
      </c>
    </row>
    <row r="516" spans="1:119" x14ac:dyDescent="0.2">
      <c r="A516">
        <f>ROW(Source!A569)</f>
        <v>569</v>
      </c>
      <c r="B516">
        <v>72309884</v>
      </c>
      <c r="C516">
        <v>72311684</v>
      </c>
      <c r="D516">
        <v>70618404</v>
      </c>
      <c r="E516">
        <v>1</v>
      </c>
      <c r="F516">
        <v>1</v>
      </c>
      <c r="G516">
        <v>1</v>
      </c>
      <c r="H516">
        <v>2</v>
      </c>
      <c r="I516" t="s">
        <v>1044</v>
      </c>
      <c r="J516" t="s">
        <v>1045</v>
      </c>
      <c r="K516" t="s">
        <v>1046</v>
      </c>
      <c r="L516">
        <v>1368</v>
      </c>
      <c r="N516">
        <v>1011</v>
      </c>
      <c r="O516" t="s">
        <v>926</v>
      </c>
      <c r="P516" t="s">
        <v>926</v>
      </c>
      <c r="Q516">
        <v>1</v>
      </c>
      <c r="W516">
        <v>0</v>
      </c>
      <c r="X516">
        <v>1766864928</v>
      </c>
      <c r="Y516">
        <f t="shared" si="170"/>
        <v>7.42</v>
      </c>
      <c r="AA516">
        <v>0</v>
      </c>
      <c r="AB516">
        <v>1294.1600000000001</v>
      </c>
      <c r="AC516">
        <v>452.68</v>
      </c>
      <c r="AD516">
        <v>0</v>
      </c>
      <c r="AE516">
        <v>0</v>
      </c>
      <c r="AF516">
        <v>995.51</v>
      </c>
      <c r="AG516">
        <v>452.68</v>
      </c>
      <c r="AH516">
        <v>0</v>
      </c>
      <c r="AI516">
        <v>1</v>
      </c>
      <c r="AJ516">
        <v>1.3</v>
      </c>
      <c r="AK516">
        <v>1</v>
      </c>
      <c r="AL516">
        <v>1</v>
      </c>
      <c r="AM516">
        <v>2</v>
      </c>
      <c r="AN516">
        <v>0</v>
      </c>
      <c r="AO516">
        <v>0</v>
      </c>
      <c r="AP516">
        <v>1</v>
      </c>
      <c r="AQ516">
        <v>1</v>
      </c>
      <c r="AR516">
        <v>0</v>
      </c>
      <c r="AS516" t="s">
        <v>3</v>
      </c>
      <c r="AT516">
        <v>7.42</v>
      </c>
      <c r="AU516" t="s">
        <v>3</v>
      </c>
      <c r="AV516">
        <v>1</v>
      </c>
      <c r="AW516">
        <v>2</v>
      </c>
      <c r="AX516">
        <v>72311692</v>
      </c>
      <c r="AY516">
        <v>1</v>
      </c>
      <c r="AZ516">
        <v>0</v>
      </c>
      <c r="BA516">
        <v>565</v>
      </c>
      <c r="BB516">
        <v>1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7386.6841999999997</v>
      </c>
      <c r="BL516">
        <v>3358.8856000000001</v>
      </c>
      <c r="BM516">
        <v>0</v>
      </c>
      <c r="BN516">
        <v>0</v>
      </c>
      <c r="BO516">
        <v>7.42</v>
      </c>
      <c r="BP516">
        <v>1</v>
      </c>
      <c r="BQ516">
        <v>0</v>
      </c>
      <c r="BR516">
        <v>7386.6841999999997</v>
      </c>
      <c r="BS516">
        <v>3358.8856000000001</v>
      </c>
      <c r="BT516">
        <v>0</v>
      </c>
      <c r="BU516">
        <v>0</v>
      </c>
      <c r="BV516">
        <v>7.42</v>
      </c>
      <c r="BW516">
        <v>1</v>
      </c>
      <c r="CV516">
        <v>0</v>
      </c>
      <c r="CW516">
        <f>ROUND(Y516*Source!I569*DO516,7)</f>
        <v>0.15581999999999999</v>
      </c>
      <c r="CX516">
        <f>ROUND(Y516*Source!I569,7)</f>
        <v>0.15581999999999999</v>
      </c>
      <c r="CY516">
        <f>AB516</f>
        <v>1294.1600000000001</v>
      </c>
      <c r="CZ516">
        <f>AF516</f>
        <v>995.51</v>
      </c>
      <c r="DA516">
        <f>AJ516</f>
        <v>1.3</v>
      </c>
      <c r="DB516">
        <f t="shared" si="171"/>
        <v>7386.68</v>
      </c>
      <c r="DC516">
        <f t="shared" si="172"/>
        <v>3358.89</v>
      </c>
      <c r="DD516" t="s">
        <v>3</v>
      </c>
      <c r="DE516" t="s">
        <v>3</v>
      </c>
      <c r="DF516">
        <f t="shared" si="175"/>
        <v>0</v>
      </c>
      <c r="DG516">
        <f>ROUND(ROUND(AF516*AJ516,2)*CX516,2)</f>
        <v>201.66</v>
      </c>
      <c r="DH516">
        <f t="shared" si="173"/>
        <v>70.540000000000006</v>
      </c>
      <c r="DI516">
        <f t="shared" si="174"/>
        <v>0</v>
      </c>
      <c r="DJ516">
        <f>DG516+DH516</f>
        <v>272.2</v>
      </c>
      <c r="DK516">
        <v>0</v>
      </c>
      <c r="DL516" t="s">
        <v>933</v>
      </c>
      <c r="DM516">
        <v>5</v>
      </c>
      <c r="DN516" t="s">
        <v>922</v>
      </c>
      <c r="DO516">
        <v>1</v>
      </c>
    </row>
    <row r="517" spans="1:119" x14ac:dyDescent="0.2">
      <c r="A517">
        <f>ROW(Source!A569)</f>
        <v>569</v>
      </c>
      <c r="B517">
        <v>72309884</v>
      </c>
      <c r="C517">
        <v>72311684</v>
      </c>
      <c r="D517">
        <v>70618600</v>
      </c>
      <c r="E517">
        <v>1</v>
      </c>
      <c r="F517">
        <v>1</v>
      </c>
      <c r="G517">
        <v>1</v>
      </c>
      <c r="H517">
        <v>2</v>
      </c>
      <c r="I517" t="s">
        <v>1047</v>
      </c>
      <c r="J517" t="s">
        <v>1048</v>
      </c>
      <c r="K517" t="s">
        <v>1049</v>
      </c>
      <c r="L517">
        <v>1368</v>
      </c>
      <c r="N517">
        <v>1011</v>
      </c>
      <c r="O517" t="s">
        <v>926</v>
      </c>
      <c r="P517" t="s">
        <v>926</v>
      </c>
      <c r="Q517">
        <v>1</v>
      </c>
      <c r="W517">
        <v>0</v>
      </c>
      <c r="X517">
        <v>1590869137</v>
      </c>
      <c r="Y517">
        <f t="shared" si="170"/>
        <v>7.42</v>
      </c>
      <c r="AA517">
        <v>0</v>
      </c>
      <c r="AB517">
        <v>60.22</v>
      </c>
      <c r="AC517">
        <v>0</v>
      </c>
      <c r="AD517">
        <v>0</v>
      </c>
      <c r="AE517">
        <v>0</v>
      </c>
      <c r="AF517">
        <v>34.409999999999997</v>
      </c>
      <c r="AG517">
        <v>0</v>
      </c>
      <c r="AH517">
        <v>0</v>
      </c>
      <c r="AI517">
        <v>1</v>
      </c>
      <c r="AJ517">
        <v>1.75</v>
      </c>
      <c r="AK517">
        <v>1</v>
      </c>
      <c r="AL517">
        <v>1</v>
      </c>
      <c r="AM517">
        <v>2</v>
      </c>
      <c r="AN517">
        <v>0</v>
      </c>
      <c r="AO517">
        <v>0</v>
      </c>
      <c r="AP517">
        <v>1</v>
      </c>
      <c r="AQ517">
        <v>1</v>
      </c>
      <c r="AR517">
        <v>0</v>
      </c>
      <c r="AS517" t="s">
        <v>3</v>
      </c>
      <c r="AT517">
        <v>7.42</v>
      </c>
      <c r="AU517" t="s">
        <v>3</v>
      </c>
      <c r="AV517">
        <v>1</v>
      </c>
      <c r="AW517">
        <v>2</v>
      </c>
      <c r="AX517">
        <v>72311693</v>
      </c>
      <c r="AY517">
        <v>1</v>
      </c>
      <c r="AZ517">
        <v>0</v>
      </c>
      <c r="BA517">
        <v>566</v>
      </c>
      <c r="BB517">
        <v>1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255.32219999999998</v>
      </c>
      <c r="BL517">
        <v>0</v>
      </c>
      <c r="BM517">
        <v>0</v>
      </c>
      <c r="BN517">
        <v>0</v>
      </c>
      <c r="BO517">
        <v>0</v>
      </c>
      <c r="BP517">
        <v>1</v>
      </c>
      <c r="BQ517">
        <v>0</v>
      </c>
      <c r="BR517">
        <v>255.32219999999998</v>
      </c>
      <c r="BS517">
        <v>0</v>
      </c>
      <c r="BT517">
        <v>0</v>
      </c>
      <c r="BU517">
        <v>0</v>
      </c>
      <c r="BV517">
        <v>0</v>
      </c>
      <c r="BW517">
        <v>1</v>
      </c>
      <c r="CV517">
        <v>0</v>
      </c>
      <c r="CW517">
        <f>ROUND(Y517*Source!I569*DO517,7)</f>
        <v>0</v>
      </c>
      <c r="CX517">
        <f>ROUND(Y517*Source!I569,7)</f>
        <v>0.15581999999999999</v>
      </c>
      <c r="CY517">
        <f>AB517</f>
        <v>60.22</v>
      </c>
      <c r="CZ517">
        <f>AF517</f>
        <v>34.409999999999997</v>
      </c>
      <c r="DA517">
        <f>AJ517</f>
        <v>1.75</v>
      </c>
      <c r="DB517">
        <f t="shared" si="171"/>
        <v>255.32</v>
      </c>
      <c r="DC517">
        <f t="shared" si="172"/>
        <v>0</v>
      </c>
      <c r="DD517" t="s">
        <v>3</v>
      </c>
      <c r="DE517" t="s">
        <v>3</v>
      </c>
      <c r="DF517">
        <f t="shared" si="175"/>
        <v>0</v>
      </c>
      <c r="DG517">
        <f>ROUND(ROUND(AF517*AJ517,2)*CX517,2)</f>
        <v>9.3800000000000008</v>
      </c>
      <c r="DH517">
        <f t="shared" si="173"/>
        <v>0</v>
      </c>
      <c r="DI517">
        <f t="shared" si="174"/>
        <v>0</v>
      </c>
      <c r="DJ517">
        <f>DG517+DH517</f>
        <v>9.3800000000000008</v>
      </c>
      <c r="DK517">
        <v>0</v>
      </c>
      <c r="DL517" t="s">
        <v>3</v>
      </c>
      <c r="DM517">
        <v>0</v>
      </c>
      <c r="DN517" t="s">
        <v>3</v>
      </c>
      <c r="DO517">
        <v>0</v>
      </c>
    </row>
    <row r="518" spans="1:119" x14ac:dyDescent="0.2">
      <c r="A518">
        <f>ROW(Source!A569)</f>
        <v>569</v>
      </c>
      <c r="B518">
        <v>72309884</v>
      </c>
      <c r="C518">
        <v>72311684</v>
      </c>
      <c r="D518">
        <v>70497253</v>
      </c>
      <c r="E518">
        <v>118</v>
      </c>
      <c r="F518">
        <v>1</v>
      </c>
      <c r="G518">
        <v>1</v>
      </c>
      <c r="H518">
        <v>3</v>
      </c>
      <c r="I518" t="s">
        <v>184</v>
      </c>
      <c r="J518" t="s">
        <v>3</v>
      </c>
      <c r="K518" t="s">
        <v>185</v>
      </c>
      <c r="L518">
        <v>3277935</v>
      </c>
      <c r="N518">
        <v>1013</v>
      </c>
      <c r="O518" t="s">
        <v>186</v>
      </c>
      <c r="P518" t="s">
        <v>186</v>
      </c>
      <c r="Q518">
        <v>1</v>
      </c>
      <c r="W518">
        <v>0</v>
      </c>
      <c r="X518">
        <v>274903907</v>
      </c>
      <c r="Y518">
        <f t="shared" si="170"/>
        <v>2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1</v>
      </c>
      <c r="AJ518">
        <v>1</v>
      </c>
      <c r="AK518">
        <v>1</v>
      </c>
      <c r="AL518">
        <v>1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 t="s">
        <v>3</v>
      </c>
      <c r="AT518">
        <v>2</v>
      </c>
      <c r="AU518" t="s">
        <v>3</v>
      </c>
      <c r="AV518">
        <v>0</v>
      </c>
      <c r="AW518">
        <v>2</v>
      </c>
      <c r="AX518">
        <v>72311694</v>
      </c>
      <c r="AY518">
        <v>1</v>
      </c>
      <c r="AZ518">
        <v>0</v>
      </c>
      <c r="BA518">
        <v>567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CV518">
        <v>0</v>
      </c>
      <c r="CW518">
        <v>0</v>
      </c>
      <c r="CX518">
        <f>ROUND(Y518*Source!I569,7)</f>
        <v>4.2000000000000003E-2</v>
      </c>
      <c r="CY518">
        <f>AA518</f>
        <v>0</v>
      </c>
      <c r="CZ518">
        <f>AE518</f>
        <v>0</v>
      </c>
      <c r="DA518">
        <f>AI518</f>
        <v>1</v>
      </c>
      <c r="DB518">
        <f t="shared" si="171"/>
        <v>0</v>
      </c>
      <c r="DC518">
        <f t="shared" si="172"/>
        <v>0</v>
      </c>
      <c r="DD518" t="s">
        <v>3</v>
      </c>
      <c r="DE518" t="s">
        <v>3</v>
      </c>
      <c r="DF518">
        <f t="shared" si="175"/>
        <v>0</v>
      </c>
      <c r="DG518">
        <f>ROUND(ROUND(AF518,2)*CX518,2)</f>
        <v>0</v>
      </c>
      <c r="DH518">
        <f t="shared" si="173"/>
        <v>0</v>
      </c>
      <c r="DI518">
        <f t="shared" si="174"/>
        <v>0</v>
      </c>
      <c r="DJ518">
        <f>DF518</f>
        <v>0</v>
      </c>
      <c r="DK518">
        <v>0</v>
      </c>
      <c r="DL518" t="s">
        <v>3</v>
      </c>
      <c r="DM518">
        <v>0</v>
      </c>
      <c r="DN518" t="s">
        <v>3</v>
      </c>
      <c r="DO518">
        <v>0</v>
      </c>
    </row>
    <row r="519" spans="1:119" x14ac:dyDescent="0.2">
      <c r="A519">
        <f>ROW(Source!A572)</f>
        <v>572</v>
      </c>
      <c r="B519">
        <v>72309884</v>
      </c>
      <c r="C519">
        <v>72317293</v>
      </c>
      <c r="D519">
        <v>70491011</v>
      </c>
      <c r="E519">
        <v>118</v>
      </c>
      <c r="F519">
        <v>1</v>
      </c>
      <c r="G519">
        <v>1</v>
      </c>
      <c r="H519">
        <v>1</v>
      </c>
      <c r="I519" t="s">
        <v>1042</v>
      </c>
      <c r="J519" t="s">
        <v>3</v>
      </c>
      <c r="K519" t="s">
        <v>1043</v>
      </c>
      <c r="L519">
        <v>1191</v>
      </c>
      <c r="N519">
        <v>1013</v>
      </c>
      <c r="O519" t="s">
        <v>922</v>
      </c>
      <c r="P519" t="s">
        <v>922</v>
      </c>
      <c r="Q519">
        <v>1</v>
      </c>
      <c r="W519">
        <v>0</v>
      </c>
      <c r="X519">
        <v>-715079457</v>
      </c>
      <c r="Y519">
        <f t="shared" si="170"/>
        <v>27</v>
      </c>
      <c r="AA519">
        <v>0</v>
      </c>
      <c r="AB519">
        <v>0</v>
      </c>
      <c r="AC519">
        <v>0</v>
      </c>
      <c r="AD519">
        <v>371.85</v>
      </c>
      <c r="AE519">
        <v>0</v>
      </c>
      <c r="AF519">
        <v>0</v>
      </c>
      <c r="AG519">
        <v>0</v>
      </c>
      <c r="AH519">
        <v>371.85</v>
      </c>
      <c r="AI519">
        <v>1</v>
      </c>
      <c r="AJ519">
        <v>1</v>
      </c>
      <c r="AK519">
        <v>1</v>
      </c>
      <c r="AL519">
        <v>1</v>
      </c>
      <c r="AM519">
        <v>-2</v>
      </c>
      <c r="AN519">
        <v>0</v>
      </c>
      <c r="AO519">
        <v>0</v>
      </c>
      <c r="AP519">
        <v>1</v>
      </c>
      <c r="AQ519">
        <v>1</v>
      </c>
      <c r="AR519">
        <v>0</v>
      </c>
      <c r="AS519" t="s">
        <v>3</v>
      </c>
      <c r="AT519">
        <v>27</v>
      </c>
      <c r="AU519" t="s">
        <v>3</v>
      </c>
      <c r="AV519">
        <v>1</v>
      </c>
      <c r="AW519">
        <v>2</v>
      </c>
      <c r="AX519">
        <v>72317294</v>
      </c>
      <c r="AY519">
        <v>1</v>
      </c>
      <c r="AZ519">
        <v>0</v>
      </c>
      <c r="BA519">
        <v>568</v>
      </c>
      <c r="BB519">
        <v>1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10039.950000000001</v>
      </c>
      <c r="BN519">
        <v>27</v>
      </c>
      <c r="BO519">
        <v>0</v>
      </c>
      <c r="BP519">
        <v>1</v>
      </c>
      <c r="BQ519">
        <v>0</v>
      </c>
      <c r="BR519">
        <v>0</v>
      </c>
      <c r="BS519">
        <v>0</v>
      </c>
      <c r="BT519">
        <v>10039.950000000001</v>
      </c>
      <c r="BU519">
        <v>27</v>
      </c>
      <c r="BV519">
        <v>0</v>
      </c>
      <c r="BW519">
        <v>1</v>
      </c>
      <c r="CU519">
        <f>ROUND(AT519*Source!I572*AH519*AL519,2)</f>
        <v>682.72</v>
      </c>
      <c r="CV519">
        <f>ROUND(Y519*Source!I572,7)</f>
        <v>1.8360000000000001</v>
      </c>
      <c r="CW519">
        <v>0</v>
      </c>
      <c r="CX519">
        <f>ROUND(Y519*Source!I572,7)</f>
        <v>1.8360000000000001</v>
      </c>
      <c r="CY519">
        <f>AD519</f>
        <v>371.85</v>
      </c>
      <c r="CZ519">
        <f>AH519</f>
        <v>371.85</v>
      </c>
      <c r="DA519">
        <f>AL519</f>
        <v>1</v>
      </c>
      <c r="DB519">
        <f t="shared" si="171"/>
        <v>10039.950000000001</v>
      </c>
      <c r="DC519">
        <f t="shared" si="172"/>
        <v>0</v>
      </c>
      <c r="DD519" t="s">
        <v>3</v>
      </c>
      <c r="DE519" t="s">
        <v>3</v>
      </c>
      <c r="DF519">
        <f t="shared" si="175"/>
        <v>0</v>
      </c>
      <c r="DG519">
        <f>ROUND(ROUND(AF519,2)*CX519,2)</f>
        <v>0</v>
      </c>
      <c r="DH519">
        <f t="shared" si="173"/>
        <v>0</v>
      </c>
      <c r="DI519">
        <f t="shared" si="174"/>
        <v>682.72</v>
      </c>
      <c r="DJ519">
        <f>DI519</f>
        <v>682.72</v>
      </c>
      <c r="DK519">
        <v>1</v>
      </c>
      <c r="DL519" t="s">
        <v>3</v>
      </c>
      <c r="DM519">
        <v>0</v>
      </c>
      <c r="DN519" t="s">
        <v>3</v>
      </c>
      <c r="DO519">
        <v>0</v>
      </c>
    </row>
    <row r="520" spans="1:119" x14ac:dyDescent="0.2">
      <c r="A520">
        <f>ROW(Source!A572)</f>
        <v>572</v>
      </c>
      <c r="B520">
        <v>72309884</v>
      </c>
      <c r="C520">
        <v>72317293</v>
      </c>
      <c r="D520">
        <v>70491200</v>
      </c>
      <c r="E520">
        <v>118</v>
      </c>
      <c r="F520">
        <v>1</v>
      </c>
      <c r="G520">
        <v>1</v>
      </c>
      <c r="H520">
        <v>1</v>
      </c>
      <c r="I520" t="s">
        <v>920</v>
      </c>
      <c r="J520" t="s">
        <v>3</v>
      </c>
      <c r="K520" t="s">
        <v>921</v>
      </c>
      <c r="L520">
        <v>1191</v>
      </c>
      <c r="N520">
        <v>1013</v>
      </c>
      <c r="O520" t="s">
        <v>922</v>
      </c>
      <c r="P520" t="s">
        <v>922</v>
      </c>
      <c r="Q520">
        <v>1</v>
      </c>
      <c r="W520">
        <v>0</v>
      </c>
      <c r="X520">
        <v>-1417349443</v>
      </c>
      <c r="Y520">
        <f t="shared" si="170"/>
        <v>7.42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1</v>
      </c>
      <c r="AJ520">
        <v>1</v>
      </c>
      <c r="AK520">
        <v>1</v>
      </c>
      <c r="AL520">
        <v>1</v>
      </c>
      <c r="AM520">
        <v>-2</v>
      </c>
      <c r="AN520">
        <v>0</v>
      </c>
      <c r="AO520">
        <v>0</v>
      </c>
      <c r="AP520">
        <v>1</v>
      </c>
      <c r="AQ520">
        <v>1</v>
      </c>
      <c r="AR520">
        <v>0</v>
      </c>
      <c r="AS520" t="s">
        <v>3</v>
      </c>
      <c r="AT520">
        <v>7.42</v>
      </c>
      <c r="AU520" t="s">
        <v>3</v>
      </c>
      <c r="AV520">
        <v>2</v>
      </c>
      <c r="AW520">
        <v>2</v>
      </c>
      <c r="AX520">
        <v>72317295</v>
      </c>
      <c r="AY520">
        <v>1</v>
      </c>
      <c r="AZ520">
        <v>0</v>
      </c>
      <c r="BA520">
        <v>569</v>
      </c>
      <c r="BB520">
        <v>1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CV520">
        <v>0</v>
      </c>
      <c r="CW520">
        <v>0</v>
      </c>
      <c r="CX520">
        <f>ROUND(Y520*Source!I572,7)</f>
        <v>0.50456000000000001</v>
      </c>
      <c r="CY520">
        <f>AD520</f>
        <v>0</v>
      </c>
      <c r="CZ520">
        <f>AH520</f>
        <v>0</v>
      </c>
      <c r="DA520">
        <f>AL520</f>
        <v>1</v>
      </c>
      <c r="DB520">
        <f t="shared" si="171"/>
        <v>0</v>
      </c>
      <c r="DC520">
        <f t="shared" si="172"/>
        <v>0</v>
      </c>
      <c r="DD520" t="s">
        <v>3</v>
      </c>
      <c r="DE520" t="s">
        <v>3</v>
      </c>
      <c r="DF520">
        <f t="shared" si="175"/>
        <v>0</v>
      </c>
      <c r="DG520">
        <f>ROUND(ROUND(AF520,2)*CX520,2)</f>
        <v>0</v>
      </c>
      <c r="DH520">
        <f t="shared" si="173"/>
        <v>0</v>
      </c>
      <c r="DI520">
        <f t="shared" si="174"/>
        <v>0</v>
      </c>
      <c r="DJ520">
        <f>DI520</f>
        <v>0</v>
      </c>
      <c r="DK520">
        <v>0</v>
      </c>
      <c r="DL520" t="s">
        <v>3</v>
      </c>
      <c r="DM520">
        <v>0</v>
      </c>
      <c r="DN520" t="s">
        <v>3</v>
      </c>
      <c r="DO520">
        <v>0</v>
      </c>
    </row>
    <row r="521" spans="1:119" x14ac:dyDescent="0.2">
      <c r="A521">
        <f>ROW(Source!A572)</f>
        <v>572</v>
      </c>
      <c r="B521">
        <v>72309884</v>
      </c>
      <c r="C521">
        <v>72317293</v>
      </c>
      <c r="D521">
        <v>70618404</v>
      </c>
      <c r="E521">
        <v>1</v>
      </c>
      <c r="F521">
        <v>1</v>
      </c>
      <c r="G521">
        <v>1</v>
      </c>
      <c r="H521">
        <v>2</v>
      </c>
      <c r="I521" t="s">
        <v>1044</v>
      </c>
      <c r="J521" t="s">
        <v>1045</v>
      </c>
      <c r="K521" t="s">
        <v>1046</v>
      </c>
      <c r="L521">
        <v>1368</v>
      </c>
      <c r="N521">
        <v>1011</v>
      </c>
      <c r="O521" t="s">
        <v>926</v>
      </c>
      <c r="P521" t="s">
        <v>926</v>
      </c>
      <c r="Q521">
        <v>1</v>
      </c>
      <c r="W521">
        <v>0</v>
      </c>
      <c r="X521">
        <v>1766864928</v>
      </c>
      <c r="Y521">
        <f t="shared" si="170"/>
        <v>7.42</v>
      </c>
      <c r="AA521">
        <v>0</v>
      </c>
      <c r="AB521">
        <v>1294.1600000000001</v>
      </c>
      <c r="AC521">
        <v>452.68</v>
      </c>
      <c r="AD521">
        <v>0</v>
      </c>
      <c r="AE521">
        <v>0</v>
      </c>
      <c r="AF521">
        <v>995.51</v>
      </c>
      <c r="AG521">
        <v>452.68</v>
      </c>
      <c r="AH521">
        <v>0</v>
      </c>
      <c r="AI521">
        <v>1</v>
      </c>
      <c r="AJ521">
        <v>1.3</v>
      </c>
      <c r="AK521">
        <v>1</v>
      </c>
      <c r="AL521">
        <v>1</v>
      </c>
      <c r="AM521">
        <v>2</v>
      </c>
      <c r="AN521">
        <v>0</v>
      </c>
      <c r="AO521">
        <v>0</v>
      </c>
      <c r="AP521">
        <v>1</v>
      </c>
      <c r="AQ521">
        <v>1</v>
      </c>
      <c r="AR521">
        <v>0</v>
      </c>
      <c r="AS521" t="s">
        <v>3</v>
      </c>
      <c r="AT521">
        <v>7.42</v>
      </c>
      <c r="AU521" t="s">
        <v>3</v>
      </c>
      <c r="AV521">
        <v>1</v>
      </c>
      <c r="AW521">
        <v>2</v>
      </c>
      <c r="AX521">
        <v>72317296</v>
      </c>
      <c r="AY521">
        <v>1</v>
      </c>
      <c r="AZ521">
        <v>0</v>
      </c>
      <c r="BA521">
        <v>570</v>
      </c>
      <c r="BB521">
        <v>1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7386.6841999999997</v>
      </c>
      <c r="BL521">
        <v>3358.8856000000001</v>
      </c>
      <c r="BM521">
        <v>0</v>
      </c>
      <c r="BN521">
        <v>0</v>
      </c>
      <c r="BO521">
        <v>7.42</v>
      </c>
      <c r="BP521">
        <v>1</v>
      </c>
      <c r="BQ521">
        <v>0</v>
      </c>
      <c r="BR521">
        <v>7386.6841999999997</v>
      </c>
      <c r="BS521">
        <v>3358.8856000000001</v>
      </c>
      <c r="BT521">
        <v>0</v>
      </c>
      <c r="BU521">
        <v>0</v>
      </c>
      <c r="BV521">
        <v>7.42</v>
      </c>
      <c r="BW521">
        <v>1</v>
      </c>
      <c r="CV521">
        <v>0</v>
      </c>
      <c r="CW521">
        <f>ROUND(Y521*Source!I572*DO521,7)</f>
        <v>0.50456000000000001</v>
      </c>
      <c r="CX521">
        <f>ROUND(Y521*Source!I572,7)</f>
        <v>0.50456000000000001</v>
      </c>
      <c r="CY521">
        <f>AB521</f>
        <v>1294.1600000000001</v>
      </c>
      <c r="CZ521">
        <f>AF521</f>
        <v>995.51</v>
      </c>
      <c r="DA521">
        <f>AJ521</f>
        <v>1.3</v>
      </c>
      <c r="DB521">
        <f t="shared" si="171"/>
        <v>7386.68</v>
      </c>
      <c r="DC521">
        <f t="shared" si="172"/>
        <v>3358.89</v>
      </c>
      <c r="DD521" t="s">
        <v>3</v>
      </c>
      <c r="DE521" t="s">
        <v>3</v>
      </c>
      <c r="DF521">
        <f t="shared" si="175"/>
        <v>0</v>
      </c>
      <c r="DG521">
        <f>ROUND(ROUND(AF521*AJ521,2)*CX521,2)</f>
        <v>652.98</v>
      </c>
      <c r="DH521">
        <f t="shared" si="173"/>
        <v>228.4</v>
      </c>
      <c r="DI521">
        <f t="shared" si="174"/>
        <v>0</v>
      </c>
      <c r="DJ521">
        <f>DG521+DH521</f>
        <v>881.38</v>
      </c>
      <c r="DK521">
        <v>0</v>
      </c>
      <c r="DL521" t="s">
        <v>933</v>
      </c>
      <c r="DM521">
        <v>5</v>
      </c>
      <c r="DN521" t="s">
        <v>922</v>
      </c>
      <c r="DO521">
        <v>1</v>
      </c>
    </row>
    <row r="522" spans="1:119" x14ac:dyDescent="0.2">
      <c r="A522">
        <f>ROW(Source!A572)</f>
        <v>572</v>
      </c>
      <c r="B522">
        <v>72309884</v>
      </c>
      <c r="C522">
        <v>72317293</v>
      </c>
      <c r="D522">
        <v>70618600</v>
      </c>
      <c r="E522">
        <v>1</v>
      </c>
      <c r="F522">
        <v>1</v>
      </c>
      <c r="G522">
        <v>1</v>
      </c>
      <c r="H522">
        <v>2</v>
      </c>
      <c r="I522" t="s">
        <v>1047</v>
      </c>
      <c r="J522" t="s">
        <v>1048</v>
      </c>
      <c r="K522" t="s">
        <v>1049</v>
      </c>
      <c r="L522">
        <v>1368</v>
      </c>
      <c r="N522">
        <v>1011</v>
      </c>
      <c r="O522" t="s">
        <v>926</v>
      </c>
      <c r="P522" t="s">
        <v>926</v>
      </c>
      <c r="Q522">
        <v>1</v>
      </c>
      <c r="W522">
        <v>0</v>
      </c>
      <c r="X522">
        <v>1590869137</v>
      </c>
      <c r="Y522">
        <f t="shared" si="170"/>
        <v>7.42</v>
      </c>
      <c r="AA522">
        <v>0</v>
      </c>
      <c r="AB522">
        <v>60.22</v>
      </c>
      <c r="AC522">
        <v>0</v>
      </c>
      <c r="AD522">
        <v>0</v>
      </c>
      <c r="AE522">
        <v>0</v>
      </c>
      <c r="AF522">
        <v>34.409999999999997</v>
      </c>
      <c r="AG522">
        <v>0</v>
      </c>
      <c r="AH522">
        <v>0</v>
      </c>
      <c r="AI522">
        <v>1</v>
      </c>
      <c r="AJ522">
        <v>1.75</v>
      </c>
      <c r="AK522">
        <v>1</v>
      </c>
      <c r="AL522">
        <v>1</v>
      </c>
      <c r="AM522">
        <v>2</v>
      </c>
      <c r="AN522">
        <v>0</v>
      </c>
      <c r="AO522">
        <v>0</v>
      </c>
      <c r="AP522">
        <v>1</v>
      </c>
      <c r="AQ522">
        <v>1</v>
      </c>
      <c r="AR522">
        <v>0</v>
      </c>
      <c r="AS522" t="s">
        <v>3</v>
      </c>
      <c r="AT522">
        <v>7.42</v>
      </c>
      <c r="AU522" t="s">
        <v>3</v>
      </c>
      <c r="AV522">
        <v>1</v>
      </c>
      <c r="AW522">
        <v>2</v>
      </c>
      <c r="AX522">
        <v>72317297</v>
      </c>
      <c r="AY522">
        <v>1</v>
      </c>
      <c r="AZ522">
        <v>0</v>
      </c>
      <c r="BA522">
        <v>571</v>
      </c>
      <c r="BB522">
        <v>1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255.32219999999998</v>
      </c>
      <c r="BL522">
        <v>0</v>
      </c>
      <c r="BM522">
        <v>0</v>
      </c>
      <c r="BN522">
        <v>0</v>
      </c>
      <c r="BO522">
        <v>0</v>
      </c>
      <c r="BP522">
        <v>1</v>
      </c>
      <c r="BQ522">
        <v>0</v>
      </c>
      <c r="BR522">
        <v>255.32219999999998</v>
      </c>
      <c r="BS522">
        <v>0</v>
      </c>
      <c r="BT522">
        <v>0</v>
      </c>
      <c r="BU522">
        <v>0</v>
      </c>
      <c r="BV522">
        <v>0</v>
      </c>
      <c r="BW522">
        <v>1</v>
      </c>
      <c r="CV522">
        <v>0</v>
      </c>
      <c r="CW522">
        <f>ROUND(Y522*Source!I572*DO522,7)</f>
        <v>0</v>
      </c>
      <c r="CX522">
        <f>ROUND(Y522*Source!I572,7)</f>
        <v>0.50456000000000001</v>
      </c>
      <c r="CY522">
        <f>AB522</f>
        <v>60.22</v>
      </c>
      <c r="CZ522">
        <f>AF522</f>
        <v>34.409999999999997</v>
      </c>
      <c r="DA522">
        <f>AJ522</f>
        <v>1.75</v>
      </c>
      <c r="DB522">
        <f t="shared" si="171"/>
        <v>255.32</v>
      </c>
      <c r="DC522">
        <f t="shared" si="172"/>
        <v>0</v>
      </c>
      <c r="DD522" t="s">
        <v>3</v>
      </c>
      <c r="DE522" t="s">
        <v>3</v>
      </c>
      <c r="DF522">
        <f t="shared" si="175"/>
        <v>0</v>
      </c>
      <c r="DG522">
        <f>ROUND(ROUND(AF522*AJ522,2)*CX522,2)</f>
        <v>30.38</v>
      </c>
      <c r="DH522">
        <f t="shared" si="173"/>
        <v>0</v>
      </c>
      <c r="DI522">
        <f t="shared" si="174"/>
        <v>0</v>
      </c>
      <c r="DJ522">
        <f>DG522+DH522</f>
        <v>30.38</v>
      </c>
      <c r="DK522">
        <v>0</v>
      </c>
      <c r="DL522" t="s">
        <v>3</v>
      </c>
      <c r="DM522">
        <v>0</v>
      </c>
      <c r="DN522" t="s">
        <v>3</v>
      </c>
      <c r="DO522">
        <v>0</v>
      </c>
    </row>
    <row r="523" spans="1:119" x14ac:dyDescent="0.2">
      <c r="A523">
        <f>ROW(Source!A572)</f>
        <v>572</v>
      </c>
      <c r="B523">
        <v>72309884</v>
      </c>
      <c r="C523">
        <v>72317293</v>
      </c>
      <c r="D523">
        <v>70497253</v>
      </c>
      <c r="E523">
        <v>118</v>
      </c>
      <c r="F523">
        <v>1</v>
      </c>
      <c r="G523">
        <v>1</v>
      </c>
      <c r="H523">
        <v>3</v>
      </c>
      <c r="I523" t="s">
        <v>184</v>
      </c>
      <c r="J523" t="s">
        <v>3</v>
      </c>
      <c r="K523" t="s">
        <v>185</v>
      </c>
      <c r="L523">
        <v>3277935</v>
      </c>
      <c r="N523">
        <v>1013</v>
      </c>
      <c r="O523" t="s">
        <v>186</v>
      </c>
      <c r="P523" t="s">
        <v>186</v>
      </c>
      <c r="Q523">
        <v>1</v>
      </c>
      <c r="W523">
        <v>0</v>
      </c>
      <c r="X523">
        <v>274903907</v>
      </c>
      <c r="Y523">
        <f t="shared" si="170"/>
        <v>2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1</v>
      </c>
      <c r="AJ523">
        <v>1</v>
      </c>
      <c r="AK523">
        <v>1</v>
      </c>
      <c r="AL523">
        <v>1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 t="s">
        <v>3</v>
      </c>
      <c r="AT523">
        <v>2</v>
      </c>
      <c r="AU523" t="s">
        <v>3</v>
      </c>
      <c r="AV523">
        <v>0</v>
      </c>
      <c r="AW523">
        <v>2</v>
      </c>
      <c r="AX523">
        <v>72317298</v>
      </c>
      <c r="AY523">
        <v>1</v>
      </c>
      <c r="AZ523">
        <v>0</v>
      </c>
      <c r="BA523">
        <v>572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CV523">
        <v>0</v>
      </c>
      <c r="CW523">
        <v>0</v>
      </c>
      <c r="CX523">
        <f>ROUND(Y523*Source!I572,7)</f>
        <v>0.13600000000000001</v>
      </c>
      <c r="CY523">
        <f>AA523</f>
        <v>0</v>
      </c>
      <c r="CZ523">
        <f>AE523</f>
        <v>0</v>
      </c>
      <c r="DA523">
        <f>AI523</f>
        <v>1</v>
      </c>
      <c r="DB523">
        <f t="shared" si="171"/>
        <v>0</v>
      </c>
      <c r="DC523">
        <f t="shared" si="172"/>
        <v>0</v>
      </c>
      <c r="DD523" t="s">
        <v>3</v>
      </c>
      <c r="DE523" t="s">
        <v>3</v>
      </c>
      <c r="DF523">
        <f t="shared" si="175"/>
        <v>0</v>
      </c>
      <c r="DG523">
        <f>ROUND(ROUND(AF523,2)*CX523,2)</f>
        <v>0</v>
      </c>
      <c r="DH523">
        <f t="shared" si="173"/>
        <v>0</v>
      </c>
      <c r="DI523">
        <f t="shared" si="174"/>
        <v>0</v>
      </c>
      <c r="DJ523">
        <f>DF523</f>
        <v>0</v>
      </c>
      <c r="DK523">
        <v>0</v>
      </c>
      <c r="DL523" t="s">
        <v>3</v>
      </c>
      <c r="DM523">
        <v>0</v>
      </c>
      <c r="DN523" t="s">
        <v>3</v>
      </c>
      <c r="DO523">
        <v>0</v>
      </c>
    </row>
    <row r="524" spans="1:119" x14ac:dyDescent="0.2">
      <c r="A524">
        <f>ROW(Source!A575)</f>
        <v>575</v>
      </c>
      <c r="B524">
        <v>72309884</v>
      </c>
      <c r="C524">
        <v>72311698</v>
      </c>
      <c r="D524">
        <v>68776391</v>
      </c>
      <c r="E524">
        <v>117</v>
      </c>
      <c r="F524">
        <v>1</v>
      </c>
      <c r="G524">
        <v>1</v>
      </c>
      <c r="H524">
        <v>1</v>
      </c>
      <c r="I524" t="s">
        <v>1050</v>
      </c>
      <c r="J524" t="s">
        <v>3</v>
      </c>
      <c r="K524" t="s">
        <v>1051</v>
      </c>
      <c r="L524">
        <v>1191</v>
      </c>
      <c r="N524">
        <v>1013</v>
      </c>
      <c r="O524" t="s">
        <v>922</v>
      </c>
      <c r="P524" t="s">
        <v>922</v>
      </c>
      <c r="Q524">
        <v>1</v>
      </c>
      <c r="W524">
        <v>0</v>
      </c>
      <c r="X524">
        <v>-1483035894</v>
      </c>
      <c r="Y524">
        <f t="shared" si="170"/>
        <v>11.35</v>
      </c>
      <c r="AA524">
        <v>0</v>
      </c>
      <c r="AB524">
        <v>0</v>
      </c>
      <c r="AC524">
        <v>0</v>
      </c>
      <c r="AD524">
        <v>332.16</v>
      </c>
      <c r="AE524">
        <v>0</v>
      </c>
      <c r="AF524">
        <v>0</v>
      </c>
      <c r="AG524">
        <v>0</v>
      </c>
      <c r="AH524">
        <v>332.16</v>
      </c>
      <c r="AI524">
        <v>1</v>
      </c>
      <c r="AJ524">
        <v>1</v>
      </c>
      <c r="AK524">
        <v>1</v>
      </c>
      <c r="AL524">
        <v>1</v>
      </c>
      <c r="AM524">
        <v>-2</v>
      </c>
      <c r="AN524">
        <v>0</v>
      </c>
      <c r="AO524">
        <v>0</v>
      </c>
      <c r="AP524">
        <v>1</v>
      </c>
      <c r="AQ524">
        <v>1</v>
      </c>
      <c r="AR524">
        <v>0</v>
      </c>
      <c r="AS524" t="s">
        <v>3</v>
      </c>
      <c r="AT524">
        <v>11.35</v>
      </c>
      <c r="AU524" t="s">
        <v>3</v>
      </c>
      <c r="AV524">
        <v>1</v>
      </c>
      <c r="AW524">
        <v>2</v>
      </c>
      <c r="AX524">
        <v>72311703</v>
      </c>
      <c r="AY524">
        <v>2</v>
      </c>
      <c r="AZ524">
        <v>131072</v>
      </c>
      <c r="BA524">
        <v>573</v>
      </c>
      <c r="BB524">
        <v>1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3770.0160000000001</v>
      </c>
      <c r="BN524">
        <v>11.35</v>
      </c>
      <c r="BO524">
        <v>0</v>
      </c>
      <c r="BP524">
        <v>1</v>
      </c>
      <c r="BQ524">
        <v>0</v>
      </c>
      <c r="BR524">
        <v>0</v>
      </c>
      <c r="BS524">
        <v>0</v>
      </c>
      <c r="BT524">
        <v>3770.0160000000001</v>
      </c>
      <c r="BU524">
        <v>11.35</v>
      </c>
      <c r="BV524">
        <v>0</v>
      </c>
      <c r="BW524">
        <v>1</v>
      </c>
      <c r="CU524">
        <f>ROUND(AT524*Source!I575*AH524*AL524,2)</f>
        <v>791.7</v>
      </c>
      <c r="CV524">
        <f>ROUND(Y524*Source!I575,7)</f>
        <v>2.3835000000000002</v>
      </c>
      <c r="CW524">
        <v>0</v>
      </c>
      <c r="CX524">
        <f>ROUND(Y524*Source!I575,7)</f>
        <v>2.3835000000000002</v>
      </c>
      <c r="CY524">
        <f>AD524</f>
        <v>332.16</v>
      </c>
      <c r="CZ524">
        <f>AH524</f>
        <v>332.16</v>
      </c>
      <c r="DA524">
        <f>AL524</f>
        <v>1</v>
      </c>
      <c r="DB524">
        <f t="shared" si="171"/>
        <v>3770.02</v>
      </c>
      <c r="DC524">
        <f t="shared" si="172"/>
        <v>0</v>
      </c>
      <c r="DD524" t="s">
        <v>3</v>
      </c>
      <c r="DE524" t="s">
        <v>3</v>
      </c>
      <c r="DF524">
        <f t="shared" si="175"/>
        <v>0</v>
      </c>
      <c r="DG524">
        <f>ROUND(ROUND(AF524,2)*CX524,2)</f>
        <v>0</v>
      </c>
      <c r="DH524">
        <f t="shared" si="173"/>
        <v>0</v>
      </c>
      <c r="DI524">
        <f t="shared" si="174"/>
        <v>791.7</v>
      </c>
      <c r="DJ524">
        <f>DI524</f>
        <v>791.7</v>
      </c>
      <c r="DK524">
        <v>1</v>
      </c>
      <c r="DL524" t="s">
        <v>3</v>
      </c>
      <c r="DM524">
        <v>0</v>
      </c>
      <c r="DN524" t="s">
        <v>3</v>
      </c>
      <c r="DO524">
        <v>0</v>
      </c>
    </row>
    <row r="525" spans="1:119" x14ac:dyDescent="0.2">
      <c r="A525">
        <f>ROW(Source!A575)</f>
        <v>575</v>
      </c>
      <c r="B525">
        <v>72309884</v>
      </c>
      <c r="C525">
        <v>72311698</v>
      </c>
      <c r="D525">
        <v>68776608</v>
      </c>
      <c r="E525">
        <v>117</v>
      </c>
      <c r="F525">
        <v>1</v>
      </c>
      <c r="G525">
        <v>1</v>
      </c>
      <c r="H525">
        <v>1</v>
      </c>
      <c r="I525" t="s">
        <v>920</v>
      </c>
      <c r="J525" t="s">
        <v>3</v>
      </c>
      <c r="K525" t="s">
        <v>921</v>
      </c>
      <c r="L525">
        <v>1191</v>
      </c>
      <c r="N525">
        <v>1013</v>
      </c>
      <c r="O525" t="s">
        <v>922</v>
      </c>
      <c r="P525" t="s">
        <v>922</v>
      </c>
      <c r="Q525">
        <v>1</v>
      </c>
      <c r="W525">
        <v>0</v>
      </c>
      <c r="X525">
        <v>-1417349443</v>
      </c>
      <c r="Y525">
        <f t="shared" si="170"/>
        <v>0.94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1</v>
      </c>
      <c r="AJ525">
        <v>1</v>
      </c>
      <c r="AK525">
        <v>1</v>
      </c>
      <c r="AL525">
        <v>1</v>
      </c>
      <c r="AM525">
        <v>-2</v>
      </c>
      <c r="AN525">
        <v>0</v>
      </c>
      <c r="AO525">
        <v>0</v>
      </c>
      <c r="AP525">
        <v>1</v>
      </c>
      <c r="AQ525">
        <v>1</v>
      </c>
      <c r="AR525">
        <v>0</v>
      </c>
      <c r="AS525" t="s">
        <v>3</v>
      </c>
      <c r="AT525">
        <v>0.94</v>
      </c>
      <c r="AU525" t="s">
        <v>3</v>
      </c>
      <c r="AV525">
        <v>2</v>
      </c>
      <c r="AW525">
        <v>2</v>
      </c>
      <c r="AX525">
        <v>72311704</v>
      </c>
      <c r="AY525">
        <v>1</v>
      </c>
      <c r="AZ525">
        <v>0</v>
      </c>
      <c r="BA525">
        <v>574</v>
      </c>
      <c r="BB525">
        <v>1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CV525">
        <v>0</v>
      </c>
      <c r="CW525">
        <v>0</v>
      </c>
      <c r="CX525">
        <f>ROUND(Y525*Source!I575,7)</f>
        <v>0.19739999999999999</v>
      </c>
      <c r="CY525">
        <f>AD525</f>
        <v>0</v>
      </c>
      <c r="CZ525">
        <f>AH525</f>
        <v>0</v>
      </c>
      <c r="DA525">
        <f>AL525</f>
        <v>1</v>
      </c>
      <c r="DB525">
        <f t="shared" si="171"/>
        <v>0</v>
      </c>
      <c r="DC525">
        <f t="shared" si="172"/>
        <v>0</v>
      </c>
      <c r="DD525" t="s">
        <v>3</v>
      </c>
      <c r="DE525" t="s">
        <v>3</v>
      </c>
      <c r="DF525">
        <f t="shared" si="175"/>
        <v>0</v>
      </c>
      <c r="DG525">
        <f>ROUND(ROUND(AF525,2)*CX525,2)</f>
        <v>0</v>
      </c>
      <c r="DH525">
        <f t="shared" si="173"/>
        <v>0</v>
      </c>
      <c r="DI525">
        <f t="shared" si="174"/>
        <v>0</v>
      </c>
      <c r="DJ525">
        <f>DI525</f>
        <v>0</v>
      </c>
      <c r="DK525">
        <v>0</v>
      </c>
      <c r="DL525" t="s">
        <v>3</v>
      </c>
      <c r="DM525">
        <v>0</v>
      </c>
      <c r="DN525" t="s">
        <v>3</v>
      </c>
      <c r="DO525">
        <v>0</v>
      </c>
    </row>
    <row r="526" spans="1:119" x14ac:dyDescent="0.2">
      <c r="A526">
        <f>ROW(Source!A575)</f>
        <v>575</v>
      </c>
      <c r="B526">
        <v>72309884</v>
      </c>
      <c r="C526">
        <v>72311698</v>
      </c>
      <c r="D526">
        <v>68783992</v>
      </c>
      <c r="E526">
        <v>1</v>
      </c>
      <c r="F526">
        <v>1</v>
      </c>
      <c r="G526">
        <v>1</v>
      </c>
      <c r="H526">
        <v>2</v>
      </c>
      <c r="I526" t="s">
        <v>1052</v>
      </c>
      <c r="J526" t="s">
        <v>1053</v>
      </c>
      <c r="K526" t="s">
        <v>1054</v>
      </c>
      <c r="L526">
        <v>1368</v>
      </c>
      <c r="N526">
        <v>1011</v>
      </c>
      <c r="O526" t="s">
        <v>926</v>
      </c>
      <c r="P526" t="s">
        <v>926</v>
      </c>
      <c r="Q526">
        <v>1</v>
      </c>
      <c r="W526">
        <v>0</v>
      </c>
      <c r="X526">
        <v>916669634</v>
      </c>
      <c r="Y526">
        <f t="shared" si="170"/>
        <v>0.94</v>
      </c>
      <c r="AA526">
        <v>0</v>
      </c>
      <c r="AB526">
        <v>1159.72</v>
      </c>
      <c r="AC526">
        <v>393.89</v>
      </c>
      <c r="AD526">
        <v>0</v>
      </c>
      <c r="AE526">
        <v>0</v>
      </c>
      <c r="AF526">
        <v>865.46</v>
      </c>
      <c r="AG526">
        <v>393.89</v>
      </c>
      <c r="AH526">
        <v>0</v>
      </c>
      <c r="AI526">
        <v>1</v>
      </c>
      <c r="AJ526">
        <v>1.34</v>
      </c>
      <c r="AK526">
        <v>1</v>
      </c>
      <c r="AL526">
        <v>1</v>
      </c>
      <c r="AM526">
        <v>2</v>
      </c>
      <c r="AN526">
        <v>0</v>
      </c>
      <c r="AO526">
        <v>0</v>
      </c>
      <c r="AP526">
        <v>1</v>
      </c>
      <c r="AQ526">
        <v>1</v>
      </c>
      <c r="AR526">
        <v>0</v>
      </c>
      <c r="AS526" t="s">
        <v>3</v>
      </c>
      <c r="AT526">
        <v>0.94</v>
      </c>
      <c r="AU526" t="s">
        <v>3</v>
      </c>
      <c r="AV526">
        <v>1</v>
      </c>
      <c r="AW526">
        <v>2</v>
      </c>
      <c r="AX526">
        <v>72311705</v>
      </c>
      <c r="AY526">
        <v>2</v>
      </c>
      <c r="AZ526">
        <v>98304</v>
      </c>
      <c r="BA526">
        <v>575</v>
      </c>
      <c r="BB526">
        <v>1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813.53239999999994</v>
      </c>
      <c r="BL526">
        <v>370.25659999999999</v>
      </c>
      <c r="BM526">
        <v>0</v>
      </c>
      <c r="BN526">
        <v>0</v>
      </c>
      <c r="BO526">
        <v>0.94</v>
      </c>
      <c r="BP526">
        <v>1</v>
      </c>
      <c r="BQ526">
        <v>0</v>
      </c>
      <c r="BR526">
        <v>813.53239999999994</v>
      </c>
      <c r="BS526">
        <v>370.25659999999999</v>
      </c>
      <c r="BT526">
        <v>0</v>
      </c>
      <c r="BU526">
        <v>0</v>
      </c>
      <c r="BV526">
        <v>0.94</v>
      </c>
      <c r="BW526">
        <v>1</v>
      </c>
      <c r="CV526">
        <v>0</v>
      </c>
      <c r="CW526">
        <f>ROUND(Y526*Source!I575*DO526,7)</f>
        <v>0.19739999999999999</v>
      </c>
      <c r="CX526">
        <f>ROUND(Y526*Source!I575,7)</f>
        <v>0.19739999999999999</v>
      </c>
      <c r="CY526">
        <f>AB526</f>
        <v>1159.72</v>
      </c>
      <c r="CZ526">
        <f>AF526</f>
        <v>865.46</v>
      </c>
      <c r="DA526">
        <f>AJ526</f>
        <v>1.34</v>
      </c>
      <c r="DB526">
        <f t="shared" si="171"/>
        <v>813.53</v>
      </c>
      <c r="DC526">
        <f t="shared" si="172"/>
        <v>370.26</v>
      </c>
      <c r="DD526" t="s">
        <v>3</v>
      </c>
      <c r="DE526" t="s">
        <v>3</v>
      </c>
      <c r="DF526">
        <f t="shared" si="175"/>
        <v>0</v>
      </c>
      <c r="DG526">
        <f>ROUND(ROUND(AF526*AJ526,2)*CX526,2)</f>
        <v>228.93</v>
      </c>
      <c r="DH526">
        <f t="shared" si="173"/>
        <v>77.75</v>
      </c>
      <c r="DI526">
        <f t="shared" si="174"/>
        <v>0</v>
      </c>
      <c r="DJ526">
        <f>DG526+DH526</f>
        <v>306.68</v>
      </c>
      <c r="DK526">
        <v>0</v>
      </c>
      <c r="DL526" t="s">
        <v>947</v>
      </c>
      <c r="DM526">
        <v>4</v>
      </c>
      <c r="DN526" t="s">
        <v>922</v>
      </c>
      <c r="DO526">
        <v>1</v>
      </c>
    </row>
    <row r="527" spans="1:119" x14ac:dyDescent="0.2">
      <c r="A527">
        <f>ROW(Source!A575)</f>
        <v>575</v>
      </c>
      <c r="B527">
        <v>72309884</v>
      </c>
      <c r="C527">
        <v>72311698</v>
      </c>
      <c r="D527">
        <v>68784658</v>
      </c>
      <c r="E527">
        <v>1</v>
      </c>
      <c r="F527">
        <v>1</v>
      </c>
      <c r="G527">
        <v>1</v>
      </c>
      <c r="H527">
        <v>2</v>
      </c>
      <c r="I527" t="s">
        <v>1055</v>
      </c>
      <c r="J527" t="s">
        <v>1056</v>
      </c>
      <c r="K527" t="s">
        <v>1057</v>
      </c>
      <c r="L527">
        <v>1368</v>
      </c>
      <c r="N527">
        <v>1011</v>
      </c>
      <c r="O527" t="s">
        <v>926</v>
      </c>
      <c r="P527" t="s">
        <v>926</v>
      </c>
      <c r="Q527">
        <v>1</v>
      </c>
      <c r="W527">
        <v>0</v>
      </c>
      <c r="X527">
        <v>-1516624643</v>
      </c>
      <c r="Y527">
        <f t="shared" si="170"/>
        <v>4.24</v>
      </c>
      <c r="AA527">
        <v>0</v>
      </c>
      <c r="AB527">
        <v>29.68</v>
      </c>
      <c r="AC527">
        <v>0</v>
      </c>
      <c r="AD527">
        <v>0</v>
      </c>
      <c r="AE527">
        <v>0</v>
      </c>
      <c r="AF527">
        <v>29.68</v>
      </c>
      <c r="AG527">
        <v>0</v>
      </c>
      <c r="AH527">
        <v>0</v>
      </c>
      <c r="AI527">
        <v>1</v>
      </c>
      <c r="AJ527">
        <v>1</v>
      </c>
      <c r="AK527">
        <v>1</v>
      </c>
      <c r="AL527">
        <v>1</v>
      </c>
      <c r="AM527">
        <v>-2</v>
      </c>
      <c r="AN527">
        <v>0</v>
      </c>
      <c r="AO527">
        <v>0</v>
      </c>
      <c r="AP527">
        <v>1</v>
      </c>
      <c r="AQ527">
        <v>1</v>
      </c>
      <c r="AR527">
        <v>0</v>
      </c>
      <c r="AS527" t="s">
        <v>3</v>
      </c>
      <c r="AT527">
        <v>4.24</v>
      </c>
      <c r="AU527" t="s">
        <v>3</v>
      </c>
      <c r="AV527">
        <v>1</v>
      </c>
      <c r="AW527">
        <v>2</v>
      </c>
      <c r="AX527">
        <v>72311706</v>
      </c>
      <c r="AY527">
        <v>2</v>
      </c>
      <c r="AZ527">
        <v>32768</v>
      </c>
      <c r="BA527">
        <v>576</v>
      </c>
      <c r="BB527">
        <v>1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125.84320000000001</v>
      </c>
      <c r="BL527">
        <v>0</v>
      </c>
      <c r="BM527">
        <v>0</v>
      </c>
      <c r="BN527">
        <v>0</v>
      </c>
      <c r="BO527">
        <v>0</v>
      </c>
      <c r="BP527">
        <v>1</v>
      </c>
      <c r="BQ527">
        <v>0</v>
      </c>
      <c r="BR527">
        <v>125.84320000000001</v>
      </c>
      <c r="BS527">
        <v>0</v>
      </c>
      <c r="BT527">
        <v>0</v>
      </c>
      <c r="BU527">
        <v>0</v>
      </c>
      <c r="BV527">
        <v>0</v>
      </c>
      <c r="BW527">
        <v>1</v>
      </c>
      <c r="CV527">
        <v>0</v>
      </c>
      <c r="CW527">
        <f>ROUND(Y527*Source!I575*DO527,7)</f>
        <v>0</v>
      </c>
      <c r="CX527">
        <f>ROUND(Y527*Source!I575,7)</f>
        <v>0.89039999999999997</v>
      </c>
      <c r="CY527">
        <f>AB527</f>
        <v>29.68</v>
      </c>
      <c r="CZ527">
        <f>AF527</f>
        <v>29.68</v>
      </c>
      <c r="DA527">
        <f>AJ527</f>
        <v>1</v>
      </c>
      <c r="DB527">
        <f t="shared" si="171"/>
        <v>125.84</v>
      </c>
      <c r="DC527">
        <f t="shared" si="172"/>
        <v>0</v>
      </c>
      <c r="DD527" t="s">
        <v>3</v>
      </c>
      <c r="DE527" t="s">
        <v>3</v>
      </c>
      <c r="DF527">
        <f t="shared" si="175"/>
        <v>0</v>
      </c>
      <c r="DG527">
        <f>ROUND(ROUND(AF527,2)*CX527,2)</f>
        <v>26.43</v>
      </c>
      <c r="DH527">
        <f t="shared" si="173"/>
        <v>0</v>
      </c>
      <c r="DI527">
        <f t="shared" si="174"/>
        <v>0</v>
      </c>
      <c r="DJ527">
        <f>DG527+DH527</f>
        <v>26.43</v>
      </c>
      <c r="DK527">
        <v>1</v>
      </c>
      <c r="DL527" t="s">
        <v>3</v>
      </c>
      <c r="DM527">
        <v>0</v>
      </c>
      <c r="DN527" t="s">
        <v>3</v>
      </c>
      <c r="DO527">
        <v>0</v>
      </c>
    </row>
    <row r="528" spans="1:119" x14ac:dyDescent="0.2">
      <c r="A528">
        <f>ROW(Source!A578)</f>
        <v>578</v>
      </c>
      <c r="B528">
        <v>72309884</v>
      </c>
      <c r="C528">
        <v>72311710</v>
      </c>
      <c r="D528">
        <v>68776373</v>
      </c>
      <c r="E528">
        <v>117</v>
      </c>
      <c r="F528">
        <v>1</v>
      </c>
      <c r="G528">
        <v>1</v>
      </c>
      <c r="H528">
        <v>1</v>
      </c>
      <c r="I528" t="s">
        <v>928</v>
      </c>
      <c r="J528" t="s">
        <v>3</v>
      </c>
      <c r="K528" t="s">
        <v>929</v>
      </c>
      <c r="L528">
        <v>1191</v>
      </c>
      <c r="N528">
        <v>1013</v>
      </c>
      <c r="O528" t="s">
        <v>922</v>
      </c>
      <c r="P528" t="s">
        <v>922</v>
      </c>
      <c r="Q528">
        <v>1</v>
      </c>
      <c r="W528">
        <v>0</v>
      </c>
      <c r="X528">
        <v>370475345</v>
      </c>
      <c r="Y528">
        <f t="shared" si="170"/>
        <v>135</v>
      </c>
      <c r="AA528">
        <v>0</v>
      </c>
      <c r="AB528">
        <v>0</v>
      </c>
      <c r="AC528">
        <v>0</v>
      </c>
      <c r="AD528">
        <v>320.41000000000003</v>
      </c>
      <c r="AE528">
        <v>0</v>
      </c>
      <c r="AF528">
        <v>0</v>
      </c>
      <c r="AG528">
        <v>0</v>
      </c>
      <c r="AH528">
        <v>320.41000000000003</v>
      </c>
      <c r="AI528">
        <v>1</v>
      </c>
      <c r="AJ528">
        <v>1</v>
      </c>
      <c r="AK528">
        <v>1</v>
      </c>
      <c r="AL528">
        <v>1</v>
      </c>
      <c r="AM528">
        <v>-2</v>
      </c>
      <c r="AN528">
        <v>0</v>
      </c>
      <c r="AO528">
        <v>0</v>
      </c>
      <c r="AP528">
        <v>1</v>
      </c>
      <c r="AQ528">
        <v>1</v>
      </c>
      <c r="AR528">
        <v>0</v>
      </c>
      <c r="AS528" t="s">
        <v>3</v>
      </c>
      <c r="AT528">
        <v>135</v>
      </c>
      <c r="AU528" t="s">
        <v>3</v>
      </c>
      <c r="AV528">
        <v>1</v>
      </c>
      <c r="AW528">
        <v>2</v>
      </c>
      <c r="AX528">
        <v>72311719</v>
      </c>
      <c r="AY528">
        <v>2</v>
      </c>
      <c r="AZ528">
        <v>131072</v>
      </c>
      <c r="BA528">
        <v>578</v>
      </c>
      <c r="BB528">
        <v>1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43255.350000000006</v>
      </c>
      <c r="BN528">
        <v>135</v>
      </c>
      <c r="BO528">
        <v>0</v>
      </c>
      <c r="BP528">
        <v>1</v>
      </c>
      <c r="BQ528">
        <v>0</v>
      </c>
      <c r="BR528">
        <v>0</v>
      </c>
      <c r="BS528">
        <v>0</v>
      </c>
      <c r="BT528">
        <v>43255.350000000006</v>
      </c>
      <c r="BU528">
        <v>135</v>
      </c>
      <c r="BV528">
        <v>0</v>
      </c>
      <c r="BW528">
        <v>1</v>
      </c>
      <c r="CU528">
        <f>ROUND(AT528*Source!I578*AH528*AL528,2)</f>
        <v>236.17</v>
      </c>
      <c r="CV528">
        <f>ROUND(Y528*Source!I578,7)</f>
        <v>0.73709999999999998</v>
      </c>
      <c r="CW528">
        <v>0</v>
      </c>
      <c r="CX528">
        <f>ROUND(Y528*Source!I578,7)</f>
        <v>0.73709999999999998</v>
      </c>
      <c r="CY528">
        <f>AD528</f>
        <v>320.41000000000003</v>
      </c>
      <c r="CZ528">
        <f>AH528</f>
        <v>320.41000000000003</v>
      </c>
      <c r="DA528">
        <f>AL528</f>
        <v>1</v>
      </c>
      <c r="DB528">
        <f t="shared" si="171"/>
        <v>43255.35</v>
      </c>
      <c r="DC528">
        <f t="shared" si="172"/>
        <v>0</v>
      </c>
      <c r="DD528" t="s">
        <v>3</v>
      </c>
      <c r="DE528" t="s">
        <v>3</v>
      </c>
      <c r="DF528">
        <f t="shared" si="175"/>
        <v>0</v>
      </c>
      <c r="DG528">
        <f>ROUND(ROUND(AF528,2)*CX528,2)</f>
        <v>0</v>
      </c>
      <c r="DH528">
        <f t="shared" si="173"/>
        <v>0</v>
      </c>
      <c r="DI528">
        <f t="shared" si="174"/>
        <v>236.17</v>
      </c>
      <c r="DJ528">
        <f>DI528</f>
        <v>236.17</v>
      </c>
      <c r="DK528">
        <v>1</v>
      </c>
      <c r="DL528" t="s">
        <v>3</v>
      </c>
      <c r="DM528">
        <v>0</v>
      </c>
      <c r="DN528" t="s">
        <v>3</v>
      </c>
      <c r="DO528">
        <v>0</v>
      </c>
    </row>
    <row r="529" spans="1:119" x14ac:dyDescent="0.2">
      <c r="A529">
        <f>ROW(Source!A578)</f>
        <v>578</v>
      </c>
      <c r="B529">
        <v>72309884</v>
      </c>
      <c r="C529">
        <v>72311710</v>
      </c>
      <c r="D529">
        <v>68776608</v>
      </c>
      <c r="E529">
        <v>117</v>
      </c>
      <c r="F529">
        <v>1</v>
      </c>
      <c r="G529">
        <v>1</v>
      </c>
      <c r="H529">
        <v>1</v>
      </c>
      <c r="I529" t="s">
        <v>920</v>
      </c>
      <c r="J529" t="s">
        <v>3</v>
      </c>
      <c r="K529" t="s">
        <v>921</v>
      </c>
      <c r="L529">
        <v>1191</v>
      </c>
      <c r="N529">
        <v>1013</v>
      </c>
      <c r="O529" t="s">
        <v>922</v>
      </c>
      <c r="P529" t="s">
        <v>922</v>
      </c>
      <c r="Q529">
        <v>1</v>
      </c>
      <c r="W529">
        <v>0</v>
      </c>
      <c r="X529">
        <v>-1417349443</v>
      </c>
      <c r="Y529">
        <f t="shared" si="170"/>
        <v>18.12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1</v>
      </c>
      <c r="AJ529">
        <v>1</v>
      </c>
      <c r="AK529">
        <v>1</v>
      </c>
      <c r="AL529">
        <v>1</v>
      </c>
      <c r="AM529">
        <v>-2</v>
      </c>
      <c r="AN529">
        <v>0</v>
      </c>
      <c r="AO529">
        <v>0</v>
      </c>
      <c r="AP529">
        <v>1</v>
      </c>
      <c r="AQ529">
        <v>1</v>
      </c>
      <c r="AR529">
        <v>0</v>
      </c>
      <c r="AS529" t="s">
        <v>3</v>
      </c>
      <c r="AT529">
        <v>18.12</v>
      </c>
      <c r="AU529" t="s">
        <v>3</v>
      </c>
      <c r="AV529">
        <v>2</v>
      </c>
      <c r="AW529">
        <v>2</v>
      </c>
      <c r="AX529">
        <v>72311720</v>
      </c>
      <c r="AY529">
        <v>1</v>
      </c>
      <c r="AZ529">
        <v>0</v>
      </c>
      <c r="BA529">
        <v>579</v>
      </c>
      <c r="BB529">
        <v>1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CV529">
        <v>0</v>
      </c>
      <c r="CW529">
        <v>0</v>
      </c>
      <c r="CX529">
        <f>ROUND(Y529*Source!I578,7)</f>
        <v>9.8935200000000001E-2</v>
      </c>
      <c r="CY529">
        <f>AD529</f>
        <v>0</v>
      </c>
      <c r="CZ529">
        <f>AH529</f>
        <v>0</v>
      </c>
      <c r="DA529">
        <f>AL529</f>
        <v>1</v>
      </c>
      <c r="DB529">
        <f t="shared" si="171"/>
        <v>0</v>
      </c>
      <c r="DC529">
        <f t="shared" si="172"/>
        <v>0</v>
      </c>
      <c r="DD529" t="s">
        <v>3</v>
      </c>
      <c r="DE529" t="s">
        <v>3</v>
      </c>
      <c r="DF529">
        <f t="shared" si="175"/>
        <v>0</v>
      </c>
      <c r="DG529">
        <f>ROUND(ROUND(AF529,2)*CX529,2)</f>
        <v>0</v>
      </c>
      <c r="DH529">
        <f t="shared" si="173"/>
        <v>0</v>
      </c>
      <c r="DI529">
        <f t="shared" si="174"/>
        <v>0</v>
      </c>
      <c r="DJ529">
        <f>DI529</f>
        <v>0</v>
      </c>
      <c r="DK529">
        <v>0</v>
      </c>
      <c r="DL529" t="s">
        <v>3</v>
      </c>
      <c r="DM529">
        <v>0</v>
      </c>
      <c r="DN529" t="s">
        <v>3</v>
      </c>
      <c r="DO529">
        <v>0</v>
      </c>
    </row>
    <row r="530" spans="1:119" x14ac:dyDescent="0.2">
      <c r="A530">
        <f>ROW(Source!A578)</f>
        <v>578</v>
      </c>
      <c r="B530">
        <v>72309884</v>
      </c>
      <c r="C530">
        <v>72311710</v>
      </c>
      <c r="D530">
        <v>68783100</v>
      </c>
      <c r="E530">
        <v>1</v>
      </c>
      <c r="F530">
        <v>1</v>
      </c>
      <c r="G530">
        <v>1</v>
      </c>
      <c r="H530">
        <v>2</v>
      </c>
      <c r="I530" t="s">
        <v>1058</v>
      </c>
      <c r="J530" t="s">
        <v>1059</v>
      </c>
      <c r="K530" t="s">
        <v>1060</v>
      </c>
      <c r="L530">
        <v>1368</v>
      </c>
      <c r="N530">
        <v>1011</v>
      </c>
      <c r="O530" t="s">
        <v>926</v>
      </c>
      <c r="P530" t="s">
        <v>926</v>
      </c>
      <c r="Q530">
        <v>1</v>
      </c>
      <c r="W530">
        <v>0</v>
      </c>
      <c r="X530">
        <v>1380566452</v>
      </c>
      <c r="Y530">
        <f t="shared" si="170"/>
        <v>18</v>
      </c>
      <c r="AA530">
        <v>0</v>
      </c>
      <c r="AB530">
        <v>1105.93</v>
      </c>
      <c r="AC530">
        <v>529.11</v>
      </c>
      <c r="AD530">
        <v>0</v>
      </c>
      <c r="AE530">
        <v>0</v>
      </c>
      <c r="AF530">
        <v>1105.93</v>
      </c>
      <c r="AG530">
        <v>529.11</v>
      </c>
      <c r="AH530">
        <v>0</v>
      </c>
      <c r="AI530">
        <v>1</v>
      </c>
      <c r="AJ530">
        <v>1</v>
      </c>
      <c r="AK530">
        <v>1</v>
      </c>
      <c r="AL530">
        <v>1</v>
      </c>
      <c r="AM530">
        <v>-2</v>
      </c>
      <c r="AN530">
        <v>0</v>
      </c>
      <c r="AO530">
        <v>0</v>
      </c>
      <c r="AP530">
        <v>1</v>
      </c>
      <c r="AQ530">
        <v>1</v>
      </c>
      <c r="AR530">
        <v>0</v>
      </c>
      <c r="AS530" t="s">
        <v>3</v>
      </c>
      <c r="AT530">
        <v>18</v>
      </c>
      <c r="AU530" t="s">
        <v>3</v>
      </c>
      <c r="AV530">
        <v>1</v>
      </c>
      <c r="AW530">
        <v>2</v>
      </c>
      <c r="AX530">
        <v>72311721</v>
      </c>
      <c r="AY530">
        <v>2</v>
      </c>
      <c r="AZ530">
        <v>65536</v>
      </c>
      <c r="BA530">
        <v>580</v>
      </c>
      <c r="BB530">
        <v>1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19906.740000000002</v>
      </c>
      <c r="BL530">
        <v>9523.98</v>
      </c>
      <c r="BM530">
        <v>0</v>
      </c>
      <c r="BN530">
        <v>0</v>
      </c>
      <c r="BO530">
        <v>18</v>
      </c>
      <c r="BP530">
        <v>1</v>
      </c>
      <c r="BQ530">
        <v>0</v>
      </c>
      <c r="BR530">
        <v>19906.740000000002</v>
      </c>
      <c r="BS530">
        <v>9523.98</v>
      </c>
      <c r="BT530">
        <v>0</v>
      </c>
      <c r="BU530">
        <v>0</v>
      </c>
      <c r="BV530">
        <v>18</v>
      </c>
      <c r="BW530">
        <v>1</v>
      </c>
      <c r="CV530">
        <v>0</v>
      </c>
      <c r="CW530">
        <f>ROUND(Y530*Source!I578*DO530,7)</f>
        <v>9.8280000000000006E-2</v>
      </c>
      <c r="CX530">
        <f>ROUND(Y530*Source!I578,7)</f>
        <v>9.8280000000000006E-2</v>
      </c>
      <c r="CY530">
        <f>AB530</f>
        <v>1105.93</v>
      </c>
      <c r="CZ530">
        <f>AF530</f>
        <v>1105.93</v>
      </c>
      <c r="DA530">
        <f>AJ530</f>
        <v>1</v>
      </c>
      <c r="DB530">
        <f t="shared" si="171"/>
        <v>19906.740000000002</v>
      </c>
      <c r="DC530">
        <f t="shared" si="172"/>
        <v>9523.98</v>
      </c>
      <c r="DD530" t="s">
        <v>3</v>
      </c>
      <c r="DE530" t="s">
        <v>3</v>
      </c>
      <c r="DF530">
        <f t="shared" si="175"/>
        <v>0</v>
      </c>
      <c r="DG530">
        <f>ROUND(ROUND(AF530,2)*CX530,2)</f>
        <v>108.69</v>
      </c>
      <c r="DH530">
        <f t="shared" si="173"/>
        <v>52</v>
      </c>
      <c r="DI530">
        <f t="shared" si="174"/>
        <v>0</v>
      </c>
      <c r="DJ530">
        <f>DG530+DH530</f>
        <v>160.69</v>
      </c>
      <c r="DK530">
        <v>1</v>
      </c>
      <c r="DL530" t="s">
        <v>927</v>
      </c>
      <c r="DM530">
        <v>6</v>
      </c>
      <c r="DN530" t="s">
        <v>922</v>
      </c>
      <c r="DO530">
        <v>1</v>
      </c>
    </row>
    <row r="531" spans="1:119" x14ac:dyDescent="0.2">
      <c r="A531">
        <f>ROW(Source!A578)</f>
        <v>578</v>
      </c>
      <c r="B531">
        <v>72309884</v>
      </c>
      <c r="C531">
        <v>72311710</v>
      </c>
      <c r="D531">
        <v>68783409</v>
      </c>
      <c r="E531">
        <v>1</v>
      </c>
      <c r="F531">
        <v>1</v>
      </c>
      <c r="G531">
        <v>1</v>
      </c>
      <c r="H531">
        <v>2</v>
      </c>
      <c r="I531" t="s">
        <v>1061</v>
      </c>
      <c r="J531" t="s">
        <v>1062</v>
      </c>
      <c r="K531" t="s">
        <v>1063</v>
      </c>
      <c r="L531">
        <v>1368</v>
      </c>
      <c r="N531">
        <v>1011</v>
      </c>
      <c r="O531" t="s">
        <v>926</v>
      </c>
      <c r="P531" t="s">
        <v>926</v>
      </c>
      <c r="Q531">
        <v>1</v>
      </c>
      <c r="W531">
        <v>0</v>
      </c>
      <c r="X531">
        <v>-521523170</v>
      </c>
      <c r="Y531">
        <f t="shared" si="170"/>
        <v>5.93</v>
      </c>
      <c r="AA531">
        <v>0</v>
      </c>
      <c r="AB531">
        <v>15.46</v>
      </c>
      <c r="AC531">
        <v>0</v>
      </c>
      <c r="AD531">
        <v>0</v>
      </c>
      <c r="AE531">
        <v>0</v>
      </c>
      <c r="AF531">
        <v>8.5399999999999991</v>
      </c>
      <c r="AG531">
        <v>0</v>
      </c>
      <c r="AH531">
        <v>0</v>
      </c>
      <c r="AI531">
        <v>1</v>
      </c>
      <c r="AJ531">
        <v>1.81</v>
      </c>
      <c r="AK531">
        <v>1</v>
      </c>
      <c r="AL531">
        <v>1</v>
      </c>
      <c r="AM531">
        <v>2</v>
      </c>
      <c r="AN531">
        <v>0</v>
      </c>
      <c r="AO531">
        <v>0</v>
      </c>
      <c r="AP531">
        <v>1</v>
      </c>
      <c r="AQ531">
        <v>1</v>
      </c>
      <c r="AR531">
        <v>0</v>
      </c>
      <c r="AS531" t="s">
        <v>3</v>
      </c>
      <c r="AT531">
        <v>5.93</v>
      </c>
      <c r="AU531" t="s">
        <v>3</v>
      </c>
      <c r="AV531">
        <v>1</v>
      </c>
      <c r="AW531">
        <v>2</v>
      </c>
      <c r="AX531">
        <v>72311722</v>
      </c>
      <c r="AY531">
        <v>1</v>
      </c>
      <c r="AZ531">
        <v>0</v>
      </c>
      <c r="BA531">
        <v>581</v>
      </c>
      <c r="BB531">
        <v>1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50.642199999999995</v>
      </c>
      <c r="BL531">
        <v>0</v>
      </c>
      <c r="BM531">
        <v>0</v>
      </c>
      <c r="BN531">
        <v>0</v>
      </c>
      <c r="BO531">
        <v>0</v>
      </c>
      <c r="BP531">
        <v>1</v>
      </c>
      <c r="BQ531">
        <v>0</v>
      </c>
      <c r="BR531">
        <v>50.642199999999995</v>
      </c>
      <c r="BS531">
        <v>0</v>
      </c>
      <c r="BT531">
        <v>0</v>
      </c>
      <c r="BU531">
        <v>0</v>
      </c>
      <c r="BV531">
        <v>0</v>
      </c>
      <c r="BW531">
        <v>1</v>
      </c>
      <c r="CV531">
        <v>0</v>
      </c>
      <c r="CW531">
        <f>ROUND(Y531*Source!I578*DO531,7)</f>
        <v>0</v>
      </c>
      <c r="CX531">
        <f>ROUND(Y531*Source!I578,7)</f>
        <v>3.2377799999999998E-2</v>
      </c>
      <c r="CY531">
        <f>AB531</f>
        <v>15.46</v>
      </c>
      <c r="CZ531">
        <f>AF531</f>
        <v>8.5399999999999991</v>
      </c>
      <c r="DA531">
        <f>AJ531</f>
        <v>1.81</v>
      </c>
      <c r="DB531">
        <f t="shared" si="171"/>
        <v>50.64</v>
      </c>
      <c r="DC531">
        <f t="shared" si="172"/>
        <v>0</v>
      </c>
      <c r="DD531" t="s">
        <v>3</v>
      </c>
      <c r="DE531" t="s">
        <v>3</v>
      </c>
      <c r="DF531">
        <f t="shared" si="175"/>
        <v>0</v>
      </c>
      <c r="DG531">
        <f>ROUND(ROUND(AF531*AJ531,2)*CX531,2)</f>
        <v>0.5</v>
      </c>
      <c r="DH531">
        <f t="shared" si="173"/>
        <v>0</v>
      </c>
      <c r="DI531">
        <f t="shared" si="174"/>
        <v>0</v>
      </c>
      <c r="DJ531">
        <f>DG531+DH531</f>
        <v>0.5</v>
      </c>
      <c r="DK531">
        <v>0</v>
      </c>
      <c r="DL531" t="s">
        <v>3</v>
      </c>
      <c r="DM531">
        <v>0</v>
      </c>
      <c r="DN531" t="s">
        <v>3</v>
      </c>
      <c r="DO531">
        <v>0</v>
      </c>
    </row>
    <row r="532" spans="1:119" x14ac:dyDescent="0.2">
      <c r="A532">
        <f>ROW(Source!A578)</f>
        <v>578</v>
      </c>
      <c r="B532">
        <v>72309884</v>
      </c>
      <c r="C532">
        <v>72311710</v>
      </c>
      <c r="D532">
        <v>68784047</v>
      </c>
      <c r="E532">
        <v>1</v>
      </c>
      <c r="F532">
        <v>1</v>
      </c>
      <c r="G532">
        <v>1</v>
      </c>
      <c r="H532">
        <v>2</v>
      </c>
      <c r="I532" t="s">
        <v>978</v>
      </c>
      <c r="J532" t="s">
        <v>979</v>
      </c>
      <c r="K532" t="s">
        <v>980</v>
      </c>
      <c r="L532">
        <v>1368</v>
      </c>
      <c r="N532">
        <v>1011</v>
      </c>
      <c r="O532" t="s">
        <v>926</v>
      </c>
      <c r="P532" t="s">
        <v>926</v>
      </c>
      <c r="Q532">
        <v>1</v>
      </c>
      <c r="W532">
        <v>0</v>
      </c>
      <c r="X532">
        <v>-849950259</v>
      </c>
      <c r="Y532">
        <f t="shared" si="170"/>
        <v>0.12</v>
      </c>
      <c r="AA532">
        <v>0</v>
      </c>
      <c r="AB532">
        <v>579.09</v>
      </c>
      <c r="AC532">
        <v>393.89</v>
      </c>
      <c r="AD532">
        <v>0</v>
      </c>
      <c r="AE532">
        <v>0</v>
      </c>
      <c r="AF532">
        <v>579.09</v>
      </c>
      <c r="AG532">
        <v>393.89</v>
      </c>
      <c r="AH532">
        <v>0</v>
      </c>
      <c r="AI532">
        <v>1</v>
      </c>
      <c r="AJ532">
        <v>1</v>
      </c>
      <c r="AK532">
        <v>1</v>
      </c>
      <c r="AL532">
        <v>1</v>
      </c>
      <c r="AM532">
        <v>-2</v>
      </c>
      <c r="AN532">
        <v>0</v>
      </c>
      <c r="AO532">
        <v>0</v>
      </c>
      <c r="AP532">
        <v>1</v>
      </c>
      <c r="AQ532">
        <v>1</v>
      </c>
      <c r="AR532">
        <v>0</v>
      </c>
      <c r="AS532" t="s">
        <v>3</v>
      </c>
      <c r="AT532">
        <v>0.12</v>
      </c>
      <c r="AU532" t="s">
        <v>3</v>
      </c>
      <c r="AV532">
        <v>1</v>
      </c>
      <c r="AW532">
        <v>2</v>
      </c>
      <c r="AX532">
        <v>72311723</v>
      </c>
      <c r="AY532">
        <v>2</v>
      </c>
      <c r="AZ532">
        <v>98304</v>
      </c>
      <c r="BA532">
        <v>582</v>
      </c>
      <c r="BB532">
        <v>1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69.490800000000007</v>
      </c>
      <c r="BL532">
        <v>47.266799999999996</v>
      </c>
      <c r="BM532">
        <v>0</v>
      </c>
      <c r="BN532">
        <v>0</v>
      </c>
      <c r="BO532">
        <v>0.12</v>
      </c>
      <c r="BP532">
        <v>1</v>
      </c>
      <c r="BQ532">
        <v>0</v>
      </c>
      <c r="BR532">
        <v>69.490800000000007</v>
      </c>
      <c r="BS532">
        <v>47.266799999999996</v>
      </c>
      <c r="BT532">
        <v>0</v>
      </c>
      <c r="BU532">
        <v>0</v>
      </c>
      <c r="BV532">
        <v>0.12</v>
      </c>
      <c r="BW532">
        <v>1</v>
      </c>
      <c r="CV532">
        <v>0</v>
      </c>
      <c r="CW532">
        <f>ROUND(Y532*Source!I578*DO532,7)</f>
        <v>6.5519999999999999E-4</v>
      </c>
      <c r="CX532">
        <f>ROUND(Y532*Source!I578,7)</f>
        <v>6.5519999999999999E-4</v>
      </c>
      <c r="CY532">
        <f>AB532</f>
        <v>579.09</v>
      </c>
      <c r="CZ532">
        <f>AF532</f>
        <v>579.09</v>
      </c>
      <c r="DA532">
        <f>AJ532</f>
        <v>1</v>
      </c>
      <c r="DB532">
        <f t="shared" si="171"/>
        <v>69.489999999999995</v>
      </c>
      <c r="DC532">
        <f t="shared" si="172"/>
        <v>47.27</v>
      </c>
      <c r="DD532" t="s">
        <v>3</v>
      </c>
      <c r="DE532" t="s">
        <v>3</v>
      </c>
      <c r="DF532">
        <f t="shared" si="175"/>
        <v>0</v>
      </c>
      <c r="DG532">
        <f t="shared" ref="DG532:DG557" si="176">ROUND(ROUND(AF532,2)*CX532,2)</f>
        <v>0.38</v>
      </c>
      <c r="DH532">
        <f t="shared" si="173"/>
        <v>0.26</v>
      </c>
      <c r="DI532">
        <f t="shared" si="174"/>
        <v>0</v>
      </c>
      <c r="DJ532">
        <f>DG532+DH532</f>
        <v>0.64</v>
      </c>
      <c r="DK532">
        <v>1</v>
      </c>
      <c r="DL532" t="s">
        <v>947</v>
      </c>
      <c r="DM532">
        <v>4</v>
      </c>
      <c r="DN532" t="s">
        <v>922</v>
      </c>
      <c r="DO532">
        <v>1</v>
      </c>
    </row>
    <row r="533" spans="1:119" x14ac:dyDescent="0.2">
      <c r="A533">
        <f>ROW(Source!A578)</f>
        <v>578</v>
      </c>
      <c r="B533">
        <v>72309884</v>
      </c>
      <c r="C533">
        <v>72311710</v>
      </c>
      <c r="D533">
        <v>68851311</v>
      </c>
      <c r="E533">
        <v>1</v>
      </c>
      <c r="F533">
        <v>1</v>
      </c>
      <c r="G533">
        <v>1</v>
      </c>
      <c r="H533">
        <v>3</v>
      </c>
      <c r="I533" t="s">
        <v>1064</v>
      </c>
      <c r="J533" t="s">
        <v>1065</v>
      </c>
      <c r="K533" t="s">
        <v>1066</v>
      </c>
      <c r="L533">
        <v>1339</v>
      </c>
      <c r="N533">
        <v>1007</v>
      </c>
      <c r="O533" t="s">
        <v>231</v>
      </c>
      <c r="P533" t="s">
        <v>231</v>
      </c>
      <c r="Q533">
        <v>1</v>
      </c>
      <c r="W533">
        <v>0</v>
      </c>
      <c r="X533">
        <v>1964556667</v>
      </c>
      <c r="Y533">
        <f t="shared" si="170"/>
        <v>1.75</v>
      </c>
      <c r="AA533">
        <v>31.42</v>
      </c>
      <c r="AB533">
        <v>0</v>
      </c>
      <c r="AC533">
        <v>0</v>
      </c>
      <c r="AD533">
        <v>0</v>
      </c>
      <c r="AE533">
        <v>35.71</v>
      </c>
      <c r="AF533">
        <v>0</v>
      </c>
      <c r="AG533">
        <v>0</v>
      </c>
      <c r="AH533">
        <v>0</v>
      </c>
      <c r="AI533">
        <v>0.88</v>
      </c>
      <c r="AJ533">
        <v>1</v>
      </c>
      <c r="AK533">
        <v>1</v>
      </c>
      <c r="AL533">
        <v>1</v>
      </c>
      <c r="AM533">
        <v>2</v>
      </c>
      <c r="AN533">
        <v>0</v>
      </c>
      <c r="AO533">
        <v>0</v>
      </c>
      <c r="AP533">
        <v>1</v>
      </c>
      <c r="AQ533">
        <v>1</v>
      </c>
      <c r="AR533">
        <v>0</v>
      </c>
      <c r="AS533" t="s">
        <v>3</v>
      </c>
      <c r="AT533">
        <v>1.75</v>
      </c>
      <c r="AU533" t="s">
        <v>3</v>
      </c>
      <c r="AV533">
        <v>0</v>
      </c>
      <c r="AW533">
        <v>2</v>
      </c>
      <c r="AX533">
        <v>72311724</v>
      </c>
      <c r="AY533">
        <v>1</v>
      </c>
      <c r="AZ533">
        <v>0</v>
      </c>
      <c r="BA533">
        <v>583</v>
      </c>
      <c r="BB533">
        <v>1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62.4925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1</v>
      </c>
      <c r="BQ533">
        <v>62.4925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1</v>
      </c>
      <c r="CV533">
        <v>0</v>
      </c>
      <c r="CW533">
        <v>0</v>
      </c>
      <c r="CX533">
        <f>ROUND(Y533*Source!I578,7)</f>
        <v>9.5549999999999993E-3</v>
      </c>
      <c r="CY533">
        <f>AA533</f>
        <v>31.42</v>
      </c>
      <c r="CZ533">
        <f>AE533</f>
        <v>35.71</v>
      </c>
      <c r="DA533">
        <f>AI533</f>
        <v>0.88</v>
      </c>
      <c r="DB533">
        <f t="shared" si="171"/>
        <v>62.49</v>
      </c>
      <c r="DC533">
        <f t="shared" si="172"/>
        <v>0</v>
      </c>
      <c r="DD533" t="s">
        <v>3</v>
      </c>
      <c r="DE533" t="s">
        <v>3</v>
      </c>
      <c r="DF533">
        <f>ROUND(ROUND(AE533*AI533,2)*CX533,2)</f>
        <v>0.3</v>
      </c>
      <c r="DG533">
        <f t="shared" si="176"/>
        <v>0</v>
      </c>
      <c r="DH533">
        <f t="shared" si="173"/>
        <v>0</v>
      </c>
      <c r="DI533">
        <f t="shared" si="174"/>
        <v>0</v>
      </c>
      <c r="DJ533">
        <f>DF533</f>
        <v>0.3</v>
      </c>
      <c r="DK533">
        <v>0</v>
      </c>
      <c r="DL533" t="s">
        <v>3</v>
      </c>
      <c r="DM533">
        <v>0</v>
      </c>
      <c r="DN533" t="s">
        <v>3</v>
      </c>
      <c r="DO533">
        <v>0</v>
      </c>
    </row>
    <row r="534" spans="1:119" x14ac:dyDescent="0.2">
      <c r="A534">
        <f>ROW(Source!A578)</f>
        <v>578</v>
      </c>
      <c r="B534">
        <v>72309884</v>
      </c>
      <c r="C534">
        <v>72311710</v>
      </c>
      <c r="D534">
        <v>68851623</v>
      </c>
      <c r="E534">
        <v>1</v>
      </c>
      <c r="F534">
        <v>1</v>
      </c>
      <c r="G534">
        <v>1</v>
      </c>
      <c r="H534">
        <v>3</v>
      </c>
      <c r="I534" t="s">
        <v>1067</v>
      </c>
      <c r="J534" t="s">
        <v>1068</v>
      </c>
      <c r="K534" t="s">
        <v>1069</v>
      </c>
      <c r="L534">
        <v>1327</v>
      </c>
      <c r="N534">
        <v>1005</v>
      </c>
      <c r="O534" t="s">
        <v>1070</v>
      </c>
      <c r="P534" t="s">
        <v>1070</v>
      </c>
      <c r="Q534">
        <v>1</v>
      </c>
      <c r="W534">
        <v>0</v>
      </c>
      <c r="X534">
        <v>1044561098</v>
      </c>
      <c r="Y534">
        <f t="shared" si="170"/>
        <v>250</v>
      </c>
      <c r="AA534">
        <v>14.24</v>
      </c>
      <c r="AB534">
        <v>0</v>
      </c>
      <c r="AC534">
        <v>0</v>
      </c>
      <c r="AD534">
        <v>0</v>
      </c>
      <c r="AE534">
        <v>12.83</v>
      </c>
      <c r="AF534">
        <v>0</v>
      </c>
      <c r="AG534">
        <v>0</v>
      </c>
      <c r="AH534">
        <v>0</v>
      </c>
      <c r="AI534">
        <v>1.1100000000000001</v>
      </c>
      <c r="AJ534">
        <v>1</v>
      </c>
      <c r="AK534">
        <v>1</v>
      </c>
      <c r="AL534">
        <v>1</v>
      </c>
      <c r="AM534">
        <v>2</v>
      </c>
      <c r="AN534">
        <v>0</v>
      </c>
      <c r="AO534">
        <v>0</v>
      </c>
      <c r="AP534">
        <v>1</v>
      </c>
      <c r="AQ534">
        <v>1</v>
      </c>
      <c r="AR534">
        <v>0</v>
      </c>
      <c r="AS534" t="s">
        <v>3</v>
      </c>
      <c r="AT534">
        <v>250</v>
      </c>
      <c r="AU534" t="s">
        <v>3</v>
      </c>
      <c r="AV534">
        <v>0</v>
      </c>
      <c r="AW534">
        <v>2</v>
      </c>
      <c r="AX534">
        <v>72311725</v>
      </c>
      <c r="AY534">
        <v>1</v>
      </c>
      <c r="AZ534">
        <v>0</v>
      </c>
      <c r="BA534">
        <v>584</v>
      </c>
      <c r="BB534">
        <v>1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3207.5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1</v>
      </c>
      <c r="BQ534">
        <v>3207.5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1</v>
      </c>
      <c r="CV534">
        <v>0</v>
      </c>
      <c r="CW534">
        <v>0</v>
      </c>
      <c r="CX534">
        <f>ROUND(Y534*Source!I578,7)</f>
        <v>1.365</v>
      </c>
      <c r="CY534">
        <f>AA534</f>
        <v>14.24</v>
      </c>
      <c r="CZ534">
        <f>AE534</f>
        <v>12.83</v>
      </c>
      <c r="DA534">
        <f>AI534</f>
        <v>1.1100000000000001</v>
      </c>
      <c r="DB534">
        <f t="shared" si="171"/>
        <v>3207.5</v>
      </c>
      <c r="DC534">
        <f t="shared" si="172"/>
        <v>0</v>
      </c>
      <c r="DD534" t="s">
        <v>3</v>
      </c>
      <c r="DE534" t="s">
        <v>3</v>
      </c>
      <c r="DF534">
        <f>ROUND(ROUND(AE534*AI534,2)*CX534,2)</f>
        <v>19.440000000000001</v>
      </c>
      <c r="DG534">
        <f t="shared" si="176"/>
        <v>0</v>
      </c>
      <c r="DH534">
        <f t="shared" si="173"/>
        <v>0</v>
      </c>
      <c r="DI534">
        <f t="shared" si="174"/>
        <v>0</v>
      </c>
      <c r="DJ534">
        <f>DF534</f>
        <v>19.440000000000001</v>
      </c>
      <c r="DK534">
        <v>0</v>
      </c>
      <c r="DL534" t="s">
        <v>3</v>
      </c>
      <c r="DM534">
        <v>0</v>
      </c>
      <c r="DN534" t="s">
        <v>3</v>
      </c>
      <c r="DO534">
        <v>0</v>
      </c>
    </row>
    <row r="535" spans="1:119" x14ac:dyDescent="0.2">
      <c r="A535">
        <f>ROW(Source!A578)</f>
        <v>578</v>
      </c>
      <c r="B535">
        <v>72309884</v>
      </c>
      <c r="C535">
        <v>72311710</v>
      </c>
      <c r="D535">
        <v>68854960</v>
      </c>
      <c r="E535">
        <v>1</v>
      </c>
      <c r="F535">
        <v>1</v>
      </c>
      <c r="G535">
        <v>1</v>
      </c>
      <c r="H535">
        <v>3</v>
      </c>
      <c r="I535" t="s">
        <v>229</v>
      </c>
      <c r="J535" t="s">
        <v>232</v>
      </c>
      <c r="K535" t="s">
        <v>230</v>
      </c>
      <c r="L535">
        <v>1339</v>
      </c>
      <c r="N535">
        <v>1007</v>
      </c>
      <c r="O535" t="s">
        <v>231</v>
      </c>
      <c r="P535" t="s">
        <v>231</v>
      </c>
      <c r="Q535">
        <v>1</v>
      </c>
      <c r="W535">
        <v>0</v>
      </c>
      <c r="X535">
        <v>-966171426</v>
      </c>
      <c r="Y535">
        <f t="shared" si="170"/>
        <v>100</v>
      </c>
      <c r="AA535">
        <v>6866.8</v>
      </c>
      <c r="AB535">
        <v>0</v>
      </c>
      <c r="AC535">
        <v>0</v>
      </c>
      <c r="AD535">
        <v>0</v>
      </c>
      <c r="AE535">
        <v>4768.6099999999997</v>
      </c>
      <c r="AF535">
        <v>0</v>
      </c>
      <c r="AG535">
        <v>0</v>
      </c>
      <c r="AH535">
        <v>0</v>
      </c>
      <c r="AI535">
        <v>1.44</v>
      </c>
      <c r="AJ535">
        <v>1</v>
      </c>
      <c r="AK535">
        <v>1</v>
      </c>
      <c r="AL535">
        <v>1</v>
      </c>
      <c r="AM535">
        <v>2</v>
      </c>
      <c r="AN535">
        <v>0</v>
      </c>
      <c r="AO535">
        <v>0</v>
      </c>
      <c r="AP535">
        <v>1</v>
      </c>
      <c r="AQ535">
        <v>0</v>
      </c>
      <c r="AR535">
        <v>0</v>
      </c>
      <c r="AS535" t="s">
        <v>3</v>
      </c>
      <c r="AT535">
        <v>100</v>
      </c>
      <c r="AU535" t="s">
        <v>3</v>
      </c>
      <c r="AV535">
        <v>0</v>
      </c>
      <c r="AW535">
        <v>1</v>
      </c>
      <c r="AX535">
        <v>-1</v>
      </c>
      <c r="AY535">
        <v>0</v>
      </c>
      <c r="AZ535">
        <v>0</v>
      </c>
      <c r="BA535" t="s">
        <v>3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CV535">
        <v>0</v>
      </c>
      <c r="CW535">
        <v>0</v>
      </c>
      <c r="CX535">
        <f>ROUND(Y535*Source!I578,7)</f>
        <v>0.54600000000000004</v>
      </c>
      <c r="CY535">
        <f>AA535</f>
        <v>6866.8</v>
      </c>
      <c r="CZ535">
        <f>AE535</f>
        <v>4768.6099999999997</v>
      </c>
      <c r="DA535">
        <f>AI535</f>
        <v>1.44</v>
      </c>
      <c r="DB535">
        <f t="shared" si="171"/>
        <v>476861</v>
      </c>
      <c r="DC535">
        <f t="shared" si="172"/>
        <v>0</v>
      </c>
      <c r="DD535" t="s">
        <v>3</v>
      </c>
      <c r="DE535" t="s">
        <v>3</v>
      </c>
      <c r="DF535">
        <f>ROUND(ROUND(AE535*AI535,2)*CX535,2)</f>
        <v>3749.27</v>
      </c>
      <c r="DG535">
        <f t="shared" si="176"/>
        <v>0</v>
      </c>
      <c r="DH535">
        <f t="shared" si="173"/>
        <v>0</v>
      </c>
      <c r="DI535">
        <f t="shared" si="174"/>
        <v>0</v>
      </c>
      <c r="DJ535">
        <f>DF535</f>
        <v>3749.27</v>
      </c>
      <c r="DK535">
        <v>0</v>
      </c>
      <c r="DL535" t="s">
        <v>3</v>
      </c>
      <c r="DM535">
        <v>0</v>
      </c>
      <c r="DN535" t="s">
        <v>3</v>
      </c>
      <c r="DO535">
        <v>0</v>
      </c>
    </row>
    <row r="536" spans="1:119" x14ac:dyDescent="0.2">
      <c r="A536">
        <f>ROW(Source!A580)</f>
        <v>580</v>
      </c>
      <c r="B536">
        <v>72309884</v>
      </c>
      <c r="C536">
        <v>72311728</v>
      </c>
      <c r="D536">
        <v>68776419</v>
      </c>
      <c r="E536">
        <v>117</v>
      </c>
      <c r="F536">
        <v>1</v>
      </c>
      <c r="G536">
        <v>1</v>
      </c>
      <c r="H536">
        <v>1</v>
      </c>
      <c r="I536" t="s">
        <v>1071</v>
      </c>
      <c r="J536" t="s">
        <v>3</v>
      </c>
      <c r="K536" t="s">
        <v>1072</v>
      </c>
      <c r="L536">
        <v>1191</v>
      </c>
      <c r="N536">
        <v>1013</v>
      </c>
      <c r="O536" t="s">
        <v>922</v>
      </c>
      <c r="P536" t="s">
        <v>922</v>
      </c>
      <c r="Q536">
        <v>1</v>
      </c>
      <c r="W536">
        <v>0</v>
      </c>
      <c r="X536">
        <v>32079103</v>
      </c>
      <c r="Y536">
        <f t="shared" si="170"/>
        <v>289</v>
      </c>
      <c r="AA536">
        <v>0</v>
      </c>
      <c r="AB536">
        <v>0</v>
      </c>
      <c r="AC536">
        <v>0</v>
      </c>
      <c r="AD536">
        <v>363.03</v>
      </c>
      <c r="AE536">
        <v>0</v>
      </c>
      <c r="AF536">
        <v>0</v>
      </c>
      <c r="AG536">
        <v>0</v>
      </c>
      <c r="AH536">
        <v>363.03</v>
      </c>
      <c r="AI536">
        <v>1</v>
      </c>
      <c r="AJ536">
        <v>1</v>
      </c>
      <c r="AK536">
        <v>1</v>
      </c>
      <c r="AL536">
        <v>1</v>
      </c>
      <c r="AM536">
        <v>-2</v>
      </c>
      <c r="AN536">
        <v>0</v>
      </c>
      <c r="AO536">
        <v>0</v>
      </c>
      <c r="AP536">
        <v>1</v>
      </c>
      <c r="AQ536">
        <v>1</v>
      </c>
      <c r="AR536">
        <v>0</v>
      </c>
      <c r="AS536" t="s">
        <v>3</v>
      </c>
      <c r="AT536">
        <v>289</v>
      </c>
      <c r="AU536" t="s">
        <v>3</v>
      </c>
      <c r="AV536">
        <v>1</v>
      </c>
      <c r="AW536">
        <v>2</v>
      </c>
      <c r="AX536">
        <v>72311735</v>
      </c>
      <c r="AY536">
        <v>2</v>
      </c>
      <c r="AZ536">
        <v>131072</v>
      </c>
      <c r="BA536">
        <v>586</v>
      </c>
      <c r="BB536">
        <v>1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104915.67</v>
      </c>
      <c r="BN536">
        <v>289</v>
      </c>
      <c r="BO536">
        <v>0</v>
      </c>
      <c r="BP536">
        <v>1</v>
      </c>
      <c r="BQ536">
        <v>0</v>
      </c>
      <c r="BR536">
        <v>0</v>
      </c>
      <c r="BS536">
        <v>0</v>
      </c>
      <c r="BT536">
        <v>104915.67</v>
      </c>
      <c r="BU536">
        <v>289</v>
      </c>
      <c r="BV536">
        <v>0</v>
      </c>
      <c r="BW536">
        <v>1</v>
      </c>
      <c r="CU536">
        <f>ROUND(AT536*Source!I580*AH536*AL536,2)</f>
        <v>629.49</v>
      </c>
      <c r="CV536">
        <f>ROUND(Y536*Source!I580,7)</f>
        <v>1.734</v>
      </c>
      <c r="CW536">
        <v>0</v>
      </c>
      <c r="CX536">
        <f>ROUND(Y536*Source!I580,7)</f>
        <v>1.734</v>
      </c>
      <c r="CY536">
        <f>AD536</f>
        <v>363.03</v>
      </c>
      <c r="CZ536">
        <f>AH536</f>
        <v>363.03</v>
      </c>
      <c r="DA536">
        <f>AL536</f>
        <v>1</v>
      </c>
      <c r="DB536">
        <f t="shared" si="171"/>
        <v>104915.67</v>
      </c>
      <c r="DC536">
        <f t="shared" si="172"/>
        <v>0</v>
      </c>
      <c r="DD536" t="s">
        <v>3</v>
      </c>
      <c r="DE536" t="s">
        <v>3</v>
      </c>
      <c r="DF536">
        <f>ROUND(ROUND(AE536,2)*CX536,2)</f>
        <v>0</v>
      </c>
      <c r="DG536">
        <f t="shared" si="176"/>
        <v>0</v>
      </c>
      <c r="DH536">
        <f t="shared" si="173"/>
        <v>0</v>
      </c>
      <c r="DI536">
        <f t="shared" si="174"/>
        <v>629.49</v>
      </c>
      <c r="DJ536">
        <f>DI536</f>
        <v>629.49</v>
      </c>
      <c r="DK536">
        <v>1</v>
      </c>
      <c r="DL536" t="s">
        <v>3</v>
      </c>
      <c r="DM536">
        <v>0</v>
      </c>
      <c r="DN536" t="s">
        <v>3</v>
      </c>
      <c r="DO536">
        <v>0</v>
      </c>
    </row>
    <row r="537" spans="1:119" x14ac:dyDescent="0.2">
      <c r="A537">
        <f>ROW(Source!A580)</f>
        <v>580</v>
      </c>
      <c r="B537">
        <v>72309884</v>
      </c>
      <c r="C537">
        <v>72311728</v>
      </c>
      <c r="D537">
        <v>68776608</v>
      </c>
      <c r="E537">
        <v>117</v>
      </c>
      <c r="F537">
        <v>1</v>
      </c>
      <c r="G537">
        <v>1</v>
      </c>
      <c r="H537">
        <v>1</v>
      </c>
      <c r="I537" t="s">
        <v>920</v>
      </c>
      <c r="J537" t="s">
        <v>3</v>
      </c>
      <c r="K537" t="s">
        <v>921</v>
      </c>
      <c r="L537">
        <v>1191</v>
      </c>
      <c r="N537">
        <v>1013</v>
      </c>
      <c r="O537" t="s">
        <v>922</v>
      </c>
      <c r="P537" t="s">
        <v>922</v>
      </c>
      <c r="Q537">
        <v>1</v>
      </c>
      <c r="W537">
        <v>0</v>
      </c>
      <c r="X537">
        <v>-1417349443</v>
      </c>
      <c r="Y537">
        <f t="shared" si="170"/>
        <v>0.59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1</v>
      </c>
      <c r="AJ537">
        <v>1</v>
      </c>
      <c r="AK537">
        <v>1</v>
      </c>
      <c r="AL537">
        <v>1</v>
      </c>
      <c r="AM537">
        <v>-2</v>
      </c>
      <c r="AN537">
        <v>0</v>
      </c>
      <c r="AO537">
        <v>0</v>
      </c>
      <c r="AP537">
        <v>1</v>
      </c>
      <c r="AQ537">
        <v>1</v>
      </c>
      <c r="AR537">
        <v>0</v>
      </c>
      <c r="AS537" t="s">
        <v>3</v>
      </c>
      <c r="AT537">
        <v>0.59</v>
      </c>
      <c r="AU537" t="s">
        <v>3</v>
      </c>
      <c r="AV537">
        <v>2</v>
      </c>
      <c r="AW537">
        <v>2</v>
      </c>
      <c r="AX537">
        <v>72311736</v>
      </c>
      <c r="AY537">
        <v>1</v>
      </c>
      <c r="AZ537">
        <v>0</v>
      </c>
      <c r="BA537">
        <v>587</v>
      </c>
      <c r="BB537">
        <v>1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CV537">
        <v>0</v>
      </c>
      <c r="CW537">
        <v>0</v>
      </c>
      <c r="CX537">
        <f>ROUND(Y537*Source!I580,7)</f>
        <v>3.5400000000000002E-3</v>
      </c>
      <c r="CY537">
        <f>AD537</f>
        <v>0</v>
      </c>
      <c r="CZ537">
        <f>AH537</f>
        <v>0</v>
      </c>
      <c r="DA537">
        <f>AL537</f>
        <v>1</v>
      </c>
      <c r="DB537">
        <f t="shared" si="171"/>
        <v>0</v>
      </c>
      <c r="DC537">
        <f t="shared" si="172"/>
        <v>0</v>
      </c>
      <c r="DD537" t="s">
        <v>3</v>
      </c>
      <c r="DE537" t="s">
        <v>3</v>
      </c>
      <c r="DF537">
        <f>ROUND(ROUND(AE537,2)*CX537,2)</f>
        <v>0</v>
      </c>
      <c r="DG537">
        <f t="shared" si="176"/>
        <v>0</v>
      </c>
      <c r="DH537">
        <f t="shared" si="173"/>
        <v>0</v>
      </c>
      <c r="DI537">
        <f t="shared" si="174"/>
        <v>0</v>
      </c>
      <c r="DJ537">
        <f>DI537</f>
        <v>0</v>
      </c>
      <c r="DK537">
        <v>0</v>
      </c>
      <c r="DL537" t="s">
        <v>3</v>
      </c>
      <c r="DM537">
        <v>0</v>
      </c>
      <c r="DN537" t="s">
        <v>3</v>
      </c>
      <c r="DO537">
        <v>0</v>
      </c>
    </row>
    <row r="538" spans="1:119" x14ac:dyDescent="0.2">
      <c r="A538">
        <f>ROW(Source!A580)</f>
        <v>580</v>
      </c>
      <c r="B538">
        <v>72309884</v>
      </c>
      <c r="C538">
        <v>72311728</v>
      </c>
      <c r="D538">
        <v>68783152</v>
      </c>
      <c r="E538">
        <v>1</v>
      </c>
      <c r="F538">
        <v>1</v>
      </c>
      <c r="G538">
        <v>1</v>
      </c>
      <c r="H538">
        <v>2</v>
      </c>
      <c r="I538" t="s">
        <v>1073</v>
      </c>
      <c r="J538" t="s">
        <v>1074</v>
      </c>
      <c r="K538" t="s">
        <v>1075</v>
      </c>
      <c r="L538">
        <v>1368</v>
      </c>
      <c r="N538">
        <v>1011</v>
      </c>
      <c r="O538" t="s">
        <v>926</v>
      </c>
      <c r="P538" t="s">
        <v>926</v>
      </c>
      <c r="Q538">
        <v>1</v>
      </c>
      <c r="W538">
        <v>0</v>
      </c>
      <c r="X538">
        <v>639918019</v>
      </c>
      <c r="Y538">
        <f t="shared" si="170"/>
        <v>0.25</v>
      </c>
      <c r="AA538">
        <v>0</v>
      </c>
      <c r="AB538">
        <v>1682.51</v>
      </c>
      <c r="AC538">
        <v>529.11</v>
      </c>
      <c r="AD538">
        <v>0</v>
      </c>
      <c r="AE538">
        <v>0</v>
      </c>
      <c r="AF538">
        <v>1682.51</v>
      </c>
      <c r="AG538">
        <v>529.11</v>
      </c>
      <c r="AH538">
        <v>0</v>
      </c>
      <c r="AI538">
        <v>1</v>
      </c>
      <c r="AJ538">
        <v>1</v>
      </c>
      <c r="AK538">
        <v>1</v>
      </c>
      <c r="AL538">
        <v>1</v>
      </c>
      <c r="AM538">
        <v>-2</v>
      </c>
      <c r="AN538">
        <v>0</v>
      </c>
      <c r="AO538">
        <v>0</v>
      </c>
      <c r="AP538">
        <v>1</v>
      </c>
      <c r="AQ538">
        <v>1</v>
      </c>
      <c r="AR538">
        <v>0</v>
      </c>
      <c r="AS538" t="s">
        <v>3</v>
      </c>
      <c r="AT538">
        <v>0.25</v>
      </c>
      <c r="AU538" t="s">
        <v>3</v>
      </c>
      <c r="AV538">
        <v>1</v>
      </c>
      <c r="AW538">
        <v>2</v>
      </c>
      <c r="AX538">
        <v>72311737</v>
      </c>
      <c r="AY538">
        <v>2</v>
      </c>
      <c r="AZ538">
        <v>98304</v>
      </c>
      <c r="BA538">
        <v>588</v>
      </c>
      <c r="BB538">
        <v>1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420.6275</v>
      </c>
      <c r="BL538">
        <v>132.2775</v>
      </c>
      <c r="BM538">
        <v>0</v>
      </c>
      <c r="BN538">
        <v>0</v>
      </c>
      <c r="BO538">
        <v>0.25</v>
      </c>
      <c r="BP538">
        <v>1</v>
      </c>
      <c r="BQ538">
        <v>0</v>
      </c>
      <c r="BR538">
        <v>420.6275</v>
      </c>
      <c r="BS538">
        <v>132.2775</v>
      </c>
      <c r="BT538">
        <v>0</v>
      </c>
      <c r="BU538">
        <v>0</v>
      </c>
      <c r="BV538">
        <v>0.25</v>
      </c>
      <c r="BW538">
        <v>1</v>
      </c>
      <c r="CV538">
        <v>0</v>
      </c>
      <c r="CW538">
        <f>ROUND(Y538*Source!I580*DO538,7)</f>
        <v>1.5E-3</v>
      </c>
      <c r="CX538">
        <f>ROUND(Y538*Source!I580,7)</f>
        <v>1.5E-3</v>
      </c>
      <c r="CY538">
        <f>AB538</f>
        <v>1682.51</v>
      </c>
      <c r="CZ538">
        <f>AF538</f>
        <v>1682.51</v>
      </c>
      <c r="DA538">
        <f>AJ538</f>
        <v>1</v>
      </c>
      <c r="DB538">
        <f t="shared" si="171"/>
        <v>420.63</v>
      </c>
      <c r="DC538">
        <f t="shared" si="172"/>
        <v>132.28</v>
      </c>
      <c r="DD538" t="s">
        <v>3</v>
      </c>
      <c r="DE538" t="s">
        <v>3</v>
      </c>
      <c r="DF538">
        <f>ROUND(ROUND(AE538,2)*CX538,2)</f>
        <v>0</v>
      </c>
      <c r="DG538">
        <f t="shared" si="176"/>
        <v>2.52</v>
      </c>
      <c r="DH538">
        <f t="shared" si="173"/>
        <v>0.79</v>
      </c>
      <c r="DI538">
        <f t="shared" si="174"/>
        <v>0</v>
      </c>
      <c r="DJ538">
        <f>DG538+DH538</f>
        <v>3.31</v>
      </c>
      <c r="DK538">
        <v>1</v>
      </c>
      <c r="DL538" t="s">
        <v>927</v>
      </c>
      <c r="DM538">
        <v>6</v>
      </c>
      <c r="DN538" t="s">
        <v>922</v>
      </c>
      <c r="DO538">
        <v>1</v>
      </c>
    </row>
    <row r="539" spans="1:119" x14ac:dyDescent="0.2">
      <c r="A539">
        <f>ROW(Source!A580)</f>
        <v>580</v>
      </c>
      <c r="B539">
        <v>72309884</v>
      </c>
      <c r="C539">
        <v>72311728</v>
      </c>
      <c r="D539">
        <v>68784047</v>
      </c>
      <c r="E539">
        <v>1</v>
      </c>
      <c r="F539">
        <v>1</v>
      </c>
      <c r="G539">
        <v>1</v>
      </c>
      <c r="H539">
        <v>2</v>
      </c>
      <c r="I539" t="s">
        <v>978</v>
      </c>
      <c r="J539" t="s">
        <v>979</v>
      </c>
      <c r="K539" t="s">
        <v>980</v>
      </c>
      <c r="L539">
        <v>1368</v>
      </c>
      <c r="N539">
        <v>1011</v>
      </c>
      <c r="O539" t="s">
        <v>926</v>
      </c>
      <c r="P539" t="s">
        <v>926</v>
      </c>
      <c r="Q539">
        <v>1</v>
      </c>
      <c r="W539">
        <v>0</v>
      </c>
      <c r="X539">
        <v>-849950259</v>
      </c>
      <c r="Y539">
        <f t="shared" si="170"/>
        <v>0.34</v>
      </c>
      <c r="AA539">
        <v>0</v>
      </c>
      <c r="AB539">
        <v>579.09</v>
      </c>
      <c r="AC539">
        <v>393.89</v>
      </c>
      <c r="AD539">
        <v>0</v>
      </c>
      <c r="AE539">
        <v>0</v>
      </c>
      <c r="AF539">
        <v>579.09</v>
      </c>
      <c r="AG539">
        <v>393.89</v>
      </c>
      <c r="AH539">
        <v>0</v>
      </c>
      <c r="AI539">
        <v>1</v>
      </c>
      <c r="AJ539">
        <v>1</v>
      </c>
      <c r="AK539">
        <v>1</v>
      </c>
      <c r="AL539">
        <v>1</v>
      </c>
      <c r="AM539">
        <v>-2</v>
      </c>
      <c r="AN539">
        <v>0</v>
      </c>
      <c r="AO539">
        <v>0</v>
      </c>
      <c r="AP539">
        <v>1</v>
      </c>
      <c r="AQ539">
        <v>1</v>
      </c>
      <c r="AR539">
        <v>0</v>
      </c>
      <c r="AS539" t="s">
        <v>3</v>
      </c>
      <c r="AT539">
        <v>0.34</v>
      </c>
      <c r="AU539" t="s">
        <v>3</v>
      </c>
      <c r="AV539">
        <v>1</v>
      </c>
      <c r="AW539">
        <v>2</v>
      </c>
      <c r="AX539">
        <v>72311738</v>
      </c>
      <c r="AY539">
        <v>2</v>
      </c>
      <c r="AZ539">
        <v>98304</v>
      </c>
      <c r="BA539">
        <v>589</v>
      </c>
      <c r="BB539">
        <v>1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196.89060000000003</v>
      </c>
      <c r="BL539">
        <v>133.92260000000002</v>
      </c>
      <c r="BM539">
        <v>0</v>
      </c>
      <c r="BN539">
        <v>0</v>
      </c>
      <c r="BO539">
        <v>0.34</v>
      </c>
      <c r="BP539">
        <v>1</v>
      </c>
      <c r="BQ539">
        <v>0</v>
      </c>
      <c r="BR539">
        <v>196.89060000000003</v>
      </c>
      <c r="BS539">
        <v>133.92260000000002</v>
      </c>
      <c r="BT539">
        <v>0</v>
      </c>
      <c r="BU539">
        <v>0</v>
      </c>
      <c r="BV539">
        <v>0.34</v>
      </c>
      <c r="BW539">
        <v>1</v>
      </c>
      <c r="CV539">
        <v>0</v>
      </c>
      <c r="CW539">
        <f>ROUND(Y539*Source!I580*DO539,7)</f>
        <v>2.0400000000000001E-3</v>
      </c>
      <c r="CX539">
        <f>ROUND(Y539*Source!I580,7)</f>
        <v>2.0400000000000001E-3</v>
      </c>
      <c r="CY539">
        <f>AB539</f>
        <v>579.09</v>
      </c>
      <c r="CZ539">
        <f>AF539</f>
        <v>579.09</v>
      </c>
      <c r="DA539">
        <f>AJ539</f>
        <v>1</v>
      </c>
      <c r="DB539">
        <f t="shared" si="171"/>
        <v>196.89</v>
      </c>
      <c r="DC539">
        <f t="shared" si="172"/>
        <v>133.91999999999999</v>
      </c>
      <c r="DD539" t="s">
        <v>3</v>
      </c>
      <c r="DE539" t="s">
        <v>3</v>
      </c>
      <c r="DF539">
        <f>ROUND(ROUND(AE539,2)*CX539,2)</f>
        <v>0</v>
      </c>
      <c r="DG539">
        <f t="shared" si="176"/>
        <v>1.18</v>
      </c>
      <c r="DH539">
        <f t="shared" si="173"/>
        <v>0.8</v>
      </c>
      <c r="DI539">
        <f t="shared" si="174"/>
        <v>0</v>
      </c>
      <c r="DJ539">
        <f>DG539+DH539</f>
        <v>1.98</v>
      </c>
      <c r="DK539">
        <v>1</v>
      </c>
      <c r="DL539" t="s">
        <v>947</v>
      </c>
      <c r="DM539">
        <v>4</v>
      </c>
      <c r="DN539" t="s">
        <v>922</v>
      </c>
      <c r="DO539">
        <v>1</v>
      </c>
    </row>
    <row r="540" spans="1:119" x14ac:dyDescent="0.2">
      <c r="A540">
        <f>ROW(Source!A580)</f>
        <v>580</v>
      </c>
      <c r="B540">
        <v>72309884</v>
      </c>
      <c r="C540">
        <v>72311728</v>
      </c>
      <c r="D540">
        <v>68858101</v>
      </c>
      <c r="E540">
        <v>1</v>
      </c>
      <c r="F540">
        <v>1</v>
      </c>
      <c r="G540">
        <v>1</v>
      </c>
      <c r="H540">
        <v>3</v>
      </c>
      <c r="I540" t="s">
        <v>1076</v>
      </c>
      <c r="J540" t="s">
        <v>1077</v>
      </c>
      <c r="K540" t="s">
        <v>1078</v>
      </c>
      <c r="L540">
        <v>1371</v>
      </c>
      <c r="N540">
        <v>1013</v>
      </c>
      <c r="O540" t="s">
        <v>118</v>
      </c>
      <c r="P540" t="s">
        <v>118</v>
      </c>
      <c r="Q540">
        <v>1</v>
      </c>
      <c r="W540">
        <v>0</v>
      </c>
      <c r="X540">
        <v>-1820715776</v>
      </c>
      <c r="Y540">
        <f t="shared" si="170"/>
        <v>0.01</v>
      </c>
      <c r="AA540">
        <v>81761.119999999995</v>
      </c>
      <c r="AB540">
        <v>0</v>
      </c>
      <c r="AC540">
        <v>0</v>
      </c>
      <c r="AD540">
        <v>0</v>
      </c>
      <c r="AE540">
        <v>61015.76</v>
      </c>
      <c r="AF540">
        <v>0</v>
      </c>
      <c r="AG540">
        <v>0</v>
      </c>
      <c r="AH540">
        <v>0</v>
      </c>
      <c r="AI540">
        <v>1.34</v>
      </c>
      <c r="AJ540">
        <v>1</v>
      </c>
      <c r="AK540">
        <v>1</v>
      </c>
      <c r="AL540">
        <v>1</v>
      </c>
      <c r="AM540">
        <v>2</v>
      </c>
      <c r="AN540">
        <v>0</v>
      </c>
      <c r="AO540">
        <v>0</v>
      </c>
      <c r="AP540">
        <v>1</v>
      </c>
      <c r="AQ540">
        <v>1</v>
      </c>
      <c r="AR540">
        <v>0</v>
      </c>
      <c r="AS540" t="s">
        <v>3</v>
      </c>
      <c r="AT540">
        <v>0.01</v>
      </c>
      <c r="AU540" t="s">
        <v>3</v>
      </c>
      <c r="AV540">
        <v>0</v>
      </c>
      <c r="AW540">
        <v>2</v>
      </c>
      <c r="AX540">
        <v>72311739</v>
      </c>
      <c r="AY540">
        <v>1</v>
      </c>
      <c r="AZ540">
        <v>0</v>
      </c>
      <c r="BA540">
        <v>590</v>
      </c>
      <c r="BB540">
        <v>1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610.1576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1</v>
      </c>
      <c r="BQ540">
        <v>610.1576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1</v>
      </c>
      <c r="CV540">
        <v>0</v>
      </c>
      <c r="CW540">
        <v>0</v>
      </c>
      <c r="CX540">
        <f>ROUND(Y540*Source!I580,7)</f>
        <v>6.0000000000000002E-5</v>
      </c>
      <c r="CY540">
        <f>AA540</f>
        <v>81761.119999999995</v>
      </c>
      <c r="CZ540">
        <f>AE540</f>
        <v>61015.76</v>
      </c>
      <c r="DA540">
        <f>AI540</f>
        <v>1.34</v>
      </c>
      <c r="DB540">
        <f t="shared" si="171"/>
        <v>610.16</v>
      </c>
      <c r="DC540">
        <f t="shared" si="172"/>
        <v>0</v>
      </c>
      <c r="DD540" t="s">
        <v>3</v>
      </c>
      <c r="DE540" t="s">
        <v>3</v>
      </c>
      <c r="DF540">
        <f>ROUND(ROUND(AE540*AI540,2)*CX540,2)</f>
        <v>4.91</v>
      </c>
      <c r="DG540">
        <f t="shared" si="176"/>
        <v>0</v>
      </c>
      <c r="DH540">
        <f t="shared" si="173"/>
        <v>0</v>
      </c>
      <c r="DI540">
        <f t="shared" si="174"/>
        <v>0</v>
      </c>
      <c r="DJ540">
        <f>DF540</f>
        <v>4.91</v>
      </c>
      <c r="DK540">
        <v>0</v>
      </c>
      <c r="DL540" t="s">
        <v>3</v>
      </c>
      <c r="DM540">
        <v>0</v>
      </c>
      <c r="DN540" t="s">
        <v>3</v>
      </c>
      <c r="DO540">
        <v>0</v>
      </c>
    </row>
    <row r="541" spans="1:119" x14ac:dyDescent="0.2">
      <c r="A541">
        <f>ROW(Source!A580)</f>
        <v>580</v>
      </c>
      <c r="B541">
        <v>72309884</v>
      </c>
      <c r="C541">
        <v>72311728</v>
      </c>
      <c r="D541">
        <v>68860689</v>
      </c>
      <c r="E541">
        <v>1</v>
      </c>
      <c r="F541">
        <v>1</v>
      </c>
      <c r="G541">
        <v>1</v>
      </c>
      <c r="H541">
        <v>3</v>
      </c>
      <c r="I541" t="s">
        <v>239</v>
      </c>
      <c r="J541" t="s">
        <v>241</v>
      </c>
      <c r="K541" t="s">
        <v>240</v>
      </c>
      <c r="L541">
        <v>1348</v>
      </c>
      <c r="N541">
        <v>1009</v>
      </c>
      <c r="O541" t="s">
        <v>236</v>
      </c>
      <c r="P541" t="s">
        <v>236</v>
      </c>
      <c r="Q541">
        <v>1000</v>
      </c>
      <c r="W541">
        <v>0</v>
      </c>
      <c r="X541">
        <v>1532513223</v>
      </c>
      <c r="Y541">
        <f t="shared" si="170"/>
        <v>1</v>
      </c>
      <c r="AA541">
        <v>216633.33</v>
      </c>
      <c r="AB541">
        <v>0</v>
      </c>
      <c r="AC541">
        <v>0</v>
      </c>
      <c r="AD541">
        <v>0</v>
      </c>
      <c r="AE541">
        <v>191710.91</v>
      </c>
      <c r="AF541">
        <v>0</v>
      </c>
      <c r="AG541">
        <v>0</v>
      </c>
      <c r="AH541">
        <v>0</v>
      </c>
      <c r="AI541">
        <v>1.1299999999999999</v>
      </c>
      <c r="AJ541">
        <v>1</v>
      </c>
      <c r="AK541">
        <v>1</v>
      </c>
      <c r="AL541">
        <v>1</v>
      </c>
      <c r="AM541">
        <v>2</v>
      </c>
      <c r="AN541">
        <v>0</v>
      </c>
      <c r="AO541">
        <v>0</v>
      </c>
      <c r="AP541">
        <v>1</v>
      </c>
      <c r="AQ541">
        <v>0</v>
      </c>
      <c r="AR541">
        <v>0</v>
      </c>
      <c r="AS541" t="s">
        <v>3</v>
      </c>
      <c r="AT541">
        <v>1</v>
      </c>
      <c r="AU541" t="s">
        <v>3</v>
      </c>
      <c r="AV541">
        <v>0</v>
      </c>
      <c r="AW541">
        <v>1</v>
      </c>
      <c r="AX541">
        <v>-1</v>
      </c>
      <c r="AY541">
        <v>0</v>
      </c>
      <c r="AZ541">
        <v>0</v>
      </c>
      <c r="BA541" t="s">
        <v>3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CV541">
        <v>0</v>
      </c>
      <c r="CW541">
        <v>0</v>
      </c>
      <c r="CX541">
        <f>ROUND(Y541*Source!I580,7)</f>
        <v>6.0000000000000001E-3</v>
      </c>
      <c r="CY541">
        <f>AA541</f>
        <v>216633.33</v>
      </c>
      <c r="CZ541">
        <f>AE541</f>
        <v>191710.91</v>
      </c>
      <c r="DA541">
        <f>AI541</f>
        <v>1.1299999999999999</v>
      </c>
      <c r="DB541">
        <f t="shared" si="171"/>
        <v>191710.91</v>
      </c>
      <c r="DC541">
        <f t="shared" si="172"/>
        <v>0</v>
      </c>
      <c r="DD541" t="s">
        <v>3</v>
      </c>
      <c r="DE541" t="s">
        <v>3</v>
      </c>
      <c r="DF541">
        <f>ROUND(ROUND(AE541*AI541,2)*CX541,2)</f>
        <v>1299.8</v>
      </c>
      <c r="DG541">
        <f t="shared" si="176"/>
        <v>0</v>
      </c>
      <c r="DH541">
        <f t="shared" si="173"/>
        <v>0</v>
      </c>
      <c r="DI541">
        <f t="shared" si="174"/>
        <v>0</v>
      </c>
      <c r="DJ541">
        <f>DF541</f>
        <v>1299.8</v>
      </c>
      <c r="DK541">
        <v>0</v>
      </c>
      <c r="DL541" t="s">
        <v>3</v>
      </c>
      <c r="DM541">
        <v>0</v>
      </c>
      <c r="DN541" t="s">
        <v>3</v>
      </c>
      <c r="DO541">
        <v>0</v>
      </c>
    </row>
    <row r="542" spans="1:119" x14ac:dyDescent="0.2">
      <c r="A542">
        <f>ROW(Source!A582)</f>
        <v>582</v>
      </c>
      <c r="B542">
        <v>72309884</v>
      </c>
      <c r="C542">
        <v>72317300</v>
      </c>
      <c r="D542">
        <v>70491023</v>
      </c>
      <c r="E542">
        <v>118</v>
      </c>
      <c r="F542">
        <v>1</v>
      </c>
      <c r="G542">
        <v>1</v>
      </c>
      <c r="H542">
        <v>1</v>
      </c>
      <c r="I542" t="s">
        <v>1079</v>
      </c>
      <c r="J542" t="s">
        <v>3</v>
      </c>
      <c r="K542" t="s">
        <v>1080</v>
      </c>
      <c r="L542">
        <v>1191</v>
      </c>
      <c r="N542">
        <v>1013</v>
      </c>
      <c r="O542" t="s">
        <v>922</v>
      </c>
      <c r="P542" t="s">
        <v>922</v>
      </c>
      <c r="Q542">
        <v>1</v>
      </c>
      <c r="W542">
        <v>0</v>
      </c>
      <c r="X542">
        <v>888410196</v>
      </c>
      <c r="Y542">
        <f t="shared" si="170"/>
        <v>0.41</v>
      </c>
      <c r="AA542">
        <v>0</v>
      </c>
      <c r="AB542">
        <v>0</v>
      </c>
      <c r="AC542">
        <v>0</v>
      </c>
      <c r="AD542">
        <v>393.89</v>
      </c>
      <c r="AE542">
        <v>0</v>
      </c>
      <c r="AF542">
        <v>0</v>
      </c>
      <c r="AG542">
        <v>0</v>
      </c>
      <c r="AH542">
        <v>393.89</v>
      </c>
      <c r="AI542">
        <v>1</v>
      </c>
      <c r="AJ542">
        <v>1</v>
      </c>
      <c r="AK542">
        <v>1</v>
      </c>
      <c r="AL542">
        <v>1</v>
      </c>
      <c r="AM542">
        <v>-2</v>
      </c>
      <c r="AN542">
        <v>0</v>
      </c>
      <c r="AO542">
        <v>0</v>
      </c>
      <c r="AP542">
        <v>1</v>
      </c>
      <c r="AQ542">
        <v>1</v>
      </c>
      <c r="AR542">
        <v>0</v>
      </c>
      <c r="AS542" t="s">
        <v>3</v>
      </c>
      <c r="AT542">
        <v>0.41</v>
      </c>
      <c r="AU542" t="s">
        <v>3</v>
      </c>
      <c r="AV542">
        <v>1</v>
      </c>
      <c r="AW542">
        <v>2</v>
      </c>
      <c r="AX542">
        <v>72317304</v>
      </c>
      <c r="AY542">
        <v>1</v>
      </c>
      <c r="AZ542">
        <v>0</v>
      </c>
      <c r="BA542">
        <v>592</v>
      </c>
      <c r="BB542">
        <v>1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161.49489999999997</v>
      </c>
      <c r="BN542">
        <v>0.41</v>
      </c>
      <c r="BO542">
        <v>0</v>
      </c>
      <c r="BP542">
        <v>1</v>
      </c>
      <c r="BQ542">
        <v>0</v>
      </c>
      <c r="BR542">
        <v>0</v>
      </c>
      <c r="BS542">
        <v>0</v>
      </c>
      <c r="BT542">
        <v>161.49489999999997</v>
      </c>
      <c r="BU542">
        <v>0.41</v>
      </c>
      <c r="BV542">
        <v>0</v>
      </c>
      <c r="BW542">
        <v>1</v>
      </c>
      <c r="CU542">
        <f>ROUND(AT542*Source!I582*AH542*AL542,2)</f>
        <v>109.01</v>
      </c>
      <c r="CV542">
        <f>ROUND(Y542*Source!I582,7)</f>
        <v>0.27675</v>
      </c>
      <c r="CW542">
        <v>0</v>
      </c>
      <c r="CX542">
        <f>ROUND(Y542*Source!I582,7)</f>
        <v>0.27675</v>
      </c>
      <c r="CY542">
        <f>AD542</f>
        <v>393.89</v>
      </c>
      <c r="CZ542">
        <f>AH542</f>
        <v>393.89</v>
      </c>
      <c r="DA542">
        <f>AL542</f>
        <v>1</v>
      </c>
      <c r="DB542">
        <f t="shared" si="171"/>
        <v>161.49</v>
      </c>
      <c r="DC542">
        <f t="shared" si="172"/>
        <v>0</v>
      </c>
      <c r="DD542" t="s">
        <v>3</v>
      </c>
      <c r="DE542" t="s">
        <v>3</v>
      </c>
      <c r="DF542">
        <f t="shared" ref="DF542:DF558" si="177">ROUND(ROUND(AE542,2)*CX542,2)</f>
        <v>0</v>
      </c>
      <c r="DG542">
        <f t="shared" si="176"/>
        <v>0</v>
      </c>
      <c r="DH542">
        <f t="shared" si="173"/>
        <v>0</v>
      </c>
      <c r="DI542">
        <f t="shared" si="174"/>
        <v>109.01</v>
      </c>
      <c r="DJ542">
        <f>DI542</f>
        <v>109.01</v>
      </c>
      <c r="DK542">
        <v>1</v>
      </c>
      <c r="DL542" t="s">
        <v>3</v>
      </c>
      <c r="DM542">
        <v>0</v>
      </c>
      <c r="DN542" t="s">
        <v>3</v>
      </c>
      <c r="DO542">
        <v>0</v>
      </c>
    </row>
    <row r="543" spans="1:119" x14ac:dyDescent="0.2">
      <c r="A543">
        <f>ROW(Source!A582)</f>
        <v>582</v>
      </c>
      <c r="B543">
        <v>72309884</v>
      </c>
      <c r="C543">
        <v>72317300</v>
      </c>
      <c r="D543">
        <v>70491200</v>
      </c>
      <c r="E543">
        <v>118</v>
      </c>
      <c r="F543">
        <v>1</v>
      </c>
      <c r="G543">
        <v>1</v>
      </c>
      <c r="H543">
        <v>1</v>
      </c>
      <c r="I543" t="s">
        <v>920</v>
      </c>
      <c r="J543" t="s">
        <v>3</v>
      </c>
      <c r="K543" t="s">
        <v>921</v>
      </c>
      <c r="L543">
        <v>1191</v>
      </c>
      <c r="N543">
        <v>1013</v>
      </c>
      <c r="O543" t="s">
        <v>922</v>
      </c>
      <c r="P543" t="s">
        <v>922</v>
      </c>
      <c r="Q543">
        <v>1</v>
      </c>
      <c r="W543">
        <v>0</v>
      </c>
      <c r="X543">
        <v>-1417349443</v>
      </c>
      <c r="Y543">
        <f t="shared" si="170"/>
        <v>0.2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1</v>
      </c>
      <c r="AJ543">
        <v>1</v>
      </c>
      <c r="AK543">
        <v>1</v>
      </c>
      <c r="AL543">
        <v>1</v>
      </c>
      <c r="AM543">
        <v>-2</v>
      </c>
      <c r="AN543">
        <v>0</v>
      </c>
      <c r="AO543">
        <v>0</v>
      </c>
      <c r="AP543">
        <v>1</v>
      </c>
      <c r="AQ543">
        <v>1</v>
      </c>
      <c r="AR543">
        <v>0</v>
      </c>
      <c r="AS543" t="s">
        <v>3</v>
      </c>
      <c r="AT543">
        <v>0.2</v>
      </c>
      <c r="AU543" t="s">
        <v>3</v>
      </c>
      <c r="AV543">
        <v>2</v>
      </c>
      <c r="AW543">
        <v>2</v>
      </c>
      <c r="AX543">
        <v>72317305</v>
      </c>
      <c r="AY543">
        <v>1</v>
      </c>
      <c r="AZ543">
        <v>0</v>
      </c>
      <c r="BA543">
        <v>593</v>
      </c>
      <c r="BB543">
        <v>1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CV543">
        <v>0</v>
      </c>
      <c r="CW543">
        <v>0</v>
      </c>
      <c r="CX543">
        <f>ROUND(Y543*Source!I582,7)</f>
        <v>0.13500000000000001</v>
      </c>
      <c r="CY543">
        <f>AD543</f>
        <v>0</v>
      </c>
      <c r="CZ543">
        <f>AH543</f>
        <v>0</v>
      </c>
      <c r="DA543">
        <f>AL543</f>
        <v>1</v>
      </c>
      <c r="DB543">
        <f t="shared" si="171"/>
        <v>0</v>
      </c>
      <c r="DC543">
        <f t="shared" si="172"/>
        <v>0</v>
      </c>
      <c r="DD543" t="s">
        <v>3</v>
      </c>
      <c r="DE543" t="s">
        <v>3</v>
      </c>
      <c r="DF543">
        <f t="shared" si="177"/>
        <v>0</v>
      </c>
      <c r="DG543">
        <f t="shared" si="176"/>
        <v>0</v>
      </c>
      <c r="DH543">
        <f t="shared" si="173"/>
        <v>0</v>
      </c>
      <c r="DI543">
        <f t="shared" si="174"/>
        <v>0</v>
      </c>
      <c r="DJ543">
        <f>DI543</f>
        <v>0</v>
      </c>
      <c r="DK543">
        <v>0</v>
      </c>
      <c r="DL543" t="s">
        <v>3</v>
      </c>
      <c r="DM543">
        <v>0</v>
      </c>
      <c r="DN543" t="s">
        <v>3</v>
      </c>
      <c r="DO543">
        <v>0</v>
      </c>
    </row>
    <row r="544" spans="1:119" x14ac:dyDescent="0.2">
      <c r="A544">
        <f>ROW(Source!A582)</f>
        <v>582</v>
      </c>
      <c r="B544">
        <v>72309884</v>
      </c>
      <c r="C544">
        <v>72317300</v>
      </c>
      <c r="D544">
        <v>70618767</v>
      </c>
      <c r="E544">
        <v>1</v>
      </c>
      <c r="F544">
        <v>1</v>
      </c>
      <c r="G544">
        <v>1</v>
      </c>
      <c r="H544">
        <v>2</v>
      </c>
      <c r="I544" t="s">
        <v>944</v>
      </c>
      <c r="J544" t="s">
        <v>945</v>
      </c>
      <c r="K544" t="s">
        <v>946</v>
      </c>
      <c r="L544">
        <v>1368</v>
      </c>
      <c r="N544">
        <v>1011</v>
      </c>
      <c r="O544" t="s">
        <v>926</v>
      </c>
      <c r="P544" t="s">
        <v>926</v>
      </c>
      <c r="Q544">
        <v>1</v>
      </c>
      <c r="W544">
        <v>0</v>
      </c>
      <c r="X544">
        <v>1818041354</v>
      </c>
      <c r="Y544">
        <f t="shared" si="170"/>
        <v>0.2</v>
      </c>
      <c r="AA544">
        <v>0</v>
      </c>
      <c r="AB544">
        <v>404.41</v>
      </c>
      <c r="AC544">
        <v>393.89</v>
      </c>
      <c r="AD544">
        <v>0</v>
      </c>
      <c r="AE544">
        <v>0</v>
      </c>
      <c r="AF544">
        <v>404.41</v>
      </c>
      <c r="AG544">
        <v>393.89</v>
      </c>
      <c r="AH544">
        <v>0</v>
      </c>
      <c r="AI544">
        <v>1</v>
      </c>
      <c r="AJ544">
        <v>1</v>
      </c>
      <c r="AK544">
        <v>1</v>
      </c>
      <c r="AL544">
        <v>1</v>
      </c>
      <c r="AM544">
        <v>-2</v>
      </c>
      <c r="AN544">
        <v>0</v>
      </c>
      <c r="AO544">
        <v>0</v>
      </c>
      <c r="AP544">
        <v>1</v>
      </c>
      <c r="AQ544">
        <v>1</v>
      </c>
      <c r="AR544">
        <v>0</v>
      </c>
      <c r="AS544" t="s">
        <v>3</v>
      </c>
      <c r="AT544">
        <v>0.2</v>
      </c>
      <c r="AU544" t="s">
        <v>3</v>
      </c>
      <c r="AV544">
        <v>1</v>
      </c>
      <c r="AW544">
        <v>2</v>
      </c>
      <c r="AX544">
        <v>72317306</v>
      </c>
      <c r="AY544">
        <v>1</v>
      </c>
      <c r="AZ544">
        <v>0</v>
      </c>
      <c r="BA544">
        <v>594</v>
      </c>
      <c r="BB544">
        <v>1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80.882000000000005</v>
      </c>
      <c r="BL544">
        <v>78.778000000000006</v>
      </c>
      <c r="BM544">
        <v>0</v>
      </c>
      <c r="BN544">
        <v>0</v>
      </c>
      <c r="BO544">
        <v>0.2</v>
      </c>
      <c r="BP544">
        <v>1</v>
      </c>
      <c r="BQ544">
        <v>0</v>
      </c>
      <c r="BR544">
        <v>80.882000000000005</v>
      </c>
      <c r="BS544">
        <v>78.778000000000006</v>
      </c>
      <c r="BT544">
        <v>0</v>
      </c>
      <c r="BU544">
        <v>0</v>
      </c>
      <c r="BV544">
        <v>0.2</v>
      </c>
      <c r="BW544">
        <v>1</v>
      </c>
      <c r="CV544">
        <v>0</v>
      </c>
      <c r="CW544">
        <f>ROUND(Y544*Source!I582*DO544,7)</f>
        <v>0.13500000000000001</v>
      </c>
      <c r="CX544">
        <f>ROUND(Y544*Source!I582,7)</f>
        <v>0.13500000000000001</v>
      </c>
      <c r="CY544">
        <f>AB544</f>
        <v>404.41</v>
      </c>
      <c r="CZ544">
        <f>AF544</f>
        <v>404.41</v>
      </c>
      <c r="DA544">
        <f>AJ544</f>
        <v>1</v>
      </c>
      <c r="DB544">
        <f t="shared" si="171"/>
        <v>80.88</v>
      </c>
      <c r="DC544">
        <f t="shared" si="172"/>
        <v>78.78</v>
      </c>
      <c r="DD544" t="s">
        <v>3</v>
      </c>
      <c r="DE544" t="s">
        <v>3</v>
      </c>
      <c r="DF544">
        <f t="shared" si="177"/>
        <v>0</v>
      </c>
      <c r="DG544">
        <f t="shared" si="176"/>
        <v>54.6</v>
      </c>
      <c r="DH544">
        <f t="shared" si="173"/>
        <v>53.18</v>
      </c>
      <c r="DI544">
        <f t="shared" si="174"/>
        <v>0</v>
      </c>
      <c r="DJ544">
        <f>DG544+DH544</f>
        <v>107.78</v>
      </c>
      <c r="DK544">
        <v>1</v>
      </c>
      <c r="DL544" t="s">
        <v>947</v>
      </c>
      <c r="DM544">
        <v>4</v>
      </c>
      <c r="DN544" t="s">
        <v>922</v>
      </c>
      <c r="DO544">
        <v>1</v>
      </c>
    </row>
    <row r="545" spans="1:119" x14ac:dyDescent="0.2">
      <c r="A545">
        <f>ROW(Source!A583)</f>
        <v>583</v>
      </c>
      <c r="B545">
        <v>72309884</v>
      </c>
      <c r="C545">
        <v>72317307</v>
      </c>
      <c r="D545">
        <v>70491023</v>
      </c>
      <c r="E545">
        <v>118</v>
      </c>
      <c r="F545">
        <v>1</v>
      </c>
      <c r="G545">
        <v>1</v>
      </c>
      <c r="H545">
        <v>1</v>
      </c>
      <c r="I545" t="s">
        <v>1079</v>
      </c>
      <c r="J545" t="s">
        <v>3</v>
      </c>
      <c r="K545" t="s">
        <v>1080</v>
      </c>
      <c r="L545">
        <v>1191</v>
      </c>
      <c r="N545">
        <v>1013</v>
      </c>
      <c r="O545" t="s">
        <v>922</v>
      </c>
      <c r="P545" t="s">
        <v>922</v>
      </c>
      <c r="Q545">
        <v>1</v>
      </c>
      <c r="W545">
        <v>0</v>
      </c>
      <c r="X545">
        <v>888410196</v>
      </c>
      <c r="Y545">
        <f t="shared" si="170"/>
        <v>0.62</v>
      </c>
      <c r="AA545">
        <v>0</v>
      </c>
      <c r="AB545">
        <v>0</v>
      </c>
      <c r="AC545">
        <v>0</v>
      </c>
      <c r="AD545">
        <v>393.89</v>
      </c>
      <c r="AE545">
        <v>0</v>
      </c>
      <c r="AF545">
        <v>0</v>
      </c>
      <c r="AG545">
        <v>0</v>
      </c>
      <c r="AH545">
        <v>393.89</v>
      </c>
      <c r="AI545">
        <v>1</v>
      </c>
      <c r="AJ545">
        <v>1</v>
      </c>
      <c r="AK545">
        <v>1</v>
      </c>
      <c r="AL545">
        <v>1</v>
      </c>
      <c r="AM545">
        <v>-2</v>
      </c>
      <c r="AN545">
        <v>0</v>
      </c>
      <c r="AO545">
        <v>0</v>
      </c>
      <c r="AP545">
        <v>1</v>
      </c>
      <c r="AQ545">
        <v>1</v>
      </c>
      <c r="AR545">
        <v>0</v>
      </c>
      <c r="AS545" t="s">
        <v>3</v>
      </c>
      <c r="AT545">
        <v>0.62</v>
      </c>
      <c r="AU545" t="s">
        <v>3</v>
      </c>
      <c r="AV545">
        <v>1</v>
      </c>
      <c r="AW545">
        <v>2</v>
      </c>
      <c r="AX545">
        <v>72317308</v>
      </c>
      <c r="AY545">
        <v>1</v>
      </c>
      <c r="AZ545">
        <v>0</v>
      </c>
      <c r="BA545">
        <v>595</v>
      </c>
      <c r="BB545">
        <v>1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244.21179999999998</v>
      </c>
      <c r="BN545">
        <v>0.62</v>
      </c>
      <c r="BO545">
        <v>0</v>
      </c>
      <c r="BP545">
        <v>1</v>
      </c>
      <c r="BQ545">
        <v>0</v>
      </c>
      <c r="BR545">
        <v>0</v>
      </c>
      <c r="BS545">
        <v>0</v>
      </c>
      <c r="BT545">
        <v>244.21179999999998</v>
      </c>
      <c r="BU545">
        <v>0.62</v>
      </c>
      <c r="BV545">
        <v>0</v>
      </c>
      <c r="BW545">
        <v>1</v>
      </c>
      <c r="CU545">
        <f>ROUND(AT545*Source!I583*AH545*AL545,2)</f>
        <v>62.27</v>
      </c>
      <c r="CV545">
        <f>ROUND(Y545*Source!I583,7)</f>
        <v>0.15809999999999999</v>
      </c>
      <c r="CW545">
        <v>0</v>
      </c>
      <c r="CX545">
        <f>ROUND(Y545*Source!I583,7)</f>
        <v>0.15809999999999999</v>
      </c>
      <c r="CY545">
        <f>AD545</f>
        <v>393.89</v>
      </c>
      <c r="CZ545">
        <f>AH545</f>
        <v>393.89</v>
      </c>
      <c r="DA545">
        <f>AL545</f>
        <v>1</v>
      </c>
      <c r="DB545">
        <f t="shared" si="171"/>
        <v>244.21</v>
      </c>
      <c r="DC545">
        <f t="shared" si="172"/>
        <v>0</v>
      </c>
      <c r="DD545" t="s">
        <v>3</v>
      </c>
      <c r="DE545" t="s">
        <v>3</v>
      </c>
      <c r="DF545">
        <f t="shared" si="177"/>
        <v>0</v>
      </c>
      <c r="DG545">
        <f t="shared" si="176"/>
        <v>0</v>
      </c>
      <c r="DH545">
        <f t="shared" si="173"/>
        <v>0</v>
      </c>
      <c r="DI545">
        <f t="shared" si="174"/>
        <v>62.27</v>
      </c>
      <c r="DJ545">
        <f>DI545</f>
        <v>62.27</v>
      </c>
      <c r="DK545">
        <v>1</v>
      </c>
      <c r="DL545" t="s">
        <v>3</v>
      </c>
      <c r="DM545">
        <v>0</v>
      </c>
      <c r="DN545" t="s">
        <v>3</v>
      </c>
      <c r="DO545">
        <v>0</v>
      </c>
    </row>
    <row r="546" spans="1:119" x14ac:dyDescent="0.2">
      <c r="A546">
        <f>ROW(Source!A583)</f>
        <v>583</v>
      </c>
      <c r="B546">
        <v>72309884</v>
      </c>
      <c r="C546">
        <v>72317307</v>
      </c>
      <c r="D546">
        <v>70491200</v>
      </c>
      <c r="E546">
        <v>118</v>
      </c>
      <c r="F546">
        <v>1</v>
      </c>
      <c r="G546">
        <v>1</v>
      </c>
      <c r="H546">
        <v>1</v>
      </c>
      <c r="I546" t="s">
        <v>920</v>
      </c>
      <c r="J546" t="s">
        <v>3</v>
      </c>
      <c r="K546" t="s">
        <v>921</v>
      </c>
      <c r="L546">
        <v>1191</v>
      </c>
      <c r="N546">
        <v>1013</v>
      </c>
      <c r="O546" t="s">
        <v>922</v>
      </c>
      <c r="P546" t="s">
        <v>922</v>
      </c>
      <c r="Q546">
        <v>1</v>
      </c>
      <c r="W546">
        <v>0</v>
      </c>
      <c r="X546">
        <v>-1417349443</v>
      </c>
      <c r="Y546">
        <f t="shared" si="170"/>
        <v>0.3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1</v>
      </c>
      <c r="AJ546">
        <v>1</v>
      </c>
      <c r="AK546">
        <v>1</v>
      </c>
      <c r="AL546">
        <v>1</v>
      </c>
      <c r="AM546">
        <v>-2</v>
      </c>
      <c r="AN546">
        <v>0</v>
      </c>
      <c r="AO546">
        <v>0</v>
      </c>
      <c r="AP546">
        <v>1</v>
      </c>
      <c r="AQ546">
        <v>1</v>
      </c>
      <c r="AR546">
        <v>0</v>
      </c>
      <c r="AS546" t="s">
        <v>3</v>
      </c>
      <c r="AT546">
        <v>0.3</v>
      </c>
      <c r="AU546" t="s">
        <v>3</v>
      </c>
      <c r="AV546">
        <v>2</v>
      </c>
      <c r="AW546">
        <v>2</v>
      </c>
      <c r="AX546">
        <v>72317309</v>
      </c>
      <c r="AY546">
        <v>1</v>
      </c>
      <c r="AZ546">
        <v>0</v>
      </c>
      <c r="BA546">
        <v>596</v>
      </c>
      <c r="BB546">
        <v>1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CV546">
        <v>0</v>
      </c>
      <c r="CW546">
        <v>0</v>
      </c>
      <c r="CX546">
        <f>ROUND(Y546*Source!I583,7)</f>
        <v>7.6499999999999999E-2</v>
      </c>
      <c r="CY546">
        <f>AD546</f>
        <v>0</v>
      </c>
      <c r="CZ546">
        <f>AH546</f>
        <v>0</v>
      </c>
      <c r="DA546">
        <f>AL546</f>
        <v>1</v>
      </c>
      <c r="DB546">
        <f t="shared" si="171"/>
        <v>0</v>
      </c>
      <c r="DC546">
        <f t="shared" si="172"/>
        <v>0</v>
      </c>
      <c r="DD546" t="s">
        <v>3</v>
      </c>
      <c r="DE546" t="s">
        <v>3</v>
      </c>
      <c r="DF546">
        <f t="shared" si="177"/>
        <v>0</v>
      </c>
      <c r="DG546">
        <f t="shared" si="176"/>
        <v>0</v>
      </c>
      <c r="DH546">
        <f t="shared" si="173"/>
        <v>0</v>
      </c>
      <c r="DI546">
        <f t="shared" si="174"/>
        <v>0</v>
      </c>
      <c r="DJ546">
        <f>DI546</f>
        <v>0</v>
      </c>
      <c r="DK546">
        <v>0</v>
      </c>
      <c r="DL546" t="s">
        <v>3</v>
      </c>
      <c r="DM546">
        <v>0</v>
      </c>
      <c r="DN546" t="s">
        <v>3</v>
      </c>
      <c r="DO546">
        <v>0</v>
      </c>
    </row>
    <row r="547" spans="1:119" x14ac:dyDescent="0.2">
      <c r="A547">
        <f>ROW(Source!A583)</f>
        <v>583</v>
      </c>
      <c r="B547">
        <v>72309884</v>
      </c>
      <c r="C547">
        <v>72317307</v>
      </c>
      <c r="D547">
        <v>70618767</v>
      </c>
      <c r="E547">
        <v>1</v>
      </c>
      <c r="F547">
        <v>1</v>
      </c>
      <c r="G547">
        <v>1</v>
      </c>
      <c r="H547">
        <v>2</v>
      </c>
      <c r="I547" t="s">
        <v>944</v>
      </c>
      <c r="J547" t="s">
        <v>945</v>
      </c>
      <c r="K547" t="s">
        <v>946</v>
      </c>
      <c r="L547">
        <v>1368</v>
      </c>
      <c r="N547">
        <v>1011</v>
      </c>
      <c r="O547" t="s">
        <v>926</v>
      </c>
      <c r="P547" t="s">
        <v>926</v>
      </c>
      <c r="Q547">
        <v>1</v>
      </c>
      <c r="W547">
        <v>0</v>
      </c>
      <c r="X547">
        <v>1818041354</v>
      </c>
      <c r="Y547">
        <f t="shared" si="170"/>
        <v>0.3</v>
      </c>
      <c r="AA547">
        <v>0</v>
      </c>
      <c r="AB547">
        <v>404.41</v>
      </c>
      <c r="AC547">
        <v>393.89</v>
      </c>
      <c r="AD547">
        <v>0</v>
      </c>
      <c r="AE547">
        <v>0</v>
      </c>
      <c r="AF547">
        <v>404.41</v>
      </c>
      <c r="AG547">
        <v>393.89</v>
      </c>
      <c r="AH547">
        <v>0</v>
      </c>
      <c r="AI547">
        <v>1</v>
      </c>
      <c r="AJ547">
        <v>1</v>
      </c>
      <c r="AK547">
        <v>1</v>
      </c>
      <c r="AL547">
        <v>1</v>
      </c>
      <c r="AM547">
        <v>-2</v>
      </c>
      <c r="AN547">
        <v>0</v>
      </c>
      <c r="AO547">
        <v>0</v>
      </c>
      <c r="AP547">
        <v>1</v>
      </c>
      <c r="AQ547">
        <v>1</v>
      </c>
      <c r="AR547">
        <v>0</v>
      </c>
      <c r="AS547" t="s">
        <v>3</v>
      </c>
      <c r="AT547">
        <v>0.3</v>
      </c>
      <c r="AU547" t="s">
        <v>3</v>
      </c>
      <c r="AV547">
        <v>1</v>
      </c>
      <c r="AW547">
        <v>2</v>
      </c>
      <c r="AX547">
        <v>72317310</v>
      </c>
      <c r="AY547">
        <v>1</v>
      </c>
      <c r="AZ547">
        <v>0</v>
      </c>
      <c r="BA547">
        <v>597</v>
      </c>
      <c r="BB547">
        <v>1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121.32300000000001</v>
      </c>
      <c r="BL547">
        <v>118.16699999999999</v>
      </c>
      <c r="BM547">
        <v>0</v>
      </c>
      <c r="BN547">
        <v>0</v>
      </c>
      <c r="BO547">
        <v>0.3</v>
      </c>
      <c r="BP547">
        <v>1</v>
      </c>
      <c r="BQ547">
        <v>0</v>
      </c>
      <c r="BR547">
        <v>121.32300000000001</v>
      </c>
      <c r="BS547">
        <v>118.16699999999999</v>
      </c>
      <c r="BT547">
        <v>0</v>
      </c>
      <c r="BU547">
        <v>0</v>
      </c>
      <c r="BV547">
        <v>0.3</v>
      </c>
      <c r="BW547">
        <v>1</v>
      </c>
      <c r="CV547">
        <v>0</v>
      </c>
      <c r="CW547">
        <f>ROUND(Y547*Source!I583*DO547,7)</f>
        <v>7.6499999999999999E-2</v>
      </c>
      <c r="CX547">
        <f>ROUND(Y547*Source!I583,7)</f>
        <v>7.6499999999999999E-2</v>
      </c>
      <c r="CY547">
        <f>AB547</f>
        <v>404.41</v>
      </c>
      <c r="CZ547">
        <f>AF547</f>
        <v>404.41</v>
      </c>
      <c r="DA547">
        <f>AJ547</f>
        <v>1</v>
      </c>
      <c r="DB547">
        <f t="shared" si="171"/>
        <v>121.32</v>
      </c>
      <c r="DC547">
        <f t="shared" si="172"/>
        <v>118.17</v>
      </c>
      <c r="DD547" t="s">
        <v>3</v>
      </c>
      <c r="DE547" t="s">
        <v>3</v>
      </c>
      <c r="DF547">
        <f t="shared" si="177"/>
        <v>0</v>
      </c>
      <c r="DG547">
        <f t="shared" si="176"/>
        <v>30.94</v>
      </c>
      <c r="DH547">
        <f t="shared" si="173"/>
        <v>30.13</v>
      </c>
      <c r="DI547">
        <f t="shared" si="174"/>
        <v>0</v>
      </c>
      <c r="DJ547">
        <f>DG547+DH547</f>
        <v>61.07</v>
      </c>
      <c r="DK547">
        <v>1</v>
      </c>
      <c r="DL547" t="s">
        <v>947</v>
      </c>
      <c r="DM547">
        <v>4</v>
      </c>
      <c r="DN547" t="s">
        <v>922</v>
      </c>
      <c r="DO547">
        <v>1</v>
      </c>
    </row>
    <row r="548" spans="1:119" x14ac:dyDescent="0.2">
      <c r="A548">
        <f>ROW(Source!A584)</f>
        <v>584</v>
      </c>
      <c r="B548">
        <v>72309884</v>
      </c>
      <c r="C548">
        <v>72317311</v>
      </c>
      <c r="D548">
        <v>70491023</v>
      </c>
      <c r="E548">
        <v>118</v>
      </c>
      <c r="F548">
        <v>1</v>
      </c>
      <c r="G548">
        <v>1</v>
      </c>
      <c r="H548">
        <v>1</v>
      </c>
      <c r="I548" t="s">
        <v>1079</v>
      </c>
      <c r="J548" t="s">
        <v>3</v>
      </c>
      <c r="K548" t="s">
        <v>1080</v>
      </c>
      <c r="L548">
        <v>1191</v>
      </c>
      <c r="N548">
        <v>1013</v>
      </c>
      <c r="O548" t="s">
        <v>922</v>
      </c>
      <c r="P548" t="s">
        <v>922</v>
      </c>
      <c r="Q548">
        <v>1</v>
      </c>
      <c r="W548">
        <v>0</v>
      </c>
      <c r="X548">
        <v>888410196</v>
      </c>
      <c r="Y548">
        <f t="shared" si="170"/>
        <v>0.62</v>
      </c>
      <c r="AA548">
        <v>0</v>
      </c>
      <c r="AB548">
        <v>0</v>
      </c>
      <c r="AC548">
        <v>0</v>
      </c>
      <c r="AD548">
        <v>393.89</v>
      </c>
      <c r="AE548">
        <v>0</v>
      </c>
      <c r="AF548">
        <v>0</v>
      </c>
      <c r="AG548">
        <v>0</v>
      </c>
      <c r="AH548">
        <v>393.89</v>
      </c>
      <c r="AI548">
        <v>1</v>
      </c>
      <c r="AJ548">
        <v>1</v>
      </c>
      <c r="AK548">
        <v>1</v>
      </c>
      <c r="AL548">
        <v>1</v>
      </c>
      <c r="AM548">
        <v>-2</v>
      </c>
      <c r="AN548">
        <v>0</v>
      </c>
      <c r="AO548">
        <v>0</v>
      </c>
      <c r="AP548">
        <v>1</v>
      </c>
      <c r="AQ548">
        <v>1</v>
      </c>
      <c r="AR548">
        <v>0</v>
      </c>
      <c r="AS548" t="s">
        <v>3</v>
      </c>
      <c r="AT548">
        <v>0.62</v>
      </c>
      <c r="AU548" t="s">
        <v>3</v>
      </c>
      <c r="AV548">
        <v>1</v>
      </c>
      <c r="AW548">
        <v>2</v>
      </c>
      <c r="AX548">
        <v>72317312</v>
      </c>
      <c r="AY548">
        <v>1</v>
      </c>
      <c r="AZ548">
        <v>0</v>
      </c>
      <c r="BA548">
        <v>598</v>
      </c>
      <c r="BB548">
        <v>1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244.21179999999998</v>
      </c>
      <c r="BN548">
        <v>0.62</v>
      </c>
      <c r="BO548">
        <v>0</v>
      </c>
      <c r="BP548">
        <v>1</v>
      </c>
      <c r="BQ548">
        <v>0</v>
      </c>
      <c r="BR548">
        <v>0</v>
      </c>
      <c r="BS548">
        <v>0</v>
      </c>
      <c r="BT548">
        <v>244.21179999999998</v>
      </c>
      <c r="BU548">
        <v>0.62</v>
      </c>
      <c r="BV548">
        <v>0</v>
      </c>
      <c r="BW548">
        <v>1</v>
      </c>
      <c r="CU548">
        <f>ROUND(AT548*Source!I584*AH548*AL548,2)</f>
        <v>12.21</v>
      </c>
      <c r="CV548">
        <f>ROUND(Y548*Source!I584,7)</f>
        <v>3.1E-2</v>
      </c>
      <c r="CW548">
        <v>0</v>
      </c>
      <c r="CX548">
        <f>ROUND(Y548*Source!I584,7)</f>
        <v>3.1E-2</v>
      </c>
      <c r="CY548">
        <f>AD548</f>
        <v>393.89</v>
      </c>
      <c r="CZ548">
        <f>AH548</f>
        <v>393.89</v>
      </c>
      <c r="DA548">
        <f>AL548</f>
        <v>1</v>
      </c>
      <c r="DB548">
        <f t="shared" si="171"/>
        <v>244.21</v>
      </c>
      <c r="DC548">
        <f t="shared" si="172"/>
        <v>0</v>
      </c>
      <c r="DD548" t="s">
        <v>3</v>
      </c>
      <c r="DE548" t="s">
        <v>3</v>
      </c>
      <c r="DF548">
        <f t="shared" si="177"/>
        <v>0</v>
      </c>
      <c r="DG548">
        <f t="shared" si="176"/>
        <v>0</v>
      </c>
      <c r="DH548">
        <f t="shared" si="173"/>
        <v>0</v>
      </c>
      <c r="DI548">
        <f t="shared" si="174"/>
        <v>12.21</v>
      </c>
      <c r="DJ548">
        <f>DI548</f>
        <v>12.21</v>
      </c>
      <c r="DK548">
        <v>1</v>
      </c>
      <c r="DL548" t="s">
        <v>3</v>
      </c>
      <c r="DM548">
        <v>0</v>
      </c>
      <c r="DN548" t="s">
        <v>3</v>
      </c>
      <c r="DO548">
        <v>0</v>
      </c>
    </row>
    <row r="549" spans="1:119" x14ac:dyDescent="0.2">
      <c r="A549">
        <f>ROW(Source!A584)</f>
        <v>584</v>
      </c>
      <c r="B549">
        <v>72309884</v>
      </c>
      <c r="C549">
        <v>72317311</v>
      </c>
      <c r="D549">
        <v>70491200</v>
      </c>
      <c r="E549">
        <v>118</v>
      </c>
      <c r="F549">
        <v>1</v>
      </c>
      <c r="G549">
        <v>1</v>
      </c>
      <c r="H549">
        <v>1</v>
      </c>
      <c r="I549" t="s">
        <v>920</v>
      </c>
      <c r="J549" t="s">
        <v>3</v>
      </c>
      <c r="K549" t="s">
        <v>921</v>
      </c>
      <c r="L549">
        <v>1191</v>
      </c>
      <c r="N549">
        <v>1013</v>
      </c>
      <c r="O549" t="s">
        <v>922</v>
      </c>
      <c r="P549" t="s">
        <v>922</v>
      </c>
      <c r="Q549">
        <v>1</v>
      </c>
      <c r="W549">
        <v>0</v>
      </c>
      <c r="X549">
        <v>-1417349443</v>
      </c>
      <c r="Y549">
        <f t="shared" si="170"/>
        <v>0.3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1</v>
      </c>
      <c r="AJ549">
        <v>1</v>
      </c>
      <c r="AK549">
        <v>1</v>
      </c>
      <c r="AL549">
        <v>1</v>
      </c>
      <c r="AM549">
        <v>-2</v>
      </c>
      <c r="AN549">
        <v>0</v>
      </c>
      <c r="AO549">
        <v>0</v>
      </c>
      <c r="AP549">
        <v>1</v>
      </c>
      <c r="AQ549">
        <v>1</v>
      </c>
      <c r="AR549">
        <v>0</v>
      </c>
      <c r="AS549" t="s">
        <v>3</v>
      </c>
      <c r="AT549">
        <v>0.3</v>
      </c>
      <c r="AU549" t="s">
        <v>3</v>
      </c>
      <c r="AV549">
        <v>2</v>
      </c>
      <c r="AW549">
        <v>2</v>
      </c>
      <c r="AX549">
        <v>72317313</v>
      </c>
      <c r="AY549">
        <v>1</v>
      </c>
      <c r="AZ549">
        <v>0</v>
      </c>
      <c r="BA549">
        <v>599</v>
      </c>
      <c r="BB549">
        <v>1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CV549">
        <v>0</v>
      </c>
      <c r="CW549">
        <v>0</v>
      </c>
      <c r="CX549">
        <f>ROUND(Y549*Source!I584,7)</f>
        <v>1.4999999999999999E-2</v>
      </c>
      <c r="CY549">
        <f>AD549</f>
        <v>0</v>
      </c>
      <c r="CZ549">
        <f>AH549</f>
        <v>0</v>
      </c>
      <c r="DA549">
        <f>AL549</f>
        <v>1</v>
      </c>
      <c r="DB549">
        <f t="shared" si="171"/>
        <v>0</v>
      </c>
      <c r="DC549">
        <f t="shared" si="172"/>
        <v>0</v>
      </c>
      <c r="DD549" t="s">
        <v>3</v>
      </c>
      <c r="DE549" t="s">
        <v>3</v>
      </c>
      <c r="DF549">
        <f t="shared" si="177"/>
        <v>0</v>
      </c>
      <c r="DG549">
        <f t="shared" si="176"/>
        <v>0</v>
      </c>
      <c r="DH549">
        <f t="shared" si="173"/>
        <v>0</v>
      </c>
      <c r="DI549">
        <f t="shared" si="174"/>
        <v>0</v>
      </c>
      <c r="DJ549">
        <f>DI549</f>
        <v>0</v>
      </c>
      <c r="DK549">
        <v>0</v>
      </c>
      <c r="DL549" t="s">
        <v>3</v>
      </c>
      <c r="DM549">
        <v>0</v>
      </c>
      <c r="DN549" t="s">
        <v>3</v>
      </c>
      <c r="DO549">
        <v>0</v>
      </c>
    </row>
    <row r="550" spans="1:119" x14ac:dyDescent="0.2">
      <c r="A550">
        <f>ROW(Source!A584)</f>
        <v>584</v>
      </c>
      <c r="B550">
        <v>72309884</v>
      </c>
      <c r="C550">
        <v>72317311</v>
      </c>
      <c r="D550">
        <v>70618767</v>
      </c>
      <c r="E550">
        <v>1</v>
      </c>
      <c r="F550">
        <v>1</v>
      </c>
      <c r="G550">
        <v>1</v>
      </c>
      <c r="H550">
        <v>2</v>
      </c>
      <c r="I550" t="s">
        <v>944</v>
      </c>
      <c r="J550" t="s">
        <v>945</v>
      </c>
      <c r="K550" t="s">
        <v>946</v>
      </c>
      <c r="L550">
        <v>1368</v>
      </c>
      <c r="N550">
        <v>1011</v>
      </c>
      <c r="O550" t="s">
        <v>926</v>
      </c>
      <c r="P550" t="s">
        <v>926</v>
      </c>
      <c r="Q550">
        <v>1</v>
      </c>
      <c r="W550">
        <v>0</v>
      </c>
      <c r="X550">
        <v>1818041354</v>
      </c>
      <c r="Y550">
        <f t="shared" si="170"/>
        <v>0.3</v>
      </c>
      <c r="AA550">
        <v>0</v>
      </c>
      <c r="AB550">
        <v>404.41</v>
      </c>
      <c r="AC550">
        <v>393.89</v>
      </c>
      <c r="AD550">
        <v>0</v>
      </c>
      <c r="AE550">
        <v>0</v>
      </c>
      <c r="AF550">
        <v>404.41</v>
      </c>
      <c r="AG550">
        <v>393.89</v>
      </c>
      <c r="AH550">
        <v>0</v>
      </c>
      <c r="AI550">
        <v>1</v>
      </c>
      <c r="AJ550">
        <v>1</v>
      </c>
      <c r="AK550">
        <v>1</v>
      </c>
      <c r="AL550">
        <v>1</v>
      </c>
      <c r="AM550">
        <v>-2</v>
      </c>
      <c r="AN550">
        <v>0</v>
      </c>
      <c r="AO550">
        <v>0</v>
      </c>
      <c r="AP550">
        <v>1</v>
      </c>
      <c r="AQ550">
        <v>1</v>
      </c>
      <c r="AR550">
        <v>0</v>
      </c>
      <c r="AS550" t="s">
        <v>3</v>
      </c>
      <c r="AT550">
        <v>0.3</v>
      </c>
      <c r="AU550" t="s">
        <v>3</v>
      </c>
      <c r="AV550">
        <v>1</v>
      </c>
      <c r="AW550">
        <v>2</v>
      </c>
      <c r="AX550">
        <v>72317314</v>
      </c>
      <c r="AY550">
        <v>1</v>
      </c>
      <c r="AZ550">
        <v>0</v>
      </c>
      <c r="BA550">
        <v>600</v>
      </c>
      <c r="BB550">
        <v>1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121.32300000000001</v>
      </c>
      <c r="BL550">
        <v>118.16699999999999</v>
      </c>
      <c r="BM550">
        <v>0</v>
      </c>
      <c r="BN550">
        <v>0</v>
      </c>
      <c r="BO550">
        <v>0.3</v>
      </c>
      <c r="BP550">
        <v>1</v>
      </c>
      <c r="BQ550">
        <v>0</v>
      </c>
      <c r="BR550">
        <v>121.32300000000001</v>
      </c>
      <c r="BS550">
        <v>118.16699999999999</v>
      </c>
      <c r="BT550">
        <v>0</v>
      </c>
      <c r="BU550">
        <v>0</v>
      </c>
      <c r="BV550">
        <v>0.3</v>
      </c>
      <c r="BW550">
        <v>1</v>
      </c>
      <c r="CV550">
        <v>0</v>
      </c>
      <c r="CW550">
        <f>ROUND(Y550*Source!I584*DO550,7)</f>
        <v>1.4999999999999999E-2</v>
      </c>
      <c r="CX550">
        <f>ROUND(Y550*Source!I584,7)</f>
        <v>1.4999999999999999E-2</v>
      </c>
      <c r="CY550">
        <f>AB550</f>
        <v>404.41</v>
      </c>
      <c r="CZ550">
        <f>AF550</f>
        <v>404.41</v>
      </c>
      <c r="DA550">
        <f>AJ550</f>
        <v>1</v>
      </c>
      <c r="DB550">
        <f t="shared" si="171"/>
        <v>121.32</v>
      </c>
      <c r="DC550">
        <f t="shared" si="172"/>
        <v>118.17</v>
      </c>
      <c r="DD550" t="s">
        <v>3</v>
      </c>
      <c r="DE550" t="s">
        <v>3</v>
      </c>
      <c r="DF550">
        <f t="shared" si="177"/>
        <v>0</v>
      </c>
      <c r="DG550">
        <f t="shared" si="176"/>
        <v>6.07</v>
      </c>
      <c r="DH550">
        <f t="shared" si="173"/>
        <v>5.91</v>
      </c>
      <c r="DI550">
        <f t="shared" si="174"/>
        <v>0</v>
      </c>
      <c r="DJ550">
        <f>DG550+DH550</f>
        <v>11.98</v>
      </c>
      <c r="DK550">
        <v>1</v>
      </c>
      <c r="DL550" t="s">
        <v>947</v>
      </c>
      <c r="DM550">
        <v>4</v>
      </c>
      <c r="DN550" t="s">
        <v>922</v>
      </c>
      <c r="DO550">
        <v>1</v>
      </c>
    </row>
    <row r="551" spans="1:119" x14ac:dyDescent="0.2">
      <c r="A551">
        <f>ROW(Source!A585)</f>
        <v>585</v>
      </c>
      <c r="B551">
        <v>72309884</v>
      </c>
      <c r="C551">
        <v>72311749</v>
      </c>
      <c r="D551">
        <v>70491023</v>
      </c>
      <c r="E551">
        <v>118</v>
      </c>
      <c r="F551">
        <v>1</v>
      </c>
      <c r="G551">
        <v>1</v>
      </c>
      <c r="H551">
        <v>1</v>
      </c>
      <c r="I551" t="s">
        <v>1079</v>
      </c>
      <c r="J551" t="s">
        <v>3</v>
      </c>
      <c r="K551" t="s">
        <v>1080</v>
      </c>
      <c r="L551">
        <v>1191</v>
      </c>
      <c r="N551">
        <v>1013</v>
      </c>
      <c r="O551" t="s">
        <v>922</v>
      </c>
      <c r="P551" t="s">
        <v>922</v>
      </c>
      <c r="Q551">
        <v>1</v>
      </c>
      <c r="W551">
        <v>0</v>
      </c>
      <c r="X551">
        <v>888410196</v>
      </c>
      <c r="Y551">
        <f t="shared" si="170"/>
        <v>0.16</v>
      </c>
      <c r="AA551">
        <v>0</v>
      </c>
      <c r="AB551">
        <v>0</v>
      </c>
      <c r="AC551">
        <v>0</v>
      </c>
      <c r="AD551">
        <v>393.89</v>
      </c>
      <c r="AE551">
        <v>0</v>
      </c>
      <c r="AF551">
        <v>0</v>
      </c>
      <c r="AG551">
        <v>0</v>
      </c>
      <c r="AH551">
        <v>393.89</v>
      </c>
      <c r="AI551">
        <v>1</v>
      </c>
      <c r="AJ551">
        <v>1</v>
      </c>
      <c r="AK551">
        <v>1</v>
      </c>
      <c r="AL551">
        <v>1</v>
      </c>
      <c r="AM551">
        <v>-2</v>
      </c>
      <c r="AN551">
        <v>0</v>
      </c>
      <c r="AO551">
        <v>0</v>
      </c>
      <c r="AP551">
        <v>1</v>
      </c>
      <c r="AQ551">
        <v>1</v>
      </c>
      <c r="AR551">
        <v>0</v>
      </c>
      <c r="AS551" t="s">
        <v>3</v>
      </c>
      <c r="AT551">
        <v>0.16</v>
      </c>
      <c r="AU551" t="s">
        <v>3</v>
      </c>
      <c r="AV551">
        <v>1</v>
      </c>
      <c r="AW551">
        <v>2</v>
      </c>
      <c r="AX551">
        <v>72317315</v>
      </c>
      <c r="AY551">
        <v>1</v>
      </c>
      <c r="AZ551">
        <v>0</v>
      </c>
      <c r="BA551">
        <v>601</v>
      </c>
      <c r="BB551">
        <v>1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63.022399999999998</v>
      </c>
      <c r="BN551">
        <v>0.16</v>
      </c>
      <c r="BO551">
        <v>0</v>
      </c>
      <c r="BP551">
        <v>1</v>
      </c>
      <c r="BQ551">
        <v>0</v>
      </c>
      <c r="BR551">
        <v>0</v>
      </c>
      <c r="BS551">
        <v>0</v>
      </c>
      <c r="BT551">
        <v>63.022399999999998</v>
      </c>
      <c r="BU551">
        <v>0.16</v>
      </c>
      <c r="BV551">
        <v>0</v>
      </c>
      <c r="BW551">
        <v>1</v>
      </c>
      <c r="CU551">
        <f>ROUND(AT551*Source!I585*AH551*AL551,2)</f>
        <v>1.26</v>
      </c>
      <c r="CV551">
        <f>ROUND(Y551*Source!I585,7)</f>
        <v>3.2000000000000002E-3</v>
      </c>
      <c r="CW551">
        <v>0</v>
      </c>
      <c r="CX551">
        <f>ROUND(Y551*Source!I585,7)</f>
        <v>3.2000000000000002E-3</v>
      </c>
      <c r="CY551">
        <f>AD551</f>
        <v>393.89</v>
      </c>
      <c r="CZ551">
        <f>AH551</f>
        <v>393.89</v>
      </c>
      <c r="DA551">
        <f>AL551</f>
        <v>1</v>
      </c>
      <c r="DB551">
        <f t="shared" si="171"/>
        <v>63.02</v>
      </c>
      <c r="DC551">
        <f t="shared" si="172"/>
        <v>0</v>
      </c>
      <c r="DD551" t="s">
        <v>3</v>
      </c>
      <c r="DE551" t="s">
        <v>3</v>
      </c>
      <c r="DF551">
        <f t="shared" si="177"/>
        <v>0</v>
      </c>
      <c r="DG551">
        <f t="shared" si="176"/>
        <v>0</v>
      </c>
      <c r="DH551">
        <f t="shared" si="173"/>
        <v>0</v>
      </c>
      <c r="DI551">
        <f t="shared" si="174"/>
        <v>1.26</v>
      </c>
      <c r="DJ551">
        <f>DI551</f>
        <v>1.26</v>
      </c>
      <c r="DK551">
        <v>1</v>
      </c>
      <c r="DL551" t="s">
        <v>3</v>
      </c>
      <c r="DM551">
        <v>0</v>
      </c>
      <c r="DN551" t="s">
        <v>3</v>
      </c>
      <c r="DO551">
        <v>0</v>
      </c>
    </row>
    <row r="552" spans="1:119" x14ac:dyDescent="0.2">
      <c r="A552">
        <f>ROW(Source!A585)</f>
        <v>585</v>
      </c>
      <c r="B552">
        <v>72309884</v>
      </c>
      <c r="C552">
        <v>72311749</v>
      </c>
      <c r="D552">
        <v>70491200</v>
      </c>
      <c r="E552">
        <v>118</v>
      </c>
      <c r="F552">
        <v>1</v>
      </c>
      <c r="G552">
        <v>1</v>
      </c>
      <c r="H552">
        <v>1</v>
      </c>
      <c r="I552" t="s">
        <v>920</v>
      </c>
      <c r="J552" t="s">
        <v>3</v>
      </c>
      <c r="K552" t="s">
        <v>921</v>
      </c>
      <c r="L552">
        <v>1191</v>
      </c>
      <c r="N552">
        <v>1013</v>
      </c>
      <c r="O552" t="s">
        <v>922</v>
      </c>
      <c r="P552" t="s">
        <v>922</v>
      </c>
      <c r="Q552">
        <v>1</v>
      </c>
      <c r="W552">
        <v>0</v>
      </c>
      <c r="X552">
        <v>-1417349443</v>
      </c>
      <c r="Y552">
        <f t="shared" si="170"/>
        <v>0.11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1</v>
      </c>
      <c r="AJ552">
        <v>1</v>
      </c>
      <c r="AK552">
        <v>1</v>
      </c>
      <c r="AL552">
        <v>1</v>
      </c>
      <c r="AM552">
        <v>-2</v>
      </c>
      <c r="AN552">
        <v>0</v>
      </c>
      <c r="AO552">
        <v>0</v>
      </c>
      <c r="AP552">
        <v>1</v>
      </c>
      <c r="AQ552">
        <v>1</v>
      </c>
      <c r="AR552">
        <v>0</v>
      </c>
      <c r="AS552" t="s">
        <v>3</v>
      </c>
      <c r="AT552">
        <v>0.11</v>
      </c>
      <c r="AU552" t="s">
        <v>3</v>
      </c>
      <c r="AV552">
        <v>2</v>
      </c>
      <c r="AW552">
        <v>2</v>
      </c>
      <c r="AX552">
        <v>72317316</v>
      </c>
      <c r="AY552">
        <v>1</v>
      </c>
      <c r="AZ552">
        <v>0</v>
      </c>
      <c r="BA552">
        <v>602</v>
      </c>
      <c r="BB552">
        <v>1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CV552">
        <v>0</v>
      </c>
      <c r="CW552">
        <v>0</v>
      </c>
      <c r="CX552">
        <f>ROUND(Y552*Source!I585,7)</f>
        <v>2.2000000000000001E-3</v>
      </c>
      <c r="CY552">
        <f>AD552</f>
        <v>0</v>
      </c>
      <c r="CZ552">
        <f>AH552</f>
        <v>0</v>
      </c>
      <c r="DA552">
        <f>AL552</f>
        <v>1</v>
      </c>
      <c r="DB552">
        <f t="shared" si="171"/>
        <v>0</v>
      </c>
      <c r="DC552">
        <f t="shared" si="172"/>
        <v>0</v>
      </c>
      <c r="DD552" t="s">
        <v>3</v>
      </c>
      <c r="DE552" t="s">
        <v>3</v>
      </c>
      <c r="DF552">
        <f t="shared" si="177"/>
        <v>0</v>
      </c>
      <c r="DG552">
        <f t="shared" si="176"/>
        <v>0</v>
      </c>
      <c r="DH552">
        <f t="shared" si="173"/>
        <v>0</v>
      </c>
      <c r="DI552">
        <f t="shared" si="174"/>
        <v>0</v>
      </c>
      <c r="DJ552">
        <f>DI552</f>
        <v>0</v>
      </c>
      <c r="DK552">
        <v>0</v>
      </c>
      <c r="DL552" t="s">
        <v>3</v>
      </c>
      <c r="DM552">
        <v>0</v>
      </c>
      <c r="DN552" t="s">
        <v>3</v>
      </c>
      <c r="DO552">
        <v>0</v>
      </c>
    </row>
    <row r="553" spans="1:119" x14ac:dyDescent="0.2">
      <c r="A553">
        <f>ROW(Source!A585)</f>
        <v>585</v>
      </c>
      <c r="B553">
        <v>72309884</v>
      </c>
      <c r="C553">
        <v>72311749</v>
      </c>
      <c r="D553">
        <v>70618538</v>
      </c>
      <c r="E553">
        <v>1</v>
      </c>
      <c r="F553">
        <v>1</v>
      </c>
      <c r="G553">
        <v>1</v>
      </c>
      <c r="H553">
        <v>2</v>
      </c>
      <c r="I553" t="s">
        <v>1081</v>
      </c>
      <c r="J553" t="s">
        <v>1082</v>
      </c>
      <c r="K553" t="s">
        <v>1083</v>
      </c>
      <c r="L553">
        <v>1368</v>
      </c>
      <c r="N553">
        <v>1011</v>
      </c>
      <c r="O553" t="s">
        <v>926</v>
      </c>
      <c r="P553" t="s">
        <v>926</v>
      </c>
      <c r="Q553">
        <v>1</v>
      </c>
      <c r="W553">
        <v>0</v>
      </c>
      <c r="X553">
        <v>-1551494488</v>
      </c>
      <c r="Y553">
        <f t="shared" si="170"/>
        <v>0.03</v>
      </c>
      <c r="AA553">
        <v>0</v>
      </c>
      <c r="AB553">
        <v>1601.67</v>
      </c>
      <c r="AC553">
        <v>529.11</v>
      </c>
      <c r="AD553">
        <v>0</v>
      </c>
      <c r="AE553">
        <v>0</v>
      </c>
      <c r="AF553">
        <v>1601.67</v>
      </c>
      <c r="AG553">
        <v>529.11</v>
      </c>
      <c r="AH553">
        <v>0</v>
      </c>
      <c r="AI553">
        <v>1</v>
      </c>
      <c r="AJ553">
        <v>1</v>
      </c>
      <c r="AK553">
        <v>1</v>
      </c>
      <c r="AL553">
        <v>1</v>
      </c>
      <c r="AM553">
        <v>-2</v>
      </c>
      <c r="AN553">
        <v>0</v>
      </c>
      <c r="AO553">
        <v>0</v>
      </c>
      <c r="AP553">
        <v>1</v>
      </c>
      <c r="AQ553">
        <v>1</v>
      </c>
      <c r="AR553">
        <v>0</v>
      </c>
      <c r="AS553" t="s">
        <v>3</v>
      </c>
      <c r="AT553">
        <v>0.03</v>
      </c>
      <c r="AU553" t="s">
        <v>3</v>
      </c>
      <c r="AV553">
        <v>1</v>
      </c>
      <c r="AW553">
        <v>2</v>
      </c>
      <c r="AX553">
        <v>72317317</v>
      </c>
      <c r="AY553">
        <v>1</v>
      </c>
      <c r="AZ553">
        <v>0</v>
      </c>
      <c r="BA553">
        <v>603</v>
      </c>
      <c r="BB553">
        <v>1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48.0501</v>
      </c>
      <c r="BL553">
        <v>15.8733</v>
      </c>
      <c r="BM553">
        <v>0</v>
      </c>
      <c r="BN553">
        <v>0</v>
      </c>
      <c r="BO553">
        <v>0.03</v>
      </c>
      <c r="BP553">
        <v>1</v>
      </c>
      <c r="BQ553">
        <v>0</v>
      </c>
      <c r="BR553">
        <v>48.0501</v>
      </c>
      <c r="BS553">
        <v>15.8733</v>
      </c>
      <c r="BT553">
        <v>0</v>
      </c>
      <c r="BU553">
        <v>0</v>
      </c>
      <c r="BV553">
        <v>0.03</v>
      </c>
      <c r="BW553">
        <v>1</v>
      </c>
      <c r="CV553">
        <v>0</v>
      </c>
      <c r="CW553">
        <f>ROUND(Y553*Source!I585*DO553,7)</f>
        <v>5.9999999999999995E-4</v>
      </c>
      <c r="CX553">
        <f>ROUND(Y553*Source!I585,7)</f>
        <v>5.9999999999999995E-4</v>
      </c>
      <c r="CY553">
        <f>AB553</f>
        <v>1601.67</v>
      </c>
      <c r="CZ553">
        <f>AF553</f>
        <v>1601.67</v>
      </c>
      <c r="DA553">
        <f>AJ553</f>
        <v>1</v>
      </c>
      <c r="DB553">
        <f t="shared" si="171"/>
        <v>48.05</v>
      </c>
      <c r="DC553">
        <f t="shared" si="172"/>
        <v>15.87</v>
      </c>
      <c r="DD553" t="s">
        <v>3</v>
      </c>
      <c r="DE553" t="s">
        <v>3</v>
      </c>
      <c r="DF553">
        <f t="shared" si="177"/>
        <v>0</v>
      </c>
      <c r="DG553">
        <f t="shared" si="176"/>
        <v>0.96</v>
      </c>
      <c r="DH553">
        <f t="shared" si="173"/>
        <v>0.32</v>
      </c>
      <c r="DI553">
        <f t="shared" si="174"/>
        <v>0</v>
      </c>
      <c r="DJ553">
        <f>DG553+DH553</f>
        <v>1.28</v>
      </c>
      <c r="DK553">
        <v>1</v>
      </c>
      <c r="DL553" t="s">
        <v>927</v>
      </c>
      <c r="DM553">
        <v>6</v>
      </c>
      <c r="DN553" t="s">
        <v>922</v>
      </c>
      <c r="DO553">
        <v>1</v>
      </c>
    </row>
    <row r="554" spans="1:119" x14ac:dyDescent="0.2">
      <c r="A554">
        <f>ROW(Source!A585)</f>
        <v>585</v>
      </c>
      <c r="B554">
        <v>72309884</v>
      </c>
      <c r="C554">
        <v>72311749</v>
      </c>
      <c r="D554">
        <v>70618767</v>
      </c>
      <c r="E554">
        <v>1</v>
      </c>
      <c r="F554">
        <v>1</v>
      </c>
      <c r="G554">
        <v>1</v>
      </c>
      <c r="H554">
        <v>2</v>
      </c>
      <c r="I554" t="s">
        <v>944</v>
      </c>
      <c r="J554" t="s">
        <v>945</v>
      </c>
      <c r="K554" t="s">
        <v>946</v>
      </c>
      <c r="L554">
        <v>1368</v>
      </c>
      <c r="N554">
        <v>1011</v>
      </c>
      <c r="O554" t="s">
        <v>926</v>
      </c>
      <c r="P554" t="s">
        <v>926</v>
      </c>
      <c r="Q554">
        <v>1</v>
      </c>
      <c r="W554">
        <v>0</v>
      </c>
      <c r="X554">
        <v>1818041354</v>
      </c>
      <c r="Y554">
        <f t="shared" si="170"/>
        <v>0.08</v>
      </c>
      <c r="AA554">
        <v>0</v>
      </c>
      <c r="AB554">
        <v>404.41</v>
      </c>
      <c r="AC554">
        <v>393.89</v>
      </c>
      <c r="AD554">
        <v>0</v>
      </c>
      <c r="AE554">
        <v>0</v>
      </c>
      <c r="AF554">
        <v>404.41</v>
      </c>
      <c r="AG554">
        <v>393.89</v>
      </c>
      <c r="AH554">
        <v>0</v>
      </c>
      <c r="AI554">
        <v>1</v>
      </c>
      <c r="AJ554">
        <v>1</v>
      </c>
      <c r="AK554">
        <v>1</v>
      </c>
      <c r="AL554">
        <v>1</v>
      </c>
      <c r="AM554">
        <v>-2</v>
      </c>
      <c r="AN554">
        <v>0</v>
      </c>
      <c r="AO554">
        <v>0</v>
      </c>
      <c r="AP554">
        <v>1</v>
      </c>
      <c r="AQ554">
        <v>1</v>
      </c>
      <c r="AR554">
        <v>0</v>
      </c>
      <c r="AS554" t="s">
        <v>3</v>
      </c>
      <c r="AT554">
        <v>0.08</v>
      </c>
      <c r="AU554" t="s">
        <v>3</v>
      </c>
      <c r="AV554">
        <v>1</v>
      </c>
      <c r="AW554">
        <v>2</v>
      </c>
      <c r="AX554">
        <v>72317318</v>
      </c>
      <c r="AY554">
        <v>1</v>
      </c>
      <c r="AZ554">
        <v>0</v>
      </c>
      <c r="BA554">
        <v>604</v>
      </c>
      <c r="BB554">
        <v>1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32.352800000000002</v>
      </c>
      <c r="BL554">
        <v>31.511199999999999</v>
      </c>
      <c r="BM554">
        <v>0</v>
      </c>
      <c r="BN554">
        <v>0</v>
      </c>
      <c r="BO554">
        <v>0.08</v>
      </c>
      <c r="BP554">
        <v>1</v>
      </c>
      <c r="BQ554">
        <v>0</v>
      </c>
      <c r="BR554">
        <v>32.352800000000002</v>
      </c>
      <c r="BS554">
        <v>31.511199999999999</v>
      </c>
      <c r="BT554">
        <v>0</v>
      </c>
      <c r="BU554">
        <v>0</v>
      </c>
      <c r="BV554">
        <v>0.08</v>
      </c>
      <c r="BW554">
        <v>1</v>
      </c>
      <c r="CV554">
        <v>0</v>
      </c>
      <c r="CW554">
        <f>ROUND(Y554*Source!I585*DO554,7)</f>
        <v>1.6000000000000001E-3</v>
      </c>
      <c r="CX554">
        <f>ROUND(Y554*Source!I585,7)</f>
        <v>1.6000000000000001E-3</v>
      </c>
      <c r="CY554">
        <f>AB554</f>
        <v>404.41</v>
      </c>
      <c r="CZ554">
        <f>AF554</f>
        <v>404.41</v>
      </c>
      <c r="DA554">
        <f>AJ554</f>
        <v>1</v>
      </c>
      <c r="DB554">
        <f t="shared" si="171"/>
        <v>32.35</v>
      </c>
      <c r="DC554">
        <f t="shared" si="172"/>
        <v>31.51</v>
      </c>
      <c r="DD554" t="s">
        <v>3</v>
      </c>
      <c r="DE554" t="s">
        <v>3</v>
      </c>
      <c r="DF554">
        <f t="shared" si="177"/>
        <v>0</v>
      </c>
      <c r="DG554">
        <f t="shared" si="176"/>
        <v>0.65</v>
      </c>
      <c r="DH554">
        <f t="shared" si="173"/>
        <v>0.63</v>
      </c>
      <c r="DI554">
        <f t="shared" si="174"/>
        <v>0</v>
      </c>
      <c r="DJ554">
        <f>DG554+DH554</f>
        <v>1.28</v>
      </c>
      <c r="DK554">
        <v>1</v>
      </c>
      <c r="DL554" t="s">
        <v>947</v>
      </c>
      <c r="DM554">
        <v>4</v>
      </c>
      <c r="DN554" t="s">
        <v>922</v>
      </c>
      <c r="DO554">
        <v>1</v>
      </c>
    </row>
    <row r="555" spans="1:119" x14ac:dyDescent="0.2">
      <c r="A555">
        <f>ROW(Source!A586)</f>
        <v>586</v>
      </c>
      <c r="B555">
        <v>72309884</v>
      </c>
      <c r="C555">
        <v>72311758</v>
      </c>
      <c r="D555">
        <v>70491159</v>
      </c>
      <c r="E555">
        <v>118</v>
      </c>
      <c r="F555">
        <v>1</v>
      </c>
      <c r="G555">
        <v>1</v>
      </c>
      <c r="H555">
        <v>1</v>
      </c>
      <c r="I555" t="s">
        <v>1038</v>
      </c>
      <c r="J555" t="s">
        <v>3</v>
      </c>
      <c r="K555" t="s">
        <v>1039</v>
      </c>
      <c r="L555">
        <v>1369</v>
      </c>
      <c r="N555">
        <v>1013</v>
      </c>
      <c r="O555" t="s">
        <v>1037</v>
      </c>
      <c r="P555" t="s">
        <v>1037</v>
      </c>
      <c r="Q555">
        <v>1</v>
      </c>
      <c r="W555">
        <v>0</v>
      </c>
      <c r="X555">
        <v>-512803540</v>
      </c>
      <c r="Y555">
        <f t="shared" si="170"/>
        <v>22.7</v>
      </c>
      <c r="AA555">
        <v>0</v>
      </c>
      <c r="AB555">
        <v>0</v>
      </c>
      <c r="AC555">
        <v>0</v>
      </c>
      <c r="AD555">
        <v>393.89</v>
      </c>
      <c r="AE555">
        <v>0</v>
      </c>
      <c r="AF555">
        <v>0</v>
      </c>
      <c r="AG555">
        <v>0</v>
      </c>
      <c r="AH555">
        <v>393.89</v>
      </c>
      <c r="AI555">
        <v>1</v>
      </c>
      <c r="AJ555">
        <v>1</v>
      </c>
      <c r="AK555">
        <v>1</v>
      </c>
      <c r="AL555">
        <v>1</v>
      </c>
      <c r="AM555">
        <v>-2</v>
      </c>
      <c r="AN555">
        <v>0</v>
      </c>
      <c r="AO555">
        <v>0</v>
      </c>
      <c r="AP555">
        <v>1</v>
      </c>
      <c r="AQ555">
        <v>1</v>
      </c>
      <c r="AR555">
        <v>0</v>
      </c>
      <c r="AS555" t="s">
        <v>3</v>
      </c>
      <c r="AT555">
        <v>22.7</v>
      </c>
      <c r="AU555" t="s">
        <v>3</v>
      </c>
      <c r="AV555">
        <v>1</v>
      </c>
      <c r="AW555">
        <v>2</v>
      </c>
      <c r="AX555">
        <v>72317319</v>
      </c>
      <c r="AY555">
        <v>1</v>
      </c>
      <c r="AZ555">
        <v>0</v>
      </c>
      <c r="BA555">
        <v>605</v>
      </c>
      <c r="BB555">
        <v>1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8941.3029999999999</v>
      </c>
      <c r="BN555">
        <v>22.7</v>
      </c>
      <c r="BO555">
        <v>0</v>
      </c>
      <c r="BP555">
        <v>1</v>
      </c>
      <c r="BQ555">
        <v>0</v>
      </c>
      <c r="BR555">
        <v>0</v>
      </c>
      <c r="BS555">
        <v>0</v>
      </c>
      <c r="BT555">
        <v>8941.3029999999999</v>
      </c>
      <c r="BU555">
        <v>22.7</v>
      </c>
      <c r="BV555">
        <v>0</v>
      </c>
      <c r="BW555">
        <v>1</v>
      </c>
      <c r="CU555">
        <f>ROUND(AT555*Source!I586*AH555*AL555,2)</f>
        <v>603.54</v>
      </c>
      <c r="CV555">
        <f>ROUND(Y555*Source!I586,7)</f>
        <v>1.5322499999999999</v>
      </c>
      <c r="CW555">
        <v>0</v>
      </c>
      <c r="CX555">
        <f>ROUND(Y555*Source!I586,7)</f>
        <v>1.5322499999999999</v>
      </c>
      <c r="CY555">
        <f>AD555</f>
        <v>393.89</v>
      </c>
      <c r="CZ555">
        <f>AH555</f>
        <v>393.89</v>
      </c>
      <c r="DA555">
        <f>AL555</f>
        <v>1</v>
      </c>
      <c r="DB555">
        <f t="shared" si="171"/>
        <v>8941.2999999999993</v>
      </c>
      <c r="DC555">
        <f t="shared" si="172"/>
        <v>0</v>
      </c>
      <c r="DD555" t="s">
        <v>3</v>
      </c>
      <c r="DE555" t="s">
        <v>3</v>
      </c>
      <c r="DF555">
        <f t="shared" si="177"/>
        <v>0</v>
      </c>
      <c r="DG555">
        <f t="shared" si="176"/>
        <v>0</v>
      </c>
      <c r="DH555">
        <f t="shared" si="173"/>
        <v>0</v>
      </c>
      <c r="DI555">
        <f t="shared" si="174"/>
        <v>603.54</v>
      </c>
      <c r="DJ555">
        <f>DI555</f>
        <v>603.54</v>
      </c>
      <c r="DK555">
        <v>1</v>
      </c>
      <c r="DL555" t="s">
        <v>3</v>
      </c>
      <c r="DM555">
        <v>0</v>
      </c>
      <c r="DN555" t="s">
        <v>3</v>
      </c>
      <c r="DO555">
        <v>0</v>
      </c>
    </row>
    <row r="556" spans="1:119" x14ac:dyDescent="0.2">
      <c r="A556">
        <f>ROW(Source!A586)</f>
        <v>586</v>
      </c>
      <c r="B556">
        <v>72309884</v>
      </c>
      <c r="C556">
        <v>72311758</v>
      </c>
      <c r="D556">
        <v>70491161</v>
      </c>
      <c r="E556">
        <v>118</v>
      </c>
      <c r="F556">
        <v>1</v>
      </c>
      <c r="G556">
        <v>1</v>
      </c>
      <c r="H556">
        <v>1</v>
      </c>
      <c r="I556" t="s">
        <v>1084</v>
      </c>
      <c r="J556" t="s">
        <v>3</v>
      </c>
      <c r="K556" t="s">
        <v>1085</v>
      </c>
      <c r="L556">
        <v>1369</v>
      </c>
      <c r="N556">
        <v>1013</v>
      </c>
      <c r="O556" t="s">
        <v>1037</v>
      </c>
      <c r="P556" t="s">
        <v>1037</v>
      </c>
      <c r="Q556">
        <v>1</v>
      </c>
      <c r="W556">
        <v>0</v>
      </c>
      <c r="X556">
        <v>1518711480</v>
      </c>
      <c r="Y556">
        <f t="shared" si="170"/>
        <v>22.7</v>
      </c>
      <c r="AA556">
        <v>0</v>
      </c>
      <c r="AB556">
        <v>0</v>
      </c>
      <c r="AC556">
        <v>0</v>
      </c>
      <c r="AD556">
        <v>452.68</v>
      </c>
      <c r="AE556">
        <v>0</v>
      </c>
      <c r="AF556">
        <v>0</v>
      </c>
      <c r="AG556">
        <v>0</v>
      </c>
      <c r="AH556">
        <v>452.68</v>
      </c>
      <c r="AI556">
        <v>1</v>
      </c>
      <c r="AJ556">
        <v>1</v>
      </c>
      <c r="AK556">
        <v>1</v>
      </c>
      <c r="AL556">
        <v>1</v>
      </c>
      <c r="AM556">
        <v>-2</v>
      </c>
      <c r="AN556">
        <v>0</v>
      </c>
      <c r="AO556">
        <v>0</v>
      </c>
      <c r="AP556">
        <v>1</v>
      </c>
      <c r="AQ556">
        <v>1</v>
      </c>
      <c r="AR556">
        <v>0</v>
      </c>
      <c r="AS556" t="s">
        <v>3</v>
      </c>
      <c r="AT556">
        <v>22.7</v>
      </c>
      <c r="AU556" t="s">
        <v>3</v>
      </c>
      <c r="AV556">
        <v>1</v>
      </c>
      <c r="AW556">
        <v>2</v>
      </c>
      <c r="AX556">
        <v>72317320</v>
      </c>
      <c r="AY556">
        <v>1</v>
      </c>
      <c r="AZ556">
        <v>0</v>
      </c>
      <c r="BA556">
        <v>606</v>
      </c>
      <c r="BB556">
        <v>1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10275.835999999999</v>
      </c>
      <c r="BN556">
        <v>22.7</v>
      </c>
      <c r="BO556">
        <v>0</v>
      </c>
      <c r="BP556">
        <v>1</v>
      </c>
      <c r="BQ556">
        <v>0</v>
      </c>
      <c r="BR556">
        <v>0</v>
      </c>
      <c r="BS556">
        <v>0</v>
      </c>
      <c r="BT556">
        <v>10275.835999999999</v>
      </c>
      <c r="BU556">
        <v>22.7</v>
      </c>
      <c r="BV556">
        <v>0</v>
      </c>
      <c r="BW556">
        <v>1</v>
      </c>
      <c r="CU556">
        <f>ROUND(AT556*Source!I586*AH556*AL556,2)</f>
        <v>693.62</v>
      </c>
      <c r="CV556">
        <f>ROUND(Y556*Source!I586,7)</f>
        <v>1.5322499999999999</v>
      </c>
      <c r="CW556">
        <v>0</v>
      </c>
      <c r="CX556">
        <f>ROUND(Y556*Source!I586,7)</f>
        <v>1.5322499999999999</v>
      </c>
      <c r="CY556">
        <f>AD556</f>
        <v>452.68</v>
      </c>
      <c r="CZ556">
        <f>AH556</f>
        <v>452.68</v>
      </c>
      <c r="DA556">
        <f>AL556</f>
        <v>1</v>
      </c>
      <c r="DB556">
        <f t="shared" si="171"/>
        <v>10275.84</v>
      </c>
      <c r="DC556">
        <f t="shared" si="172"/>
        <v>0</v>
      </c>
      <c r="DD556" t="s">
        <v>3</v>
      </c>
      <c r="DE556" t="s">
        <v>3</v>
      </c>
      <c r="DF556">
        <f t="shared" si="177"/>
        <v>0</v>
      </c>
      <c r="DG556">
        <f t="shared" si="176"/>
        <v>0</v>
      </c>
      <c r="DH556">
        <f t="shared" si="173"/>
        <v>0</v>
      </c>
      <c r="DI556">
        <f t="shared" si="174"/>
        <v>693.62</v>
      </c>
      <c r="DJ556">
        <f>DI556</f>
        <v>693.62</v>
      </c>
      <c r="DK556">
        <v>1</v>
      </c>
      <c r="DL556" t="s">
        <v>3</v>
      </c>
      <c r="DM556">
        <v>0</v>
      </c>
      <c r="DN556" t="s">
        <v>3</v>
      </c>
      <c r="DO556">
        <v>0</v>
      </c>
    </row>
    <row r="557" spans="1:119" x14ac:dyDescent="0.2">
      <c r="A557">
        <f>ROW(Source!A586)</f>
        <v>586</v>
      </c>
      <c r="B557">
        <v>72309884</v>
      </c>
      <c r="C557">
        <v>72311758</v>
      </c>
      <c r="D557">
        <v>70491200</v>
      </c>
      <c r="E557">
        <v>118</v>
      </c>
      <c r="F557">
        <v>1</v>
      </c>
      <c r="G557">
        <v>1</v>
      </c>
      <c r="H557">
        <v>1</v>
      </c>
      <c r="I557" t="s">
        <v>920</v>
      </c>
      <c r="J557" t="s">
        <v>3</v>
      </c>
      <c r="K557" t="s">
        <v>921</v>
      </c>
      <c r="L557">
        <v>1191</v>
      </c>
      <c r="N557">
        <v>1013</v>
      </c>
      <c r="O557" t="s">
        <v>922</v>
      </c>
      <c r="P557" t="s">
        <v>922</v>
      </c>
      <c r="Q557">
        <v>1</v>
      </c>
      <c r="W557">
        <v>0</v>
      </c>
      <c r="X557">
        <v>-1417349443</v>
      </c>
      <c r="Y557">
        <f t="shared" si="170"/>
        <v>0.03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1</v>
      </c>
      <c r="AJ557">
        <v>1</v>
      </c>
      <c r="AK557">
        <v>1</v>
      </c>
      <c r="AL557">
        <v>1</v>
      </c>
      <c r="AM557">
        <v>-2</v>
      </c>
      <c r="AN557">
        <v>0</v>
      </c>
      <c r="AO557">
        <v>0</v>
      </c>
      <c r="AP557">
        <v>1</v>
      </c>
      <c r="AQ557">
        <v>1</v>
      </c>
      <c r="AR557">
        <v>0</v>
      </c>
      <c r="AS557" t="s">
        <v>3</v>
      </c>
      <c r="AT557">
        <v>0.03</v>
      </c>
      <c r="AU557" t="s">
        <v>3</v>
      </c>
      <c r="AV557">
        <v>2</v>
      </c>
      <c r="AW557">
        <v>2</v>
      </c>
      <c r="AX557">
        <v>72317321</v>
      </c>
      <c r="AY557">
        <v>1</v>
      </c>
      <c r="AZ557">
        <v>0</v>
      </c>
      <c r="BA557">
        <v>607</v>
      </c>
      <c r="BB557">
        <v>1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CV557">
        <v>0</v>
      </c>
      <c r="CW557">
        <v>0</v>
      </c>
      <c r="CX557">
        <f>ROUND(Y557*Source!I586,7)</f>
        <v>2.0249999999999999E-3</v>
      </c>
      <c r="CY557">
        <f>AD557</f>
        <v>0</v>
      </c>
      <c r="CZ557">
        <f>AH557</f>
        <v>0</v>
      </c>
      <c r="DA557">
        <f>AL557</f>
        <v>1</v>
      </c>
      <c r="DB557">
        <f t="shared" si="171"/>
        <v>0</v>
      </c>
      <c r="DC557">
        <f t="shared" si="172"/>
        <v>0</v>
      </c>
      <c r="DD557" t="s">
        <v>3</v>
      </c>
      <c r="DE557" t="s">
        <v>3</v>
      </c>
      <c r="DF557">
        <f t="shared" si="177"/>
        <v>0</v>
      </c>
      <c r="DG557">
        <f t="shared" si="176"/>
        <v>0</v>
      </c>
      <c r="DH557">
        <f t="shared" si="173"/>
        <v>0</v>
      </c>
      <c r="DI557">
        <f t="shared" si="174"/>
        <v>0</v>
      </c>
      <c r="DJ557">
        <f>DI557</f>
        <v>0</v>
      </c>
      <c r="DK557">
        <v>0</v>
      </c>
      <c r="DL557" t="s">
        <v>3</v>
      </c>
      <c r="DM557">
        <v>0</v>
      </c>
      <c r="DN557" t="s">
        <v>3</v>
      </c>
      <c r="DO557">
        <v>0</v>
      </c>
    </row>
    <row r="558" spans="1:119" x14ac:dyDescent="0.2">
      <c r="A558">
        <f>ROW(Source!A586)</f>
        <v>586</v>
      </c>
      <c r="B558">
        <v>72309884</v>
      </c>
      <c r="C558">
        <v>72311758</v>
      </c>
      <c r="D558">
        <v>70618766</v>
      </c>
      <c r="E558">
        <v>1</v>
      </c>
      <c r="F558">
        <v>1</v>
      </c>
      <c r="G558">
        <v>1</v>
      </c>
      <c r="H558">
        <v>2</v>
      </c>
      <c r="I558" t="s">
        <v>1086</v>
      </c>
      <c r="J558" t="s">
        <v>1087</v>
      </c>
      <c r="K558" t="s">
        <v>1088</v>
      </c>
      <c r="L558">
        <v>1368</v>
      </c>
      <c r="N558">
        <v>1011</v>
      </c>
      <c r="O558" t="s">
        <v>926</v>
      </c>
      <c r="P558" t="s">
        <v>926</v>
      </c>
      <c r="Q558">
        <v>1</v>
      </c>
      <c r="W558">
        <v>0</v>
      </c>
      <c r="X558">
        <v>1158633654</v>
      </c>
      <c r="Y558">
        <f t="shared" si="170"/>
        <v>0.03</v>
      </c>
      <c r="AA558">
        <v>0</v>
      </c>
      <c r="AB558">
        <v>4303.29</v>
      </c>
      <c r="AC558">
        <v>393.89</v>
      </c>
      <c r="AD558">
        <v>0</v>
      </c>
      <c r="AE558">
        <v>0</v>
      </c>
      <c r="AF558">
        <v>2445.0500000000002</v>
      </c>
      <c r="AG558">
        <v>393.89</v>
      </c>
      <c r="AH558">
        <v>0</v>
      </c>
      <c r="AI558">
        <v>1</v>
      </c>
      <c r="AJ558">
        <v>1.76</v>
      </c>
      <c r="AK558">
        <v>1</v>
      </c>
      <c r="AL558">
        <v>1</v>
      </c>
      <c r="AM558">
        <v>2</v>
      </c>
      <c r="AN558">
        <v>0</v>
      </c>
      <c r="AO558">
        <v>0</v>
      </c>
      <c r="AP558">
        <v>1</v>
      </c>
      <c r="AQ558">
        <v>1</v>
      </c>
      <c r="AR558">
        <v>0</v>
      </c>
      <c r="AS558" t="s">
        <v>3</v>
      </c>
      <c r="AT558">
        <v>0.03</v>
      </c>
      <c r="AU558" t="s">
        <v>3</v>
      </c>
      <c r="AV558">
        <v>1</v>
      </c>
      <c r="AW558">
        <v>2</v>
      </c>
      <c r="AX558">
        <v>72317322</v>
      </c>
      <c r="AY558">
        <v>1</v>
      </c>
      <c r="AZ558">
        <v>0</v>
      </c>
      <c r="BA558">
        <v>608</v>
      </c>
      <c r="BB558">
        <v>1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73.351500000000001</v>
      </c>
      <c r="BL558">
        <v>11.816699999999999</v>
      </c>
      <c r="BM558">
        <v>0</v>
      </c>
      <c r="BN558">
        <v>0</v>
      </c>
      <c r="BO558">
        <v>0.03</v>
      </c>
      <c r="BP558">
        <v>1</v>
      </c>
      <c r="BQ558">
        <v>0</v>
      </c>
      <c r="BR558">
        <v>73.351500000000001</v>
      </c>
      <c r="BS558">
        <v>11.816699999999999</v>
      </c>
      <c r="BT558">
        <v>0</v>
      </c>
      <c r="BU558">
        <v>0</v>
      </c>
      <c r="BV558">
        <v>0.03</v>
      </c>
      <c r="BW558">
        <v>1</v>
      </c>
      <c r="CV558">
        <v>0</v>
      </c>
      <c r="CW558">
        <f>ROUND(Y558*Source!I586*DO558,7)</f>
        <v>2.0249999999999999E-3</v>
      </c>
      <c r="CX558">
        <f>ROUND(Y558*Source!I586,7)</f>
        <v>2.0249999999999999E-3</v>
      </c>
      <c r="CY558">
        <f>AB558</f>
        <v>4303.29</v>
      </c>
      <c r="CZ558">
        <f>AF558</f>
        <v>2445.0500000000002</v>
      </c>
      <c r="DA558">
        <f>AJ558</f>
        <v>1.76</v>
      </c>
      <c r="DB558">
        <f t="shared" si="171"/>
        <v>73.349999999999994</v>
      </c>
      <c r="DC558">
        <f t="shared" si="172"/>
        <v>11.82</v>
      </c>
      <c r="DD558" t="s">
        <v>3</v>
      </c>
      <c r="DE558" t="s">
        <v>3</v>
      </c>
      <c r="DF558">
        <f t="shared" si="177"/>
        <v>0</v>
      </c>
      <c r="DG558">
        <f>ROUND(ROUND(AF558*AJ558,2)*CX558,2)</f>
        <v>8.7100000000000009</v>
      </c>
      <c r="DH558">
        <f t="shared" si="173"/>
        <v>0.8</v>
      </c>
      <c r="DI558">
        <f t="shared" si="174"/>
        <v>0</v>
      </c>
      <c r="DJ558">
        <f>DG558+DH558</f>
        <v>9.5100000000000016</v>
      </c>
      <c r="DK558">
        <v>0</v>
      </c>
      <c r="DL558" t="s">
        <v>947</v>
      </c>
      <c r="DM558">
        <v>4</v>
      </c>
      <c r="DN558" t="s">
        <v>922</v>
      </c>
      <c r="DO558">
        <v>1</v>
      </c>
    </row>
    <row r="559" spans="1:119" x14ac:dyDescent="0.2">
      <c r="A559">
        <f>ROW(Source!A586)</f>
        <v>586</v>
      </c>
      <c r="B559">
        <v>72309884</v>
      </c>
      <c r="C559">
        <v>72311758</v>
      </c>
      <c r="D559">
        <v>70567763</v>
      </c>
      <c r="E559">
        <v>1</v>
      </c>
      <c r="F559">
        <v>1</v>
      </c>
      <c r="G559">
        <v>1</v>
      </c>
      <c r="H559">
        <v>3</v>
      </c>
      <c r="I559" t="s">
        <v>1064</v>
      </c>
      <c r="J559" t="s">
        <v>1065</v>
      </c>
      <c r="K559" t="s">
        <v>1066</v>
      </c>
      <c r="L559">
        <v>1339</v>
      </c>
      <c r="N559">
        <v>1007</v>
      </c>
      <c r="O559" t="s">
        <v>231</v>
      </c>
      <c r="P559" t="s">
        <v>231</v>
      </c>
      <c r="Q559">
        <v>1</v>
      </c>
      <c r="W559">
        <v>0</v>
      </c>
      <c r="X559">
        <v>727623859</v>
      </c>
      <c r="Y559">
        <f t="shared" si="170"/>
        <v>0.02</v>
      </c>
      <c r="AA559">
        <v>31.42</v>
      </c>
      <c r="AB559">
        <v>0</v>
      </c>
      <c r="AC559">
        <v>0</v>
      </c>
      <c r="AD559">
        <v>0</v>
      </c>
      <c r="AE559">
        <v>35.71</v>
      </c>
      <c r="AF559">
        <v>0</v>
      </c>
      <c r="AG559">
        <v>0</v>
      </c>
      <c r="AH559">
        <v>0</v>
      </c>
      <c r="AI559">
        <v>0.88</v>
      </c>
      <c r="AJ559">
        <v>1</v>
      </c>
      <c r="AK559">
        <v>1</v>
      </c>
      <c r="AL559">
        <v>1</v>
      </c>
      <c r="AM559">
        <v>2</v>
      </c>
      <c r="AN559">
        <v>0</v>
      </c>
      <c r="AO559">
        <v>0</v>
      </c>
      <c r="AP559">
        <v>1</v>
      </c>
      <c r="AQ559">
        <v>1</v>
      </c>
      <c r="AR559">
        <v>0</v>
      </c>
      <c r="AS559" t="s">
        <v>3</v>
      </c>
      <c r="AT559">
        <v>0.02</v>
      </c>
      <c r="AU559" t="s">
        <v>3</v>
      </c>
      <c r="AV559">
        <v>0</v>
      </c>
      <c r="AW559">
        <v>2</v>
      </c>
      <c r="AX559">
        <v>72317323</v>
      </c>
      <c r="AY559">
        <v>1</v>
      </c>
      <c r="AZ559">
        <v>0</v>
      </c>
      <c r="BA559">
        <v>609</v>
      </c>
      <c r="BB559">
        <v>1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0.71420000000000006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1</v>
      </c>
      <c r="BQ559">
        <v>0.71420000000000006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1</v>
      </c>
      <c r="CV559">
        <v>0</v>
      </c>
      <c r="CW559">
        <v>0</v>
      </c>
      <c r="CX559">
        <f>ROUND(Y559*Source!I586,7)</f>
        <v>1.3500000000000001E-3</v>
      </c>
      <c r="CY559">
        <f>AA559</f>
        <v>31.42</v>
      </c>
      <c r="CZ559">
        <f>AE559</f>
        <v>35.71</v>
      </c>
      <c r="DA559">
        <f>AI559</f>
        <v>0.88</v>
      </c>
      <c r="DB559">
        <f t="shared" si="171"/>
        <v>0.71</v>
      </c>
      <c r="DC559">
        <f t="shared" si="172"/>
        <v>0</v>
      </c>
      <c r="DD559" t="s">
        <v>3</v>
      </c>
      <c r="DE559" t="s">
        <v>3</v>
      </c>
      <c r="DF559">
        <f>ROUND(ROUND(AE559*AI559,2)*CX559,2)</f>
        <v>0.04</v>
      </c>
      <c r="DG559">
        <f>ROUND(ROUND(AF559,2)*CX559,2)</f>
        <v>0</v>
      </c>
      <c r="DH559">
        <f t="shared" si="173"/>
        <v>0</v>
      </c>
      <c r="DI559">
        <f t="shared" si="174"/>
        <v>0</v>
      </c>
      <c r="DJ559">
        <f>DF559</f>
        <v>0.04</v>
      </c>
      <c r="DK559">
        <v>0</v>
      </c>
      <c r="DL559" t="s">
        <v>3</v>
      </c>
      <c r="DM559">
        <v>0</v>
      </c>
      <c r="DN559" t="s">
        <v>3</v>
      </c>
      <c r="DO559">
        <v>0</v>
      </c>
    </row>
    <row r="560" spans="1:119" x14ac:dyDescent="0.2">
      <c r="A560">
        <f>ROW(Source!A586)</f>
        <v>586</v>
      </c>
      <c r="B560">
        <v>72309884</v>
      </c>
      <c r="C560">
        <v>72311758</v>
      </c>
      <c r="D560">
        <v>70568056</v>
      </c>
      <c r="E560">
        <v>1</v>
      </c>
      <c r="F560">
        <v>1</v>
      </c>
      <c r="G560">
        <v>1</v>
      </c>
      <c r="H560">
        <v>3</v>
      </c>
      <c r="I560" t="s">
        <v>1089</v>
      </c>
      <c r="J560" t="s">
        <v>1090</v>
      </c>
      <c r="K560" t="s">
        <v>1091</v>
      </c>
      <c r="L560">
        <v>1346</v>
      </c>
      <c r="N560">
        <v>1009</v>
      </c>
      <c r="O560" t="s">
        <v>443</v>
      </c>
      <c r="P560" t="s">
        <v>443</v>
      </c>
      <c r="Q560">
        <v>1</v>
      </c>
      <c r="W560">
        <v>0</v>
      </c>
      <c r="X560">
        <v>266287423</v>
      </c>
      <c r="Y560">
        <f t="shared" si="170"/>
        <v>0.11</v>
      </c>
      <c r="AA560">
        <v>129.02000000000001</v>
      </c>
      <c r="AB560">
        <v>0</v>
      </c>
      <c r="AC560">
        <v>0</v>
      </c>
      <c r="AD560">
        <v>0</v>
      </c>
      <c r="AE560">
        <v>92.16</v>
      </c>
      <c r="AF560">
        <v>0</v>
      </c>
      <c r="AG560">
        <v>0</v>
      </c>
      <c r="AH560">
        <v>0</v>
      </c>
      <c r="AI560">
        <v>1.4</v>
      </c>
      <c r="AJ560">
        <v>1</v>
      </c>
      <c r="AK560">
        <v>1</v>
      </c>
      <c r="AL560">
        <v>1</v>
      </c>
      <c r="AM560">
        <v>2</v>
      </c>
      <c r="AN560">
        <v>0</v>
      </c>
      <c r="AO560">
        <v>0</v>
      </c>
      <c r="AP560">
        <v>1</v>
      </c>
      <c r="AQ560">
        <v>1</v>
      </c>
      <c r="AR560">
        <v>0</v>
      </c>
      <c r="AS560" t="s">
        <v>3</v>
      </c>
      <c r="AT560">
        <v>0.11</v>
      </c>
      <c r="AU560" t="s">
        <v>3</v>
      </c>
      <c r="AV560">
        <v>0</v>
      </c>
      <c r="AW560">
        <v>2</v>
      </c>
      <c r="AX560">
        <v>72317324</v>
      </c>
      <c r="AY560">
        <v>1</v>
      </c>
      <c r="AZ560">
        <v>0</v>
      </c>
      <c r="BA560">
        <v>610</v>
      </c>
      <c r="BB560">
        <v>1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10.137599999999999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1</v>
      </c>
      <c r="BQ560">
        <v>10.137599999999999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1</v>
      </c>
      <c r="CV560">
        <v>0</v>
      </c>
      <c r="CW560">
        <v>0</v>
      </c>
      <c r="CX560">
        <f>ROUND(Y560*Source!I586,7)</f>
        <v>7.4250000000000002E-3</v>
      </c>
      <c r="CY560">
        <f>AA560</f>
        <v>129.02000000000001</v>
      </c>
      <c r="CZ560">
        <f>AE560</f>
        <v>92.16</v>
      </c>
      <c r="DA560">
        <f>AI560</f>
        <v>1.4</v>
      </c>
      <c r="DB560">
        <f t="shared" si="171"/>
        <v>10.14</v>
      </c>
      <c r="DC560">
        <f t="shared" si="172"/>
        <v>0</v>
      </c>
      <c r="DD560" t="s">
        <v>3</v>
      </c>
      <c r="DE560" t="s">
        <v>3</v>
      </c>
      <c r="DF560">
        <f>ROUND(ROUND(AE560*AI560,2)*CX560,2)</f>
        <v>0.96</v>
      </c>
      <c r="DG560">
        <f>ROUND(ROUND(AF560,2)*CX560,2)</f>
        <v>0</v>
      </c>
      <c r="DH560">
        <f t="shared" si="173"/>
        <v>0</v>
      </c>
      <c r="DI560">
        <f t="shared" si="174"/>
        <v>0</v>
      </c>
      <c r="DJ560">
        <f>DF560</f>
        <v>0.96</v>
      </c>
      <c r="DK560">
        <v>0</v>
      </c>
      <c r="DL560" t="s">
        <v>3</v>
      </c>
      <c r="DM560">
        <v>0</v>
      </c>
      <c r="DN560" t="s">
        <v>3</v>
      </c>
      <c r="DO560">
        <v>0</v>
      </c>
    </row>
    <row r="561" spans="1:119" x14ac:dyDescent="0.2">
      <c r="A561">
        <f>ROW(Source!A587)</f>
        <v>587</v>
      </c>
      <c r="B561">
        <v>72309884</v>
      </c>
      <c r="C561">
        <v>72317327</v>
      </c>
      <c r="D561">
        <v>70491159</v>
      </c>
      <c r="E561">
        <v>118</v>
      </c>
      <c r="F561">
        <v>1</v>
      </c>
      <c r="G561">
        <v>1</v>
      </c>
      <c r="H561">
        <v>1</v>
      </c>
      <c r="I561" t="s">
        <v>1038</v>
      </c>
      <c r="J561" t="s">
        <v>3</v>
      </c>
      <c r="K561" t="s">
        <v>1039</v>
      </c>
      <c r="L561">
        <v>1369</v>
      </c>
      <c r="N561">
        <v>1013</v>
      </c>
      <c r="O561" t="s">
        <v>1037</v>
      </c>
      <c r="P561" t="s">
        <v>1037</v>
      </c>
      <c r="Q561">
        <v>1</v>
      </c>
      <c r="W561">
        <v>0</v>
      </c>
      <c r="X561">
        <v>-512803540</v>
      </c>
      <c r="Y561">
        <f t="shared" si="170"/>
        <v>39.299999999999997</v>
      </c>
      <c r="AA561">
        <v>0</v>
      </c>
      <c r="AB561">
        <v>0</v>
      </c>
      <c r="AC561">
        <v>0</v>
      </c>
      <c r="AD561">
        <v>393.89</v>
      </c>
      <c r="AE561">
        <v>0</v>
      </c>
      <c r="AF561">
        <v>0</v>
      </c>
      <c r="AG561">
        <v>0</v>
      </c>
      <c r="AH561">
        <v>393.89</v>
      </c>
      <c r="AI561">
        <v>1</v>
      </c>
      <c r="AJ561">
        <v>1</v>
      </c>
      <c r="AK561">
        <v>1</v>
      </c>
      <c r="AL561">
        <v>1</v>
      </c>
      <c r="AM561">
        <v>-2</v>
      </c>
      <c r="AN561">
        <v>0</v>
      </c>
      <c r="AO561">
        <v>0</v>
      </c>
      <c r="AP561">
        <v>1</v>
      </c>
      <c r="AQ561">
        <v>1</v>
      </c>
      <c r="AR561">
        <v>0</v>
      </c>
      <c r="AS561" t="s">
        <v>3</v>
      </c>
      <c r="AT561">
        <v>39.299999999999997</v>
      </c>
      <c r="AU561" t="s">
        <v>3</v>
      </c>
      <c r="AV561">
        <v>1</v>
      </c>
      <c r="AW561">
        <v>2</v>
      </c>
      <c r="AX561">
        <v>72317328</v>
      </c>
      <c r="AY561">
        <v>1</v>
      </c>
      <c r="AZ561">
        <v>0</v>
      </c>
      <c r="BA561">
        <v>612</v>
      </c>
      <c r="BB561">
        <v>1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15479.876999999999</v>
      </c>
      <c r="BN561">
        <v>39.299999999999997</v>
      </c>
      <c r="BO561">
        <v>0</v>
      </c>
      <c r="BP561">
        <v>1</v>
      </c>
      <c r="BQ561">
        <v>0</v>
      </c>
      <c r="BR561">
        <v>0</v>
      </c>
      <c r="BS561">
        <v>0</v>
      </c>
      <c r="BT561">
        <v>15479.876999999999</v>
      </c>
      <c r="BU561">
        <v>39.299999999999997</v>
      </c>
      <c r="BV561">
        <v>0</v>
      </c>
      <c r="BW561">
        <v>1</v>
      </c>
      <c r="CU561">
        <f>ROUND(AT561*Source!I587*AH561*AL561,2)</f>
        <v>394.74</v>
      </c>
      <c r="CV561">
        <f>ROUND(Y561*Source!I587,7)</f>
        <v>1.0021500000000001</v>
      </c>
      <c r="CW561">
        <v>0</v>
      </c>
      <c r="CX561">
        <f>ROUND(Y561*Source!I587,7)</f>
        <v>1.0021500000000001</v>
      </c>
      <c r="CY561">
        <f>AD561</f>
        <v>393.89</v>
      </c>
      <c r="CZ561">
        <f>AH561</f>
        <v>393.89</v>
      </c>
      <c r="DA561">
        <f>AL561</f>
        <v>1</v>
      </c>
      <c r="DB561">
        <f t="shared" si="171"/>
        <v>15479.88</v>
      </c>
      <c r="DC561">
        <f t="shared" si="172"/>
        <v>0</v>
      </c>
      <c r="DD561" t="s">
        <v>3</v>
      </c>
      <c r="DE561" t="s">
        <v>3</v>
      </c>
      <c r="DF561">
        <f t="shared" ref="DF561:DF567" si="178">ROUND(ROUND(AE561,2)*CX561,2)</f>
        <v>0</v>
      </c>
      <c r="DG561">
        <f>ROUND(ROUND(AF561,2)*CX561,2)</f>
        <v>0</v>
      </c>
      <c r="DH561">
        <f t="shared" si="173"/>
        <v>0</v>
      </c>
      <c r="DI561">
        <f t="shared" si="174"/>
        <v>394.74</v>
      </c>
      <c r="DJ561">
        <f>DI561</f>
        <v>394.74</v>
      </c>
      <c r="DK561">
        <v>1</v>
      </c>
      <c r="DL561" t="s">
        <v>3</v>
      </c>
      <c r="DM561">
        <v>0</v>
      </c>
      <c r="DN561" t="s">
        <v>3</v>
      </c>
      <c r="DO561">
        <v>0</v>
      </c>
    </row>
    <row r="562" spans="1:119" x14ac:dyDescent="0.2">
      <c r="A562">
        <f>ROW(Source!A587)</f>
        <v>587</v>
      </c>
      <c r="B562">
        <v>72309884</v>
      </c>
      <c r="C562">
        <v>72317327</v>
      </c>
      <c r="D562">
        <v>70491161</v>
      </c>
      <c r="E562">
        <v>118</v>
      </c>
      <c r="F562">
        <v>1</v>
      </c>
      <c r="G562">
        <v>1</v>
      </c>
      <c r="H562">
        <v>1</v>
      </c>
      <c r="I562" t="s">
        <v>1084</v>
      </c>
      <c r="J562" t="s">
        <v>3</v>
      </c>
      <c r="K562" t="s">
        <v>1085</v>
      </c>
      <c r="L562">
        <v>1369</v>
      </c>
      <c r="N562">
        <v>1013</v>
      </c>
      <c r="O562" t="s">
        <v>1037</v>
      </c>
      <c r="P562" t="s">
        <v>1037</v>
      </c>
      <c r="Q562">
        <v>1</v>
      </c>
      <c r="W562">
        <v>0</v>
      </c>
      <c r="X562">
        <v>1518711480</v>
      </c>
      <c r="Y562">
        <f t="shared" si="170"/>
        <v>19.7</v>
      </c>
      <c r="AA562">
        <v>0</v>
      </c>
      <c r="AB562">
        <v>0</v>
      </c>
      <c r="AC562">
        <v>0</v>
      </c>
      <c r="AD562">
        <v>452.68</v>
      </c>
      <c r="AE562">
        <v>0</v>
      </c>
      <c r="AF562">
        <v>0</v>
      </c>
      <c r="AG562">
        <v>0</v>
      </c>
      <c r="AH562">
        <v>452.68</v>
      </c>
      <c r="AI562">
        <v>1</v>
      </c>
      <c r="AJ562">
        <v>1</v>
      </c>
      <c r="AK562">
        <v>1</v>
      </c>
      <c r="AL562">
        <v>1</v>
      </c>
      <c r="AM562">
        <v>-2</v>
      </c>
      <c r="AN562">
        <v>0</v>
      </c>
      <c r="AO562">
        <v>0</v>
      </c>
      <c r="AP562">
        <v>1</v>
      </c>
      <c r="AQ562">
        <v>1</v>
      </c>
      <c r="AR562">
        <v>0</v>
      </c>
      <c r="AS562" t="s">
        <v>3</v>
      </c>
      <c r="AT562">
        <v>19.7</v>
      </c>
      <c r="AU562" t="s">
        <v>3</v>
      </c>
      <c r="AV562">
        <v>1</v>
      </c>
      <c r="AW562">
        <v>2</v>
      </c>
      <c r="AX562">
        <v>72317329</v>
      </c>
      <c r="AY562">
        <v>1</v>
      </c>
      <c r="AZ562">
        <v>0</v>
      </c>
      <c r="BA562">
        <v>613</v>
      </c>
      <c r="BB562">
        <v>1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8917.7960000000003</v>
      </c>
      <c r="BN562">
        <v>19.7</v>
      </c>
      <c r="BO562">
        <v>0</v>
      </c>
      <c r="BP562">
        <v>1</v>
      </c>
      <c r="BQ562">
        <v>0</v>
      </c>
      <c r="BR562">
        <v>0</v>
      </c>
      <c r="BS562">
        <v>0</v>
      </c>
      <c r="BT562">
        <v>8917.7960000000003</v>
      </c>
      <c r="BU562">
        <v>19.7</v>
      </c>
      <c r="BV562">
        <v>0</v>
      </c>
      <c r="BW562">
        <v>1</v>
      </c>
      <c r="CU562">
        <f>ROUND(AT562*Source!I587*AH562*AL562,2)</f>
        <v>227.4</v>
      </c>
      <c r="CV562">
        <f>ROUND(Y562*Source!I587,7)</f>
        <v>0.50234999999999996</v>
      </c>
      <c r="CW562">
        <v>0</v>
      </c>
      <c r="CX562">
        <f>ROUND(Y562*Source!I587,7)</f>
        <v>0.50234999999999996</v>
      </c>
      <c r="CY562">
        <f>AD562</f>
        <v>452.68</v>
      </c>
      <c r="CZ562">
        <f>AH562</f>
        <v>452.68</v>
      </c>
      <c r="DA562">
        <f>AL562</f>
        <v>1</v>
      </c>
      <c r="DB562">
        <f t="shared" si="171"/>
        <v>8917.7999999999993</v>
      </c>
      <c r="DC562">
        <f t="shared" si="172"/>
        <v>0</v>
      </c>
      <c r="DD562" t="s">
        <v>3</v>
      </c>
      <c r="DE562" t="s">
        <v>3</v>
      </c>
      <c r="DF562">
        <f t="shared" si="178"/>
        <v>0</v>
      </c>
      <c r="DG562">
        <f>ROUND(ROUND(AF562,2)*CX562,2)</f>
        <v>0</v>
      </c>
      <c r="DH562">
        <f t="shared" si="173"/>
        <v>0</v>
      </c>
      <c r="DI562">
        <f t="shared" si="174"/>
        <v>227.4</v>
      </c>
      <c r="DJ562">
        <f>DI562</f>
        <v>227.4</v>
      </c>
      <c r="DK562">
        <v>1</v>
      </c>
      <c r="DL562" t="s">
        <v>3</v>
      </c>
      <c r="DM562">
        <v>0</v>
      </c>
      <c r="DN562" t="s">
        <v>3</v>
      </c>
      <c r="DO562">
        <v>0</v>
      </c>
    </row>
    <row r="563" spans="1:119" x14ac:dyDescent="0.2">
      <c r="A563">
        <f>ROW(Source!A587)</f>
        <v>587</v>
      </c>
      <c r="B563">
        <v>72309884</v>
      </c>
      <c r="C563">
        <v>72317327</v>
      </c>
      <c r="D563">
        <v>70491200</v>
      </c>
      <c r="E563">
        <v>118</v>
      </c>
      <c r="F563">
        <v>1</v>
      </c>
      <c r="G563">
        <v>1</v>
      </c>
      <c r="H563">
        <v>1</v>
      </c>
      <c r="I563" t="s">
        <v>920</v>
      </c>
      <c r="J563" t="s">
        <v>3</v>
      </c>
      <c r="K563" t="s">
        <v>921</v>
      </c>
      <c r="L563">
        <v>1191</v>
      </c>
      <c r="N563">
        <v>1013</v>
      </c>
      <c r="O563" t="s">
        <v>922</v>
      </c>
      <c r="P563" t="s">
        <v>922</v>
      </c>
      <c r="Q563">
        <v>1</v>
      </c>
      <c r="W563">
        <v>0</v>
      </c>
      <c r="X563">
        <v>-1417349443</v>
      </c>
      <c r="Y563">
        <f t="shared" si="170"/>
        <v>0.2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1</v>
      </c>
      <c r="AJ563">
        <v>1</v>
      </c>
      <c r="AK563">
        <v>1</v>
      </c>
      <c r="AL563">
        <v>1</v>
      </c>
      <c r="AM563">
        <v>-2</v>
      </c>
      <c r="AN563">
        <v>0</v>
      </c>
      <c r="AO563">
        <v>0</v>
      </c>
      <c r="AP563">
        <v>1</v>
      </c>
      <c r="AQ563">
        <v>1</v>
      </c>
      <c r="AR563">
        <v>0</v>
      </c>
      <c r="AS563" t="s">
        <v>3</v>
      </c>
      <c r="AT563">
        <v>0.2</v>
      </c>
      <c r="AU563" t="s">
        <v>3</v>
      </c>
      <c r="AV563">
        <v>2</v>
      </c>
      <c r="AW563">
        <v>2</v>
      </c>
      <c r="AX563">
        <v>72317330</v>
      </c>
      <c r="AY563">
        <v>1</v>
      </c>
      <c r="AZ563">
        <v>0</v>
      </c>
      <c r="BA563">
        <v>614</v>
      </c>
      <c r="BB563">
        <v>1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CV563">
        <v>0</v>
      </c>
      <c r="CW563">
        <v>0</v>
      </c>
      <c r="CX563">
        <f>ROUND(Y563*Source!I587,7)</f>
        <v>5.1000000000000004E-3</v>
      </c>
      <c r="CY563">
        <f>AD563</f>
        <v>0</v>
      </c>
      <c r="CZ563">
        <f>AH563</f>
        <v>0</v>
      </c>
      <c r="DA563">
        <f>AL563</f>
        <v>1</v>
      </c>
      <c r="DB563">
        <f t="shared" si="171"/>
        <v>0</v>
      </c>
      <c r="DC563">
        <f t="shared" si="172"/>
        <v>0</v>
      </c>
      <c r="DD563" t="s">
        <v>3</v>
      </c>
      <c r="DE563" t="s">
        <v>3</v>
      </c>
      <c r="DF563">
        <f t="shared" si="178"/>
        <v>0</v>
      </c>
      <c r="DG563">
        <f>ROUND(ROUND(AF563,2)*CX563,2)</f>
        <v>0</v>
      </c>
      <c r="DH563">
        <f t="shared" si="173"/>
        <v>0</v>
      </c>
      <c r="DI563">
        <f t="shared" si="174"/>
        <v>0</v>
      </c>
      <c r="DJ563">
        <f>DI563</f>
        <v>0</v>
      </c>
      <c r="DK563">
        <v>0</v>
      </c>
      <c r="DL563" t="s">
        <v>3</v>
      </c>
      <c r="DM563">
        <v>0</v>
      </c>
      <c r="DN563" t="s">
        <v>3</v>
      </c>
      <c r="DO563">
        <v>0</v>
      </c>
    </row>
    <row r="564" spans="1:119" x14ac:dyDescent="0.2">
      <c r="A564">
        <f>ROW(Source!A587)</f>
        <v>587</v>
      </c>
      <c r="B564">
        <v>72309884</v>
      </c>
      <c r="C564">
        <v>72317327</v>
      </c>
      <c r="D564">
        <v>70618715</v>
      </c>
      <c r="E564">
        <v>1</v>
      </c>
      <c r="F564">
        <v>1</v>
      </c>
      <c r="G564">
        <v>1</v>
      </c>
      <c r="H564">
        <v>2</v>
      </c>
      <c r="I564" t="s">
        <v>1023</v>
      </c>
      <c r="J564" t="s">
        <v>1024</v>
      </c>
      <c r="K564" t="s">
        <v>1025</v>
      </c>
      <c r="L564">
        <v>1368</v>
      </c>
      <c r="N564">
        <v>1011</v>
      </c>
      <c r="O564" t="s">
        <v>926</v>
      </c>
      <c r="P564" t="s">
        <v>926</v>
      </c>
      <c r="Q564">
        <v>1</v>
      </c>
      <c r="W564">
        <v>0</v>
      </c>
      <c r="X564">
        <v>-1686138860</v>
      </c>
      <c r="Y564">
        <f t="shared" si="170"/>
        <v>0.3</v>
      </c>
      <c r="AA564">
        <v>0</v>
      </c>
      <c r="AB564">
        <v>13.72</v>
      </c>
      <c r="AC564">
        <v>0</v>
      </c>
      <c r="AD564">
        <v>0</v>
      </c>
      <c r="AE564">
        <v>0</v>
      </c>
      <c r="AF564">
        <v>8.6300000000000008</v>
      </c>
      <c r="AG564">
        <v>0</v>
      </c>
      <c r="AH564">
        <v>0</v>
      </c>
      <c r="AI564">
        <v>1</v>
      </c>
      <c r="AJ564">
        <v>1.59</v>
      </c>
      <c r="AK564">
        <v>1</v>
      </c>
      <c r="AL564">
        <v>1</v>
      </c>
      <c r="AM564">
        <v>2</v>
      </c>
      <c r="AN564">
        <v>0</v>
      </c>
      <c r="AO564">
        <v>0</v>
      </c>
      <c r="AP564">
        <v>1</v>
      </c>
      <c r="AQ564">
        <v>1</v>
      </c>
      <c r="AR564">
        <v>0</v>
      </c>
      <c r="AS564" t="s">
        <v>3</v>
      </c>
      <c r="AT564">
        <v>0.3</v>
      </c>
      <c r="AU564" t="s">
        <v>3</v>
      </c>
      <c r="AV564">
        <v>1</v>
      </c>
      <c r="AW564">
        <v>2</v>
      </c>
      <c r="AX564">
        <v>72317331</v>
      </c>
      <c r="AY564">
        <v>1</v>
      </c>
      <c r="AZ564">
        <v>0</v>
      </c>
      <c r="BA564">
        <v>615</v>
      </c>
      <c r="BB564">
        <v>1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2.589</v>
      </c>
      <c r="BL564">
        <v>0</v>
      </c>
      <c r="BM564">
        <v>0</v>
      </c>
      <c r="BN564">
        <v>0</v>
      </c>
      <c r="BO564">
        <v>0</v>
      </c>
      <c r="BP564">
        <v>1</v>
      </c>
      <c r="BQ564">
        <v>0</v>
      </c>
      <c r="BR564">
        <v>2.589</v>
      </c>
      <c r="BS564">
        <v>0</v>
      </c>
      <c r="BT564">
        <v>0</v>
      </c>
      <c r="BU564">
        <v>0</v>
      </c>
      <c r="BV564">
        <v>0</v>
      </c>
      <c r="BW564">
        <v>1</v>
      </c>
      <c r="CV564">
        <v>0</v>
      </c>
      <c r="CW564">
        <f>ROUND(Y564*Source!I587*DO564,7)</f>
        <v>0</v>
      </c>
      <c r="CX564">
        <f>ROUND(Y564*Source!I587,7)</f>
        <v>7.6499999999999997E-3</v>
      </c>
      <c r="CY564">
        <f>AB564</f>
        <v>13.72</v>
      </c>
      <c r="CZ564">
        <f>AF564</f>
        <v>8.6300000000000008</v>
      </c>
      <c r="DA564">
        <f>AJ564</f>
        <v>1.59</v>
      </c>
      <c r="DB564">
        <f t="shared" si="171"/>
        <v>2.59</v>
      </c>
      <c r="DC564">
        <f t="shared" si="172"/>
        <v>0</v>
      </c>
      <c r="DD564" t="s">
        <v>3</v>
      </c>
      <c r="DE564" t="s">
        <v>3</v>
      </c>
      <c r="DF564">
        <f t="shared" si="178"/>
        <v>0</v>
      </c>
      <c r="DG564">
        <f>ROUND(ROUND(AF564*AJ564,2)*CX564,2)</f>
        <v>0.1</v>
      </c>
      <c r="DH564">
        <f t="shared" si="173"/>
        <v>0</v>
      </c>
      <c r="DI564">
        <f t="shared" si="174"/>
        <v>0</v>
      </c>
      <c r="DJ564">
        <f>DG564+DH564</f>
        <v>0.1</v>
      </c>
      <c r="DK564">
        <v>0</v>
      </c>
      <c r="DL564" t="s">
        <v>3</v>
      </c>
      <c r="DM564">
        <v>0</v>
      </c>
      <c r="DN564" t="s">
        <v>3</v>
      </c>
      <c r="DO564">
        <v>0</v>
      </c>
    </row>
    <row r="565" spans="1:119" x14ac:dyDescent="0.2">
      <c r="A565">
        <f>ROW(Source!A587)</f>
        <v>587</v>
      </c>
      <c r="B565">
        <v>72309884</v>
      </c>
      <c r="C565">
        <v>72317327</v>
      </c>
      <c r="D565">
        <v>70618725</v>
      </c>
      <c r="E565">
        <v>1</v>
      </c>
      <c r="F565">
        <v>1</v>
      </c>
      <c r="G565">
        <v>1</v>
      </c>
      <c r="H565">
        <v>2</v>
      </c>
      <c r="I565" t="s">
        <v>1348</v>
      </c>
      <c r="J565" t="s">
        <v>1349</v>
      </c>
      <c r="K565" t="s">
        <v>1350</v>
      </c>
      <c r="L565">
        <v>1368</v>
      </c>
      <c r="N565">
        <v>1011</v>
      </c>
      <c r="O565" t="s">
        <v>926</v>
      </c>
      <c r="P565" t="s">
        <v>926</v>
      </c>
      <c r="Q565">
        <v>1</v>
      </c>
      <c r="W565">
        <v>0</v>
      </c>
      <c r="X565">
        <v>1080104367</v>
      </c>
      <c r="Y565">
        <f t="shared" si="170"/>
        <v>0.8</v>
      </c>
      <c r="AA565">
        <v>0</v>
      </c>
      <c r="AB565">
        <v>233.67</v>
      </c>
      <c r="AC565">
        <v>0</v>
      </c>
      <c r="AD565">
        <v>0</v>
      </c>
      <c r="AE565">
        <v>0</v>
      </c>
      <c r="AF565">
        <v>139.91999999999999</v>
      </c>
      <c r="AG565">
        <v>0</v>
      </c>
      <c r="AH565">
        <v>0</v>
      </c>
      <c r="AI565">
        <v>1</v>
      </c>
      <c r="AJ565">
        <v>1.67</v>
      </c>
      <c r="AK565">
        <v>1</v>
      </c>
      <c r="AL565">
        <v>1</v>
      </c>
      <c r="AM565">
        <v>2</v>
      </c>
      <c r="AN565">
        <v>0</v>
      </c>
      <c r="AO565">
        <v>0</v>
      </c>
      <c r="AP565">
        <v>1</v>
      </c>
      <c r="AQ565">
        <v>1</v>
      </c>
      <c r="AR565">
        <v>0</v>
      </c>
      <c r="AS565" t="s">
        <v>3</v>
      </c>
      <c r="AT565">
        <v>0.8</v>
      </c>
      <c r="AU565" t="s">
        <v>3</v>
      </c>
      <c r="AV565">
        <v>1</v>
      </c>
      <c r="AW565">
        <v>2</v>
      </c>
      <c r="AX565">
        <v>72317332</v>
      </c>
      <c r="AY565">
        <v>1</v>
      </c>
      <c r="AZ565">
        <v>0</v>
      </c>
      <c r="BA565">
        <v>616</v>
      </c>
      <c r="BB565">
        <v>1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111.93599999999999</v>
      </c>
      <c r="BL565">
        <v>0</v>
      </c>
      <c r="BM565">
        <v>0</v>
      </c>
      <c r="BN565">
        <v>0</v>
      </c>
      <c r="BO565">
        <v>0</v>
      </c>
      <c r="BP565">
        <v>1</v>
      </c>
      <c r="BQ565">
        <v>0</v>
      </c>
      <c r="BR565">
        <v>111.93599999999999</v>
      </c>
      <c r="BS565">
        <v>0</v>
      </c>
      <c r="BT565">
        <v>0</v>
      </c>
      <c r="BU565">
        <v>0</v>
      </c>
      <c r="BV565">
        <v>0</v>
      </c>
      <c r="BW565">
        <v>1</v>
      </c>
      <c r="CV565">
        <v>0</v>
      </c>
      <c r="CW565">
        <f>ROUND(Y565*Source!I587*DO565,7)</f>
        <v>0</v>
      </c>
      <c r="CX565">
        <f>ROUND(Y565*Source!I587,7)</f>
        <v>2.0400000000000001E-2</v>
      </c>
      <c r="CY565">
        <f>AB565</f>
        <v>233.67</v>
      </c>
      <c r="CZ565">
        <f>AF565</f>
        <v>139.91999999999999</v>
      </c>
      <c r="DA565">
        <f>AJ565</f>
        <v>1.67</v>
      </c>
      <c r="DB565">
        <f t="shared" si="171"/>
        <v>111.94</v>
      </c>
      <c r="DC565">
        <f t="shared" si="172"/>
        <v>0</v>
      </c>
      <c r="DD565" t="s">
        <v>3</v>
      </c>
      <c r="DE565" t="s">
        <v>3</v>
      </c>
      <c r="DF565">
        <f t="shared" si="178"/>
        <v>0</v>
      </c>
      <c r="DG565">
        <f>ROUND(ROUND(AF565*AJ565,2)*CX565,2)</f>
        <v>4.7699999999999996</v>
      </c>
      <c r="DH565">
        <f t="shared" si="173"/>
        <v>0</v>
      </c>
      <c r="DI565">
        <f t="shared" si="174"/>
        <v>0</v>
      </c>
      <c r="DJ565">
        <f>DG565+DH565</f>
        <v>4.7699999999999996</v>
      </c>
      <c r="DK565">
        <v>0</v>
      </c>
      <c r="DL565" t="s">
        <v>3</v>
      </c>
      <c r="DM565">
        <v>0</v>
      </c>
      <c r="DN565" t="s">
        <v>3</v>
      </c>
      <c r="DO565">
        <v>0</v>
      </c>
    </row>
    <row r="566" spans="1:119" x14ac:dyDescent="0.2">
      <c r="A566">
        <f>ROW(Source!A587)</f>
        <v>587</v>
      </c>
      <c r="B566">
        <v>72309884</v>
      </c>
      <c r="C566">
        <v>72317327</v>
      </c>
      <c r="D566">
        <v>70618739</v>
      </c>
      <c r="E566">
        <v>1</v>
      </c>
      <c r="F566">
        <v>1</v>
      </c>
      <c r="G566">
        <v>1</v>
      </c>
      <c r="H566">
        <v>2</v>
      </c>
      <c r="I566" t="s">
        <v>1342</v>
      </c>
      <c r="J566" t="s">
        <v>1343</v>
      </c>
      <c r="K566" t="s">
        <v>1344</v>
      </c>
      <c r="L566">
        <v>1368</v>
      </c>
      <c r="N566">
        <v>1011</v>
      </c>
      <c r="O566" t="s">
        <v>926</v>
      </c>
      <c r="P566" t="s">
        <v>926</v>
      </c>
      <c r="Q566">
        <v>1</v>
      </c>
      <c r="W566">
        <v>0</v>
      </c>
      <c r="X566">
        <v>-460967544</v>
      </c>
      <c r="Y566">
        <f t="shared" si="170"/>
        <v>19.100000000000001</v>
      </c>
      <c r="AA566">
        <v>0</v>
      </c>
      <c r="AB566">
        <v>28.63</v>
      </c>
      <c r="AC566">
        <v>0</v>
      </c>
      <c r="AD566">
        <v>0</v>
      </c>
      <c r="AE566">
        <v>0</v>
      </c>
      <c r="AF566">
        <v>22.02</v>
      </c>
      <c r="AG566">
        <v>0</v>
      </c>
      <c r="AH566">
        <v>0</v>
      </c>
      <c r="AI566">
        <v>1</v>
      </c>
      <c r="AJ566">
        <v>1.3</v>
      </c>
      <c r="AK566">
        <v>1</v>
      </c>
      <c r="AL566">
        <v>1</v>
      </c>
      <c r="AM566">
        <v>2</v>
      </c>
      <c r="AN566">
        <v>0</v>
      </c>
      <c r="AO566">
        <v>0</v>
      </c>
      <c r="AP566">
        <v>1</v>
      </c>
      <c r="AQ566">
        <v>1</v>
      </c>
      <c r="AR566">
        <v>0</v>
      </c>
      <c r="AS566" t="s">
        <v>3</v>
      </c>
      <c r="AT566">
        <v>19.100000000000001</v>
      </c>
      <c r="AU566" t="s">
        <v>3</v>
      </c>
      <c r="AV566">
        <v>1</v>
      </c>
      <c r="AW566">
        <v>2</v>
      </c>
      <c r="AX566">
        <v>72317333</v>
      </c>
      <c r="AY566">
        <v>1</v>
      </c>
      <c r="AZ566">
        <v>0</v>
      </c>
      <c r="BA566">
        <v>617</v>
      </c>
      <c r="BB566">
        <v>1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420.58200000000005</v>
      </c>
      <c r="BL566">
        <v>0</v>
      </c>
      <c r="BM566">
        <v>0</v>
      </c>
      <c r="BN566">
        <v>0</v>
      </c>
      <c r="BO566">
        <v>0</v>
      </c>
      <c r="BP566">
        <v>1</v>
      </c>
      <c r="BQ566">
        <v>0</v>
      </c>
      <c r="BR566">
        <v>420.58200000000005</v>
      </c>
      <c r="BS566">
        <v>0</v>
      </c>
      <c r="BT566">
        <v>0</v>
      </c>
      <c r="BU566">
        <v>0</v>
      </c>
      <c r="BV566">
        <v>0</v>
      </c>
      <c r="BW566">
        <v>1</v>
      </c>
      <c r="CV566">
        <v>0</v>
      </c>
      <c r="CW566">
        <f>ROUND(Y566*Source!I587*DO566,7)</f>
        <v>0</v>
      </c>
      <c r="CX566">
        <f>ROUND(Y566*Source!I587,7)</f>
        <v>0.48704999999999998</v>
      </c>
      <c r="CY566">
        <f>AB566</f>
        <v>28.63</v>
      </c>
      <c r="CZ566">
        <f>AF566</f>
        <v>22.02</v>
      </c>
      <c r="DA566">
        <f>AJ566</f>
        <v>1.3</v>
      </c>
      <c r="DB566">
        <f t="shared" si="171"/>
        <v>420.58</v>
      </c>
      <c r="DC566">
        <f t="shared" si="172"/>
        <v>0</v>
      </c>
      <c r="DD566" t="s">
        <v>3</v>
      </c>
      <c r="DE566" t="s">
        <v>3</v>
      </c>
      <c r="DF566">
        <f t="shared" si="178"/>
        <v>0</v>
      </c>
      <c r="DG566">
        <f>ROUND(ROUND(AF566*AJ566,2)*CX566,2)</f>
        <v>13.94</v>
      </c>
      <c r="DH566">
        <f t="shared" si="173"/>
        <v>0</v>
      </c>
      <c r="DI566">
        <f t="shared" si="174"/>
        <v>0</v>
      </c>
      <c r="DJ566">
        <f>DG566+DH566</f>
        <v>13.94</v>
      </c>
      <c r="DK566">
        <v>0</v>
      </c>
      <c r="DL566" t="s">
        <v>3</v>
      </c>
      <c r="DM566">
        <v>0</v>
      </c>
      <c r="DN566" t="s">
        <v>3</v>
      </c>
      <c r="DO566">
        <v>0</v>
      </c>
    </row>
    <row r="567" spans="1:119" x14ac:dyDescent="0.2">
      <c r="A567">
        <f>ROW(Source!A587)</f>
        <v>587</v>
      </c>
      <c r="B567">
        <v>72309884</v>
      </c>
      <c r="C567">
        <v>72317327</v>
      </c>
      <c r="D567">
        <v>70618766</v>
      </c>
      <c r="E567">
        <v>1</v>
      </c>
      <c r="F567">
        <v>1</v>
      </c>
      <c r="G567">
        <v>1</v>
      </c>
      <c r="H567">
        <v>2</v>
      </c>
      <c r="I567" t="s">
        <v>1086</v>
      </c>
      <c r="J567" t="s">
        <v>1087</v>
      </c>
      <c r="K567" t="s">
        <v>1088</v>
      </c>
      <c r="L567">
        <v>1368</v>
      </c>
      <c r="N567">
        <v>1011</v>
      </c>
      <c r="O567" t="s">
        <v>926</v>
      </c>
      <c r="P567" t="s">
        <v>926</v>
      </c>
      <c r="Q567">
        <v>1</v>
      </c>
      <c r="W567">
        <v>0</v>
      </c>
      <c r="X567">
        <v>1158633654</v>
      </c>
      <c r="Y567">
        <f t="shared" si="170"/>
        <v>0.2</v>
      </c>
      <c r="AA567">
        <v>0</v>
      </c>
      <c r="AB567">
        <v>4303.29</v>
      </c>
      <c r="AC567">
        <v>393.89</v>
      </c>
      <c r="AD567">
        <v>0</v>
      </c>
      <c r="AE567">
        <v>0</v>
      </c>
      <c r="AF567">
        <v>2445.0500000000002</v>
      </c>
      <c r="AG567">
        <v>393.89</v>
      </c>
      <c r="AH567">
        <v>0</v>
      </c>
      <c r="AI567">
        <v>1</v>
      </c>
      <c r="AJ567">
        <v>1.76</v>
      </c>
      <c r="AK567">
        <v>1</v>
      </c>
      <c r="AL567">
        <v>1</v>
      </c>
      <c r="AM567">
        <v>2</v>
      </c>
      <c r="AN567">
        <v>0</v>
      </c>
      <c r="AO567">
        <v>0</v>
      </c>
      <c r="AP567">
        <v>1</v>
      </c>
      <c r="AQ567">
        <v>1</v>
      </c>
      <c r="AR567">
        <v>0</v>
      </c>
      <c r="AS567" t="s">
        <v>3</v>
      </c>
      <c r="AT567">
        <v>0.2</v>
      </c>
      <c r="AU567" t="s">
        <v>3</v>
      </c>
      <c r="AV567">
        <v>1</v>
      </c>
      <c r="AW567">
        <v>2</v>
      </c>
      <c r="AX567">
        <v>72317334</v>
      </c>
      <c r="AY567">
        <v>1</v>
      </c>
      <c r="AZ567">
        <v>0</v>
      </c>
      <c r="BA567">
        <v>618</v>
      </c>
      <c r="BB567">
        <v>1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489.01000000000005</v>
      </c>
      <c r="BL567">
        <v>78.778000000000006</v>
      </c>
      <c r="BM567">
        <v>0</v>
      </c>
      <c r="BN567">
        <v>0</v>
      </c>
      <c r="BO567">
        <v>0.2</v>
      </c>
      <c r="BP567">
        <v>1</v>
      </c>
      <c r="BQ567">
        <v>0</v>
      </c>
      <c r="BR567">
        <v>489.01000000000005</v>
      </c>
      <c r="BS567">
        <v>78.778000000000006</v>
      </c>
      <c r="BT567">
        <v>0</v>
      </c>
      <c r="BU567">
        <v>0</v>
      </c>
      <c r="BV567">
        <v>0.2</v>
      </c>
      <c r="BW567">
        <v>1</v>
      </c>
      <c r="CV567">
        <v>0</v>
      </c>
      <c r="CW567">
        <f>ROUND(Y567*Source!I587*DO567,7)</f>
        <v>5.1000000000000004E-3</v>
      </c>
      <c r="CX567">
        <f>ROUND(Y567*Source!I587,7)</f>
        <v>5.1000000000000004E-3</v>
      </c>
      <c r="CY567">
        <f>AB567</f>
        <v>4303.29</v>
      </c>
      <c r="CZ567">
        <f>AF567</f>
        <v>2445.0500000000002</v>
      </c>
      <c r="DA567">
        <f>AJ567</f>
        <v>1.76</v>
      </c>
      <c r="DB567">
        <f t="shared" si="171"/>
        <v>489.01</v>
      </c>
      <c r="DC567">
        <f t="shared" si="172"/>
        <v>78.78</v>
      </c>
      <c r="DD567" t="s">
        <v>3</v>
      </c>
      <c r="DE567" t="s">
        <v>3</v>
      </c>
      <c r="DF567">
        <f t="shared" si="178"/>
        <v>0</v>
      </c>
      <c r="DG567">
        <f>ROUND(ROUND(AF567*AJ567,2)*CX567,2)</f>
        <v>21.95</v>
      </c>
      <c r="DH567">
        <f t="shared" si="173"/>
        <v>2.0099999999999998</v>
      </c>
      <c r="DI567">
        <f t="shared" si="174"/>
        <v>0</v>
      </c>
      <c r="DJ567">
        <f>DG567+DH567</f>
        <v>23.96</v>
      </c>
      <c r="DK567">
        <v>0</v>
      </c>
      <c r="DL567" t="s">
        <v>947</v>
      </c>
      <c r="DM567">
        <v>4</v>
      </c>
      <c r="DN567" t="s">
        <v>922</v>
      </c>
      <c r="DO567">
        <v>1</v>
      </c>
    </row>
    <row r="568" spans="1:119" x14ac:dyDescent="0.2">
      <c r="A568">
        <f>ROW(Source!A587)</f>
        <v>587</v>
      </c>
      <c r="B568">
        <v>72309884</v>
      </c>
      <c r="C568">
        <v>72317327</v>
      </c>
      <c r="D568">
        <v>70567763</v>
      </c>
      <c r="E568">
        <v>1</v>
      </c>
      <c r="F568">
        <v>1</v>
      </c>
      <c r="G568">
        <v>1</v>
      </c>
      <c r="H568">
        <v>3</v>
      </c>
      <c r="I568" t="s">
        <v>1064</v>
      </c>
      <c r="J568" t="s">
        <v>1065</v>
      </c>
      <c r="K568" t="s">
        <v>1066</v>
      </c>
      <c r="L568">
        <v>1339</v>
      </c>
      <c r="N568">
        <v>1007</v>
      </c>
      <c r="O568" t="s">
        <v>231</v>
      </c>
      <c r="P568" t="s">
        <v>231</v>
      </c>
      <c r="Q568">
        <v>1</v>
      </c>
      <c r="W568">
        <v>0</v>
      </c>
      <c r="X568">
        <v>727623859</v>
      </c>
      <c r="Y568">
        <f t="shared" si="170"/>
        <v>0.13</v>
      </c>
      <c r="AA568">
        <v>31.42</v>
      </c>
      <c r="AB568">
        <v>0</v>
      </c>
      <c r="AC568">
        <v>0</v>
      </c>
      <c r="AD568">
        <v>0</v>
      </c>
      <c r="AE568">
        <v>35.71</v>
      </c>
      <c r="AF568">
        <v>0</v>
      </c>
      <c r="AG568">
        <v>0</v>
      </c>
      <c r="AH568">
        <v>0</v>
      </c>
      <c r="AI568">
        <v>0.88</v>
      </c>
      <c r="AJ568">
        <v>1</v>
      </c>
      <c r="AK568">
        <v>1</v>
      </c>
      <c r="AL568">
        <v>1</v>
      </c>
      <c r="AM568">
        <v>2</v>
      </c>
      <c r="AN568">
        <v>0</v>
      </c>
      <c r="AO568">
        <v>0</v>
      </c>
      <c r="AP568">
        <v>1</v>
      </c>
      <c r="AQ568">
        <v>1</v>
      </c>
      <c r="AR568">
        <v>0</v>
      </c>
      <c r="AS568" t="s">
        <v>3</v>
      </c>
      <c r="AT568">
        <v>0.13</v>
      </c>
      <c r="AU568" t="s">
        <v>3</v>
      </c>
      <c r="AV568">
        <v>0</v>
      </c>
      <c r="AW568">
        <v>2</v>
      </c>
      <c r="AX568">
        <v>72317335</v>
      </c>
      <c r="AY568">
        <v>1</v>
      </c>
      <c r="AZ568">
        <v>0</v>
      </c>
      <c r="BA568">
        <v>619</v>
      </c>
      <c r="BB568">
        <v>1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4.6423000000000005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1</v>
      </c>
      <c r="BQ568">
        <v>4.6423000000000005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1</v>
      </c>
      <c r="CV568">
        <v>0</v>
      </c>
      <c r="CW568">
        <v>0</v>
      </c>
      <c r="CX568">
        <f>ROUND(Y568*Source!I587,7)</f>
        <v>3.3149999999999998E-3</v>
      </c>
      <c r="CY568">
        <f>AA568</f>
        <v>31.42</v>
      </c>
      <c r="CZ568">
        <f>AE568</f>
        <v>35.71</v>
      </c>
      <c r="DA568">
        <f>AI568</f>
        <v>0.88</v>
      </c>
      <c r="DB568">
        <f t="shared" si="171"/>
        <v>4.6399999999999997</v>
      </c>
      <c r="DC568">
        <f t="shared" si="172"/>
        <v>0</v>
      </c>
      <c r="DD568" t="s">
        <v>3</v>
      </c>
      <c r="DE568" t="s">
        <v>3</v>
      </c>
      <c r="DF568">
        <f>ROUND(ROUND(AE568*AI568,2)*CX568,2)</f>
        <v>0.1</v>
      </c>
      <c r="DG568">
        <f t="shared" ref="DG568:DG574" si="179">ROUND(ROUND(AF568,2)*CX568,2)</f>
        <v>0</v>
      </c>
      <c r="DH568">
        <f t="shared" si="173"/>
        <v>0</v>
      </c>
      <c r="DI568">
        <f t="shared" si="174"/>
        <v>0</v>
      </c>
      <c r="DJ568">
        <f>DF568</f>
        <v>0.1</v>
      </c>
      <c r="DK568">
        <v>0</v>
      </c>
      <c r="DL568" t="s">
        <v>3</v>
      </c>
      <c r="DM568">
        <v>0</v>
      </c>
      <c r="DN568" t="s">
        <v>3</v>
      </c>
      <c r="DO568">
        <v>0</v>
      </c>
    </row>
    <row r="569" spans="1:119" x14ac:dyDescent="0.2">
      <c r="A569">
        <f>ROW(Source!A587)</f>
        <v>587</v>
      </c>
      <c r="B569">
        <v>72309884</v>
      </c>
      <c r="C569">
        <v>72317327</v>
      </c>
      <c r="D569">
        <v>70568056</v>
      </c>
      <c r="E569">
        <v>1</v>
      </c>
      <c r="F569">
        <v>1</v>
      </c>
      <c r="G569">
        <v>1</v>
      </c>
      <c r="H569">
        <v>3</v>
      </c>
      <c r="I569" t="s">
        <v>1089</v>
      </c>
      <c r="J569" t="s">
        <v>1090</v>
      </c>
      <c r="K569" t="s">
        <v>1091</v>
      </c>
      <c r="L569">
        <v>1346</v>
      </c>
      <c r="N569">
        <v>1009</v>
      </c>
      <c r="O569" t="s">
        <v>443</v>
      </c>
      <c r="P569" t="s">
        <v>443</v>
      </c>
      <c r="Q569">
        <v>1</v>
      </c>
      <c r="W569">
        <v>0</v>
      </c>
      <c r="X569">
        <v>266287423</v>
      </c>
      <c r="Y569">
        <f t="shared" si="170"/>
        <v>0.02</v>
      </c>
      <c r="AA569">
        <v>129.02000000000001</v>
      </c>
      <c r="AB569">
        <v>0</v>
      </c>
      <c r="AC569">
        <v>0</v>
      </c>
      <c r="AD569">
        <v>0</v>
      </c>
      <c r="AE569">
        <v>92.16</v>
      </c>
      <c r="AF569">
        <v>0</v>
      </c>
      <c r="AG569">
        <v>0</v>
      </c>
      <c r="AH569">
        <v>0</v>
      </c>
      <c r="AI569">
        <v>1.4</v>
      </c>
      <c r="AJ569">
        <v>1</v>
      </c>
      <c r="AK569">
        <v>1</v>
      </c>
      <c r="AL569">
        <v>1</v>
      </c>
      <c r="AM569">
        <v>2</v>
      </c>
      <c r="AN569">
        <v>0</v>
      </c>
      <c r="AO569">
        <v>0</v>
      </c>
      <c r="AP569">
        <v>1</v>
      </c>
      <c r="AQ569">
        <v>1</v>
      </c>
      <c r="AR569">
        <v>0</v>
      </c>
      <c r="AS569" t="s">
        <v>3</v>
      </c>
      <c r="AT569">
        <v>0.02</v>
      </c>
      <c r="AU569" t="s">
        <v>3</v>
      </c>
      <c r="AV569">
        <v>0</v>
      </c>
      <c r="AW569">
        <v>2</v>
      </c>
      <c r="AX569">
        <v>72317336</v>
      </c>
      <c r="AY569">
        <v>1</v>
      </c>
      <c r="AZ569">
        <v>0</v>
      </c>
      <c r="BA569">
        <v>620</v>
      </c>
      <c r="BB569">
        <v>1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1.8431999999999999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1</v>
      </c>
      <c r="BQ569">
        <v>1.8431999999999999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1</v>
      </c>
      <c r="CV569">
        <v>0</v>
      </c>
      <c r="CW569">
        <v>0</v>
      </c>
      <c r="CX569">
        <f>ROUND(Y569*Source!I587,7)</f>
        <v>5.1000000000000004E-4</v>
      </c>
      <c r="CY569">
        <f>AA569</f>
        <v>129.02000000000001</v>
      </c>
      <c r="CZ569">
        <f>AE569</f>
        <v>92.16</v>
      </c>
      <c r="DA569">
        <f>AI569</f>
        <v>1.4</v>
      </c>
      <c r="DB569">
        <f t="shared" si="171"/>
        <v>1.84</v>
      </c>
      <c r="DC569">
        <f t="shared" si="172"/>
        <v>0</v>
      </c>
      <c r="DD569" t="s">
        <v>3</v>
      </c>
      <c r="DE569" t="s">
        <v>3</v>
      </c>
      <c r="DF569">
        <f>ROUND(ROUND(AE569*AI569,2)*CX569,2)</f>
        <v>7.0000000000000007E-2</v>
      </c>
      <c r="DG569">
        <f t="shared" si="179"/>
        <v>0</v>
      </c>
      <c r="DH569">
        <f t="shared" si="173"/>
        <v>0</v>
      </c>
      <c r="DI569">
        <f t="shared" si="174"/>
        <v>0</v>
      </c>
      <c r="DJ569">
        <f>DF569</f>
        <v>7.0000000000000007E-2</v>
      </c>
      <c r="DK569">
        <v>0</v>
      </c>
      <c r="DL569" t="s">
        <v>3</v>
      </c>
      <c r="DM569">
        <v>0</v>
      </c>
      <c r="DN569" t="s">
        <v>3</v>
      </c>
      <c r="DO569">
        <v>0</v>
      </c>
    </row>
    <row r="570" spans="1:119" x14ac:dyDescent="0.2">
      <c r="A570">
        <f>ROW(Source!A587)</f>
        <v>587</v>
      </c>
      <c r="B570">
        <v>72309884</v>
      </c>
      <c r="C570">
        <v>72317327</v>
      </c>
      <c r="D570">
        <v>70570411</v>
      </c>
      <c r="E570">
        <v>1</v>
      </c>
      <c r="F570">
        <v>1</v>
      </c>
      <c r="G570">
        <v>1</v>
      </c>
      <c r="H570">
        <v>3</v>
      </c>
      <c r="I570" t="s">
        <v>1032</v>
      </c>
      <c r="J570" t="s">
        <v>1033</v>
      </c>
      <c r="K570" t="s">
        <v>1034</v>
      </c>
      <c r="L570">
        <v>1346</v>
      </c>
      <c r="N570">
        <v>1009</v>
      </c>
      <c r="O570" t="s">
        <v>443</v>
      </c>
      <c r="P570" t="s">
        <v>443</v>
      </c>
      <c r="Q570">
        <v>1</v>
      </c>
      <c r="W570">
        <v>0</v>
      </c>
      <c r="X570">
        <v>651944166</v>
      </c>
      <c r="Y570">
        <f t="shared" si="170"/>
        <v>0.01</v>
      </c>
      <c r="AA570">
        <v>92.02</v>
      </c>
      <c r="AB570">
        <v>0</v>
      </c>
      <c r="AC570">
        <v>0</v>
      </c>
      <c r="AD570">
        <v>0</v>
      </c>
      <c r="AE570">
        <v>56.11</v>
      </c>
      <c r="AF570">
        <v>0</v>
      </c>
      <c r="AG570">
        <v>0</v>
      </c>
      <c r="AH570">
        <v>0</v>
      </c>
      <c r="AI570">
        <v>1.64</v>
      </c>
      <c r="AJ570">
        <v>1</v>
      </c>
      <c r="AK570">
        <v>1</v>
      </c>
      <c r="AL570">
        <v>1</v>
      </c>
      <c r="AM570">
        <v>2</v>
      </c>
      <c r="AN570">
        <v>0</v>
      </c>
      <c r="AO570">
        <v>0</v>
      </c>
      <c r="AP570">
        <v>1</v>
      </c>
      <c r="AQ570">
        <v>1</v>
      </c>
      <c r="AR570">
        <v>0</v>
      </c>
      <c r="AS570" t="s">
        <v>3</v>
      </c>
      <c r="AT570">
        <v>0.01</v>
      </c>
      <c r="AU570" t="s">
        <v>3</v>
      </c>
      <c r="AV570">
        <v>0</v>
      </c>
      <c r="AW570">
        <v>2</v>
      </c>
      <c r="AX570">
        <v>72317337</v>
      </c>
      <c r="AY570">
        <v>1</v>
      </c>
      <c r="AZ570">
        <v>0</v>
      </c>
      <c r="BA570">
        <v>621</v>
      </c>
      <c r="BB570">
        <v>1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0.56110000000000004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1</v>
      </c>
      <c r="BQ570">
        <v>0.56110000000000004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1</v>
      </c>
      <c r="CV570">
        <v>0</v>
      </c>
      <c r="CW570">
        <v>0</v>
      </c>
      <c r="CX570">
        <f>ROUND(Y570*Source!I587,7)</f>
        <v>2.5500000000000002E-4</v>
      </c>
      <c r="CY570">
        <f>AA570</f>
        <v>92.02</v>
      </c>
      <c r="CZ570">
        <f>AE570</f>
        <v>56.11</v>
      </c>
      <c r="DA570">
        <f>AI570</f>
        <v>1.64</v>
      </c>
      <c r="DB570">
        <f t="shared" si="171"/>
        <v>0.56000000000000005</v>
      </c>
      <c r="DC570">
        <f t="shared" si="172"/>
        <v>0</v>
      </c>
      <c r="DD570" t="s">
        <v>3</v>
      </c>
      <c r="DE570" t="s">
        <v>3</v>
      </c>
      <c r="DF570">
        <f>ROUND(ROUND(AE570*AI570,2)*CX570,2)</f>
        <v>0.02</v>
      </c>
      <c r="DG570">
        <f t="shared" si="179"/>
        <v>0</v>
      </c>
      <c r="DH570">
        <f t="shared" si="173"/>
        <v>0</v>
      </c>
      <c r="DI570">
        <f t="shared" si="174"/>
        <v>0</v>
      </c>
      <c r="DJ570">
        <f>DF570</f>
        <v>0.02</v>
      </c>
      <c r="DK570">
        <v>0</v>
      </c>
      <c r="DL570" t="s">
        <v>3</v>
      </c>
      <c r="DM570">
        <v>0</v>
      </c>
      <c r="DN570" t="s">
        <v>3</v>
      </c>
      <c r="DO570">
        <v>0</v>
      </c>
    </row>
    <row r="571" spans="1:119" x14ac:dyDescent="0.2">
      <c r="A571">
        <f>ROW(Source!A587)</f>
        <v>587</v>
      </c>
      <c r="B571">
        <v>72309884</v>
      </c>
      <c r="C571">
        <v>72317327</v>
      </c>
      <c r="D571">
        <v>70587182</v>
      </c>
      <c r="E571">
        <v>1</v>
      </c>
      <c r="F571">
        <v>1</v>
      </c>
      <c r="G571">
        <v>1</v>
      </c>
      <c r="H571">
        <v>3</v>
      </c>
      <c r="I571" t="s">
        <v>441</v>
      </c>
      <c r="J571" t="s">
        <v>444</v>
      </c>
      <c r="K571" t="s">
        <v>442</v>
      </c>
      <c r="L571">
        <v>1346</v>
      </c>
      <c r="N571">
        <v>1009</v>
      </c>
      <c r="O571" t="s">
        <v>443</v>
      </c>
      <c r="P571" t="s">
        <v>443</v>
      </c>
      <c r="Q571">
        <v>1</v>
      </c>
      <c r="W571">
        <v>0</v>
      </c>
      <c r="X571">
        <v>-1374646314</v>
      </c>
      <c r="Y571">
        <f t="shared" si="170"/>
        <v>0.03</v>
      </c>
      <c r="AA571">
        <v>98.17</v>
      </c>
      <c r="AB571">
        <v>0</v>
      </c>
      <c r="AC571">
        <v>0</v>
      </c>
      <c r="AD571">
        <v>0</v>
      </c>
      <c r="AE571">
        <v>60.6</v>
      </c>
      <c r="AF571">
        <v>0</v>
      </c>
      <c r="AG571">
        <v>0</v>
      </c>
      <c r="AH571">
        <v>0</v>
      </c>
      <c r="AI571">
        <v>1.62</v>
      </c>
      <c r="AJ571">
        <v>1</v>
      </c>
      <c r="AK571">
        <v>1</v>
      </c>
      <c r="AL571">
        <v>1</v>
      </c>
      <c r="AM571">
        <v>2</v>
      </c>
      <c r="AN571">
        <v>0</v>
      </c>
      <c r="AO571">
        <v>0</v>
      </c>
      <c r="AP571">
        <v>1</v>
      </c>
      <c r="AQ571">
        <v>1</v>
      </c>
      <c r="AR571">
        <v>0</v>
      </c>
      <c r="AS571" t="s">
        <v>3</v>
      </c>
      <c r="AT571">
        <v>0.03</v>
      </c>
      <c r="AU571" t="s">
        <v>3</v>
      </c>
      <c r="AV571">
        <v>0</v>
      </c>
      <c r="AW571">
        <v>2</v>
      </c>
      <c r="AX571">
        <v>72317338</v>
      </c>
      <c r="AY571">
        <v>1</v>
      </c>
      <c r="AZ571">
        <v>0</v>
      </c>
      <c r="BA571">
        <v>622</v>
      </c>
      <c r="BB571">
        <v>1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1.8180000000000001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1</v>
      </c>
      <c r="BQ571">
        <v>1.8180000000000001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1</v>
      </c>
      <c r="CV571">
        <v>0</v>
      </c>
      <c r="CW571">
        <v>0</v>
      </c>
      <c r="CX571">
        <f>ROUND(Y571*Source!I587,7)</f>
        <v>7.6499999999999995E-4</v>
      </c>
      <c r="CY571">
        <f>AA571</f>
        <v>98.17</v>
      </c>
      <c r="CZ571">
        <f>AE571</f>
        <v>60.6</v>
      </c>
      <c r="DA571">
        <f>AI571</f>
        <v>1.62</v>
      </c>
      <c r="DB571">
        <f t="shared" si="171"/>
        <v>1.82</v>
      </c>
      <c r="DC571">
        <f t="shared" si="172"/>
        <v>0</v>
      </c>
      <c r="DD571" t="s">
        <v>3</v>
      </c>
      <c r="DE571" t="s">
        <v>3</v>
      </c>
      <c r="DF571">
        <f>ROUND(ROUND(AE571*AI571,2)*CX571,2)</f>
        <v>0.08</v>
      </c>
      <c r="DG571">
        <f t="shared" si="179"/>
        <v>0</v>
      </c>
      <c r="DH571">
        <f t="shared" si="173"/>
        <v>0</v>
      </c>
      <c r="DI571">
        <f t="shared" si="174"/>
        <v>0</v>
      </c>
      <c r="DJ571">
        <f>DF571</f>
        <v>0.08</v>
      </c>
      <c r="DK571">
        <v>0</v>
      </c>
      <c r="DL571" t="s">
        <v>3</v>
      </c>
      <c r="DM571">
        <v>0</v>
      </c>
      <c r="DN571" t="s">
        <v>3</v>
      </c>
      <c r="DO571">
        <v>0</v>
      </c>
    </row>
    <row r="572" spans="1:119" x14ac:dyDescent="0.2">
      <c r="A572">
        <f>ROW(Source!A588)</f>
        <v>588</v>
      </c>
      <c r="B572">
        <v>72309884</v>
      </c>
      <c r="C572">
        <v>72317343</v>
      </c>
      <c r="D572">
        <v>70491159</v>
      </c>
      <c r="E572">
        <v>118</v>
      </c>
      <c r="F572">
        <v>1</v>
      </c>
      <c r="G572">
        <v>1</v>
      </c>
      <c r="H572">
        <v>1</v>
      </c>
      <c r="I572" t="s">
        <v>1038</v>
      </c>
      <c r="J572" t="s">
        <v>3</v>
      </c>
      <c r="K572" t="s">
        <v>1039</v>
      </c>
      <c r="L572">
        <v>1369</v>
      </c>
      <c r="N572">
        <v>1013</v>
      </c>
      <c r="O572" t="s">
        <v>1037</v>
      </c>
      <c r="P572" t="s">
        <v>1037</v>
      </c>
      <c r="Q572">
        <v>1</v>
      </c>
      <c r="W572">
        <v>0</v>
      </c>
      <c r="X572">
        <v>-512803540</v>
      </c>
      <c r="Y572">
        <f t="shared" si="170"/>
        <v>23.8</v>
      </c>
      <c r="AA572">
        <v>0</v>
      </c>
      <c r="AB572">
        <v>0</v>
      </c>
      <c r="AC572">
        <v>0</v>
      </c>
      <c r="AD572">
        <v>393.89</v>
      </c>
      <c r="AE572">
        <v>0</v>
      </c>
      <c r="AF572">
        <v>0</v>
      </c>
      <c r="AG572">
        <v>0</v>
      </c>
      <c r="AH572">
        <v>393.89</v>
      </c>
      <c r="AI572">
        <v>1</v>
      </c>
      <c r="AJ572">
        <v>1</v>
      </c>
      <c r="AK572">
        <v>1</v>
      </c>
      <c r="AL572">
        <v>1</v>
      </c>
      <c r="AM572">
        <v>-2</v>
      </c>
      <c r="AN572">
        <v>0</v>
      </c>
      <c r="AO572">
        <v>0</v>
      </c>
      <c r="AP572">
        <v>1</v>
      </c>
      <c r="AQ572">
        <v>1</v>
      </c>
      <c r="AR572">
        <v>0</v>
      </c>
      <c r="AS572" t="s">
        <v>3</v>
      </c>
      <c r="AT572">
        <v>23.8</v>
      </c>
      <c r="AU572" t="s">
        <v>3</v>
      </c>
      <c r="AV572">
        <v>1</v>
      </c>
      <c r="AW572">
        <v>2</v>
      </c>
      <c r="AX572">
        <v>72317344</v>
      </c>
      <c r="AY572">
        <v>1</v>
      </c>
      <c r="AZ572">
        <v>0</v>
      </c>
      <c r="BA572">
        <v>625</v>
      </c>
      <c r="BB572">
        <v>1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9374.5820000000003</v>
      </c>
      <c r="BN572">
        <v>23.8</v>
      </c>
      <c r="BO572">
        <v>0</v>
      </c>
      <c r="BP572">
        <v>1</v>
      </c>
      <c r="BQ572">
        <v>0</v>
      </c>
      <c r="BR572">
        <v>0</v>
      </c>
      <c r="BS572">
        <v>0</v>
      </c>
      <c r="BT572">
        <v>9374.5820000000003</v>
      </c>
      <c r="BU572">
        <v>23.8</v>
      </c>
      <c r="BV572">
        <v>0</v>
      </c>
      <c r="BW572">
        <v>1</v>
      </c>
      <c r="CU572">
        <f>ROUND(AT572*Source!I588*AH572*AL572,2)</f>
        <v>28.12</v>
      </c>
      <c r="CV572">
        <f>ROUND(Y572*Source!I588,7)</f>
        <v>7.1400000000000005E-2</v>
      </c>
      <c r="CW572">
        <v>0</v>
      </c>
      <c r="CX572">
        <f>ROUND(Y572*Source!I588,7)</f>
        <v>7.1400000000000005E-2</v>
      </c>
      <c r="CY572">
        <f>AD572</f>
        <v>393.89</v>
      </c>
      <c r="CZ572">
        <f>AH572</f>
        <v>393.89</v>
      </c>
      <c r="DA572">
        <f>AL572</f>
        <v>1</v>
      </c>
      <c r="DB572">
        <f t="shared" si="171"/>
        <v>9374.58</v>
      </c>
      <c r="DC572">
        <f t="shared" si="172"/>
        <v>0</v>
      </c>
      <c r="DD572" t="s">
        <v>3</v>
      </c>
      <c r="DE572" t="s">
        <v>3</v>
      </c>
      <c r="DF572">
        <f t="shared" ref="DF572:DF578" si="180">ROUND(ROUND(AE572,2)*CX572,2)</f>
        <v>0</v>
      </c>
      <c r="DG572">
        <f t="shared" si="179"/>
        <v>0</v>
      </c>
      <c r="DH572">
        <f t="shared" si="173"/>
        <v>0</v>
      </c>
      <c r="DI572">
        <f t="shared" si="174"/>
        <v>28.12</v>
      </c>
      <c r="DJ572">
        <f>DI572</f>
        <v>28.12</v>
      </c>
      <c r="DK572">
        <v>1</v>
      </c>
      <c r="DL572" t="s">
        <v>3</v>
      </c>
      <c r="DM572">
        <v>0</v>
      </c>
      <c r="DN572" t="s">
        <v>3</v>
      </c>
      <c r="DO572">
        <v>0</v>
      </c>
    </row>
    <row r="573" spans="1:119" x14ac:dyDescent="0.2">
      <c r="A573">
        <f>ROW(Source!A588)</f>
        <v>588</v>
      </c>
      <c r="B573">
        <v>72309884</v>
      </c>
      <c r="C573">
        <v>72317343</v>
      </c>
      <c r="D573">
        <v>70491161</v>
      </c>
      <c r="E573">
        <v>118</v>
      </c>
      <c r="F573">
        <v>1</v>
      </c>
      <c r="G573">
        <v>1</v>
      </c>
      <c r="H573">
        <v>1</v>
      </c>
      <c r="I573" t="s">
        <v>1084</v>
      </c>
      <c r="J573" t="s">
        <v>3</v>
      </c>
      <c r="K573" t="s">
        <v>1085</v>
      </c>
      <c r="L573">
        <v>1369</v>
      </c>
      <c r="N573">
        <v>1013</v>
      </c>
      <c r="O573" t="s">
        <v>1037</v>
      </c>
      <c r="P573" t="s">
        <v>1037</v>
      </c>
      <c r="Q573">
        <v>1</v>
      </c>
      <c r="W573">
        <v>0</v>
      </c>
      <c r="X573">
        <v>1518711480</v>
      </c>
      <c r="Y573">
        <f t="shared" si="170"/>
        <v>47.6</v>
      </c>
      <c r="AA573">
        <v>0</v>
      </c>
      <c r="AB573">
        <v>0</v>
      </c>
      <c r="AC573">
        <v>0</v>
      </c>
      <c r="AD573">
        <v>452.68</v>
      </c>
      <c r="AE573">
        <v>0</v>
      </c>
      <c r="AF573">
        <v>0</v>
      </c>
      <c r="AG573">
        <v>0</v>
      </c>
      <c r="AH573">
        <v>452.68</v>
      </c>
      <c r="AI573">
        <v>1</v>
      </c>
      <c r="AJ573">
        <v>1</v>
      </c>
      <c r="AK573">
        <v>1</v>
      </c>
      <c r="AL573">
        <v>1</v>
      </c>
      <c r="AM573">
        <v>-2</v>
      </c>
      <c r="AN573">
        <v>0</v>
      </c>
      <c r="AO573">
        <v>0</v>
      </c>
      <c r="AP573">
        <v>1</v>
      </c>
      <c r="AQ573">
        <v>1</v>
      </c>
      <c r="AR573">
        <v>0</v>
      </c>
      <c r="AS573" t="s">
        <v>3</v>
      </c>
      <c r="AT573">
        <v>47.6</v>
      </c>
      <c r="AU573" t="s">
        <v>3</v>
      </c>
      <c r="AV573">
        <v>1</v>
      </c>
      <c r="AW573">
        <v>2</v>
      </c>
      <c r="AX573">
        <v>72317345</v>
      </c>
      <c r="AY573">
        <v>1</v>
      </c>
      <c r="AZ573">
        <v>0</v>
      </c>
      <c r="BA573">
        <v>626</v>
      </c>
      <c r="BB573">
        <v>1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21547.567999999999</v>
      </c>
      <c r="BN573">
        <v>47.6</v>
      </c>
      <c r="BO573">
        <v>0</v>
      </c>
      <c r="BP573">
        <v>1</v>
      </c>
      <c r="BQ573">
        <v>0</v>
      </c>
      <c r="BR573">
        <v>0</v>
      </c>
      <c r="BS573">
        <v>0</v>
      </c>
      <c r="BT573">
        <v>21547.567999999999</v>
      </c>
      <c r="BU573">
        <v>47.6</v>
      </c>
      <c r="BV573">
        <v>0</v>
      </c>
      <c r="BW573">
        <v>1</v>
      </c>
      <c r="CU573">
        <f>ROUND(AT573*Source!I588*AH573*AL573,2)</f>
        <v>64.64</v>
      </c>
      <c r="CV573">
        <f>ROUND(Y573*Source!I588,7)</f>
        <v>0.14280000000000001</v>
      </c>
      <c r="CW573">
        <v>0</v>
      </c>
      <c r="CX573">
        <f>ROUND(Y573*Source!I588,7)</f>
        <v>0.14280000000000001</v>
      </c>
      <c r="CY573">
        <f>AD573</f>
        <v>452.68</v>
      </c>
      <c r="CZ573">
        <f>AH573</f>
        <v>452.68</v>
      </c>
      <c r="DA573">
        <f>AL573</f>
        <v>1</v>
      </c>
      <c r="DB573">
        <f t="shared" si="171"/>
        <v>21547.57</v>
      </c>
      <c r="DC573">
        <f t="shared" si="172"/>
        <v>0</v>
      </c>
      <c r="DD573" t="s">
        <v>3</v>
      </c>
      <c r="DE573" t="s">
        <v>3</v>
      </c>
      <c r="DF573">
        <f t="shared" si="180"/>
        <v>0</v>
      </c>
      <c r="DG573">
        <f t="shared" si="179"/>
        <v>0</v>
      </c>
      <c r="DH573">
        <f t="shared" si="173"/>
        <v>0</v>
      </c>
      <c r="DI573">
        <f t="shared" si="174"/>
        <v>64.64</v>
      </c>
      <c r="DJ573">
        <f>DI573</f>
        <v>64.64</v>
      </c>
      <c r="DK573">
        <v>1</v>
      </c>
      <c r="DL573" t="s">
        <v>3</v>
      </c>
      <c r="DM573">
        <v>0</v>
      </c>
      <c r="DN573" t="s">
        <v>3</v>
      </c>
      <c r="DO573">
        <v>0</v>
      </c>
    </row>
    <row r="574" spans="1:119" x14ac:dyDescent="0.2">
      <c r="A574">
        <f>ROW(Source!A588)</f>
        <v>588</v>
      </c>
      <c r="B574">
        <v>72309884</v>
      </c>
      <c r="C574">
        <v>72317343</v>
      </c>
      <c r="D574">
        <v>70491200</v>
      </c>
      <c r="E574">
        <v>118</v>
      </c>
      <c r="F574">
        <v>1</v>
      </c>
      <c r="G574">
        <v>1</v>
      </c>
      <c r="H574">
        <v>1</v>
      </c>
      <c r="I574" t="s">
        <v>920</v>
      </c>
      <c r="J574" t="s">
        <v>3</v>
      </c>
      <c r="K574" t="s">
        <v>921</v>
      </c>
      <c r="L574">
        <v>1191</v>
      </c>
      <c r="N574">
        <v>1013</v>
      </c>
      <c r="O574" t="s">
        <v>922</v>
      </c>
      <c r="P574" t="s">
        <v>922</v>
      </c>
      <c r="Q574">
        <v>1</v>
      </c>
      <c r="W574">
        <v>0</v>
      </c>
      <c r="X574">
        <v>-1417349443</v>
      </c>
      <c r="Y574">
        <f t="shared" ref="Y574:Y637" si="181">AT574</f>
        <v>0.4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1</v>
      </c>
      <c r="AJ574">
        <v>1</v>
      </c>
      <c r="AK574">
        <v>1</v>
      </c>
      <c r="AL574">
        <v>1</v>
      </c>
      <c r="AM574">
        <v>-2</v>
      </c>
      <c r="AN574">
        <v>0</v>
      </c>
      <c r="AO574">
        <v>0</v>
      </c>
      <c r="AP574">
        <v>1</v>
      </c>
      <c r="AQ574">
        <v>1</v>
      </c>
      <c r="AR574">
        <v>0</v>
      </c>
      <c r="AS574" t="s">
        <v>3</v>
      </c>
      <c r="AT574">
        <v>0.4</v>
      </c>
      <c r="AU574" t="s">
        <v>3</v>
      </c>
      <c r="AV574">
        <v>2</v>
      </c>
      <c r="AW574">
        <v>2</v>
      </c>
      <c r="AX574">
        <v>72317346</v>
      </c>
      <c r="AY574">
        <v>1</v>
      </c>
      <c r="AZ574">
        <v>0</v>
      </c>
      <c r="BA574">
        <v>627</v>
      </c>
      <c r="BB574">
        <v>1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CV574">
        <v>0</v>
      </c>
      <c r="CW574">
        <v>0</v>
      </c>
      <c r="CX574">
        <f>ROUND(Y574*Source!I588,7)</f>
        <v>1.1999999999999999E-3</v>
      </c>
      <c r="CY574">
        <f>AD574</f>
        <v>0</v>
      </c>
      <c r="CZ574">
        <f>AH574</f>
        <v>0</v>
      </c>
      <c r="DA574">
        <f>AL574</f>
        <v>1</v>
      </c>
      <c r="DB574">
        <f t="shared" ref="DB574:DB637" si="182">ROUND(ROUND(AT574*CZ574,2),6)</f>
        <v>0</v>
      </c>
      <c r="DC574">
        <f t="shared" ref="DC574:DC637" si="183">ROUND(ROUND(AT574*AG574,2),6)</f>
        <v>0</v>
      </c>
      <c r="DD574" t="s">
        <v>3</v>
      </c>
      <c r="DE574" t="s">
        <v>3</v>
      </c>
      <c r="DF574">
        <f t="shared" si="180"/>
        <v>0</v>
      </c>
      <c r="DG574">
        <f t="shared" si="179"/>
        <v>0</v>
      </c>
      <c r="DH574">
        <f t="shared" si="173"/>
        <v>0</v>
      </c>
      <c r="DI574">
        <f t="shared" si="174"/>
        <v>0</v>
      </c>
      <c r="DJ574">
        <f>DI574</f>
        <v>0</v>
      </c>
      <c r="DK574">
        <v>0</v>
      </c>
      <c r="DL574" t="s">
        <v>3</v>
      </c>
      <c r="DM574">
        <v>0</v>
      </c>
      <c r="DN574" t="s">
        <v>3</v>
      </c>
      <c r="DO574">
        <v>0</v>
      </c>
    </row>
    <row r="575" spans="1:119" x14ac:dyDescent="0.2">
      <c r="A575">
        <f>ROW(Source!A588)</f>
        <v>588</v>
      </c>
      <c r="B575">
        <v>72309884</v>
      </c>
      <c r="C575">
        <v>72317343</v>
      </c>
      <c r="D575">
        <v>70618715</v>
      </c>
      <c r="E575">
        <v>1</v>
      </c>
      <c r="F575">
        <v>1</v>
      </c>
      <c r="G575">
        <v>1</v>
      </c>
      <c r="H575">
        <v>2</v>
      </c>
      <c r="I575" t="s">
        <v>1023</v>
      </c>
      <c r="J575" t="s">
        <v>1024</v>
      </c>
      <c r="K575" t="s">
        <v>1025</v>
      </c>
      <c r="L575">
        <v>1368</v>
      </c>
      <c r="N575">
        <v>1011</v>
      </c>
      <c r="O575" t="s">
        <v>926</v>
      </c>
      <c r="P575" t="s">
        <v>926</v>
      </c>
      <c r="Q575">
        <v>1</v>
      </c>
      <c r="W575">
        <v>0</v>
      </c>
      <c r="X575">
        <v>-1686138860</v>
      </c>
      <c r="Y575">
        <f t="shared" si="181"/>
        <v>0.2</v>
      </c>
      <c r="AA575">
        <v>0</v>
      </c>
      <c r="AB575">
        <v>13.72</v>
      </c>
      <c r="AC575">
        <v>0</v>
      </c>
      <c r="AD575">
        <v>0</v>
      </c>
      <c r="AE575">
        <v>0</v>
      </c>
      <c r="AF575">
        <v>8.6300000000000008</v>
      </c>
      <c r="AG575">
        <v>0</v>
      </c>
      <c r="AH575">
        <v>0</v>
      </c>
      <c r="AI575">
        <v>1</v>
      </c>
      <c r="AJ575">
        <v>1.59</v>
      </c>
      <c r="AK575">
        <v>1</v>
      </c>
      <c r="AL575">
        <v>1</v>
      </c>
      <c r="AM575">
        <v>2</v>
      </c>
      <c r="AN575">
        <v>0</v>
      </c>
      <c r="AO575">
        <v>0</v>
      </c>
      <c r="AP575">
        <v>1</v>
      </c>
      <c r="AQ575">
        <v>1</v>
      </c>
      <c r="AR575">
        <v>0</v>
      </c>
      <c r="AS575" t="s">
        <v>3</v>
      </c>
      <c r="AT575">
        <v>0.2</v>
      </c>
      <c r="AU575" t="s">
        <v>3</v>
      </c>
      <c r="AV575">
        <v>1</v>
      </c>
      <c r="AW575">
        <v>2</v>
      </c>
      <c r="AX575">
        <v>72317347</v>
      </c>
      <c r="AY575">
        <v>1</v>
      </c>
      <c r="AZ575">
        <v>0</v>
      </c>
      <c r="BA575">
        <v>628</v>
      </c>
      <c r="BB575">
        <v>1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1.7260000000000002</v>
      </c>
      <c r="BL575">
        <v>0</v>
      </c>
      <c r="BM575">
        <v>0</v>
      </c>
      <c r="BN575">
        <v>0</v>
      </c>
      <c r="BO575">
        <v>0</v>
      </c>
      <c r="BP575">
        <v>1</v>
      </c>
      <c r="BQ575">
        <v>0</v>
      </c>
      <c r="BR575">
        <v>1.7260000000000002</v>
      </c>
      <c r="BS575">
        <v>0</v>
      </c>
      <c r="BT575">
        <v>0</v>
      </c>
      <c r="BU575">
        <v>0</v>
      </c>
      <c r="BV575">
        <v>0</v>
      </c>
      <c r="BW575">
        <v>1</v>
      </c>
      <c r="CV575">
        <v>0</v>
      </c>
      <c r="CW575">
        <f>ROUND(Y575*Source!I588*DO575,7)</f>
        <v>0</v>
      </c>
      <c r="CX575">
        <f>ROUND(Y575*Source!I588,7)</f>
        <v>5.9999999999999995E-4</v>
      </c>
      <c r="CY575">
        <f>AB575</f>
        <v>13.72</v>
      </c>
      <c r="CZ575">
        <f>AF575</f>
        <v>8.6300000000000008</v>
      </c>
      <c r="DA575">
        <f>AJ575</f>
        <v>1.59</v>
      </c>
      <c r="DB575">
        <f t="shared" si="182"/>
        <v>1.73</v>
      </c>
      <c r="DC575">
        <f t="shared" si="183"/>
        <v>0</v>
      </c>
      <c r="DD575" t="s">
        <v>3</v>
      </c>
      <c r="DE575" t="s">
        <v>3</v>
      </c>
      <c r="DF575">
        <f t="shared" si="180"/>
        <v>0</v>
      </c>
      <c r="DG575">
        <f>ROUND(ROUND(AF575*AJ575,2)*CX575,2)</f>
        <v>0.01</v>
      </c>
      <c r="DH575">
        <f t="shared" si="173"/>
        <v>0</v>
      </c>
      <c r="DI575">
        <f t="shared" si="174"/>
        <v>0</v>
      </c>
      <c r="DJ575">
        <f>DG575+DH575</f>
        <v>0.01</v>
      </c>
      <c r="DK575">
        <v>0</v>
      </c>
      <c r="DL575" t="s">
        <v>3</v>
      </c>
      <c r="DM575">
        <v>0</v>
      </c>
      <c r="DN575" t="s">
        <v>3</v>
      </c>
      <c r="DO575">
        <v>0</v>
      </c>
    </row>
    <row r="576" spans="1:119" x14ac:dyDescent="0.2">
      <c r="A576">
        <f>ROW(Source!A588)</f>
        <v>588</v>
      </c>
      <c r="B576">
        <v>72309884</v>
      </c>
      <c r="C576">
        <v>72317343</v>
      </c>
      <c r="D576">
        <v>70618725</v>
      </c>
      <c r="E576">
        <v>1</v>
      </c>
      <c r="F576">
        <v>1</v>
      </c>
      <c r="G576">
        <v>1</v>
      </c>
      <c r="H576">
        <v>2</v>
      </c>
      <c r="I576" t="s">
        <v>1348</v>
      </c>
      <c r="J576" t="s">
        <v>1349</v>
      </c>
      <c r="K576" t="s">
        <v>1350</v>
      </c>
      <c r="L576">
        <v>1368</v>
      </c>
      <c r="N576">
        <v>1011</v>
      </c>
      <c r="O576" t="s">
        <v>926</v>
      </c>
      <c r="P576" t="s">
        <v>926</v>
      </c>
      <c r="Q576">
        <v>1</v>
      </c>
      <c r="W576">
        <v>0</v>
      </c>
      <c r="X576">
        <v>1080104367</v>
      </c>
      <c r="Y576">
        <f t="shared" si="181"/>
        <v>0.9</v>
      </c>
      <c r="AA576">
        <v>0</v>
      </c>
      <c r="AB576">
        <v>233.67</v>
      </c>
      <c r="AC576">
        <v>0</v>
      </c>
      <c r="AD576">
        <v>0</v>
      </c>
      <c r="AE576">
        <v>0</v>
      </c>
      <c r="AF576">
        <v>139.91999999999999</v>
      </c>
      <c r="AG576">
        <v>0</v>
      </c>
      <c r="AH576">
        <v>0</v>
      </c>
      <c r="AI576">
        <v>1</v>
      </c>
      <c r="AJ576">
        <v>1.67</v>
      </c>
      <c r="AK576">
        <v>1</v>
      </c>
      <c r="AL576">
        <v>1</v>
      </c>
      <c r="AM576">
        <v>2</v>
      </c>
      <c r="AN576">
        <v>0</v>
      </c>
      <c r="AO576">
        <v>0</v>
      </c>
      <c r="AP576">
        <v>1</v>
      </c>
      <c r="AQ576">
        <v>1</v>
      </c>
      <c r="AR576">
        <v>0</v>
      </c>
      <c r="AS576" t="s">
        <v>3</v>
      </c>
      <c r="AT576">
        <v>0.9</v>
      </c>
      <c r="AU576" t="s">
        <v>3</v>
      </c>
      <c r="AV576">
        <v>1</v>
      </c>
      <c r="AW576">
        <v>2</v>
      </c>
      <c r="AX576">
        <v>72317348</v>
      </c>
      <c r="AY576">
        <v>1</v>
      </c>
      <c r="AZ576">
        <v>0</v>
      </c>
      <c r="BA576">
        <v>629</v>
      </c>
      <c r="BB576">
        <v>1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125.928</v>
      </c>
      <c r="BL576">
        <v>0</v>
      </c>
      <c r="BM576">
        <v>0</v>
      </c>
      <c r="BN576">
        <v>0</v>
      </c>
      <c r="BO576">
        <v>0</v>
      </c>
      <c r="BP576">
        <v>1</v>
      </c>
      <c r="BQ576">
        <v>0</v>
      </c>
      <c r="BR576">
        <v>125.928</v>
      </c>
      <c r="BS576">
        <v>0</v>
      </c>
      <c r="BT576">
        <v>0</v>
      </c>
      <c r="BU576">
        <v>0</v>
      </c>
      <c r="BV576">
        <v>0</v>
      </c>
      <c r="BW576">
        <v>1</v>
      </c>
      <c r="CV576">
        <v>0</v>
      </c>
      <c r="CW576">
        <f>ROUND(Y576*Source!I588*DO576,7)</f>
        <v>0</v>
      </c>
      <c r="CX576">
        <f>ROUND(Y576*Source!I588,7)</f>
        <v>2.7000000000000001E-3</v>
      </c>
      <c r="CY576">
        <f>AB576</f>
        <v>233.67</v>
      </c>
      <c r="CZ576">
        <f>AF576</f>
        <v>139.91999999999999</v>
      </c>
      <c r="DA576">
        <f>AJ576</f>
        <v>1.67</v>
      </c>
      <c r="DB576">
        <f t="shared" si="182"/>
        <v>125.93</v>
      </c>
      <c r="DC576">
        <f t="shared" si="183"/>
        <v>0</v>
      </c>
      <c r="DD576" t="s">
        <v>3</v>
      </c>
      <c r="DE576" t="s">
        <v>3</v>
      </c>
      <c r="DF576">
        <f t="shared" si="180"/>
        <v>0</v>
      </c>
      <c r="DG576">
        <f>ROUND(ROUND(AF576*AJ576,2)*CX576,2)</f>
        <v>0.63</v>
      </c>
      <c r="DH576">
        <f t="shared" si="173"/>
        <v>0</v>
      </c>
      <c r="DI576">
        <f t="shared" si="174"/>
        <v>0</v>
      </c>
      <c r="DJ576">
        <f>DG576+DH576</f>
        <v>0.63</v>
      </c>
      <c r="DK576">
        <v>0</v>
      </c>
      <c r="DL576" t="s">
        <v>3</v>
      </c>
      <c r="DM576">
        <v>0</v>
      </c>
      <c r="DN576" t="s">
        <v>3</v>
      </c>
      <c r="DO576">
        <v>0</v>
      </c>
    </row>
    <row r="577" spans="1:119" x14ac:dyDescent="0.2">
      <c r="A577">
        <f>ROW(Source!A588)</f>
        <v>588</v>
      </c>
      <c r="B577">
        <v>72309884</v>
      </c>
      <c r="C577">
        <v>72317343</v>
      </c>
      <c r="D577">
        <v>70618739</v>
      </c>
      <c r="E577">
        <v>1</v>
      </c>
      <c r="F577">
        <v>1</v>
      </c>
      <c r="G577">
        <v>1</v>
      </c>
      <c r="H577">
        <v>2</v>
      </c>
      <c r="I577" t="s">
        <v>1342</v>
      </c>
      <c r="J577" t="s">
        <v>1343</v>
      </c>
      <c r="K577" t="s">
        <v>1344</v>
      </c>
      <c r="L577">
        <v>1368</v>
      </c>
      <c r="N577">
        <v>1011</v>
      </c>
      <c r="O577" t="s">
        <v>926</v>
      </c>
      <c r="P577" t="s">
        <v>926</v>
      </c>
      <c r="Q577">
        <v>1</v>
      </c>
      <c r="W577">
        <v>0</v>
      </c>
      <c r="X577">
        <v>-460967544</v>
      </c>
      <c r="Y577">
        <f t="shared" si="181"/>
        <v>23.1</v>
      </c>
      <c r="AA577">
        <v>0</v>
      </c>
      <c r="AB577">
        <v>28.63</v>
      </c>
      <c r="AC577">
        <v>0</v>
      </c>
      <c r="AD577">
        <v>0</v>
      </c>
      <c r="AE577">
        <v>0</v>
      </c>
      <c r="AF577">
        <v>22.02</v>
      </c>
      <c r="AG577">
        <v>0</v>
      </c>
      <c r="AH577">
        <v>0</v>
      </c>
      <c r="AI577">
        <v>1</v>
      </c>
      <c r="AJ577">
        <v>1.3</v>
      </c>
      <c r="AK577">
        <v>1</v>
      </c>
      <c r="AL577">
        <v>1</v>
      </c>
      <c r="AM577">
        <v>2</v>
      </c>
      <c r="AN577">
        <v>0</v>
      </c>
      <c r="AO577">
        <v>0</v>
      </c>
      <c r="AP577">
        <v>1</v>
      </c>
      <c r="AQ577">
        <v>1</v>
      </c>
      <c r="AR577">
        <v>0</v>
      </c>
      <c r="AS577" t="s">
        <v>3</v>
      </c>
      <c r="AT577">
        <v>23.1</v>
      </c>
      <c r="AU577" t="s">
        <v>3</v>
      </c>
      <c r="AV577">
        <v>1</v>
      </c>
      <c r="AW577">
        <v>2</v>
      </c>
      <c r="AX577">
        <v>72317349</v>
      </c>
      <c r="AY577">
        <v>1</v>
      </c>
      <c r="AZ577">
        <v>0</v>
      </c>
      <c r="BA577">
        <v>630</v>
      </c>
      <c r="BB577">
        <v>1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508.66200000000003</v>
      </c>
      <c r="BL577">
        <v>0</v>
      </c>
      <c r="BM577">
        <v>0</v>
      </c>
      <c r="BN577">
        <v>0</v>
      </c>
      <c r="BO577">
        <v>0</v>
      </c>
      <c r="BP577">
        <v>1</v>
      </c>
      <c r="BQ577">
        <v>0</v>
      </c>
      <c r="BR577">
        <v>508.66200000000003</v>
      </c>
      <c r="BS577">
        <v>0</v>
      </c>
      <c r="BT577">
        <v>0</v>
      </c>
      <c r="BU577">
        <v>0</v>
      </c>
      <c r="BV577">
        <v>0</v>
      </c>
      <c r="BW577">
        <v>1</v>
      </c>
      <c r="CV577">
        <v>0</v>
      </c>
      <c r="CW577">
        <f>ROUND(Y577*Source!I588*DO577,7)</f>
        <v>0</v>
      </c>
      <c r="CX577">
        <f>ROUND(Y577*Source!I588,7)</f>
        <v>6.93E-2</v>
      </c>
      <c r="CY577">
        <f>AB577</f>
        <v>28.63</v>
      </c>
      <c r="CZ577">
        <f>AF577</f>
        <v>22.02</v>
      </c>
      <c r="DA577">
        <f>AJ577</f>
        <v>1.3</v>
      </c>
      <c r="DB577">
        <f t="shared" si="182"/>
        <v>508.66</v>
      </c>
      <c r="DC577">
        <f t="shared" si="183"/>
        <v>0</v>
      </c>
      <c r="DD577" t="s">
        <v>3</v>
      </c>
      <c r="DE577" t="s">
        <v>3</v>
      </c>
      <c r="DF577">
        <f t="shared" si="180"/>
        <v>0</v>
      </c>
      <c r="DG577">
        <f>ROUND(ROUND(AF577*AJ577,2)*CX577,2)</f>
        <v>1.98</v>
      </c>
      <c r="DH577">
        <f t="shared" ref="DH577:DH640" si="184">ROUND(ROUND(AG577,2)*CX577,2)</f>
        <v>0</v>
      </c>
      <c r="DI577">
        <f t="shared" ref="DI577:DI640" si="185">ROUND(ROUND(AH577,2)*CX577,2)</f>
        <v>0</v>
      </c>
      <c r="DJ577">
        <f>DG577+DH577</f>
        <v>1.98</v>
      </c>
      <c r="DK577">
        <v>0</v>
      </c>
      <c r="DL577" t="s">
        <v>3</v>
      </c>
      <c r="DM577">
        <v>0</v>
      </c>
      <c r="DN577" t="s">
        <v>3</v>
      </c>
      <c r="DO577">
        <v>0</v>
      </c>
    </row>
    <row r="578" spans="1:119" x14ac:dyDescent="0.2">
      <c r="A578">
        <f>ROW(Source!A588)</f>
        <v>588</v>
      </c>
      <c r="B578">
        <v>72309884</v>
      </c>
      <c r="C578">
        <v>72317343</v>
      </c>
      <c r="D578">
        <v>70618766</v>
      </c>
      <c r="E578">
        <v>1</v>
      </c>
      <c r="F578">
        <v>1</v>
      </c>
      <c r="G578">
        <v>1</v>
      </c>
      <c r="H578">
        <v>2</v>
      </c>
      <c r="I578" t="s">
        <v>1086</v>
      </c>
      <c r="J578" t="s">
        <v>1087</v>
      </c>
      <c r="K578" t="s">
        <v>1088</v>
      </c>
      <c r="L578">
        <v>1368</v>
      </c>
      <c r="N578">
        <v>1011</v>
      </c>
      <c r="O578" t="s">
        <v>926</v>
      </c>
      <c r="P578" t="s">
        <v>926</v>
      </c>
      <c r="Q578">
        <v>1</v>
      </c>
      <c r="W578">
        <v>0</v>
      </c>
      <c r="X578">
        <v>1158633654</v>
      </c>
      <c r="Y578">
        <f t="shared" si="181"/>
        <v>0.4</v>
      </c>
      <c r="AA578">
        <v>0</v>
      </c>
      <c r="AB578">
        <v>4303.29</v>
      </c>
      <c r="AC578">
        <v>393.89</v>
      </c>
      <c r="AD578">
        <v>0</v>
      </c>
      <c r="AE578">
        <v>0</v>
      </c>
      <c r="AF578">
        <v>2445.0500000000002</v>
      </c>
      <c r="AG578">
        <v>393.89</v>
      </c>
      <c r="AH578">
        <v>0</v>
      </c>
      <c r="AI578">
        <v>1</v>
      </c>
      <c r="AJ578">
        <v>1.76</v>
      </c>
      <c r="AK578">
        <v>1</v>
      </c>
      <c r="AL578">
        <v>1</v>
      </c>
      <c r="AM578">
        <v>2</v>
      </c>
      <c r="AN578">
        <v>0</v>
      </c>
      <c r="AO578">
        <v>0</v>
      </c>
      <c r="AP578">
        <v>1</v>
      </c>
      <c r="AQ578">
        <v>1</v>
      </c>
      <c r="AR578">
        <v>0</v>
      </c>
      <c r="AS578" t="s">
        <v>3</v>
      </c>
      <c r="AT578">
        <v>0.4</v>
      </c>
      <c r="AU578" t="s">
        <v>3</v>
      </c>
      <c r="AV578">
        <v>1</v>
      </c>
      <c r="AW578">
        <v>2</v>
      </c>
      <c r="AX578">
        <v>72317350</v>
      </c>
      <c r="AY578">
        <v>1</v>
      </c>
      <c r="AZ578">
        <v>0</v>
      </c>
      <c r="BA578">
        <v>631</v>
      </c>
      <c r="BB578">
        <v>1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978.0200000000001</v>
      </c>
      <c r="BL578">
        <v>157.55600000000001</v>
      </c>
      <c r="BM578">
        <v>0</v>
      </c>
      <c r="BN578">
        <v>0</v>
      </c>
      <c r="BO578">
        <v>0.4</v>
      </c>
      <c r="BP578">
        <v>1</v>
      </c>
      <c r="BQ578">
        <v>0</v>
      </c>
      <c r="BR578">
        <v>978.0200000000001</v>
      </c>
      <c r="BS578">
        <v>157.55600000000001</v>
      </c>
      <c r="BT578">
        <v>0</v>
      </c>
      <c r="BU578">
        <v>0</v>
      </c>
      <c r="BV578">
        <v>0.4</v>
      </c>
      <c r="BW578">
        <v>1</v>
      </c>
      <c r="CV578">
        <v>0</v>
      </c>
      <c r="CW578">
        <f>ROUND(Y578*Source!I588*DO578,7)</f>
        <v>1.1999999999999999E-3</v>
      </c>
      <c r="CX578">
        <f>ROUND(Y578*Source!I588,7)</f>
        <v>1.1999999999999999E-3</v>
      </c>
      <c r="CY578">
        <f>AB578</f>
        <v>4303.29</v>
      </c>
      <c r="CZ578">
        <f>AF578</f>
        <v>2445.0500000000002</v>
      </c>
      <c r="DA578">
        <f>AJ578</f>
        <v>1.76</v>
      </c>
      <c r="DB578">
        <f t="shared" si="182"/>
        <v>978.02</v>
      </c>
      <c r="DC578">
        <f t="shared" si="183"/>
        <v>157.56</v>
      </c>
      <c r="DD578" t="s">
        <v>3</v>
      </c>
      <c r="DE578" t="s">
        <v>3</v>
      </c>
      <c r="DF578">
        <f t="shared" si="180"/>
        <v>0</v>
      </c>
      <c r="DG578">
        <f>ROUND(ROUND(AF578*AJ578,2)*CX578,2)</f>
        <v>5.16</v>
      </c>
      <c r="DH578">
        <f t="shared" si="184"/>
        <v>0.47</v>
      </c>
      <c r="DI578">
        <f t="shared" si="185"/>
        <v>0</v>
      </c>
      <c r="DJ578">
        <f>DG578+DH578</f>
        <v>5.63</v>
      </c>
      <c r="DK578">
        <v>0</v>
      </c>
      <c r="DL578" t="s">
        <v>947</v>
      </c>
      <c r="DM578">
        <v>4</v>
      </c>
      <c r="DN578" t="s">
        <v>922</v>
      </c>
      <c r="DO578">
        <v>1</v>
      </c>
    </row>
    <row r="579" spans="1:119" x14ac:dyDescent="0.2">
      <c r="A579">
        <f>ROW(Source!A588)</f>
        <v>588</v>
      </c>
      <c r="B579">
        <v>72309884</v>
      </c>
      <c r="C579">
        <v>72317343</v>
      </c>
      <c r="D579">
        <v>70567763</v>
      </c>
      <c r="E579">
        <v>1</v>
      </c>
      <c r="F579">
        <v>1</v>
      </c>
      <c r="G579">
        <v>1</v>
      </c>
      <c r="H579">
        <v>3</v>
      </c>
      <c r="I579" t="s">
        <v>1064</v>
      </c>
      <c r="J579" t="s">
        <v>1065</v>
      </c>
      <c r="K579" t="s">
        <v>1066</v>
      </c>
      <c r="L579">
        <v>1339</v>
      </c>
      <c r="N579">
        <v>1007</v>
      </c>
      <c r="O579" t="s">
        <v>231</v>
      </c>
      <c r="P579" t="s">
        <v>231</v>
      </c>
      <c r="Q579">
        <v>1</v>
      </c>
      <c r="W579">
        <v>0</v>
      </c>
      <c r="X579">
        <v>727623859</v>
      </c>
      <c r="Y579">
        <f t="shared" si="181"/>
        <v>0.02</v>
      </c>
      <c r="AA579">
        <v>31.42</v>
      </c>
      <c r="AB579">
        <v>0</v>
      </c>
      <c r="AC579">
        <v>0</v>
      </c>
      <c r="AD579">
        <v>0</v>
      </c>
      <c r="AE579">
        <v>35.71</v>
      </c>
      <c r="AF579">
        <v>0</v>
      </c>
      <c r="AG579">
        <v>0</v>
      </c>
      <c r="AH579">
        <v>0</v>
      </c>
      <c r="AI579">
        <v>0.88</v>
      </c>
      <c r="AJ579">
        <v>1</v>
      </c>
      <c r="AK579">
        <v>1</v>
      </c>
      <c r="AL579">
        <v>1</v>
      </c>
      <c r="AM579">
        <v>2</v>
      </c>
      <c r="AN579">
        <v>0</v>
      </c>
      <c r="AO579">
        <v>0</v>
      </c>
      <c r="AP579">
        <v>1</v>
      </c>
      <c r="AQ579">
        <v>1</v>
      </c>
      <c r="AR579">
        <v>0</v>
      </c>
      <c r="AS579" t="s">
        <v>3</v>
      </c>
      <c r="AT579">
        <v>0.02</v>
      </c>
      <c r="AU579" t="s">
        <v>3</v>
      </c>
      <c r="AV579">
        <v>0</v>
      </c>
      <c r="AW579">
        <v>2</v>
      </c>
      <c r="AX579">
        <v>72317351</v>
      </c>
      <c r="AY579">
        <v>1</v>
      </c>
      <c r="AZ579">
        <v>0</v>
      </c>
      <c r="BA579">
        <v>632</v>
      </c>
      <c r="BB579">
        <v>1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0.71420000000000006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1</v>
      </c>
      <c r="BQ579">
        <v>0.71420000000000006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1</v>
      </c>
      <c r="CV579">
        <v>0</v>
      </c>
      <c r="CW579">
        <v>0</v>
      </c>
      <c r="CX579">
        <f>ROUND(Y579*Source!I588,7)</f>
        <v>6.0000000000000002E-5</v>
      </c>
      <c r="CY579">
        <f>AA579</f>
        <v>31.42</v>
      </c>
      <c r="CZ579">
        <f>AE579</f>
        <v>35.71</v>
      </c>
      <c r="DA579">
        <f>AI579</f>
        <v>0.88</v>
      </c>
      <c r="DB579">
        <f t="shared" si="182"/>
        <v>0.71</v>
      </c>
      <c r="DC579">
        <f t="shared" si="183"/>
        <v>0</v>
      </c>
      <c r="DD579" t="s">
        <v>3</v>
      </c>
      <c r="DE579" t="s">
        <v>3</v>
      </c>
      <c r="DF579">
        <f>ROUND(ROUND(AE579*AI579,2)*CX579,2)</f>
        <v>0</v>
      </c>
      <c r="DG579">
        <f t="shared" ref="DG579:DG588" si="186">ROUND(ROUND(AF579,2)*CX579,2)</f>
        <v>0</v>
      </c>
      <c r="DH579">
        <f t="shared" si="184"/>
        <v>0</v>
      </c>
      <c r="DI579">
        <f t="shared" si="185"/>
        <v>0</v>
      </c>
      <c r="DJ579">
        <f>DF579</f>
        <v>0</v>
      </c>
      <c r="DK579">
        <v>0</v>
      </c>
      <c r="DL579" t="s">
        <v>3</v>
      </c>
      <c r="DM579">
        <v>0</v>
      </c>
      <c r="DN579" t="s">
        <v>3</v>
      </c>
      <c r="DO579">
        <v>0</v>
      </c>
    </row>
    <row r="580" spans="1:119" x14ac:dyDescent="0.2">
      <c r="A580">
        <f>ROW(Source!A588)</f>
        <v>588</v>
      </c>
      <c r="B580">
        <v>72309884</v>
      </c>
      <c r="C580">
        <v>72317343</v>
      </c>
      <c r="D580">
        <v>70568056</v>
      </c>
      <c r="E580">
        <v>1</v>
      </c>
      <c r="F580">
        <v>1</v>
      </c>
      <c r="G580">
        <v>1</v>
      </c>
      <c r="H580">
        <v>3</v>
      </c>
      <c r="I580" t="s">
        <v>1089</v>
      </c>
      <c r="J580" t="s">
        <v>1090</v>
      </c>
      <c r="K580" t="s">
        <v>1091</v>
      </c>
      <c r="L580">
        <v>1346</v>
      </c>
      <c r="N580">
        <v>1009</v>
      </c>
      <c r="O580" t="s">
        <v>443</v>
      </c>
      <c r="P580" t="s">
        <v>443</v>
      </c>
      <c r="Q580">
        <v>1</v>
      </c>
      <c r="W580">
        <v>0</v>
      </c>
      <c r="X580">
        <v>266287423</v>
      </c>
      <c r="Y580">
        <f t="shared" si="181"/>
        <v>0.2</v>
      </c>
      <c r="AA580">
        <v>129.02000000000001</v>
      </c>
      <c r="AB580">
        <v>0</v>
      </c>
      <c r="AC580">
        <v>0</v>
      </c>
      <c r="AD580">
        <v>0</v>
      </c>
      <c r="AE580">
        <v>92.16</v>
      </c>
      <c r="AF580">
        <v>0</v>
      </c>
      <c r="AG580">
        <v>0</v>
      </c>
      <c r="AH580">
        <v>0</v>
      </c>
      <c r="AI580">
        <v>1.4</v>
      </c>
      <c r="AJ580">
        <v>1</v>
      </c>
      <c r="AK580">
        <v>1</v>
      </c>
      <c r="AL580">
        <v>1</v>
      </c>
      <c r="AM580">
        <v>2</v>
      </c>
      <c r="AN580">
        <v>0</v>
      </c>
      <c r="AO580">
        <v>0</v>
      </c>
      <c r="AP580">
        <v>1</v>
      </c>
      <c r="AQ580">
        <v>1</v>
      </c>
      <c r="AR580">
        <v>0</v>
      </c>
      <c r="AS580" t="s">
        <v>3</v>
      </c>
      <c r="AT580">
        <v>0.2</v>
      </c>
      <c r="AU580" t="s">
        <v>3</v>
      </c>
      <c r="AV580">
        <v>0</v>
      </c>
      <c r="AW580">
        <v>2</v>
      </c>
      <c r="AX580">
        <v>72317352</v>
      </c>
      <c r="AY580">
        <v>1</v>
      </c>
      <c r="AZ580">
        <v>0</v>
      </c>
      <c r="BA580">
        <v>633</v>
      </c>
      <c r="BB580">
        <v>1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18.431999999999999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1</v>
      </c>
      <c r="BQ580">
        <v>18.431999999999999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1</v>
      </c>
      <c r="CV580">
        <v>0</v>
      </c>
      <c r="CW580">
        <v>0</v>
      </c>
      <c r="CX580">
        <f>ROUND(Y580*Source!I588,7)</f>
        <v>5.9999999999999995E-4</v>
      </c>
      <c r="CY580">
        <f>AA580</f>
        <v>129.02000000000001</v>
      </c>
      <c r="CZ580">
        <f>AE580</f>
        <v>92.16</v>
      </c>
      <c r="DA580">
        <f>AI580</f>
        <v>1.4</v>
      </c>
      <c r="DB580">
        <f t="shared" si="182"/>
        <v>18.43</v>
      </c>
      <c r="DC580">
        <f t="shared" si="183"/>
        <v>0</v>
      </c>
      <c r="DD580" t="s">
        <v>3</v>
      </c>
      <c r="DE580" t="s">
        <v>3</v>
      </c>
      <c r="DF580">
        <f>ROUND(ROUND(AE580*AI580,2)*CX580,2)</f>
        <v>0.08</v>
      </c>
      <c r="DG580">
        <f t="shared" si="186"/>
        <v>0</v>
      </c>
      <c r="DH580">
        <f t="shared" si="184"/>
        <v>0</v>
      </c>
      <c r="DI580">
        <f t="shared" si="185"/>
        <v>0</v>
      </c>
      <c r="DJ580">
        <f>DF580</f>
        <v>0.08</v>
      </c>
      <c r="DK580">
        <v>0</v>
      </c>
      <c r="DL580" t="s">
        <v>3</v>
      </c>
      <c r="DM580">
        <v>0</v>
      </c>
      <c r="DN580" t="s">
        <v>3</v>
      </c>
      <c r="DO580">
        <v>0</v>
      </c>
    </row>
    <row r="581" spans="1:119" x14ac:dyDescent="0.2">
      <c r="A581">
        <f>ROW(Source!A588)</f>
        <v>588</v>
      </c>
      <c r="B581">
        <v>72309884</v>
      </c>
      <c r="C581">
        <v>72317343</v>
      </c>
      <c r="D581">
        <v>70570411</v>
      </c>
      <c r="E581">
        <v>1</v>
      </c>
      <c r="F581">
        <v>1</v>
      </c>
      <c r="G581">
        <v>1</v>
      </c>
      <c r="H581">
        <v>3</v>
      </c>
      <c r="I581" t="s">
        <v>1032</v>
      </c>
      <c r="J581" t="s">
        <v>1033</v>
      </c>
      <c r="K581" t="s">
        <v>1034</v>
      </c>
      <c r="L581">
        <v>1346</v>
      </c>
      <c r="N581">
        <v>1009</v>
      </c>
      <c r="O581" t="s">
        <v>443</v>
      </c>
      <c r="P581" t="s">
        <v>443</v>
      </c>
      <c r="Q581">
        <v>1</v>
      </c>
      <c r="W581">
        <v>0</v>
      </c>
      <c r="X581">
        <v>651944166</v>
      </c>
      <c r="Y581">
        <f t="shared" si="181"/>
        <v>0.01</v>
      </c>
      <c r="AA581">
        <v>92.02</v>
      </c>
      <c r="AB581">
        <v>0</v>
      </c>
      <c r="AC581">
        <v>0</v>
      </c>
      <c r="AD581">
        <v>0</v>
      </c>
      <c r="AE581">
        <v>56.11</v>
      </c>
      <c r="AF581">
        <v>0</v>
      </c>
      <c r="AG581">
        <v>0</v>
      </c>
      <c r="AH581">
        <v>0</v>
      </c>
      <c r="AI581">
        <v>1.64</v>
      </c>
      <c r="AJ581">
        <v>1</v>
      </c>
      <c r="AK581">
        <v>1</v>
      </c>
      <c r="AL581">
        <v>1</v>
      </c>
      <c r="AM581">
        <v>2</v>
      </c>
      <c r="AN581">
        <v>0</v>
      </c>
      <c r="AO581">
        <v>0</v>
      </c>
      <c r="AP581">
        <v>1</v>
      </c>
      <c r="AQ581">
        <v>1</v>
      </c>
      <c r="AR581">
        <v>0</v>
      </c>
      <c r="AS581" t="s">
        <v>3</v>
      </c>
      <c r="AT581">
        <v>0.01</v>
      </c>
      <c r="AU581" t="s">
        <v>3</v>
      </c>
      <c r="AV581">
        <v>0</v>
      </c>
      <c r="AW581">
        <v>2</v>
      </c>
      <c r="AX581">
        <v>72317353</v>
      </c>
      <c r="AY581">
        <v>1</v>
      </c>
      <c r="AZ581">
        <v>0</v>
      </c>
      <c r="BA581">
        <v>634</v>
      </c>
      <c r="BB581">
        <v>1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0.56110000000000004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1</v>
      </c>
      <c r="BQ581">
        <v>0.56110000000000004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1</v>
      </c>
      <c r="CV581">
        <v>0</v>
      </c>
      <c r="CW581">
        <v>0</v>
      </c>
      <c r="CX581">
        <f>ROUND(Y581*Source!I588,7)</f>
        <v>3.0000000000000001E-5</v>
      </c>
      <c r="CY581">
        <f>AA581</f>
        <v>92.02</v>
      </c>
      <c r="CZ581">
        <f>AE581</f>
        <v>56.11</v>
      </c>
      <c r="DA581">
        <f>AI581</f>
        <v>1.64</v>
      </c>
      <c r="DB581">
        <f t="shared" si="182"/>
        <v>0.56000000000000005</v>
      </c>
      <c r="DC581">
        <f t="shared" si="183"/>
        <v>0</v>
      </c>
      <c r="DD581" t="s">
        <v>3</v>
      </c>
      <c r="DE581" t="s">
        <v>3</v>
      </c>
      <c r="DF581">
        <f>ROUND(ROUND(AE581*AI581,2)*CX581,2)</f>
        <v>0</v>
      </c>
      <c r="DG581">
        <f t="shared" si="186"/>
        <v>0</v>
      </c>
      <c r="DH581">
        <f t="shared" si="184"/>
        <v>0</v>
      </c>
      <c r="DI581">
        <f t="shared" si="185"/>
        <v>0</v>
      </c>
      <c r="DJ581">
        <f>DF581</f>
        <v>0</v>
      </c>
      <c r="DK581">
        <v>0</v>
      </c>
      <c r="DL581" t="s">
        <v>3</v>
      </c>
      <c r="DM581">
        <v>0</v>
      </c>
      <c r="DN581" t="s">
        <v>3</v>
      </c>
      <c r="DO581">
        <v>0</v>
      </c>
    </row>
    <row r="582" spans="1:119" x14ac:dyDescent="0.2">
      <c r="A582">
        <f>ROW(Source!A588)</f>
        <v>588</v>
      </c>
      <c r="B582">
        <v>72309884</v>
      </c>
      <c r="C582">
        <v>72317343</v>
      </c>
      <c r="D582">
        <v>70587182</v>
      </c>
      <c r="E582">
        <v>1</v>
      </c>
      <c r="F582">
        <v>1</v>
      </c>
      <c r="G582">
        <v>1</v>
      </c>
      <c r="H582">
        <v>3</v>
      </c>
      <c r="I582" t="s">
        <v>441</v>
      </c>
      <c r="J582" t="s">
        <v>444</v>
      </c>
      <c r="K582" t="s">
        <v>442</v>
      </c>
      <c r="L582">
        <v>1346</v>
      </c>
      <c r="N582">
        <v>1009</v>
      </c>
      <c r="O582" t="s">
        <v>443</v>
      </c>
      <c r="P582" t="s">
        <v>443</v>
      </c>
      <c r="Q582">
        <v>1</v>
      </c>
      <c r="W582">
        <v>0</v>
      </c>
      <c r="X582">
        <v>-1374646314</v>
      </c>
      <c r="Y582">
        <f t="shared" si="181"/>
        <v>0.05</v>
      </c>
      <c r="AA582">
        <v>98.17</v>
      </c>
      <c r="AB582">
        <v>0</v>
      </c>
      <c r="AC582">
        <v>0</v>
      </c>
      <c r="AD582">
        <v>0</v>
      </c>
      <c r="AE582">
        <v>60.6</v>
      </c>
      <c r="AF582">
        <v>0</v>
      </c>
      <c r="AG582">
        <v>0</v>
      </c>
      <c r="AH582">
        <v>0</v>
      </c>
      <c r="AI582">
        <v>1.62</v>
      </c>
      <c r="AJ582">
        <v>1</v>
      </c>
      <c r="AK582">
        <v>1</v>
      </c>
      <c r="AL582">
        <v>1</v>
      </c>
      <c r="AM582">
        <v>2</v>
      </c>
      <c r="AN582">
        <v>0</v>
      </c>
      <c r="AO582">
        <v>0</v>
      </c>
      <c r="AP582">
        <v>1</v>
      </c>
      <c r="AQ582">
        <v>1</v>
      </c>
      <c r="AR582">
        <v>0</v>
      </c>
      <c r="AS582" t="s">
        <v>3</v>
      </c>
      <c r="AT582">
        <v>0.05</v>
      </c>
      <c r="AU582" t="s">
        <v>3</v>
      </c>
      <c r="AV582">
        <v>0</v>
      </c>
      <c r="AW582">
        <v>2</v>
      </c>
      <c r="AX582">
        <v>72317354</v>
      </c>
      <c r="AY582">
        <v>1</v>
      </c>
      <c r="AZ582">
        <v>0</v>
      </c>
      <c r="BA582">
        <v>635</v>
      </c>
      <c r="BB582">
        <v>1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3.0300000000000002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1</v>
      </c>
      <c r="BQ582">
        <v>3.0300000000000002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1</v>
      </c>
      <c r="CV582">
        <v>0</v>
      </c>
      <c r="CW582">
        <v>0</v>
      </c>
      <c r="CX582">
        <f>ROUND(Y582*Source!I588,7)</f>
        <v>1.4999999999999999E-4</v>
      </c>
      <c r="CY582">
        <f>AA582</f>
        <v>98.17</v>
      </c>
      <c r="CZ582">
        <f>AE582</f>
        <v>60.6</v>
      </c>
      <c r="DA582">
        <f>AI582</f>
        <v>1.62</v>
      </c>
      <c r="DB582">
        <f t="shared" si="182"/>
        <v>3.03</v>
      </c>
      <c r="DC582">
        <f t="shared" si="183"/>
        <v>0</v>
      </c>
      <c r="DD582" t="s">
        <v>3</v>
      </c>
      <c r="DE582" t="s">
        <v>3</v>
      </c>
      <c r="DF582">
        <f>ROUND(ROUND(AE582*AI582,2)*CX582,2)</f>
        <v>0.01</v>
      </c>
      <c r="DG582">
        <f t="shared" si="186"/>
        <v>0</v>
      </c>
      <c r="DH582">
        <f t="shared" si="184"/>
        <v>0</v>
      </c>
      <c r="DI582">
        <f t="shared" si="185"/>
        <v>0</v>
      </c>
      <c r="DJ582">
        <f>DF582</f>
        <v>0.01</v>
      </c>
      <c r="DK582">
        <v>0</v>
      </c>
      <c r="DL582" t="s">
        <v>3</v>
      </c>
      <c r="DM582">
        <v>0</v>
      </c>
      <c r="DN582" t="s">
        <v>3</v>
      </c>
      <c r="DO582">
        <v>0</v>
      </c>
    </row>
    <row r="583" spans="1:119" x14ac:dyDescent="0.2">
      <c r="A583">
        <f>ROW(Source!A589)</f>
        <v>589</v>
      </c>
      <c r="B583">
        <v>72309884</v>
      </c>
      <c r="C583">
        <v>72311772</v>
      </c>
      <c r="D583">
        <v>70491023</v>
      </c>
      <c r="E583">
        <v>118</v>
      </c>
      <c r="F583">
        <v>1</v>
      </c>
      <c r="G583">
        <v>1</v>
      </c>
      <c r="H583">
        <v>1</v>
      </c>
      <c r="I583" t="s">
        <v>1079</v>
      </c>
      <c r="J583" t="s">
        <v>3</v>
      </c>
      <c r="K583" t="s">
        <v>1080</v>
      </c>
      <c r="L583">
        <v>1191</v>
      </c>
      <c r="N583">
        <v>1013</v>
      </c>
      <c r="O583" t="s">
        <v>922</v>
      </c>
      <c r="P583" t="s">
        <v>922</v>
      </c>
      <c r="Q583">
        <v>1</v>
      </c>
      <c r="W583">
        <v>0</v>
      </c>
      <c r="X583">
        <v>888410196</v>
      </c>
      <c r="Y583">
        <f t="shared" si="181"/>
        <v>14</v>
      </c>
      <c r="AA583">
        <v>0</v>
      </c>
      <c r="AB583">
        <v>0</v>
      </c>
      <c r="AC583">
        <v>0</v>
      </c>
      <c r="AD583">
        <v>393.89</v>
      </c>
      <c r="AE583">
        <v>0</v>
      </c>
      <c r="AF583">
        <v>0</v>
      </c>
      <c r="AG583">
        <v>0</v>
      </c>
      <c r="AH583">
        <v>393.89</v>
      </c>
      <c r="AI583">
        <v>1</v>
      </c>
      <c r="AJ583">
        <v>1</v>
      </c>
      <c r="AK583">
        <v>1</v>
      </c>
      <c r="AL583">
        <v>1</v>
      </c>
      <c r="AM583">
        <v>-2</v>
      </c>
      <c r="AN583">
        <v>0</v>
      </c>
      <c r="AO583">
        <v>0</v>
      </c>
      <c r="AP583">
        <v>0</v>
      </c>
      <c r="AQ583">
        <v>1</v>
      </c>
      <c r="AR583">
        <v>0</v>
      </c>
      <c r="AS583" t="s">
        <v>3</v>
      </c>
      <c r="AT583">
        <v>14</v>
      </c>
      <c r="AU583" t="s">
        <v>3</v>
      </c>
      <c r="AV583">
        <v>1</v>
      </c>
      <c r="AW583">
        <v>2</v>
      </c>
      <c r="AX583">
        <v>72311777</v>
      </c>
      <c r="AY583">
        <v>1</v>
      </c>
      <c r="AZ583">
        <v>0</v>
      </c>
      <c r="BA583">
        <v>638</v>
      </c>
      <c r="BB583">
        <v>1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5514.46</v>
      </c>
      <c r="BN583">
        <v>14</v>
      </c>
      <c r="BO583">
        <v>0</v>
      </c>
      <c r="BP583">
        <v>1</v>
      </c>
      <c r="BQ583">
        <v>0</v>
      </c>
      <c r="BR583">
        <v>0</v>
      </c>
      <c r="BS583">
        <v>0</v>
      </c>
      <c r="BT583">
        <v>5514.46</v>
      </c>
      <c r="BU583">
        <v>14</v>
      </c>
      <c r="BV583">
        <v>0</v>
      </c>
      <c r="BW583">
        <v>1</v>
      </c>
      <c r="CU583">
        <f>ROUND(AT583*Source!I589*AH583*AL583,2)</f>
        <v>0</v>
      </c>
      <c r="CV583">
        <f>ROUND(Y583*Source!I589,7)</f>
        <v>0</v>
      </c>
      <c r="CW583">
        <v>0</v>
      </c>
      <c r="CX583">
        <f>ROUND(Y583*Source!I589,7)</f>
        <v>0</v>
      </c>
      <c r="CY583">
        <f>AD583</f>
        <v>393.89</v>
      </c>
      <c r="CZ583">
        <f>AH583</f>
        <v>393.89</v>
      </c>
      <c r="DA583">
        <f>AL583</f>
        <v>1</v>
      </c>
      <c r="DB583">
        <f t="shared" si="182"/>
        <v>5514.46</v>
      </c>
      <c r="DC583">
        <f t="shared" si="183"/>
        <v>0</v>
      </c>
      <c r="DD583" t="s">
        <v>3</v>
      </c>
      <c r="DE583" t="s">
        <v>3</v>
      </c>
      <c r="DF583">
        <f t="shared" ref="DF583:DF589" si="187">ROUND(ROUND(AE583,2)*CX583,2)</f>
        <v>0</v>
      </c>
      <c r="DG583">
        <f t="shared" si="186"/>
        <v>0</v>
      </c>
      <c r="DH583">
        <f t="shared" si="184"/>
        <v>0</v>
      </c>
      <c r="DI583">
        <f t="shared" si="185"/>
        <v>0</v>
      </c>
      <c r="DJ583">
        <f>DI583</f>
        <v>0</v>
      </c>
      <c r="DK583">
        <v>1</v>
      </c>
      <c r="DL583" t="s">
        <v>3</v>
      </c>
      <c r="DM583">
        <v>0</v>
      </c>
      <c r="DN583" t="s">
        <v>3</v>
      </c>
      <c r="DO583">
        <v>0</v>
      </c>
    </row>
    <row r="584" spans="1:119" x14ac:dyDescent="0.2">
      <c r="A584">
        <f>ROW(Source!A589)</f>
        <v>589</v>
      </c>
      <c r="B584">
        <v>72309884</v>
      </c>
      <c r="C584">
        <v>72311772</v>
      </c>
      <c r="D584">
        <v>70491200</v>
      </c>
      <c r="E584">
        <v>118</v>
      </c>
      <c r="F584">
        <v>1</v>
      </c>
      <c r="G584">
        <v>1</v>
      </c>
      <c r="H584">
        <v>1</v>
      </c>
      <c r="I584" t="s">
        <v>920</v>
      </c>
      <c r="J584" t="s">
        <v>3</v>
      </c>
      <c r="K584" t="s">
        <v>921</v>
      </c>
      <c r="L584">
        <v>1191</v>
      </c>
      <c r="N584">
        <v>1013</v>
      </c>
      <c r="O584" t="s">
        <v>922</v>
      </c>
      <c r="P584" t="s">
        <v>922</v>
      </c>
      <c r="Q584">
        <v>1</v>
      </c>
      <c r="W584">
        <v>0</v>
      </c>
      <c r="X584">
        <v>-1417349443</v>
      </c>
      <c r="Y584">
        <f t="shared" si="181"/>
        <v>9.8000000000000007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1</v>
      </c>
      <c r="AJ584">
        <v>1</v>
      </c>
      <c r="AK584">
        <v>1</v>
      </c>
      <c r="AL584">
        <v>1</v>
      </c>
      <c r="AM584">
        <v>-2</v>
      </c>
      <c r="AN584">
        <v>0</v>
      </c>
      <c r="AO584">
        <v>0</v>
      </c>
      <c r="AP584">
        <v>0</v>
      </c>
      <c r="AQ584">
        <v>1</v>
      </c>
      <c r="AR584">
        <v>0</v>
      </c>
      <c r="AS584" t="s">
        <v>3</v>
      </c>
      <c r="AT584">
        <v>9.8000000000000007</v>
      </c>
      <c r="AU584" t="s">
        <v>3</v>
      </c>
      <c r="AV584">
        <v>2</v>
      </c>
      <c r="AW584">
        <v>2</v>
      </c>
      <c r="AX584">
        <v>72311778</v>
      </c>
      <c r="AY584">
        <v>1</v>
      </c>
      <c r="AZ584">
        <v>0</v>
      </c>
      <c r="BA584">
        <v>639</v>
      </c>
      <c r="BB584">
        <v>1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CV584">
        <v>0</v>
      </c>
      <c r="CW584">
        <v>0</v>
      </c>
      <c r="CX584">
        <f>ROUND(Y584*Source!I589,7)</f>
        <v>0</v>
      </c>
      <c r="CY584">
        <f>AD584</f>
        <v>0</v>
      </c>
      <c r="CZ584">
        <f>AH584</f>
        <v>0</v>
      </c>
      <c r="DA584">
        <f>AL584</f>
        <v>1</v>
      </c>
      <c r="DB584">
        <f t="shared" si="182"/>
        <v>0</v>
      </c>
      <c r="DC584">
        <f t="shared" si="183"/>
        <v>0</v>
      </c>
      <c r="DD584" t="s">
        <v>3</v>
      </c>
      <c r="DE584" t="s">
        <v>3</v>
      </c>
      <c r="DF584">
        <f t="shared" si="187"/>
        <v>0</v>
      </c>
      <c r="DG584">
        <f t="shared" si="186"/>
        <v>0</v>
      </c>
      <c r="DH584">
        <f t="shared" si="184"/>
        <v>0</v>
      </c>
      <c r="DI584">
        <f t="shared" si="185"/>
        <v>0</v>
      </c>
      <c r="DJ584">
        <f>DI584</f>
        <v>0</v>
      </c>
      <c r="DK584">
        <v>0</v>
      </c>
      <c r="DL584" t="s">
        <v>3</v>
      </c>
      <c r="DM584">
        <v>0</v>
      </c>
      <c r="DN584" t="s">
        <v>3</v>
      </c>
      <c r="DO584">
        <v>0</v>
      </c>
    </row>
    <row r="585" spans="1:119" x14ac:dyDescent="0.2">
      <c r="A585">
        <f>ROW(Source!A589)</f>
        <v>589</v>
      </c>
      <c r="B585">
        <v>72309884</v>
      </c>
      <c r="C585">
        <v>72311772</v>
      </c>
      <c r="D585">
        <v>70618538</v>
      </c>
      <c r="E585">
        <v>1</v>
      </c>
      <c r="F585">
        <v>1</v>
      </c>
      <c r="G585">
        <v>1</v>
      </c>
      <c r="H585">
        <v>2</v>
      </c>
      <c r="I585" t="s">
        <v>1081</v>
      </c>
      <c r="J585" t="s">
        <v>1082</v>
      </c>
      <c r="K585" t="s">
        <v>1083</v>
      </c>
      <c r="L585">
        <v>1368</v>
      </c>
      <c r="N585">
        <v>1011</v>
      </c>
      <c r="O585" t="s">
        <v>926</v>
      </c>
      <c r="P585" t="s">
        <v>926</v>
      </c>
      <c r="Q585">
        <v>1</v>
      </c>
      <c r="W585">
        <v>0</v>
      </c>
      <c r="X585">
        <v>-1551494488</v>
      </c>
      <c r="Y585">
        <f t="shared" si="181"/>
        <v>2.8</v>
      </c>
      <c r="AA585">
        <v>0</v>
      </c>
      <c r="AB585">
        <v>1601.67</v>
      </c>
      <c r="AC585">
        <v>529.11</v>
      </c>
      <c r="AD585">
        <v>0</v>
      </c>
      <c r="AE585">
        <v>0</v>
      </c>
      <c r="AF585">
        <v>1601.67</v>
      </c>
      <c r="AG585">
        <v>529.11</v>
      </c>
      <c r="AH585">
        <v>0</v>
      </c>
      <c r="AI585">
        <v>1</v>
      </c>
      <c r="AJ585">
        <v>1</v>
      </c>
      <c r="AK585">
        <v>1</v>
      </c>
      <c r="AL585">
        <v>1</v>
      </c>
      <c r="AM585">
        <v>-2</v>
      </c>
      <c r="AN585">
        <v>0</v>
      </c>
      <c r="AO585">
        <v>0</v>
      </c>
      <c r="AP585">
        <v>0</v>
      </c>
      <c r="AQ585">
        <v>1</v>
      </c>
      <c r="AR585">
        <v>0</v>
      </c>
      <c r="AS585" t="s">
        <v>3</v>
      </c>
      <c r="AT585">
        <v>2.8</v>
      </c>
      <c r="AU585" t="s">
        <v>3</v>
      </c>
      <c r="AV585">
        <v>1</v>
      </c>
      <c r="AW585">
        <v>2</v>
      </c>
      <c r="AX585">
        <v>72311779</v>
      </c>
      <c r="AY585">
        <v>1</v>
      </c>
      <c r="AZ585">
        <v>0</v>
      </c>
      <c r="BA585">
        <v>640</v>
      </c>
      <c r="BB585">
        <v>1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4484.6759999999995</v>
      </c>
      <c r="BL585">
        <v>1481.508</v>
      </c>
      <c r="BM585">
        <v>0</v>
      </c>
      <c r="BN585">
        <v>0</v>
      </c>
      <c r="BO585">
        <v>2.8</v>
      </c>
      <c r="BP585">
        <v>1</v>
      </c>
      <c r="BQ585">
        <v>0</v>
      </c>
      <c r="BR585">
        <v>4484.6759999999995</v>
      </c>
      <c r="BS585">
        <v>1481.508</v>
      </c>
      <c r="BT585">
        <v>0</v>
      </c>
      <c r="BU585">
        <v>0</v>
      </c>
      <c r="BV585">
        <v>2.8</v>
      </c>
      <c r="BW585">
        <v>1</v>
      </c>
      <c r="CV585">
        <v>0</v>
      </c>
      <c r="CW585">
        <f>ROUND(Y585*Source!I589*DO585,7)</f>
        <v>0</v>
      </c>
      <c r="CX585">
        <f>ROUND(Y585*Source!I589,7)</f>
        <v>0</v>
      </c>
      <c r="CY585">
        <f>AB585</f>
        <v>1601.67</v>
      </c>
      <c r="CZ585">
        <f>AF585</f>
        <v>1601.67</v>
      </c>
      <c r="DA585">
        <f>AJ585</f>
        <v>1</v>
      </c>
      <c r="DB585">
        <f t="shared" si="182"/>
        <v>4484.68</v>
      </c>
      <c r="DC585">
        <f t="shared" si="183"/>
        <v>1481.51</v>
      </c>
      <c r="DD585" t="s">
        <v>3</v>
      </c>
      <c r="DE585" t="s">
        <v>3</v>
      </c>
      <c r="DF585">
        <f t="shared" si="187"/>
        <v>0</v>
      </c>
      <c r="DG585">
        <f t="shared" si="186"/>
        <v>0</v>
      </c>
      <c r="DH585">
        <f t="shared" si="184"/>
        <v>0</v>
      </c>
      <c r="DI585">
        <f t="shared" si="185"/>
        <v>0</v>
      </c>
      <c r="DJ585">
        <f>DG585+DH585</f>
        <v>0</v>
      </c>
      <c r="DK585">
        <v>1</v>
      </c>
      <c r="DL585" t="s">
        <v>927</v>
      </c>
      <c r="DM585">
        <v>6</v>
      </c>
      <c r="DN585" t="s">
        <v>922</v>
      </c>
      <c r="DO585">
        <v>1</v>
      </c>
    </row>
    <row r="586" spans="1:119" x14ac:dyDescent="0.2">
      <c r="A586">
        <f>ROW(Source!A589)</f>
        <v>589</v>
      </c>
      <c r="B586">
        <v>72309884</v>
      </c>
      <c r="C586">
        <v>72311772</v>
      </c>
      <c r="D586">
        <v>70618767</v>
      </c>
      <c r="E586">
        <v>1</v>
      </c>
      <c r="F586">
        <v>1</v>
      </c>
      <c r="G586">
        <v>1</v>
      </c>
      <c r="H586">
        <v>2</v>
      </c>
      <c r="I586" t="s">
        <v>944</v>
      </c>
      <c r="J586" t="s">
        <v>945</v>
      </c>
      <c r="K586" t="s">
        <v>946</v>
      </c>
      <c r="L586">
        <v>1368</v>
      </c>
      <c r="N586">
        <v>1011</v>
      </c>
      <c r="O586" t="s">
        <v>926</v>
      </c>
      <c r="P586" t="s">
        <v>926</v>
      </c>
      <c r="Q586">
        <v>1</v>
      </c>
      <c r="W586">
        <v>0</v>
      </c>
      <c r="X586">
        <v>1818041354</v>
      </c>
      <c r="Y586">
        <f t="shared" si="181"/>
        <v>7</v>
      </c>
      <c r="AA586">
        <v>0</v>
      </c>
      <c r="AB586">
        <v>404.41</v>
      </c>
      <c r="AC586">
        <v>393.89</v>
      </c>
      <c r="AD586">
        <v>0</v>
      </c>
      <c r="AE586">
        <v>0</v>
      </c>
      <c r="AF586">
        <v>404.41</v>
      </c>
      <c r="AG586">
        <v>393.89</v>
      </c>
      <c r="AH586">
        <v>0</v>
      </c>
      <c r="AI586">
        <v>1</v>
      </c>
      <c r="AJ586">
        <v>1</v>
      </c>
      <c r="AK586">
        <v>1</v>
      </c>
      <c r="AL586">
        <v>1</v>
      </c>
      <c r="AM586">
        <v>-2</v>
      </c>
      <c r="AN586">
        <v>0</v>
      </c>
      <c r="AO586">
        <v>0</v>
      </c>
      <c r="AP586">
        <v>0</v>
      </c>
      <c r="AQ586">
        <v>1</v>
      </c>
      <c r="AR586">
        <v>0</v>
      </c>
      <c r="AS586" t="s">
        <v>3</v>
      </c>
      <c r="AT586">
        <v>7</v>
      </c>
      <c r="AU586" t="s">
        <v>3</v>
      </c>
      <c r="AV586">
        <v>1</v>
      </c>
      <c r="AW586">
        <v>2</v>
      </c>
      <c r="AX586">
        <v>72311780</v>
      </c>
      <c r="AY586">
        <v>1</v>
      </c>
      <c r="AZ586">
        <v>0</v>
      </c>
      <c r="BA586">
        <v>641</v>
      </c>
      <c r="BB586">
        <v>1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2830.8700000000003</v>
      </c>
      <c r="BL586">
        <v>2757.23</v>
      </c>
      <c r="BM586">
        <v>0</v>
      </c>
      <c r="BN586">
        <v>0</v>
      </c>
      <c r="BO586">
        <v>7</v>
      </c>
      <c r="BP586">
        <v>1</v>
      </c>
      <c r="BQ586">
        <v>0</v>
      </c>
      <c r="BR586">
        <v>2830.8700000000003</v>
      </c>
      <c r="BS586">
        <v>2757.23</v>
      </c>
      <c r="BT586">
        <v>0</v>
      </c>
      <c r="BU586">
        <v>0</v>
      </c>
      <c r="BV586">
        <v>7</v>
      </c>
      <c r="BW586">
        <v>1</v>
      </c>
      <c r="CV586">
        <v>0</v>
      </c>
      <c r="CW586">
        <f>ROUND(Y586*Source!I589*DO586,7)</f>
        <v>0</v>
      </c>
      <c r="CX586">
        <f>ROUND(Y586*Source!I589,7)</f>
        <v>0</v>
      </c>
      <c r="CY586">
        <f>AB586</f>
        <v>404.41</v>
      </c>
      <c r="CZ586">
        <f>AF586</f>
        <v>404.41</v>
      </c>
      <c r="DA586">
        <f>AJ586</f>
        <v>1</v>
      </c>
      <c r="DB586">
        <f t="shared" si="182"/>
        <v>2830.87</v>
      </c>
      <c r="DC586">
        <f t="shared" si="183"/>
        <v>2757.23</v>
      </c>
      <c r="DD586" t="s">
        <v>3</v>
      </c>
      <c r="DE586" t="s">
        <v>3</v>
      </c>
      <c r="DF586">
        <f t="shared" si="187"/>
        <v>0</v>
      </c>
      <c r="DG586">
        <f t="shared" si="186"/>
        <v>0</v>
      </c>
      <c r="DH586">
        <f t="shared" si="184"/>
        <v>0</v>
      </c>
      <c r="DI586">
        <f t="shared" si="185"/>
        <v>0</v>
      </c>
      <c r="DJ586">
        <f>DG586+DH586</f>
        <v>0</v>
      </c>
      <c r="DK586">
        <v>1</v>
      </c>
      <c r="DL586" t="s">
        <v>947</v>
      </c>
      <c r="DM586">
        <v>4</v>
      </c>
      <c r="DN586" t="s">
        <v>922</v>
      </c>
      <c r="DO586">
        <v>1</v>
      </c>
    </row>
    <row r="587" spans="1:119" x14ac:dyDescent="0.2">
      <c r="A587">
        <f>ROW(Source!A625)</f>
        <v>625</v>
      </c>
      <c r="B587">
        <v>72309884</v>
      </c>
      <c r="C587">
        <v>72311781</v>
      </c>
      <c r="D587">
        <v>70491007</v>
      </c>
      <c r="E587">
        <v>118</v>
      </c>
      <c r="F587">
        <v>1</v>
      </c>
      <c r="G587">
        <v>1</v>
      </c>
      <c r="H587">
        <v>1</v>
      </c>
      <c r="I587" t="s">
        <v>1071</v>
      </c>
      <c r="J587" t="s">
        <v>3</v>
      </c>
      <c r="K587" t="s">
        <v>1072</v>
      </c>
      <c r="L587">
        <v>1191</v>
      </c>
      <c r="N587">
        <v>1013</v>
      </c>
      <c r="O587" t="s">
        <v>922</v>
      </c>
      <c r="P587" t="s">
        <v>922</v>
      </c>
      <c r="Q587">
        <v>1</v>
      </c>
      <c r="W587">
        <v>0</v>
      </c>
      <c r="X587">
        <v>32079103</v>
      </c>
      <c r="Y587">
        <f t="shared" si="181"/>
        <v>2.2799999999999998</v>
      </c>
      <c r="AA587">
        <v>0</v>
      </c>
      <c r="AB587">
        <v>0</v>
      </c>
      <c r="AC587">
        <v>0</v>
      </c>
      <c r="AD587">
        <v>363.03</v>
      </c>
      <c r="AE587">
        <v>0</v>
      </c>
      <c r="AF587">
        <v>0</v>
      </c>
      <c r="AG587">
        <v>0</v>
      </c>
      <c r="AH587">
        <v>363.03</v>
      </c>
      <c r="AI587">
        <v>1</v>
      </c>
      <c r="AJ587">
        <v>1</v>
      </c>
      <c r="AK587">
        <v>1</v>
      </c>
      <c r="AL587">
        <v>1</v>
      </c>
      <c r="AM587">
        <v>-2</v>
      </c>
      <c r="AN587">
        <v>0</v>
      </c>
      <c r="AO587">
        <v>0</v>
      </c>
      <c r="AP587">
        <v>1</v>
      </c>
      <c r="AQ587">
        <v>1</v>
      </c>
      <c r="AR587">
        <v>0</v>
      </c>
      <c r="AS587" t="s">
        <v>3</v>
      </c>
      <c r="AT587">
        <v>2.2799999999999998</v>
      </c>
      <c r="AU587" t="s">
        <v>3</v>
      </c>
      <c r="AV587">
        <v>1</v>
      </c>
      <c r="AW587">
        <v>2</v>
      </c>
      <c r="AX587">
        <v>72320028</v>
      </c>
      <c r="AY587">
        <v>1</v>
      </c>
      <c r="AZ587">
        <v>0</v>
      </c>
      <c r="BA587">
        <v>642</v>
      </c>
      <c r="BB587">
        <v>1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827.70839999999987</v>
      </c>
      <c r="BN587">
        <v>2.2799999999999998</v>
      </c>
      <c r="BO587">
        <v>0</v>
      </c>
      <c r="BP587">
        <v>1</v>
      </c>
      <c r="BQ587">
        <v>0</v>
      </c>
      <c r="BR587">
        <v>0</v>
      </c>
      <c r="BS587">
        <v>0</v>
      </c>
      <c r="BT587">
        <v>827.70839999999987</v>
      </c>
      <c r="BU587">
        <v>2.2799999999999998</v>
      </c>
      <c r="BV587">
        <v>0</v>
      </c>
      <c r="BW587">
        <v>1</v>
      </c>
      <c r="CU587">
        <f>ROUND(AT587*Source!I625*AH587*AL587,2)</f>
        <v>82.77</v>
      </c>
      <c r="CV587">
        <f>ROUND(Y587*Source!I625,7)</f>
        <v>0.22800000000000001</v>
      </c>
      <c r="CW587">
        <v>0</v>
      </c>
      <c r="CX587">
        <f>ROUND(Y587*Source!I625,7)</f>
        <v>0.22800000000000001</v>
      </c>
      <c r="CY587">
        <f>AD587</f>
        <v>363.03</v>
      </c>
      <c r="CZ587">
        <f>AH587</f>
        <v>363.03</v>
      </c>
      <c r="DA587">
        <f>AL587</f>
        <v>1</v>
      </c>
      <c r="DB587">
        <f t="shared" si="182"/>
        <v>827.71</v>
      </c>
      <c r="DC587">
        <f t="shared" si="183"/>
        <v>0</v>
      </c>
      <c r="DD587" t="s">
        <v>3</v>
      </c>
      <c r="DE587" t="s">
        <v>3</v>
      </c>
      <c r="DF587">
        <f t="shared" si="187"/>
        <v>0</v>
      </c>
      <c r="DG587">
        <f t="shared" si="186"/>
        <v>0</v>
      </c>
      <c r="DH587">
        <f t="shared" si="184"/>
        <v>0</v>
      </c>
      <c r="DI587">
        <f t="shared" si="185"/>
        <v>82.77</v>
      </c>
      <c r="DJ587">
        <f>DI587</f>
        <v>82.77</v>
      </c>
      <c r="DK587">
        <v>1</v>
      </c>
      <c r="DL587" t="s">
        <v>3</v>
      </c>
      <c r="DM587">
        <v>0</v>
      </c>
      <c r="DN587" t="s">
        <v>3</v>
      </c>
      <c r="DO587">
        <v>0</v>
      </c>
    </row>
    <row r="588" spans="1:119" x14ac:dyDescent="0.2">
      <c r="A588">
        <f>ROW(Source!A625)</f>
        <v>625</v>
      </c>
      <c r="B588">
        <v>72309884</v>
      </c>
      <c r="C588">
        <v>72311781</v>
      </c>
      <c r="D588">
        <v>70491200</v>
      </c>
      <c r="E588">
        <v>118</v>
      </c>
      <c r="F588">
        <v>1</v>
      </c>
      <c r="G588">
        <v>1</v>
      </c>
      <c r="H588">
        <v>1</v>
      </c>
      <c r="I588" t="s">
        <v>920</v>
      </c>
      <c r="J588" t="s">
        <v>3</v>
      </c>
      <c r="K588" t="s">
        <v>921</v>
      </c>
      <c r="L588">
        <v>1191</v>
      </c>
      <c r="N588">
        <v>1013</v>
      </c>
      <c r="O588" t="s">
        <v>922</v>
      </c>
      <c r="P588" t="s">
        <v>922</v>
      </c>
      <c r="Q588">
        <v>1</v>
      </c>
      <c r="W588">
        <v>0</v>
      </c>
      <c r="X588">
        <v>-1417349443</v>
      </c>
      <c r="Y588">
        <f t="shared" si="181"/>
        <v>0.74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1</v>
      </c>
      <c r="AJ588">
        <v>1</v>
      </c>
      <c r="AK588">
        <v>1</v>
      </c>
      <c r="AL588">
        <v>1</v>
      </c>
      <c r="AM588">
        <v>-2</v>
      </c>
      <c r="AN588">
        <v>0</v>
      </c>
      <c r="AO588">
        <v>0</v>
      </c>
      <c r="AP588">
        <v>1</v>
      </c>
      <c r="AQ588">
        <v>1</v>
      </c>
      <c r="AR588">
        <v>0</v>
      </c>
      <c r="AS588" t="s">
        <v>3</v>
      </c>
      <c r="AT588">
        <v>0.74</v>
      </c>
      <c r="AU588" t="s">
        <v>3</v>
      </c>
      <c r="AV588">
        <v>2</v>
      </c>
      <c r="AW588">
        <v>2</v>
      </c>
      <c r="AX588">
        <v>72320029</v>
      </c>
      <c r="AY588">
        <v>1</v>
      </c>
      <c r="AZ588">
        <v>0</v>
      </c>
      <c r="BA588">
        <v>643</v>
      </c>
      <c r="BB588">
        <v>1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CV588">
        <v>0</v>
      </c>
      <c r="CW588">
        <v>0</v>
      </c>
      <c r="CX588">
        <f>ROUND(Y588*Source!I625,7)</f>
        <v>7.3999999999999996E-2</v>
      </c>
      <c r="CY588">
        <f>AD588</f>
        <v>0</v>
      </c>
      <c r="CZ588">
        <f>AH588</f>
        <v>0</v>
      </c>
      <c r="DA588">
        <f>AL588</f>
        <v>1</v>
      </c>
      <c r="DB588">
        <f t="shared" si="182"/>
        <v>0</v>
      </c>
      <c r="DC588">
        <f t="shared" si="183"/>
        <v>0</v>
      </c>
      <c r="DD588" t="s">
        <v>3</v>
      </c>
      <c r="DE588" t="s">
        <v>3</v>
      </c>
      <c r="DF588">
        <f t="shared" si="187"/>
        <v>0</v>
      </c>
      <c r="DG588">
        <f t="shared" si="186"/>
        <v>0</v>
      </c>
      <c r="DH588">
        <f t="shared" si="184"/>
        <v>0</v>
      </c>
      <c r="DI588">
        <f t="shared" si="185"/>
        <v>0</v>
      </c>
      <c r="DJ588">
        <f>DI588</f>
        <v>0</v>
      </c>
      <c r="DK588">
        <v>0</v>
      </c>
      <c r="DL588" t="s">
        <v>3</v>
      </c>
      <c r="DM588">
        <v>0</v>
      </c>
      <c r="DN588" t="s">
        <v>3</v>
      </c>
      <c r="DO588">
        <v>0</v>
      </c>
    </row>
    <row r="589" spans="1:119" x14ac:dyDescent="0.2">
      <c r="A589">
        <f>ROW(Source!A625)</f>
        <v>625</v>
      </c>
      <c r="B589">
        <v>72309884</v>
      </c>
      <c r="C589">
        <v>72311781</v>
      </c>
      <c r="D589">
        <v>70618307</v>
      </c>
      <c r="E589">
        <v>1</v>
      </c>
      <c r="F589">
        <v>1</v>
      </c>
      <c r="G589">
        <v>1</v>
      </c>
      <c r="H589">
        <v>2</v>
      </c>
      <c r="I589" t="s">
        <v>938</v>
      </c>
      <c r="J589" t="s">
        <v>939</v>
      </c>
      <c r="K589" t="s">
        <v>940</v>
      </c>
      <c r="L589">
        <v>1368</v>
      </c>
      <c r="N589">
        <v>1011</v>
      </c>
      <c r="O589" t="s">
        <v>926</v>
      </c>
      <c r="P589" t="s">
        <v>926</v>
      </c>
      <c r="Q589">
        <v>1</v>
      </c>
      <c r="W589">
        <v>0</v>
      </c>
      <c r="X589">
        <v>-1413288295</v>
      </c>
      <c r="Y589">
        <f t="shared" si="181"/>
        <v>0.74</v>
      </c>
      <c r="AA589">
        <v>0</v>
      </c>
      <c r="AB589">
        <v>1162.99</v>
      </c>
      <c r="AC589">
        <v>452.68</v>
      </c>
      <c r="AD589">
        <v>0</v>
      </c>
      <c r="AE589">
        <v>0</v>
      </c>
      <c r="AF589">
        <v>994.01</v>
      </c>
      <c r="AG589">
        <v>452.68</v>
      </c>
      <c r="AH589">
        <v>0</v>
      </c>
      <c r="AI589">
        <v>1</v>
      </c>
      <c r="AJ589">
        <v>1.17</v>
      </c>
      <c r="AK589">
        <v>1</v>
      </c>
      <c r="AL589">
        <v>1</v>
      </c>
      <c r="AM589">
        <v>2</v>
      </c>
      <c r="AN589">
        <v>0</v>
      </c>
      <c r="AO589">
        <v>0</v>
      </c>
      <c r="AP589">
        <v>1</v>
      </c>
      <c r="AQ589">
        <v>1</v>
      </c>
      <c r="AR589">
        <v>0</v>
      </c>
      <c r="AS589" t="s">
        <v>3</v>
      </c>
      <c r="AT589">
        <v>0.74</v>
      </c>
      <c r="AU589" t="s">
        <v>3</v>
      </c>
      <c r="AV589">
        <v>1</v>
      </c>
      <c r="AW589">
        <v>2</v>
      </c>
      <c r="AX589">
        <v>72320030</v>
      </c>
      <c r="AY589">
        <v>1</v>
      </c>
      <c r="AZ589">
        <v>0</v>
      </c>
      <c r="BA589">
        <v>644</v>
      </c>
      <c r="BB589">
        <v>1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735.56740000000002</v>
      </c>
      <c r="BL589">
        <v>334.98320000000001</v>
      </c>
      <c r="BM589">
        <v>0</v>
      </c>
      <c r="BN589">
        <v>0</v>
      </c>
      <c r="BO589">
        <v>0.74</v>
      </c>
      <c r="BP589">
        <v>1</v>
      </c>
      <c r="BQ589">
        <v>0</v>
      </c>
      <c r="BR589">
        <v>735.56740000000002</v>
      </c>
      <c r="BS589">
        <v>334.98320000000001</v>
      </c>
      <c r="BT589">
        <v>0</v>
      </c>
      <c r="BU589">
        <v>0</v>
      </c>
      <c r="BV589">
        <v>0.74</v>
      </c>
      <c r="BW589">
        <v>1</v>
      </c>
      <c r="CV589">
        <v>0</v>
      </c>
      <c r="CW589">
        <f>ROUND(Y589*Source!I625*DO589,7)</f>
        <v>7.3999999999999996E-2</v>
      </c>
      <c r="CX589">
        <f>ROUND(Y589*Source!I625,7)</f>
        <v>7.3999999999999996E-2</v>
      </c>
      <c r="CY589">
        <f>AB589</f>
        <v>1162.99</v>
      </c>
      <c r="CZ589">
        <f>AF589</f>
        <v>994.01</v>
      </c>
      <c r="DA589">
        <f>AJ589</f>
        <v>1.17</v>
      </c>
      <c r="DB589">
        <f t="shared" si="182"/>
        <v>735.57</v>
      </c>
      <c r="DC589">
        <f t="shared" si="183"/>
        <v>334.98</v>
      </c>
      <c r="DD589" t="s">
        <v>3</v>
      </c>
      <c r="DE589" t="s">
        <v>3</v>
      </c>
      <c r="DF589">
        <f t="shared" si="187"/>
        <v>0</v>
      </c>
      <c r="DG589">
        <f>ROUND(ROUND(AF589*AJ589,2)*CX589,2)</f>
        <v>86.06</v>
      </c>
      <c r="DH589">
        <f t="shared" si="184"/>
        <v>33.5</v>
      </c>
      <c r="DI589">
        <f t="shared" si="185"/>
        <v>0</v>
      </c>
      <c r="DJ589">
        <f>DG589+DH589</f>
        <v>119.56</v>
      </c>
      <c r="DK589">
        <v>0</v>
      </c>
      <c r="DL589" t="s">
        <v>933</v>
      </c>
      <c r="DM589">
        <v>5</v>
      </c>
      <c r="DN589" t="s">
        <v>922</v>
      </c>
      <c r="DO589">
        <v>1</v>
      </c>
    </row>
    <row r="590" spans="1:119" x14ac:dyDescent="0.2">
      <c r="A590">
        <f>ROW(Source!A625)</f>
        <v>625</v>
      </c>
      <c r="B590">
        <v>72309884</v>
      </c>
      <c r="C590">
        <v>72311781</v>
      </c>
      <c r="D590">
        <v>70610234</v>
      </c>
      <c r="E590">
        <v>1</v>
      </c>
      <c r="F590">
        <v>1</v>
      </c>
      <c r="G590">
        <v>1</v>
      </c>
      <c r="H590">
        <v>3</v>
      </c>
      <c r="I590" t="s">
        <v>640</v>
      </c>
      <c r="J590" t="s">
        <v>642</v>
      </c>
      <c r="K590" t="s">
        <v>641</v>
      </c>
      <c r="L590">
        <v>1301</v>
      </c>
      <c r="N590">
        <v>1003</v>
      </c>
      <c r="O590" t="s">
        <v>113</v>
      </c>
      <c r="P590" t="s">
        <v>113</v>
      </c>
      <c r="Q590">
        <v>1</v>
      </c>
      <c r="W590">
        <v>0</v>
      </c>
      <c r="X590">
        <v>1051338265</v>
      </c>
      <c r="Y590">
        <f t="shared" si="181"/>
        <v>100</v>
      </c>
      <c r="AA590">
        <v>1287.42</v>
      </c>
      <c r="AB590">
        <v>0</v>
      </c>
      <c r="AC590">
        <v>0</v>
      </c>
      <c r="AD590">
        <v>0</v>
      </c>
      <c r="AE590">
        <v>1249.92</v>
      </c>
      <c r="AF590">
        <v>0</v>
      </c>
      <c r="AG590">
        <v>0</v>
      </c>
      <c r="AH590">
        <v>0</v>
      </c>
      <c r="AI590">
        <v>1.03</v>
      </c>
      <c r="AJ590">
        <v>1</v>
      </c>
      <c r="AK590">
        <v>1</v>
      </c>
      <c r="AL590">
        <v>1</v>
      </c>
      <c r="AM590">
        <v>0</v>
      </c>
      <c r="AN590">
        <v>0</v>
      </c>
      <c r="AO590">
        <v>0</v>
      </c>
      <c r="AP590">
        <v>1</v>
      </c>
      <c r="AQ590">
        <v>0</v>
      </c>
      <c r="AR590">
        <v>0</v>
      </c>
      <c r="AS590" t="s">
        <v>3</v>
      </c>
      <c r="AT590">
        <v>100</v>
      </c>
      <c r="AU590" t="s">
        <v>3</v>
      </c>
      <c r="AV590">
        <v>0</v>
      </c>
      <c r="AW590">
        <v>1</v>
      </c>
      <c r="AX590">
        <v>-1</v>
      </c>
      <c r="AY590">
        <v>0</v>
      </c>
      <c r="AZ590">
        <v>0</v>
      </c>
      <c r="BA590" t="s">
        <v>3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CV590">
        <v>0</v>
      </c>
      <c r="CW590">
        <v>0</v>
      </c>
      <c r="CX590">
        <f>ROUND(Y590*Source!I625,7)</f>
        <v>10</v>
      </c>
      <c r="CY590">
        <f>AA590</f>
        <v>1287.42</v>
      </c>
      <c r="CZ590">
        <f>AE590</f>
        <v>1249.92</v>
      </c>
      <c r="DA590">
        <f>AI590</f>
        <v>1.03</v>
      </c>
      <c r="DB590">
        <f t="shared" si="182"/>
        <v>124992</v>
      </c>
      <c r="DC590">
        <f t="shared" si="183"/>
        <v>0</v>
      </c>
      <c r="DD590" t="s">
        <v>3</v>
      </c>
      <c r="DE590" t="s">
        <v>3</v>
      </c>
      <c r="DF590">
        <f>ROUND(ROUND(AE590*AI590,2)*CX590,2)</f>
        <v>12874.2</v>
      </c>
      <c r="DG590">
        <f>ROUND(ROUND(AF590,2)*CX590,2)</f>
        <v>0</v>
      </c>
      <c r="DH590">
        <f t="shared" si="184"/>
        <v>0</v>
      </c>
      <c r="DI590">
        <f t="shared" si="185"/>
        <v>0</v>
      </c>
      <c r="DJ590">
        <f>DF590</f>
        <v>12874.2</v>
      </c>
      <c r="DK590">
        <v>0</v>
      </c>
      <c r="DL590" t="s">
        <v>3</v>
      </c>
      <c r="DM590">
        <v>0</v>
      </c>
      <c r="DN590" t="s">
        <v>3</v>
      </c>
      <c r="DO590">
        <v>0</v>
      </c>
    </row>
    <row r="591" spans="1:119" x14ac:dyDescent="0.2">
      <c r="A591">
        <f>ROW(Source!A627)</f>
        <v>627</v>
      </c>
      <c r="B591">
        <v>72309884</v>
      </c>
      <c r="C591">
        <v>72311787</v>
      </c>
      <c r="D591">
        <v>68776437</v>
      </c>
      <c r="E591">
        <v>117</v>
      </c>
      <c r="F591">
        <v>1</v>
      </c>
      <c r="G591">
        <v>1</v>
      </c>
      <c r="H591">
        <v>1</v>
      </c>
      <c r="I591" t="s">
        <v>1079</v>
      </c>
      <c r="J591" t="s">
        <v>3</v>
      </c>
      <c r="K591" t="s">
        <v>1080</v>
      </c>
      <c r="L591">
        <v>1191</v>
      </c>
      <c r="N591">
        <v>1013</v>
      </c>
      <c r="O591" t="s">
        <v>922</v>
      </c>
      <c r="P591" t="s">
        <v>922</v>
      </c>
      <c r="Q591">
        <v>1</v>
      </c>
      <c r="W591">
        <v>0</v>
      </c>
      <c r="X591">
        <v>888410196</v>
      </c>
      <c r="Y591">
        <f t="shared" si="181"/>
        <v>71.67</v>
      </c>
      <c r="AA591">
        <v>0</v>
      </c>
      <c r="AB591">
        <v>0</v>
      </c>
      <c r="AC591">
        <v>0</v>
      </c>
      <c r="AD591">
        <v>393.89</v>
      </c>
      <c r="AE591">
        <v>0</v>
      </c>
      <c r="AF591">
        <v>0</v>
      </c>
      <c r="AG591">
        <v>0</v>
      </c>
      <c r="AH591">
        <v>393.89</v>
      </c>
      <c r="AI591">
        <v>1</v>
      </c>
      <c r="AJ591">
        <v>1</v>
      </c>
      <c r="AK591">
        <v>1</v>
      </c>
      <c r="AL591">
        <v>1</v>
      </c>
      <c r="AM591">
        <v>-2</v>
      </c>
      <c r="AN591">
        <v>0</v>
      </c>
      <c r="AO591">
        <v>0</v>
      </c>
      <c r="AP591">
        <v>1</v>
      </c>
      <c r="AQ591">
        <v>1</v>
      </c>
      <c r="AR591">
        <v>0</v>
      </c>
      <c r="AS591" t="s">
        <v>3</v>
      </c>
      <c r="AT591">
        <v>71.67</v>
      </c>
      <c r="AU591" t="s">
        <v>3</v>
      </c>
      <c r="AV591">
        <v>1</v>
      </c>
      <c r="AW591">
        <v>2</v>
      </c>
      <c r="AX591">
        <v>72311794</v>
      </c>
      <c r="AY591">
        <v>2</v>
      </c>
      <c r="AZ591">
        <v>131072</v>
      </c>
      <c r="BA591">
        <v>646</v>
      </c>
      <c r="BB591">
        <v>1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28230.096300000001</v>
      </c>
      <c r="BN591">
        <v>71.67</v>
      </c>
      <c r="BO591">
        <v>0</v>
      </c>
      <c r="BP591">
        <v>1</v>
      </c>
      <c r="BQ591">
        <v>0</v>
      </c>
      <c r="BR591">
        <v>0</v>
      </c>
      <c r="BS591">
        <v>0</v>
      </c>
      <c r="BT591">
        <v>28230.096300000001</v>
      </c>
      <c r="BU591">
        <v>71.67</v>
      </c>
      <c r="BV591">
        <v>0</v>
      </c>
      <c r="BW591">
        <v>1</v>
      </c>
      <c r="CU591">
        <f>ROUND(AT591*Source!I627*AH591*AL591,2)</f>
        <v>0</v>
      </c>
      <c r="CV591">
        <f>ROUND(Y591*Source!I627,7)</f>
        <v>0</v>
      </c>
      <c r="CW591">
        <v>0</v>
      </c>
      <c r="CX591">
        <f>ROUND(Y591*Source!I627,7)</f>
        <v>0</v>
      </c>
      <c r="CY591">
        <f>AD591</f>
        <v>393.89</v>
      </c>
      <c r="CZ591">
        <f>AH591</f>
        <v>393.89</v>
      </c>
      <c r="DA591">
        <f>AL591</f>
        <v>1</v>
      </c>
      <c r="DB591">
        <f t="shared" si="182"/>
        <v>28230.1</v>
      </c>
      <c r="DC591">
        <f t="shared" si="183"/>
        <v>0</v>
      </c>
      <c r="DD591" t="s">
        <v>3</v>
      </c>
      <c r="DE591" t="s">
        <v>3</v>
      </c>
      <c r="DF591">
        <f>ROUND(ROUND(AE591,2)*CX591,2)</f>
        <v>0</v>
      </c>
      <c r="DG591">
        <f>ROUND(ROUND(AF591,2)*CX591,2)</f>
        <v>0</v>
      </c>
      <c r="DH591">
        <f t="shared" si="184"/>
        <v>0</v>
      </c>
      <c r="DI591">
        <f t="shared" si="185"/>
        <v>0</v>
      </c>
      <c r="DJ591">
        <f>DI591</f>
        <v>0</v>
      </c>
      <c r="DK591">
        <v>1</v>
      </c>
      <c r="DL591" t="s">
        <v>3</v>
      </c>
      <c r="DM591">
        <v>0</v>
      </c>
      <c r="DN591" t="s">
        <v>3</v>
      </c>
      <c r="DO591">
        <v>0</v>
      </c>
    </row>
    <row r="592" spans="1:119" x14ac:dyDescent="0.2">
      <c r="A592">
        <f>ROW(Source!A627)</f>
        <v>627</v>
      </c>
      <c r="B592">
        <v>72309884</v>
      </c>
      <c r="C592">
        <v>72311787</v>
      </c>
      <c r="D592">
        <v>68776608</v>
      </c>
      <c r="E592">
        <v>117</v>
      </c>
      <c r="F592">
        <v>1</v>
      </c>
      <c r="G592">
        <v>1</v>
      </c>
      <c r="H592">
        <v>1</v>
      </c>
      <c r="I592" t="s">
        <v>920</v>
      </c>
      <c r="J592" t="s">
        <v>3</v>
      </c>
      <c r="K592" t="s">
        <v>921</v>
      </c>
      <c r="L592">
        <v>1191</v>
      </c>
      <c r="N592">
        <v>1013</v>
      </c>
      <c r="O592" t="s">
        <v>922</v>
      </c>
      <c r="P592" t="s">
        <v>922</v>
      </c>
      <c r="Q592">
        <v>1</v>
      </c>
      <c r="W592">
        <v>0</v>
      </c>
      <c r="X592">
        <v>-1417349443</v>
      </c>
      <c r="Y592">
        <f t="shared" si="181"/>
        <v>0.03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1</v>
      </c>
      <c r="AJ592">
        <v>1</v>
      </c>
      <c r="AK592">
        <v>1</v>
      </c>
      <c r="AL592">
        <v>1</v>
      </c>
      <c r="AM592">
        <v>-2</v>
      </c>
      <c r="AN592">
        <v>0</v>
      </c>
      <c r="AO592">
        <v>0</v>
      </c>
      <c r="AP592">
        <v>1</v>
      </c>
      <c r="AQ592">
        <v>1</v>
      </c>
      <c r="AR592">
        <v>0</v>
      </c>
      <c r="AS592" t="s">
        <v>3</v>
      </c>
      <c r="AT592">
        <v>0.03</v>
      </c>
      <c r="AU592" t="s">
        <v>3</v>
      </c>
      <c r="AV592">
        <v>2</v>
      </c>
      <c r="AW592">
        <v>2</v>
      </c>
      <c r="AX592">
        <v>72311795</v>
      </c>
      <c r="AY592">
        <v>1</v>
      </c>
      <c r="AZ592">
        <v>0</v>
      </c>
      <c r="BA592">
        <v>647</v>
      </c>
      <c r="BB592">
        <v>1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CV592">
        <v>0</v>
      </c>
      <c r="CW592">
        <v>0</v>
      </c>
      <c r="CX592">
        <f>ROUND(Y592*Source!I627,7)</f>
        <v>0</v>
      </c>
      <c r="CY592">
        <f>AD592</f>
        <v>0</v>
      </c>
      <c r="CZ592">
        <f>AH592</f>
        <v>0</v>
      </c>
      <c r="DA592">
        <f>AL592</f>
        <v>1</v>
      </c>
      <c r="DB592">
        <f t="shared" si="182"/>
        <v>0</v>
      </c>
      <c r="DC592">
        <f t="shared" si="183"/>
        <v>0</v>
      </c>
      <c r="DD592" t="s">
        <v>3</v>
      </c>
      <c r="DE592" t="s">
        <v>3</v>
      </c>
      <c r="DF592">
        <f>ROUND(ROUND(AE592,2)*CX592,2)</f>
        <v>0</v>
      </c>
      <c r="DG592">
        <f>ROUND(ROUND(AF592,2)*CX592,2)</f>
        <v>0</v>
      </c>
      <c r="DH592">
        <f t="shared" si="184"/>
        <v>0</v>
      </c>
      <c r="DI592">
        <f t="shared" si="185"/>
        <v>0</v>
      </c>
      <c r="DJ592">
        <f>DI592</f>
        <v>0</v>
      </c>
      <c r="DK592">
        <v>0</v>
      </c>
      <c r="DL592" t="s">
        <v>3</v>
      </c>
      <c r="DM592">
        <v>0</v>
      </c>
      <c r="DN592" t="s">
        <v>3</v>
      </c>
      <c r="DO592">
        <v>0</v>
      </c>
    </row>
    <row r="593" spans="1:119" x14ac:dyDescent="0.2">
      <c r="A593">
        <f>ROW(Source!A627)</f>
        <v>627</v>
      </c>
      <c r="B593">
        <v>72309884</v>
      </c>
      <c r="C593">
        <v>72311787</v>
      </c>
      <c r="D593">
        <v>68783152</v>
      </c>
      <c r="E593">
        <v>1</v>
      </c>
      <c r="F593">
        <v>1</v>
      </c>
      <c r="G593">
        <v>1</v>
      </c>
      <c r="H593">
        <v>2</v>
      </c>
      <c r="I593" t="s">
        <v>1073</v>
      </c>
      <c r="J593" t="s">
        <v>1074</v>
      </c>
      <c r="K593" t="s">
        <v>1075</v>
      </c>
      <c r="L593">
        <v>1368</v>
      </c>
      <c r="N593">
        <v>1011</v>
      </c>
      <c r="O593" t="s">
        <v>926</v>
      </c>
      <c r="P593" t="s">
        <v>926</v>
      </c>
      <c r="Q593">
        <v>1</v>
      </c>
      <c r="W593">
        <v>0</v>
      </c>
      <c r="X593">
        <v>639918019</v>
      </c>
      <c r="Y593">
        <f t="shared" si="181"/>
        <v>0.03</v>
      </c>
      <c r="AA593">
        <v>0</v>
      </c>
      <c r="AB593">
        <v>1682.51</v>
      </c>
      <c r="AC593">
        <v>529.11</v>
      </c>
      <c r="AD593">
        <v>0</v>
      </c>
      <c r="AE593">
        <v>0</v>
      </c>
      <c r="AF593">
        <v>1682.51</v>
      </c>
      <c r="AG593">
        <v>529.11</v>
      </c>
      <c r="AH593">
        <v>0</v>
      </c>
      <c r="AI593">
        <v>1</v>
      </c>
      <c r="AJ593">
        <v>1</v>
      </c>
      <c r="AK593">
        <v>1</v>
      </c>
      <c r="AL593">
        <v>1</v>
      </c>
      <c r="AM593">
        <v>-2</v>
      </c>
      <c r="AN593">
        <v>0</v>
      </c>
      <c r="AO593">
        <v>0</v>
      </c>
      <c r="AP593">
        <v>1</v>
      </c>
      <c r="AQ593">
        <v>1</v>
      </c>
      <c r="AR593">
        <v>0</v>
      </c>
      <c r="AS593" t="s">
        <v>3</v>
      </c>
      <c r="AT593">
        <v>0.03</v>
      </c>
      <c r="AU593" t="s">
        <v>3</v>
      </c>
      <c r="AV593">
        <v>1</v>
      </c>
      <c r="AW593">
        <v>2</v>
      </c>
      <c r="AX593">
        <v>72311796</v>
      </c>
      <c r="AY593">
        <v>2</v>
      </c>
      <c r="AZ593">
        <v>98304</v>
      </c>
      <c r="BA593">
        <v>648</v>
      </c>
      <c r="BB593">
        <v>1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50.475299999999997</v>
      </c>
      <c r="BL593">
        <v>15.8733</v>
      </c>
      <c r="BM593">
        <v>0</v>
      </c>
      <c r="BN593">
        <v>0</v>
      </c>
      <c r="BO593">
        <v>0.03</v>
      </c>
      <c r="BP593">
        <v>1</v>
      </c>
      <c r="BQ593">
        <v>0</v>
      </c>
      <c r="BR593">
        <v>50.475299999999997</v>
      </c>
      <c r="BS593">
        <v>15.8733</v>
      </c>
      <c r="BT593">
        <v>0</v>
      </c>
      <c r="BU593">
        <v>0</v>
      </c>
      <c r="BV593">
        <v>0.03</v>
      </c>
      <c r="BW593">
        <v>1</v>
      </c>
      <c r="CV593">
        <v>0</v>
      </c>
      <c r="CW593">
        <f>ROUND(Y593*Source!I627*DO593,7)</f>
        <v>0</v>
      </c>
      <c r="CX593">
        <f>ROUND(Y593*Source!I627,7)</f>
        <v>0</v>
      </c>
      <c r="CY593">
        <f>AB593</f>
        <v>1682.51</v>
      </c>
      <c r="CZ593">
        <f>AF593</f>
        <v>1682.51</v>
      </c>
      <c r="DA593">
        <f>AJ593</f>
        <v>1</v>
      </c>
      <c r="DB593">
        <f t="shared" si="182"/>
        <v>50.48</v>
      </c>
      <c r="DC593">
        <f t="shared" si="183"/>
        <v>15.87</v>
      </c>
      <c r="DD593" t="s">
        <v>3</v>
      </c>
      <c r="DE593" t="s">
        <v>3</v>
      </c>
      <c r="DF593">
        <f>ROUND(ROUND(AE593,2)*CX593,2)</f>
        <v>0</v>
      </c>
      <c r="DG593">
        <f>ROUND(ROUND(AF593,2)*CX593,2)</f>
        <v>0</v>
      </c>
      <c r="DH593">
        <f t="shared" si="184"/>
        <v>0</v>
      </c>
      <c r="DI593">
        <f t="shared" si="185"/>
        <v>0</v>
      </c>
      <c r="DJ593">
        <f>DG593+DH593</f>
        <v>0</v>
      </c>
      <c r="DK593">
        <v>1</v>
      </c>
      <c r="DL593" t="s">
        <v>927</v>
      </c>
      <c r="DM593">
        <v>6</v>
      </c>
      <c r="DN593" t="s">
        <v>922</v>
      </c>
      <c r="DO593">
        <v>1</v>
      </c>
    </row>
    <row r="594" spans="1:119" x14ac:dyDescent="0.2">
      <c r="A594">
        <f>ROW(Source!A627)</f>
        <v>627</v>
      </c>
      <c r="B594">
        <v>72309884</v>
      </c>
      <c r="C594">
        <v>72311787</v>
      </c>
      <c r="D594">
        <v>68783292</v>
      </c>
      <c r="E594">
        <v>1</v>
      </c>
      <c r="F594">
        <v>1</v>
      </c>
      <c r="G594">
        <v>1</v>
      </c>
      <c r="H594">
        <v>2</v>
      </c>
      <c r="I594" t="s">
        <v>1092</v>
      </c>
      <c r="J594" t="s">
        <v>1093</v>
      </c>
      <c r="K594" t="s">
        <v>1094</v>
      </c>
      <c r="L594">
        <v>1368</v>
      </c>
      <c r="N594">
        <v>1011</v>
      </c>
      <c r="O594" t="s">
        <v>926</v>
      </c>
      <c r="P594" t="s">
        <v>926</v>
      </c>
      <c r="Q594">
        <v>1</v>
      </c>
      <c r="W594">
        <v>0</v>
      </c>
      <c r="X594">
        <v>-697562808</v>
      </c>
      <c r="Y594">
        <f t="shared" si="181"/>
        <v>21.1</v>
      </c>
      <c r="AA594">
        <v>0</v>
      </c>
      <c r="AB594">
        <v>14.14</v>
      </c>
      <c r="AC594">
        <v>0</v>
      </c>
      <c r="AD594">
        <v>0</v>
      </c>
      <c r="AE594">
        <v>0</v>
      </c>
      <c r="AF594">
        <v>8.84</v>
      </c>
      <c r="AG594">
        <v>0</v>
      </c>
      <c r="AH594">
        <v>0</v>
      </c>
      <c r="AI594">
        <v>1</v>
      </c>
      <c r="AJ594">
        <v>1.6</v>
      </c>
      <c r="AK594">
        <v>1</v>
      </c>
      <c r="AL594">
        <v>1</v>
      </c>
      <c r="AM594">
        <v>2</v>
      </c>
      <c r="AN594">
        <v>0</v>
      </c>
      <c r="AO594">
        <v>0</v>
      </c>
      <c r="AP594">
        <v>1</v>
      </c>
      <c r="AQ594">
        <v>1</v>
      </c>
      <c r="AR594">
        <v>0</v>
      </c>
      <c r="AS594" t="s">
        <v>3</v>
      </c>
      <c r="AT594">
        <v>21.1</v>
      </c>
      <c r="AU594" t="s">
        <v>3</v>
      </c>
      <c r="AV594">
        <v>1</v>
      </c>
      <c r="AW594">
        <v>2</v>
      </c>
      <c r="AX594">
        <v>72311797</v>
      </c>
      <c r="AY594">
        <v>1</v>
      </c>
      <c r="AZ594">
        <v>0</v>
      </c>
      <c r="BA594">
        <v>649</v>
      </c>
      <c r="BB594">
        <v>1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186.524</v>
      </c>
      <c r="BL594">
        <v>0</v>
      </c>
      <c r="BM594">
        <v>0</v>
      </c>
      <c r="BN594">
        <v>0</v>
      </c>
      <c r="BO594">
        <v>0</v>
      </c>
      <c r="BP594">
        <v>1</v>
      </c>
      <c r="BQ594">
        <v>0</v>
      </c>
      <c r="BR594">
        <v>186.524</v>
      </c>
      <c r="BS594">
        <v>0</v>
      </c>
      <c r="BT594">
        <v>0</v>
      </c>
      <c r="BU594">
        <v>0</v>
      </c>
      <c r="BV594">
        <v>0</v>
      </c>
      <c r="BW594">
        <v>1</v>
      </c>
      <c r="CV594">
        <v>0</v>
      </c>
      <c r="CW594">
        <f>ROUND(Y594*Source!I627*DO594,7)</f>
        <v>0</v>
      </c>
      <c r="CX594">
        <f>ROUND(Y594*Source!I627,7)</f>
        <v>0</v>
      </c>
      <c r="CY594">
        <f>AB594</f>
        <v>14.14</v>
      </c>
      <c r="CZ594">
        <f>AF594</f>
        <v>8.84</v>
      </c>
      <c r="DA594">
        <f>AJ594</f>
        <v>1.6</v>
      </c>
      <c r="DB594">
        <f t="shared" si="182"/>
        <v>186.52</v>
      </c>
      <c r="DC594">
        <f t="shared" si="183"/>
        <v>0</v>
      </c>
      <c r="DD594" t="s">
        <v>3</v>
      </c>
      <c r="DE594" t="s">
        <v>3</v>
      </c>
      <c r="DF594">
        <f>ROUND(ROUND(AE594,2)*CX594,2)</f>
        <v>0</v>
      </c>
      <c r="DG594">
        <f>ROUND(ROUND(AF594*AJ594,2)*CX594,2)</f>
        <v>0</v>
      </c>
      <c r="DH594">
        <f t="shared" si="184"/>
        <v>0</v>
      </c>
      <c r="DI594">
        <f t="shared" si="185"/>
        <v>0</v>
      </c>
      <c r="DJ594">
        <f>DG594+DH594</f>
        <v>0</v>
      </c>
      <c r="DK594">
        <v>0</v>
      </c>
      <c r="DL594" t="s">
        <v>3</v>
      </c>
      <c r="DM594">
        <v>0</v>
      </c>
      <c r="DN594" t="s">
        <v>3</v>
      </c>
      <c r="DO594">
        <v>0</v>
      </c>
    </row>
    <row r="595" spans="1:119" x14ac:dyDescent="0.2">
      <c r="A595">
        <f>ROW(Source!A627)</f>
        <v>627</v>
      </c>
      <c r="B595">
        <v>72309884</v>
      </c>
      <c r="C595">
        <v>72311787</v>
      </c>
      <c r="D595">
        <v>68853831</v>
      </c>
      <c r="E595">
        <v>1</v>
      </c>
      <c r="F595">
        <v>1</v>
      </c>
      <c r="G595">
        <v>1</v>
      </c>
      <c r="H595">
        <v>3</v>
      </c>
      <c r="I595" t="s">
        <v>1095</v>
      </c>
      <c r="J595" t="s">
        <v>1096</v>
      </c>
      <c r="K595" t="s">
        <v>1097</v>
      </c>
      <c r="L595">
        <v>1346</v>
      </c>
      <c r="N595">
        <v>1009</v>
      </c>
      <c r="O595" t="s">
        <v>443</v>
      </c>
      <c r="P595" t="s">
        <v>443</v>
      </c>
      <c r="Q595">
        <v>1</v>
      </c>
      <c r="W595">
        <v>0</v>
      </c>
      <c r="X595">
        <v>-340272873</v>
      </c>
      <c r="Y595">
        <f t="shared" si="181"/>
        <v>22.2</v>
      </c>
      <c r="AA595">
        <v>96.25</v>
      </c>
      <c r="AB595">
        <v>0</v>
      </c>
      <c r="AC595">
        <v>0</v>
      </c>
      <c r="AD595">
        <v>0</v>
      </c>
      <c r="AE595">
        <v>61.7</v>
      </c>
      <c r="AF595">
        <v>0</v>
      </c>
      <c r="AG595">
        <v>0</v>
      </c>
      <c r="AH595">
        <v>0</v>
      </c>
      <c r="AI595">
        <v>1.56</v>
      </c>
      <c r="AJ595">
        <v>1</v>
      </c>
      <c r="AK595">
        <v>1</v>
      </c>
      <c r="AL595">
        <v>1</v>
      </c>
      <c r="AM595">
        <v>2</v>
      </c>
      <c r="AN595">
        <v>0</v>
      </c>
      <c r="AO595">
        <v>0</v>
      </c>
      <c r="AP595">
        <v>1</v>
      </c>
      <c r="AQ595">
        <v>1</v>
      </c>
      <c r="AR595">
        <v>0</v>
      </c>
      <c r="AS595" t="s">
        <v>3</v>
      </c>
      <c r="AT595">
        <v>22.2</v>
      </c>
      <c r="AU595" t="s">
        <v>3</v>
      </c>
      <c r="AV595">
        <v>0</v>
      </c>
      <c r="AW595">
        <v>2</v>
      </c>
      <c r="AX595">
        <v>72311798</v>
      </c>
      <c r="AY595">
        <v>1</v>
      </c>
      <c r="AZ595">
        <v>0</v>
      </c>
      <c r="BA595">
        <v>650</v>
      </c>
      <c r="BB595">
        <v>1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1369.74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1</v>
      </c>
      <c r="BQ595">
        <v>1369.74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1</v>
      </c>
      <c r="CV595">
        <v>0</v>
      </c>
      <c r="CW595">
        <v>0</v>
      </c>
      <c r="CX595">
        <f>ROUND(Y595*Source!I627,7)</f>
        <v>0</v>
      </c>
      <c r="CY595">
        <f>AA595</f>
        <v>96.25</v>
      </c>
      <c r="CZ595">
        <f>AE595</f>
        <v>61.7</v>
      </c>
      <c r="DA595">
        <f>AI595</f>
        <v>1.56</v>
      </c>
      <c r="DB595">
        <f t="shared" si="182"/>
        <v>1369.74</v>
      </c>
      <c r="DC595">
        <f t="shared" si="183"/>
        <v>0</v>
      </c>
      <c r="DD595" t="s">
        <v>3</v>
      </c>
      <c r="DE595" t="s">
        <v>3</v>
      </c>
      <c r="DF595">
        <f>ROUND(ROUND(AE595*AI595,2)*CX595,2)</f>
        <v>0</v>
      </c>
      <c r="DG595">
        <f t="shared" ref="DG595:DG600" si="188">ROUND(ROUND(AF595,2)*CX595,2)</f>
        <v>0</v>
      </c>
      <c r="DH595">
        <f t="shared" si="184"/>
        <v>0</v>
      </c>
      <c r="DI595">
        <f t="shared" si="185"/>
        <v>0</v>
      </c>
      <c r="DJ595">
        <f>DF595</f>
        <v>0</v>
      </c>
      <c r="DK595">
        <v>0</v>
      </c>
      <c r="DL595" t="s">
        <v>3</v>
      </c>
      <c r="DM595">
        <v>0</v>
      </c>
      <c r="DN595" t="s">
        <v>3</v>
      </c>
      <c r="DO595">
        <v>0</v>
      </c>
    </row>
    <row r="596" spans="1:119" x14ac:dyDescent="0.2">
      <c r="A596">
        <f>ROW(Source!A627)</f>
        <v>627</v>
      </c>
      <c r="B596">
        <v>72309884</v>
      </c>
      <c r="C596">
        <v>72311787</v>
      </c>
      <c r="D596">
        <v>68858915</v>
      </c>
      <c r="E596">
        <v>1</v>
      </c>
      <c r="F596">
        <v>1</v>
      </c>
      <c r="G596">
        <v>1</v>
      </c>
      <c r="H596">
        <v>3</v>
      </c>
      <c r="I596" t="s">
        <v>1098</v>
      </c>
      <c r="J596" t="s">
        <v>1099</v>
      </c>
      <c r="K596" t="s">
        <v>1100</v>
      </c>
      <c r="L596">
        <v>1348</v>
      </c>
      <c r="N596">
        <v>1009</v>
      </c>
      <c r="O596" t="s">
        <v>236</v>
      </c>
      <c r="P596" t="s">
        <v>236</v>
      </c>
      <c r="Q596">
        <v>1000</v>
      </c>
      <c r="W596">
        <v>0</v>
      </c>
      <c r="X596">
        <v>-1856565771</v>
      </c>
      <c r="Y596">
        <f t="shared" si="181"/>
        <v>5.1999999999999998E-2</v>
      </c>
      <c r="AA596">
        <v>74903.56</v>
      </c>
      <c r="AB596">
        <v>0</v>
      </c>
      <c r="AC596">
        <v>0</v>
      </c>
      <c r="AD596">
        <v>0</v>
      </c>
      <c r="AE596">
        <v>55898.18</v>
      </c>
      <c r="AF596">
        <v>0</v>
      </c>
      <c r="AG596">
        <v>0</v>
      </c>
      <c r="AH596">
        <v>0</v>
      </c>
      <c r="AI596">
        <v>1.34</v>
      </c>
      <c r="AJ596">
        <v>1</v>
      </c>
      <c r="AK596">
        <v>1</v>
      </c>
      <c r="AL596">
        <v>1</v>
      </c>
      <c r="AM596">
        <v>2</v>
      </c>
      <c r="AN596">
        <v>0</v>
      </c>
      <c r="AO596">
        <v>0</v>
      </c>
      <c r="AP596">
        <v>1</v>
      </c>
      <c r="AQ596">
        <v>1</v>
      </c>
      <c r="AR596">
        <v>0</v>
      </c>
      <c r="AS596" t="s">
        <v>3</v>
      </c>
      <c r="AT596">
        <v>5.1999999999999998E-2</v>
      </c>
      <c r="AU596" t="s">
        <v>3</v>
      </c>
      <c r="AV596">
        <v>0</v>
      </c>
      <c r="AW596">
        <v>2</v>
      </c>
      <c r="AX596">
        <v>72311799</v>
      </c>
      <c r="AY596">
        <v>1</v>
      </c>
      <c r="AZ596">
        <v>0</v>
      </c>
      <c r="BA596">
        <v>651</v>
      </c>
      <c r="BB596">
        <v>1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2906.7053599999999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1</v>
      </c>
      <c r="BQ596">
        <v>2906.7053599999999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1</v>
      </c>
      <c r="CV596">
        <v>0</v>
      </c>
      <c r="CW596">
        <v>0</v>
      </c>
      <c r="CX596">
        <f>ROUND(Y596*Source!I627,7)</f>
        <v>0</v>
      </c>
      <c r="CY596">
        <f>AA596</f>
        <v>74903.56</v>
      </c>
      <c r="CZ596">
        <f>AE596</f>
        <v>55898.18</v>
      </c>
      <c r="DA596">
        <f>AI596</f>
        <v>1.34</v>
      </c>
      <c r="DB596">
        <f t="shared" si="182"/>
        <v>2906.71</v>
      </c>
      <c r="DC596">
        <f t="shared" si="183"/>
        <v>0</v>
      </c>
      <c r="DD596" t="s">
        <v>3</v>
      </c>
      <c r="DE596" t="s">
        <v>3</v>
      </c>
      <c r="DF596">
        <f>ROUND(ROUND(AE596*AI596,2)*CX596,2)</f>
        <v>0</v>
      </c>
      <c r="DG596">
        <f t="shared" si="188"/>
        <v>0</v>
      </c>
      <c r="DH596">
        <f t="shared" si="184"/>
        <v>0</v>
      </c>
      <c r="DI596">
        <f t="shared" si="185"/>
        <v>0</v>
      </c>
      <c r="DJ596">
        <f>DF596</f>
        <v>0</v>
      </c>
      <c r="DK596">
        <v>0</v>
      </c>
      <c r="DL596" t="s">
        <v>3</v>
      </c>
      <c r="DM596">
        <v>0</v>
      </c>
      <c r="DN596" t="s">
        <v>3</v>
      </c>
      <c r="DO596">
        <v>0</v>
      </c>
    </row>
    <row r="597" spans="1:119" x14ac:dyDescent="0.2">
      <c r="A597">
        <f>ROW(Source!A628)</f>
        <v>628</v>
      </c>
      <c r="B597">
        <v>72309884</v>
      </c>
      <c r="C597">
        <v>72311801</v>
      </c>
      <c r="D597">
        <v>68776431</v>
      </c>
      <c r="E597">
        <v>117</v>
      </c>
      <c r="F597">
        <v>1</v>
      </c>
      <c r="G597">
        <v>1</v>
      </c>
      <c r="H597">
        <v>1</v>
      </c>
      <c r="I597" t="s">
        <v>1101</v>
      </c>
      <c r="J597" t="s">
        <v>3</v>
      </c>
      <c r="K597" t="s">
        <v>1102</v>
      </c>
      <c r="L597">
        <v>1191</v>
      </c>
      <c r="N597">
        <v>1013</v>
      </c>
      <c r="O597" t="s">
        <v>922</v>
      </c>
      <c r="P597" t="s">
        <v>922</v>
      </c>
      <c r="Q597">
        <v>1</v>
      </c>
      <c r="W597">
        <v>0</v>
      </c>
      <c r="X597">
        <v>44848675</v>
      </c>
      <c r="Y597">
        <f t="shared" si="181"/>
        <v>1.54</v>
      </c>
      <c r="AA597">
        <v>0</v>
      </c>
      <c r="AB597">
        <v>0</v>
      </c>
      <c r="AC597">
        <v>0</v>
      </c>
      <c r="AD597">
        <v>385.07</v>
      </c>
      <c r="AE597">
        <v>0</v>
      </c>
      <c r="AF597">
        <v>0</v>
      </c>
      <c r="AG597">
        <v>0</v>
      </c>
      <c r="AH597">
        <v>385.07</v>
      </c>
      <c r="AI597">
        <v>1</v>
      </c>
      <c r="AJ597">
        <v>1</v>
      </c>
      <c r="AK597">
        <v>1</v>
      </c>
      <c r="AL597">
        <v>1</v>
      </c>
      <c r="AM597">
        <v>-2</v>
      </c>
      <c r="AN597">
        <v>0</v>
      </c>
      <c r="AO597">
        <v>0</v>
      </c>
      <c r="AP597">
        <v>1</v>
      </c>
      <c r="AQ597">
        <v>1</v>
      </c>
      <c r="AR597">
        <v>0</v>
      </c>
      <c r="AS597" t="s">
        <v>3</v>
      </c>
      <c r="AT597">
        <v>1.54</v>
      </c>
      <c r="AU597" t="s">
        <v>3</v>
      </c>
      <c r="AV597">
        <v>1</v>
      </c>
      <c r="AW597">
        <v>2</v>
      </c>
      <c r="AX597">
        <v>72311814</v>
      </c>
      <c r="AY597">
        <v>2</v>
      </c>
      <c r="AZ597">
        <v>131072</v>
      </c>
      <c r="BA597">
        <v>653</v>
      </c>
      <c r="BB597">
        <v>1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593.00779999999997</v>
      </c>
      <c r="BN597">
        <v>1.54</v>
      </c>
      <c r="BO597">
        <v>0</v>
      </c>
      <c r="BP597">
        <v>1</v>
      </c>
      <c r="BQ597">
        <v>0</v>
      </c>
      <c r="BR597">
        <v>0</v>
      </c>
      <c r="BS597">
        <v>0</v>
      </c>
      <c r="BT597">
        <v>593.00779999999997</v>
      </c>
      <c r="BU597">
        <v>1.54</v>
      </c>
      <c r="BV597">
        <v>0</v>
      </c>
      <c r="BW597">
        <v>1</v>
      </c>
      <c r="CU597">
        <f>ROUND(AT597*Source!I628*AH597*AL597,2)</f>
        <v>593.01</v>
      </c>
      <c r="CV597">
        <f>ROUND(Y597*Source!I628,7)</f>
        <v>1.54</v>
      </c>
      <c r="CW597">
        <v>0</v>
      </c>
      <c r="CX597">
        <f>ROUND(Y597*Source!I628,7)</f>
        <v>1.54</v>
      </c>
      <c r="CY597">
        <f>AD597</f>
        <v>385.07</v>
      </c>
      <c r="CZ597">
        <f>AH597</f>
        <v>385.07</v>
      </c>
      <c r="DA597">
        <f>AL597</f>
        <v>1</v>
      </c>
      <c r="DB597">
        <f t="shared" si="182"/>
        <v>593.01</v>
      </c>
      <c r="DC597">
        <f t="shared" si="183"/>
        <v>0</v>
      </c>
      <c r="DD597" t="s">
        <v>3</v>
      </c>
      <c r="DE597" t="s">
        <v>3</v>
      </c>
      <c r="DF597">
        <f t="shared" ref="DF597:DF602" si="189">ROUND(ROUND(AE597,2)*CX597,2)</f>
        <v>0</v>
      </c>
      <c r="DG597">
        <f t="shared" si="188"/>
        <v>0</v>
      </c>
      <c r="DH597">
        <f t="shared" si="184"/>
        <v>0</v>
      </c>
      <c r="DI597">
        <f t="shared" si="185"/>
        <v>593.01</v>
      </c>
      <c r="DJ597">
        <f>DI597</f>
        <v>593.01</v>
      </c>
      <c r="DK597">
        <v>1</v>
      </c>
      <c r="DL597" t="s">
        <v>3</v>
      </c>
      <c r="DM597">
        <v>0</v>
      </c>
      <c r="DN597" t="s">
        <v>3</v>
      </c>
      <c r="DO597">
        <v>0</v>
      </c>
    </row>
    <row r="598" spans="1:119" x14ac:dyDescent="0.2">
      <c r="A598">
        <f>ROW(Source!A628)</f>
        <v>628</v>
      </c>
      <c r="B598">
        <v>72309884</v>
      </c>
      <c r="C598">
        <v>72311801</v>
      </c>
      <c r="D598">
        <v>68776608</v>
      </c>
      <c r="E598">
        <v>117</v>
      </c>
      <c r="F598">
        <v>1</v>
      </c>
      <c r="G598">
        <v>1</v>
      </c>
      <c r="H598">
        <v>1</v>
      </c>
      <c r="I598" t="s">
        <v>920</v>
      </c>
      <c r="J598" t="s">
        <v>3</v>
      </c>
      <c r="K598" t="s">
        <v>921</v>
      </c>
      <c r="L598">
        <v>1191</v>
      </c>
      <c r="N598">
        <v>1013</v>
      </c>
      <c r="O598" t="s">
        <v>922</v>
      </c>
      <c r="P598" t="s">
        <v>922</v>
      </c>
      <c r="Q598">
        <v>1</v>
      </c>
      <c r="W598">
        <v>0</v>
      </c>
      <c r="X598">
        <v>-1417349443</v>
      </c>
      <c r="Y598">
        <f t="shared" si="181"/>
        <v>0.48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1</v>
      </c>
      <c r="AJ598">
        <v>1</v>
      </c>
      <c r="AK598">
        <v>1</v>
      </c>
      <c r="AL598">
        <v>1</v>
      </c>
      <c r="AM598">
        <v>-2</v>
      </c>
      <c r="AN598">
        <v>0</v>
      </c>
      <c r="AO598">
        <v>0</v>
      </c>
      <c r="AP598">
        <v>1</v>
      </c>
      <c r="AQ598">
        <v>1</v>
      </c>
      <c r="AR598">
        <v>0</v>
      </c>
      <c r="AS598" t="s">
        <v>3</v>
      </c>
      <c r="AT598">
        <v>0.48</v>
      </c>
      <c r="AU598" t="s">
        <v>3</v>
      </c>
      <c r="AV598">
        <v>2</v>
      </c>
      <c r="AW598">
        <v>2</v>
      </c>
      <c r="AX598">
        <v>72311815</v>
      </c>
      <c r="AY598">
        <v>1</v>
      </c>
      <c r="AZ598">
        <v>0</v>
      </c>
      <c r="BA598">
        <v>654</v>
      </c>
      <c r="BB598">
        <v>1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CV598">
        <v>0</v>
      </c>
      <c r="CW598">
        <v>0</v>
      </c>
      <c r="CX598">
        <f>ROUND(Y598*Source!I628,7)</f>
        <v>0.48</v>
      </c>
      <c r="CY598">
        <f>AD598</f>
        <v>0</v>
      </c>
      <c r="CZ598">
        <f>AH598</f>
        <v>0</v>
      </c>
      <c r="DA598">
        <f>AL598</f>
        <v>1</v>
      </c>
      <c r="DB598">
        <f t="shared" si="182"/>
        <v>0</v>
      </c>
      <c r="DC598">
        <f t="shared" si="183"/>
        <v>0</v>
      </c>
      <c r="DD598" t="s">
        <v>3</v>
      </c>
      <c r="DE598" t="s">
        <v>3</v>
      </c>
      <c r="DF598">
        <f t="shared" si="189"/>
        <v>0</v>
      </c>
      <c r="DG598">
        <f t="shared" si="188"/>
        <v>0</v>
      </c>
      <c r="DH598">
        <f t="shared" si="184"/>
        <v>0</v>
      </c>
      <c r="DI598">
        <f t="shared" si="185"/>
        <v>0</v>
      </c>
      <c r="DJ598">
        <f>DI598</f>
        <v>0</v>
      </c>
      <c r="DK598">
        <v>0</v>
      </c>
      <c r="DL598" t="s">
        <v>3</v>
      </c>
      <c r="DM598">
        <v>0</v>
      </c>
      <c r="DN598" t="s">
        <v>3</v>
      </c>
      <c r="DO598">
        <v>0</v>
      </c>
    </row>
    <row r="599" spans="1:119" x14ac:dyDescent="0.2">
      <c r="A599">
        <f>ROW(Source!A628)</f>
        <v>628</v>
      </c>
      <c r="B599">
        <v>72309884</v>
      </c>
      <c r="C599">
        <v>72311801</v>
      </c>
      <c r="D599">
        <v>68783152</v>
      </c>
      <c r="E599">
        <v>1</v>
      </c>
      <c r="F599">
        <v>1</v>
      </c>
      <c r="G599">
        <v>1</v>
      </c>
      <c r="H599">
        <v>2</v>
      </c>
      <c r="I599" t="s">
        <v>1073</v>
      </c>
      <c r="J599" t="s">
        <v>1074</v>
      </c>
      <c r="K599" t="s">
        <v>1075</v>
      </c>
      <c r="L599">
        <v>1368</v>
      </c>
      <c r="N599">
        <v>1011</v>
      </c>
      <c r="O599" t="s">
        <v>926</v>
      </c>
      <c r="P599" t="s">
        <v>926</v>
      </c>
      <c r="Q599">
        <v>1</v>
      </c>
      <c r="W599">
        <v>0</v>
      </c>
      <c r="X599">
        <v>639918019</v>
      </c>
      <c r="Y599">
        <f t="shared" si="181"/>
        <v>0.25</v>
      </c>
      <c r="AA599">
        <v>0</v>
      </c>
      <c r="AB599">
        <v>1682.51</v>
      </c>
      <c r="AC599">
        <v>529.11</v>
      </c>
      <c r="AD599">
        <v>0</v>
      </c>
      <c r="AE599">
        <v>0</v>
      </c>
      <c r="AF599">
        <v>1682.51</v>
      </c>
      <c r="AG599">
        <v>529.11</v>
      </c>
      <c r="AH599">
        <v>0</v>
      </c>
      <c r="AI599">
        <v>1</v>
      </c>
      <c r="AJ599">
        <v>1</v>
      </c>
      <c r="AK599">
        <v>1</v>
      </c>
      <c r="AL599">
        <v>1</v>
      </c>
      <c r="AM599">
        <v>-2</v>
      </c>
      <c r="AN599">
        <v>0</v>
      </c>
      <c r="AO599">
        <v>0</v>
      </c>
      <c r="AP599">
        <v>1</v>
      </c>
      <c r="AQ599">
        <v>1</v>
      </c>
      <c r="AR599">
        <v>0</v>
      </c>
      <c r="AS599" t="s">
        <v>3</v>
      </c>
      <c r="AT599">
        <v>0.25</v>
      </c>
      <c r="AU599" t="s">
        <v>3</v>
      </c>
      <c r="AV599">
        <v>1</v>
      </c>
      <c r="AW599">
        <v>2</v>
      </c>
      <c r="AX599">
        <v>72311816</v>
      </c>
      <c r="AY599">
        <v>2</v>
      </c>
      <c r="AZ599">
        <v>98304</v>
      </c>
      <c r="BA599">
        <v>655</v>
      </c>
      <c r="BB599">
        <v>1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420.6275</v>
      </c>
      <c r="BL599">
        <v>132.2775</v>
      </c>
      <c r="BM599">
        <v>0</v>
      </c>
      <c r="BN599">
        <v>0</v>
      </c>
      <c r="BO599">
        <v>0.25</v>
      </c>
      <c r="BP599">
        <v>1</v>
      </c>
      <c r="BQ599">
        <v>0</v>
      </c>
      <c r="BR599">
        <v>420.6275</v>
      </c>
      <c r="BS599">
        <v>132.2775</v>
      </c>
      <c r="BT599">
        <v>0</v>
      </c>
      <c r="BU599">
        <v>0</v>
      </c>
      <c r="BV599">
        <v>0.25</v>
      </c>
      <c r="BW599">
        <v>1</v>
      </c>
      <c r="CV599">
        <v>0</v>
      </c>
      <c r="CW599">
        <f>ROUND(Y599*Source!I628*DO599,7)</f>
        <v>0.25</v>
      </c>
      <c r="CX599">
        <f>ROUND(Y599*Source!I628,7)</f>
        <v>0.25</v>
      </c>
      <c r="CY599">
        <f>AB599</f>
        <v>1682.51</v>
      </c>
      <c r="CZ599">
        <f>AF599</f>
        <v>1682.51</v>
      </c>
      <c r="DA599">
        <f>AJ599</f>
        <v>1</v>
      </c>
      <c r="DB599">
        <f t="shared" si="182"/>
        <v>420.63</v>
      </c>
      <c r="DC599">
        <f t="shared" si="183"/>
        <v>132.28</v>
      </c>
      <c r="DD599" t="s">
        <v>3</v>
      </c>
      <c r="DE599" t="s">
        <v>3</v>
      </c>
      <c r="DF599">
        <f t="shared" si="189"/>
        <v>0</v>
      </c>
      <c r="DG599">
        <f t="shared" si="188"/>
        <v>420.63</v>
      </c>
      <c r="DH599">
        <f t="shared" si="184"/>
        <v>132.28</v>
      </c>
      <c r="DI599">
        <f t="shared" si="185"/>
        <v>0</v>
      </c>
      <c r="DJ599">
        <f>DG599+DH599</f>
        <v>552.91</v>
      </c>
      <c r="DK599">
        <v>1</v>
      </c>
      <c r="DL599" t="s">
        <v>927</v>
      </c>
      <c r="DM599">
        <v>6</v>
      </c>
      <c r="DN599" t="s">
        <v>922</v>
      </c>
      <c r="DO599">
        <v>1</v>
      </c>
    </row>
    <row r="600" spans="1:119" x14ac:dyDescent="0.2">
      <c r="A600">
        <f>ROW(Source!A628)</f>
        <v>628</v>
      </c>
      <c r="B600">
        <v>72309884</v>
      </c>
      <c r="C600">
        <v>72311801</v>
      </c>
      <c r="D600">
        <v>68784047</v>
      </c>
      <c r="E600">
        <v>1</v>
      </c>
      <c r="F600">
        <v>1</v>
      </c>
      <c r="G600">
        <v>1</v>
      </c>
      <c r="H600">
        <v>2</v>
      </c>
      <c r="I600" t="s">
        <v>978</v>
      </c>
      <c r="J600" t="s">
        <v>979</v>
      </c>
      <c r="K600" t="s">
        <v>980</v>
      </c>
      <c r="L600">
        <v>1368</v>
      </c>
      <c r="N600">
        <v>1011</v>
      </c>
      <c r="O600" t="s">
        <v>926</v>
      </c>
      <c r="P600" t="s">
        <v>926</v>
      </c>
      <c r="Q600">
        <v>1</v>
      </c>
      <c r="W600">
        <v>0</v>
      </c>
      <c r="X600">
        <v>-849950259</v>
      </c>
      <c r="Y600">
        <f t="shared" si="181"/>
        <v>0.23</v>
      </c>
      <c r="AA600">
        <v>0</v>
      </c>
      <c r="AB600">
        <v>579.09</v>
      </c>
      <c r="AC600">
        <v>393.89</v>
      </c>
      <c r="AD600">
        <v>0</v>
      </c>
      <c r="AE600">
        <v>0</v>
      </c>
      <c r="AF600">
        <v>579.09</v>
      </c>
      <c r="AG600">
        <v>393.89</v>
      </c>
      <c r="AH600">
        <v>0</v>
      </c>
      <c r="AI600">
        <v>1</v>
      </c>
      <c r="AJ600">
        <v>1</v>
      </c>
      <c r="AK600">
        <v>1</v>
      </c>
      <c r="AL600">
        <v>1</v>
      </c>
      <c r="AM600">
        <v>-2</v>
      </c>
      <c r="AN600">
        <v>0</v>
      </c>
      <c r="AO600">
        <v>0</v>
      </c>
      <c r="AP600">
        <v>1</v>
      </c>
      <c r="AQ600">
        <v>1</v>
      </c>
      <c r="AR600">
        <v>0</v>
      </c>
      <c r="AS600" t="s">
        <v>3</v>
      </c>
      <c r="AT600">
        <v>0.23</v>
      </c>
      <c r="AU600" t="s">
        <v>3</v>
      </c>
      <c r="AV600">
        <v>1</v>
      </c>
      <c r="AW600">
        <v>2</v>
      </c>
      <c r="AX600">
        <v>72311817</v>
      </c>
      <c r="AY600">
        <v>2</v>
      </c>
      <c r="AZ600">
        <v>98304</v>
      </c>
      <c r="BA600">
        <v>656</v>
      </c>
      <c r="BB600">
        <v>1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133.19070000000002</v>
      </c>
      <c r="BL600">
        <v>90.594700000000003</v>
      </c>
      <c r="BM600">
        <v>0</v>
      </c>
      <c r="BN600">
        <v>0</v>
      </c>
      <c r="BO600">
        <v>0.23</v>
      </c>
      <c r="BP600">
        <v>1</v>
      </c>
      <c r="BQ600">
        <v>0</v>
      </c>
      <c r="BR600">
        <v>133.19070000000002</v>
      </c>
      <c r="BS600">
        <v>90.594700000000003</v>
      </c>
      <c r="BT600">
        <v>0</v>
      </c>
      <c r="BU600">
        <v>0</v>
      </c>
      <c r="BV600">
        <v>0.23</v>
      </c>
      <c r="BW600">
        <v>1</v>
      </c>
      <c r="CV600">
        <v>0</v>
      </c>
      <c r="CW600">
        <f>ROUND(Y600*Source!I628*DO600,7)</f>
        <v>0.23</v>
      </c>
      <c r="CX600">
        <f>ROUND(Y600*Source!I628,7)</f>
        <v>0.23</v>
      </c>
      <c r="CY600">
        <f>AB600</f>
        <v>579.09</v>
      </c>
      <c r="CZ600">
        <f>AF600</f>
        <v>579.09</v>
      </c>
      <c r="DA600">
        <f>AJ600</f>
        <v>1</v>
      </c>
      <c r="DB600">
        <f t="shared" si="182"/>
        <v>133.19</v>
      </c>
      <c r="DC600">
        <f t="shared" si="183"/>
        <v>90.59</v>
      </c>
      <c r="DD600" t="s">
        <v>3</v>
      </c>
      <c r="DE600" t="s">
        <v>3</v>
      </c>
      <c r="DF600">
        <f t="shared" si="189"/>
        <v>0</v>
      </c>
      <c r="DG600">
        <f t="shared" si="188"/>
        <v>133.19</v>
      </c>
      <c r="DH600">
        <f t="shared" si="184"/>
        <v>90.59</v>
      </c>
      <c r="DI600">
        <f t="shared" si="185"/>
        <v>0</v>
      </c>
      <c r="DJ600">
        <f>DG600+DH600</f>
        <v>223.78</v>
      </c>
      <c r="DK600">
        <v>1</v>
      </c>
      <c r="DL600" t="s">
        <v>947</v>
      </c>
      <c r="DM600">
        <v>4</v>
      </c>
      <c r="DN600" t="s">
        <v>922</v>
      </c>
      <c r="DO600">
        <v>1</v>
      </c>
    </row>
    <row r="601" spans="1:119" x14ac:dyDescent="0.2">
      <c r="A601">
        <f>ROW(Source!A628)</f>
        <v>628</v>
      </c>
      <c r="B601">
        <v>72309884</v>
      </c>
      <c r="C601">
        <v>72311801</v>
      </c>
      <c r="D601">
        <v>68784205</v>
      </c>
      <c r="E601">
        <v>1</v>
      </c>
      <c r="F601">
        <v>1</v>
      </c>
      <c r="G601">
        <v>1</v>
      </c>
      <c r="H601">
        <v>2</v>
      </c>
      <c r="I601" t="s">
        <v>981</v>
      </c>
      <c r="J601" t="s">
        <v>982</v>
      </c>
      <c r="K601" t="s">
        <v>983</v>
      </c>
      <c r="L601">
        <v>1368</v>
      </c>
      <c r="N601">
        <v>1011</v>
      </c>
      <c r="O601" t="s">
        <v>926</v>
      </c>
      <c r="P601" t="s">
        <v>926</v>
      </c>
      <c r="Q601">
        <v>1</v>
      </c>
      <c r="W601">
        <v>0</v>
      </c>
      <c r="X601">
        <v>-880363394</v>
      </c>
      <c r="Y601">
        <f t="shared" si="181"/>
        <v>0.01</v>
      </c>
      <c r="AA601">
        <v>0</v>
      </c>
      <c r="AB601">
        <v>5.66</v>
      </c>
      <c r="AC601">
        <v>0</v>
      </c>
      <c r="AD601">
        <v>0</v>
      </c>
      <c r="AE601">
        <v>0</v>
      </c>
      <c r="AF601">
        <v>4.3499999999999996</v>
      </c>
      <c r="AG601">
        <v>0</v>
      </c>
      <c r="AH601">
        <v>0</v>
      </c>
      <c r="AI601">
        <v>1</v>
      </c>
      <c r="AJ601">
        <v>1.3</v>
      </c>
      <c r="AK601">
        <v>1</v>
      </c>
      <c r="AL601">
        <v>1</v>
      </c>
      <c r="AM601">
        <v>2</v>
      </c>
      <c r="AN601">
        <v>0</v>
      </c>
      <c r="AO601">
        <v>0</v>
      </c>
      <c r="AP601">
        <v>1</v>
      </c>
      <c r="AQ601">
        <v>1</v>
      </c>
      <c r="AR601">
        <v>0</v>
      </c>
      <c r="AS601" t="s">
        <v>3</v>
      </c>
      <c r="AT601">
        <v>0.01</v>
      </c>
      <c r="AU601" t="s">
        <v>3</v>
      </c>
      <c r="AV601">
        <v>1</v>
      </c>
      <c r="AW601">
        <v>2</v>
      </c>
      <c r="AX601">
        <v>72311818</v>
      </c>
      <c r="AY601">
        <v>1</v>
      </c>
      <c r="AZ601">
        <v>0</v>
      </c>
      <c r="BA601">
        <v>657</v>
      </c>
      <c r="BB601">
        <v>1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4.3499999999999997E-2</v>
      </c>
      <c r="BL601">
        <v>0</v>
      </c>
      <c r="BM601">
        <v>0</v>
      </c>
      <c r="BN601">
        <v>0</v>
      </c>
      <c r="BO601">
        <v>0</v>
      </c>
      <c r="BP601">
        <v>1</v>
      </c>
      <c r="BQ601">
        <v>0</v>
      </c>
      <c r="BR601">
        <v>4.3499999999999997E-2</v>
      </c>
      <c r="BS601">
        <v>0</v>
      </c>
      <c r="BT601">
        <v>0</v>
      </c>
      <c r="BU601">
        <v>0</v>
      </c>
      <c r="BV601">
        <v>0</v>
      </c>
      <c r="BW601">
        <v>1</v>
      </c>
      <c r="CV601">
        <v>0</v>
      </c>
      <c r="CW601">
        <f>ROUND(Y601*Source!I628*DO601,7)</f>
        <v>0</v>
      </c>
      <c r="CX601">
        <f>ROUND(Y601*Source!I628,7)</f>
        <v>0.01</v>
      </c>
      <c r="CY601">
        <f>AB601</f>
        <v>5.66</v>
      </c>
      <c r="CZ601">
        <f>AF601</f>
        <v>4.3499999999999996</v>
      </c>
      <c r="DA601">
        <f>AJ601</f>
        <v>1.3</v>
      </c>
      <c r="DB601">
        <f t="shared" si="182"/>
        <v>0.04</v>
      </c>
      <c r="DC601">
        <f t="shared" si="183"/>
        <v>0</v>
      </c>
      <c r="DD601" t="s">
        <v>3</v>
      </c>
      <c r="DE601" t="s">
        <v>3</v>
      </c>
      <c r="DF601">
        <f t="shared" si="189"/>
        <v>0</v>
      </c>
      <c r="DG601">
        <f>ROUND(ROUND(AF601*AJ601,2)*CX601,2)</f>
        <v>0.06</v>
      </c>
      <c r="DH601">
        <f t="shared" si="184"/>
        <v>0</v>
      </c>
      <c r="DI601">
        <f t="shared" si="185"/>
        <v>0</v>
      </c>
      <c r="DJ601">
        <f>DG601+DH601</f>
        <v>0.06</v>
      </c>
      <c r="DK601">
        <v>0</v>
      </c>
      <c r="DL601" t="s">
        <v>3</v>
      </c>
      <c r="DM601">
        <v>0</v>
      </c>
      <c r="DN601" t="s">
        <v>3</v>
      </c>
      <c r="DO601">
        <v>0</v>
      </c>
    </row>
    <row r="602" spans="1:119" x14ac:dyDescent="0.2">
      <c r="A602">
        <f>ROW(Source!A628)</f>
        <v>628</v>
      </c>
      <c r="B602">
        <v>72309884</v>
      </c>
      <c r="C602">
        <v>72311801</v>
      </c>
      <c r="D602">
        <v>68784243</v>
      </c>
      <c r="E602">
        <v>1</v>
      </c>
      <c r="F602">
        <v>1</v>
      </c>
      <c r="G602">
        <v>1</v>
      </c>
      <c r="H602">
        <v>2</v>
      </c>
      <c r="I602" t="s">
        <v>941</v>
      </c>
      <c r="J602" t="s">
        <v>942</v>
      </c>
      <c r="K602" t="s">
        <v>943</v>
      </c>
      <c r="L602">
        <v>1368</v>
      </c>
      <c r="N602">
        <v>1011</v>
      </c>
      <c r="O602" t="s">
        <v>926</v>
      </c>
      <c r="P602" t="s">
        <v>926</v>
      </c>
      <c r="Q602">
        <v>1</v>
      </c>
      <c r="W602">
        <v>0</v>
      </c>
      <c r="X602">
        <v>303316554</v>
      </c>
      <c r="Y602">
        <f t="shared" si="181"/>
        <v>0.41</v>
      </c>
      <c r="AA602">
        <v>0</v>
      </c>
      <c r="AB602">
        <v>42.96</v>
      </c>
      <c r="AC602">
        <v>0</v>
      </c>
      <c r="AD602">
        <v>0</v>
      </c>
      <c r="AE602">
        <v>0</v>
      </c>
      <c r="AF602">
        <v>42.96</v>
      </c>
      <c r="AG602">
        <v>0</v>
      </c>
      <c r="AH602">
        <v>0</v>
      </c>
      <c r="AI602">
        <v>1</v>
      </c>
      <c r="AJ602">
        <v>1</v>
      </c>
      <c r="AK602">
        <v>1</v>
      </c>
      <c r="AL602">
        <v>1</v>
      </c>
      <c r="AM602">
        <v>-2</v>
      </c>
      <c r="AN602">
        <v>0</v>
      </c>
      <c r="AO602">
        <v>0</v>
      </c>
      <c r="AP602">
        <v>1</v>
      </c>
      <c r="AQ602">
        <v>1</v>
      </c>
      <c r="AR602">
        <v>0</v>
      </c>
      <c r="AS602" t="s">
        <v>3</v>
      </c>
      <c r="AT602">
        <v>0.41</v>
      </c>
      <c r="AU602" t="s">
        <v>3</v>
      </c>
      <c r="AV602">
        <v>1</v>
      </c>
      <c r="AW602">
        <v>2</v>
      </c>
      <c r="AX602">
        <v>72311819</v>
      </c>
      <c r="AY602">
        <v>2</v>
      </c>
      <c r="AZ602">
        <v>32768</v>
      </c>
      <c r="BA602">
        <v>658</v>
      </c>
      <c r="BB602">
        <v>1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17.613599999999998</v>
      </c>
      <c r="BL602">
        <v>0</v>
      </c>
      <c r="BM602">
        <v>0</v>
      </c>
      <c r="BN602">
        <v>0</v>
      </c>
      <c r="BO602">
        <v>0</v>
      </c>
      <c r="BP602">
        <v>1</v>
      </c>
      <c r="BQ602">
        <v>0</v>
      </c>
      <c r="BR602">
        <v>17.613599999999998</v>
      </c>
      <c r="BS602">
        <v>0</v>
      </c>
      <c r="BT602">
        <v>0</v>
      </c>
      <c r="BU602">
        <v>0</v>
      </c>
      <c r="BV602">
        <v>0</v>
      </c>
      <c r="BW602">
        <v>1</v>
      </c>
      <c r="CV602">
        <v>0</v>
      </c>
      <c r="CW602">
        <f>ROUND(Y602*Source!I628*DO602,7)</f>
        <v>0</v>
      </c>
      <c r="CX602">
        <f>ROUND(Y602*Source!I628,7)</f>
        <v>0.41</v>
      </c>
      <c r="CY602">
        <f>AB602</f>
        <v>42.96</v>
      </c>
      <c r="CZ602">
        <f>AF602</f>
        <v>42.96</v>
      </c>
      <c r="DA602">
        <f>AJ602</f>
        <v>1</v>
      </c>
      <c r="DB602">
        <f t="shared" si="182"/>
        <v>17.61</v>
      </c>
      <c r="DC602">
        <f t="shared" si="183"/>
        <v>0</v>
      </c>
      <c r="DD602" t="s">
        <v>3</v>
      </c>
      <c r="DE602" t="s">
        <v>3</v>
      </c>
      <c r="DF602">
        <f t="shared" si="189"/>
        <v>0</v>
      </c>
      <c r="DG602">
        <f t="shared" ref="DG602:DG609" si="190">ROUND(ROUND(AF602,2)*CX602,2)</f>
        <v>17.61</v>
      </c>
      <c r="DH602">
        <f t="shared" si="184"/>
        <v>0</v>
      </c>
      <c r="DI602">
        <f t="shared" si="185"/>
        <v>0</v>
      </c>
      <c r="DJ602">
        <f>DG602+DH602</f>
        <v>17.61</v>
      </c>
      <c r="DK602">
        <v>1</v>
      </c>
      <c r="DL602" t="s">
        <v>3</v>
      </c>
      <c r="DM602">
        <v>0</v>
      </c>
      <c r="DN602" t="s">
        <v>3</v>
      </c>
      <c r="DO602">
        <v>0</v>
      </c>
    </row>
    <row r="603" spans="1:119" x14ac:dyDescent="0.2">
      <c r="A603">
        <f>ROW(Source!A628)</f>
        <v>628</v>
      </c>
      <c r="B603">
        <v>72309884</v>
      </c>
      <c r="C603">
        <v>72311801</v>
      </c>
      <c r="D603">
        <v>68849298</v>
      </c>
      <c r="E603">
        <v>1</v>
      </c>
      <c r="F603">
        <v>1</v>
      </c>
      <c r="G603">
        <v>1</v>
      </c>
      <c r="H603">
        <v>3</v>
      </c>
      <c r="I603" t="s">
        <v>984</v>
      </c>
      <c r="J603" t="s">
        <v>985</v>
      </c>
      <c r="K603" t="s">
        <v>986</v>
      </c>
      <c r="L603">
        <v>1339</v>
      </c>
      <c r="N603">
        <v>1007</v>
      </c>
      <c r="O603" t="s">
        <v>231</v>
      </c>
      <c r="P603" t="s">
        <v>231</v>
      </c>
      <c r="Q603">
        <v>1</v>
      </c>
      <c r="W603">
        <v>0</v>
      </c>
      <c r="X603">
        <v>-2058989610</v>
      </c>
      <c r="Y603">
        <f t="shared" si="181"/>
        <v>1.4999999999999999E-2</v>
      </c>
      <c r="AA603">
        <v>105.47</v>
      </c>
      <c r="AB603">
        <v>0</v>
      </c>
      <c r="AC603">
        <v>0</v>
      </c>
      <c r="AD603">
        <v>0</v>
      </c>
      <c r="AE603">
        <v>114.64</v>
      </c>
      <c r="AF603">
        <v>0</v>
      </c>
      <c r="AG603">
        <v>0</v>
      </c>
      <c r="AH603">
        <v>0</v>
      </c>
      <c r="AI603">
        <v>0.92</v>
      </c>
      <c r="AJ603">
        <v>1</v>
      </c>
      <c r="AK603">
        <v>1</v>
      </c>
      <c r="AL603">
        <v>1</v>
      </c>
      <c r="AM603">
        <v>2</v>
      </c>
      <c r="AN603">
        <v>0</v>
      </c>
      <c r="AO603">
        <v>0</v>
      </c>
      <c r="AP603">
        <v>1</v>
      </c>
      <c r="AQ603">
        <v>1</v>
      </c>
      <c r="AR603">
        <v>0</v>
      </c>
      <c r="AS603" t="s">
        <v>3</v>
      </c>
      <c r="AT603">
        <v>1.4999999999999999E-2</v>
      </c>
      <c r="AU603" t="s">
        <v>3</v>
      </c>
      <c r="AV603">
        <v>0</v>
      </c>
      <c r="AW603">
        <v>2</v>
      </c>
      <c r="AX603">
        <v>72311820</v>
      </c>
      <c r="AY603">
        <v>2</v>
      </c>
      <c r="AZ603">
        <v>16384</v>
      </c>
      <c r="BA603">
        <v>659</v>
      </c>
      <c r="BB603">
        <v>1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1.7196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1</v>
      </c>
      <c r="BQ603">
        <v>1.7196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1</v>
      </c>
      <c r="CV603">
        <v>0</v>
      </c>
      <c r="CW603">
        <v>0</v>
      </c>
      <c r="CX603">
        <f>ROUND(Y603*Source!I628,7)</f>
        <v>1.4999999999999999E-2</v>
      </c>
      <c r="CY603">
        <f t="shared" ref="CY603:CY608" si="191">AA603</f>
        <v>105.47</v>
      </c>
      <c r="CZ603">
        <f t="shared" ref="CZ603:CZ608" si="192">AE603</f>
        <v>114.64</v>
      </c>
      <c r="DA603">
        <f t="shared" ref="DA603:DA608" si="193">AI603</f>
        <v>0.92</v>
      </c>
      <c r="DB603">
        <f t="shared" si="182"/>
        <v>1.72</v>
      </c>
      <c r="DC603">
        <f t="shared" si="183"/>
        <v>0</v>
      </c>
      <c r="DD603" t="s">
        <v>3</v>
      </c>
      <c r="DE603" t="s">
        <v>3</v>
      </c>
      <c r="DF603">
        <f>ROUND(ROUND(AE603*AI603,2)*CX603,2)</f>
        <v>1.58</v>
      </c>
      <c r="DG603">
        <f t="shared" si="190"/>
        <v>0</v>
      </c>
      <c r="DH603">
        <f t="shared" si="184"/>
        <v>0</v>
      </c>
      <c r="DI603">
        <f t="shared" si="185"/>
        <v>0</v>
      </c>
      <c r="DJ603">
        <f t="shared" ref="DJ603:DJ608" si="194">DF603</f>
        <v>1.58</v>
      </c>
      <c r="DK603">
        <v>0</v>
      </c>
      <c r="DL603" t="s">
        <v>3</v>
      </c>
      <c r="DM603">
        <v>0</v>
      </c>
      <c r="DN603" t="s">
        <v>3</v>
      </c>
      <c r="DO603">
        <v>0</v>
      </c>
    </row>
    <row r="604" spans="1:119" x14ac:dyDescent="0.2">
      <c r="A604">
        <f>ROW(Source!A628)</f>
        <v>628</v>
      </c>
      <c r="B604">
        <v>72309884</v>
      </c>
      <c r="C604">
        <v>72311801</v>
      </c>
      <c r="D604">
        <v>68849302</v>
      </c>
      <c r="E604">
        <v>1</v>
      </c>
      <c r="F604">
        <v>1</v>
      </c>
      <c r="G604">
        <v>1</v>
      </c>
      <c r="H604">
        <v>3</v>
      </c>
      <c r="I604" t="s">
        <v>987</v>
      </c>
      <c r="J604" t="s">
        <v>988</v>
      </c>
      <c r="K604" t="s">
        <v>989</v>
      </c>
      <c r="L604">
        <v>1346</v>
      </c>
      <c r="N604">
        <v>1009</v>
      </c>
      <c r="O604" t="s">
        <v>443</v>
      </c>
      <c r="P604" t="s">
        <v>443</v>
      </c>
      <c r="Q604">
        <v>1</v>
      </c>
      <c r="W604">
        <v>0</v>
      </c>
      <c r="X604">
        <v>-1568219933</v>
      </c>
      <c r="Y604">
        <f t="shared" si="181"/>
        <v>3.5</v>
      </c>
      <c r="AA604">
        <v>53.38</v>
      </c>
      <c r="AB604">
        <v>0</v>
      </c>
      <c r="AC604">
        <v>0</v>
      </c>
      <c r="AD604">
        <v>0</v>
      </c>
      <c r="AE604">
        <v>41.38</v>
      </c>
      <c r="AF604">
        <v>0</v>
      </c>
      <c r="AG604">
        <v>0</v>
      </c>
      <c r="AH604">
        <v>0</v>
      </c>
      <c r="AI604">
        <v>1.29</v>
      </c>
      <c r="AJ604">
        <v>1</v>
      </c>
      <c r="AK604">
        <v>1</v>
      </c>
      <c r="AL604">
        <v>1</v>
      </c>
      <c r="AM604">
        <v>2</v>
      </c>
      <c r="AN604">
        <v>0</v>
      </c>
      <c r="AO604">
        <v>0</v>
      </c>
      <c r="AP604">
        <v>1</v>
      </c>
      <c r="AQ604">
        <v>1</v>
      </c>
      <c r="AR604">
        <v>0</v>
      </c>
      <c r="AS604" t="s">
        <v>3</v>
      </c>
      <c r="AT604">
        <v>3.5</v>
      </c>
      <c r="AU604" t="s">
        <v>3</v>
      </c>
      <c r="AV604">
        <v>0</v>
      </c>
      <c r="AW604">
        <v>2</v>
      </c>
      <c r="AX604">
        <v>72311821</v>
      </c>
      <c r="AY604">
        <v>1</v>
      </c>
      <c r="AZ604">
        <v>0</v>
      </c>
      <c r="BA604">
        <v>660</v>
      </c>
      <c r="BB604">
        <v>1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144.83000000000001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1</v>
      </c>
      <c r="BQ604">
        <v>144.83000000000001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1</v>
      </c>
      <c r="CV604">
        <v>0</v>
      </c>
      <c r="CW604">
        <v>0</v>
      </c>
      <c r="CX604">
        <f>ROUND(Y604*Source!I628,7)</f>
        <v>3.5</v>
      </c>
      <c r="CY604">
        <f t="shared" si="191"/>
        <v>53.38</v>
      </c>
      <c r="CZ604">
        <f t="shared" si="192"/>
        <v>41.38</v>
      </c>
      <c r="DA604">
        <f t="shared" si="193"/>
        <v>1.29</v>
      </c>
      <c r="DB604">
        <f t="shared" si="182"/>
        <v>144.83000000000001</v>
      </c>
      <c r="DC604">
        <f t="shared" si="183"/>
        <v>0</v>
      </c>
      <c r="DD604" t="s">
        <v>3</v>
      </c>
      <c r="DE604" t="s">
        <v>3</v>
      </c>
      <c r="DF604">
        <f>ROUND(ROUND(AE604*AI604,2)*CX604,2)</f>
        <v>186.83</v>
      </c>
      <c r="DG604">
        <f t="shared" si="190"/>
        <v>0</v>
      </c>
      <c r="DH604">
        <f t="shared" si="184"/>
        <v>0</v>
      </c>
      <c r="DI604">
        <f t="shared" si="185"/>
        <v>0</v>
      </c>
      <c r="DJ604">
        <f t="shared" si="194"/>
        <v>186.83</v>
      </c>
      <c r="DK604">
        <v>0</v>
      </c>
      <c r="DL604" t="s">
        <v>3</v>
      </c>
      <c r="DM604">
        <v>0</v>
      </c>
      <c r="DN604" t="s">
        <v>3</v>
      </c>
      <c r="DO604">
        <v>0</v>
      </c>
    </row>
    <row r="605" spans="1:119" x14ac:dyDescent="0.2">
      <c r="A605">
        <f>ROW(Source!A628)</f>
        <v>628</v>
      </c>
      <c r="B605">
        <v>72309884</v>
      </c>
      <c r="C605">
        <v>72311801</v>
      </c>
      <c r="D605">
        <v>68851323</v>
      </c>
      <c r="E605">
        <v>1</v>
      </c>
      <c r="F605">
        <v>1</v>
      </c>
      <c r="G605">
        <v>1</v>
      </c>
      <c r="H605">
        <v>3</v>
      </c>
      <c r="I605" t="s">
        <v>951</v>
      </c>
      <c r="J605" t="s">
        <v>952</v>
      </c>
      <c r="K605" t="s">
        <v>953</v>
      </c>
      <c r="L605">
        <v>1383</v>
      </c>
      <c r="N605">
        <v>1013</v>
      </c>
      <c r="O605" t="s">
        <v>954</v>
      </c>
      <c r="P605" t="s">
        <v>954</v>
      </c>
      <c r="Q605">
        <v>1</v>
      </c>
      <c r="W605">
        <v>0</v>
      </c>
      <c r="X605">
        <v>1840299850</v>
      </c>
      <c r="Y605">
        <f t="shared" si="181"/>
        <v>0.16200000000000001</v>
      </c>
      <c r="AA605">
        <v>9.35</v>
      </c>
      <c r="AB605">
        <v>0</v>
      </c>
      <c r="AC605">
        <v>0</v>
      </c>
      <c r="AD605">
        <v>0</v>
      </c>
      <c r="AE605">
        <v>9.35</v>
      </c>
      <c r="AF605">
        <v>0</v>
      </c>
      <c r="AG605">
        <v>0</v>
      </c>
      <c r="AH605">
        <v>0</v>
      </c>
      <c r="AI605">
        <v>1</v>
      </c>
      <c r="AJ605">
        <v>1</v>
      </c>
      <c r="AK605">
        <v>1</v>
      </c>
      <c r="AL605">
        <v>1</v>
      </c>
      <c r="AM605">
        <v>-2</v>
      </c>
      <c r="AN605">
        <v>0</v>
      </c>
      <c r="AO605">
        <v>0</v>
      </c>
      <c r="AP605">
        <v>1</v>
      </c>
      <c r="AQ605">
        <v>1</v>
      </c>
      <c r="AR605">
        <v>0</v>
      </c>
      <c r="AS605" t="s">
        <v>3</v>
      </c>
      <c r="AT605">
        <v>0.16200000000000001</v>
      </c>
      <c r="AU605" t="s">
        <v>3</v>
      </c>
      <c r="AV605">
        <v>0</v>
      </c>
      <c r="AW605">
        <v>2</v>
      </c>
      <c r="AX605">
        <v>72311822</v>
      </c>
      <c r="AY605">
        <v>1</v>
      </c>
      <c r="AZ605">
        <v>0</v>
      </c>
      <c r="BA605">
        <v>661</v>
      </c>
      <c r="BB605">
        <v>1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1.5146999999999999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1</v>
      </c>
      <c r="BQ605">
        <v>1.5146999999999999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1</v>
      </c>
      <c r="CV605">
        <v>0</v>
      </c>
      <c r="CW605">
        <v>0</v>
      </c>
      <c r="CX605">
        <f>ROUND(Y605*Source!I628,7)</f>
        <v>0.16200000000000001</v>
      </c>
      <c r="CY605">
        <f t="shared" si="191"/>
        <v>9.35</v>
      </c>
      <c r="CZ605">
        <f t="shared" si="192"/>
        <v>9.35</v>
      </c>
      <c r="DA605">
        <f t="shared" si="193"/>
        <v>1</v>
      </c>
      <c r="DB605">
        <f t="shared" si="182"/>
        <v>1.51</v>
      </c>
      <c r="DC605">
        <f t="shared" si="183"/>
        <v>0</v>
      </c>
      <c r="DD605" t="s">
        <v>3</v>
      </c>
      <c r="DE605" t="s">
        <v>3</v>
      </c>
      <c r="DF605">
        <f>ROUND(ROUND(AE605,2)*CX605,2)</f>
        <v>1.51</v>
      </c>
      <c r="DG605">
        <f t="shared" si="190"/>
        <v>0</v>
      </c>
      <c r="DH605">
        <f t="shared" si="184"/>
        <v>0</v>
      </c>
      <c r="DI605">
        <f t="shared" si="185"/>
        <v>0</v>
      </c>
      <c r="DJ605">
        <f t="shared" si="194"/>
        <v>1.51</v>
      </c>
      <c r="DK605">
        <v>1</v>
      </c>
      <c r="DL605" t="s">
        <v>3</v>
      </c>
      <c r="DM605">
        <v>0</v>
      </c>
      <c r="DN605" t="s">
        <v>3</v>
      </c>
      <c r="DO605">
        <v>0</v>
      </c>
    </row>
    <row r="606" spans="1:119" x14ac:dyDescent="0.2">
      <c r="A606">
        <f>ROW(Source!A628)</f>
        <v>628</v>
      </c>
      <c r="B606">
        <v>72309884</v>
      </c>
      <c r="C606">
        <v>72311801</v>
      </c>
      <c r="D606">
        <v>68852066</v>
      </c>
      <c r="E606">
        <v>1</v>
      </c>
      <c r="F606">
        <v>1</v>
      </c>
      <c r="G606">
        <v>1</v>
      </c>
      <c r="H606">
        <v>3</v>
      </c>
      <c r="I606" t="s">
        <v>955</v>
      </c>
      <c r="J606" t="s">
        <v>956</v>
      </c>
      <c r="K606" t="s">
        <v>957</v>
      </c>
      <c r="L606">
        <v>1346</v>
      </c>
      <c r="N606">
        <v>1009</v>
      </c>
      <c r="O606" t="s">
        <v>443</v>
      </c>
      <c r="P606" t="s">
        <v>443</v>
      </c>
      <c r="Q606">
        <v>1</v>
      </c>
      <c r="W606">
        <v>0</v>
      </c>
      <c r="X606">
        <v>-163259778</v>
      </c>
      <c r="Y606">
        <f t="shared" si="181"/>
        <v>0.09</v>
      </c>
      <c r="AA606">
        <v>144.74</v>
      </c>
      <c r="AB606">
        <v>0</v>
      </c>
      <c r="AC606">
        <v>0</v>
      </c>
      <c r="AD606">
        <v>0</v>
      </c>
      <c r="AE606">
        <v>155.63</v>
      </c>
      <c r="AF606">
        <v>0</v>
      </c>
      <c r="AG606">
        <v>0</v>
      </c>
      <c r="AH606">
        <v>0</v>
      </c>
      <c r="AI606">
        <v>0.93</v>
      </c>
      <c r="AJ606">
        <v>1</v>
      </c>
      <c r="AK606">
        <v>1</v>
      </c>
      <c r="AL606">
        <v>1</v>
      </c>
      <c r="AM606">
        <v>2</v>
      </c>
      <c r="AN606">
        <v>0</v>
      </c>
      <c r="AO606">
        <v>0</v>
      </c>
      <c r="AP606">
        <v>1</v>
      </c>
      <c r="AQ606">
        <v>1</v>
      </c>
      <c r="AR606">
        <v>0</v>
      </c>
      <c r="AS606" t="s">
        <v>3</v>
      </c>
      <c r="AT606">
        <v>0.09</v>
      </c>
      <c r="AU606" t="s">
        <v>3</v>
      </c>
      <c r="AV606">
        <v>0</v>
      </c>
      <c r="AW606">
        <v>2</v>
      </c>
      <c r="AX606">
        <v>72311823</v>
      </c>
      <c r="AY606">
        <v>1</v>
      </c>
      <c r="AZ606">
        <v>0</v>
      </c>
      <c r="BA606">
        <v>662</v>
      </c>
      <c r="BB606">
        <v>1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14.006699999999999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1</v>
      </c>
      <c r="BQ606">
        <v>14.006699999999999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1</v>
      </c>
      <c r="CV606">
        <v>0</v>
      </c>
      <c r="CW606">
        <v>0</v>
      </c>
      <c r="CX606">
        <f>ROUND(Y606*Source!I628,7)</f>
        <v>0.09</v>
      </c>
      <c r="CY606">
        <f t="shared" si="191"/>
        <v>144.74</v>
      </c>
      <c r="CZ606">
        <f t="shared" si="192"/>
        <v>155.63</v>
      </c>
      <c r="DA606">
        <f t="shared" si="193"/>
        <v>0.93</v>
      </c>
      <c r="DB606">
        <f t="shared" si="182"/>
        <v>14.01</v>
      </c>
      <c r="DC606">
        <f t="shared" si="183"/>
        <v>0</v>
      </c>
      <c r="DD606" t="s">
        <v>3</v>
      </c>
      <c r="DE606" t="s">
        <v>3</v>
      </c>
      <c r="DF606">
        <f>ROUND(ROUND(AE606*AI606,2)*CX606,2)</f>
        <v>13.03</v>
      </c>
      <c r="DG606">
        <f t="shared" si="190"/>
        <v>0</v>
      </c>
      <c r="DH606">
        <f t="shared" si="184"/>
        <v>0</v>
      </c>
      <c r="DI606">
        <f t="shared" si="185"/>
        <v>0</v>
      </c>
      <c r="DJ606">
        <f t="shared" si="194"/>
        <v>13.03</v>
      </c>
      <c r="DK606">
        <v>0</v>
      </c>
      <c r="DL606" t="s">
        <v>3</v>
      </c>
      <c r="DM606">
        <v>0</v>
      </c>
      <c r="DN606" t="s">
        <v>3</v>
      </c>
      <c r="DO606">
        <v>0</v>
      </c>
    </row>
    <row r="607" spans="1:119" x14ac:dyDescent="0.2">
      <c r="A607">
        <f>ROW(Source!A628)</f>
        <v>628</v>
      </c>
      <c r="B607">
        <v>72309884</v>
      </c>
      <c r="C607">
        <v>72311801</v>
      </c>
      <c r="D607">
        <v>68854405</v>
      </c>
      <c r="E607">
        <v>1</v>
      </c>
      <c r="F607">
        <v>1</v>
      </c>
      <c r="G607">
        <v>1</v>
      </c>
      <c r="H607">
        <v>3</v>
      </c>
      <c r="I607" t="s">
        <v>1103</v>
      </c>
      <c r="J607" t="s">
        <v>1104</v>
      </c>
      <c r="K607" t="s">
        <v>1105</v>
      </c>
      <c r="L607">
        <v>1339</v>
      </c>
      <c r="N607">
        <v>1007</v>
      </c>
      <c r="O607" t="s">
        <v>231</v>
      </c>
      <c r="P607" t="s">
        <v>231</v>
      </c>
      <c r="Q607">
        <v>1</v>
      </c>
      <c r="W607">
        <v>0</v>
      </c>
      <c r="X607">
        <v>85499050</v>
      </c>
      <c r="Y607">
        <f t="shared" si="181"/>
        <v>0.02</v>
      </c>
      <c r="AA607">
        <v>2006.46</v>
      </c>
      <c r="AB607">
        <v>0</v>
      </c>
      <c r="AC607">
        <v>0</v>
      </c>
      <c r="AD607">
        <v>0</v>
      </c>
      <c r="AE607">
        <v>565.20000000000005</v>
      </c>
      <c r="AF607">
        <v>0</v>
      </c>
      <c r="AG607">
        <v>0</v>
      </c>
      <c r="AH607">
        <v>0</v>
      </c>
      <c r="AI607">
        <v>3.55</v>
      </c>
      <c r="AJ607">
        <v>1</v>
      </c>
      <c r="AK607">
        <v>1</v>
      </c>
      <c r="AL607">
        <v>1</v>
      </c>
      <c r="AM607">
        <v>2</v>
      </c>
      <c r="AN607">
        <v>0</v>
      </c>
      <c r="AO607">
        <v>0</v>
      </c>
      <c r="AP607">
        <v>1</v>
      </c>
      <c r="AQ607">
        <v>1</v>
      </c>
      <c r="AR607">
        <v>0</v>
      </c>
      <c r="AS607" t="s">
        <v>3</v>
      </c>
      <c r="AT607">
        <v>0.02</v>
      </c>
      <c r="AU607" t="s">
        <v>3</v>
      </c>
      <c r="AV607">
        <v>0</v>
      </c>
      <c r="AW607">
        <v>2</v>
      </c>
      <c r="AX607">
        <v>72311824</v>
      </c>
      <c r="AY607">
        <v>1</v>
      </c>
      <c r="AZ607">
        <v>0</v>
      </c>
      <c r="BA607">
        <v>663</v>
      </c>
      <c r="BB607">
        <v>1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11.304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1</v>
      </c>
      <c r="BQ607">
        <v>11.304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1</v>
      </c>
      <c r="CV607">
        <v>0</v>
      </c>
      <c r="CW607">
        <v>0</v>
      </c>
      <c r="CX607">
        <f>ROUND(Y607*Source!I628,7)</f>
        <v>0.02</v>
      </c>
      <c r="CY607">
        <f t="shared" si="191"/>
        <v>2006.46</v>
      </c>
      <c r="CZ607">
        <f t="shared" si="192"/>
        <v>565.20000000000005</v>
      </c>
      <c r="DA607">
        <f t="shared" si="193"/>
        <v>3.55</v>
      </c>
      <c r="DB607">
        <f t="shared" si="182"/>
        <v>11.3</v>
      </c>
      <c r="DC607">
        <f t="shared" si="183"/>
        <v>0</v>
      </c>
      <c r="DD607" t="s">
        <v>3</v>
      </c>
      <c r="DE607" t="s">
        <v>3</v>
      </c>
      <c r="DF607">
        <f>ROUND(ROUND(AE607*AI607,2)*CX607,2)</f>
        <v>40.130000000000003</v>
      </c>
      <c r="DG607">
        <f t="shared" si="190"/>
        <v>0</v>
      </c>
      <c r="DH607">
        <f t="shared" si="184"/>
        <v>0</v>
      </c>
      <c r="DI607">
        <f t="shared" si="185"/>
        <v>0</v>
      </c>
      <c r="DJ607">
        <f t="shared" si="194"/>
        <v>40.130000000000003</v>
      </c>
      <c r="DK607">
        <v>0</v>
      </c>
      <c r="DL607" t="s">
        <v>3</v>
      </c>
      <c r="DM607">
        <v>0</v>
      </c>
      <c r="DN607" t="s">
        <v>3</v>
      </c>
      <c r="DO607">
        <v>0</v>
      </c>
    </row>
    <row r="608" spans="1:119" x14ac:dyDescent="0.2">
      <c r="A608">
        <f>ROW(Source!A628)</f>
        <v>628</v>
      </c>
      <c r="B608">
        <v>72309884</v>
      </c>
      <c r="C608">
        <v>72311801</v>
      </c>
      <c r="D608">
        <v>68854889</v>
      </c>
      <c r="E608">
        <v>1</v>
      </c>
      <c r="F608">
        <v>1</v>
      </c>
      <c r="G608">
        <v>1</v>
      </c>
      <c r="H608">
        <v>3</v>
      </c>
      <c r="I608" t="s">
        <v>1106</v>
      </c>
      <c r="J608" t="s">
        <v>1107</v>
      </c>
      <c r="K608" t="s">
        <v>1108</v>
      </c>
      <c r="L608">
        <v>1339</v>
      </c>
      <c r="N608">
        <v>1007</v>
      </c>
      <c r="O608" t="s">
        <v>231</v>
      </c>
      <c r="P608" t="s">
        <v>231</v>
      </c>
      <c r="Q608">
        <v>1</v>
      </c>
      <c r="W608">
        <v>0</v>
      </c>
      <c r="X608">
        <v>1446887125</v>
      </c>
      <c r="Y608">
        <f t="shared" si="181"/>
        <v>1E-3</v>
      </c>
      <c r="AA608">
        <v>6397.5</v>
      </c>
      <c r="AB608">
        <v>0</v>
      </c>
      <c r="AC608">
        <v>0</v>
      </c>
      <c r="AD608">
        <v>0</v>
      </c>
      <c r="AE608">
        <v>4442.71</v>
      </c>
      <c r="AF608">
        <v>0</v>
      </c>
      <c r="AG608">
        <v>0</v>
      </c>
      <c r="AH608">
        <v>0</v>
      </c>
      <c r="AI608">
        <v>1.44</v>
      </c>
      <c r="AJ608">
        <v>1</v>
      </c>
      <c r="AK608">
        <v>1</v>
      </c>
      <c r="AL608">
        <v>1</v>
      </c>
      <c r="AM608">
        <v>2</v>
      </c>
      <c r="AN608">
        <v>0</v>
      </c>
      <c r="AO608">
        <v>0</v>
      </c>
      <c r="AP608">
        <v>1</v>
      </c>
      <c r="AQ608">
        <v>1</v>
      </c>
      <c r="AR608">
        <v>0</v>
      </c>
      <c r="AS608" t="s">
        <v>3</v>
      </c>
      <c r="AT608">
        <v>1E-3</v>
      </c>
      <c r="AU608" t="s">
        <v>3</v>
      </c>
      <c r="AV608">
        <v>0</v>
      </c>
      <c r="AW608">
        <v>2</v>
      </c>
      <c r="AX608">
        <v>72311825</v>
      </c>
      <c r="AY608">
        <v>1</v>
      </c>
      <c r="AZ608">
        <v>0</v>
      </c>
      <c r="BA608">
        <v>664</v>
      </c>
      <c r="BB608">
        <v>1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4.4427099999999999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1</v>
      </c>
      <c r="BQ608">
        <v>4.4427099999999999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1</v>
      </c>
      <c r="CV608">
        <v>0</v>
      </c>
      <c r="CW608">
        <v>0</v>
      </c>
      <c r="CX608">
        <f>ROUND(Y608*Source!I628,7)</f>
        <v>1E-3</v>
      </c>
      <c r="CY608">
        <f t="shared" si="191"/>
        <v>6397.5</v>
      </c>
      <c r="CZ608">
        <f t="shared" si="192"/>
        <v>4442.71</v>
      </c>
      <c r="DA608">
        <f t="shared" si="193"/>
        <v>1.44</v>
      </c>
      <c r="DB608">
        <f t="shared" si="182"/>
        <v>4.4400000000000004</v>
      </c>
      <c r="DC608">
        <f t="shared" si="183"/>
        <v>0</v>
      </c>
      <c r="DD608" t="s">
        <v>3</v>
      </c>
      <c r="DE608" t="s">
        <v>3</v>
      </c>
      <c r="DF608">
        <f>ROUND(ROUND(AE608*AI608,2)*CX608,2)</f>
        <v>6.4</v>
      </c>
      <c r="DG608">
        <f t="shared" si="190"/>
        <v>0</v>
      </c>
      <c r="DH608">
        <f t="shared" si="184"/>
        <v>0</v>
      </c>
      <c r="DI608">
        <f t="shared" si="185"/>
        <v>0</v>
      </c>
      <c r="DJ608">
        <f t="shared" si="194"/>
        <v>6.4</v>
      </c>
      <c r="DK608">
        <v>0</v>
      </c>
      <c r="DL608" t="s">
        <v>3</v>
      </c>
      <c r="DM608">
        <v>0</v>
      </c>
      <c r="DN608" t="s">
        <v>3</v>
      </c>
      <c r="DO608">
        <v>0</v>
      </c>
    </row>
    <row r="609" spans="1:119" x14ac:dyDescent="0.2">
      <c r="A609">
        <f>ROW(Source!A630)</f>
        <v>630</v>
      </c>
      <c r="B609">
        <v>72309884</v>
      </c>
      <c r="C609">
        <v>72311830</v>
      </c>
      <c r="D609">
        <v>68776460</v>
      </c>
      <c r="E609">
        <v>117</v>
      </c>
      <c r="F609">
        <v>1</v>
      </c>
      <c r="G609">
        <v>1</v>
      </c>
      <c r="H609">
        <v>1</v>
      </c>
      <c r="I609" t="s">
        <v>1010</v>
      </c>
      <c r="J609" t="s">
        <v>3</v>
      </c>
      <c r="K609" t="s">
        <v>1011</v>
      </c>
      <c r="L609">
        <v>1191</v>
      </c>
      <c r="N609">
        <v>1013</v>
      </c>
      <c r="O609" t="s">
        <v>922</v>
      </c>
      <c r="P609" t="s">
        <v>922</v>
      </c>
      <c r="Q609">
        <v>1</v>
      </c>
      <c r="W609">
        <v>0</v>
      </c>
      <c r="X609">
        <v>1521243167</v>
      </c>
      <c r="Y609">
        <f t="shared" si="181"/>
        <v>5.7</v>
      </c>
      <c r="AA609">
        <v>0</v>
      </c>
      <c r="AB609">
        <v>0</v>
      </c>
      <c r="AC609">
        <v>0</v>
      </c>
      <c r="AD609">
        <v>435.05</v>
      </c>
      <c r="AE609">
        <v>0</v>
      </c>
      <c r="AF609">
        <v>0</v>
      </c>
      <c r="AG609">
        <v>0</v>
      </c>
      <c r="AH609">
        <v>435.05</v>
      </c>
      <c r="AI609">
        <v>1</v>
      </c>
      <c r="AJ609">
        <v>1</v>
      </c>
      <c r="AK609">
        <v>1</v>
      </c>
      <c r="AL609">
        <v>1</v>
      </c>
      <c r="AM609">
        <v>-2</v>
      </c>
      <c r="AN609">
        <v>0</v>
      </c>
      <c r="AO609">
        <v>0</v>
      </c>
      <c r="AP609">
        <v>1</v>
      </c>
      <c r="AQ609">
        <v>1</v>
      </c>
      <c r="AR609">
        <v>0</v>
      </c>
      <c r="AS609" t="s">
        <v>3</v>
      </c>
      <c r="AT609">
        <v>5.7</v>
      </c>
      <c r="AU609" t="s">
        <v>3</v>
      </c>
      <c r="AV609">
        <v>1</v>
      </c>
      <c r="AW609">
        <v>2</v>
      </c>
      <c r="AX609">
        <v>72311836</v>
      </c>
      <c r="AY609">
        <v>2</v>
      </c>
      <c r="AZ609">
        <v>131072</v>
      </c>
      <c r="BA609">
        <v>668</v>
      </c>
      <c r="BB609">
        <v>1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2479.7850000000003</v>
      </c>
      <c r="BN609">
        <v>5.7</v>
      </c>
      <c r="BO609">
        <v>0</v>
      </c>
      <c r="BP609">
        <v>1</v>
      </c>
      <c r="BQ609">
        <v>0</v>
      </c>
      <c r="BR609">
        <v>0</v>
      </c>
      <c r="BS609">
        <v>0</v>
      </c>
      <c r="BT609">
        <v>2479.7850000000003</v>
      </c>
      <c r="BU609">
        <v>5.7</v>
      </c>
      <c r="BV609">
        <v>0</v>
      </c>
      <c r="BW609">
        <v>1</v>
      </c>
      <c r="CU609">
        <f>ROUND(AT609*Source!I630*AH609*AL609,2)</f>
        <v>24.8</v>
      </c>
      <c r="CV609">
        <f>ROUND(Y609*Source!I630,7)</f>
        <v>5.7000000000000002E-2</v>
      </c>
      <c r="CW609">
        <v>0</v>
      </c>
      <c r="CX609">
        <f>ROUND(Y609*Source!I630,7)</f>
        <v>5.7000000000000002E-2</v>
      </c>
      <c r="CY609">
        <f>AD609</f>
        <v>435.05</v>
      </c>
      <c r="CZ609">
        <f>AH609</f>
        <v>435.05</v>
      </c>
      <c r="DA609">
        <f>AL609</f>
        <v>1</v>
      </c>
      <c r="DB609">
        <f t="shared" si="182"/>
        <v>2479.79</v>
      </c>
      <c r="DC609">
        <f t="shared" si="183"/>
        <v>0</v>
      </c>
      <c r="DD609" t="s">
        <v>3</v>
      </c>
      <c r="DE609" t="s">
        <v>3</v>
      </c>
      <c r="DF609">
        <f>ROUND(ROUND(AE609,2)*CX609,2)</f>
        <v>0</v>
      </c>
      <c r="DG609">
        <f t="shared" si="190"/>
        <v>0</v>
      </c>
      <c r="DH609">
        <f t="shared" si="184"/>
        <v>0</v>
      </c>
      <c r="DI609">
        <f t="shared" si="185"/>
        <v>24.8</v>
      </c>
      <c r="DJ609">
        <f>DI609</f>
        <v>24.8</v>
      </c>
      <c r="DK609">
        <v>1</v>
      </c>
      <c r="DL609" t="s">
        <v>3</v>
      </c>
      <c r="DM609">
        <v>0</v>
      </c>
      <c r="DN609" t="s">
        <v>3</v>
      </c>
      <c r="DO609">
        <v>0</v>
      </c>
    </row>
    <row r="610" spans="1:119" x14ac:dyDescent="0.2">
      <c r="A610">
        <f>ROW(Source!A630)</f>
        <v>630</v>
      </c>
      <c r="B610">
        <v>72309884</v>
      </c>
      <c r="C610">
        <v>72311830</v>
      </c>
      <c r="D610">
        <v>68783264</v>
      </c>
      <c r="E610">
        <v>1</v>
      </c>
      <c r="F610">
        <v>1</v>
      </c>
      <c r="G610">
        <v>1</v>
      </c>
      <c r="H610">
        <v>2</v>
      </c>
      <c r="I610" t="s">
        <v>1012</v>
      </c>
      <c r="J610" t="s">
        <v>1013</v>
      </c>
      <c r="K610" t="s">
        <v>1014</v>
      </c>
      <c r="L610">
        <v>1368</v>
      </c>
      <c r="N610">
        <v>1011</v>
      </c>
      <c r="O610" t="s">
        <v>926</v>
      </c>
      <c r="P610" t="s">
        <v>926</v>
      </c>
      <c r="Q610">
        <v>1</v>
      </c>
      <c r="W610">
        <v>0</v>
      </c>
      <c r="X610">
        <v>1607532600</v>
      </c>
      <c r="Y610">
        <f t="shared" si="181"/>
        <v>0.9</v>
      </c>
      <c r="AA610">
        <v>0</v>
      </c>
      <c r="AB610">
        <v>460.05</v>
      </c>
      <c r="AC610">
        <v>0</v>
      </c>
      <c r="AD610">
        <v>0</v>
      </c>
      <c r="AE610">
        <v>0</v>
      </c>
      <c r="AF610">
        <v>345.9</v>
      </c>
      <c r="AG610">
        <v>0</v>
      </c>
      <c r="AH610">
        <v>0</v>
      </c>
      <c r="AI610">
        <v>1</v>
      </c>
      <c r="AJ610">
        <v>1.33</v>
      </c>
      <c r="AK610">
        <v>1</v>
      </c>
      <c r="AL610">
        <v>1</v>
      </c>
      <c r="AM610">
        <v>2</v>
      </c>
      <c r="AN610">
        <v>0</v>
      </c>
      <c r="AO610">
        <v>0</v>
      </c>
      <c r="AP610">
        <v>1</v>
      </c>
      <c r="AQ610">
        <v>1</v>
      </c>
      <c r="AR610">
        <v>0</v>
      </c>
      <c r="AS610" t="s">
        <v>3</v>
      </c>
      <c r="AT610">
        <v>0.9</v>
      </c>
      <c r="AU610" t="s">
        <v>3</v>
      </c>
      <c r="AV610">
        <v>1</v>
      </c>
      <c r="AW610">
        <v>2</v>
      </c>
      <c r="AX610">
        <v>72311837</v>
      </c>
      <c r="AY610">
        <v>1</v>
      </c>
      <c r="AZ610">
        <v>0</v>
      </c>
      <c r="BA610">
        <v>669</v>
      </c>
      <c r="BB610">
        <v>1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311.31</v>
      </c>
      <c r="BL610">
        <v>0</v>
      </c>
      <c r="BM610">
        <v>0</v>
      </c>
      <c r="BN610">
        <v>0</v>
      </c>
      <c r="BO610">
        <v>0</v>
      </c>
      <c r="BP610">
        <v>1</v>
      </c>
      <c r="BQ610">
        <v>0</v>
      </c>
      <c r="BR610">
        <v>311.31</v>
      </c>
      <c r="BS610">
        <v>0</v>
      </c>
      <c r="BT610">
        <v>0</v>
      </c>
      <c r="BU610">
        <v>0</v>
      </c>
      <c r="BV610">
        <v>0</v>
      </c>
      <c r="BW610">
        <v>1</v>
      </c>
      <c r="CV610">
        <v>0</v>
      </c>
      <c r="CW610">
        <f>ROUND(Y610*Source!I630*DO610,7)</f>
        <v>0</v>
      </c>
      <c r="CX610">
        <f>ROUND(Y610*Source!I630,7)</f>
        <v>8.9999999999999993E-3</v>
      </c>
      <c r="CY610">
        <f>AB610</f>
        <v>460.05</v>
      </c>
      <c r="CZ610">
        <f>AF610</f>
        <v>345.9</v>
      </c>
      <c r="DA610">
        <f>AJ610</f>
        <v>1.33</v>
      </c>
      <c r="DB610">
        <f t="shared" si="182"/>
        <v>311.31</v>
      </c>
      <c r="DC610">
        <f t="shared" si="183"/>
        <v>0</v>
      </c>
      <c r="DD610" t="s">
        <v>3</v>
      </c>
      <c r="DE610" t="s">
        <v>3</v>
      </c>
      <c r="DF610">
        <f>ROUND(ROUND(AE610,2)*CX610,2)</f>
        <v>0</v>
      </c>
      <c r="DG610">
        <f>ROUND(ROUND(AF610*AJ610,2)*CX610,2)</f>
        <v>4.1399999999999997</v>
      </c>
      <c r="DH610">
        <f t="shared" si="184"/>
        <v>0</v>
      </c>
      <c r="DI610">
        <f t="shared" si="185"/>
        <v>0</v>
      </c>
      <c r="DJ610">
        <f>DG610+DH610</f>
        <v>4.1399999999999997</v>
      </c>
      <c r="DK610">
        <v>0</v>
      </c>
      <c r="DL610" t="s">
        <v>3</v>
      </c>
      <c r="DM610">
        <v>0</v>
      </c>
      <c r="DN610" t="s">
        <v>3</v>
      </c>
      <c r="DO610">
        <v>0</v>
      </c>
    </row>
    <row r="611" spans="1:119" x14ac:dyDescent="0.2">
      <c r="A611">
        <f>ROW(Source!A630)</f>
        <v>630</v>
      </c>
      <c r="B611">
        <v>72309884</v>
      </c>
      <c r="C611">
        <v>72311830</v>
      </c>
      <c r="D611">
        <v>68784085</v>
      </c>
      <c r="E611">
        <v>1</v>
      </c>
      <c r="F611">
        <v>1</v>
      </c>
      <c r="G611">
        <v>1</v>
      </c>
      <c r="H611">
        <v>2</v>
      </c>
      <c r="I611" t="s">
        <v>1015</v>
      </c>
      <c r="J611" t="s">
        <v>1016</v>
      </c>
      <c r="K611" t="s">
        <v>1017</v>
      </c>
      <c r="L611">
        <v>1368</v>
      </c>
      <c r="N611">
        <v>1011</v>
      </c>
      <c r="O611" t="s">
        <v>926</v>
      </c>
      <c r="P611" t="s">
        <v>926</v>
      </c>
      <c r="Q611">
        <v>1</v>
      </c>
      <c r="W611">
        <v>0</v>
      </c>
      <c r="X611">
        <v>1814047766</v>
      </c>
      <c r="Y611">
        <f t="shared" si="181"/>
        <v>0.48</v>
      </c>
      <c r="AA611">
        <v>0</v>
      </c>
      <c r="AB611">
        <v>47.48</v>
      </c>
      <c r="AC611">
        <v>0</v>
      </c>
      <c r="AD611">
        <v>0</v>
      </c>
      <c r="AE611">
        <v>0</v>
      </c>
      <c r="AF611">
        <v>27.13</v>
      </c>
      <c r="AG611">
        <v>0</v>
      </c>
      <c r="AH611">
        <v>0</v>
      </c>
      <c r="AI611">
        <v>1</v>
      </c>
      <c r="AJ611">
        <v>1.75</v>
      </c>
      <c r="AK611">
        <v>1</v>
      </c>
      <c r="AL611">
        <v>1</v>
      </c>
      <c r="AM611">
        <v>2</v>
      </c>
      <c r="AN611">
        <v>0</v>
      </c>
      <c r="AO611">
        <v>0</v>
      </c>
      <c r="AP611">
        <v>1</v>
      </c>
      <c r="AQ611">
        <v>1</v>
      </c>
      <c r="AR611">
        <v>0</v>
      </c>
      <c r="AS611" t="s">
        <v>3</v>
      </c>
      <c r="AT611">
        <v>0.48</v>
      </c>
      <c r="AU611" t="s">
        <v>3</v>
      </c>
      <c r="AV611">
        <v>1</v>
      </c>
      <c r="AW611">
        <v>2</v>
      </c>
      <c r="AX611">
        <v>72311838</v>
      </c>
      <c r="AY611">
        <v>1</v>
      </c>
      <c r="AZ611">
        <v>0</v>
      </c>
      <c r="BA611">
        <v>670</v>
      </c>
      <c r="BB611">
        <v>1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13.022399999999999</v>
      </c>
      <c r="BL611">
        <v>0</v>
      </c>
      <c r="BM611">
        <v>0</v>
      </c>
      <c r="BN611">
        <v>0</v>
      </c>
      <c r="BO611">
        <v>0</v>
      </c>
      <c r="BP611">
        <v>1</v>
      </c>
      <c r="BQ611">
        <v>0</v>
      </c>
      <c r="BR611">
        <v>13.022399999999999</v>
      </c>
      <c r="BS611">
        <v>0</v>
      </c>
      <c r="BT611">
        <v>0</v>
      </c>
      <c r="BU611">
        <v>0</v>
      </c>
      <c r="BV611">
        <v>0</v>
      </c>
      <c r="BW611">
        <v>1</v>
      </c>
      <c r="CV611">
        <v>0</v>
      </c>
      <c r="CW611">
        <f>ROUND(Y611*Source!I630*DO611,7)</f>
        <v>0</v>
      </c>
      <c r="CX611">
        <f>ROUND(Y611*Source!I630,7)</f>
        <v>4.7999999999999996E-3</v>
      </c>
      <c r="CY611">
        <f>AB611</f>
        <v>47.48</v>
      </c>
      <c r="CZ611">
        <f>AF611</f>
        <v>27.13</v>
      </c>
      <c r="DA611">
        <f>AJ611</f>
        <v>1.75</v>
      </c>
      <c r="DB611">
        <f t="shared" si="182"/>
        <v>13.02</v>
      </c>
      <c r="DC611">
        <f t="shared" si="183"/>
        <v>0</v>
      </c>
      <c r="DD611" t="s">
        <v>3</v>
      </c>
      <c r="DE611" t="s">
        <v>3</v>
      </c>
      <c r="DF611">
        <f>ROUND(ROUND(AE611,2)*CX611,2)</f>
        <v>0</v>
      </c>
      <c r="DG611">
        <f>ROUND(ROUND(AF611*AJ611,2)*CX611,2)</f>
        <v>0.23</v>
      </c>
      <c r="DH611">
        <f t="shared" si="184"/>
        <v>0</v>
      </c>
      <c r="DI611">
        <f t="shared" si="185"/>
        <v>0</v>
      </c>
      <c r="DJ611">
        <f>DG611+DH611</f>
        <v>0.23</v>
      </c>
      <c r="DK611">
        <v>0</v>
      </c>
      <c r="DL611" t="s">
        <v>3</v>
      </c>
      <c r="DM611">
        <v>0</v>
      </c>
      <c r="DN611" t="s">
        <v>3</v>
      </c>
      <c r="DO611">
        <v>0</v>
      </c>
    </row>
    <row r="612" spans="1:119" x14ac:dyDescent="0.2">
      <c r="A612">
        <f>ROW(Source!A630)</f>
        <v>630</v>
      </c>
      <c r="B612">
        <v>72309884</v>
      </c>
      <c r="C612">
        <v>72311830</v>
      </c>
      <c r="D612">
        <v>68893836</v>
      </c>
      <c r="E612">
        <v>1</v>
      </c>
      <c r="F612">
        <v>1</v>
      </c>
      <c r="G612">
        <v>1</v>
      </c>
      <c r="H612">
        <v>3</v>
      </c>
      <c r="I612" t="s">
        <v>285</v>
      </c>
      <c r="J612" t="s">
        <v>287</v>
      </c>
      <c r="K612" t="s">
        <v>286</v>
      </c>
      <c r="L612">
        <v>1301</v>
      </c>
      <c r="N612">
        <v>1003</v>
      </c>
      <c r="O612" t="s">
        <v>113</v>
      </c>
      <c r="P612" t="s">
        <v>113</v>
      </c>
      <c r="Q612">
        <v>1</v>
      </c>
      <c r="W612">
        <v>0</v>
      </c>
      <c r="X612">
        <v>185860161</v>
      </c>
      <c r="Y612">
        <f t="shared" si="181"/>
        <v>100</v>
      </c>
      <c r="AA612">
        <v>57.83</v>
      </c>
      <c r="AB612">
        <v>0</v>
      </c>
      <c r="AC612">
        <v>0</v>
      </c>
      <c r="AD612">
        <v>0</v>
      </c>
      <c r="AE612">
        <v>56.15</v>
      </c>
      <c r="AF612">
        <v>0</v>
      </c>
      <c r="AG612">
        <v>0</v>
      </c>
      <c r="AH612">
        <v>0</v>
      </c>
      <c r="AI612">
        <v>1.03</v>
      </c>
      <c r="AJ612">
        <v>1</v>
      </c>
      <c r="AK612">
        <v>1</v>
      </c>
      <c r="AL612">
        <v>1</v>
      </c>
      <c r="AM612">
        <v>2</v>
      </c>
      <c r="AN612">
        <v>0</v>
      </c>
      <c r="AO612">
        <v>0</v>
      </c>
      <c r="AP612">
        <v>1</v>
      </c>
      <c r="AQ612">
        <v>0</v>
      </c>
      <c r="AR612">
        <v>0</v>
      </c>
      <c r="AS612" t="s">
        <v>3</v>
      </c>
      <c r="AT612">
        <v>100</v>
      </c>
      <c r="AU612" t="s">
        <v>3</v>
      </c>
      <c r="AV612">
        <v>0</v>
      </c>
      <c r="AW612">
        <v>1</v>
      </c>
      <c r="AX612">
        <v>-1</v>
      </c>
      <c r="AY612">
        <v>0</v>
      </c>
      <c r="AZ612">
        <v>0</v>
      </c>
      <c r="BA612" t="s">
        <v>3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CV612">
        <v>0</v>
      </c>
      <c r="CW612">
        <v>0</v>
      </c>
      <c r="CX612">
        <f>ROUND(Y612*Source!I630,7)</f>
        <v>1</v>
      </c>
      <c r="CY612">
        <f>AA612</f>
        <v>57.83</v>
      </c>
      <c r="CZ612">
        <f>AE612</f>
        <v>56.15</v>
      </c>
      <c r="DA612">
        <f>AI612</f>
        <v>1.03</v>
      </c>
      <c r="DB612">
        <f t="shared" si="182"/>
        <v>5615</v>
      </c>
      <c r="DC612">
        <f t="shared" si="183"/>
        <v>0</v>
      </c>
      <c r="DD612" t="s">
        <v>3</v>
      </c>
      <c r="DE612" t="s">
        <v>3</v>
      </c>
      <c r="DF612">
        <f>ROUND(ROUND(AE612*AI612,2)*CX612,2)</f>
        <v>57.83</v>
      </c>
      <c r="DG612">
        <f t="shared" ref="DG612:DG620" si="195">ROUND(ROUND(AF612,2)*CX612,2)</f>
        <v>0</v>
      </c>
      <c r="DH612">
        <f t="shared" si="184"/>
        <v>0</v>
      </c>
      <c r="DI612">
        <f t="shared" si="185"/>
        <v>0</v>
      </c>
      <c r="DJ612">
        <f>DF612</f>
        <v>57.83</v>
      </c>
      <c r="DK612">
        <v>0</v>
      </c>
      <c r="DL612" t="s">
        <v>3</v>
      </c>
      <c r="DM612">
        <v>0</v>
      </c>
      <c r="DN612" t="s">
        <v>3</v>
      </c>
      <c r="DO612">
        <v>0</v>
      </c>
    </row>
    <row r="613" spans="1:119" x14ac:dyDescent="0.2">
      <c r="A613">
        <f>ROW(Source!A630)</f>
        <v>630</v>
      </c>
      <c r="B613">
        <v>72309884</v>
      </c>
      <c r="C613">
        <v>72311830</v>
      </c>
      <c r="D613">
        <v>68894955</v>
      </c>
      <c r="E613">
        <v>1</v>
      </c>
      <c r="F613">
        <v>1</v>
      </c>
      <c r="G613">
        <v>1</v>
      </c>
      <c r="H613">
        <v>3</v>
      </c>
      <c r="I613" t="s">
        <v>1018</v>
      </c>
      <c r="J613" t="s">
        <v>1019</v>
      </c>
      <c r="K613" t="s">
        <v>1020</v>
      </c>
      <c r="L613">
        <v>1371</v>
      </c>
      <c r="N613">
        <v>1013</v>
      </c>
      <c r="O613" t="s">
        <v>118</v>
      </c>
      <c r="P613" t="s">
        <v>118</v>
      </c>
      <c r="Q613">
        <v>1</v>
      </c>
      <c r="W613">
        <v>0</v>
      </c>
      <c r="X613">
        <v>-1482153053</v>
      </c>
      <c r="Y613">
        <f t="shared" si="181"/>
        <v>0</v>
      </c>
      <c r="AA613">
        <v>69.16</v>
      </c>
      <c r="AB613">
        <v>0</v>
      </c>
      <c r="AC613">
        <v>0</v>
      </c>
      <c r="AD613">
        <v>0</v>
      </c>
      <c r="AE613">
        <v>68.48</v>
      </c>
      <c r="AF613">
        <v>0</v>
      </c>
      <c r="AG613">
        <v>0</v>
      </c>
      <c r="AH613">
        <v>0</v>
      </c>
      <c r="AI613">
        <v>1.01</v>
      </c>
      <c r="AJ613">
        <v>1</v>
      </c>
      <c r="AK613">
        <v>1</v>
      </c>
      <c r="AL613">
        <v>1</v>
      </c>
      <c r="AM613">
        <v>2</v>
      </c>
      <c r="AN613">
        <v>0</v>
      </c>
      <c r="AO613">
        <v>0</v>
      </c>
      <c r="AP613">
        <v>1</v>
      </c>
      <c r="AQ613">
        <v>1</v>
      </c>
      <c r="AR613">
        <v>0</v>
      </c>
      <c r="AS613" t="s">
        <v>3</v>
      </c>
      <c r="AT613">
        <v>0</v>
      </c>
      <c r="AU613" t="s">
        <v>3</v>
      </c>
      <c r="AV613">
        <v>0</v>
      </c>
      <c r="AW613">
        <v>2</v>
      </c>
      <c r="AX613">
        <v>72311840</v>
      </c>
      <c r="AY613">
        <v>1</v>
      </c>
      <c r="AZ613">
        <v>6144</v>
      </c>
      <c r="BA613">
        <v>672</v>
      </c>
      <c r="BB613">
        <v>1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CV613">
        <v>0</v>
      </c>
      <c r="CW613">
        <v>0</v>
      </c>
      <c r="CX613">
        <f>ROUND(Y613*Source!I630,7)</f>
        <v>0</v>
      </c>
      <c r="CY613">
        <f>AA613</f>
        <v>69.16</v>
      </c>
      <c r="CZ613">
        <f>AE613</f>
        <v>68.48</v>
      </c>
      <c r="DA613">
        <f>AI613</f>
        <v>1.01</v>
      </c>
      <c r="DB613">
        <f t="shared" si="182"/>
        <v>0</v>
      </c>
      <c r="DC613">
        <f t="shared" si="183"/>
        <v>0</v>
      </c>
      <c r="DD613" t="s">
        <v>3</v>
      </c>
      <c r="DE613" t="s">
        <v>3</v>
      </c>
      <c r="DF613">
        <f>ROUND(ROUND(AE613*AI613,2)*CX613,2)</f>
        <v>0</v>
      </c>
      <c r="DG613">
        <f t="shared" si="195"/>
        <v>0</v>
      </c>
      <c r="DH613">
        <f t="shared" si="184"/>
        <v>0</v>
      </c>
      <c r="DI613">
        <f t="shared" si="185"/>
        <v>0</v>
      </c>
      <c r="DJ613">
        <f>DF613</f>
        <v>0</v>
      </c>
      <c r="DK613">
        <v>0</v>
      </c>
      <c r="DL613" t="s">
        <v>3</v>
      </c>
      <c r="DM613">
        <v>0</v>
      </c>
      <c r="DN613" t="s">
        <v>3</v>
      </c>
      <c r="DO613">
        <v>0</v>
      </c>
    </row>
    <row r="614" spans="1:119" x14ac:dyDescent="0.2">
      <c r="A614">
        <f>ROW(Source!A632)</f>
        <v>632</v>
      </c>
      <c r="B614">
        <v>72309884</v>
      </c>
      <c r="C614">
        <v>72311842</v>
      </c>
      <c r="D614">
        <v>68776566</v>
      </c>
      <c r="E614">
        <v>117</v>
      </c>
      <c r="F614">
        <v>1</v>
      </c>
      <c r="G614">
        <v>1</v>
      </c>
      <c r="H614">
        <v>1</v>
      </c>
      <c r="I614" t="s">
        <v>1035</v>
      </c>
      <c r="J614" t="s">
        <v>3</v>
      </c>
      <c r="K614" t="s">
        <v>1036</v>
      </c>
      <c r="L614">
        <v>1369</v>
      </c>
      <c r="N614">
        <v>1013</v>
      </c>
      <c r="O614" t="s">
        <v>1037</v>
      </c>
      <c r="P614" t="s">
        <v>1037</v>
      </c>
      <c r="Q614">
        <v>1</v>
      </c>
      <c r="W614">
        <v>0</v>
      </c>
      <c r="X614">
        <v>-236928766</v>
      </c>
      <c r="Y614">
        <f t="shared" si="181"/>
        <v>45.66</v>
      </c>
      <c r="AA614">
        <v>0</v>
      </c>
      <c r="AB614">
        <v>0</v>
      </c>
      <c r="AC614">
        <v>0</v>
      </c>
      <c r="AD614">
        <v>320.41000000000003</v>
      </c>
      <c r="AE614">
        <v>0</v>
      </c>
      <c r="AF614">
        <v>0</v>
      </c>
      <c r="AG614">
        <v>0</v>
      </c>
      <c r="AH614">
        <v>320.41000000000003</v>
      </c>
      <c r="AI614">
        <v>1</v>
      </c>
      <c r="AJ614">
        <v>1</v>
      </c>
      <c r="AK614">
        <v>1</v>
      </c>
      <c r="AL614">
        <v>1</v>
      </c>
      <c r="AM614">
        <v>-2</v>
      </c>
      <c r="AN614">
        <v>0</v>
      </c>
      <c r="AO614">
        <v>0</v>
      </c>
      <c r="AP614">
        <v>1</v>
      </c>
      <c r="AQ614">
        <v>1</v>
      </c>
      <c r="AR614">
        <v>0</v>
      </c>
      <c r="AS614" t="s">
        <v>3</v>
      </c>
      <c r="AT614">
        <v>45.66</v>
      </c>
      <c r="AU614" t="s">
        <v>3</v>
      </c>
      <c r="AV614">
        <v>1</v>
      </c>
      <c r="AW614">
        <v>2</v>
      </c>
      <c r="AX614">
        <v>72311857</v>
      </c>
      <c r="AY614">
        <v>2</v>
      </c>
      <c r="AZ614">
        <v>131072</v>
      </c>
      <c r="BA614">
        <v>673</v>
      </c>
      <c r="BB614">
        <v>1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14629.920599999999</v>
      </c>
      <c r="BN614">
        <v>45.66</v>
      </c>
      <c r="BO614">
        <v>0</v>
      </c>
      <c r="BP614">
        <v>1</v>
      </c>
      <c r="BQ614">
        <v>0</v>
      </c>
      <c r="BR614">
        <v>0</v>
      </c>
      <c r="BS614">
        <v>0</v>
      </c>
      <c r="BT614">
        <v>14629.920599999999</v>
      </c>
      <c r="BU614">
        <v>45.66</v>
      </c>
      <c r="BV614">
        <v>0</v>
      </c>
      <c r="BW614">
        <v>1</v>
      </c>
      <c r="CU614">
        <f>ROUND(AT614*Source!I632*AH614*AL614,2)</f>
        <v>14.63</v>
      </c>
      <c r="CV614">
        <f>ROUND(Y614*Source!I632,7)</f>
        <v>4.5659999999999999E-2</v>
      </c>
      <c r="CW614">
        <v>0</v>
      </c>
      <c r="CX614">
        <f>ROUND(Y614*Source!I632,7)</f>
        <v>4.5659999999999999E-2</v>
      </c>
      <c r="CY614">
        <f t="shared" ref="CY614:CY619" si="196">AD614</f>
        <v>320.41000000000003</v>
      </c>
      <c r="CZ614">
        <f t="shared" ref="CZ614:CZ619" si="197">AH614</f>
        <v>320.41000000000003</v>
      </c>
      <c r="DA614">
        <f t="shared" ref="DA614:DA619" si="198">AL614</f>
        <v>1</v>
      </c>
      <c r="DB614">
        <f t="shared" si="182"/>
        <v>14629.92</v>
      </c>
      <c r="DC614">
        <f t="shared" si="183"/>
        <v>0</v>
      </c>
      <c r="DD614" t="s">
        <v>3</v>
      </c>
      <c r="DE614" t="s">
        <v>3</v>
      </c>
      <c r="DF614">
        <f t="shared" ref="DF614:DF623" si="199">ROUND(ROUND(AE614,2)*CX614,2)</f>
        <v>0</v>
      </c>
      <c r="DG614">
        <f t="shared" si="195"/>
        <v>0</v>
      </c>
      <c r="DH614">
        <f t="shared" si="184"/>
        <v>0</v>
      </c>
      <c r="DI614">
        <f t="shared" si="185"/>
        <v>14.63</v>
      </c>
      <c r="DJ614">
        <f t="shared" ref="DJ614:DJ619" si="200">DI614</f>
        <v>14.63</v>
      </c>
      <c r="DK614">
        <v>1</v>
      </c>
      <c r="DL614" t="s">
        <v>3</v>
      </c>
      <c r="DM614">
        <v>0</v>
      </c>
      <c r="DN614" t="s">
        <v>3</v>
      </c>
      <c r="DO614">
        <v>0</v>
      </c>
    </row>
    <row r="615" spans="1:119" x14ac:dyDescent="0.2">
      <c r="A615">
        <f>ROW(Source!A632)</f>
        <v>632</v>
      </c>
      <c r="B615">
        <v>72309884</v>
      </c>
      <c r="C615">
        <v>72311842</v>
      </c>
      <c r="D615">
        <v>68776568</v>
      </c>
      <c r="E615">
        <v>117</v>
      </c>
      <c r="F615">
        <v>1</v>
      </c>
      <c r="G615">
        <v>1</v>
      </c>
      <c r="H615">
        <v>1</v>
      </c>
      <c r="I615" t="s">
        <v>1109</v>
      </c>
      <c r="J615" t="s">
        <v>3</v>
      </c>
      <c r="K615" t="s">
        <v>1110</v>
      </c>
      <c r="L615">
        <v>1369</v>
      </c>
      <c r="N615">
        <v>1013</v>
      </c>
      <c r="O615" t="s">
        <v>1037</v>
      </c>
      <c r="P615" t="s">
        <v>1037</v>
      </c>
      <c r="Q615">
        <v>1</v>
      </c>
      <c r="W615">
        <v>0</v>
      </c>
      <c r="X615">
        <v>-587036825</v>
      </c>
      <c r="Y615">
        <f t="shared" si="181"/>
        <v>135.96</v>
      </c>
      <c r="AA615">
        <v>0</v>
      </c>
      <c r="AB615">
        <v>0</v>
      </c>
      <c r="AC615">
        <v>0</v>
      </c>
      <c r="AD615">
        <v>349.8</v>
      </c>
      <c r="AE615">
        <v>0</v>
      </c>
      <c r="AF615">
        <v>0</v>
      </c>
      <c r="AG615">
        <v>0</v>
      </c>
      <c r="AH615">
        <v>349.8</v>
      </c>
      <c r="AI615">
        <v>1</v>
      </c>
      <c r="AJ615">
        <v>1</v>
      </c>
      <c r="AK615">
        <v>1</v>
      </c>
      <c r="AL615">
        <v>1</v>
      </c>
      <c r="AM615">
        <v>-2</v>
      </c>
      <c r="AN615">
        <v>0</v>
      </c>
      <c r="AO615">
        <v>0</v>
      </c>
      <c r="AP615">
        <v>1</v>
      </c>
      <c r="AQ615">
        <v>1</v>
      </c>
      <c r="AR615">
        <v>0</v>
      </c>
      <c r="AS615" t="s">
        <v>3</v>
      </c>
      <c r="AT615">
        <v>135.96</v>
      </c>
      <c r="AU615" t="s">
        <v>3</v>
      </c>
      <c r="AV615">
        <v>1</v>
      </c>
      <c r="AW615">
        <v>2</v>
      </c>
      <c r="AX615">
        <v>72311858</v>
      </c>
      <c r="AY615">
        <v>2</v>
      </c>
      <c r="AZ615">
        <v>131072</v>
      </c>
      <c r="BA615">
        <v>674</v>
      </c>
      <c r="BB615">
        <v>1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47558.808000000005</v>
      </c>
      <c r="BN615">
        <v>135.96</v>
      </c>
      <c r="BO615">
        <v>0</v>
      </c>
      <c r="BP615">
        <v>1</v>
      </c>
      <c r="BQ615">
        <v>0</v>
      </c>
      <c r="BR615">
        <v>0</v>
      </c>
      <c r="BS615">
        <v>0</v>
      </c>
      <c r="BT615">
        <v>47558.808000000005</v>
      </c>
      <c r="BU615">
        <v>135.96</v>
      </c>
      <c r="BV615">
        <v>0</v>
      </c>
      <c r="BW615">
        <v>1</v>
      </c>
      <c r="CU615">
        <f>ROUND(AT615*Source!I632*AH615*AL615,2)</f>
        <v>47.56</v>
      </c>
      <c r="CV615">
        <f>ROUND(Y615*Source!I632,7)</f>
        <v>0.13596</v>
      </c>
      <c r="CW615">
        <v>0</v>
      </c>
      <c r="CX615">
        <f>ROUND(Y615*Source!I632,7)</f>
        <v>0.13596</v>
      </c>
      <c r="CY615">
        <f t="shared" si="196"/>
        <v>349.8</v>
      </c>
      <c r="CZ615">
        <f t="shared" si="197"/>
        <v>349.8</v>
      </c>
      <c r="DA615">
        <f t="shared" si="198"/>
        <v>1</v>
      </c>
      <c r="DB615">
        <f t="shared" si="182"/>
        <v>47558.81</v>
      </c>
      <c r="DC615">
        <f t="shared" si="183"/>
        <v>0</v>
      </c>
      <c r="DD615" t="s">
        <v>3</v>
      </c>
      <c r="DE615" t="s">
        <v>3</v>
      </c>
      <c r="DF615">
        <f t="shared" si="199"/>
        <v>0</v>
      </c>
      <c r="DG615">
        <f t="shared" si="195"/>
        <v>0</v>
      </c>
      <c r="DH615">
        <f t="shared" si="184"/>
        <v>0</v>
      </c>
      <c r="DI615">
        <f t="shared" si="185"/>
        <v>47.56</v>
      </c>
      <c r="DJ615">
        <f t="shared" si="200"/>
        <v>47.56</v>
      </c>
      <c r="DK615">
        <v>1</v>
      </c>
      <c r="DL615" t="s">
        <v>3</v>
      </c>
      <c r="DM615">
        <v>0</v>
      </c>
      <c r="DN615" t="s">
        <v>3</v>
      </c>
      <c r="DO615">
        <v>0</v>
      </c>
    </row>
    <row r="616" spans="1:119" x14ac:dyDescent="0.2">
      <c r="A616">
        <f>ROW(Source!A632)</f>
        <v>632</v>
      </c>
      <c r="B616">
        <v>72309884</v>
      </c>
      <c r="C616">
        <v>72311842</v>
      </c>
      <c r="D616">
        <v>68776572</v>
      </c>
      <c r="E616">
        <v>117</v>
      </c>
      <c r="F616">
        <v>1</v>
      </c>
      <c r="G616">
        <v>1</v>
      </c>
      <c r="H616">
        <v>1</v>
      </c>
      <c r="I616" t="s">
        <v>1038</v>
      </c>
      <c r="J616" t="s">
        <v>3</v>
      </c>
      <c r="K616" t="s">
        <v>1039</v>
      </c>
      <c r="L616">
        <v>1369</v>
      </c>
      <c r="N616">
        <v>1013</v>
      </c>
      <c r="O616" t="s">
        <v>1037</v>
      </c>
      <c r="P616" t="s">
        <v>1037</v>
      </c>
      <c r="Q616">
        <v>1</v>
      </c>
      <c r="W616">
        <v>0</v>
      </c>
      <c r="X616">
        <v>-512803540</v>
      </c>
      <c r="Y616">
        <f t="shared" si="181"/>
        <v>79.31</v>
      </c>
      <c r="AA616">
        <v>0</v>
      </c>
      <c r="AB616">
        <v>0</v>
      </c>
      <c r="AC616">
        <v>0</v>
      </c>
      <c r="AD616">
        <v>393.89</v>
      </c>
      <c r="AE616">
        <v>0</v>
      </c>
      <c r="AF616">
        <v>0</v>
      </c>
      <c r="AG616">
        <v>0</v>
      </c>
      <c r="AH616">
        <v>393.89</v>
      </c>
      <c r="AI616">
        <v>1</v>
      </c>
      <c r="AJ616">
        <v>1</v>
      </c>
      <c r="AK616">
        <v>1</v>
      </c>
      <c r="AL616">
        <v>1</v>
      </c>
      <c r="AM616">
        <v>-2</v>
      </c>
      <c r="AN616">
        <v>0</v>
      </c>
      <c r="AO616">
        <v>0</v>
      </c>
      <c r="AP616">
        <v>1</v>
      </c>
      <c r="AQ616">
        <v>1</v>
      </c>
      <c r="AR616">
        <v>0</v>
      </c>
      <c r="AS616" t="s">
        <v>3</v>
      </c>
      <c r="AT616">
        <v>79.31</v>
      </c>
      <c r="AU616" t="s">
        <v>3</v>
      </c>
      <c r="AV616">
        <v>1</v>
      </c>
      <c r="AW616">
        <v>2</v>
      </c>
      <c r="AX616">
        <v>72311859</v>
      </c>
      <c r="AY616">
        <v>2</v>
      </c>
      <c r="AZ616">
        <v>131072</v>
      </c>
      <c r="BA616">
        <v>675</v>
      </c>
      <c r="BB616">
        <v>1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31239.4159</v>
      </c>
      <c r="BN616">
        <v>79.31</v>
      </c>
      <c r="BO616">
        <v>0</v>
      </c>
      <c r="BP616">
        <v>1</v>
      </c>
      <c r="BQ616">
        <v>0</v>
      </c>
      <c r="BR616">
        <v>0</v>
      </c>
      <c r="BS616">
        <v>0</v>
      </c>
      <c r="BT616">
        <v>31239.4159</v>
      </c>
      <c r="BU616">
        <v>79.31</v>
      </c>
      <c r="BV616">
        <v>0</v>
      </c>
      <c r="BW616">
        <v>1</v>
      </c>
      <c r="CU616">
        <f>ROUND(AT616*Source!I632*AH616*AL616,2)</f>
        <v>31.24</v>
      </c>
      <c r="CV616">
        <f>ROUND(Y616*Source!I632,7)</f>
        <v>7.9310000000000005E-2</v>
      </c>
      <c r="CW616">
        <v>0</v>
      </c>
      <c r="CX616">
        <f>ROUND(Y616*Source!I632,7)</f>
        <v>7.9310000000000005E-2</v>
      </c>
      <c r="CY616">
        <f t="shared" si="196"/>
        <v>393.89</v>
      </c>
      <c r="CZ616">
        <f t="shared" si="197"/>
        <v>393.89</v>
      </c>
      <c r="DA616">
        <f t="shared" si="198"/>
        <v>1</v>
      </c>
      <c r="DB616">
        <f t="shared" si="182"/>
        <v>31239.42</v>
      </c>
      <c r="DC616">
        <f t="shared" si="183"/>
        <v>0</v>
      </c>
      <c r="DD616" t="s">
        <v>3</v>
      </c>
      <c r="DE616" t="s">
        <v>3</v>
      </c>
      <c r="DF616">
        <f t="shared" si="199"/>
        <v>0</v>
      </c>
      <c r="DG616">
        <f t="shared" si="195"/>
        <v>0</v>
      </c>
      <c r="DH616">
        <f t="shared" si="184"/>
        <v>0</v>
      </c>
      <c r="DI616">
        <f t="shared" si="185"/>
        <v>31.24</v>
      </c>
      <c r="DJ616">
        <f t="shared" si="200"/>
        <v>31.24</v>
      </c>
      <c r="DK616">
        <v>1</v>
      </c>
      <c r="DL616" t="s">
        <v>3</v>
      </c>
      <c r="DM616">
        <v>0</v>
      </c>
      <c r="DN616" t="s">
        <v>3</v>
      </c>
      <c r="DO616">
        <v>0</v>
      </c>
    </row>
    <row r="617" spans="1:119" x14ac:dyDescent="0.2">
      <c r="A617">
        <f>ROW(Source!A632)</f>
        <v>632</v>
      </c>
      <c r="B617">
        <v>72309884</v>
      </c>
      <c r="C617">
        <v>72311842</v>
      </c>
      <c r="D617">
        <v>68776576</v>
      </c>
      <c r="E617">
        <v>117</v>
      </c>
      <c r="F617">
        <v>1</v>
      </c>
      <c r="G617">
        <v>1</v>
      </c>
      <c r="H617">
        <v>1</v>
      </c>
      <c r="I617" t="s">
        <v>1084</v>
      </c>
      <c r="J617" t="s">
        <v>3</v>
      </c>
      <c r="K617" t="s">
        <v>1085</v>
      </c>
      <c r="L617">
        <v>1369</v>
      </c>
      <c r="N617">
        <v>1013</v>
      </c>
      <c r="O617" t="s">
        <v>1037</v>
      </c>
      <c r="P617" t="s">
        <v>1037</v>
      </c>
      <c r="Q617">
        <v>1</v>
      </c>
      <c r="W617">
        <v>0</v>
      </c>
      <c r="X617">
        <v>1518711480</v>
      </c>
      <c r="Y617">
        <f t="shared" si="181"/>
        <v>60.51</v>
      </c>
      <c r="AA617">
        <v>0</v>
      </c>
      <c r="AB617">
        <v>0</v>
      </c>
      <c r="AC617">
        <v>0</v>
      </c>
      <c r="AD617">
        <v>452.68</v>
      </c>
      <c r="AE617">
        <v>0</v>
      </c>
      <c r="AF617">
        <v>0</v>
      </c>
      <c r="AG617">
        <v>0</v>
      </c>
      <c r="AH617">
        <v>452.68</v>
      </c>
      <c r="AI617">
        <v>1</v>
      </c>
      <c r="AJ617">
        <v>1</v>
      </c>
      <c r="AK617">
        <v>1</v>
      </c>
      <c r="AL617">
        <v>1</v>
      </c>
      <c r="AM617">
        <v>-2</v>
      </c>
      <c r="AN617">
        <v>0</v>
      </c>
      <c r="AO617">
        <v>0</v>
      </c>
      <c r="AP617">
        <v>1</v>
      </c>
      <c r="AQ617">
        <v>1</v>
      </c>
      <c r="AR617">
        <v>0</v>
      </c>
      <c r="AS617" t="s">
        <v>3</v>
      </c>
      <c r="AT617">
        <v>60.51</v>
      </c>
      <c r="AU617" t="s">
        <v>3</v>
      </c>
      <c r="AV617">
        <v>1</v>
      </c>
      <c r="AW617">
        <v>2</v>
      </c>
      <c r="AX617">
        <v>72311860</v>
      </c>
      <c r="AY617">
        <v>2</v>
      </c>
      <c r="AZ617">
        <v>131072</v>
      </c>
      <c r="BA617">
        <v>676</v>
      </c>
      <c r="BB617">
        <v>1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27391.666799999999</v>
      </c>
      <c r="BN617">
        <v>60.51</v>
      </c>
      <c r="BO617">
        <v>0</v>
      </c>
      <c r="BP617">
        <v>1</v>
      </c>
      <c r="BQ617">
        <v>0</v>
      </c>
      <c r="BR617">
        <v>0</v>
      </c>
      <c r="BS617">
        <v>0</v>
      </c>
      <c r="BT617">
        <v>27391.666799999999</v>
      </c>
      <c r="BU617">
        <v>60.51</v>
      </c>
      <c r="BV617">
        <v>0</v>
      </c>
      <c r="BW617">
        <v>1</v>
      </c>
      <c r="CU617">
        <f>ROUND(AT617*Source!I632*AH617*AL617,2)</f>
        <v>27.39</v>
      </c>
      <c r="CV617">
        <f>ROUND(Y617*Source!I632,7)</f>
        <v>6.0510000000000001E-2</v>
      </c>
      <c r="CW617">
        <v>0</v>
      </c>
      <c r="CX617">
        <f>ROUND(Y617*Source!I632,7)</f>
        <v>6.0510000000000001E-2</v>
      </c>
      <c r="CY617">
        <f t="shared" si="196"/>
        <v>452.68</v>
      </c>
      <c r="CZ617">
        <f t="shared" si="197"/>
        <v>452.68</v>
      </c>
      <c r="DA617">
        <f t="shared" si="198"/>
        <v>1</v>
      </c>
      <c r="DB617">
        <f t="shared" si="182"/>
        <v>27391.67</v>
      </c>
      <c r="DC617">
        <f t="shared" si="183"/>
        <v>0</v>
      </c>
      <c r="DD617" t="s">
        <v>3</v>
      </c>
      <c r="DE617" t="s">
        <v>3</v>
      </c>
      <c r="DF617">
        <f t="shared" si="199"/>
        <v>0</v>
      </c>
      <c r="DG617">
        <f t="shared" si="195"/>
        <v>0</v>
      </c>
      <c r="DH617">
        <f t="shared" si="184"/>
        <v>0</v>
      </c>
      <c r="DI617">
        <f t="shared" si="185"/>
        <v>27.39</v>
      </c>
      <c r="DJ617">
        <f t="shared" si="200"/>
        <v>27.39</v>
      </c>
      <c r="DK617">
        <v>1</v>
      </c>
      <c r="DL617" t="s">
        <v>3</v>
      </c>
      <c r="DM617">
        <v>0</v>
      </c>
      <c r="DN617" t="s">
        <v>3</v>
      </c>
      <c r="DO617">
        <v>0</v>
      </c>
    </row>
    <row r="618" spans="1:119" x14ac:dyDescent="0.2">
      <c r="A618">
        <f>ROW(Source!A632)</f>
        <v>632</v>
      </c>
      <c r="B618">
        <v>72309884</v>
      </c>
      <c r="C618">
        <v>72311842</v>
      </c>
      <c r="D618">
        <v>68776578</v>
      </c>
      <c r="E618">
        <v>117</v>
      </c>
      <c r="F618">
        <v>1</v>
      </c>
      <c r="G618">
        <v>1</v>
      </c>
      <c r="H618">
        <v>1</v>
      </c>
      <c r="I618" t="s">
        <v>1111</v>
      </c>
      <c r="J618" t="s">
        <v>3</v>
      </c>
      <c r="K618" t="s">
        <v>1112</v>
      </c>
      <c r="L618">
        <v>1369</v>
      </c>
      <c r="N618">
        <v>1013</v>
      </c>
      <c r="O618" t="s">
        <v>1037</v>
      </c>
      <c r="P618" t="s">
        <v>1037</v>
      </c>
      <c r="Q618">
        <v>1</v>
      </c>
      <c r="W618">
        <v>0</v>
      </c>
      <c r="X618">
        <v>286205319</v>
      </c>
      <c r="Y618">
        <f t="shared" si="181"/>
        <v>46.35</v>
      </c>
      <c r="AA618">
        <v>0</v>
      </c>
      <c r="AB618">
        <v>0</v>
      </c>
      <c r="AC618">
        <v>0</v>
      </c>
      <c r="AD618">
        <v>529.11</v>
      </c>
      <c r="AE618">
        <v>0</v>
      </c>
      <c r="AF618">
        <v>0</v>
      </c>
      <c r="AG618">
        <v>0</v>
      </c>
      <c r="AH618">
        <v>529.11</v>
      </c>
      <c r="AI618">
        <v>1</v>
      </c>
      <c r="AJ618">
        <v>1</v>
      </c>
      <c r="AK618">
        <v>1</v>
      </c>
      <c r="AL618">
        <v>1</v>
      </c>
      <c r="AM618">
        <v>-2</v>
      </c>
      <c r="AN618">
        <v>0</v>
      </c>
      <c r="AO618">
        <v>0</v>
      </c>
      <c r="AP618">
        <v>1</v>
      </c>
      <c r="AQ618">
        <v>1</v>
      </c>
      <c r="AR618">
        <v>0</v>
      </c>
      <c r="AS618" t="s">
        <v>3</v>
      </c>
      <c r="AT618">
        <v>46.35</v>
      </c>
      <c r="AU618" t="s">
        <v>3</v>
      </c>
      <c r="AV618">
        <v>1</v>
      </c>
      <c r="AW618">
        <v>2</v>
      </c>
      <c r="AX618">
        <v>72311861</v>
      </c>
      <c r="AY618">
        <v>2</v>
      </c>
      <c r="AZ618">
        <v>131072</v>
      </c>
      <c r="BA618">
        <v>677</v>
      </c>
      <c r="BB618">
        <v>1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24524.248500000002</v>
      </c>
      <c r="BN618">
        <v>46.35</v>
      </c>
      <c r="BO618">
        <v>0</v>
      </c>
      <c r="BP618">
        <v>1</v>
      </c>
      <c r="BQ618">
        <v>0</v>
      </c>
      <c r="BR618">
        <v>0</v>
      </c>
      <c r="BS618">
        <v>0</v>
      </c>
      <c r="BT618">
        <v>24524.248500000002</v>
      </c>
      <c r="BU618">
        <v>46.35</v>
      </c>
      <c r="BV618">
        <v>0</v>
      </c>
      <c r="BW618">
        <v>1</v>
      </c>
      <c r="CU618">
        <f>ROUND(AT618*Source!I632*AH618*AL618,2)</f>
        <v>24.52</v>
      </c>
      <c r="CV618">
        <f>ROUND(Y618*Source!I632,7)</f>
        <v>4.6350000000000002E-2</v>
      </c>
      <c r="CW618">
        <v>0</v>
      </c>
      <c r="CX618">
        <f>ROUND(Y618*Source!I632,7)</f>
        <v>4.6350000000000002E-2</v>
      </c>
      <c r="CY618">
        <f t="shared" si="196"/>
        <v>529.11</v>
      </c>
      <c r="CZ618">
        <f t="shared" si="197"/>
        <v>529.11</v>
      </c>
      <c r="DA618">
        <f t="shared" si="198"/>
        <v>1</v>
      </c>
      <c r="DB618">
        <f t="shared" si="182"/>
        <v>24524.25</v>
      </c>
      <c r="DC618">
        <f t="shared" si="183"/>
        <v>0</v>
      </c>
      <c r="DD618" t="s">
        <v>3</v>
      </c>
      <c r="DE618" t="s">
        <v>3</v>
      </c>
      <c r="DF618">
        <f t="shared" si="199"/>
        <v>0</v>
      </c>
      <c r="DG618">
        <f t="shared" si="195"/>
        <v>0</v>
      </c>
      <c r="DH618">
        <f t="shared" si="184"/>
        <v>0</v>
      </c>
      <c r="DI618">
        <f t="shared" si="185"/>
        <v>24.52</v>
      </c>
      <c r="DJ618">
        <f t="shared" si="200"/>
        <v>24.52</v>
      </c>
      <c r="DK618">
        <v>1</v>
      </c>
      <c r="DL618" t="s">
        <v>3</v>
      </c>
      <c r="DM618">
        <v>0</v>
      </c>
      <c r="DN618" t="s">
        <v>3</v>
      </c>
      <c r="DO618">
        <v>0</v>
      </c>
    </row>
    <row r="619" spans="1:119" x14ac:dyDescent="0.2">
      <c r="A619">
        <f>ROW(Source!A632)</f>
        <v>632</v>
      </c>
      <c r="B619">
        <v>72309884</v>
      </c>
      <c r="C619">
        <v>72311842</v>
      </c>
      <c r="D619">
        <v>68776608</v>
      </c>
      <c r="E619">
        <v>117</v>
      </c>
      <c r="F619">
        <v>1</v>
      </c>
      <c r="G619">
        <v>1</v>
      </c>
      <c r="H619">
        <v>1</v>
      </c>
      <c r="I619" t="s">
        <v>920</v>
      </c>
      <c r="J619" t="s">
        <v>3</v>
      </c>
      <c r="K619" t="s">
        <v>921</v>
      </c>
      <c r="L619">
        <v>1191</v>
      </c>
      <c r="N619">
        <v>1013</v>
      </c>
      <c r="O619" t="s">
        <v>922</v>
      </c>
      <c r="P619" t="s">
        <v>922</v>
      </c>
      <c r="Q619">
        <v>1</v>
      </c>
      <c r="W619">
        <v>0</v>
      </c>
      <c r="X619">
        <v>-1417349443</v>
      </c>
      <c r="Y619">
        <f t="shared" si="181"/>
        <v>78.069999999999993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1</v>
      </c>
      <c r="AJ619">
        <v>1</v>
      </c>
      <c r="AK619">
        <v>1</v>
      </c>
      <c r="AL619">
        <v>1</v>
      </c>
      <c r="AM619">
        <v>-2</v>
      </c>
      <c r="AN619">
        <v>0</v>
      </c>
      <c r="AO619">
        <v>0</v>
      </c>
      <c r="AP619">
        <v>1</v>
      </c>
      <c r="AQ619">
        <v>1</v>
      </c>
      <c r="AR619">
        <v>0</v>
      </c>
      <c r="AS619" t="s">
        <v>3</v>
      </c>
      <c r="AT619">
        <v>78.069999999999993</v>
      </c>
      <c r="AU619" t="s">
        <v>3</v>
      </c>
      <c r="AV619">
        <v>2</v>
      </c>
      <c r="AW619">
        <v>2</v>
      </c>
      <c r="AX619">
        <v>72311862</v>
      </c>
      <c r="AY619">
        <v>1</v>
      </c>
      <c r="AZ619">
        <v>0</v>
      </c>
      <c r="BA619">
        <v>678</v>
      </c>
      <c r="BB619">
        <v>1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CV619">
        <v>0</v>
      </c>
      <c r="CW619">
        <v>0</v>
      </c>
      <c r="CX619">
        <f>ROUND(Y619*Source!I632,7)</f>
        <v>7.8070000000000001E-2</v>
      </c>
      <c r="CY619">
        <f t="shared" si="196"/>
        <v>0</v>
      </c>
      <c r="CZ619">
        <f t="shared" si="197"/>
        <v>0</v>
      </c>
      <c r="DA619">
        <f t="shared" si="198"/>
        <v>1</v>
      </c>
      <c r="DB619">
        <f t="shared" si="182"/>
        <v>0</v>
      </c>
      <c r="DC619">
        <f t="shared" si="183"/>
        <v>0</v>
      </c>
      <c r="DD619" t="s">
        <v>3</v>
      </c>
      <c r="DE619" t="s">
        <v>3</v>
      </c>
      <c r="DF619">
        <f t="shared" si="199"/>
        <v>0</v>
      </c>
      <c r="DG619">
        <f t="shared" si="195"/>
        <v>0</v>
      </c>
      <c r="DH619">
        <f t="shared" si="184"/>
        <v>0</v>
      </c>
      <c r="DI619">
        <f t="shared" si="185"/>
        <v>0</v>
      </c>
      <c r="DJ619">
        <f t="shared" si="200"/>
        <v>0</v>
      </c>
      <c r="DK619">
        <v>0</v>
      </c>
      <c r="DL619" t="s">
        <v>3</v>
      </c>
      <c r="DM619">
        <v>0</v>
      </c>
      <c r="DN619" t="s">
        <v>3</v>
      </c>
      <c r="DO619">
        <v>0</v>
      </c>
    </row>
    <row r="620" spans="1:119" x14ac:dyDescent="0.2">
      <c r="A620">
        <f>ROW(Source!A632)</f>
        <v>632</v>
      </c>
      <c r="B620">
        <v>72309884</v>
      </c>
      <c r="C620">
        <v>72311842</v>
      </c>
      <c r="D620">
        <v>68784047</v>
      </c>
      <c r="E620">
        <v>1</v>
      </c>
      <c r="F620">
        <v>1</v>
      </c>
      <c r="G620">
        <v>1</v>
      </c>
      <c r="H620">
        <v>2</v>
      </c>
      <c r="I620" t="s">
        <v>978</v>
      </c>
      <c r="J620" t="s">
        <v>979</v>
      </c>
      <c r="K620" t="s">
        <v>980</v>
      </c>
      <c r="L620">
        <v>1368</v>
      </c>
      <c r="N620">
        <v>1011</v>
      </c>
      <c r="O620" t="s">
        <v>926</v>
      </c>
      <c r="P620" t="s">
        <v>926</v>
      </c>
      <c r="Q620">
        <v>1</v>
      </c>
      <c r="W620">
        <v>0</v>
      </c>
      <c r="X620">
        <v>-849950259</v>
      </c>
      <c r="Y620">
        <f t="shared" si="181"/>
        <v>0.32</v>
      </c>
      <c r="AA620">
        <v>0</v>
      </c>
      <c r="AB620">
        <v>579.09</v>
      </c>
      <c r="AC620">
        <v>393.89</v>
      </c>
      <c r="AD620">
        <v>0</v>
      </c>
      <c r="AE620">
        <v>0</v>
      </c>
      <c r="AF620">
        <v>579.09</v>
      </c>
      <c r="AG620">
        <v>393.89</v>
      </c>
      <c r="AH620">
        <v>0</v>
      </c>
      <c r="AI620">
        <v>1</v>
      </c>
      <c r="AJ620">
        <v>1</v>
      </c>
      <c r="AK620">
        <v>1</v>
      </c>
      <c r="AL620">
        <v>1</v>
      </c>
      <c r="AM620">
        <v>-2</v>
      </c>
      <c r="AN620">
        <v>0</v>
      </c>
      <c r="AO620">
        <v>0</v>
      </c>
      <c r="AP620">
        <v>1</v>
      </c>
      <c r="AQ620">
        <v>1</v>
      </c>
      <c r="AR620">
        <v>0</v>
      </c>
      <c r="AS620" t="s">
        <v>3</v>
      </c>
      <c r="AT620">
        <v>0.32</v>
      </c>
      <c r="AU620" t="s">
        <v>3</v>
      </c>
      <c r="AV620">
        <v>1</v>
      </c>
      <c r="AW620">
        <v>2</v>
      </c>
      <c r="AX620">
        <v>72311863</v>
      </c>
      <c r="AY620">
        <v>2</v>
      </c>
      <c r="AZ620">
        <v>98304</v>
      </c>
      <c r="BA620">
        <v>679</v>
      </c>
      <c r="BB620">
        <v>1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185.30880000000002</v>
      </c>
      <c r="BL620">
        <v>126.0448</v>
      </c>
      <c r="BM620">
        <v>0</v>
      </c>
      <c r="BN620">
        <v>0</v>
      </c>
      <c r="BO620">
        <v>0.32</v>
      </c>
      <c r="BP620">
        <v>1</v>
      </c>
      <c r="BQ620">
        <v>0</v>
      </c>
      <c r="BR620">
        <v>185.30880000000002</v>
      </c>
      <c r="BS620">
        <v>126.0448</v>
      </c>
      <c r="BT620">
        <v>0</v>
      </c>
      <c r="BU620">
        <v>0</v>
      </c>
      <c r="BV620">
        <v>0.32</v>
      </c>
      <c r="BW620">
        <v>1</v>
      </c>
      <c r="CV620">
        <v>0</v>
      </c>
      <c r="CW620">
        <f>ROUND(Y620*Source!I632*DO620,7)</f>
        <v>3.2000000000000003E-4</v>
      </c>
      <c r="CX620">
        <f>ROUND(Y620*Source!I632,7)</f>
        <v>3.2000000000000003E-4</v>
      </c>
      <c r="CY620">
        <f>AB620</f>
        <v>579.09</v>
      </c>
      <c r="CZ620">
        <f>AF620</f>
        <v>579.09</v>
      </c>
      <c r="DA620">
        <f>AJ620</f>
        <v>1</v>
      </c>
      <c r="DB620">
        <f t="shared" si="182"/>
        <v>185.31</v>
      </c>
      <c r="DC620">
        <f t="shared" si="183"/>
        <v>126.04</v>
      </c>
      <c r="DD620" t="s">
        <v>3</v>
      </c>
      <c r="DE620" t="s">
        <v>3</v>
      </c>
      <c r="DF620">
        <f t="shared" si="199"/>
        <v>0</v>
      </c>
      <c r="DG620">
        <f t="shared" si="195"/>
        <v>0.19</v>
      </c>
      <c r="DH620">
        <f t="shared" si="184"/>
        <v>0.13</v>
      </c>
      <c r="DI620">
        <f t="shared" si="185"/>
        <v>0</v>
      </c>
      <c r="DJ620">
        <f>DG620+DH620</f>
        <v>0.32</v>
      </c>
      <c r="DK620">
        <v>1</v>
      </c>
      <c r="DL620" t="s">
        <v>947</v>
      </c>
      <c r="DM620">
        <v>4</v>
      </c>
      <c r="DN620" t="s">
        <v>922</v>
      </c>
      <c r="DO620">
        <v>1</v>
      </c>
    </row>
    <row r="621" spans="1:119" x14ac:dyDescent="0.2">
      <c r="A621">
        <f>ROW(Source!A632)</f>
        <v>632</v>
      </c>
      <c r="B621">
        <v>72309884</v>
      </c>
      <c r="C621">
        <v>72311842</v>
      </c>
      <c r="D621">
        <v>68784200</v>
      </c>
      <c r="E621">
        <v>1</v>
      </c>
      <c r="F621">
        <v>1</v>
      </c>
      <c r="G621">
        <v>1</v>
      </c>
      <c r="H621">
        <v>2</v>
      </c>
      <c r="I621" t="s">
        <v>1007</v>
      </c>
      <c r="J621" t="s">
        <v>1008</v>
      </c>
      <c r="K621" t="s">
        <v>1009</v>
      </c>
      <c r="L621">
        <v>1368</v>
      </c>
      <c r="N621">
        <v>1011</v>
      </c>
      <c r="O621" t="s">
        <v>926</v>
      </c>
      <c r="P621" t="s">
        <v>926</v>
      </c>
      <c r="Q621">
        <v>1</v>
      </c>
      <c r="W621">
        <v>0</v>
      </c>
      <c r="X621">
        <v>-977438124</v>
      </c>
      <c r="Y621">
        <f t="shared" si="181"/>
        <v>32.75</v>
      </c>
      <c r="AA621">
        <v>0</v>
      </c>
      <c r="AB621">
        <v>1453.95</v>
      </c>
      <c r="AC621">
        <v>452.68</v>
      </c>
      <c r="AD621">
        <v>0</v>
      </c>
      <c r="AE621">
        <v>0</v>
      </c>
      <c r="AF621">
        <v>1069.08</v>
      </c>
      <c r="AG621">
        <v>452.68</v>
      </c>
      <c r="AH621">
        <v>0</v>
      </c>
      <c r="AI621">
        <v>1</v>
      </c>
      <c r="AJ621">
        <v>1.36</v>
      </c>
      <c r="AK621">
        <v>1</v>
      </c>
      <c r="AL621">
        <v>1</v>
      </c>
      <c r="AM621">
        <v>2</v>
      </c>
      <c r="AN621">
        <v>0</v>
      </c>
      <c r="AO621">
        <v>0</v>
      </c>
      <c r="AP621">
        <v>1</v>
      </c>
      <c r="AQ621">
        <v>1</v>
      </c>
      <c r="AR621">
        <v>0</v>
      </c>
      <c r="AS621" t="s">
        <v>3</v>
      </c>
      <c r="AT621">
        <v>32.75</v>
      </c>
      <c r="AU621" t="s">
        <v>3</v>
      </c>
      <c r="AV621">
        <v>1</v>
      </c>
      <c r="AW621">
        <v>2</v>
      </c>
      <c r="AX621">
        <v>72311864</v>
      </c>
      <c r="AY621">
        <v>2</v>
      </c>
      <c r="AZ621">
        <v>65536</v>
      </c>
      <c r="BA621">
        <v>680</v>
      </c>
      <c r="BB621">
        <v>1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35012.369999999995</v>
      </c>
      <c r="BL621">
        <v>14825.27</v>
      </c>
      <c r="BM621">
        <v>0</v>
      </c>
      <c r="BN621">
        <v>0</v>
      </c>
      <c r="BO621">
        <v>32.75</v>
      </c>
      <c r="BP621">
        <v>1</v>
      </c>
      <c r="BQ621">
        <v>0</v>
      </c>
      <c r="BR621">
        <v>35012.369999999995</v>
      </c>
      <c r="BS621">
        <v>14825.27</v>
      </c>
      <c r="BT621">
        <v>0</v>
      </c>
      <c r="BU621">
        <v>0</v>
      </c>
      <c r="BV621">
        <v>32.75</v>
      </c>
      <c r="BW621">
        <v>1</v>
      </c>
      <c r="CV621">
        <v>0</v>
      </c>
      <c r="CW621">
        <f>ROUND(Y621*Source!I632*DO621,7)</f>
        <v>3.2750000000000001E-2</v>
      </c>
      <c r="CX621">
        <f>ROUND(Y621*Source!I632,7)</f>
        <v>3.2750000000000001E-2</v>
      </c>
      <c r="CY621">
        <f>AB621</f>
        <v>1453.95</v>
      </c>
      <c r="CZ621">
        <f>AF621</f>
        <v>1069.08</v>
      </c>
      <c r="DA621">
        <f>AJ621</f>
        <v>1.36</v>
      </c>
      <c r="DB621">
        <f t="shared" si="182"/>
        <v>35012.370000000003</v>
      </c>
      <c r="DC621">
        <f t="shared" si="183"/>
        <v>14825.27</v>
      </c>
      <c r="DD621" t="s">
        <v>3</v>
      </c>
      <c r="DE621" t="s">
        <v>3</v>
      </c>
      <c r="DF621">
        <f t="shared" si="199"/>
        <v>0</v>
      </c>
      <c r="DG621">
        <f>ROUND(ROUND(AF621*AJ621,2)*CX621,2)</f>
        <v>47.62</v>
      </c>
      <c r="DH621">
        <f t="shared" si="184"/>
        <v>14.83</v>
      </c>
      <c r="DI621">
        <f t="shared" si="185"/>
        <v>0</v>
      </c>
      <c r="DJ621">
        <f>DG621+DH621</f>
        <v>62.449999999999996</v>
      </c>
      <c r="DK621">
        <v>0</v>
      </c>
      <c r="DL621" t="s">
        <v>933</v>
      </c>
      <c r="DM621">
        <v>5</v>
      </c>
      <c r="DN621" t="s">
        <v>922</v>
      </c>
      <c r="DO621">
        <v>1</v>
      </c>
    </row>
    <row r="622" spans="1:119" x14ac:dyDescent="0.2">
      <c r="A622">
        <f>ROW(Source!A632)</f>
        <v>632</v>
      </c>
      <c r="B622">
        <v>72309884</v>
      </c>
      <c r="C622">
        <v>72311842</v>
      </c>
      <c r="D622">
        <v>68784255</v>
      </c>
      <c r="E622">
        <v>1</v>
      </c>
      <c r="F622">
        <v>1</v>
      </c>
      <c r="G622">
        <v>1</v>
      </c>
      <c r="H622">
        <v>2</v>
      </c>
      <c r="I622" t="s">
        <v>944</v>
      </c>
      <c r="J622" t="s">
        <v>945</v>
      </c>
      <c r="K622" t="s">
        <v>946</v>
      </c>
      <c r="L622">
        <v>1368</v>
      </c>
      <c r="N622">
        <v>1011</v>
      </c>
      <c r="O622" t="s">
        <v>926</v>
      </c>
      <c r="P622" t="s">
        <v>926</v>
      </c>
      <c r="Q622">
        <v>1</v>
      </c>
      <c r="W622">
        <v>0</v>
      </c>
      <c r="X622">
        <v>1282244495</v>
      </c>
      <c r="Y622">
        <f t="shared" si="181"/>
        <v>45</v>
      </c>
      <c r="AA622">
        <v>0</v>
      </c>
      <c r="AB622">
        <v>404.41</v>
      </c>
      <c r="AC622">
        <v>393.89</v>
      </c>
      <c r="AD622">
        <v>0</v>
      </c>
      <c r="AE622">
        <v>0</v>
      </c>
      <c r="AF622">
        <v>404.41</v>
      </c>
      <c r="AG622">
        <v>393.89</v>
      </c>
      <c r="AH622">
        <v>0</v>
      </c>
      <c r="AI622">
        <v>1</v>
      </c>
      <c r="AJ622">
        <v>1</v>
      </c>
      <c r="AK622">
        <v>1</v>
      </c>
      <c r="AL622">
        <v>1</v>
      </c>
      <c r="AM622">
        <v>-2</v>
      </c>
      <c r="AN622">
        <v>0</v>
      </c>
      <c r="AO622">
        <v>0</v>
      </c>
      <c r="AP622">
        <v>1</v>
      </c>
      <c r="AQ622">
        <v>1</v>
      </c>
      <c r="AR622">
        <v>0</v>
      </c>
      <c r="AS622" t="s">
        <v>3</v>
      </c>
      <c r="AT622">
        <v>45</v>
      </c>
      <c r="AU622" t="s">
        <v>3</v>
      </c>
      <c r="AV622">
        <v>1</v>
      </c>
      <c r="AW622">
        <v>2</v>
      </c>
      <c r="AX622">
        <v>72311865</v>
      </c>
      <c r="AY622">
        <v>2</v>
      </c>
      <c r="AZ622">
        <v>98304</v>
      </c>
      <c r="BA622">
        <v>681</v>
      </c>
      <c r="BB622">
        <v>1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18198.45</v>
      </c>
      <c r="BL622">
        <v>17725.05</v>
      </c>
      <c r="BM622">
        <v>0</v>
      </c>
      <c r="BN622">
        <v>0</v>
      </c>
      <c r="BO622">
        <v>45</v>
      </c>
      <c r="BP622">
        <v>1</v>
      </c>
      <c r="BQ622">
        <v>0</v>
      </c>
      <c r="BR622">
        <v>18198.45</v>
      </c>
      <c r="BS622">
        <v>17725.05</v>
      </c>
      <c r="BT622">
        <v>0</v>
      </c>
      <c r="BU622">
        <v>0</v>
      </c>
      <c r="BV622">
        <v>45</v>
      </c>
      <c r="BW622">
        <v>1</v>
      </c>
      <c r="CV622">
        <v>0</v>
      </c>
      <c r="CW622">
        <f>ROUND(Y622*Source!I632*DO622,7)</f>
        <v>4.4999999999999998E-2</v>
      </c>
      <c r="CX622">
        <f>ROUND(Y622*Source!I632,7)</f>
        <v>4.4999999999999998E-2</v>
      </c>
      <c r="CY622">
        <f>AB622</f>
        <v>404.41</v>
      </c>
      <c r="CZ622">
        <f>AF622</f>
        <v>404.41</v>
      </c>
      <c r="DA622">
        <f>AJ622</f>
        <v>1</v>
      </c>
      <c r="DB622">
        <f t="shared" si="182"/>
        <v>18198.45</v>
      </c>
      <c r="DC622">
        <f t="shared" si="183"/>
        <v>17725.05</v>
      </c>
      <c r="DD622" t="s">
        <v>3</v>
      </c>
      <c r="DE622" t="s">
        <v>3</v>
      </c>
      <c r="DF622">
        <f t="shared" si="199"/>
        <v>0</v>
      </c>
      <c r="DG622">
        <f t="shared" ref="DG622:DG629" si="201">ROUND(ROUND(AF622,2)*CX622,2)</f>
        <v>18.2</v>
      </c>
      <c r="DH622">
        <f t="shared" si="184"/>
        <v>17.73</v>
      </c>
      <c r="DI622">
        <f t="shared" si="185"/>
        <v>0</v>
      </c>
      <c r="DJ622">
        <f>DG622+DH622</f>
        <v>35.93</v>
      </c>
      <c r="DK622">
        <v>1</v>
      </c>
      <c r="DL622" t="s">
        <v>947</v>
      </c>
      <c r="DM622">
        <v>4</v>
      </c>
      <c r="DN622" t="s">
        <v>922</v>
      </c>
      <c r="DO622">
        <v>1</v>
      </c>
    </row>
    <row r="623" spans="1:119" x14ac:dyDescent="0.2">
      <c r="A623">
        <f>ROW(Source!A632)</f>
        <v>632</v>
      </c>
      <c r="B623">
        <v>72309884</v>
      </c>
      <c r="C623">
        <v>72311842</v>
      </c>
      <c r="D623">
        <v>68851323</v>
      </c>
      <c r="E623">
        <v>1</v>
      </c>
      <c r="F623">
        <v>1</v>
      </c>
      <c r="G623">
        <v>1</v>
      </c>
      <c r="H623">
        <v>3</v>
      </c>
      <c r="I623" t="s">
        <v>951</v>
      </c>
      <c r="J623" t="s">
        <v>952</v>
      </c>
      <c r="K623" t="s">
        <v>953</v>
      </c>
      <c r="L623">
        <v>1383</v>
      </c>
      <c r="N623">
        <v>1013</v>
      </c>
      <c r="O623" t="s">
        <v>954</v>
      </c>
      <c r="P623" t="s">
        <v>954</v>
      </c>
      <c r="Q623">
        <v>1</v>
      </c>
      <c r="W623">
        <v>0</v>
      </c>
      <c r="X623">
        <v>1840299850</v>
      </c>
      <c r="Y623">
        <f t="shared" si="181"/>
        <v>28.58</v>
      </c>
      <c r="AA623">
        <v>9.35</v>
      </c>
      <c r="AB623">
        <v>0</v>
      </c>
      <c r="AC623">
        <v>0</v>
      </c>
      <c r="AD623">
        <v>0</v>
      </c>
      <c r="AE623">
        <v>9.35</v>
      </c>
      <c r="AF623">
        <v>0</v>
      </c>
      <c r="AG623">
        <v>0</v>
      </c>
      <c r="AH623">
        <v>0</v>
      </c>
      <c r="AI623">
        <v>1</v>
      </c>
      <c r="AJ623">
        <v>1</v>
      </c>
      <c r="AK623">
        <v>1</v>
      </c>
      <c r="AL623">
        <v>1</v>
      </c>
      <c r="AM623">
        <v>-2</v>
      </c>
      <c r="AN623">
        <v>0</v>
      </c>
      <c r="AO623">
        <v>0</v>
      </c>
      <c r="AP623">
        <v>1</v>
      </c>
      <c r="AQ623">
        <v>1</v>
      </c>
      <c r="AR623">
        <v>0</v>
      </c>
      <c r="AS623" t="s">
        <v>3</v>
      </c>
      <c r="AT623">
        <v>28.58</v>
      </c>
      <c r="AU623" t="s">
        <v>3</v>
      </c>
      <c r="AV623">
        <v>0</v>
      </c>
      <c r="AW623">
        <v>2</v>
      </c>
      <c r="AX623">
        <v>72311866</v>
      </c>
      <c r="AY623">
        <v>1</v>
      </c>
      <c r="AZ623">
        <v>0</v>
      </c>
      <c r="BA623">
        <v>682</v>
      </c>
      <c r="BB623">
        <v>1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267.22299999999996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1</v>
      </c>
      <c r="BQ623">
        <v>267.22299999999996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1</v>
      </c>
      <c r="CV623">
        <v>0</v>
      </c>
      <c r="CW623">
        <v>0</v>
      </c>
      <c r="CX623">
        <f>ROUND(Y623*Source!I632,7)</f>
        <v>2.8580000000000001E-2</v>
      </c>
      <c r="CY623">
        <f>AA623</f>
        <v>9.35</v>
      </c>
      <c r="CZ623">
        <f>AE623</f>
        <v>9.35</v>
      </c>
      <c r="DA623">
        <f>AI623</f>
        <v>1</v>
      </c>
      <c r="DB623">
        <f t="shared" si="182"/>
        <v>267.22000000000003</v>
      </c>
      <c r="DC623">
        <f t="shared" si="183"/>
        <v>0</v>
      </c>
      <c r="DD623" t="s">
        <v>3</v>
      </c>
      <c r="DE623" t="s">
        <v>3</v>
      </c>
      <c r="DF623">
        <f t="shared" si="199"/>
        <v>0.27</v>
      </c>
      <c r="DG623">
        <f t="shared" si="201"/>
        <v>0</v>
      </c>
      <c r="DH623">
        <f t="shared" si="184"/>
        <v>0</v>
      </c>
      <c r="DI623">
        <f t="shared" si="185"/>
        <v>0</v>
      </c>
      <c r="DJ623">
        <f>DF623</f>
        <v>0.27</v>
      </c>
      <c r="DK623">
        <v>1</v>
      </c>
      <c r="DL623" t="s">
        <v>3</v>
      </c>
      <c r="DM623">
        <v>0</v>
      </c>
      <c r="DN623" t="s">
        <v>3</v>
      </c>
      <c r="DO623">
        <v>0</v>
      </c>
    </row>
    <row r="624" spans="1:119" x14ac:dyDescent="0.2">
      <c r="A624">
        <f>ROW(Source!A632)</f>
        <v>632</v>
      </c>
      <c r="B624">
        <v>72309884</v>
      </c>
      <c r="C624">
        <v>72311842</v>
      </c>
      <c r="D624">
        <v>68852066</v>
      </c>
      <c r="E624">
        <v>1</v>
      </c>
      <c r="F624">
        <v>1</v>
      </c>
      <c r="G624">
        <v>1</v>
      </c>
      <c r="H624">
        <v>3</v>
      </c>
      <c r="I624" t="s">
        <v>955</v>
      </c>
      <c r="J624" t="s">
        <v>956</v>
      </c>
      <c r="K624" t="s">
        <v>957</v>
      </c>
      <c r="L624">
        <v>1346</v>
      </c>
      <c r="N624">
        <v>1009</v>
      </c>
      <c r="O624" t="s">
        <v>443</v>
      </c>
      <c r="P624" t="s">
        <v>443</v>
      </c>
      <c r="Q624">
        <v>1</v>
      </c>
      <c r="W624">
        <v>0</v>
      </c>
      <c r="X624">
        <v>-163259778</v>
      </c>
      <c r="Y624">
        <f t="shared" si="181"/>
        <v>14.42</v>
      </c>
      <c r="AA624">
        <v>144.74</v>
      </c>
      <c r="AB624">
        <v>0</v>
      </c>
      <c r="AC624">
        <v>0</v>
      </c>
      <c r="AD624">
        <v>0</v>
      </c>
      <c r="AE624">
        <v>155.63</v>
      </c>
      <c r="AF624">
        <v>0</v>
      </c>
      <c r="AG624">
        <v>0</v>
      </c>
      <c r="AH624">
        <v>0</v>
      </c>
      <c r="AI624">
        <v>0.93</v>
      </c>
      <c r="AJ624">
        <v>1</v>
      </c>
      <c r="AK624">
        <v>1</v>
      </c>
      <c r="AL624">
        <v>1</v>
      </c>
      <c r="AM624">
        <v>2</v>
      </c>
      <c r="AN624">
        <v>0</v>
      </c>
      <c r="AO624">
        <v>0</v>
      </c>
      <c r="AP624">
        <v>1</v>
      </c>
      <c r="AQ624">
        <v>1</v>
      </c>
      <c r="AR624">
        <v>0</v>
      </c>
      <c r="AS624" t="s">
        <v>3</v>
      </c>
      <c r="AT624">
        <v>14.42</v>
      </c>
      <c r="AU624" t="s">
        <v>3</v>
      </c>
      <c r="AV624">
        <v>0</v>
      </c>
      <c r="AW624">
        <v>2</v>
      </c>
      <c r="AX624">
        <v>72311867</v>
      </c>
      <c r="AY624">
        <v>1</v>
      </c>
      <c r="AZ624">
        <v>0</v>
      </c>
      <c r="BA624">
        <v>683</v>
      </c>
      <c r="BB624">
        <v>1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2244.1846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1</v>
      </c>
      <c r="BQ624">
        <v>2244.1846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1</v>
      </c>
      <c r="CV624">
        <v>0</v>
      </c>
      <c r="CW624">
        <v>0</v>
      </c>
      <c r="CX624">
        <f>ROUND(Y624*Source!I632,7)</f>
        <v>1.4420000000000001E-2</v>
      </c>
      <c r="CY624">
        <f>AA624</f>
        <v>144.74</v>
      </c>
      <c r="CZ624">
        <f>AE624</f>
        <v>155.63</v>
      </c>
      <c r="DA624">
        <f>AI624</f>
        <v>0.93</v>
      </c>
      <c r="DB624">
        <f t="shared" si="182"/>
        <v>2244.1799999999998</v>
      </c>
      <c r="DC624">
        <f t="shared" si="183"/>
        <v>0</v>
      </c>
      <c r="DD624" t="s">
        <v>3</v>
      </c>
      <c r="DE624" t="s">
        <v>3</v>
      </c>
      <c r="DF624">
        <f>ROUND(ROUND(AE624*AI624,2)*CX624,2)</f>
        <v>2.09</v>
      </c>
      <c r="DG624">
        <f t="shared" si="201"/>
        <v>0</v>
      </c>
      <c r="DH624">
        <f t="shared" si="184"/>
        <v>0</v>
      </c>
      <c r="DI624">
        <f t="shared" si="185"/>
        <v>0</v>
      </c>
      <c r="DJ624">
        <f>DF624</f>
        <v>2.09</v>
      </c>
      <c r="DK624">
        <v>0</v>
      </c>
      <c r="DL624" t="s">
        <v>3</v>
      </c>
      <c r="DM624">
        <v>0</v>
      </c>
      <c r="DN624" t="s">
        <v>3</v>
      </c>
      <c r="DO624">
        <v>0</v>
      </c>
    </row>
    <row r="625" spans="1:119" x14ac:dyDescent="0.2">
      <c r="A625">
        <f>ROW(Source!A632)</f>
        <v>632</v>
      </c>
      <c r="B625">
        <v>72309884</v>
      </c>
      <c r="C625">
        <v>72311842</v>
      </c>
      <c r="D625">
        <v>68853328</v>
      </c>
      <c r="E625">
        <v>1</v>
      </c>
      <c r="F625">
        <v>1</v>
      </c>
      <c r="G625">
        <v>1</v>
      </c>
      <c r="H625">
        <v>3</v>
      </c>
      <c r="I625" t="s">
        <v>1113</v>
      </c>
      <c r="J625" t="s">
        <v>1114</v>
      </c>
      <c r="K625" t="s">
        <v>1115</v>
      </c>
      <c r="L625">
        <v>1371</v>
      </c>
      <c r="N625">
        <v>1013</v>
      </c>
      <c r="O625" t="s">
        <v>118</v>
      </c>
      <c r="P625" t="s">
        <v>118</v>
      </c>
      <c r="Q625">
        <v>1</v>
      </c>
      <c r="W625">
        <v>0</v>
      </c>
      <c r="X625">
        <v>-2122191748</v>
      </c>
      <c r="Y625">
        <f t="shared" si="181"/>
        <v>0.52</v>
      </c>
      <c r="AA625">
        <v>127.65</v>
      </c>
      <c r="AB625">
        <v>0</v>
      </c>
      <c r="AC625">
        <v>0</v>
      </c>
      <c r="AD625">
        <v>0</v>
      </c>
      <c r="AE625">
        <v>104.63</v>
      </c>
      <c r="AF625">
        <v>0</v>
      </c>
      <c r="AG625">
        <v>0</v>
      </c>
      <c r="AH625">
        <v>0</v>
      </c>
      <c r="AI625">
        <v>1.22</v>
      </c>
      <c r="AJ625">
        <v>1</v>
      </c>
      <c r="AK625">
        <v>1</v>
      </c>
      <c r="AL625">
        <v>1</v>
      </c>
      <c r="AM625">
        <v>2</v>
      </c>
      <c r="AN625">
        <v>0</v>
      </c>
      <c r="AO625">
        <v>0</v>
      </c>
      <c r="AP625">
        <v>1</v>
      </c>
      <c r="AQ625">
        <v>1</v>
      </c>
      <c r="AR625">
        <v>0</v>
      </c>
      <c r="AS625" t="s">
        <v>3</v>
      </c>
      <c r="AT625">
        <v>0.52</v>
      </c>
      <c r="AU625" t="s">
        <v>3</v>
      </c>
      <c r="AV625">
        <v>0</v>
      </c>
      <c r="AW625">
        <v>2</v>
      </c>
      <c r="AX625">
        <v>72311868</v>
      </c>
      <c r="AY625">
        <v>1</v>
      </c>
      <c r="AZ625">
        <v>0</v>
      </c>
      <c r="BA625">
        <v>684</v>
      </c>
      <c r="BB625">
        <v>1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54.407600000000002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1</v>
      </c>
      <c r="BQ625">
        <v>54.407600000000002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1</v>
      </c>
      <c r="CV625">
        <v>0</v>
      </c>
      <c r="CW625">
        <v>0</v>
      </c>
      <c r="CX625">
        <f>ROUND(Y625*Source!I632,7)</f>
        <v>5.1999999999999995E-4</v>
      </c>
      <c r="CY625">
        <f>AA625</f>
        <v>127.65</v>
      </c>
      <c r="CZ625">
        <f>AE625</f>
        <v>104.63</v>
      </c>
      <c r="DA625">
        <f>AI625</f>
        <v>1.22</v>
      </c>
      <c r="DB625">
        <f t="shared" si="182"/>
        <v>54.41</v>
      </c>
      <c r="DC625">
        <f t="shared" si="183"/>
        <v>0</v>
      </c>
      <c r="DD625" t="s">
        <v>3</v>
      </c>
      <c r="DE625" t="s">
        <v>3</v>
      </c>
      <c r="DF625">
        <f>ROUND(ROUND(AE625*AI625,2)*CX625,2)</f>
        <v>7.0000000000000007E-2</v>
      </c>
      <c r="DG625">
        <f t="shared" si="201"/>
        <v>0</v>
      </c>
      <c r="DH625">
        <f t="shared" si="184"/>
        <v>0</v>
      </c>
      <c r="DI625">
        <f t="shared" si="185"/>
        <v>0</v>
      </c>
      <c r="DJ625">
        <f>DF625</f>
        <v>7.0000000000000007E-2</v>
      </c>
      <c r="DK625">
        <v>0</v>
      </c>
      <c r="DL625" t="s">
        <v>3</v>
      </c>
      <c r="DM625">
        <v>0</v>
      </c>
      <c r="DN625" t="s">
        <v>3</v>
      </c>
      <c r="DO625">
        <v>0</v>
      </c>
    </row>
    <row r="626" spans="1:119" x14ac:dyDescent="0.2">
      <c r="A626">
        <f>ROW(Source!A632)</f>
        <v>632</v>
      </c>
      <c r="B626">
        <v>72309884</v>
      </c>
      <c r="C626">
        <v>72311842</v>
      </c>
      <c r="D626">
        <v>68862397</v>
      </c>
      <c r="E626">
        <v>1</v>
      </c>
      <c r="F626">
        <v>1</v>
      </c>
      <c r="G626">
        <v>1</v>
      </c>
      <c r="H626">
        <v>3</v>
      </c>
      <c r="I626" t="s">
        <v>1116</v>
      </c>
      <c r="J626" t="s">
        <v>1117</v>
      </c>
      <c r="K626" t="s">
        <v>1118</v>
      </c>
      <c r="L626">
        <v>1339</v>
      </c>
      <c r="N626">
        <v>1007</v>
      </c>
      <c r="O626" t="s">
        <v>231</v>
      </c>
      <c r="P626" t="s">
        <v>231</v>
      </c>
      <c r="Q626">
        <v>1</v>
      </c>
      <c r="W626">
        <v>0</v>
      </c>
      <c r="X626">
        <v>-831399682</v>
      </c>
      <c r="Y626">
        <f t="shared" si="181"/>
        <v>0.46</v>
      </c>
      <c r="AA626">
        <v>16821.55</v>
      </c>
      <c r="AB626">
        <v>0</v>
      </c>
      <c r="AC626">
        <v>0</v>
      </c>
      <c r="AD626">
        <v>0</v>
      </c>
      <c r="AE626">
        <v>16655</v>
      </c>
      <c r="AF626">
        <v>0</v>
      </c>
      <c r="AG626">
        <v>0</v>
      </c>
      <c r="AH626">
        <v>0</v>
      </c>
      <c r="AI626">
        <v>1.01</v>
      </c>
      <c r="AJ626">
        <v>1</v>
      </c>
      <c r="AK626">
        <v>1</v>
      </c>
      <c r="AL626">
        <v>1</v>
      </c>
      <c r="AM626">
        <v>2</v>
      </c>
      <c r="AN626">
        <v>0</v>
      </c>
      <c r="AO626">
        <v>0</v>
      </c>
      <c r="AP626">
        <v>1</v>
      </c>
      <c r="AQ626">
        <v>1</v>
      </c>
      <c r="AR626">
        <v>0</v>
      </c>
      <c r="AS626" t="s">
        <v>3</v>
      </c>
      <c r="AT626">
        <v>0.46</v>
      </c>
      <c r="AU626" t="s">
        <v>3</v>
      </c>
      <c r="AV626">
        <v>0</v>
      </c>
      <c r="AW626">
        <v>2</v>
      </c>
      <c r="AX626">
        <v>72311869</v>
      </c>
      <c r="AY626">
        <v>1</v>
      </c>
      <c r="AZ626">
        <v>0</v>
      </c>
      <c r="BA626">
        <v>685</v>
      </c>
      <c r="BB626">
        <v>1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7661.3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1</v>
      </c>
      <c r="BQ626">
        <v>7661.3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1</v>
      </c>
      <c r="CV626">
        <v>0</v>
      </c>
      <c r="CW626">
        <v>0</v>
      </c>
      <c r="CX626">
        <f>ROUND(Y626*Source!I632,7)</f>
        <v>4.6000000000000001E-4</v>
      </c>
      <c r="CY626">
        <f>AA626</f>
        <v>16821.55</v>
      </c>
      <c r="CZ626">
        <f>AE626</f>
        <v>16655</v>
      </c>
      <c r="DA626">
        <f>AI626</f>
        <v>1.01</v>
      </c>
      <c r="DB626">
        <f t="shared" si="182"/>
        <v>7661.3</v>
      </c>
      <c r="DC626">
        <f t="shared" si="183"/>
        <v>0</v>
      </c>
      <c r="DD626" t="s">
        <v>3</v>
      </c>
      <c r="DE626" t="s">
        <v>3</v>
      </c>
      <c r="DF626">
        <f>ROUND(ROUND(AE626*AI626,2)*CX626,2)</f>
        <v>7.74</v>
      </c>
      <c r="DG626">
        <f t="shared" si="201"/>
        <v>0</v>
      </c>
      <c r="DH626">
        <f t="shared" si="184"/>
        <v>0</v>
      </c>
      <c r="DI626">
        <f t="shared" si="185"/>
        <v>0</v>
      </c>
      <c r="DJ626">
        <f>DF626</f>
        <v>7.74</v>
      </c>
      <c r="DK626">
        <v>0</v>
      </c>
      <c r="DL626" t="s">
        <v>3</v>
      </c>
      <c r="DM626">
        <v>0</v>
      </c>
      <c r="DN626" t="s">
        <v>3</v>
      </c>
      <c r="DO626">
        <v>0</v>
      </c>
    </row>
    <row r="627" spans="1:119" x14ac:dyDescent="0.2">
      <c r="A627">
        <f>ROW(Source!A632)</f>
        <v>632</v>
      </c>
      <c r="B627">
        <v>72309884</v>
      </c>
      <c r="C627">
        <v>72311842</v>
      </c>
      <c r="D627">
        <v>68889623</v>
      </c>
      <c r="E627">
        <v>1</v>
      </c>
      <c r="F627">
        <v>1</v>
      </c>
      <c r="G627">
        <v>1</v>
      </c>
      <c r="H627">
        <v>3</v>
      </c>
      <c r="I627" t="s">
        <v>293</v>
      </c>
      <c r="J627" t="s">
        <v>295</v>
      </c>
      <c r="K627" t="s">
        <v>294</v>
      </c>
      <c r="L627">
        <v>1301</v>
      </c>
      <c r="N627">
        <v>1003</v>
      </c>
      <c r="O627" t="s">
        <v>113</v>
      </c>
      <c r="P627" t="s">
        <v>113</v>
      </c>
      <c r="Q627">
        <v>1</v>
      </c>
      <c r="W627">
        <v>0</v>
      </c>
      <c r="X627">
        <v>-12888785</v>
      </c>
      <c r="Y627">
        <f t="shared" si="181"/>
        <v>1000</v>
      </c>
      <c r="AA627">
        <v>490.06</v>
      </c>
      <c r="AB627">
        <v>0</v>
      </c>
      <c r="AC627">
        <v>0</v>
      </c>
      <c r="AD627">
        <v>0</v>
      </c>
      <c r="AE627">
        <v>576.54</v>
      </c>
      <c r="AF627">
        <v>0</v>
      </c>
      <c r="AG627">
        <v>0</v>
      </c>
      <c r="AH627">
        <v>0</v>
      </c>
      <c r="AI627">
        <v>0.85</v>
      </c>
      <c r="AJ627">
        <v>1</v>
      </c>
      <c r="AK627">
        <v>1</v>
      </c>
      <c r="AL627">
        <v>1</v>
      </c>
      <c r="AM627">
        <v>2</v>
      </c>
      <c r="AN627">
        <v>0</v>
      </c>
      <c r="AO627">
        <v>0</v>
      </c>
      <c r="AP627">
        <v>1</v>
      </c>
      <c r="AQ627">
        <v>0</v>
      </c>
      <c r="AR627">
        <v>0</v>
      </c>
      <c r="AS627" t="s">
        <v>3</v>
      </c>
      <c r="AT627">
        <v>1000</v>
      </c>
      <c r="AU627" t="s">
        <v>3</v>
      </c>
      <c r="AV627">
        <v>0</v>
      </c>
      <c r="AW627">
        <v>1</v>
      </c>
      <c r="AX627">
        <v>-1</v>
      </c>
      <c r="AY627">
        <v>0</v>
      </c>
      <c r="AZ627">
        <v>0</v>
      </c>
      <c r="BA627" t="s">
        <v>3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CV627">
        <v>0</v>
      </c>
      <c r="CW627">
        <v>0</v>
      </c>
      <c r="CX627">
        <f>ROUND(Y627*Source!I632,7)</f>
        <v>1</v>
      </c>
      <c r="CY627">
        <f>AA627</f>
        <v>490.06</v>
      </c>
      <c r="CZ627">
        <f>AE627</f>
        <v>576.54</v>
      </c>
      <c r="DA627">
        <f>AI627</f>
        <v>0.85</v>
      </c>
      <c r="DB627">
        <f t="shared" si="182"/>
        <v>576540</v>
      </c>
      <c r="DC627">
        <f t="shared" si="183"/>
        <v>0</v>
      </c>
      <c r="DD627" t="s">
        <v>3</v>
      </c>
      <c r="DE627" t="s">
        <v>3</v>
      </c>
      <c r="DF627">
        <f>ROUND(ROUND(AE627*AI627,2)*CX627,2)</f>
        <v>490.06</v>
      </c>
      <c r="DG627">
        <f t="shared" si="201"/>
        <v>0</v>
      </c>
      <c r="DH627">
        <f t="shared" si="184"/>
        <v>0</v>
      </c>
      <c r="DI627">
        <f t="shared" si="185"/>
        <v>0</v>
      </c>
      <c r="DJ627">
        <f>DF627</f>
        <v>490.06</v>
      </c>
      <c r="DK627">
        <v>0</v>
      </c>
      <c r="DL627" t="s">
        <v>3</v>
      </c>
      <c r="DM627">
        <v>0</v>
      </c>
      <c r="DN627" t="s">
        <v>3</v>
      </c>
      <c r="DO627">
        <v>0</v>
      </c>
    </row>
    <row r="628" spans="1:119" x14ac:dyDescent="0.2">
      <c r="A628">
        <f>ROW(Source!A634)</f>
        <v>634</v>
      </c>
      <c r="B628">
        <v>72309884</v>
      </c>
      <c r="C628">
        <v>72311872</v>
      </c>
      <c r="D628">
        <v>68776441</v>
      </c>
      <c r="E628">
        <v>117</v>
      </c>
      <c r="F628">
        <v>1</v>
      </c>
      <c r="G628">
        <v>1</v>
      </c>
      <c r="H628">
        <v>1</v>
      </c>
      <c r="I628" t="s">
        <v>1119</v>
      </c>
      <c r="J628" t="s">
        <v>3</v>
      </c>
      <c r="K628" t="s">
        <v>1120</v>
      </c>
      <c r="L628">
        <v>1191</v>
      </c>
      <c r="N628">
        <v>1013</v>
      </c>
      <c r="O628" t="s">
        <v>922</v>
      </c>
      <c r="P628" t="s">
        <v>922</v>
      </c>
      <c r="Q628">
        <v>1</v>
      </c>
      <c r="W628">
        <v>0</v>
      </c>
      <c r="X628">
        <v>174150515</v>
      </c>
      <c r="Y628">
        <f t="shared" si="181"/>
        <v>0.39</v>
      </c>
      <c r="AA628">
        <v>0</v>
      </c>
      <c r="AB628">
        <v>0</v>
      </c>
      <c r="AC628">
        <v>0</v>
      </c>
      <c r="AD628">
        <v>399.77</v>
      </c>
      <c r="AE628">
        <v>0</v>
      </c>
      <c r="AF628">
        <v>0</v>
      </c>
      <c r="AG628">
        <v>0</v>
      </c>
      <c r="AH628">
        <v>399.77</v>
      </c>
      <c r="AI628">
        <v>1</v>
      </c>
      <c r="AJ628">
        <v>1</v>
      </c>
      <c r="AK628">
        <v>1</v>
      </c>
      <c r="AL628">
        <v>1</v>
      </c>
      <c r="AM628">
        <v>-2</v>
      </c>
      <c r="AN628">
        <v>0</v>
      </c>
      <c r="AO628">
        <v>0</v>
      </c>
      <c r="AP628">
        <v>1</v>
      </c>
      <c r="AQ628">
        <v>1</v>
      </c>
      <c r="AR628">
        <v>0</v>
      </c>
      <c r="AS628" t="s">
        <v>3</v>
      </c>
      <c r="AT628">
        <v>0.39</v>
      </c>
      <c r="AU628" t="s">
        <v>3</v>
      </c>
      <c r="AV628">
        <v>1</v>
      </c>
      <c r="AW628">
        <v>2</v>
      </c>
      <c r="AX628">
        <v>72311880</v>
      </c>
      <c r="AY628">
        <v>2</v>
      </c>
      <c r="AZ628">
        <v>131072</v>
      </c>
      <c r="BA628">
        <v>687</v>
      </c>
      <c r="BB628">
        <v>1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155.91030000000001</v>
      </c>
      <c r="BN628">
        <v>0.39</v>
      </c>
      <c r="BO628">
        <v>0</v>
      </c>
      <c r="BP628">
        <v>1</v>
      </c>
      <c r="BQ628">
        <v>0</v>
      </c>
      <c r="BR628">
        <v>0</v>
      </c>
      <c r="BS628">
        <v>0</v>
      </c>
      <c r="BT628">
        <v>155.91030000000001</v>
      </c>
      <c r="BU628">
        <v>0.39</v>
      </c>
      <c r="BV628">
        <v>0</v>
      </c>
      <c r="BW628">
        <v>1</v>
      </c>
      <c r="CU628">
        <f>ROUND(AT628*Source!I634*AH628*AL628,2)</f>
        <v>155.91</v>
      </c>
      <c r="CV628">
        <f>ROUND(Y628*Source!I634,7)</f>
        <v>0.39</v>
      </c>
      <c r="CW628">
        <v>0</v>
      </c>
      <c r="CX628">
        <f>ROUND(Y628*Source!I634,7)</f>
        <v>0.39</v>
      </c>
      <c r="CY628">
        <f>AD628</f>
        <v>399.77</v>
      </c>
      <c r="CZ628">
        <f>AH628</f>
        <v>399.77</v>
      </c>
      <c r="DA628">
        <f>AL628</f>
        <v>1</v>
      </c>
      <c r="DB628">
        <f t="shared" si="182"/>
        <v>155.91</v>
      </c>
      <c r="DC628">
        <f t="shared" si="183"/>
        <v>0</v>
      </c>
      <c r="DD628" t="s">
        <v>3</v>
      </c>
      <c r="DE628" t="s">
        <v>3</v>
      </c>
      <c r="DF628">
        <f>ROUND(ROUND(AE628,2)*CX628,2)</f>
        <v>0</v>
      </c>
      <c r="DG628">
        <f t="shared" si="201"/>
        <v>0</v>
      </c>
      <c r="DH628">
        <f t="shared" si="184"/>
        <v>0</v>
      </c>
      <c r="DI628">
        <f t="shared" si="185"/>
        <v>155.91</v>
      </c>
      <c r="DJ628">
        <f>DI628</f>
        <v>155.91</v>
      </c>
      <c r="DK628">
        <v>1</v>
      </c>
      <c r="DL628" t="s">
        <v>3</v>
      </c>
      <c r="DM628">
        <v>0</v>
      </c>
      <c r="DN628" t="s">
        <v>3</v>
      </c>
      <c r="DO628">
        <v>0</v>
      </c>
    </row>
    <row r="629" spans="1:119" x14ac:dyDescent="0.2">
      <c r="A629">
        <f>ROW(Source!A634)</f>
        <v>634</v>
      </c>
      <c r="B629">
        <v>72309884</v>
      </c>
      <c r="C629">
        <v>72311872</v>
      </c>
      <c r="D629">
        <v>68784201</v>
      </c>
      <c r="E629">
        <v>1</v>
      </c>
      <c r="F629">
        <v>1</v>
      </c>
      <c r="G629">
        <v>1</v>
      </c>
      <c r="H629">
        <v>2</v>
      </c>
      <c r="I629" t="s">
        <v>1121</v>
      </c>
      <c r="J629" t="s">
        <v>1122</v>
      </c>
      <c r="K629" t="s">
        <v>1123</v>
      </c>
      <c r="L629">
        <v>1368</v>
      </c>
      <c r="N629">
        <v>1011</v>
      </c>
      <c r="O629" t="s">
        <v>926</v>
      </c>
      <c r="P629" t="s">
        <v>926</v>
      </c>
      <c r="Q629">
        <v>1</v>
      </c>
      <c r="W629">
        <v>0</v>
      </c>
      <c r="X629">
        <v>-403273266</v>
      </c>
      <c r="Y629">
        <f t="shared" si="181"/>
        <v>0.12</v>
      </c>
      <c r="AA629">
        <v>0</v>
      </c>
      <c r="AB629">
        <v>108.92</v>
      </c>
      <c r="AC629">
        <v>0</v>
      </c>
      <c r="AD629">
        <v>0</v>
      </c>
      <c r="AE629">
        <v>0</v>
      </c>
      <c r="AF629">
        <v>108.92</v>
      </c>
      <c r="AG629">
        <v>0</v>
      </c>
      <c r="AH629">
        <v>0</v>
      </c>
      <c r="AI629">
        <v>1</v>
      </c>
      <c r="AJ629">
        <v>1</v>
      </c>
      <c r="AK629">
        <v>1</v>
      </c>
      <c r="AL629">
        <v>1</v>
      </c>
      <c r="AM629">
        <v>-2</v>
      </c>
      <c r="AN629">
        <v>0</v>
      </c>
      <c r="AO629">
        <v>0</v>
      </c>
      <c r="AP629">
        <v>1</v>
      </c>
      <c r="AQ629">
        <v>1</v>
      </c>
      <c r="AR629">
        <v>0</v>
      </c>
      <c r="AS629" t="s">
        <v>3</v>
      </c>
      <c r="AT629">
        <v>0.12</v>
      </c>
      <c r="AU629" t="s">
        <v>3</v>
      </c>
      <c r="AV629">
        <v>1</v>
      </c>
      <c r="AW629">
        <v>2</v>
      </c>
      <c r="AX629">
        <v>72311881</v>
      </c>
      <c r="AY629">
        <v>2</v>
      </c>
      <c r="AZ629">
        <v>32768</v>
      </c>
      <c r="BA629">
        <v>688</v>
      </c>
      <c r="BB629">
        <v>1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13.070399999999999</v>
      </c>
      <c r="BL629">
        <v>0</v>
      </c>
      <c r="BM629">
        <v>0</v>
      </c>
      <c r="BN629">
        <v>0</v>
      </c>
      <c r="BO629">
        <v>0</v>
      </c>
      <c r="BP629">
        <v>1</v>
      </c>
      <c r="BQ629">
        <v>0</v>
      </c>
      <c r="BR629">
        <v>13.070399999999999</v>
      </c>
      <c r="BS629">
        <v>0</v>
      </c>
      <c r="BT629">
        <v>0</v>
      </c>
      <c r="BU629">
        <v>0</v>
      </c>
      <c r="BV629">
        <v>0</v>
      </c>
      <c r="BW629">
        <v>1</v>
      </c>
      <c r="CV629">
        <v>0</v>
      </c>
      <c r="CW629">
        <f>ROUND(Y629*Source!I634*DO629,7)</f>
        <v>0</v>
      </c>
      <c r="CX629">
        <f>ROUND(Y629*Source!I634,7)</f>
        <v>0.12</v>
      </c>
      <c r="CY629">
        <f>AB629</f>
        <v>108.92</v>
      </c>
      <c r="CZ629">
        <f>AF629</f>
        <v>108.92</v>
      </c>
      <c r="DA629">
        <f>AJ629</f>
        <v>1</v>
      </c>
      <c r="DB629">
        <f t="shared" si="182"/>
        <v>13.07</v>
      </c>
      <c r="DC629">
        <f t="shared" si="183"/>
        <v>0</v>
      </c>
      <c r="DD629" t="s">
        <v>3</v>
      </c>
      <c r="DE629" t="s">
        <v>3</v>
      </c>
      <c r="DF629">
        <f>ROUND(ROUND(AE629,2)*CX629,2)</f>
        <v>0</v>
      </c>
      <c r="DG629">
        <f t="shared" si="201"/>
        <v>13.07</v>
      </c>
      <c r="DH629">
        <f t="shared" si="184"/>
        <v>0</v>
      </c>
      <c r="DI629">
        <f t="shared" si="185"/>
        <v>0</v>
      </c>
      <c r="DJ629">
        <f>DG629+DH629</f>
        <v>13.07</v>
      </c>
      <c r="DK629">
        <v>1</v>
      </c>
      <c r="DL629" t="s">
        <v>3</v>
      </c>
      <c r="DM629">
        <v>0</v>
      </c>
      <c r="DN629" t="s">
        <v>3</v>
      </c>
      <c r="DO629">
        <v>0</v>
      </c>
    </row>
    <row r="630" spans="1:119" x14ac:dyDescent="0.2">
      <c r="A630">
        <f>ROW(Source!A634)</f>
        <v>634</v>
      </c>
      <c r="B630">
        <v>72309884</v>
      </c>
      <c r="C630">
        <v>72311872</v>
      </c>
      <c r="D630">
        <v>68784203</v>
      </c>
      <c r="E630">
        <v>1</v>
      </c>
      <c r="F630">
        <v>1</v>
      </c>
      <c r="G630">
        <v>1</v>
      </c>
      <c r="H630">
        <v>2</v>
      </c>
      <c r="I630" t="s">
        <v>1023</v>
      </c>
      <c r="J630" t="s">
        <v>1024</v>
      </c>
      <c r="K630" t="s">
        <v>1025</v>
      </c>
      <c r="L630">
        <v>1368</v>
      </c>
      <c r="N630">
        <v>1011</v>
      </c>
      <c r="O630" t="s">
        <v>926</v>
      </c>
      <c r="P630" t="s">
        <v>926</v>
      </c>
      <c r="Q630">
        <v>1</v>
      </c>
      <c r="W630">
        <v>0</v>
      </c>
      <c r="X630">
        <v>344474007</v>
      </c>
      <c r="Y630">
        <f t="shared" si="181"/>
        <v>0.15</v>
      </c>
      <c r="AA630">
        <v>0</v>
      </c>
      <c r="AB630">
        <v>13.72</v>
      </c>
      <c r="AC630">
        <v>0</v>
      </c>
      <c r="AD630">
        <v>0</v>
      </c>
      <c r="AE630">
        <v>0</v>
      </c>
      <c r="AF630">
        <v>8.6300000000000008</v>
      </c>
      <c r="AG630">
        <v>0</v>
      </c>
      <c r="AH630">
        <v>0</v>
      </c>
      <c r="AI630">
        <v>1</v>
      </c>
      <c r="AJ630">
        <v>1.59</v>
      </c>
      <c r="AK630">
        <v>1</v>
      </c>
      <c r="AL630">
        <v>1</v>
      </c>
      <c r="AM630">
        <v>2</v>
      </c>
      <c r="AN630">
        <v>0</v>
      </c>
      <c r="AO630">
        <v>0</v>
      </c>
      <c r="AP630">
        <v>1</v>
      </c>
      <c r="AQ630">
        <v>1</v>
      </c>
      <c r="AR630">
        <v>0</v>
      </c>
      <c r="AS630" t="s">
        <v>3</v>
      </c>
      <c r="AT630">
        <v>0.15</v>
      </c>
      <c r="AU630" t="s">
        <v>3</v>
      </c>
      <c r="AV630">
        <v>1</v>
      </c>
      <c r="AW630">
        <v>2</v>
      </c>
      <c r="AX630">
        <v>72311882</v>
      </c>
      <c r="AY630">
        <v>1</v>
      </c>
      <c r="AZ630">
        <v>0</v>
      </c>
      <c r="BA630">
        <v>689</v>
      </c>
      <c r="BB630">
        <v>1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1.2945</v>
      </c>
      <c r="BL630">
        <v>0</v>
      </c>
      <c r="BM630">
        <v>0</v>
      </c>
      <c r="BN630">
        <v>0</v>
      </c>
      <c r="BO630">
        <v>0</v>
      </c>
      <c r="BP630">
        <v>1</v>
      </c>
      <c r="BQ630">
        <v>0</v>
      </c>
      <c r="BR630">
        <v>1.2945</v>
      </c>
      <c r="BS630">
        <v>0</v>
      </c>
      <c r="BT630">
        <v>0</v>
      </c>
      <c r="BU630">
        <v>0</v>
      </c>
      <c r="BV630">
        <v>0</v>
      </c>
      <c r="BW630">
        <v>1</v>
      </c>
      <c r="CV630">
        <v>0</v>
      </c>
      <c r="CW630">
        <f>ROUND(Y630*Source!I634*DO630,7)</f>
        <v>0</v>
      </c>
      <c r="CX630">
        <f>ROUND(Y630*Source!I634,7)</f>
        <v>0.15</v>
      </c>
      <c r="CY630">
        <f>AB630</f>
        <v>13.72</v>
      </c>
      <c r="CZ630">
        <f>AF630</f>
        <v>8.6300000000000008</v>
      </c>
      <c r="DA630">
        <f>AJ630</f>
        <v>1.59</v>
      </c>
      <c r="DB630">
        <f t="shared" si="182"/>
        <v>1.29</v>
      </c>
      <c r="DC630">
        <f t="shared" si="183"/>
        <v>0</v>
      </c>
      <c r="DD630" t="s">
        <v>3</v>
      </c>
      <c r="DE630" t="s">
        <v>3</v>
      </c>
      <c r="DF630">
        <f>ROUND(ROUND(AE630,2)*CX630,2)</f>
        <v>0</v>
      </c>
      <c r="DG630">
        <f>ROUND(ROUND(AF630*AJ630,2)*CX630,2)</f>
        <v>2.06</v>
      </c>
      <c r="DH630">
        <f t="shared" si="184"/>
        <v>0</v>
      </c>
      <c r="DI630">
        <f t="shared" si="185"/>
        <v>0</v>
      </c>
      <c r="DJ630">
        <f>DG630+DH630</f>
        <v>2.06</v>
      </c>
      <c r="DK630">
        <v>0</v>
      </c>
      <c r="DL630" t="s">
        <v>3</v>
      </c>
      <c r="DM630">
        <v>0</v>
      </c>
      <c r="DN630" t="s">
        <v>3</v>
      </c>
      <c r="DO630">
        <v>0</v>
      </c>
    </row>
    <row r="631" spans="1:119" x14ac:dyDescent="0.2">
      <c r="A631">
        <f>ROW(Source!A634)</f>
        <v>634</v>
      </c>
      <c r="B631">
        <v>72309884</v>
      </c>
      <c r="C631">
        <v>72311872</v>
      </c>
      <c r="D631">
        <v>68784225</v>
      </c>
      <c r="E631">
        <v>1</v>
      </c>
      <c r="F631">
        <v>1</v>
      </c>
      <c r="G631">
        <v>1</v>
      </c>
      <c r="H631">
        <v>2</v>
      </c>
      <c r="I631" t="s">
        <v>1026</v>
      </c>
      <c r="J631" t="s">
        <v>1027</v>
      </c>
      <c r="K631" t="s">
        <v>1028</v>
      </c>
      <c r="L631">
        <v>1368</v>
      </c>
      <c r="N631">
        <v>1011</v>
      </c>
      <c r="O631" t="s">
        <v>926</v>
      </c>
      <c r="P631" t="s">
        <v>926</v>
      </c>
      <c r="Q631">
        <v>1</v>
      </c>
      <c r="W631">
        <v>0</v>
      </c>
      <c r="X631">
        <v>-505397720</v>
      </c>
      <c r="Y631">
        <f t="shared" si="181"/>
        <v>0.21</v>
      </c>
      <c r="AA631">
        <v>0</v>
      </c>
      <c r="AB631">
        <v>4.34</v>
      </c>
      <c r="AC631">
        <v>0</v>
      </c>
      <c r="AD631">
        <v>0</v>
      </c>
      <c r="AE631">
        <v>0</v>
      </c>
      <c r="AF631">
        <v>3.34</v>
      </c>
      <c r="AG631">
        <v>0</v>
      </c>
      <c r="AH631">
        <v>0</v>
      </c>
      <c r="AI631">
        <v>1</v>
      </c>
      <c r="AJ631">
        <v>1.3</v>
      </c>
      <c r="AK631">
        <v>1</v>
      </c>
      <c r="AL631">
        <v>1</v>
      </c>
      <c r="AM631">
        <v>2</v>
      </c>
      <c r="AN631">
        <v>0</v>
      </c>
      <c r="AO631">
        <v>0</v>
      </c>
      <c r="AP631">
        <v>1</v>
      </c>
      <c r="AQ631">
        <v>1</v>
      </c>
      <c r="AR631">
        <v>0</v>
      </c>
      <c r="AS631" t="s">
        <v>3</v>
      </c>
      <c r="AT631">
        <v>0.21</v>
      </c>
      <c r="AU631" t="s">
        <v>3</v>
      </c>
      <c r="AV631">
        <v>1</v>
      </c>
      <c r="AW631">
        <v>2</v>
      </c>
      <c r="AX631">
        <v>72311883</v>
      </c>
      <c r="AY631">
        <v>1</v>
      </c>
      <c r="AZ631">
        <v>0</v>
      </c>
      <c r="BA631">
        <v>690</v>
      </c>
      <c r="BB631">
        <v>1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0.70139999999999991</v>
      </c>
      <c r="BL631">
        <v>0</v>
      </c>
      <c r="BM631">
        <v>0</v>
      </c>
      <c r="BN631">
        <v>0</v>
      </c>
      <c r="BO631">
        <v>0</v>
      </c>
      <c r="BP631">
        <v>1</v>
      </c>
      <c r="BQ631">
        <v>0</v>
      </c>
      <c r="BR631">
        <v>0.70139999999999991</v>
      </c>
      <c r="BS631">
        <v>0</v>
      </c>
      <c r="BT631">
        <v>0</v>
      </c>
      <c r="BU631">
        <v>0</v>
      </c>
      <c r="BV631">
        <v>0</v>
      </c>
      <c r="BW631">
        <v>1</v>
      </c>
      <c r="CV631">
        <v>0</v>
      </c>
      <c r="CW631">
        <f>ROUND(Y631*Source!I634*DO631,7)</f>
        <v>0</v>
      </c>
      <c r="CX631">
        <f>ROUND(Y631*Source!I634,7)</f>
        <v>0.21</v>
      </c>
      <c r="CY631">
        <f>AB631</f>
        <v>4.34</v>
      </c>
      <c r="CZ631">
        <f>AF631</f>
        <v>3.34</v>
      </c>
      <c r="DA631">
        <f>AJ631</f>
        <v>1.3</v>
      </c>
      <c r="DB631">
        <f t="shared" si="182"/>
        <v>0.7</v>
      </c>
      <c r="DC631">
        <f t="shared" si="183"/>
        <v>0</v>
      </c>
      <c r="DD631" t="s">
        <v>3</v>
      </c>
      <c r="DE631" t="s">
        <v>3</v>
      </c>
      <c r="DF631">
        <f>ROUND(ROUND(AE631,2)*CX631,2)</f>
        <v>0</v>
      </c>
      <c r="DG631">
        <f>ROUND(ROUND(AF631*AJ631,2)*CX631,2)</f>
        <v>0.91</v>
      </c>
      <c r="DH631">
        <f t="shared" si="184"/>
        <v>0</v>
      </c>
      <c r="DI631">
        <f t="shared" si="185"/>
        <v>0</v>
      </c>
      <c r="DJ631">
        <f>DG631+DH631</f>
        <v>0.91</v>
      </c>
      <c r="DK631">
        <v>0</v>
      </c>
      <c r="DL631" t="s">
        <v>3</v>
      </c>
      <c r="DM631">
        <v>0</v>
      </c>
      <c r="DN631" t="s">
        <v>3</v>
      </c>
      <c r="DO631">
        <v>0</v>
      </c>
    </row>
    <row r="632" spans="1:119" x14ac:dyDescent="0.2">
      <c r="A632">
        <f>ROW(Source!A634)</f>
        <v>634</v>
      </c>
      <c r="B632">
        <v>72309884</v>
      </c>
      <c r="C632">
        <v>72311872</v>
      </c>
      <c r="D632">
        <v>68849266</v>
      </c>
      <c r="E632">
        <v>1</v>
      </c>
      <c r="F632">
        <v>1</v>
      </c>
      <c r="G632">
        <v>1</v>
      </c>
      <c r="H632">
        <v>3</v>
      </c>
      <c r="I632" t="s">
        <v>1029</v>
      </c>
      <c r="J632" t="s">
        <v>1030</v>
      </c>
      <c r="K632" t="s">
        <v>1031</v>
      </c>
      <c r="L632">
        <v>1346</v>
      </c>
      <c r="N632">
        <v>1009</v>
      </c>
      <c r="O632" t="s">
        <v>443</v>
      </c>
      <c r="P632" t="s">
        <v>443</v>
      </c>
      <c r="Q632">
        <v>1</v>
      </c>
      <c r="W632">
        <v>0</v>
      </c>
      <c r="X632">
        <v>1359853592</v>
      </c>
      <c r="Y632">
        <f t="shared" si="181"/>
        <v>6.0000000000000001E-3</v>
      </c>
      <c r="AA632">
        <v>966.83</v>
      </c>
      <c r="AB632">
        <v>0</v>
      </c>
      <c r="AC632">
        <v>0</v>
      </c>
      <c r="AD632">
        <v>0</v>
      </c>
      <c r="AE632">
        <v>596.80999999999995</v>
      </c>
      <c r="AF632">
        <v>0</v>
      </c>
      <c r="AG632">
        <v>0</v>
      </c>
      <c r="AH632">
        <v>0</v>
      </c>
      <c r="AI632">
        <v>1.62</v>
      </c>
      <c r="AJ632">
        <v>1</v>
      </c>
      <c r="AK632">
        <v>1</v>
      </c>
      <c r="AL632">
        <v>1</v>
      </c>
      <c r="AM632">
        <v>2</v>
      </c>
      <c r="AN632">
        <v>0</v>
      </c>
      <c r="AO632">
        <v>0</v>
      </c>
      <c r="AP632">
        <v>1</v>
      </c>
      <c r="AQ632">
        <v>1</v>
      </c>
      <c r="AR632">
        <v>0</v>
      </c>
      <c r="AS632" t="s">
        <v>3</v>
      </c>
      <c r="AT632">
        <v>6.0000000000000001E-3</v>
      </c>
      <c r="AU632" t="s">
        <v>3</v>
      </c>
      <c r="AV632">
        <v>0</v>
      </c>
      <c r="AW632">
        <v>2</v>
      </c>
      <c r="AX632">
        <v>72311884</v>
      </c>
      <c r="AY632">
        <v>1</v>
      </c>
      <c r="AZ632">
        <v>0</v>
      </c>
      <c r="BA632">
        <v>691</v>
      </c>
      <c r="BB632">
        <v>1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3.5808599999999999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1</v>
      </c>
      <c r="BQ632">
        <v>3.5808599999999999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1</v>
      </c>
      <c r="CV632">
        <v>0</v>
      </c>
      <c r="CW632">
        <v>0</v>
      </c>
      <c r="CX632">
        <f>ROUND(Y632*Source!I634,7)</f>
        <v>6.0000000000000001E-3</v>
      </c>
      <c r="CY632">
        <f>AA632</f>
        <v>966.83</v>
      </c>
      <c r="CZ632">
        <f>AE632</f>
        <v>596.80999999999995</v>
      </c>
      <c r="DA632">
        <f>AI632</f>
        <v>1.62</v>
      </c>
      <c r="DB632">
        <f t="shared" si="182"/>
        <v>3.58</v>
      </c>
      <c r="DC632">
        <f t="shared" si="183"/>
        <v>0</v>
      </c>
      <c r="DD632" t="s">
        <v>3</v>
      </c>
      <c r="DE632" t="s">
        <v>3</v>
      </c>
      <c r="DF632">
        <f>ROUND(ROUND(AE632*AI632,2)*CX632,2)</f>
        <v>5.8</v>
      </c>
      <c r="DG632">
        <f>ROUND(ROUND(AF632,2)*CX632,2)</f>
        <v>0</v>
      </c>
      <c r="DH632">
        <f t="shared" si="184"/>
        <v>0</v>
      </c>
      <c r="DI632">
        <f t="shared" si="185"/>
        <v>0</v>
      </c>
      <c r="DJ632">
        <f>DF632</f>
        <v>5.8</v>
      </c>
      <c r="DK632">
        <v>0</v>
      </c>
      <c r="DL632" t="s">
        <v>3</v>
      </c>
      <c r="DM632">
        <v>0</v>
      </c>
      <c r="DN632" t="s">
        <v>3</v>
      </c>
      <c r="DO632">
        <v>0</v>
      </c>
    </row>
    <row r="633" spans="1:119" x14ac:dyDescent="0.2">
      <c r="A633">
        <f>ROW(Source!A634)</f>
        <v>634</v>
      </c>
      <c r="B633">
        <v>72309884</v>
      </c>
      <c r="C633">
        <v>72311872</v>
      </c>
      <c r="D633">
        <v>68852050</v>
      </c>
      <c r="E633">
        <v>1</v>
      </c>
      <c r="F633">
        <v>1</v>
      </c>
      <c r="G633">
        <v>1</v>
      </c>
      <c r="H633">
        <v>3</v>
      </c>
      <c r="I633" t="s">
        <v>1124</v>
      </c>
      <c r="J633" t="s">
        <v>1125</v>
      </c>
      <c r="K633" t="s">
        <v>1126</v>
      </c>
      <c r="L633">
        <v>1348</v>
      </c>
      <c r="N633">
        <v>1009</v>
      </c>
      <c r="O633" t="s">
        <v>236</v>
      </c>
      <c r="P633" t="s">
        <v>236</v>
      </c>
      <c r="Q633">
        <v>1000</v>
      </c>
      <c r="W633">
        <v>0</v>
      </c>
      <c r="X633">
        <v>652497179</v>
      </c>
      <c r="Y633">
        <f t="shared" si="181"/>
        <v>4.0000000000000003E-5</v>
      </c>
      <c r="AA633">
        <v>146621.63</v>
      </c>
      <c r="AB633">
        <v>0</v>
      </c>
      <c r="AC633">
        <v>0</v>
      </c>
      <c r="AD633">
        <v>0</v>
      </c>
      <c r="AE633">
        <v>157657.67000000001</v>
      </c>
      <c r="AF633">
        <v>0</v>
      </c>
      <c r="AG633">
        <v>0</v>
      </c>
      <c r="AH633">
        <v>0</v>
      </c>
      <c r="AI633">
        <v>0.93</v>
      </c>
      <c r="AJ633">
        <v>1</v>
      </c>
      <c r="AK633">
        <v>1</v>
      </c>
      <c r="AL633">
        <v>1</v>
      </c>
      <c r="AM633">
        <v>2</v>
      </c>
      <c r="AN633">
        <v>0</v>
      </c>
      <c r="AO633">
        <v>0</v>
      </c>
      <c r="AP633">
        <v>1</v>
      </c>
      <c r="AQ633">
        <v>1</v>
      </c>
      <c r="AR633">
        <v>0</v>
      </c>
      <c r="AS633" t="s">
        <v>3</v>
      </c>
      <c r="AT633">
        <v>4.0000000000000003E-5</v>
      </c>
      <c r="AU633" t="s">
        <v>3</v>
      </c>
      <c r="AV633">
        <v>0</v>
      </c>
      <c r="AW633">
        <v>2</v>
      </c>
      <c r="AX633">
        <v>72311885</v>
      </c>
      <c r="AY633">
        <v>1</v>
      </c>
      <c r="AZ633">
        <v>0</v>
      </c>
      <c r="BA633">
        <v>692</v>
      </c>
      <c r="BB633">
        <v>1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6.3063068000000007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1</v>
      </c>
      <c r="BQ633">
        <v>6.3063068000000007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1</v>
      </c>
      <c r="CV633">
        <v>0</v>
      </c>
      <c r="CW633">
        <v>0</v>
      </c>
      <c r="CX633">
        <f>ROUND(Y633*Source!I634,7)</f>
        <v>4.0000000000000003E-5</v>
      </c>
      <c r="CY633">
        <f>AA633</f>
        <v>146621.63</v>
      </c>
      <c r="CZ633">
        <f>AE633</f>
        <v>157657.67000000001</v>
      </c>
      <c r="DA633">
        <f>AI633</f>
        <v>0.93</v>
      </c>
      <c r="DB633">
        <f t="shared" si="182"/>
        <v>6.31</v>
      </c>
      <c r="DC633">
        <f t="shared" si="183"/>
        <v>0</v>
      </c>
      <c r="DD633" t="s">
        <v>3</v>
      </c>
      <c r="DE633" t="s">
        <v>3</v>
      </c>
      <c r="DF633">
        <f>ROUND(ROUND(AE633*AI633,2)*CX633,2)</f>
        <v>5.86</v>
      </c>
      <c r="DG633">
        <f>ROUND(ROUND(AF633,2)*CX633,2)</f>
        <v>0</v>
      </c>
      <c r="DH633">
        <f t="shared" si="184"/>
        <v>0</v>
      </c>
      <c r="DI633">
        <f t="shared" si="185"/>
        <v>0</v>
      </c>
      <c r="DJ633">
        <f>DF633</f>
        <v>5.86</v>
      </c>
      <c r="DK633">
        <v>0</v>
      </c>
      <c r="DL633" t="s">
        <v>3</v>
      </c>
      <c r="DM633">
        <v>0</v>
      </c>
      <c r="DN633" t="s">
        <v>3</v>
      </c>
      <c r="DO633">
        <v>0</v>
      </c>
    </row>
    <row r="634" spans="1:119" x14ac:dyDescent="0.2">
      <c r="A634">
        <f>ROW(Source!A634)</f>
        <v>634</v>
      </c>
      <c r="B634">
        <v>72309884</v>
      </c>
      <c r="C634">
        <v>72311872</v>
      </c>
      <c r="D634">
        <v>68853976</v>
      </c>
      <c r="E634">
        <v>1</v>
      </c>
      <c r="F634">
        <v>1</v>
      </c>
      <c r="G634">
        <v>1</v>
      </c>
      <c r="H634">
        <v>3</v>
      </c>
      <c r="I634" t="s">
        <v>1032</v>
      </c>
      <c r="J634" t="s">
        <v>1033</v>
      </c>
      <c r="K634" t="s">
        <v>1034</v>
      </c>
      <c r="L634">
        <v>1346</v>
      </c>
      <c r="N634">
        <v>1009</v>
      </c>
      <c r="O634" t="s">
        <v>443</v>
      </c>
      <c r="P634" t="s">
        <v>443</v>
      </c>
      <c r="Q634">
        <v>1</v>
      </c>
      <c r="W634">
        <v>0</v>
      </c>
      <c r="X634">
        <v>-373327139</v>
      </c>
      <c r="Y634">
        <f t="shared" si="181"/>
        <v>8.9999999999999998E-4</v>
      </c>
      <c r="AA634">
        <v>92.02</v>
      </c>
      <c r="AB634">
        <v>0</v>
      </c>
      <c r="AC634">
        <v>0</v>
      </c>
      <c r="AD634">
        <v>0</v>
      </c>
      <c r="AE634">
        <v>56.11</v>
      </c>
      <c r="AF634">
        <v>0</v>
      </c>
      <c r="AG634">
        <v>0</v>
      </c>
      <c r="AH634">
        <v>0</v>
      </c>
      <c r="AI634">
        <v>1.64</v>
      </c>
      <c r="AJ634">
        <v>1</v>
      </c>
      <c r="AK634">
        <v>1</v>
      </c>
      <c r="AL634">
        <v>1</v>
      </c>
      <c r="AM634">
        <v>2</v>
      </c>
      <c r="AN634">
        <v>0</v>
      </c>
      <c r="AO634">
        <v>0</v>
      </c>
      <c r="AP634">
        <v>1</v>
      </c>
      <c r="AQ634">
        <v>1</v>
      </c>
      <c r="AR634">
        <v>0</v>
      </c>
      <c r="AS634" t="s">
        <v>3</v>
      </c>
      <c r="AT634">
        <v>8.9999999999999998E-4</v>
      </c>
      <c r="AU634" t="s">
        <v>3</v>
      </c>
      <c r="AV634">
        <v>0</v>
      </c>
      <c r="AW634">
        <v>2</v>
      </c>
      <c r="AX634">
        <v>72311886</v>
      </c>
      <c r="AY634">
        <v>1</v>
      </c>
      <c r="AZ634">
        <v>0</v>
      </c>
      <c r="BA634">
        <v>693</v>
      </c>
      <c r="BB634">
        <v>1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5.0498999999999995E-2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1</v>
      </c>
      <c r="BQ634">
        <v>5.0498999999999995E-2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1</v>
      </c>
      <c r="CV634">
        <v>0</v>
      </c>
      <c r="CW634">
        <v>0</v>
      </c>
      <c r="CX634">
        <f>ROUND(Y634*Source!I634,7)</f>
        <v>8.9999999999999998E-4</v>
      </c>
      <c r="CY634">
        <f>AA634</f>
        <v>92.02</v>
      </c>
      <c r="CZ634">
        <f>AE634</f>
        <v>56.11</v>
      </c>
      <c r="DA634">
        <f>AI634</f>
        <v>1.64</v>
      </c>
      <c r="DB634">
        <f t="shared" si="182"/>
        <v>0.05</v>
      </c>
      <c r="DC634">
        <f t="shared" si="183"/>
        <v>0</v>
      </c>
      <c r="DD634" t="s">
        <v>3</v>
      </c>
      <c r="DE634" t="s">
        <v>3</v>
      </c>
      <c r="DF634">
        <f>ROUND(ROUND(AE634*AI634,2)*CX634,2)</f>
        <v>0.08</v>
      </c>
      <c r="DG634">
        <f>ROUND(ROUND(AF634,2)*CX634,2)</f>
        <v>0</v>
      </c>
      <c r="DH634">
        <f t="shared" si="184"/>
        <v>0</v>
      </c>
      <c r="DI634">
        <f t="shared" si="185"/>
        <v>0</v>
      </c>
      <c r="DJ634">
        <f>DF634</f>
        <v>0.08</v>
      </c>
      <c r="DK634">
        <v>0</v>
      </c>
      <c r="DL634" t="s">
        <v>3</v>
      </c>
      <c r="DM634">
        <v>0</v>
      </c>
      <c r="DN634" t="s">
        <v>3</v>
      </c>
      <c r="DO634">
        <v>0</v>
      </c>
    </row>
    <row r="635" spans="1:119" x14ac:dyDescent="0.2">
      <c r="A635">
        <f>ROW(Source!A636)</f>
        <v>636</v>
      </c>
      <c r="B635">
        <v>72309884</v>
      </c>
      <c r="C635">
        <v>72311890</v>
      </c>
      <c r="D635">
        <v>68776427</v>
      </c>
      <c r="E635">
        <v>117</v>
      </c>
      <c r="F635">
        <v>1</v>
      </c>
      <c r="G635">
        <v>1</v>
      </c>
      <c r="H635">
        <v>1</v>
      </c>
      <c r="I635" t="s">
        <v>1021</v>
      </c>
      <c r="J635" t="s">
        <v>3</v>
      </c>
      <c r="K635" t="s">
        <v>1022</v>
      </c>
      <c r="L635">
        <v>1191</v>
      </c>
      <c r="N635">
        <v>1013</v>
      </c>
      <c r="O635" t="s">
        <v>922</v>
      </c>
      <c r="P635" t="s">
        <v>922</v>
      </c>
      <c r="Q635">
        <v>1</v>
      </c>
      <c r="W635">
        <v>0</v>
      </c>
      <c r="X635">
        <v>-1105933552</v>
      </c>
      <c r="Y635">
        <f t="shared" si="181"/>
        <v>0.28000000000000003</v>
      </c>
      <c r="AA635">
        <v>0</v>
      </c>
      <c r="AB635">
        <v>0</v>
      </c>
      <c r="AC635">
        <v>0</v>
      </c>
      <c r="AD635">
        <v>380.67</v>
      </c>
      <c r="AE635">
        <v>0</v>
      </c>
      <c r="AF635">
        <v>0</v>
      </c>
      <c r="AG635">
        <v>0</v>
      </c>
      <c r="AH635">
        <v>380.67</v>
      </c>
      <c r="AI635">
        <v>1</v>
      </c>
      <c r="AJ635">
        <v>1</v>
      </c>
      <c r="AK635">
        <v>1</v>
      </c>
      <c r="AL635">
        <v>1</v>
      </c>
      <c r="AM635">
        <v>-2</v>
      </c>
      <c r="AN635">
        <v>0</v>
      </c>
      <c r="AO635">
        <v>0</v>
      </c>
      <c r="AP635">
        <v>1</v>
      </c>
      <c r="AQ635">
        <v>1</v>
      </c>
      <c r="AR635">
        <v>0</v>
      </c>
      <c r="AS635" t="s">
        <v>3</v>
      </c>
      <c r="AT635">
        <v>0.28000000000000003</v>
      </c>
      <c r="AU635" t="s">
        <v>3</v>
      </c>
      <c r="AV635">
        <v>1</v>
      </c>
      <c r="AW635">
        <v>2</v>
      </c>
      <c r="AX635">
        <v>72311897</v>
      </c>
      <c r="AY635">
        <v>2</v>
      </c>
      <c r="AZ635">
        <v>131072</v>
      </c>
      <c r="BA635">
        <v>696</v>
      </c>
      <c r="BB635">
        <v>1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106.58760000000001</v>
      </c>
      <c r="BN635">
        <v>0.28000000000000003</v>
      </c>
      <c r="BO635">
        <v>0</v>
      </c>
      <c r="BP635">
        <v>1</v>
      </c>
      <c r="BQ635">
        <v>0</v>
      </c>
      <c r="BR635">
        <v>0</v>
      </c>
      <c r="BS635">
        <v>0</v>
      </c>
      <c r="BT635">
        <v>106.58760000000001</v>
      </c>
      <c r="BU635">
        <v>0.28000000000000003</v>
      </c>
      <c r="BV635">
        <v>0</v>
      </c>
      <c r="BW635">
        <v>1</v>
      </c>
      <c r="CU635">
        <f>ROUND(AT635*Source!I636*AH635*AL635,2)</f>
        <v>213.18</v>
      </c>
      <c r="CV635">
        <f>ROUND(Y635*Source!I636,7)</f>
        <v>0.56000000000000005</v>
      </c>
      <c r="CW635">
        <v>0</v>
      </c>
      <c r="CX635">
        <f>ROUND(Y635*Source!I636,7)</f>
        <v>0.56000000000000005</v>
      </c>
      <c r="CY635">
        <f>AD635</f>
        <v>380.67</v>
      </c>
      <c r="CZ635">
        <f>AH635</f>
        <v>380.67</v>
      </c>
      <c r="DA635">
        <f>AL635</f>
        <v>1</v>
      </c>
      <c r="DB635">
        <f t="shared" si="182"/>
        <v>106.59</v>
      </c>
      <c r="DC635">
        <f t="shared" si="183"/>
        <v>0</v>
      </c>
      <c r="DD635" t="s">
        <v>3</v>
      </c>
      <c r="DE635" t="s">
        <v>3</v>
      </c>
      <c r="DF635">
        <f>ROUND(ROUND(AE635,2)*CX635,2)</f>
        <v>0</v>
      </c>
      <c r="DG635">
        <f>ROUND(ROUND(AF635,2)*CX635,2)</f>
        <v>0</v>
      </c>
      <c r="DH635">
        <f t="shared" si="184"/>
        <v>0</v>
      </c>
      <c r="DI635">
        <f t="shared" si="185"/>
        <v>213.18</v>
      </c>
      <c r="DJ635">
        <f>DI635</f>
        <v>213.18</v>
      </c>
      <c r="DK635">
        <v>1</v>
      </c>
      <c r="DL635" t="s">
        <v>3</v>
      </c>
      <c r="DM635">
        <v>0</v>
      </c>
      <c r="DN635" t="s">
        <v>3</v>
      </c>
      <c r="DO635">
        <v>0</v>
      </c>
    </row>
    <row r="636" spans="1:119" x14ac:dyDescent="0.2">
      <c r="A636">
        <f>ROW(Source!A636)</f>
        <v>636</v>
      </c>
      <c r="B636">
        <v>72309884</v>
      </c>
      <c r="C636">
        <v>72311890</v>
      </c>
      <c r="D636">
        <v>68784203</v>
      </c>
      <c r="E636">
        <v>1</v>
      </c>
      <c r="F636">
        <v>1</v>
      </c>
      <c r="G636">
        <v>1</v>
      </c>
      <c r="H636">
        <v>2</v>
      </c>
      <c r="I636" t="s">
        <v>1023</v>
      </c>
      <c r="J636" t="s">
        <v>1024</v>
      </c>
      <c r="K636" t="s">
        <v>1025</v>
      </c>
      <c r="L636">
        <v>1368</v>
      </c>
      <c r="N636">
        <v>1011</v>
      </c>
      <c r="O636" t="s">
        <v>926</v>
      </c>
      <c r="P636" t="s">
        <v>926</v>
      </c>
      <c r="Q636">
        <v>1</v>
      </c>
      <c r="W636">
        <v>0</v>
      </c>
      <c r="X636">
        <v>344474007</v>
      </c>
      <c r="Y636">
        <f t="shared" si="181"/>
        <v>0.15</v>
      </c>
      <c r="AA636">
        <v>0</v>
      </c>
      <c r="AB636">
        <v>13.72</v>
      </c>
      <c r="AC636">
        <v>0</v>
      </c>
      <c r="AD636">
        <v>0</v>
      </c>
      <c r="AE636">
        <v>0</v>
      </c>
      <c r="AF636">
        <v>8.6300000000000008</v>
      </c>
      <c r="AG636">
        <v>0</v>
      </c>
      <c r="AH636">
        <v>0</v>
      </c>
      <c r="AI636">
        <v>1</v>
      </c>
      <c r="AJ636">
        <v>1.59</v>
      </c>
      <c r="AK636">
        <v>1</v>
      </c>
      <c r="AL636">
        <v>1</v>
      </c>
      <c r="AM636">
        <v>2</v>
      </c>
      <c r="AN636">
        <v>0</v>
      </c>
      <c r="AO636">
        <v>0</v>
      </c>
      <c r="AP636">
        <v>1</v>
      </c>
      <c r="AQ636">
        <v>1</v>
      </c>
      <c r="AR636">
        <v>0</v>
      </c>
      <c r="AS636" t="s">
        <v>3</v>
      </c>
      <c r="AT636">
        <v>0.15</v>
      </c>
      <c r="AU636" t="s">
        <v>3</v>
      </c>
      <c r="AV636">
        <v>1</v>
      </c>
      <c r="AW636">
        <v>2</v>
      </c>
      <c r="AX636">
        <v>72311898</v>
      </c>
      <c r="AY636">
        <v>1</v>
      </c>
      <c r="AZ636">
        <v>0</v>
      </c>
      <c r="BA636">
        <v>697</v>
      </c>
      <c r="BB636">
        <v>1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1.2945</v>
      </c>
      <c r="BL636">
        <v>0</v>
      </c>
      <c r="BM636">
        <v>0</v>
      </c>
      <c r="BN636">
        <v>0</v>
      </c>
      <c r="BO636">
        <v>0</v>
      </c>
      <c r="BP636">
        <v>1</v>
      </c>
      <c r="BQ636">
        <v>0</v>
      </c>
      <c r="BR636">
        <v>1.2945</v>
      </c>
      <c r="BS636">
        <v>0</v>
      </c>
      <c r="BT636">
        <v>0</v>
      </c>
      <c r="BU636">
        <v>0</v>
      </c>
      <c r="BV636">
        <v>0</v>
      </c>
      <c r="BW636">
        <v>1</v>
      </c>
      <c r="CV636">
        <v>0</v>
      </c>
      <c r="CW636">
        <f>ROUND(Y636*Source!I636*DO636,7)</f>
        <v>0</v>
      </c>
      <c r="CX636">
        <f>ROUND(Y636*Source!I636,7)</f>
        <v>0.3</v>
      </c>
      <c r="CY636">
        <f>AB636</f>
        <v>13.72</v>
      </c>
      <c r="CZ636">
        <f>AF636</f>
        <v>8.6300000000000008</v>
      </c>
      <c r="DA636">
        <f>AJ636</f>
        <v>1.59</v>
      </c>
      <c r="DB636">
        <f t="shared" si="182"/>
        <v>1.29</v>
      </c>
      <c r="DC636">
        <f t="shared" si="183"/>
        <v>0</v>
      </c>
      <c r="DD636" t="s">
        <v>3</v>
      </c>
      <c r="DE636" t="s">
        <v>3</v>
      </c>
      <c r="DF636">
        <f>ROUND(ROUND(AE636,2)*CX636,2)</f>
        <v>0</v>
      </c>
      <c r="DG636">
        <f>ROUND(ROUND(AF636*AJ636,2)*CX636,2)</f>
        <v>4.12</v>
      </c>
      <c r="DH636">
        <f t="shared" si="184"/>
        <v>0</v>
      </c>
      <c r="DI636">
        <f t="shared" si="185"/>
        <v>0</v>
      </c>
      <c r="DJ636">
        <f>DG636+DH636</f>
        <v>4.12</v>
      </c>
      <c r="DK636">
        <v>0</v>
      </c>
      <c r="DL636" t="s">
        <v>3</v>
      </c>
      <c r="DM636">
        <v>0</v>
      </c>
      <c r="DN636" t="s">
        <v>3</v>
      </c>
      <c r="DO636">
        <v>0</v>
      </c>
    </row>
    <row r="637" spans="1:119" x14ac:dyDescent="0.2">
      <c r="A637">
        <f>ROW(Source!A636)</f>
        <v>636</v>
      </c>
      <c r="B637">
        <v>72309884</v>
      </c>
      <c r="C637">
        <v>72311890</v>
      </c>
      <c r="D637">
        <v>68784225</v>
      </c>
      <c r="E637">
        <v>1</v>
      </c>
      <c r="F637">
        <v>1</v>
      </c>
      <c r="G637">
        <v>1</v>
      </c>
      <c r="H637">
        <v>2</v>
      </c>
      <c r="I637" t="s">
        <v>1026</v>
      </c>
      <c r="J637" t="s">
        <v>1027</v>
      </c>
      <c r="K637" t="s">
        <v>1028</v>
      </c>
      <c r="L637">
        <v>1368</v>
      </c>
      <c r="N637">
        <v>1011</v>
      </c>
      <c r="O637" t="s">
        <v>926</v>
      </c>
      <c r="P637" t="s">
        <v>926</v>
      </c>
      <c r="Q637">
        <v>1</v>
      </c>
      <c r="W637">
        <v>0</v>
      </c>
      <c r="X637">
        <v>-505397720</v>
      </c>
      <c r="Y637">
        <f t="shared" si="181"/>
        <v>0.28999999999999998</v>
      </c>
      <c r="AA637">
        <v>0</v>
      </c>
      <c r="AB637">
        <v>4.34</v>
      </c>
      <c r="AC637">
        <v>0</v>
      </c>
      <c r="AD637">
        <v>0</v>
      </c>
      <c r="AE637">
        <v>0</v>
      </c>
      <c r="AF637">
        <v>3.34</v>
      </c>
      <c r="AG637">
        <v>0</v>
      </c>
      <c r="AH637">
        <v>0</v>
      </c>
      <c r="AI637">
        <v>1</v>
      </c>
      <c r="AJ637">
        <v>1.3</v>
      </c>
      <c r="AK637">
        <v>1</v>
      </c>
      <c r="AL637">
        <v>1</v>
      </c>
      <c r="AM637">
        <v>2</v>
      </c>
      <c r="AN637">
        <v>0</v>
      </c>
      <c r="AO637">
        <v>0</v>
      </c>
      <c r="AP637">
        <v>1</v>
      </c>
      <c r="AQ637">
        <v>1</v>
      </c>
      <c r="AR637">
        <v>0</v>
      </c>
      <c r="AS637" t="s">
        <v>3</v>
      </c>
      <c r="AT637">
        <v>0.28999999999999998</v>
      </c>
      <c r="AU637" t="s">
        <v>3</v>
      </c>
      <c r="AV637">
        <v>1</v>
      </c>
      <c r="AW637">
        <v>2</v>
      </c>
      <c r="AX637">
        <v>72311899</v>
      </c>
      <c r="AY637">
        <v>1</v>
      </c>
      <c r="AZ637">
        <v>0</v>
      </c>
      <c r="BA637">
        <v>698</v>
      </c>
      <c r="BB637">
        <v>1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0.96859999999999991</v>
      </c>
      <c r="BL637">
        <v>0</v>
      </c>
      <c r="BM637">
        <v>0</v>
      </c>
      <c r="BN637">
        <v>0</v>
      </c>
      <c r="BO637">
        <v>0</v>
      </c>
      <c r="BP637">
        <v>1</v>
      </c>
      <c r="BQ637">
        <v>0</v>
      </c>
      <c r="BR637">
        <v>0.96859999999999991</v>
      </c>
      <c r="BS637">
        <v>0</v>
      </c>
      <c r="BT637">
        <v>0</v>
      </c>
      <c r="BU637">
        <v>0</v>
      </c>
      <c r="BV637">
        <v>0</v>
      </c>
      <c r="BW637">
        <v>1</v>
      </c>
      <c r="CV637">
        <v>0</v>
      </c>
      <c r="CW637">
        <f>ROUND(Y637*Source!I636*DO637,7)</f>
        <v>0</v>
      </c>
      <c r="CX637">
        <f>ROUND(Y637*Source!I636,7)</f>
        <v>0.57999999999999996</v>
      </c>
      <c r="CY637">
        <f>AB637</f>
        <v>4.34</v>
      </c>
      <c r="CZ637">
        <f>AF637</f>
        <v>3.34</v>
      </c>
      <c r="DA637">
        <f>AJ637</f>
        <v>1.3</v>
      </c>
      <c r="DB637">
        <f t="shared" si="182"/>
        <v>0.97</v>
      </c>
      <c r="DC637">
        <f t="shared" si="183"/>
        <v>0</v>
      </c>
      <c r="DD637" t="s">
        <v>3</v>
      </c>
      <c r="DE637" t="s">
        <v>3</v>
      </c>
      <c r="DF637">
        <f>ROUND(ROUND(AE637,2)*CX637,2)</f>
        <v>0</v>
      </c>
      <c r="DG637">
        <f>ROUND(ROUND(AF637*AJ637,2)*CX637,2)</f>
        <v>2.52</v>
      </c>
      <c r="DH637">
        <f t="shared" si="184"/>
        <v>0</v>
      </c>
      <c r="DI637">
        <f t="shared" si="185"/>
        <v>0</v>
      </c>
      <c r="DJ637">
        <f>DG637+DH637</f>
        <v>2.52</v>
      </c>
      <c r="DK637">
        <v>0</v>
      </c>
      <c r="DL637" t="s">
        <v>3</v>
      </c>
      <c r="DM637">
        <v>0</v>
      </c>
      <c r="DN637" t="s">
        <v>3</v>
      </c>
      <c r="DO637">
        <v>0</v>
      </c>
    </row>
    <row r="638" spans="1:119" x14ac:dyDescent="0.2">
      <c r="A638">
        <f>ROW(Source!A636)</f>
        <v>636</v>
      </c>
      <c r="B638">
        <v>72309884</v>
      </c>
      <c r="C638">
        <v>72311890</v>
      </c>
      <c r="D638">
        <v>68849266</v>
      </c>
      <c r="E638">
        <v>1</v>
      </c>
      <c r="F638">
        <v>1</v>
      </c>
      <c r="G638">
        <v>1</v>
      </c>
      <c r="H638">
        <v>3</v>
      </c>
      <c r="I638" t="s">
        <v>1029</v>
      </c>
      <c r="J638" t="s">
        <v>1030</v>
      </c>
      <c r="K638" t="s">
        <v>1031</v>
      </c>
      <c r="L638">
        <v>1346</v>
      </c>
      <c r="N638">
        <v>1009</v>
      </c>
      <c r="O638" t="s">
        <v>443</v>
      </c>
      <c r="P638" t="s">
        <v>443</v>
      </c>
      <c r="Q638">
        <v>1</v>
      </c>
      <c r="W638">
        <v>0</v>
      </c>
      <c r="X638">
        <v>1359853592</v>
      </c>
      <c r="Y638">
        <f t="shared" ref="Y638:Y648" si="202">AT638</f>
        <v>0.01</v>
      </c>
      <c r="AA638">
        <v>966.83</v>
      </c>
      <c r="AB638">
        <v>0</v>
      </c>
      <c r="AC638">
        <v>0</v>
      </c>
      <c r="AD638">
        <v>0</v>
      </c>
      <c r="AE638">
        <v>596.80999999999995</v>
      </c>
      <c r="AF638">
        <v>0</v>
      </c>
      <c r="AG638">
        <v>0</v>
      </c>
      <c r="AH638">
        <v>0</v>
      </c>
      <c r="AI638">
        <v>1.62</v>
      </c>
      <c r="AJ638">
        <v>1</v>
      </c>
      <c r="AK638">
        <v>1</v>
      </c>
      <c r="AL638">
        <v>1</v>
      </c>
      <c r="AM638">
        <v>2</v>
      </c>
      <c r="AN638">
        <v>0</v>
      </c>
      <c r="AO638">
        <v>0</v>
      </c>
      <c r="AP638">
        <v>1</v>
      </c>
      <c r="AQ638">
        <v>1</v>
      </c>
      <c r="AR638">
        <v>0</v>
      </c>
      <c r="AS638" t="s">
        <v>3</v>
      </c>
      <c r="AT638">
        <v>0.01</v>
      </c>
      <c r="AU638" t="s">
        <v>3</v>
      </c>
      <c r="AV638">
        <v>0</v>
      </c>
      <c r="AW638">
        <v>2</v>
      </c>
      <c r="AX638">
        <v>72311900</v>
      </c>
      <c r="AY638">
        <v>1</v>
      </c>
      <c r="AZ638">
        <v>0</v>
      </c>
      <c r="BA638">
        <v>699</v>
      </c>
      <c r="BB638">
        <v>1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5.9680999999999997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1</v>
      </c>
      <c r="BQ638">
        <v>5.9680999999999997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1</v>
      </c>
      <c r="CV638">
        <v>0</v>
      </c>
      <c r="CW638">
        <v>0</v>
      </c>
      <c r="CX638">
        <f>ROUND(Y638*Source!I636,7)</f>
        <v>0.02</v>
      </c>
      <c r="CY638">
        <f>AA638</f>
        <v>966.83</v>
      </c>
      <c r="CZ638">
        <f>AE638</f>
        <v>596.80999999999995</v>
      </c>
      <c r="DA638">
        <f>AI638</f>
        <v>1.62</v>
      </c>
      <c r="DB638">
        <f t="shared" ref="DB638:DB648" si="203">ROUND(ROUND(AT638*CZ638,2),6)</f>
        <v>5.97</v>
      </c>
      <c r="DC638">
        <f t="shared" ref="DC638:DC648" si="204">ROUND(ROUND(AT638*AG638,2),6)</f>
        <v>0</v>
      </c>
      <c r="DD638" t="s">
        <v>3</v>
      </c>
      <c r="DE638" t="s">
        <v>3</v>
      </c>
      <c r="DF638">
        <f>ROUND(ROUND(AE638*AI638,2)*CX638,2)</f>
        <v>19.34</v>
      </c>
      <c r="DG638">
        <f>ROUND(ROUND(AF638,2)*CX638,2)</f>
        <v>0</v>
      </c>
      <c r="DH638">
        <f t="shared" si="184"/>
        <v>0</v>
      </c>
      <c r="DI638">
        <f t="shared" si="185"/>
        <v>0</v>
      </c>
      <c r="DJ638">
        <f>DF638</f>
        <v>19.34</v>
      </c>
      <c r="DK638">
        <v>0</v>
      </c>
      <c r="DL638" t="s">
        <v>3</v>
      </c>
      <c r="DM638">
        <v>0</v>
      </c>
      <c r="DN638" t="s">
        <v>3</v>
      </c>
      <c r="DO638">
        <v>0</v>
      </c>
    </row>
    <row r="639" spans="1:119" x14ac:dyDescent="0.2">
      <c r="A639">
        <f>ROW(Source!A636)</f>
        <v>636</v>
      </c>
      <c r="B639">
        <v>72309884</v>
      </c>
      <c r="C639">
        <v>72311890</v>
      </c>
      <c r="D639">
        <v>68853976</v>
      </c>
      <c r="E639">
        <v>1</v>
      </c>
      <c r="F639">
        <v>1</v>
      </c>
      <c r="G639">
        <v>1</v>
      </c>
      <c r="H639">
        <v>3</v>
      </c>
      <c r="I639" t="s">
        <v>1032</v>
      </c>
      <c r="J639" t="s">
        <v>1033</v>
      </c>
      <c r="K639" t="s">
        <v>1034</v>
      </c>
      <c r="L639">
        <v>1346</v>
      </c>
      <c r="N639">
        <v>1009</v>
      </c>
      <c r="O639" t="s">
        <v>443</v>
      </c>
      <c r="P639" t="s">
        <v>443</v>
      </c>
      <c r="Q639">
        <v>1</v>
      </c>
      <c r="W639">
        <v>0</v>
      </c>
      <c r="X639">
        <v>-373327139</v>
      </c>
      <c r="Y639">
        <f t="shared" si="202"/>
        <v>1E-3</v>
      </c>
      <c r="AA639">
        <v>92.02</v>
      </c>
      <c r="AB639">
        <v>0</v>
      </c>
      <c r="AC639">
        <v>0</v>
      </c>
      <c r="AD639">
        <v>0</v>
      </c>
      <c r="AE639">
        <v>56.11</v>
      </c>
      <c r="AF639">
        <v>0</v>
      </c>
      <c r="AG639">
        <v>0</v>
      </c>
      <c r="AH639">
        <v>0</v>
      </c>
      <c r="AI639">
        <v>1.64</v>
      </c>
      <c r="AJ639">
        <v>1</v>
      </c>
      <c r="AK639">
        <v>1</v>
      </c>
      <c r="AL639">
        <v>1</v>
      </c>
      <c r="AM639">
        <v>2</v>
      </c>
      <c r="AN639">
        <v>0</v>
      </c>
      <c r="AO639">
        <v>0</v>
      </c>
      <c r="AP639">
        <v>1</v>
      </c>
      <c r="AQ639">
        <v>1</v>
      </c>
      <c r="AR639">
        <v>0</v>
      </c>
      <c r="AS639" t="s">
        <v>3</v>
      </c>
      <c r="AT639">
        <v>1E-3</v>
      </c>
      <c r="AU639" t="s">
        <v>3</v>
      </c>
      <c r="AV639">
        <v>0</v>
      </c>
      <c r="AW639">
        <v>2</v>
      </c>
      <c r="AX639">
        <v>72311901</v>
      </c>
      <c r="AY639">
        <v>1</v>
      </c>
      <c r="AZ639">
        <v>0</v>
      </c>
      <c r="BA639">
        <v>700</v>
      </c>
      <c r="BB639">
        <v>1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5.611E-2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1</v>
      </c>
      <c r="BQ639">
        <v>5.611E-2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1</v>
      </c>
      <c r="CV639">
        <v>0</v>
      </c>
      <c r="CW639">
        <v>0</v>
      </c>
      <c r="CX639">
        <f>ROUND(Y639*Source!I636,7)</f>
        <v>2E-3</v>
      </c>
      <c r="CY639">
        <f>AA639</f>
        <v>92.02</v>
      </c>
      <c r="CZ639">
        <f>AE639</f>
        <v>56.11</v>
      </c>
      <c r="DA639">
        <f>AI639</f>
        <v>1.64</v>
      </c>
      <c r="DB639">
        <f t="shared" si="203"/>
        <v>0.06</v>
      </c>
      <c r="DC639">
        <f t="shared" si="204"/>
        <v>0</v>
      </c>
      <c r="DD639" t="s">
        <v>3</v>
      </c>
      <c r="DE639" t="s">
        <v>3</v>
      </c>
      <c r="DF639">
        <f>ROUND(ROUND(AE639*AI639,2)*CX639,2)</f>
        <v>0.18</v>
      </c>
      <c r="DG639">
        <f>ROUND(ROUND(AF639,2)*CX639,2)</f>
        <v>0</v>
      </c>
      <c r="DH639">
        <f t="shared" si="184"/>
        <v>0</v>
      </c>
      <c r="DI639">
        <f t="shared" si="185"/>
        <v>0</v>
      </c>
      <c r="DJ639">
        <f>DF639</f>
        <v>0.18</v>
      </c>
      <c r="DK639">
        <v>0</v>
      </c>
      <c r="DL639" t="s">
        <v>3</v>
      </c>
      <c r="DM639">
        <v>0</v>
      </c>
      <c r="DN639" t="s">
        <v>3</v>
      </c>
      <c r="DO639">
        <v>0</v>
      </c>
    </row>
    <row r="640" spans="1:119" x14ac:dyDescent="0.2">
      <c r="A640">
        <f>ROW(Source!A636)</f>
        <v>636</v>
      </c>
      <c r="B640">
        <v>72309884</v>
      </c>
      <c r="C640">
        <v>72311890</v>
      </c>
      <c r="D640">
        <v>68895176</v>
      </c>
      <c r="E640">
        <v>1</v>
      </c>
      <c r="F640">
        <v>1</v>
      </c>
      <c r="G640">
        <v>1</v>
      </c>
      <c r="H640">
        <v>3</v>
      </c>
      <c r="I640" t="s">
        <v>309</v>
      </c>
      <c r="J640" t="s">
        <v>311</v>
      </c>
      <c r="K640" t="s">
        <v>310</v>
      </c>
      <c r="L640">
        <v>1371</v>
      </c>
      <c r="N640">
        <v>1013</v>
      </c>
      <c r="O640" t="s">
        <v>118</v>
      </c>
      <c r="P640" t="s">
        <v>118</v>
      </c>
      <c r="Q640">
        <v>1</v>
      </c>
      <c r="W640">
        <v>0</v>
      </c>
      <c r="X640">
        <v>1532694779</v>
      </c>
      <c r="Y640">
        <f t="shared" si="202"/>
        <v>1</v>
      </c>
      <c r="AA640">
        <v>153.4</v>
      </c>
      <c r="AB640">
        <v>0</v>
      </c>
      <c r="AC640">
        <v>0</v>
      </c>
      <c r="AD640">
        <v>0</v>
      </c>
      <c r="AE640">
        <v>120.79</v>
      </c>
      <c r="AF640">
        <v>0</v>
      </c>
      <c r="AG640">
        <v>0</v>
      </c>
      <c r="AH640">
        <v>0</v>
      </c>
      <c r="AI640">
        <v>1.27</v>
      </c>
      <c r="AJ640">
        <v>1</v>
      </c>
      <c r="AK640">
        <v>1</v>
      </c>
      <c r="AL640">
        <v>1</v>
      </c>
      <c r="AM640">
        <v>2</v>
      </c>
      <c r="AN640">
        <v>0</v>
      </c>
      <c r="AO640">
        <v>0</v>
      </c>
      <c r="AP640">
        <v>1</v>
      </c>
      <c r="AQ640">
        <v>0</v>
      </c>
      <c r="AR640">
        <v>0</v>
      </c>
      <c r="AS640" t="s">
        <v>3</v>
      </c>
      <c r="AT640">
        <v>1</v>
      </c>
      <c r="AU640" t="s">
        <v>3</v>
      </c>
      <c r="AV640">
        <v>0</v>
      </c>
      <c r="AW640">
        <v>1</v>
      </c>
      <c r="AX640">
        <v>-1</v>
      </c>
      <c r="AY640">
        <v>0</v>
      </c>
      <c r="AZ640">
        <v>0</v>
      </c>
      <c r="BA640" t="s">
        <v>3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CV640">
        <v>0</v>
      </c>
      <c r="CW640">
        <v>0</v>
      </c>
      <c r="CX640">
        <f>ROUND(Y640*Source!I636,7)</f>
        <v>2</v>
      </c>
      <c r="CY640">
        <f>AA640</f>
        <v>153.4</v>
      </c>
      <c r="CZ640">
        <f>AE640</f>
        <v>120.79</v>
      </c>
      <c r="DA640">
        <f>AI640</f>
        <v>1.27</v>
      </c>
      <c r="DB640">
        <f t="shared" si="203"/>
        <v>120.79</v>
      </c>
      <c r="DC640">
        <f t="shared" si="204"/>
        <v>0</v>
      </c>
      <c r="DD640" t="s">
        <v>3</v>
      </c>
      <c r="DE640" t="s">
        <v>3</v>
      </c>
      <c r="DF640">
        <f>ROUND(ROUND(AE640*AI640,2)*CX640,2)</f>
        <v>306.8</v>
      </c>
      <c r="DG640">
        <f>ROUND(ROUND(AF640,2)*CX640,2)</f>
        <v>0</v>
      </c>
      <c r="DH640">
        <f t="shared" si="184"/>
        <v>0</v>
      </c>
      <c r="DI640">
        <f t="shared" si="185"/>
        <v>0</v>
      </c>
      <c r="DJ640">
        <f>DF640</f>
        <v>306.8</v>
      </c>
      <c r="DK640">
        <v>0</v>
      </c>
      <c r="DL640" t="s">
        <v>3</v>
      </c>
      <c r="DM640">
        <v>0</v>
      </c>
      <c r="DN640" t="s">
        <v>3</v>
      </c>
      <c r="DO640">
        <v>0</v>
      </c>
    </row>
    <row r="641" spans="1:119" x14ac:dyDescent="0.2">
      <c r="A641">
        <f>ROW(Source!A638)</f>
        <v>638</v>
      </c>
      <c r="B641">
        <v>72309884</v>
      </c>
      <c r="C641">
        <v>72311904</v>
      </c>
      <c r="D641">
        <v>70491037</v>
      </c>
      <c r="E641">
        <v>118</v>
      </c>
      <c r="F641">
        <v>1</v>
      </c>
      <c r="G641">
        <v>1</v>
      </c>
      <c r="H641">
        <v>1</v>
      </c>
      <c r="I641" t="s">
        <v>976</v>
      </c>
      <c r="J641" t="s">
        <v>3</v>
      </c>
      <c r="K641" t="s">
        <v>977</v>
      </c>
      <c r="L641">
        <v>1191</v>
      </c>
      <c r="N641">
        <v>1013</v>
      </c>
      <c r="O641" t="s">
        <v>922</v>
      </c>
      <c r="P641" t="s">
        <v>922</v>
      </c>
      <c r="Q641">
        <v>1</v>
      </c>
      <c r="W641">
        <v>0</v>
      </c>
      <c r="X641">
        <v>1903532093</v>
      </c>
      <c r="Y641">
        <f t="shared" si="202"/>
        <v>2</v>
      </c>
      <c r="AA641">
        <v>0</v>
      </c>
      <c r="AB641">
        <v>0</v>
      </c>
      <c r="AC641">
        <v>0</v>
      </c>
      <c r="AD641">
        <v>423.29</v>
      </c>
      <c r="AE641">
        <v>0</v>
      </c>
      <c r="AF641">
        <v>0</v>
      </c>
      <c r="AG641">
        <v>0</v>
      </c>
      <c r="AH641">
        <v>423.29</v>
      </c>
      <c r="AI641">
        <v>1</v>
      </c>
      <c r="AJ641">
        <v>1</v>
      </c>
      <c r="AK641">
        <v>1</v>
      </c>
      <c r="AL641">
        <v>1</v>
      </c>
      <c r="AM641">
        <v>-2</v>
      </c>
      <c r="AN641">
        <v>0</v>
      </c>
      <c r="AO641">
        <v>0</v>
      </c>
      <c r="AP641">
        <v>1</v>
      </c>
      <c r="AQ641">
        <v>1</v>
      </c>
      <c r="AR641">
        <v>0</v>
      </c>
      <c r="AS641" t="s">
        <v>3</v>
      </c>
      <c r="AT641">
        <v>2</v>
      </c>
      <c r="AU641" t="s">
        <v>3</v>
      </c>
      <c r="AV641">
        <v>1</v>
      </c>
      <c r="AW641">
        <v>2</v>
      </c>
      <c r="AX641">
        <v>72320033</v>
      </c>
      <c r="AY641">
        <v>1</v>
      </c>
      <c r="AZ641">
        <v>0</v>
      </c>
      <c r="BA641">
        <v>702</v>
      </c>
      <c r="BB641">
        <v>1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846.58</v>
      </c>
      <c r="BN641">
        <v>2</v>
      </c>
      <c r="BO641">
        <v>0</v>
      </c>
      <c r="BP641">
        <v>1</v>
      </c>
      <c r="BQ641">
        <v>0</v>
      </c>
      <c r="BR641">
        <v>0</v>
      </c>
      <c r="BS641">
        <v>0</v>
      </c>
      <c r="BT641">
        <v>846.58</v>
      </c>
      <c r="BU641">
        <v>2</v>
      </c>
      <c r="BV641">
        <v>0</v>
      </c>
      <c r="BW641">
        <v>1</v>
      </c>
      <c r="CU641">
        <f>ROUND(AT641*Source!I638*AH641*AL641,2)</f>
        <v>846.58</v>
      </c>
      <c r="CV641">
        <f>ROUND(Y641*Source!I638,7)</f>
        <v>2</v>
      </c>
      <c r="CW641">
        <v>0</v>
      </c>
      <c r="CX641">
        <f>ROUND(Y641*Source!I638,7)</f>
        <v>2</v>
      </c>
      <c r="CY641">
        <f>AD641</f>
        <v>423.29</v>
      </c>
      <c r="CZ641">
        <f>AH641</f>
        <v>423.29</v>
      </c>
      <c r="DA641">
        <f>AL641</f>
        <v>1</v>
      </c>
      <c r="DB641">
        <f t="shared" si="203"/>
        <v>846.58</v>
      </c>
      <c r="DC641">
        <f t="shared" si="204"/>
        <v>0</v>
      </c>
      <c r="DD641" t="s">
        <v>3</v>
      </c>
      <c r="DE641" t="s">
        <v>3</v>
      </c>
      <c r="DF641">
        <f>ROUND(ROUND(AE641,2)*CX641,2)</f>
        <v>0</v>
      </c>
      <c r="DG641">
        <f>ROUND(ROUND(AF641,2)*CX641,2)</f>
        <v>0</v>
      </c>
      <c r="DH641">
        <f t="shared" ref="DH641:DH704" si="205">ROUND(ROUND(AG641,2)*CX641,2)</f>
        <v>0</v>
      </c>
      <c r="DI641">
        <f t="shared" ref="DI641:DI704" si="206">ROUND(ROUND(AH641,2)*CX641,2)</f>
        <v>846.58</v>
      </c>
      <c r="DJ641">
        <f>DI641</f>
        <v>846.58</v>
      </c>
      <c r="DK641">
        <v>1</v>
      </c>
      <c r="DL641" t="s">
        <v>3</v>
      </c>
      <c r="DM641">
        <v>0</v>
      </c>
      <c r="DN641" t="s">
        <v>3</v>
      </c>
      <c r="DO641">
        <v>0</v>
      </c>
    </row>
    <row r="642" spans="1:119" x14ac:dyDescent="0.2">
      <c r="A642">
        <f>ROW(Source!A638)</f>
        <v>638</v>
      </c>
      <c r="B642">
        <v>72309884</v>
      </c>
      <c r="C642">
        <v>72311904</v>
      </c>
      <c r="D642">
        <v>70618715</v>
      </c>
      <c r="E642">
        <v>1</v>
      </c>
      <c r="F642">
        <v>1</v>
      </c>
      <c r="G642">
        <v>1</v>
      </c>
      <c r="H642">
        <v>2</v>
      </c>
      <c r="I642" t="s">
        <v>1023</v>
      </c>
      <c r="J642" t="s">
        <v>1024</v>
      </c>
      <c r="K642" t="s">
        <v>1025</v>
      </c>
      <c r="L642">
        <v>1368</v>
      </c>
      <c r="N642">
        <v>1011</v>
      </c>
      <c r="O642" t="s">
        <v>926</v>
      </c>
      <c r="P642" t="s">
        <v>926</v>
      </c>
      <c r="Q642">
        <v>1</v>
      </c>
      <c r="W642">
        <v>0</v>
      </c>
      <c r="X642">
        <v>-1686138860</v>
      </c>
      <c r="Y642">
        <f t="shared" si="202"/>
        <v>0.56999999999999995</v>
      </c>
      <c r="AA642">
        <v>0</v>
      </c>
      <c r="AB642">
        <v>13.72</v>
      </c>
      <c r="AC642">
        <v>0</v>
      </c>
      <c r="AD642">
        <v>0</v>
      </c>
      <c r="AE642">
        <v>0</v>
      </c>
      <c r="AF642">
        <v>8.6300000000000008</v>
      </c>
      <c r="AG642">
        <v>0</v>
      </c>
      <c r="AH642">
        <v>0</v>
      </c>
      <c r="AI642">
        <v>1</v>
      </c>
      <c r="AJ642">
        <v>1.59</v>
      </c>
      <c r="AK642">
        <v>1</v>
      </c>
      <c r="AL642">
        <v>1</v>
      </c>
      <c r="AM642">
        <v>2</v>
      </c>
      <c r="AN642">
        <v>0</v>
      </c>
      <c r="AO642">
        <v>0</v>
      </c>
      <c r="AP642">
        <v>1</v>
      </c>
      <c r="AQ642">
        <v>1</v>
      </c>
      <c r="AR642">
        <v>0</v>
      </c>
      <c r="AS642" t="s">
        <v>3</v>
      </c>
      <c r="AT642">
        <v>0.56999999999999995</v>
      </c>
      <c r="AU642" t="s">
        <v>3</v>
      </c>
      <c r="AV642">
        <v>1</v>
      </c>
      <c r="AW642">
        <v>2</v>
      </c>
      <c r="AX642">
        <v>72320034</v>
      </c>
      <c r="AY642">
        <v>1</v>
      </c>
      <c r="AZ642">
        <v>0</v>
      </c>
      <c r="BA642">
        <v>703</v>
      </c>
      <c r="BB642">
        <v>1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4.9191000000000003</v>
      </c>
      <c r="BL642">
        <v>0</v>
      </c>
      <c r="BM642">
        <v>0</v>
      </c>
      <c r="BN642">
        <v>0</v>
      </c>
      <c r="BO642">
        <v>0</v>
      </c>
      <c r="BP642">
        <v>1</v>
      </c>
      <c r="BQ642">
        <v>0</v>
      </c>
      <c r="BR642">
        <v>4.9191000000000003</v>
      </c>
      <c r="BS642">
        <v>0</v>
      </c>
      <c r="BT642">
        <v>0</v>
      </c>
      <c r="BU642">
        <v>0</v>
      </c>
      <c r="BV642">
        <v>0</v>
      </c>
      <c r="BW642">
        <v>1</v>
      </c>
      <c r="CV642">
        <v>0</v>
      </c>
      <c r="CW642">
        <f>ROUND(Y642*Source!I638*DO642,7)</f>
        <v>0</v>
      </c>
      <c r="CX642">
        <f>ROUND(Y642*Source!I638,7)</f>
        <v>0.56999999999999995</v>
      </c>
      <c r="CY642">
        <f>AB642</f>
        <v>13.72</v>
      </c>
      <c r="CZ642">
        <f>AF642</f>
        <v>8.6300000000000008</v>
      </c>
      <c r="DA642">
        <f>AJ642</f>
        <v>1.59</v>
      </c>
      <c r="DB642">
        <f t="shared" si="203"/>
        <v>4.92</v>
      </c>
      <c r="DC642">
        <f t="shared" si="204"/>
        <v>0</v>
      </c>
      <c r="DD642" t="s">
        <v>3</v>
      </c>
      <c r="DE642" t="s">
        <v>3</v>
      </c>
      <c r="DF642">
        <f>ROUND(ROUND(AE642,2)*CX642,2)</f>
        <v>0</v>
      </c>
      <c r="DG642">
        <f>ROUND(ROUND(AF642*AJ642,2)*CX642,2)</f>
        <v>7.82</v>
      </c>
      <c r="DH642">
        <f t="shared" si="205"/>
        <v>0</v>
      </c>
      <c r="DI642">
        <f t="shared" si="206"/>
        <v>0</v>
      </c>
      <c r="DJ642">
        <f>DG642+DH642</f>
        <v>7.82</v>
      </c>
      <c r="DK642">
        <v>0</v>
      </c>
      <c r="DL642" t="s">
        <v>3</v>
      </c>
      <c r="DM642">
        <v>0</v>
      </c>
      <c r="DN642" t="s">
        <v>3</v>
      </c>
      <c r="DO642">
        <v>0</v>
      </c>
    </row>
    <row r="643" spans="1:119" x14ac:dyDescent="0.2">
      <c r="A643">
        <f>ROW(Source!A638)</f>
        <v>638</v>
      </c>
      <c r="B643">
        <v>72309884</v>
      </c>
      <c r="C643">
        <v>72311904</v>
      </c>
      <c r="D643">
        <v>70565767</v>
      </c>
      <c r="E643">
        <v>1</v>
      </c>
      <c r="F643">
        <v>1</v>
      </c>
      <c r="G643">
        <v>1</v>
      </c>
      <c r="H643">
        <v>3</v>
      </c>
      <c r="I643" t="s">
        <v>1029</v>
      </c>
      <c r="J643" t="s">
        <v>1030</v>
      </c>
      <c r="K643" t="s">
        <v>1031</v>
      </c>
      <c r="L643">
        <v>1346</v>
      </c>
      <c r="N643">
        <v>1009</v>
      </c>
      <c r="O643" t="s">
        <v>443</v>
      </c>
      <c r="P643" t="s">
        <v>443</v>
      </c>
      <c r="Q643">
        <v>1</v>
      </c>
      <c r="W643">
        <v>0</v>
      </c>
      <c r="X643">
        <v>334199898</v>
      </c>
      <c r="Y643">
        <f t="shared" si="202"/>
        <v>0.05</v>
      </c>
      <c r="AA643">
        <v>966.83</v>
      </c>
      <c r="AB643">
        <v>0</v>
      </c>
      <c r="AC643">
        <v>0</v>
      </c>
      <c r="AD643">
        <v>0</v>
      </c>
      <c r="AE643">
        <v>596.80999999999995</v>
      </c>
      <c r="AF643">
        <v>0</v>
      </c>
      <c r="AG643">
        <v>0</v>
      </c>
      <c r="AH643">
        <v>0</v>
      </c>
      <c r="AI643">
        <v>1.62</v>
      </c>
      <c r="AJ643">
        <v>1</v>
      </c>
      <c r="AK643">
        <v>1</v>
      </c>
      <c r="AL643">
        <v>1</v>
      </c>
      <c r="AM643">
        <v>2</v>
      </c>
      <c r="AN643">
        <v>0</v>
      </c>
      <c r="AO643">
        <v>0</v>
      </c>
      <c r="AP643">
        <v>1</v>
      </c>
      <c r="AQ643">
        <v>1</v>
      </c>
      <c r="AR643">
        <v>0</v>
      </c>
      <c r="AS643" t="s">
        <v>3</v>
      </c>
      <c r="AT643">
        <v>0.05</v>
      </c>
      <c r="AU643" t="s">
        <v>3</v>
      </c>
      <c r="AV643">
        <v>0</v>
      </c>
      <c r="AW643">
        <v>2</v>
      </c>
      <c r="AX643">
        <v>72320035</v>
      </c>
      <c r="AY643">
        <v>1</v>
      </c>
      <c r="AZ643">
        <v>0</v>
      </c>
      <c r="BA643">
        <v>704</v>
      </c>
      <c r="BB643">
        <v>1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29.840499999999999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1</v>
      </c>
      <c r="BQ643">
        <v>29.840499999999999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1</v>
      </c>
      <c r="CV643">
        <v>0</v>
      </c>
      <c r="CW643">
        <v>0</v>
      </c>
      <c r="CX643">
        <f>ROUND(Y643*Source!I638,7)</f>
        <v>0.05</v>
      </c>
      <c r="CY643">
        <f>AA643</f>
        <v>966.83</v>
      </c>
      <c r="CZ643">
        <f>AE643</f>
        <v>596.80999999999995</v>
      </c>
      <c r="DA643">
        <f>AI643</f>
        <v>1.62</v>
      </c>
      <c r="DB643">
        <f t="shared" si="203"/>
        <v>29.84</v>
      </c>
      <c r="DC643">
        <f t="shared" si="204"/>
        <v>0</v>
      </c>
      <c r="DD643" t="s">
        <v>3</v>
      </c>
      <c r="DE643" t="s">
        <v>3</v>
      </c>
      <c r="DF643">
        <f>ROUND(ROUND(AE643*AI643,2)*CX643,2)</f>
        <v>48.34</v>
      </c>
      <c r="DG643">
        <f>ROUND(ROUND(AF643,2)*CX643,2)</f>
        <v>0</v>
      </c>
      <c r="DH643">
        <f t="shared" si="205"/>
        <v>0</v>
      </c>
      <c r="DI643">
        <f t="shared" si="206"/>
        <v>0</v>
      </c>
      <c r="DJ643">
        <f>DF643</f>
        <v>48.34</v>
      </c>
      <c r="DK643">
        <v>0</v>
      </c>
      <c r="DL643" t="s">
        <v>3</v>
      </c>
      <c r="DM643">
        <v>0</v>
      </c>
      <c r="DN643" t="s">
        <v>3</v>
      </c>
      <c r="DO643">
        <v>0</v>
      </c>
    </row>
    <row r="644" spans="1:119" x14ac:dyDescent="0.2">
      <c r="A644">
        <f>ROW(Source!A638)</f>
        <v>638</v>
      </c>
      <c r="B644">
        <v>72309884</v>
      </c>
      <c r="C644">
        <v>72311904</v>
      </c>
      <c r="D644">
        <v>70612243</v>
      </c>
      <c r="E644">
        <v>1</v>
      </c>
      <c r="F644">
        <v>1</v>
      </c>
      <c r="G644">
        <v>1</v>
      </c>
      <c r="H644">
        <v>3</v>
      </c>
      <c r="I644" t="s">
        <v>776</v>
      </c>
      <c r="J644" t="s">
        <v>778</v>
      </c>
      <c r="K644" t="s">
        <v>777</v>
      </c>
      <c r="L644">
        <v>1371</v>
      </c>
      <c r="N644">
        <v>1013</v>
      </c>
      <c r="O644" t="s">
        <v>118</v>
      </c>
      <c r="P644" t="s">
        <v>118</v>
      </c>
      <c r="Q644">
        <v>1</v>
      </c>
      <c r="W644">
        <v>0</v>
      </c>
      <c r="X644">
        <v>2030337678</v>
      </c>
      <c r="Y644">
        <f t="shared" si="202"/>
        <v>1</v>
      </c>
      <c r="AA644">
        <v>3924.84</v>
      </c>
      <c r="AB644">
        <v>0</v>
      </c>
      <c r="AC644">
        <v>0</v>
      </c>
      <c r="AD644">
        <v>0</v>
      </c>
      <c r="AE644">
        <v>3885.98</v>
      </c>
      <c r="AF644">
        <v>0</v>
      </c>
      <c r="AG644">
        <v>0</v>
      </c>
      <c r="AH644">
        <v>0</v>
      </c>
      <c r="AI644">
        <v>1.01</v>
      </c>
      <c r="AJ644">
        <v>1</v>
      </c>
      <c r="AK644">
        <v>1</v>
      </c>
      <c r="AL644">
        <v>1</v>
      </c>
      <c r="AM644">
        <v>0</v>
      </c>
      <c r="AN644">
        <v>0</v>
      </c>
      <c r="AO644">
        <v>0</v>
      </c>
      <c r="AP644">
        <v>1</v>
      </c>
      <c r="AQ644">
        <v>0</v>
      </c>
      <c r="AR644">
        <v>0</v>
      </c>
      <c r="AS644" t="s">
        <v>3</v>
      </c>
      <c r="AT644">
        <v>1</v>
      </c>
      <c r="AU644" t="s">
        <v>3</v>
      </c>
      <c r="AV644">
        <v>0</v>
      </c>
      <c r="AW644">
        <v>1</v>
      </c>
      <c r="AX644">
        <v>-1</v>
      </c>
      <c r="AY644">
        <v>0</v>
      </c>
      <c r="AZ644">
        <v>0</v>
      </c>
      <c r="BA644" t="s">
        <v>3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CV644">
        <v>0</v>
      </c>
      <c r="CW644">
        <v>0</v>
      </c>
      <c r="CX644">
        <f>ROUND(Y644*Source!I638,7)</f>
        <v>1</v>
      </c>
      <c r="CY644">
        <f>AA644</f>
        <v>3924.84</v>
      </c>
      <c r="CZ644">
        <f>AE644</f>
        <v>3885.98</v>
      </c>
      <c r="DA644">
        <f>AI644</f>
        <v>1.01</v>
      </c>
      <c r="DB644">
        <f t="shared" si="203"/>
        <v>3885.98</v>
      </c>
      <c r="DC644">
        <f t="shared" si="204"/>
        <v>0</v>
      </c>
      <c r="DD644" t="s">
        <v>3</v>
      </c>
      <c r="DE644" t="s">
        <v>3</v>
      </c>
      <c r="DF644">
        <f>ROUND(ROUND(AE644*AI644,2)*CX644,2)</f>
        <v>3924.84</v>
      </c>
      <c r="DG644">
        <f>ROUND(ROUND(AF644,2)*CX644,2)</f>
        <v>0</v>
      </c>
      <c r="DH644">
        <f t="shared" si="205"/>
        <v>0</v>
      </c>
      <c r="DI644">
        <f t="shared" si="206"/>
        <v>0</v>
      </c>
      <c r="DJ644">
        <f>DF644</f>
        <v>3924.84</v>
      </c>
      <c r="DK644">
        <v>0</v>
      </c>
      <c r="DL644" t="s">
        <v>3</v>
      </c>
      <c r="DM644">
        <v>0</v>
      </c>
      <c r="DN644" t="s">
        <v>3</v>
      </c>
      <c r="DO644">
        <v>0</v>
      </c>
    </row>
    <row r="645" spans="1:119" x14ac:dyDescent="0.2">
      <c r="A645">
        <f>ROW(Source!A675)</f>
        <v>675</v>
      </c>
      <c r="B645">
        <v>72309884</v>
      </c>
      <c r="C645">
        <v>72320233</v>
      </c>
      <c r="D645">
        <v>70491200</v>
      </c>
      <c r="E645">
        <v>118</v>
      </c>
      <c r="F645">
        <v>1</v>
      </c>
      <c r="G645">
        <v>1</v>
      </c>
      <c r="H645">
        <v>1</v>
      </c>
      <c r="I645" t="s">
        <v>920</v>
      </c>
      <c r="J645" t="s">
        <v>3</v>
      </c>
      <c r="K645" t="s">
        <v>921</v>
      </c>
      <c r="L645">
        <v>1191</v>
      </c>
      <c r="N645">
        <v>1013</v>
      </c>
      <c r="O645" t="s">
        <v>922</v>
      </c>
      <c r="P645" t="s">
        <v>922</v>
      </c>
      <c r="Q645">
        <v>1</v>
      </c>
      <c r="W645">
        <v>0</v>
      </c>
      <c r="X645">
        <v>-1417349443</v>
      </c>
      <c r="Y645">
        <f t="shared" si="202"/>
        <v>25.5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1</v>
      </c>
      <c r="AJ645">
        <v>1</v>
      </c>
      <c r="AK645">
        <v>1</v>
      </c>
      <c r="AL645">
        <v>1</v>
      </c>
      <c r="AM645">
        <v>-2</v>
      </c>
      <c r="AN645">
        <v>0</v>
      </c>
      <c r="AO645">
        <v>0</v>
      </c>
      <c r="AP645">
        <v>1</v>
      </c>
      <c r="AQ645">
        <v>1</v>
      </c>
      <c r="AR645">
        <v>0</v>
      </c>
      <c r="AS645" t="s">
        <v>3</v>
      </c>
      <c r="AT645">
        <v>25.5</v>
      </c>
      <c r="AU645" t="s">
        <v>3</v>
      </c>
      <c r="AV645">
        <v>2</v>
      </c>
      <c r="AW645">
        <v>2</v>
      </c>
      <c r="AX645">
        <v>72320234</v>
      </c>
      <c r="AY645">
        <v>1</v>
      </c>
      <c r="AZ645">
        <v>0</v>
      </c>
      <c r="BA645">
        <v>706</v>
      </c>
      <c r="BB645">
        <v>1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CV645">
        <v>0</v>
      </c>
      <c r="CW645">
        <v>0</v>
      </c>
      <c r="CX645">
        <f>ROUND(Y645*Source!I675,7)</f>
        <v>0.6885</v>
      </c>
      <c r="CY645">
        <f>AD645</f>
        <v>0</v>
      </c>
      <c r="CZ645">
        <f>AH645</f>
        <v>0</v>
      </c>
      <c r="DA645">
        <f>AL645</f>
        <v>1</v>
      </c>
      <c r="DB645">
        <f t="shared" si="203"/>
        <v>0</v>
      </c>
      <c r="DC645">
        <f t="shared" si="204"/>
        <v>0</v>
      </c>
      <c r="DD645" t="s">
        <v>3</v>
      </c>
      <c r="DE645" t="s">
        <v>3</v>
      </c>
      <c r="DF645">
        <f t="shared" ref="DF645:DF657" si="207">ROUND(ROUND(AE645,2)*CX645,2)</f>
        <v>0</v>
      </c>
      <c r="DG645">
        <f>ROUND(ROUND(AF645,2)*CX645,2)</f>
        <v>0</v>
      </c>
      <c r="DH645">
        <f t="shared" si="205"/>
        <v>0</v>
      </c>
      <c r="DI645">
        <f t="shared" si="206"/>
        <v>0</v>
      </c>
      <c r="DJ645">
        <f>DI645</f>
        <v>0</v>
      </c>
      <c r="DK645">
        <v>0</v>
      </c>
      <c r="DL645" t="s">
        <v>3</v>
      </c>
      <c r="DM645">
        <v>0</v>
      </c>
      <c r="DN645" t="s">
        <v>3</v>
      </c>
      <c r="DO645">
        <v>0</v>
      </c>
    </row>
    <row r="646" spans="1:119" x14ac:dyDescent="0.2">
      <c r="A646">
        <f>ROW(Source!A675)</f>
        <v>675</v>
      </c>
      <c r="B646">
        <v>72309884</v>
      </c>
      <c r="C646">
        <v>72320233</v>
      </c>
      <c r="D646">
        <v>70617265</v>
      </c>
      <c r="E646">
        <v>1</v>
      </c>
      <c r="F646">
        <v>1</v>
      </c>
      <c r="G646">
        <v>1</v>
      </c>
      <c r="H646">
        <v>2</v>
      </c>
      <c r="I646" t="s">
        <v>923</v>
      </c>
      <c r="J646" t="s">
        <v>924</v>
      </c>
      <c r="K646" t="s">
        <v>925</v>
      </c>
      <c r="L646">
        <v>1368</v>
      </c>
      <c r="N646">
        <v>1011</v>
      </c>
      <c r="O646" t="s">
        <v>926</v>
      </c>
      <c r="P646" t="s">
        <v>926</v>
      </c>
      <c r="Q646">
        <v>1</v>
      </c>
      <c r="W646">
        <v>0</v>
      </c>
      <c r="X646">
        <v>-363674951</v>
      </c>
      <c r="Y646">
        <f t="shared" si="202"/>
        <v>25.5</v>
      </c>
      <c r="AA646">
        <v>0</v>
      </c>
      <c r="AB646">
        <v>1412.4</v>
      </c>
      <c r="AC646">
        <v>529.11</v>
      </c>
      <c r="AD646">
        <v>0</v>
      </c>
      <c r="AE646">
        <v>0</v>
      </c>
      <c r="AF646">
        <v>1054.03</v>
      </c>
      <c r="AG646">
        <v>529.11</v>
      </c>
      <c r="AH646">
        <v>0</v>
      </c>
      <c r="AI646">
        <v>1</v>
      </c>
      <c r="AJ646">
        <v>1.34</v>
      </c>
      <c r="AK646">
        <v>1</v>
      </c>
      <c r="AL646">
        <v>1</v>
      </c>
      <c r="AM646">
        <v>2</v>
      </c>
      <c r="AN646">
        <v>0</v>
      </c>
      <c r="AO646">
        <v>0</v>
      </c>
      <c r="AP646">
        <v>1</v>
      </c>
      <c r="AQ646">
        <v>1</v>
      </c>
      <c r="AR646">
        <v>0</v>
      </c>
      <c r="AS646" t="s">
        <v>3</v>
      </c>
      <c r="AT646">
        <v>25.5</v>
      </c>
      <c r="AU646" t="s">
        <v>3</v>
      </c>
      <c r="AV646">
        <v>1</v>
      </c>
      <c r="AW646">
        <v>2</v>
      </c>
      <c r="AX646">
        <v>72320235</v>
      </c>
      <c r="AY646">
        <v>1</v>
      </c>
      <c r="AZ646">
        <v>0</v>
      </c>
      <c r="BA646">
        <v>707</v>
      </c>
      <c r="BB646">
        <v>1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26877.764999999999</v>
      </c>
      <c r="BL646">
        <v>13492.305</v>
      </c>
      <c r="BM646">
        <v>0</v>
      </c>
      <c r="BN646">
        <v>0</v>
      </c>
      <c r="BO646">
        <v>25.5</v>
      </c>
      <c r="BP646">
        <v>1</v>
      </c>
      <c r="BQ646">
        <v>0</v>
      </c>
      <c r="BR646">
        <v>26877.764999999999</v>
      </c>
      <c r="BS646">
        <v>13492.305</v>
      </c>
      <c r="BT646">
        <v>0</v>
      </c>
      <c r="BU646">
        <v>0</v>
      </c>
      <c r="BV646">
        <v>25.5</v>
      </c>
      <c r="BW646">
        <v>1</v>
      </c>
      <c r="CV646">
        <v>0</v>
      </c>
      <c r="CW646">
        <f>ROUND(Y646*Source!I675*DO646,7)</f>
        <v>0.6885</v>
      </c>
      <c r="CX646">
        <f>ROUND(Y646*Source!I675,7)</f>
        <v>0.6885</v>
      </c>
      <c r="CY646">
        <f>AB646</f>
        <v>1412.4</v>
      </c>
      <c r="CZ646">
        <f>AF646</f>
        <v>1054.03</v>
      </c>
      <c r="DA646">
        <f>AJ646</f>
        <v>1.34</v>
      </c>
      <c r="DB646">
        <f t="shared" si="203"/>
        <v>26877.77</v>
      </c>
      <c r="DC646">
        <f t="shared" si="204"/>
        <v>13492.31</v>
      </c>
      <c r="DD646" t="s">
        <v>3</v>
      </c>
      <c r="DE646" t="s">
        <v>3</v>
      </c>
      <c r="DF646">
        <f t="shared" si="207"/>
        <v>0</v>
      </c>
      <c r="DG646">
        <f>ROUND(ROUND(AF646*AJ646,2)*CX646,2)</f>
        <v>972.44</v>
      </c>
      <c r="DH646">
        <f t="shared" si="205"/>
        <v>364.29</v>
      </c>
      <c r="DI646">
        <f t="shared" si="206"/>
        <v>0</v>
      </c>
      <c r="DJ646">
        <f>DG646+DH646</f>
        <v>1336.73</v>
      </c>
      <c r="DK646">
        <v>0</v>
      </c>
      <c r="DL646" t="s">
        <v>927</v>
      </c>
      <c r="DM646">
        <v>6</v>
      </c>
      <c r="DN646" t="s">
        <v>922</v>
      </c>
      <c r="DO646">
        <v>1</v>
      </c>
    </row>
    <row r="647" spans="1:119" x14ac:dyDescent="0.2">
      <c r="A647">
        <f>ROW(Source!A676)</f>
        <v>676</v>
      </c>
      <c r="B647">
        <v>72309884</v>
      </c>
      <c r="C647">
        <v>72320236</v>
      </c>
      <c r="D647">
        <v>70491200</v>
      </c>
      <c r="E647">
        <v>118</v>
      </c>
      <c r="F647">
        <v>1</v>
      </c>
      <c r="G647">
        <v>1</v>
      </c>
      <c r="H647">
        <v>1</v>
      </c>
      <c r="I647" t="s">
        <v>920</v>
      </c>
      <c r="J647" t="s">
        <v>3</v>
      </c>
      <c r="K647" t="s">
        <v>921</v>
      </c>
      <c r="L647">
        <v>1191</v>
      </c>
      <c r="N647">
        <v>1013</v>
      </c>
      <c r="O647" t="s">
        <v>922</v>
      </c>
      <c r="P647" t="s">
        <v>922</v>
      </c>
      <c r="Q647">
        <v>1</v>
      </c>
      <c r="W647">
        <v>0</v>
      </c>
      <c r="X647">
        <v>-1417349443</v>
      </c>
      <c r="Y647">
        <f t="shared" si="202"/>
        <v>8.06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1</v>
      </c>
      <c r="AJ647">
        <v>1</v>
      </c>
      <c r="AK647">
        <v>1</v>
      </c>
      <c r="AL647">
        <v>1</v>
      </c>
      <c r="AM647">
        <v>-2</v>
      </c>
      <c r="AN647">
        <v>0</v>
      </c>
      <c r="AO647">
        <v>0</v>
      </c>
      <c r="AP647">
        <v>1</v>
      </c>
      <c r="AQ647">
        <v>1</v>
      </c>
      <c r="AR647">
        <v>0</v>
      </c>
      <c r="AS647" t="s">
        <v>3</v>
      </c>
      <c r="AT647">
        <v>8.06</v>
      </c>
      <c r="AU647" t="s">
        <v>3</v>
      </c>
      <c r="AV647">
        <v>2</v>
      </c>
      <c r="AW647">
        <v>2</v>
      </c>
      <c r="AX647">
        <v>72320239</v>
      </c>
      <c r="AY647">
        <v>1</v>
      </c>
      <c r="AZ647">
        <v>0</v>
      </c>
      <c r="BA647">
        <v>708</v>
      </c>
      <c r="BB647">
        <v>1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CV647">
        <v>0</v>
      </c>
      <c r="CW647">
        <v>0</v>
      </c>
      <c r="CX647">
        <f>ROUND(Y647*Source!I676,7)</f>
        <v>0.21762000000000001</v>
      </c>
      <c r="CY647">
        <f>AD647</f>
        <v>0</v>
      </c>
      <c r="CZ647">
        <f>AH647</f>
        <v>0</v>
      </c>
      <c r="DA647">
        <f>AL647</f>
        <v>1</v>
      </c>
      <c r="DB647">
        <f t="shared" si="203"/>
        <v>0</v>
      </c>
      <c r="DC647">
        <f t="shared" si="204"/>
        <v>0</v>
      </c>
      <c r="DD647" t="s">
        <v>3</v>
      </c>
      <c r="DE647" t="s">
        <v>3</v>
      </c>
      <c r="DF647">
        <f t="shared" si="207"/>
        <v>0</v>
      </c>
      <c r="DG647">
        <f>ROUND(ROUND(AF647,2)*CX647,2)</f>
        <v>0</v>
      </c>
      <c r="DH647">
        <f t="shared" si="205"/>
        <v>0</v>
      </c>
      <c r="DI647">
        <f t="shared" si="206"/>
        <v>0</v>
      </c>
      <c r="DJ647">
        <f>DI647</f>
        <v>0</v>
      </c>
      <c r="DK647">
        <v>0</v>
      </c>
      <c r="DL647" t="s">
        <v>3</v>
      </c>
      <c r="DM647">
        <v>0</v>
      </c>
      <c r="DN647" t="s">
        <v>3</v>
      </c>
      <c r="DO647">
        <v>0</v>
      </c>
    </row>
    <row r="648" spans="1:119" x14ac:dyDescent="0.2">
      <c r="A648">
        <f>ROW(Source!A676)</f>
        <v>676</v>
      </c>
      <c r="B648">
        <v>72309884</v>
      </c>
      <c r="C648">
        <v>72320236</v>
      </c>
      <c r="D648">
        <v>70617213</v>
      </c>
      <c r="E648">
        <v>1</v>
      </c>
      <c r="F648">
        <v>1</v>
      </c>
      <c r="G648">
        <v>1</v>
      </c>
      <c r="H648">
        <v>2</v>
      </c>
      <c r="I648" t="s">
        <v>930</v>
      </c>
      <c r="J648" t="s">
        <v>931</v>
      </c>
      <c r="K648" t="s">
        <v>932</v>
      </c>
      <c r="L648">
        <v>1368</v>
      </c>
      <c r="N648">
        <v>1011</v>
      </c>
      <c r="O648" t="s">
        <v>926</v>
      </c>
      <c r="P648" t="s">
        <v>926</v>
      </c>
      <c r="Q648">
        <v>1</v>
      </c>
      <c r="W648">
        <v>0</v>
      </c>
      <c r="X648">
        <v>1605435922</v>
      </c>
      <c r="Y648">
        <f t="shared" si="202"/>
        <v>8.06</v>
      </c>
      <c r="AA648">
        <v>0</v>
      </c>
      <c r="AB648">
        <v>1159.42</v>
      </c>
      <c r="AC648">
        <v>452.68</v>
      </c>
      <c r="AD648">
        <v>0</v>
      </c>
      <c r="AE648">
        <v>0</v>
      </c>
      <c r="AF648">
        <v>828.16</v>
      </c>
      <c r="AG648">
        <v>452.68</v>
      </c>
      <c r="AH648">
        <v>0</v>
      </c>
      <c r="AI648">
        <v>1</v>
      </c>
      <c r="AJ648">
        <v>1.4</v>
      </c>
      <c r="AK648">
        <v>1</v>
      </c>
      <c r="AL648">
        <v>1</v>
      </c>
      <c r="AM648">
        <v>2</v>
      </c>
      <c r="AN648">
        <v>0</v>
      </c>
      <c r="AO648">
        <v>0</v>
      </c>
      <c r="AP648">
        <v>1</v>
      </c>
      <c r="AQ648">
        <v>1</v>
      </c>
      <c r="AR648">
        <v>0</v>
      </c>
      <c r="AS648" t="s">
        <v>3</v>
      </c>
      <c r="AT648">
        <v>8.06</v>
      </c>
      <c r="AU648" t="s">
        <v>3</v>
      </c>
      <c r="AV648">
        <v>1</v>
      </c>
      <c r="AW648">
        <v>2</v>
      </c>
      <c r="AX648">
        <v>72320240</v>
      </c>
      <c r="AY648">
        <v>1</v>
      </c>
      <c r="AZ648">
        <v>0</v>
      </c>
      <c r="BA648">
        <v>709</v>
      </c>
      <c r="BB648">
        <v>1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6674.9696000000004</v>
      </c>
      <c r="BL648">
        <v>3648.6008000000002</v>
      </c>
      <c r="BM648">
        <v>0</v>
      </c>
      <c r="BN648">
        <v>0</v>
      </c>
      <c r="BO648">
        <v>8.06</v>
      </c>
      <c r="BP648">
        <v>1</v>
      </c>
      <c r="BQ648">
        <v>0</v>
      </c>
      <c r="BR648">
        <v>6674.9696000000004</v>
      </c>
      <c r="BS648">
        <v>3648.6008000000002</v>
      </c>
      <c r="BT648">
        <v>0</v>
      </c>
      <c r="BU648">
        <v>0</v>
      </c>
      <c r="BV648">
        <v>8.06</v>
      </c>
      <c r="BW648">
        <v>1</v>
      </c>
      <c r="CV648">
        <v>0</v>
      </c>
      <c r="CW648">
        <f>ROUND(Y648*Source!I676*DO648,7)</f>
        <v>0.21762000000000001</v>
      </c>
      <c r="CX648">
        <f>ROUND(Y648*Source!I676,7)</f>
        <v>0.21762000000000001</v>
      </c>
      <c r="CY648">
        <f>AB648</f>
        <v>1159.42</v>
      </c>
      <c r="CZ648">
        <f>AF648</f>
        <v>828.16</v>
      </c>
      <c r="DA648">
        <f>AJ648</f>
        <v>1.4</v>
      </c>
      <c r="DB648">
        <f t="shared" si="203"/>
        <v>6674.97</v>
      </c>
      <c r="DC648">
        <f t="shared" si="204"/>
        <v>3648.6</v>
      </c>
      <c r="DD648" t="s">
        <v>3</v>
      </c>
      <c r="DE648" t="s">
        <v>3</v>
      </c>
      <c r="DF648">
        <f t="shared" si="207"/>
        <v>0</v>
      </c>
      <c r="DG648">
        <f>ROUND(ROUND(AF648*AJ648,2)*CX648,2)</f>
        <v>252.31</v>
      </c>
      <c r="DH648">
        <f t="shared" si="205"/>
        <v>98.51</v>
      </c>
      <c r="DI648">
        <f t="shared" si="206"/>
        <v>0</v>
      </c>
      <c r="DJ648">
        <f>DG648+DH648</f>
        <v>350.82</v>
      </c>
      <c r="DK648">
        <v>0</v>
      </c>
      <c r="DL648" t="s">
        <v>933</v>
      </c>
      <c r="DM648">
        <v>5</v>
      </c>
      <c r="DN648" t="s">
        <v>922</v>
      </c>
      <c r="DO648">
        <v>1</v>
      </c>
    </row>
    <row r="649" spans="1:119" x14ac:dyDescent="0.2">
      <c r="A649">
        <f>ROW(Source!A677)</f>
        <v>677</v>
      </c>
      <c r="B649">
        <v>72309884</v>
      </c>
      <c r="C649">
        <v>72320241</v>
      </c>
      <c r="D649">
        <v>70491052</v>
      </c>
      <c r="E649">
        <v>118</v>
      </c>
      <c r="F649">
        <v>1</v>
      </c>
      <c r="G649">
        <v>1</v>
      </c>
      <c r="H649">
        <v>1</v>
      </c>
      <c r="I649" t="s">
        <v>1351</v>
      </c>
      <c r="J649" t="s">
        <v>3</v>
      </c>
      <c r="K649" t="s">
        <v>1352</v>
      </c>
      <c r="L649">
        <v>1191</v>
      </c>
      <c r="N649">
        <v>1013</v>
      </c>
      <c r="O649" t="s">
        <v>922</v>
      </c>
      <c r="P649" t="s">
        <v>922</v>
      </c>
      <c r="Q649">
        <v>1</v>
      </c>
      <c r="W649">
        <v>0</v>
      </c>
      <c r="X649">
        <v>303490689</v>
      </c>
      <c r="Y649">
        <f t="shared" ref="Y649:Y662" si="208">(AT649*ROUND(0.4,7))</f>
        <v>0.39600000000000002</v>
      </c>
      <c r="AA649">
        <v>0</v>
      </c>
      <c r="AB649">
        <v>0</v>
      </c>
      <c r="AC649">
        <v>0</v>
      </c>
      <c r="AD649">
        <v>446.8</v>
      </c>
      <c r="AE649">
        <v>0</v>
      </c>
      <c r="AF649">
        <v>0</v>
      </c>
      <c r="AG649">
        <v>0</v>
      </c>
      <c r="AH649">
        <v>446.8</v>
      </c>
      <c r="AI649">
        <v>1</v>
      </c>
      <c r="AJ649">
        <v>1</v>
      </c>
      <c r="AK649">
        <v>1</v>
      </c>
      <c r="AL649">
        <v>1</v>
      </c>
      <c r="AM649">
        <v>-2</v>
      </c>
      <c r="AN649">
        <v>0</v>
      </c>
      <c r="AO649">
        <v>0</v>
      </c>
      <c r="AP649">
        <v>1</v>
      </c>
      <c r="AQ649">
        <v>1</v>
      </c>
      <c r="AR649">
        <v>0</v>
      </c>
      <c r="AS649" t="s">
        <v>3</v>
      </c>
      <c r="AT649">
        <v>0.99</v>
      </c>
      <c r="AU649" t="s">
        <v>786</v>
      </c>
      <c r="AV649">
        <v>1</v>
      </c>
      <c r="AW649">
        <v>2</v>
      </c>
      <c r="AX649">
        <v>72320394</v>
      </c>
      <c r="AY649">
        <v>1</v>
      </c>
      <c r="AZ649">
        <v>0</v>
      </c>
      <c r="BA649">
        <v>710</v>
      </c>
      <c r="BB649">
        <v>1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442.33199999999999</v>
      </c>
      <c r="BN649">
        <v>0.99</v>
      </c>
      <c r="BO649">
        <v>0</v>
      </c>
      <c r="BP649">
        <v>1</v>
      </c>
      <c r="BQ649">
        <v>0</v>
      </c>
      <c r="BR649">
        <v>0</v>
      </c>
      <c r="BS649">
        <v>0</v>
      </c>
      <c r="BT649">
        <v>176.93280000000001</v>
      </c>
      <c r="BU649">
        <v>0.39600000000000002</v>
      </c>
      <c r="BV649">
        <v>0</v>
      </c>
      <c r="BW649">
        <v>1</v>
      </c>
      <c r="CU649">
        <f>ROUND(AT649*Source!I677*AH649*AL649,2)</f>
        <v>13269.96</v>
      </c>
      <c r="CV649">
        <f>ROUND(Y649*Source!I677,7)</f>
        <v>11.88</v>
      </c>
      <c r="CW649">
        <v>0</v>
      </c>
      <c r="CX649">
        <f>ROUND(Y649*Source!I677,7)</f>
        <v>11.88</v>
      </c>
      <c r="CY649">
        <f>AD649</f>
        <v>446.8</v>
      </c>
      <c r="CZ649">
        <f>AH649</f>
        <v>446.8</v>
      </c>
      <c r="DA649">
        <f>AL649</f>
        <v>1</v>
      </c>
      <c r="DB649">
        <f t="shared" ref="DB649:DB662" si="209">ROUND((ROUND(AT649*CZ649,2)*ROUND(0.4,7)),6)</f>
        <v>176.93199999999999</v>
      </c>
      <c r="DC649">
        <f t="shared" ref="DC649:DC662" si="210">ROUND((ROUND(AT649*AG649,2)*ROUND(0.4,7)),6)</f>
        <v>0</v>
      </c>
      <c r="DD649" t="s">
        <v>3</v>
      </c>
      <c r="DE649" t="s">
        <v>3</v>
      </c>
      <c r="DF649">
        <f t="shared" si="207"/>
        <v>0</v>
      </c>
      <c r="DG649">
        <f>ROUND(ROUND(AF649,2)*CX649,2)</f>
        <v>0</v>
      </c>
      <c r="DH649">
        <f t="shared" si="205"/>
        <v>0</v>
      </c>
      <c r="DI649">
        <f t="shared" si="206"/>
        <v>5307.98</v>
      </c>
      <c r="DJ649">
        <f>DI649</f>
        <v>5307.98</v>
      </c>
      <c r="DK649">
        <v>1</v>
      </c>
      <c r="DL649" t="s">
        <v>3</v>
      </c>
      <c r="DM649">
        <v>0</v>
      </c>
      <c r="DN649" t="s">
        <v>3</v>
      </c>
      <c r="DO649">
        <v>0</v>
      </c>
    </row>
    <row r="650" spans="1:119" x14ac:dyDescent="0.2">
      <c r="A650">
        <f>ROW(Source!A677)</f>
        <v>677</v>
      </c>
      <c r="B650">
        <v>72309884</v>
      </c>
      <c r="C650">
        <v>72320241</v>
      </c>
      <c r="D650">
        <v>70491200</v>
      </c>
      <c r="E650">
        <v>118</v>
      </c>
      <c r="F650">
        <v>1</v>
      </c>
      <c r="G650">
        <v>1</v>
      </c>
      <c r="H650">
        <v>1</v>
      </c>
      <c r="I650" t="s">
        <v>920</v>
      </c>
      <c r="J650" t="s">
        <v>3</v>
      </c>
      <c r="K650" t="s">
        <v>921</v>
      </c>
      <c r="L650">
        <v>1191</v>
      </c>
      <c r="N650">
        <v>1013</v>
      </c>
      <c r="O650" t="s">
        <v>922</v>
      </c>
      <c r="P650" t="s">
        <v>922</v>
      </c>
      <c r="Q650">
        <v>1</v>
      </c>
      <c r="W650">
        <v>0</v>
      </c>
      <c r="X650">
        <v>-1417349443</v>
      </c>
      <c r="Y650">
        <f t="shared" si="208"/>
        <v>0.45599999999999996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1</v>
      </c>
      <c r="AJ650">
        <v>1</v>
      </c>
      <c r="AK650">
        <v>1</v>
      </c>
      <c r="AL650">
        <v>1</v>
      </c>
      <c r="AM650">
        <v>-2</v>
      </c>
      <c r="AN650">
        <v>0</v>
      </c>
      <c r="AO650">
        <v>0</v>
      </c>
      <c r="AP650">
        <v>1</v>
      </c>
      <c r="AQ650">
        <v>1</v>
      </c>
      <c r="AR650">
        <v>0</v>
      </c>
      <c r="AS650" t="s">
        <v>3</v>
      </c>
      <c r="AT650">
        <v>1.1399999999999999</v>
      </c>
      <c r="AU650" t="s">
        <v>786</v>
      </c>
      <c r="AV650">
        <v>2</v>
      </c>
      <c r="AW650">
        <v>2</v>
      </c>
      <c r="AX650">
        <v>72320395</v>
      </c>
      <c r="AY650">
        <v>1</v>
      </c>
      <c r="AZ650">
        <v>0</v>
      </c>
      <c r="BA650">
        <v>711</v>
      </c>
      <c r="BB650">
        <v>1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CV650">
        <v>0</v>
      </c>
      <c r="CW650">
        <v>0</v>
      </c>
      <c r="CX650">
        <f>ROUND(Y650*Source!I677,7)</f>
        <v>13.68</v>
      </c>
      <c r="CY650">
        <f>AD650</f>
        <v>0</v>
      </c>
      <c r="CZ650">
        <f>AH650</f>
        <v>0</v>
      </c>
      <c r="DA650">
        <f>AL650</f>
        <v>1</v>
      </c>
      <c r="DB650">
        <f t="shared" si="209"/>
        <v>0</v>
      </c>
      <c r="DC650">
        <f t="shared" si="210"/>
        <v>0</v>
      </c>
      <c r="DD650" t="s">
        <v>3</v>
      </c>
      <c r="DE650" t="s">
        <v>3</v>
      </c>
      <c r="DF650">
        <f t="shared" si="207"/>
        <v>0</v>
      </c>
      <c r="DG650">
        <f>ROUND(ROUND(AF650,2)*CX650,2)</f>
        <v>0</v>
      </c>
      <c r="DH650">
        <f t="shared" si="205"/>
        <v>0</v>
      </c>
      <c r="DI650">
        <f t="shared" si="206"/>
        <v>0</v>
      </c>
      <c r="DJ650">
        <f>DI650</f>
        <v>0</v>
      </c>
      <c r="DK650">
        <v>0</v>
      </c>
      <c r="DL650" t="s">
        <v>3</v>
      </c>
      <c r="DM650">
        <v>0</v>
      </c>
      <c r="DN650" t="s">
        <v>3</v>
      </c>
      <c r="DO650">
        <v>0</v>
      </c>
    </row>
    <row r="651" spans="1:119" x14ac:dyDescent="0.2">
      <c r="A651">
        <f>ROW(Source!A677)</f>
        <v>677</v>
      </c>
      <c r="B651">
        <v>72309884</v>
      </c>
      <c r="C651">
        <v>72320241</v>
      </c>
      <c r="D651">
        <v>70617582</v>
      </c>
      <c r="E651">
        <v>1</v>
      </c>
      <c r="F651">
        <v>1</v>
      </c>
      <c r="G651">
        <v>1</v>
      </c>
      <c r="H651">
        <v>2</v>
      </c>
      <c r="I651" t="s">
        <v>1353</v>
      </c>
      <c r="J651" t="s">
        <v>1354</v>
      </c>
      <c r="K651" t="s">
        <v>1355</v>
      </c>
      <c r="L651">
        <v>1368</v>
      </c>
      <c r="N651">
        <v>1011</v>
      </c>
      <c r="O651" t="s">
        <v>926</v>
      </c>
      <c r="P651" t="s">
        <v>926</v>
      </c>
      <c r="Q651">
        <v>1</v>
      </c>
      <c r="W651">
        <v>0</v>
      </c>
      <c r="X651">
        <v>1946689152</v>
      </c>
      <c r="Y651">
        <f t="shared" si="208"/>
        <v>0.18400000000000002</v>
      </c>
      <c r="AA651">
        <v>0</v>
      </c>
      <c r="AB651">
        <v>2075.38</v>
      </c>
      <c r="AC651">
        <v>529.11</v>
      </c>
      <c r="AD651">
        <v>0</v>
      </c>
      <c r="AE651">
        <v>0</v>
      </c>
      <c r="AF651">
        <v>1503.9</v>
      </c>
      <c r="AG651">
        <v>529.11</v>
      </c>
      <c r="AH651">
        <v>0</v>
      </c>
      <c r="AI651">
        <v>1</v>
      </c>
      <c r="AJ651">
        <v>1.38</v>
      </c>
      <c r="AK651">
        <v>1</v>
      </c>
      <c r="AL651">
        <v>1</v>
      </c>
      <c r="AM651">
        <v>2</v>
      </c>
      <c r="AN651">
        <v>0</v>
      </c>
      <c r="AO651">
        <v>0</v>
      </c>
      <c r="AP651">
        <v>1</v>
      </c>
      <c r="AQ651">
        <v>1</v>
      </c>
      <c r="AR651">
        <v>0</v>
      </c>
      <c r="AS651" t="s">
        <v>3</v>
      </c>
      <c r="AT651">
        <v>0.46</v>
      </c>
      <c r="AU651" t="s">
        <v>786</v>
      </c>
      <c r="AV651">
        <v>1</v>
      </c>
      <c r="AW651">
        <v>2</v>
      </c>
      <c r="AX651">
        <v>72320396</v>
      </c>
      <c r="AY651">
        <v>1</v>
      </c>
      <c r="AZ651">
        <v>0</v>
      </c>
      <c r="BA651">
        <v>712</v>
      </c>
      <c r="BB651">
        <v>1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691.7940000000001</v>
      </c>
      <c r="BL651">
        <v>243.39060000000001</v>
      </c>
      <c r="BM651">
        <v>0</v>
      </c>
      <c r="BN651">
        <v>0</v>
      </c>
      <c r="BO651">
        <v>0.46</v>
      </c>
      <c r="BP651">
        <v>1</v>
      </c>
      <c r="BQ651">
        <v>0</v>
      </c>
      <c r="BR651">
        <v>276.71760000000006</v>
      </c>
      <c r="BS651">
        <v>97.356240000000014</v>
      </c>
      <c r="BT651">
        <v>0</v>
      </c>
      <c r="BU651">
        <v>0</v>
      </c>
      <c r="BV651">
        <v>0.18400000000000002</v>
      </c>
      <c r="BW651">
        <v>1</v>
      </c>
      <c r="CV651">
        <v>0</v>
      </c>
      <c r="CW651">
        <f>ROUND(Y651*Source!I677*DO651,7)</f>
        <v>5.52</v>
      </c>
      <c r="CX651">
        <f>ROUND(Y651*Source!I677,7)</f>
        <v>5.52</v>
      </c>
      <c r="CY651">
        <f t="shared" ref="CY651:CY657" si="211">AB651</f>
        <v>2075.38</v>
      </c>
      <c r="CZ651">
        <f t="shared" ref="CZ651:CZ657" si="212">AF651</f>
        <v>1503.9</v>
      </c>
      <c r="DA651">
        <f t="shared" ref="DA651:DA657" si="213">AJ651</f>
        <v>1.38</v>
      </c>
      <c r="DB651">
        <f t="shared" si="209"/>
        <v>276.71600000000001</v>
      </c>
      <c r="DC651">
        <f t="shared" si="210"/>
        <v>97.355999999999995</v>
      </c>
      <c r="DD651" t="s">
        <v>3</v>
      </c>
      <c r="DE651" t="s">
        <v>3</v>
      </c>
      <c r="DF651">
        <f t="shared" si="207"/>
        <v>0</v>
      </c>
      <c r="DG651">
        <f>ROUND(ROUND(AF651*AJ651,2)*CX651,2)</f>
        <v>11456.1</v>
      </c>
      <c r="DH651">
        <f t="shared" si="205"/>
        <v>2920.69</v>
      </c>
      <c r="DI651">
        <f t="shared" si="206"/>
        <v>0</v>
      </c>
      <c r="DJ651">
        <f t="shared" ref="DJ651:DJ657" si="214">DG651+DH651</f>
        <v>14376.79</v>
      </c>
      <c r="DK651">
        <v>0</v>
      </c>
      <c r="DL651" t="s">
        <v>927</v>
      </c>
      <c r="DM651">
        <v>6</v>
      </c>
      <c r="DN651" t="s">
        <v>922</v>
      </c>
      <c r="DO651">
        <v>1</v>
      </c>
    </row>
    <row r="652" spans="1:119" x14ac:dyDescent="0.2">
      <c r="A652">
        <f>ROW(Source!A677)</f>
        <v>677</v>
      </c>
      <c r="B652">
        <v>72309884</v>
      </c>
      <c r="C652">
        <v>72320241</v>
      </c>
      <c r="D652">
        <v>70617656</v>
      </c>
      <c r="E652">
        <v>1</v>
      </c>
      <c r="F652">
        <v>1</v>
      </c>
      <c r="G652">
        <v>1</v>
      </c>
      <c r="H652">
        <v>2</v>
      </c>
      <c r="I652" t="s">
        <v>1073</v>
      </c>
      <c r="J652" t="s">
        <v>1074</v>
      </c>
      <c r="K652" t="s">
        <v>1075</v>
      </c>
      <c r="L652">
        <v>1368</v>
      </c>
      <c r="N652">
        <v>1011</v>
      </c>
      <c r="O652" t="s">
        <v>926</v>
      </c>
      <c r="P652" t="s">
        <v>926</v>
      </c>
      <c r="Q652">
        <v>1</v>
      </c>
      <c r="W652">
        <v>0</v>
      </c>
      <c r="X652">
        <v>-1068589559</v>
      </c>
      <c r="Y652">
        <f t="shared" si="208"/>
        <v>4.0000000000000002E-4</v>
      </c>
      <c r="AA652">
        <v>0</v>
      </c>
      <c r="AB652">
        <v>1682.51</v>
      </c>
      <c r="AC652">
        <v>529.11</v>
      </c>
      <c r="AD652">
        <v>0</v>
      </c>
      <c r="AE652">
        <v>0</v>
      </c>
      <c r="AF652">
        <v>1682.51</v>
      </c>
      <c r="AG652">
        <v>529.11</v>
      </c>
      <c r="AH652">
        <v>0</v>
      </c>
      <c r="AI652">
        <v>1</v>
      </c>
      <c r="AJ652">
        <v>1</v>
      </c>
      <c r="AK652">
        <v>1</v>
      </c>
      <c r="AL652">
        <v>1</v>
      </c>
      <c r="AM652">
        <v>-2</v>
      </c>
      <c r="AN652">
        <v>0</v>
      </c>
      <c r="AO652">
        <v>0</v>
      </c>
      <c r="AP652">
        <v>1</v>
      </c>
      <c r="AQ652">
        <v>1</v>
      </c>
      <c r="AR652">
        <v>0</v>
      </c>
      <c r="AS652" t="s">
        <v>3</v>
      </c>
      <c r="AT652">
        <v>1E-3</v>
      </c>
      <c r="AU652" t="s">
        <v>786</v>
      </c>
      <c r="AV652">
        <v>1</v>
      </c>
      <c r="AW652">
        <v>2</v>
      </c>
      <c r="AX652">
        <v>72320397</v>
      </c>
      <c r="AY652">
        <v>1</v>
      </c>
      <c r="AZ652">
        <v>0</v>
      </c>
      <c r="BA652">
        <v>713</v>
      </c>
      <c r="BB652">
        <v>1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1.68251</v>
      </c>
      <c r="BL652">
        <v>0.52910999999999997</v>
      </c>
      <c r="BM652">
        <v>0</v>
      </c>
      <c r="BN652">
        <v>0</v>
      </c>
      <c r="BO652">
        <v>1E-3</v>
      </c>
      <c r="BP652">
        <v>1</v>
      </c>
      <c r="BQ652">
        <v>0</v>
      </c>
      <c r="BR652">
        <v>0.67300400000000005</v>
      </c>
      <c r="BS652">
        <v>0.21164400000000003</v>
      </c>
      <c r="BT652">
        <v>0</v>
      </c>
      <c r="BU652">
        <v>0</v>
      </c>
      <c r="BV652">
        <v>4.0000000000000002E-4</v>
      </c>
      <c r="BW652">
        <v>1</v>
      </c>
      <c r="CV652">
        <v>0</v>
      </c>
      <c r="CW652">
        <f>ROUND(Y652*Source!I677*DO652,7)</f>
        <v>1.2E-2</v>
      </c>
      <c r="CX652">
        <f>ROUND(Y652*Source!I677,7)</f>
        <v>1.2E-2</v>
      </c>
      <c r="CY652">
        <f t="shared" si="211"/>
        <v>1682.51</v>
      </c>
      <c r="CZ652">
        <f t="shared" si="212"/>
        <v>1682.51</v>
      </c>
      <c r="DA652">
        <f t="shared" si="213"/>
        <v>1</v>
      </c>
      <c r="DB652">
        <f t="shared" si="209"/>
        <v>0.67200000000000004</v>
      </c>
      <c r="DC652">
        <f t="shared" si="210"/>
        <v>0.21199999999999999</v>
      </c>
      <c r="DD652" t="s">
        <v>3</v>
      </c>
      <c r="DE652" t="s">
        <v>3</v>
      </c>
      <c r="DF652">
        <f t="shared" si="207"/>
        <v>0</v>
      </c>
      <c r="DG652">
        <f>ROUND(ROUND(AF652,2)*CX652,2)</f>
        <v>20.190000000000001</v>
      </c>
      <c r="DH652">
        <f t="shared" si="205"/>
        <v>6.35</v>
      </c>
      <c r="DI652">
        <f t="shared" si="206"/>
        <v>0</v>
      </c>
      <c r="DJ652">
        <f t="shared" si="214"/>
        <v>26.54</v>
      </c>
      <c r="DK652">
        <v>1</v>
      </c>
      <c r="DL652" t="s">
        <v>927</v>
      </c>
      <c r="DM652">
        <v>6</v>
      </c>
      <c r="DN652" t="s">
        <v>922</v>
      </c>
      <c r="DO652">
        <v>1</v>
      </c>
    </row>
    <row r="653" spans="1:119" x14ac:dyDescent="0.2">
      <c r="A653">
        <f>ROW(Source!A677)</f>
        <v>677</v>
      </c>
      <c r="B653">
        <v>72309884</v>
      </c>
      <c r="C653">
        <v>72320241</v>
      </c>
      <c r="D653">
        <v>70617930</v>
      </c>
      <c r="E653">
        <v>1</v>
      </c>
      <c r="F653">
        <v>1</v>
      </c>
      <c r="G653">
        <v>1</v>
      </c>
      <c r="H653">
        <v>2</v>
      </c>
      <c r="I653" t="s">
        <v>1356</v>
      </c>
      <c r="J653" t="s">
        <v>1357</v>
      </c>
      <c r="K653" t="s">
        <v>1358</v>
      </c>
      <c r="L653">
        <v>1368</v>
      </c>
      <c r="N653">
        <v>1011</v>
      </c>
      <c r="O653" t="s">
        <v>926</v>
      </c>
      <c r="P653" t="s">
        <v>926</v>
      </c>
      <c r="Q653">
        <v>1</v>
      </c>
      <c r="W653">
        <v>0</v>
      </c>
      <c r="X653">
        <v>-301888310</v>
      </c>
      <c r="Y653">
        <f t="shared" si="208"/>
        <v>0.18400000000000002</v>
      </c>
      <c r="AA653">
        <v>0</v>
      </c>
      <c r="AB653">
        <v>1897.06</v>
      </c>
      <c r="AC653">
        <v>452.68</v>
      </c>
      <c r="AD653">
        <v>0</v>
      </c>
      <c r="AE653">
        <v>0</v>
      </c>
      <c r="AF653">
        <v>1459.28</v>
      </c>
      <c r="AG653">
        <v>452.68</v>
      </c>
      <c r="AH653">
        <v>0</v>
      </c>
      <c r="AI653">
        <v>1</v>
      </c>
      <c r="AJ653">
        <v>1.3</v>
      </c>
      <c r="AK653">
        <v>1</v>
      </c>
      <c r="AL653">
        <v>1</v>
      </c>
      <c r="AM653">
        <v>2</v>
      </c>
      <c r="AN653">
        <v>0</v>
      </c>
      <c r="AO653">
        <v>0</v>
      </c>
      <c r="AP653">
        <v>1</v>
      </c>
      <c r="AQ653">
        <v>1</v>
      </c>
      <c r="AR653">
        <v>0</v>
      </c>
      <c r="AS653" t="s">
        <v>3</v>
      </c>
      <c r="AT653">
        <v>0.46</v>
      </c>
      <c r="AU653" t="s">
        <v>786</v>
      </c>
      <c r="AV653">
        <v>1</v>
      </c>
      <c r="AW653">
        <v>2</v>
      </c>
      <c r="AX653">
        <v>72320398</v>
      </c>
      <c r="AY653">
        <v>1</v>
      </c>
      <c r="AZ653">
        <v>0</v>
      </c>
      <c r="BA653">
        <v>714</v>
      </c>
      <c r="BB653">
        <v>1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671.26880000000006</v>
      </c>
      <c r="BL653">
        <v>208.23280000000003</v>
      </c>
      <c r="BM653">
        <v>0</v>
      </c>
      <c r="BN653">
        <v>0</v>
      </c>
      <c r="BO653">
        <v>0.46</v>
      </c>
      <c r="BP653">
        <v>1</v>
      </c>
      <c r="BQ653">
        <v>0</v>
      </c>
      <c r="BR653">
        <v>268.50752000000006</v>
      </c>
      <c r="BS653">
        <v>83.293120000000016</v>
      </c>
      <c r="BT653">
        <v>0</v>
      </c>
      <c r="BU653">
        <v>0</v>
      </c>
      <c r="BV653">
        <v>0.18400000000000002</v>
      </c>
      <c r="BW653">
        <v>1</v>
      </c>
      <c r="CV653">
        <v>0</v>
      </c>
      <c r="CW653">
        <f>ROUND(Y653*Source!I677*DO653,7)</f>
        <v>5.52</v>
      </c>
      <c r="CX653">
        <f>ROUND(Y653*Source!I677,7)</f>
        <v>5.52</v>
      </c>
      <c r="CY653">
        <f t="shared" si="211"/>
        <v>1897.06</v>
      </c>
      <c r="CZ653">
        <f t="shared" si="212"/>
        <v>1459.28</v>
      </c>
      <c r="DA653">
        <f t="shared" si="213"/>
        <v>1.3</v>
      </c>
      <c r="DB653">
        <f t="shared" si="209"/>
        <v>268.50799999999998</v>
      </c>
      <c r="DC653">
        <f t="shared" si="210"/>
        <v>83.292000000000002</v>
      </c>
      <c r="DD653" t="s">
        <v>3</v>
      </c>
      <c r="DE653" t="s">
        <v>3</v>
      </c>
      <c r="DF653">
        <f t="shared" si="207"/>
        <v>0</v>
      </c>
      <c r="DG653">
        <f>ROUND(ROUND(AF653*AJ653,2)*CX653,2)</f>
        <v>10471.77</v>
      </c>
      <c r="DH653">
        <f t="shared" si="205"/>
        <v>2498.79</v>
      </c>
      <c r="DI653">
        <f t="shared" si="206"/>
        <v>0</v>
      </c>
      <c r="DJ653">
        <f t="shared" si="214"/>
        <v>12970.560000000001</v>
      </c>
      <c r="DK653">
        <v>0</v>
      </c>
      <c r="DL653" t="s">
        <v>933</v>
      </c>
      <c r="DM653">
        <v>5</v>
      </c>
      <c r="DN653" t="s">
        <v>922</v>
      </c>
      <c r="DO653">
        <v>1</v>
      </c>
    </row>
    <row r="654" spans="1:119" x14ac:dyDescent="0.2">
      <c r="A654">
        <f>ROW(Source!A677)</f>
        <v>677</v>
      </c>
      <c r="B654">
        <v>72309884</v>
      </c>
      <c r="C654">
        <v>72320241</v>
      </c>
      <c r="D654">
        <v>70618307</v>
      </c>
      <c r="E654">
        <v>1</v>
      </c>
      <c r="F654">
        <v>1</v>
      </c>
      <c r="G654">
        <v>1</v>
      </c>
      <c r="H654">
        <v>2</v>
      </c>
      <c r="I654" t="s">
        <v>938</v>
      </c>
      <c r="J654" t="s">
        <v>939</v>
      </c>
      <c r="K654" t="s">
        <v>940</v>
      </c>
      <c r="L654">
        <v>1368</v>
      </c>
      <c r="N654">
        <v>1011</v>
      </c>
      <c r="O654" t="s">
        <v>926</v>
      </c>
      <c r="P654" t="s">
        <v>926</v>
      </c>
      <c r="Q654">
        <v>1</v>
      </c>
      <c r="W654">
        <v>0</v>
      </c>
      <c r="X654">
        <v>-1413288295</v>
      </c>
      <c r="Y654">
        <f t="shared" si="208"/>
        <v>8.0000000000000016E-2</v>
      </c>
      <c r="AA654">
        <v>0</v>
      </c>
      <c r="AB654">
        <v>1162.99</v>
      </c>
      <c r="AC654">
        <v>452.68</v>
      </c>
      <c r="AD654">
        <v>0</v>
      </c>
      <c r="AE654">
        <v>0</v>
      </c>
      <c r="AF654">
        <v>994.01</v>
      </c>
      <c r="AG654">
        <v>452.68</v>
      </c>
      <c r="AH654">
        <v>0</v>
      </c>
      <c r="AI654">
        <v>1</v>
      </c>
      <c r="AJ654">
        <v>1.17</v>
      </c>
      <c r="AK654">
        <v>1</v>
      </c>
      <c r="AL654">
        <v>1</v>
      </c>
      <c r="AM654">
        <v>2</v>
      </c>
      <c r="AN654">
        <v>0</v>
      </c>
      <c r="AO654">
        <v>0</v>
      </c>
      <c r="AP654">
        <v>1</v>
      </c>
      <c r="AQ654">
        <v>1</v>
      </c>
      <c r="AR654">
        <v>0</v>
      </c>
      <c r="AS654" t="s">
        <v>3</v>
      </c>
      <c r="AT654">
        <v>0.2</v>
      </c>
      <c r="AU654" t="s">
        <v>786</v>
      </c>
      <c r="AV654">
        <v>1</v>
      </c>
      <c r="AW654">
        <v>2</v>
      </c>
      <c r="AX654">
        <v>72320399</v>
      </c>
      <c r="AY654">
        <v>1</v>
      </c>
      <c r="AZ654">
        <v>0</v>
      </c>
      <c r="BA654">
        <v>715</v>
      </c>
      <c r="BB654">
        <v>1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198.80200000000002</v>
      </c>
      <c r="BL654">
        <v>90.536000000000001</v>
      </c>
      <c r="BM654">
        <v>0</v>
      </c>
      <c r="BN654">
        <v>0</v>
      </c>
      <c r="BO654">
        <v>0.2</v>
      </c>
      <c r="BP654">
        <v>1</v>
      </c>
      <c r="BQ654">
        <v>0</v>
      </c>
      <c r="BR654">
        <v>79.520800000000008</v>
      </c>
      <c r="BS654">
        <v>36.214400000000005</v>
      </c>
      <c r="BT654">
        <v>0</v>
      </c>
      <c r="BU654">
        <v>0</v>
      </c>
      <c r="BV654">
        <v>8.0000000000000016E-2</v>
      </c>
      <c r="BW654">
        <v>1</v>
      </c>
      <c r="CV654">
        <v>0</v>
      </c>
      <c r="CW654">
        <f>ROUND(Y654*Source!I677*DO654,7)</f>
        <v>2.4</v>
      </c>
      <c r="CX654">
        <f>ROUND(Y654*Source!I677,7)</f>
        <v>2.4</v>
      </c>
      <c r="CY654">
        <f t="shared" si="211"/>
        <v>1162.99</v>
      </c>
      <c r="CZ654">
        <f t="shared" si="212"/>
        <v>994.01</v>
      </c>
      <c r="DA654">
        <f t="shared" si="213"/>
        <v>1.17</v>
      </c>
      <c r="DB654">
        <f t="shared" si="209"/>
        <v>79.52</v>
      </c>
      <c r="DC654">
        <f t="shared" si="210"/>
        <v>36.216000000000001</v>
      </c>
      <c r="DD654" t="s">
        <v>3</v>
      </c>
      <c r="DE654" t="s">
        <v>3</v>
      </c>
      <c r="DF654">
        <f t="shared" si="207"/>
        <v>0</v>
      </c>
      <c r="DG654">
        <f>ROUND(ROUND(AF654*AJ654,2)*CX654,2)</f>
        <v>2791.18</v>
      </c>
      <c r="DH654">
        <f t="shared" si="205"/>
        <v>1086.43</v>
      </c>
      <c r="DI654">
        <f t="shared" si="206"/>
        <v>0</v>
      </c>
      <c r="DJ654">
        <f t="shared" si="214"/>
        <v>3877.6099999999997</v>
      </c>
      <c r="DK654">
        <v>0</v>
      </c>
      <c r="DL654" t="s">
        <v>933</v>
      </c>
      <c r="DM654">
        <v>5</v>
      </c>
      <c r="DN654" t="s">
        <v>922</v>
      </c>
      <c r="DO654">
        <v>1</v>
      </c>
    </row>
    <row r="655" spans="1:119" x14ac:dyDescent="0.2">
      <c r="A655">
        <f>ROW(Source!A677)</f>
        <v>677</v>
      </c>
      <c r="B655">
        <v>72309884</v>
      </c>
      <c r="C655">
        <v>72320241</v>
      </c>
      <c r="D655">
        <v>70618528</v>
      </c>
      <c r="E655">
        <v>1</v>
      </c>
      <c r="F655">
        <v>1</v>
      </c>
      <c r="G655">
        <v>1</v>
      </c>
      <c r="H655">
        <v>2</v>
      </c>
      <c r="I655" t="s">
        <v>1359</v>
      </c>
      <c r="J655" t="s">
        <v>1360</v>
      </c>
      <c r="K655" t="s">
        <v>1361</v>
      </c>
      <c r="L655">
        <v>1368</v>
      </c>
      <c r="N655">
        <v>1011</v>
      </c>
      <c r="O655" t="s">
        <v>926</v>
      </c>
      <c r="P655" t="s">
        <v>926</v>
      </c>
      <c r="Q655">
        <v>1</v>
      </c>
      <c r="W655">
        <v>0</v>
      </c>
      <c r="X655">
        <v>-1946311832</v>
      </c>
      <c r="Y655">
        <f t="shared" si="208"/>
        <v>4.0000000000000001E-3</v>
      </c>
      <c r="AA655">
        <v>0</v>
      </c>
      <c r="AB655">
        <v>1438.97</v>
      </c>
      <c r="AC655">
        <v>393.89</v>
      </c>
      <c r="AD655">
        <v>0</v>
      </c>
      <c r="AE655">
        <v>0</v>
      </c>
      <c r="AF655">
        <v>1438.97</v>
      </c>
      <c r="AG655">
        <v>393.89</v>
      </c>
      <c r="AH655">
        <v>0</v>
      </c>
      <c r="AI655">
        <v>1</v>
      </c>
      <c r="AJ655">
        <v>1</v>
      </c>
      <c r="AK655">
        <v>1</v>
      </c>
      <c r="AL655">
        <v>1</v>
      </c>
      <c r="AM655">
        <v>-2</v>
      </c>
      <c r="AN655">
        <v>0</v>
      </c>
      <c r="AO655">
        <v>0</v>
      </c>
      <c r="AP655">
        <v>1</v>
      </c>
      <c r="AQ655">
        <v>1</v>
      </c>
      <c r="AR655">
        <v>0</v>
      </c>
      <c r="AS655" t="s">
        <v>3</v>
      </c>
      <c r="AT655">
        <v>0.01</v>
      </c>
      <c r="AU655" t="s">
        <v>786</v>
      </c>
      <c r="AV655">
        <v>1</v>
      </c>
      <c r="AW655">
        <v>2</v>
      </c>
      <c r="AX655">
        <v>72320400</v>
      </c>
      <c r="AY655">
        <v>1</v>
      </c>
      <c r="AZ655">
        <v>0</v>
      </c>
      <c r="BA655">
        <v>716</v>
      </c>
      <c r="BB655">
        <v>1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14.389700000000001</v>
      </c>
      <c r="BL655">
        <v>3.9388999999999998</v>
      </c>
      <c r="BM655">
        <v>0</v>
      </c>
      <c r="BN655">
        <v>0</v>
      </c>
      <c r="BO655">
        <v>0.01</v>
      </c>
      <c r="BP655">
        <v>1</v>
      </c>
      <c r="BQ655">
        <v>0</v>
      </c>
      <c r="BR655">
        <v>5.7558800000000003</v>
      </c>
      <c r="BS655">
        <v>1.5755600000000001</v>
      </c>
      <c r="BT655">
        <v>0</v>
      </c>
      <c r="BU655">
        <v>0</v>
      </c>
      <c r="BV655">
        <v>4.0000000000000001E-3</v>
      </c>
      <c r="BW655">
        <v>1</v>
      </c>
      <c r="CV655">
        <v>0</v>
      </c>
      <c r="CW655">
        <f>ROUND(Y655*Source!I677*DO655,7)</f>
        <v>0.12</v>
      </c>
      <c r="CX655">
        <f>ROUND(Y655*Source!I677,7)</f>
        <v>0.12</v>
      </c>
      <c r="CY655">
        <f t="shared" si="211"/>
        <v>1438.97</v>
      </c>
      <c r="CZ655">
        <f t="shared" si="212"/>
        <v>1438.97</v>
      </c>
      <c r="DA655">
        <f t="shared" si="213"/>
        <v>1</v>
      </c>
      <c r="DB655">
        <f t="shared" si="209"/>
        <v>5.7560000000000002</v>
      </c>
      <c r="DC655">
        <f t="shared" si="210"/>
        <v>1.5760000000000001</v>
      </c>
      <c r="DD655" t="s">
        <v>3</v>
      </c>
      <c r="DE655" t="s">
        <v>3</v>
      </c>
      <c r="DF655">
        <f t="shared" si="207"/>
        <v>0</v>
      </c>
      <c r="DG655">
        <f>ROUND(ROUND(AF655,2)*CX655,2)</f>
        <v>172.68</v>
      </c>
      <c r="DH655">
        <f t="shared" si="205"/>
        <v>47.27</v>
      </c>
      <c r="DI655">
        <f t="shared" si="206"/>
        <v>0</v>
      </c>
      <c r="DJ655">
        <f t="shared" si="214"/>
        <v>219.95000000000002</v>
      </c>
      <c r="DK655">
        <v>1</v>
      </c>
      <c r="DL655" t="s">
        <v>947</v>
      </c>
      <c r="DM655">
        <v>4</v>
      </c>
      <c r="DN655" t="s">
        <v>922</v>
      </c>
      <c r="DO655">
        <v>1</v>
      </c>
    </row>
    <row r="656" spans="1:119" x14ac:dyDescent="0.2">
      <c r="A656">
        <f>ROW(Source!A677)</f>
        <v>677</v>
      </c>
      <c r="B656">
        <v>72309884</v>
      </c>
      <c r="C656">
        <v>72320241</v>
      </c>
      <c r="D656">
        <v>70618798</v>
      </c>
      <c r="E656">
        <v>1</v>
      </c>
      <c r="F656">
        <v>1</v>
      </c>
      <c r="G656">
        <v>1</v>
      </c>
      <c r="H656">
        <v>2</v>
      </c>
      <c r="I656" t="s">
        <v>1362</v>
      </c>
      <c r="J656" t="s">
        <v>1363</v>
      </c>
      <c r="K656" t="s">
        <v>1364</v>
      </c>
      <c r="L656">
        <v>1368</v>
      </c>
      <c r="N656">
        <v>1011</v>
      </c>
      <c r="O656" t="s">
        <v>926</v>
      </c>
      <c r="P656" t="s">
        <v>926</v>
      </c>
      <c r="Q656">
        <v>1</v>
      </c>
      <c r="W656">
        <v>0</v>
      </c>
      <c r="X656">
        <v>1384295412</v>
      </c>
      <c r="Y656">
        <f t="shared" si="208"/>
        <v>4.0000000000000001E-3</v>
      </c>
      <c r="AA656">
        <v>0</v>
      </c>
      <c r="AB656">
        <v>1443.57</v>
      </c>
      <c r="AC656">
        <v>529.11</v>
      </c>
      <c r="AD656">
        <v>0</v>
      </c>
      <c r="AE656">
        <v>0</v>
      </c>
      <c r="AF656">
        <v>1002.48</v>
      </c>
      <c r="AG656">
        <v>529.11</v>
      </c>
      <c r="AH656">
        <v>0</v>
      </c>
      <c r="AI656">
        <v>1</v>
      </c>
      <c r="AJ656">
        <v>1.44</v>
      </c>
      <c r="AK656">
        <v>1</v>
      </c>
      <c r="AL656">
        <v>1</v>
      </c>
      <c r="AM656">
        <v>2</v>
      </c>
      <c r="AN656">
        <v>0</v>
      </c>
      <c r="AO656">
        <v>0</v>
      </c>
      <c r="AP656">
        <v>1</v>
      </c>
      <c r="AQ656">
        <v>1</v>
      </c>
      <c r="AR656">
        <v>0</v>
      </c>
      <c r="AS656" t="s">
        <v>3</v>
      </c>
      <c r="AT656">
        <v>0.01</v>
      </c>
      <c r="AU656" t="s">
        <v>786</v>
      </c>
      <c r="AV656">
        <v>1</v>
      </c>
      <c r="AW656">
        <v>2</v>
      </c>
      <c r="AX656">
        <v>72320401</v>
      </c>
      <c r="AY656">
        <v>1</v>
      </c>
      <c r="AZ656">
        <v>0</v>
      </c>
      <c r="BA656">
        <v>717</v>
      </c>
      <c r="BB656">
        <v>1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10.024800000000001</v>
      </c>
      <c r="BL656">
        <v>5.2911000000000001</v>
      </c>
      <c r="BM656">
        <v>0</v>
      </c>
      <c r="BN656">
        <v>0</v>
      </c>
      <c r="BO656">
        <v>0.01</v>
      </c>
      <c r="BP656">
        <v>1</v>
      </c>
      <c r="BQ656">
        <v>0</v>
      </c>
      <c r="BR656">
        <v>4.0099200000000002</v>
      </c>
      <c r="BS656">
        <v>2.1164399999999999</v>
      </c>
      <c r="BT656">
        <v>0</v>
      </c>
      <c r="BU656">
        <v>0</v>
      </c>
      <c r="BV656">
        <v>4.0000000000000001E-3</v>
      </c>
      <c r="BW656">
        <v>1</v>
      </c>
      <c r="CV656">
        <v>0</v>
      </c>
      <c r="CW656">
        <f>ROUND(Y656*Source!I677*DO656,7)</f>
        <v>0.12</v>
      </c>
      <c r="CX656">
        <f>ROUND(Y656*Source!I677,7)</f>
        <v>0.12</v>
      </c>
      <c r="CY656">
        <f t="shared" si="211"/>
        <v>1443.57</v>
      </c>
      <c r="CZ656">
        <f t="shared" si="212"/>
        <v>1002.48</v>
      </c>
      <c r="DA656">
        <f t="shared" si="213"/>
        <v>1.44</v>
      </c>
      <c r="DB656">
        <f t="shared" si="209"/>
        <v>4.008</v>
      </c>
      <c r="DC656">
        <f t="shared" si="210"/>
        <v>2.1160000000000001</v>
      </c>
      <c r="DD656" t="s">
        <v>3</v>
      </c>
      <c r="DE656" t="s">
        <v>3</v>
      </c>
      <c r="DF656">
        <f t="shared" si="207"/>
        <v>0</v>
      </c>
      <c r="DG656">
        <f>ROUND(ROUND(AF656*AJ656,2)*CX656,2)</f>
        <v>173.23</v>
      </c>
      <c r="DH656">
        <f t="shared" si="205"/>
        <v>63.49</v>
      </c>
      <c r="DI656">
        <f t="shared" si="206"/>
        <v>0</v>
      </c>
      <c r="DJ656">
        <f t="shared" si="214"/>
        <v>236.72</v>
      </c>
      <c r="DK656">
        <v>0</v>
      </c>
      <c r="DL656" t="s">
        <v>927</v>
      </c>
      <c r="DM656">
        <v>6</v>
      </c>
      <c r="DN656" t="s">
        <v>922</v>
      </c>
      <c r="DO656">
        <v>1</v>
      </c>
    </row>
    <row r="657" spans="1:119" x14ac:dyDescent="0.2">
      <c r="A657">
        <f>ROW(Source!A677)</f>
        <v>677</v>
      </c>
      <c r="B657">
        <v>72309884</v>
      </c>
      <c r="C657">
        <v>72320241</v>
      </c>
      <c r="D657">
        <v>70618912</v>
      </c>
      <c r="E657">
        <v>1</v>
      </c>
      <c r="F657">
        <v>1</v>
      </c>
      <c r="G657">
        <v>1</v>
      </c>
      <c r="H657">
        <v>2</v>
      </c>
      <c r="I657" t="s">
        <v>1365</v>
      </c>
      <c r="J657" t="s">
        <v>1366</v>
      </c>
      <c r="K657" t="s">
        <v>1367</v>
      </c>
      <c r="L657">
        <v>1368</v>
      </c>
      <c r="N657">
        <v>1011</v>
      </c>
      <c r="O657" t="s">
        <v>926</v>
      </c>
      <c r="P657" t="s">
        <v>926</v>
      </c>
      <c r="Q657">
        <v>1</v>
      </c>
      <c r="W657">
        <v>0</v>
      </c>
      <c r="X657">
        <v>263080209</v>
      </c>
      <c r="Y657">
        <f t="shared" si="208"/>
        <v>4.0000000000000001E-3</v>
      </c>
      <c r="AA657">
        <v>0</v>
      </c>
      <c r="AB657">
        <v>49.74</v>
      </c>
      <c r="AC657">
        <v>0</v>
      </c>
      <c r="AD657">
        <v>0</v>
      </c>
      <c r="AE657">
        <v>0</v>
      </c>
      <c r="AF657">
        <v>49.74</v>
      </c>
      <c r="AG657">
        <v>0</v>
      </c>
      <c r="AH657">
        <v>0</v>
      </c>
      <c r="AI657">
        <v>1</v>
      </c>
      <c r="AJ657">
        <v>1</v>
      </c>
      <c r="AK657">
        <v>1</v>
      </c>
      <c r="AL657">
        <v>1</v>
      </c>
      <c r="AM657">
        <v>-2</v>
      </c>
      <c r="AN657">
        <v>0</v>
      </c>
      <c r="AO657">
        <v>0</v>
      </c>
      <c r="AP657">
        <v>1</v>
      </c>
      <c r="AQ657">
        <v>1</v>
      </c>
      <c r="AR657">
        <v>0</v>
      </c>
      <c r="AS657" t="s">
        <v>3</v>
      </c>
      <c r="AT657">
        <v>0.01</v>
      </c>
      <c r="AU657" t="s">
        <v>786</v>
      </c>
      <c r="AV657">
        <v>1</v>
      </c>
      <c r="AW657">
        <v>2</v>
      </c>
      <c r="AX657">
        <v>72320402</v>
      </c>
      <c r="AY657">
        <v>1</v>
      </c>
      <c r="AZ657">
        <v>0</v>
      </c>
      <c r="BA657">
        <v>718</v>
      </c>
      <c r="BB657">
        <v>1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0.49740000000000001</v>
      </c>
      <c r="BL657">
        <v>0</v>
      </c>
      <c r="BM657">
        <v>0</v>
      </c>
      <c r="BN657">
        <v>0</v>
      </c>
      <c r="BO657">
        <v>0</v>
      </c>
      <c r="BP657">
        <v>1</v>
      </c>
      <c r="BQ657">
        <v>0</v>
      </c>
      <c r="BR657">
        <v>0.19896000000000003</v>
      </c>
      <c r="BS657">
        <v>0</v>
      </c>
      <c r="BT657">
        <v>0</v>
      </c>
      <c r="BU657">
        <v>0</v>
      </c>
      <c r="BV657">
        <v>0</v>
      </c>
      <c r="BW657">
        <v>1</v>
      </c>
      <c r="CV657">
        <v>0</v>
      </c>
      <c r="CW657">
        <f>ROUND(Y657*Source!I677*DO657,7)</f>
        <v>0</v>
      </c>
      <c r="CX657">
        <f>ROUND(Y657*Source!I677,7)</f>
        <v>0.12</v>
      </c>
      <c r="CY657">
        <f t="shared" si="211"/>
        <v>49.74</v>
      </c>
      <c r="CZ657">
        <f t="shared" si="212"/>
        <v>49.74</v>
      </c>
      <c r="DA657">
        <f t="shared" si="213"/>
        <v>1</v>
      </c>
      <c r="DB657">
        <f t="shared" si="209"/>
        <v>0.2</v>
      </c>
      <c r="DC657">
        <f t="shared" si="210"/>
        <v>0</v>
      </c>
      <c r="DD657" t="s">
        <v>3</v>
      </c>
      <c r="DE657" t="s">
        <v>3</v>
      </c>
      <c r="DF657">
        <f t="shared" si="207"/>
        <v>0</v>
      </c>
      <c r="DG657">
        <f t="shared" ref="DG657:DG664" si="215">ROUND(ROUND(AF657,2)*CX657,2)</f>
        <v>5.97</v>
      </c>
      <c r="DH657">
        <f t="shared" si="205"/>
        <v>0</v>
      </c>
      <c r="DI657">
        <f t="shared" si="206"/>
        <v>0</v>
      </c>
      <c r="DJ657">
        <f t="shared" si="214"/>
        <v>5.97</v>
      </c>
      <c r="DK657">
        <v>1</v>
      </c>
      <c r="DL657" t="s">
        <v>3</v>
      </c>
      <c r="DM657">
        <v>0</v>
      </c>
      <c r="DN657" t="s">
        <v>3</v>
      </c>
      <c r="DO657">
        <v>0</v>
      </c>
    </row>
    <row r="658" spans="1:119" x14ac:dyDescent="0.2">
      <c r="A658">
        <f>ROW(Source!A677)</f>
        <v>677</v>
      </c>
      <c r="B658">
        <v>72309884</v>
      </c>
      <c r="C658">
        <v>72320241</v>
      </c>
      <c r="D658">
        <v>70565746</v>
      </c>
      <c r="E658">
        <v>1</v>
      </c>
      <c r="F658">
        <v>1</v>
      </c>
      <c r="G658">
        <v>1</v>
      </c>
      <c r="H658">
        <v>3</v>
      </c>
      <c r="I658" t="s">
        <v>1368</v>
      </c>
      <c r="J658" t="s">
        <v>1369</v>
      </c>
      <c r="K658" t="s">
        <v>1370</v>
      </c>
      <c r="L658">
        <v>1346</v>
      </c>
      <c r="N658">
        <v>1009</v>
      </c>
      <c r="O658" t="s">
        <v>443</v>
      </c>
      <c r="P658" t="s">
        <v>443</v>
      </c>
      <c r="Q658">
        <v>1</v>
      </c>
      <c r="W658">
        <v>0</v>
      </c>
      <c r="X658">
        <v>997280503</v>
      </c>
      <c r="Y658">
        <f t="shared" si="208"/>
        <v>1.4240000000000001E-2</v>
      </c>
      <c r="AA658">
        <v>769.44</v>
      </c>
      <c r="AB658">
        <v>0</v>
      </c>
      <c r="AC658">
        <v>0</v>
      </c>
      <c r="AD658">
        <v>0</v>
      </c>
      <c r="AE658">
        <v>496.41</v>
      </c>
      <c r="AF658">
        <v>0</v>
      </c>
      <c r="AG658">
        <v>0</v>
      </c>
      <c r="AH658">
        <v>0</v>
      </c>
      <c r="AI658">
        <v>1.55</v>
      </c>
      <c r="AJ658">
        <v>1</v>
      </c>
      <c r="AK658">
        <v>1</v>
      </c>
      <c r="AL658">
        <v>1</v>
      </c>
      <c r="AM658">
        <v>2</v>
      </c>
      <c r="AN658">
        <v>0</v>
      </c>
      <c r="AO658">
        <v>0</v>
      </c>
      <c r="AP658">
        <v>1</v>
      </c>
      <c r="AQ658">
        <v>1</v>
      </c>
      <c r="AR658">
        <v>0</v>
      </c>
      <c r="AS658" t="s">
        <v>3</v>
      </c>
      <c r="AT658">
        <v>3.56E-2</v>
      </c>
      <c r="AU658" t="s">
        <v>786</v>
      </c>
      <c r="AV658">
        <v>0</v>
      </c>
      <c r="AW658">
        <v>2</v>
      </c>
      <c r="AX658">
        <v>72320403</v>
      </c>
      <c r="AY658">
        <v>1</v>
      </c>
      <c r="AZ658">
        <v>0</v>
      </c>
      <c r="BA658">
        <v>719</v>
      </c>
      <c r="BB658">
        <v>1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17.672196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1</v>
      </c>
      <c r="BQ658">
        <v>7.0688784000000009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1</v>
      </c>
      <c r="CV658">
        <v>0</v>
      </c>
      <c r="CW658">
        <v>0</v>
      </c>
      <c r="CX658">
        <f>ROUND(Y658*Source!I677,7)</f>
        <v>0.42720000000000002</v>
      </c>
      <c r="CY658">
        <f>AA658</f>
        <v>769.44</v>
      </c>
      <c r="CZ658">
        <f>AE658</f>
        <v>496.41</v>
      </c>
      <c r="DA658">
        <f>AI658</f>
        <v>1.55</v>
      </c>
      <c r="DB658">
        <f t="shared" si="209"/>
        <v>7.0679999999999996</v>
      </c>
      <c r="DC658">
        <f t="shared" si="210"/>
        <v>0</v>
      </c>
      <c r="DD658" t="s">
        <v>3</v>
      </c>
      <c r="DE658" t="s">
        <v>3</v>
      </c>
      <c r="DF658">
        <f>ROUND(ROUND(AE658*AI658,2)*CX658,2)</f>
        <v>328.7</v>
      </c>
      <c r="DG658">
        <f t="shared" si="215"/>
        <v>0</v>
      </c>
      <c r="DH658">
        <f t="shared" si="205"/>
        <v>0</v>
      </c>
      <c r="DI658">
        <f t="shared" si="206"/>
        <v>0</v>
      </c>
      <c r="DJ658">
        <f>DF658</f>
        <v>328.7</v>
      </c>
      <c r="DK658">
        <v>0</v>
      </c>
      <c r="DL658" t="s">
        <v>3</v>
      </c>
      <c r="DM658">
        <v>0</v>
      </c>
      <c r="DN658" t="s">
        <v>3</v>
      </c>
      <c r="DO658">
        <v>0</v>
      </c>
    </row>
    <row r="659" spans="1:119" x14ac:dyDescent="0.2">
      <c r="A659">
        <f>ROW(Source!A677)</f>
        <v>677</v>
      </c>
      <c r="B659">
        <v>72309884</v>
      </c>
      <c r="C659">
        <v>72320241</v>
      </c>
      <c r="D659">
        <v>70565953</v>
      </c>
      <c r="E659">
        <v>1</v>
      </c>
      <c r="F659">
        <v>1</v>
      </c>
      <c r="G659">
        <v>1</v>
      </c>
      <c r="H659">
        <v>3</v>
      </c>
      <c r="I659" t="s">
        <v>1371</v>
      </c>
      <c r="J659" t="s">
        <v>1372</v>
      </c>
      <c r="K659" t="s">
        <v>1373</v>
      </c>
      <c r="L659">
        <v>1348</v>
      </c>
      <c r="N659">
        <v>1009</v>
      </c>
      <c r="O659" t="s">
        <v>236</v>
      </c>
      <c r="P659" t="s">
        <v>236</v>
      </c>
      <c r="Q659">
        <v>1000</v>
      </c>
      <c r="W659">
        <v>0</v>
      </c>
      <c r="X659">
        <v>-1659499565</v>
      </c>
      <c r="Y659">
        <f t="shared" si="208"/>
        <v>4.4000000000000006E-5</v>
      </c>
      <c r="AA659">
        <v>48735.29</v>
      </c>
      <c r="AB659">
        <v>0</v>
      </c>
      <c r="AC659">
        <v>0</v>
      </c>
      <c r="AD659">
        <v>0</v>
      </c>
      <c r="AE659">
        <v>30083.51</v>
      </c>
      <c r="AF659">
        <v>0</v>
      </c>
      <c r="AG659">
        <v>0</v>
      </c>
      <c r="AH659">
        <v>0</v>
      </c>
      <c r="AI659">
        <v>1.62</v>
      </c>
      <c r="AJ659">
        <v>1</v>
      </c>
      <c r="AK659">
        <v>1</v>
      </c>
      <c r="AL659">
        <v>1</v>
      </c>
      <c r="AM659">
        <v>2</v>
      </c>
      <c r="AN659">
        <v>0</v>
      </c>
      <c r="AO659">
        <v>0</v>
      </c>
      <c r="AP659">
        <v>1</v>
      </c>
      <c r="AQ659">
        <v>1</v>
      </c>
      <c r="AR659">
        <v>0</v>
      </c>
      <c r="AS659" t="s">
        <v>3</v>
      </c>
      <c r="AT659">
        <v>1.1E-4</v>
      </c>
      <c r="AU659" t="s">
        <v>786</v>
      </c>
      <c r="AV659">
        <v>0</v>
      </c>
      <c r="AW659">
        <v>2</v>
      </c>
      <c r="AX659">
        <v>72320404</v>
      </c>
      <c r="AY659">
        <v>1</v>
      </c>
      <c r="AZ659">
        <v>0</v>
      </c>
      <c r="BA659">
        <v>720</v>
      </c>
      <c r="BB659">
        <v>1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3.3091860999999998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1</v>
      </c>
      <c r="BQ659">
        <v>1.32367444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1</v>
      </c>
      <c r="CV659">
        <v>0</v>
      </c>
      <c r="CW659">
        <v>0</v>
      </c>
      <c r="CX659">
        <f>ROUND(Y659*Source!I677,7)</f>
        <v>1.32E-3</v>
      </c>
      <c r="CY659">
        <f>AA659</f>
        <v>48735.29</v>
      </c>
      <c r="CZ659">
        <f>AE659</f>
        <v>30083.51</v>
      </c>
      <c r="DA659">
        <f>AI659</f>
        <v>1.62</v>
      </c>
      <c r="DB659">
        <f t="shared" si="209"/>
        <v>1.3240000000000001</v>
      </c>
      <c r="DC659">
        <f t="shared" si="210"/>
        <v>0</v>
      </c>
      <c r="DD659" t="s">
        <v>3</v>
      </c>
      <c r="DE659" t="s">
        <v>3</v>
      </c>
      <c r="DF659">
        <f>ROUND(ROUND(AE659*AI659,2)*CX659,2)</f>
        <v>64.33</v>
      </c>
      <c r="DG659">
        <f t="shared" si="215"/>
        <v>0</v>
      </c>
      <c r="DH659">
        <f t="shared" si="205"/>
        <v>0</v>
      </c>
      <c r="DI659">
        <f t="shared" si="206"/>
        <v>0</v>
      </c>
      <c r="DJ659">
        <f>DF659</f>
        <v>64.33</v>
      </c>
      <c r="DK659">
        <v>0</v>
      </c>
      <c r="DL659" t="s">
        <v>3</v>
      </c>
      <c r="DM659">
        <v>0</v>
      </c>
      <c r="DN659" t="s">
        <v>3</v>
      </c>
      <c r="DO659">
        <v>0</v>
      </c>
    </row>
    <row r="660" spans="1:119" x14ac:dyDescent="0.2">
      <c r="A660">
        <f>ROW(Source!A677)</f>
        <v>677</v>
      </c>
      <c r="B660">
        <v>72309884</v>
      </c>
      <c r="C660">
        <v>72320241</v>
      </c>
      <c r="D660">
        <v>70491238</v>
      </c>
      <c r="E660">
        <v>118</v>
      </c>
      <c r="F660">
        <v>1</v>
      </c>
      <c r="G660">
        <v>1</v>
      </c>
      <c r="H660">
        <v>3</v>
      </c>
      <c r="I660" t="s">
        <v>792</v>
      </c>
      <c r="J660" t="s">
        <v>3</v>
      </c>
      <c r="K660" t="s">
        <v>793</v>
      </c>
      <c r="L660">
        <v>1346</v>
      </c>
      <c r="N660">
        <v>1009</v>
      </c>
      <c r="O660" t="s">
        <v>443</v>
      </c>
      <c r="P660" t="s">
        <v>443</v>
      </c>
      <c r="Q660">
        <v>1</v>
      </c>
      <c r="W660">
        <v>0</v>
      </c>
      <c r="X660">
        <v>-613428375</v>
      </c>
      <c r="Y660">
        <f t="shared" si="208"/>
        <v>3.24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1</v>
      </c>
      <c r="AJ660">
        <v>1</v>
      </c>
      <c r="AK660">
        <v>1</v>
      </c>
      <c r="AL660">
        <v>1</v>
      </c>
      <c r="AM660">
        <v>0</v>
      </c>
      <c r="AN660">
        <v>0</v>
      </c>
      <c r="AO660">
        <v>0</v>
      </c>
      <c r="AP660">
        <v>1</v>
      </c>
      <c r="AQ660">
        <v>0</v>
      </c>
      <c r="AR660">
        <v>0</v>
      </c>
      <c r="AS660" t="s">
        <v>3</v>
      </c>
      <c r="AT660">
        <v>8.1</v>
      </c>
      <c r="AU660" t="s">
        <v>786</v>
      </c>
      <c r="AV660">
        <v>0</v>
      </c>
      <c r="AW660">
        <v>2</v>
      </c>
      <c r="AX660">
        <v>72320405</v>
      </c>
      <c r="AY660">
        <v>1</v>
      </c>
      <c r="AZ660">
        <v>0</v>
      </c>
      <c r="BA660">
        <v>721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CV660">
        <v>0</v>
      </c>
      <c r="CW660">
        <v>0</v>
      </c>
      <c r="CX660">
        <f>ROUND(Y660*Source!I677,7)</f>
        <v>97.2</v>
      </c>
      <c r="CY660">
        <f>AA660</f>
        <v>0</v>
      </c>
      <c r="CZ660">
        <f>AE660</f>
        <v>0</v>
      </c>
      <c r="DA660">
        <f>AI660</f>
        <v>1</v>
      </c>
      <c r="DB660">
        <f t="shared" si="209"/>
        <v>0</v>
      </c>
      <c r="DC660">
        <f t="shared" si="210"/>
        <v>0</v>
      </c>
      <c r="DD660" t="s">
        <v>3</v>
      </c>
      <c r="DE660" t="s">
        <v>3</v>
      </c>
      <c r="DF660">
        <f>ROUND(ROUND(AE660,2)*CX660,2)</f>
        <v>0</v>
      </c>
      <c r="DG660">
        <f t="shared" si="215"/>
        <v>0</v>
      </c>
      <c r="DH660">
        <f t="shared" si="205"/>
        <v>0</v>
      </c>
      <c r="DI660">
        <f t="shared" si="206"/>
        <v>0</v>
      </c>
      <c r="DJ660">
        <f>DF660</f>
        <v>0</v>
      </c>
      <c r="DK660">
        <v>0</v>
      </c>
      <c r="DL660" t="s">
        <v>3</v>
      </c>
      <c r="DM660">
        <v>0</v>
      </c>
      <c r="DN660" t="s">
        <v>3</v>
      </c>
      <c r="DO660">
        <v>0</v>
      </c>
    </row>
    <row r="661" spans="1:119" x14ac:dyDescent="0.2">
      <c r="A661">
        <f>ROW(Source!A677)</f>
        <v>677</v>
      </c>
      <c r="B661">
        <v>72309884</v>
      </c>
      <c r="C661">
        <v>72320241</v>
      </c>
      <c r="D661">
        <v>70491246</v>
      </c>
      <c r="E661">
        <v>118</v>
      </c>
      <c r="F661">
        <v>1</v>
      </c>
      <c r="G661">
        <v>1</v>
      </c>
      <c r="H661">
        <v>3</v>
      </c>
      <c r="I661" t="s">
        <v>795</v>
      </c>
      <c r="J661" t="s">
        <v>3</v>
      </c>
      <c r="K661" t="s">
        <v>796</v>
      </c>
      <c r="L661">
        <v>1348</v>
      </c>
      <c r="N661">
        <v>1009</v>
      </c>
      <c r="O661" t="s">
        <v>236</v>
      </c>
      <c r="P661" t="s">
        <v>236</v>
      </c>
      <c r="Q661">
        <v>1000</v>
      </c>
      <c r="W661">
        <v>0</v>
      </c>
      <c r="X661">
        <v>1194331178</v>
      </c>
      <c r="Y661">
        <f t="shared" si="208"/>
        <v>1.8000000000000001E-4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1</v>
      </c>
      <c r="AJ661">
        <v>1</v>
      </c>
      <c r="AK661">
        <v>1</v>
      </c>
      <c r="AL661">
        <v>1</v>
      </c>
      <c r="AM661">
        <v>0</v>
      </c>
      <c r="AN661">
        <v>0</v>
      </c>
      <c r="AO661">
        <v>0</v>
      </c>
      <c r="AP661">
        <v>1</v>
      </c>
      <c r="AQ661">
        <v>0</v>
      </c>
      <c r="AR661">
        <v>0</v>
      </c>
      <c r="AS661" t="s">
        <v>3</v>
      </c>
      <c r="AT661">
        <v>4.4999999999999999E-4</v>
      </c>
      <c r="AU661" t="s">
        <v>786</v>
      </c>
      <c r="AV661">
        <v>0</v>
      </c>
      <c r="AW661">
        <v>2</v>
      </c>
      <c r="AX661">
        <v>72320406</v>
      </c>
      <c r="AY661">
        <v>1</v>
      </c>
      <c r="AZ661">
        <v>0</v>
      </c>
      <c r="BA661">
        <v>722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CV661">
        <v>0</v>
      </c>
      <c r="CW661">
        <v>0</v>
      </c>
      <c r="CX661">
        <f>ROUND(Y661*Source!I677,7)</f>
        <v>5.4000000000000003E-3</v>
      </c>
      <c r="CY661">
        <f>AA661</f>
        <v>0</v>
      </c>
      <c r="CZ661">
        <f>AE661</f>
        <v>0</v>
      </c>
      <c r="DA661">
        <f>AI661</f>
        <v>1</v>
      </c>
      <c r="DB661">
        <f t="shared" si="209"/>
        <v>0</v>
      </c>
      <c r="DC661">
        <f t="shared" si="210"/>
        <v>0</v>
      </c>
      <c r="DD661" t="s">
        <v>3</v>
      </c>
      <c r="DE661" t="s">
        <v>3</v>
      </c>
      <c r="DF661">
        <f>ROUND(ROUND(AE661,2)*CX661,2)</f>
        <v>0</v>
      </c>
      <c r="DG661">
        <f t="shared" si="215"/>
        <v>0</v>
      </c>
      <c r="DH661">
        <f t="shared" si="205"/>
        <v>0</v>
      </c>
      <c r="DI661">
        <f t="shared" si="206"/>
        <v>0</v>
      </c>
      <c r="DJ661">
        <f>DF661</f>
        <v>0</v>
      </c>
      <c r="DK661">
        <v>0</v>
      </c>
      <c r="DL661" t="s">
        <v>3</v>
      </c>
      <c r="DM661">
        <v>0</v>
      </c>
      <c r="DN661" t="s">
        <v>3</v>
      </c>
      <c r="DO661">
        <v>0</v>
      </c>
    </row>
    <row r="662" spans="1:119" x14ac:dyDescent="0.2">
      <c r="A662">
        <f>ROW(Source!A677)</f>
        <v>677</v>
      </c>
      <c r="B662">
        <v>72309884</v>
      </c>
      <c r="C662">
        <v>72320241</v>
      </c>
      <c r="D662">
        <v>70567763</v>
      </c>
      <c r="E662">
        <v>1</v>
      </c>
      <c r="F662">
        <v>1</v>
      </c>
      <c r="G662">
        <v>1</v>
      </c>
      <c r="H662">
        <v>3</v>
      </c>
      <c r="I662" t="s">
        <v>1064</v>
      </c>
      <c r="J662" t="s">
        <v>1065</v>
      </c>
      <c r="K662" t="s">
        <v>1066</v>
      </c>
      <c r="L662">
        <v>1339</v>
      </c>
      <c r="N662">
        <v>1007</v>
      </c>
      <c r="O662" t="s">
        <v>231</v>
      </c>
      <c r="P662" t="s">
        <v>231</v>
      </c>
      <c r="Q662">
        <v>1</v>
      </c>
      <c r="W662">
        <v>0</v>
      </c>
      <c r="X662">
        <v>727623859</v>
      </c>
      <c r="Y662">
        <f t="shared" si="208"/>
        <v>0.06</v>
      </c>
      <c r="AA662">
        <v>31.42</v>
      </c>
      <c r="AB662">
        <v>0</v>
      </c>
      <c r="AC662">
        <v>0</v>
      </c>
      <c r="AD662">
        <v>0</v>
      </c>
      <c r="AE662">
        <v>35.71</v>
      </c>
      <c r="AF662">
        <v>0</v>
      </c>
      <c r="AG662">
        <v>0</v>
      </c>
      <c r="AH662">
        <v>0</v>
      </c>
      <c r="AI662">
        <v>0.88</v>
      </c>
      <c r="AJ662">
        <v>1</v>
      </c>
      <c r="AK662">
        <v>1</v>
      </c>
      <c r="AL662">
        <v>1</v>
      </c>
      <c r="AM662">
        <v>2</v>
      </c>
      <c r="AN662">
        <v>0</v>
      </c>
      <c r="AO662">
        <v>0</v>
      </c>
      <c r="AP662">
        <v>1</v>
      </c>
      <c r="AQ662">
        <v>1</v>
      </c>
      <c r="AR662">
        <v>0</v>
      </c>
      <c r="AS662" t="s">
        <v>3</v>
      </c>
      <c r="AT662">
        <v>0.15</v>
      </c>
      <c r="AU662" t="s">
        <v>786</v>
      </c>
      <c r="AV662">
        <v>0</v>
      </c>
      <c r="AW662">
        <v>2</v>
      </c>
      <c r="AX662">
        <v>72320407</v>
      </c>
      <c r="AY662">
        <v>1</v>
      </c>
      <c r="AZ662">
        <v>0</v>
      </c>
      <c r="BA662">
        <v>723</v>
      </c>
      <c r="BB662">
        <v>1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5.3564999999999996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1</v>
      </c>
      <c r="BQ662">
        <v>2.1425999999999998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1</v>
      </c>
      <c r="CV662">
        <v>0</v>
      </c>
      <c r="CW662">
        <v>0</v>
      </c>
      <c r="CX662">
        <f>ROUND(Y662*Source!I677,7)</f>
        <v>1.8</v>
      </c>
      <c r="CY662">
        <f>AA662</f>
        <v>31.42</v>
      </c>
      <c r="CZ662">
        <f>AE662</f>
        <v>35.71</v>
      </c>
      <c r="DA662">
        <f>AI662</f>
        <v>0.88</v>
      </c>
      <c r="DB662">
        <f t="shared" si="209"/>
        <v>2.1440000000000001</v>
      </c>
      <c r="DC662">
        <f t="shared" si="210"/>
        <v>0</v>
      </c>
      <c r="DD662" t="s">
        <v>3</v>
      </c>
      <c r="DE662" t="s">
        <v>3</v>
      </c>
      <c r="DF662">
        <f>ROUND(ROUND(AE662*AI662,2)*CX662,2)</f>
        <v>56.56</v>
      </c>
      <c r="DG662">
        <f t="shared" si="215"/>
        <v>0</v>
      </c>
      <c r="DH662">
        <f t="shared" si="205"/>
        <v>0</v>
      </c>
      <c r="DI662">
        <f t="shared" si="206"/>
        <v>0</v>
      </c>
      <c r="DJ662">
        <f>DF662</f>
        <v>56.56</v>
      </c>
      <c r="DK662">
        <v>0</v>
      </c>
      <c r="DL662" t="s">
        <v>3</v>
      </c>
      <c r="DM662">
        <v>0</v>
      </c>
      <c r="DN662" t="s">
        <v>3</v>
      </c>
      <c r="DO662">
        <v>0</v>
      </c>
    </row>
    <row r="663" spans="1:119" x14ac:dyDescent="0.2">
      <c r="A663">
        <f>ROW(Source!A680)</f>
        <v>680</v>
      </c>
      <c r="B663">
        <v>72309884</v>
      </c>
      <c r="C663">
        <v>72320096</v>
      </c>
      <c r="D663">
        <v>20049217</v>
      </c>
      <c r="E663">
        <v>118</v>
      </c>
      <c r="F663">
        <v>1</v>
      </c>
      <c r="G663">
        <v>1</v>
      </c>
      <c r="H663">
        <v>1</v>
      </c>
      <c r="I663" t="s">
        <v>1071</v>
      </c>
      <c r="J663" t="s">
        <v>3</v>
      </c>
      <c r="K663" t="s">
        <v>1072</v>
      </c>
      <c r="L663">
        <v>1191</v>
      </c>
      <c r="N663">
        <v>1013</v>
      </c>
      <c r="O663" t="s">
        <v>922</v>
      </c>
      <c r="P663" t="s">
        <v>922</v>
      </c>
      <c r="Q663">
        <v>1</v>
      </c>
      <c r="W663">
        <v>0</v>
      </c>
      <c r="X663">
        <v>32079103</v>
      </c>
      <c r="Y663">
        <f t="shared" ref="Y663:Y694" si="216">AT663</f>
        <v>2.2799999999999998</v>
      </c>
      <c r="AA663">
        <v>0</v>
      </c>
      <c r="AB663">
        <v>0</v>
      </c>
      <c r="AC663">
        <v>0</v>
      </c>
      <c r="AD663">
        <v>363.03</v>
      </c>
      <c r="AE663">
        <v>0</v>
      </c>
      <c r="AF663">
        <v>0</v>
      </c>
      <c r="AG663">
        <v>0</v>
      </c>
      <c r="AH663">
        <v>363.03</v>
      </c>
      <c r="AI663">
        <v>1</v>
      </c>
      <c r="AJ663">
        <v>1</v>
      </c>
      <c r="AK663">
        <v>1</v>
      </c>
      <c r="AL663">
        <v>1</v>
      </c>
      <c r="AM663">
        <v>-2</v>
      </c>
      <c r="AN663">
        <v>0</v>
      </c>
      <c r="AO663">
        <v>0</v>
      </c>
      <c r="AP663">
        <v>1</v>
      </c>
      <c r="AQ663">
        <v>1</v>
      </c>
      <c r="AR663">
        <v>0</v>
      </c>
      <c r="AS663" t="s">
        <v>3</v>
      </c>
      <c r="AT663">
        <v>2.2799999999999998</v>
      </c>
      <c r="AU663" t="s">
        <v>3</v>
      </c>
      <c r="AV663">
        <v>1</v>
      </c>
      <c r="AW663">
        <v>2</v>
      </c>
      <c r="AX663">
        <v>72320101</v>
      </c>
      <c r="AY663">
        <v>1</v>
      </c>
      <c r="AZ663">
        <v>0</v>
      </c>
      <c r="BA663">
        <v>724</v>
      </c>
      <c r="BB663">
        <v>1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827.70839999999987</v>
      </c>
      <c r="BN663">
        <v>2.2799999999999998</v>
      </c>
      <c r="BO663">
        <v>0</v>
      </c>
      <c r="BP663">
        <v>1</v>
      </c>
      <c r="BQ663">
        <v>0</v>
      </c>
      <c r="BR663">
        <v>0</v>
      </c>
      <c r="BS663">
        <v>0</v>
      </c>
      <c r="BT663">
        <v>827.70839999999987</v>
      </c>
      <c r="BU663">
        <v>2.2799999999999998</v>
      </c>
      <c r="BV663">
        <v>0</v>
      </c>
      <c r="BW663">
        <v>1</v>
      </c>
      <c r="CU663">
        <f>ROUND(AT663*Source!I680*AH663*AL663,2)</f>
        <v>376.61</v>
      </c>
      <c r="CV663">
        <f>ROUND(Y663*Source!I680,7)</f>
        <v>1.0374000000000001</v>
      </c>
      <c r="CW663">
        <v>0</v>
      </c>
      <c r="CX663">
        <f>ROUND(Y663*Source!I680,7)</f>
        <v>1.0374000000000001</v>
      </c>
      <c r="CY663">
        <f>AD663</f>
        <v>363.03</v>
      </c>
      <c r="CZ663">
        <f>AH663</f>
        <v>363.03</v>
      </c>
      <c r="DA663">
        <f>AL663</f>
        <v>1</v>
      </c>
      <c r="DB663">
        <f t="shared" ref="DB663:DB694" si="217">ROUND(ROUND(AT663*CZ663,2),6)</f>
        <v>827.71</v>
      </c>
      <c r="DC663">
        <f t="shared" ref="DC663:DC694" si="218">ROUND(ROUND(AT663*AG663,2),6)</f>
        <v>0</v>
      </c>
      <c r="DD663" t="s">
        <v>3</v>
      </c>
      <c r="DE663" t="s">
        <v>3</v>
      </c>
      <c r="DF663">
        <f>ROUND(ROUND(AE663,2)*CX663,2)</f>
        <v>0</v>
      </c>
      <c r="DG663">
        <f t="shared" si="215"/>
        <v>0</v>
      </c>
      <c r="DH663">
        <f t="shared" si="205"/>
        <v>0</v>
      </c>
      <c r="DI663">
        <f t="shared" si="206"/>
        <v>376.61</v>
      </c>
      <c r="DJ663">
        <f>DI663</f>
        <v>376.61</v>
      </c>
      <c r="DK663">
        <v>1</v>
      </c>
      <c r="DL663" t="s">
        <v>3</v>
      </c>
      <c r="DM663">
        <v>0</v>
      </c>
      <c r="DN663" t="s">
        <v>3</v>
      </c>
      <c r="DO663">
        <v>0</v>
      </c>
    </row>
    <row r="664" spans="1:119" x14ac:dyDescent="0.2">
      <c r="A664">
        <f>ROW(Source!A680)</f>
        <v>680</v>
      </c>
      <c r="B664">
        <v>72309884</v>
      </c>
      <c r="C664">
        <v>72320096</v>
      </c>
      <c r="D664">
        <v>20049115</v>
      </c>
      <c r="E664">
        <v>118</v>
      </c>
      <c r="F664">
        <v>1</v>
      </c>
      <c r="G664">
        <v>1</v>
      </c>
      <c r="H664">
        <v>1</v>
      </c>
      <c r="I664" t="s">
        <v>920</v>
      </c>
      <c r="J664" t="s">
        <v>3</v>
      </c>
      <c r="K664" t="s">
        <v>921</v>
      </c>
      <c r="L664">
        <v>1191</v>
      </c>
      <c r="N664">
        <v>1013</v>
      </c>
      <c r="O664" t="s">
        <v>922</v>
      </c>
      <c r="P664" t="s">
        <v>922</v>
      </c>
      <c r="Q664">
        <v>1</v>
      </c>
      <c r="W664">
        <v>0</v>
      </c>
      <c r="X664">
        <v>-1417349443</v>
      </c>
      <c r="Y664">
        <f t="shared" si="216"/>
        <v>0.74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1</v>
      </c>
      <c r="AJ664">
        <v>1</v>
      </c>
      <c r="AK664">
        <v>1</v>
      </c>
      <c r="AL664">
        <v>1</v>
      </c>
      <c r="AM664">
        <v>-2</v>
      </c>
      <c r="AN664">
        <v>0</v>
      </c>
      <c r="AO664">
        <v>0</v>
      </c>
      <c r="AP664">
        <v>1</v>
      </c>
      <c r="AQ664">
        <v>1</v>
      </c>
      <c r="AR664">
        <v>0</v>
      </c>
      <c r="AS664" t="s">
        <v>3</v>
      </c>
      <c r="AT664">
        <v>0.74</v>
      </c>
      <c r="AU664" t="s">
        <v>3</v>
      </c>
      <c r="AV664">
        <v>2</v>
      </c>
      <c r="AW664">
        <v>2</v>
      </c>
      <c r="AX664">
        <v>72320102</v>
      </c>
      <c r="AY664">
        <v>1</v>
      </c>
      <c r="AZ664">
        <v>0</v>
      </c>
      <c r="BA664">
        <v>725</v>
      </c>
      <c r="BB664">
        <v>1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CV664">
        <v>0</v>
      </c>
      <c r="CW664">
        <v>0</v>
      </c>
      <c r="CX664">
        <f>ROUND(Y664*Source!I680,7)</f>
        <v>0.3367</v>
      </c>
      <c r="CY664">
        <f>AD664</f>
        <v>0</v>
      </c>
      <c r="CZ664">
        <f>AH664</f>
        <v>0</v>
      </c>
      <c r="DA664">
        <f>AL664</f>
        <v>1</v>
      </c>
      <c r="DB664">
        <f t="shared" si="217"/>
        <v>0</v>
      </c>
      <c r="DC664">
        <f t="shared" si="218"/>
        <v>0</v>
      </c>
      <c r="DD664" t="s">
        <v>3</v>
      </c>
      <c r="DE664" t="s">
        <v>3</v>
      </c>
      <c r="DF664">
        <f>ROUND(ROUND(AE664,2)*CX664,2)</f>
        <v>0</v>
      </c>
      <c r="DG664">
        <f t="shared" si="215"/>
        <v>0</v>
      </c>
      <c r="DH664">
        <f t="shared" si="205"/>
        <v>0</v>
      </c>
      <c r="DI664">
        <f t="shared" si="206"/>
        <v>0</v>
      </c>
      <c r="DJ664">
        <f>DI664</f>
        <v>0</v>
      </c>
      <c r="DK664">
        <v>0</v>
      </c>
      <c r="DL664" t="s">
        <v>3</v>
      </c>
      <c r="DM664">
        <v>0</v>
      </c>
      <c r="DN664" t="s">
        <v>3</v>
      </c>
      <c r="DO664">
        <v>0</v>
      </c>
    </row>
    <row r="665" spans="1:119" x14ac:dyDescent="0.2">
      <c r="A665">
        <f>ROW(Source!A680)</f>
        <v>680</v>
      </c>
      <c r="B665">
        <v>72309884</v>
      </c>
      <c r="C665">
        <v>72320096</v>
      </c>
      <c r="D665">
        <v>70618307</v>
      </c>
      <c r="E665">
        <v>1</v>
      </c>
      <c r="F665">
        <v>1</v>
      </c>
      <c r="G665">
        <v>1</v>
      </c>
      <c r="H665">
        <v>2</v>
      </c>
      <c r="I665" t="s">
        <v>938</v>
      </c>
      <c r="J665" t="s">
        <v>939</v>
      </c>
      <c r="K665" t="s">
        <v>940</v>
      </c>
      <c r="L665">
        <v>1368</v>
      </c>
      <c r="N665">
        <v>1011</v>
      </c>
      <c r="O665" t="s">
        <v>926</v>
      </c>
      <c r="P665" t="s">
        <v>926</v>
      </c>
      <c r="Q665">
        <v>1</v>
      </c>
      <c r="W665">
        <v>0</v>
      </c>
      <c r="X665">
        <v>-1413288295</v>
      </c>
      <c r="Y665">
        <f t="shared" si="216"/>
        <v>0.74</v>
      </c>
      <c r="AA665">
        <v>0</v>
      </c>
      <c r="AB665">
        <v>1162.99</v>
      </c>
      <c r="AC665">
        <v>452.68</v>
      </c>
      <c r="AD665">
        <v>0</v>
      </c>
      <c r="AE665">
        <v>0</v>
      </c>
      <c r="AF665">
        <v>994.01</v>
      </c>
      <c r="AG665">
        <v>452.68</v>
      </c>
      <c r="AH665">
        <v>0</v>
      </c>
      <c r="AI665">
        <v>1</v>
      </c>
      <c r="AJ665">
        <v>1.17</v>
      </c>
      <c r="AK665">
        <v>1</v>
      </c>
      <c r="AL665">
        <v>1</v>
      </c>
      <c r="AM665">
        <v>2</v>
      </c>
      <c r="AN665">
        <v>0</v>
      </c>
      <c r="AO665">
        <v>0</v>
      </c>
      <c r="AP665">
        <v>1</v>
      </c>
      <c r="AQ665">
        <v>1</v>
      </c>
      <c r="AR665">
        <v>0</v>
      </c>
      <c r="AS665" t="s">
        <v>3</v>
      </c>
      <c r="AT665">
        <v>0.74</v>
      </c>
      <c r="AU665" t="s">
        <v>3</v>
      </c>
      <c r="AV665">
        <v>1</v>
      </c>
      <c r="AW665">
        <v>2</v>
      </c>
      <c r="AX665">
        <v>72320103</v>
      </c>
      <c r="AY665">
        <v>1</v>
      </c>
      <c r="AZ665">
        <v>0</v>
      </c>
      <c r="BA665">
        <v>726</v>
      </c>
      <c r="BB665">
        <v>1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735.56740000000002</v>
      </c>
      <c r="BL665">
        <v>334.98320000000001</v>
      </c>
      <c r="BM665">
        <v>0</v>
      </c>
      <c r="BN665">
        <v>0</v>
      </c>
      <c r="BO665">
        <v>0.74</v>
      </c>
      <c r="BP665">
        <v>1</v>
      </c>
      <c r="BQ665">
        <v>0</v>
      </c>
      <c r="BR665">
        <v>735.56740000000002</v>
      </c>
      <c r="BS665">
        <v>334.98320000000001</v>
      </c>
      <c r="BT665">
        <v>0</v>
      </c>
      <c r="BU665">
        <v>0</v>
      </c>
      <c r="BV665">
        <v>0.74</v>
      </c>
      <c r="BW665">
        <v>1</v>
      </c>
      <c r="CV665">
        <v>0</v>
      </c>
      <c r="CW665">
        <f>ROUND(Y665*Source!I680*DO665,7)</f>
        <v>0.3367</v>
      </c>
      <c r="CX665">
        <f>ROUND(Y665*Source!I680,7)</f>
        <v>0.3367</v>
      </c>
      <c r="CY665">
        <f>AB665</f>
        <v>1162.99</v>
      </c>
      <c r="CZ665">
        <f>AF665</f>
        <v>994.01</v>
      </c>
      <c r="DA665">
        <f>AJ665</f>
        <v>1.17</v>
      </c>
      <c r="DB665">
        <f t="shared" si="217"/>
        <v>735.57</v>
      </c>
      <c r="DC665">
        <f t="shared" si="218"/>
        <v>334.98</v>
      </c>
      <c r="DD665" t="s">
        <v>3</v>
      </c>
      <c r="DE665" t="s">
        <v>3</v>
      </c>
      <c r="DF665">
        <f>ROUND(ROUND(AE665,2)*CX665,2)</f>
        <v>0</v>
      </c>
      <c r="DG665">
        <f>ROUND(ROUND(AF665*AJ665,2)*CX665,2)</f>
        <v>391.58</v>
      </c>
      <c r="DH665">
        <f t="shared" si="205"/>
        <v>152.41999999999999</v>
      </c>
      <c r="DI665">
        <f t="shared" si="206"/>
        <v>0</v>
      </c>
      <c r="DJ665">
        <f>DG665+DH665</f>
        <v>544</v>
      </c>
      <c r="DK665">
        <v>0</v>
      </c>
      <c r="DL665" t="s">
        <v>933</v>
      </c>
      <c r="DM665">
        <v>5</v>
      </c>
      <c r="DN665" t="s">
        <v>922</v>
      </c>
      <c r="DO665">
        <v>1</v>
      </c>
    </row>
    <row r="666" spans="1:119" x14ac:dyDescent="0.2">
      <c r="A666">
        <f>ROW(Source!A680)</f>
        <v>680</v>
      </c>
      <c r="B666">
        <v>72309884</v>
      </c>
      <c r="C666">
        <v>72320096</v>
      </c>
      <c r="D666">
        <v>70610234</v>
      </c>
      <c r="E666">
        <v>1</v>
      </c>
      <c r="F666">
        <v>1</v>
      </c>
      <c r="G666">
        <v>1</v>
      </c>
      <c r="H666">
        <v>3</v>
      </c>
      <c r="I666" t="s">
        <v>640</v>
      </c>
      <c r="J666" t="s">
        <v>642</v>
      </c>
      <c r="K666" t="s">
        <v>641</v>
      </c>
      <c r="L666">
        <v>1301</v>
      </c>
      <c r="N666">
        <v>1003</v>
      </c>
      <c r="O666" t="s">
        <v>113</v>
      </c>
      <c r="P666" t="s">
        <v>113</v>
      </c>
      <c r="Q666">
        <v>1</v>
      </c>
      <c r="W666">
        <v>0</v>
      </c>
      <c r="X666">
        <v>1051338265</v>
      </c>
      <c r="Y666">
        <f t="shared" si="216"/>
        <v>100</v>
      </c>
      <c r="AA666">
        <v>1287.42</v>
      </c>
      <c r="AB666">
        <v>0</v>
      </c>
      <c r="AC666">
        <v>0</v>
      </c>
      <c r="AD666">
        <v>0</v>
      </c>
      <c r="AE666">
        <v>1249.92</v>
      </c>
      <c r="AF666">
        <v>0</v>
      </c>
      <c r="AG666">
        <v>0</v>
      </c>
      <c r="AH666">
        <v>0</v>
      </c>
      <c r="AI666">
        <v>1.03</v>
      </c>
      <c r="AJ666">
        <v>1</v>
      </c>
      <c r="AK666">
        <v>1</v>
      </c>
      <c r="AL666">
        <v>1</v>
      </c>
      <c r="AM666">
        <v>0</v>
      </c>
      <c r="AN666">
        <v>0</v>
      </c>
      <c r="AO666">
        <v>0</v>
      </c>
      <c r="AP666">
        <v>1</v>
      </c>
      <c r="AQ666">
        <v>0</v>
      </c>
      <c r="AR666">
        <v>0</v>
      </c>
      <c r="AS666" t="s">
        <v>3</v>
      </c>
      <c r="AT666">
        <v>100</v>
      </c>
      <c r="AU666" t="s">
        <v>3</v>
      </c>
      <c r="AV666">
        <v>0</v>
      </c>
      <c r="AW666">
        <v>1</v>
      </c>
      <c r="AX666">
        <v>-1</v>
      </c>
      <c r="AY666">
        <v>0</v>
      </c>
      <c r="AZ666">
        <v>0</v>
      </c>
      <c r="BA666" t="s">
        <v>3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CV666">
        <v>0</v>
      </c>
      <c r="CW666">
        <v>0</v>
      </c>
      <c r="CX666">
        <f>ROUND(Y666*Source!I680,7)</f>
        <v>45.5</v>
      </c>
      <c r="CY666">
        <f>AA666</f>
        <v>1287.42</v>
      </c>
      <c r="CZ666">
        <f>AE666</f>
        <v>1249.92</v>
      </c>
      <c r="DA666">
        <f>AI666</f>
        <v>1.03</v>
      </c>
      <c r="DB666">
        <f t="shared" si="217"/>
        <v>124992</v>
      </c>
      <c r="DC666">
        <f t="shared" si="218"/>
        <v>0</v>
      </c>
      <c r="DD666" t="s">
        <v>3</v>
      </c>
      <c r="DE666" t="s">
        <v>3</v>
      </c>
      <c r="DF666">
        <f>ROUND(ROUND(AE666*AI666,2)*CX666,2)</f>
        <v>58577.61</v>
      </c>
      <c r="DG666">
        <f>ROUND(ROUND(AF666,2)*CX666,2)</f>
        <v>0</v>
      </c>
      <c r="DH666">
        <f t="shared" si="205"/>
        <v>0</v>
      </c>
      <c r="DI666">
        <f t="shared" si="206"/>
        <v>0</v>
      </c>
      <c r="DJ666">
        <f>DF666</f>
        <v>58577.61</v>
      </c>
      <c r="DK666">
        <v>0</v>
      </c>
      <c r="DL666" t="s">
        <v>3</v>
      </c>
      <c r="DM666">
        <v>0</v>
      </c>
      <c r="DN666" t="s">
        <v>3</v>
      </c>
      <c r="DO666">
        <v>0</v>
      </c>
    </row>
    <row r="667" spans="1:119" x14ac:dyDescent="0.2">
      <c r="A667">
        <f>ROW(Source!A682)</f>
        <v>682</v>
      </c>
      <c r="B667">
        <v>72309884</v>
      </c>
      <c r="C667">
        <v>72320106</v>
      </c>
      <c r="D667">
        <v>20055278</v>
      </c>
      <c r="E667">
        <v>117</v>
      </c>
      <c r="F667">
        <v>1</v>
      </c>
      <c r="G667">
        <v>1</v>
      </c>
      <c r="H667">
        <v>1</v>
      </c>
      <c r="I667" t="s">
        <v>1079</v>
      </c>
      <c r="J667" t="s">
        <v>3</v>
      </c>
      <c r="K667" t="s">
        <v>1080</v>
      </c>
      <c r="L667">
        <v>1191</v>
      </c>
      <c r="N667">
        <v>1013</v>
      </c>
      <c r="O667" t="s">
        <v>922</v>
      </c>
      <c r="P667" t="s">
        <v>922</v>
      </c>
      <c r="Q667">
        <v>1</v>
      </c>
      <c r="W667">
        <v>0</v>
      </c>
      <c r="X667">
        <v>888410196</v>
      </c>
      <c r="Y667">
        <f t="shared" si="216"/>
        <v>71.67</v>
      </c>
      <c r="AA667">
        <v>0</v>
      </c>
      <c r="AB667">
        <v>0</v>
      </c>
      <c r="AC667">
        <v>0</v>
      </c>
      <c r="AD667">
        <v>393.89</v>
      </c>
      <c r="AE667">
        <v>0</v>
      </c>
      <c r="AF667">
        <v>0</v>
      </c>
      <c r="AG667">
        <v>0</v>
      </c>
      <c r="AH667">
        <v>393.89</v>
      </c>
      <c r="AI667">
        <v>1</v>
      </c>
      <c r="AJ667">
        <v>1</v>
      </c>
      <c r="AK667">
        <v>1</v>
      </c>
      <c r="AL667">
        <v>1</v>
      </c>
      <c r="AM667">
        <v>-2</v>
      </c>
      <c r="AN667">
        <v>0</v>
      </c>
      <c r="AO667">
        <v>0</v>
      </c>
      <c r="AP667">
        <v>1</v>
      </c>
      <c r="AQ667">
        <v>1</v>
      </c>
      <c r="AR667">
        <v>0</v>
      </c>
      <c r="AS667" t="s">
        <v>3</v>
      </c>
      <c r="AT667">
        <v>71.67</v>
      </c>
      <c r="AU667" t="s">
        <v>3</v>
      </c>
      <c r="AV667">
        <v>1</v>
      </c>
      <c r="AW667">
        <v>2</v>
      </c>
      <c r="AX667">
        <v>72320113</v>
      </c>
      <c r="AY667">
        <v>2</v>
      </c>
      <c r="AZ667">
        <v>131072</v>
      </c>
      <c r="BA667">
        <v>728</v>
      </c>
      <c r="BB667">
        <v>1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28230.096300000001</v>
      </c>
      <c r="BN667">
        <v>71.67</v>
      </c>
      <c r="BO667">
        <v>0</v>
      </c>
      <c r="BP667">
        <v>1</v>
      </c>
      <c r="BQ667">
        <v>0</v>
      </c>
      <c r="BR667">
        <v>0</v>
      </c>
      <c r="BS667">
        <v>0</v>
      </c>
      <c r="BT667">
        <v>28230.096300000001</v>
      </c>
      <c r="BU667">
        <v>71.67</v>
      </c>
      <c r="BV667">
        <v>0</v>
      </c>
      <c r="BW667">
        <v>1</v>
      </c>
      <c r="CU667">
        <f>ROUND(AT667*Source!I682*AH667*AL667,2)</f>
        <v>0</v>
      </c>
      <c r="CV667">
        <f>ROUND(Y667*Source!I682,7)</f>
        <v>0</v>
      </c>
      <c r="CW667">
        <v>0</v>
      </c>
      <c r="CX667">
        <f>ROUND(Y667*Source!I682,7)</f>
        <v>0</v>
      </c>
      <c r="CY667">
        <f>AD667</f>
        <v>393.89</v>
      </c>
      <c r="CZ667">
        <f>AH667</f>
        <v>393.89</v>
      </c>
      <c r="DA667">
        <f>AL667</f>
        <v>1</v>
      </c>
      <c r="DB667">
        <f t="shared" si="217"/>
        <v>28230.1</v>
      </c>
      <c r="DC667">
        <f t="shared" si="218"/>
        <v>0</v>
      </c>
      <c r="DD667" t="s">
        <v>3</v>
      </c>
      <c r="DE667" t="s">
        <v>3</v>
      </c>
      <c r="DF667">
        <f>ROUND(ROUND(AE667,2)*CX667,2)</f>
        <v>0</v>
      </c>
      <c r="DG667">
        <f>ROUND(ROUND(AF667,2)*CX667,2)</f>
        <v>0</v>
      </c>
      <c r="DH667">
        <f t="shared" si="205"/>
        <v>0</v>
      </c>
      <c r="DI667">
        <f t="shared" si="206"/>
        <v>0</v>
      </c>
      <c r="DJ667">
        <f>DI667</f>
        <v>0</v>
      </c>
      <c r="DK667">
        <v>1</v>
      </c>
      <c r="DL667" t="s">
        <v>3</v>
      </c>
      <c r="DM667">
        <v>0</v>
      </c>
      <c r="DN667" t="s">
        <v>3</v>
      </c>
      <c r="DO667">
        <v>0</v>
      </c>
    </row>
    <row r="668" spans="1:119" x14ac:dyDescent="0.2">
      <c r="A668">
        <f>ROW(Source!A682)</f>
        <v>682</v>
      </c>
      <c r="B668">
        <v>72309884</v>
      </c>
      <c r="C668">
        <v>72320106</v>
      </c>
      <c r="D668">
        <v>20049115</v>
      </c>
      <c r="E668">
        <v>117</v>
      </c>
      <c r="F668">
        <v>1</v>
      </c>
      <c r="G668">
        <v>1</v>
      </c>
      <c r="H668">
        <v>1</v>
      </c>
      <c r="I668" t="s">
        <v>920</v>
      </c>
      <c r="J668" t="s">
        <v>3</v>
      </c>
      <c r="K668" t="s">
        <v>921</v>
      </c>
      <c r="L668">
        <v>1191</v>
      </c>
      <c r="N668">
        <v>1013</v>
      </c>
      <c r="O668" t="s">
        <v>922</v>
      </c>
      <c r="P668" t="s">
        <v>922</v>
      </c>
      <c r="Q668">
        <v>1</v>
      </c>
      <c r="W668">
        <v>0</v>
      </c>
      <c r="X668">
        <v>-1417349443</v>
      </c>
      <c r="Y668">
        <f t="shared" si="216"/>
        <v>0.03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1</v>
      </c>
      <c r="AJ668">
        <v>1</v>
      </c>
      <c r="AK668">
        <v>1</v>
      </c>
      <c r="AL668">
        <v>1</v>
      </c>
      <c r="AM668">
        <v>-2</v>
      </c>
      <c r="AN668">
        <v>0</v>
      </c>
      <c r="AO668">
        <v>0</v>
      </c>
      <c r="AP668">
        <v>1</v>
      </c>
      <c r="AQ668">
        <v>1</v>
      </c>
      <c r="AR668">
        <v>0</v>
      </c>
      <c r="AS668" t="s">
        <v>3</v>
      </c>
      <c r="AT668">
        <v>0.03</v>
      </c>
      <c r="AU668" t="s">
        <v>3</v>
      </c>
      <c r="AV668">
        <v>2</v>
      </c>
      <c r="AW668">
        <v>2</v>
      </c>
      <c r="AX668">
        <v>72320114</v>
      </c>
      <c r="AY668">
        <v>1</v>
      </c>
      <c r="AZ668">
        <v>0</v>
      </c>
      <c r="BA668">
        <v>729</v>
      </c>
      <c r="BB668">
        <v>1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CV668">
        <v>0</v>
      </c>
      <c r="CW668">
        <v>0</v>
      </c>
      <c r="CX668">
        <f>ROUND(Y668*Source!I682,7)</f>
        <v>0</v>
      </c>
      <c r="CY668">
        <f>AD668</f>
        <v>0</v>
      </c>
      <c r="CZ668">
        <f>AH668</f>
        <v>0</v>
      </c>
      <c r="DA668">
        <f>AL668</f>
        <v>1</v>
      </c>
      <c r="DB668">
        <f t="shared" si="217"/>
        <v>0</v>
      </c>
      <c r="DC668">
        <f t="shared" si="218"/>
        <v>0</v>
      </c>
      <c r="DD668" t="s">
        <v>3</v>
      </c>
      <c r="DE668" t="s">
        <v>3</v>
      </c>
      <c r="DF668">
        <f>ROUND(ROUND(AE668,2)*CX668,2)</f>
        <v>0</v>
      </c>
      <c r="DG668">
        <f>ROUND(ROUND(AF668,2)*CX668,2)</f>
        <v>0</v>
      </c>
      <c r="DH668">
        <f t="shared" si="205"/>
        <v>0</v>
      </c>
      <c r="DI668">
        <f t="shared" si="206"/>
        <v>0</v>
      </c>
      <c r="DJ668">
        <f>DI668</f>
        <v>0</v>
      </c>
      <c r="DK668">
        <v>0</v>
      </c>
      <c r="DL668" t="s">
        <v>3</v>
      </c>
      <c r="DM668">
        <v>0</v>
      </c>
      <c r="DN668" t="s">
        <v>3</v>
      </c>
      <c r="DO668">
        <v>0</v>
      </c>
    </row>
    <row r="669" spans="1:119" x14ac:dyDescent="0.2">
      <c r="A669">
        <f>ROW(Source!A682)</f>
        <v>682</v>
      </c>
      <c r="B669">
        <v>72309884</v>
      </c>
      <c r="C669">
        <v>72320106</v>
      </c>
      <c r="D669">
        <v>68783152</v>
      </c>
      <c r="E669">
        <v>1</v>
      </c>
      <c r="F669">
        <v>1</v>
      </c>
      <c r="G669">
        <v>1</v>
      </c>
      <c r="H669">
        <v>2</v>
      </c>
      <c r="I669" t="s">
        <v>1073</v>
      </c>
      <c r="J669" t="s">
        <v>1074</v>
      </c>
      <c r="K669" t="s">
        <v>1075</v>
      </c>
      <c r="L669">
        <v>1368</v>
      </c>
      <c r="N669">
        <v>1011</v>
      </c>
      <c r="O669" t="s">
        <v>926</v>
      </c>
      <c r="P669" t="s">
        <v>926</v>
      </c>
      <c r="Q669">
        <v>1</v>
      </c>
      <c r="W669">
        <v>0</v>
      </c>
      <c r="X669">
        <v>639918019</v>
      </c>
      <c r="Y669">
        <f t="shared" si="216"/>
        <v>0.03</v>
      </c>
      <c r="AA669">
        <v>0</v>
      </c>
      <c r="AB669">
        <v>1682.51</v>
      </c>
      <c r="AC669">
        <v>529.11</v>
      </c>
      <c r="AD669">
        <v>0</v>
      </c>
      <c r="AE669">
        <v>0</v>
      </c>
      <c r="AF669">
        <v>1682.51</v>
      </c>
      <c r="AG669">
        <v>529.11</v>
      </c>
      <c r="AH669">
        <v>0</v>
      </c>
      <c r="AI669">
        <v>1</v>
      </c>
      <c r="AJ669">
        <v>1</v>
      </c>
      <c r="AK669">
        <v>1</v>
      </c>
      <c r="AL669">
        <v>1</v>
      </c>
      <c r="AM669">
        <v>-2</v>
      </c>
      <c r="AN669">
        <v>0</v>
      </c>
      <c r="AO669">
        <v>0</v>
      </c>
      <c r="AP669">
        <v>1</v>
      </c>
      <c r="AQ669">
        <v>1</v>
      </c>
      <c r="AR669">
        <v>0</v>
      </c>
      <c r="AS669" t="s">
        <v>3</v>
      </c>
      <c r="AT669">
        <v>0.03</v>
      </c>
      <c r="AU669" t="s">
        <v>3</v>
      </c>
      <c r="AV669">
        <v>1</v>
      </c>
      <c r="AW669">
        <v>2</v>
      </c>
      <c r="AX669">
        <v>72320115</v>
      </c>
      <c r="AY669">
        <v>2</v>
      </c>
      <c r="AZ669">
        <v>98304</v>
      </c>
      <c r="BA669">
        <v>730</v>
      </c>
      <c r="BB669">
        <v>1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50.475299999999997</v>
      </c>
      <c r="BL669">
        <v>15.8733</v>
      </c>
      <c r="BM669">
        <v>0</v>
      </c>
      <c r="BN669">
        <v>0</v>
      </c>
      <c r="BO669">
        <v>0.03</v>
      </c>
      <c r="BP669">
        <v>1</v>
      </c>
      <c r="BQ669">
        <v>0</v>
      </c>
      <c r="BR669">
        <v>50.475299999999997</v>
      </c>
      <c r="BS669">
        <v>15.8733</v>
      </c>
      <c r="BT669">
        <v>0</v>
      </c>
      <c r="BU669">
        <v>0</v>
      </c>
      <c r="BV669">
        <v>0.03</v>
      </c>
      <c r="BW669">
        <v>1</v>
      </c>
      <c r="CV669">
        <v>0</v>
      </c>
      <c r="CW669">
        <f>ROUND(Y669*Source!I682*DO669,7)</f>
        <v>0</v>
      </c>
      <c r="CX669">
        <f>ROUND(Y669*Source!I682,7)</f>
        <v>0</v>
      </c>
      <c r="CY669">
        <f>AB669</f>
        <v>1682.51</v>
      </c>
      <c r="CZ669">
        <f>AF669</f>
        <v>1682.51</v>
      </c>
      <c r="DA669">
        <f>AJ669</f>
        <v>1</v>
      </c>
      <c r="DB669">
        <f t="shared" si="217"/>
        <v>50.48</v>
      </c>
      <c r="DC669">
        <f t="shared" si="218"/>
        <v>15.87</v>
      </c>
      <c r="DD669" t="s">
        <v>3</v>
      </c>
      <c r="DE669" t="s">
        <v>3</v>
      </c>
      <c r="DF669">
        <f>ROUND(ROUND(AE669,2)*CX669,2)</f>
        <v>0</v>
      </c>
      <c r="DG669">
        <f>ROUND(ROUND(AF669,2)*CX669,2)</f>
        <v>0</v>
      </c>
      <c r="DH669">
        <f t="shared" si="205"/>
        <v>0</v>
      </c>
      <c r="DI669">
        <f t="shared" si="206"/>
        <v>0</v>
      </c>
      <c r="DJ669">
        <f>DG669+DH669</f>
        <v>0</v>
      </c>
      <c r="DK669">
        <v>1</v>
      </c>
      <c r="DL669" t="s">
        <v>927</v>
      </c>
      <c r="DM669">
        <v>6</v>
      </c>
      <c r="DN669" t="s">
        <v>922</v>
      </c>
      <c r="DO669">
        <v>1</v>
      </c>
    </row>
    <row r="670" spans="1:119" x14ac:dyDescent="0.2">
      <c r="A670">
        <f>ROW(Source!A682)</f>
        <v>682</v>
      </c>
      <c r="B670">
        <v>72309884</v>
      </c>
      <c r="C670">
        <v>72320106</v>
      </c>
      <c r="D670">
        <v>68783292</v>
      </c>
      <c r="E670">
        <v>1</v>
      </c>
      <c r="F670">
        <v>1</v>
      </c>
      <c r="G670">
        <v>1</v>
      </c>
      <c r="H670">
        <v>2</v>
      </c>
      <c r="I670" t="s">
        <v>1092</v>
      </c>
      <c r="J670" t="s">
        <v>1093</v>
      </c>
      <c r="K670" t="s">
        <v>1094</v>
      </c>
      <c r="L670">
        <v>1368</v>
      </c>
      <c r="N670">
        <v>1011</v>
      </c>
      <c r="O670" t="s">
        <v>926</v>
      </c>
      <c r="P670" t="s">
        <v>926</v>
      </c>
      <c r="Q670">
        <v>1</v>
      </c>
      <c r="W670">
        <v>0</v>
      </c>
      <c r="X670">
        <v>-697562808</v>
      </c>
      <c r="Y670">
        <f t="shared" si="216"/>
        <v>21.1</v>
      </c>
      <c r="AA670">
        <v>0</v>
      </c>
      <c r="AB670">
        <v>14.14</v>
      </c>
      <c r="AC670">
        <v>0</v>
      </c>
      <c r="AD670">
        <v>0</v>
      </c>
      <c r="AE670">
        <v>0</v>
      </c>
      <c r="AF670">
        <v>8.84</v>
      </c>
      <c r="AG670">
        <v>0</v>
      </c>
      <c r="AH670">
        <v>0</v>
      </c>
      <c r="AI670">
        <v>1</v>
      </c>
      <c r="AJ670">
        <v>1.6</v>
      </c>
      <c r="AK670">
        <v>1</v>
      </c>
      <c r="AL670">
        <v>1</v>
      </c>
      <c r="AM670">
        <v>2</v>
      </c>
      <c r="AN670">
        <v>0</v>
      </c>
      <c r="AO670">
        <v>0</v>
      </c>
      <c r="AP670">
        <v>1</v>
      </c>
      <c r="AQ670">
        <v>1</v>
      </c>
      <c r="AR670">
        <v>0</v>
      </c>
      <c r="AS670" t="s">
        <v>3</v>
      </c>
      <c r="AT670">
        <v>21.1</v>
      </c>
      <c r="AU670" t="s">
        <v>3</v>
      </c>
      <c r="AV670">
        <v>1</v>
      </c>
      <c r="AW670">
        <v>2</v>
      </c>
      <c r="AX670">
        <v>72320116</v>
      </c>
      <c r="AY670">
        <v>1</v>
      </c>
      <c r="AZ670">
        <v>0</v>
      </c>
      <c r="BA670">
        <v>731</v>
      </c>
      <c r="BB670">
        <v>1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186.524</v>
      </c>
      <c r="BL670">
        <v>0</v>
      </c>
      <c r="BM670">
        <v>0</v>
      </c>
      <c r="BN670">
        <v>0</v>
      </c>
      <c r="BO670">
        <v>0</v>
      </c>
      <c r="BP670">
        <v>1</v>
      </c>
      <c r="BQ670">
        <v>0</v>
      </c>
      <c r="BR670">
        <v>186.524</v>
      </c>
      <c r="BS670">
        <v>0</v>
      </c>
      <c r="BT670">
        <v>0</v>
      </c>
      <c r="BU670">
        <v>0</v>
      </c>
      <c r="BV670">
        <v>0</v>
      </c>
      <c r="BW670">
        <v>1</v>
      </c>
      <c r="CV670">
        <v>0</v>
      </c>
      <c r="CW670">
        <f>ROUND(Y670*Source!I682*DO670,7)</f>
        <v>0</v>
      </c>
      <c r="CX670">
        <f>ROUND(Y670*Source!I682,7)</f>
        <v>0</v>
      </c>
      <c r="CY670">
        <f>AB670</f>
        <v>14.14</v>
      </c>
      <c r="CZ670">
        <f>AF670</f>
        <v>8.84</v>
      </c>
      <c r="DA670">
        <f>AJ670</f>
        <v>1.6</v>
      </c>
      <c r="DB670">
        <f t="shared" si="217"/>
        <v>186.52</v>
      </c>
      <c r="DC670">
        <f t="shared" si="218"/>
        <v>0</v>
      </c>
      <c r="DD670" t="s">
        <v>3</v>
      </c>
      <c r="DE670" t="s">
        <v>3</v>
      </c>
      <c r="DF670">
        <f>ROUND(ROUND(AE670,2)*CX670,2)</f>
        <v>0</v>
      </c>
      <c r="DG670">
        <f>ROUND(ROUND(AF670*AJ670,2)*CX670,2)</f>
        <v>0</v>
      </c>
      <c r="DH670">
        <f t="shared" si="205"/>
        <v>0</v>
      </c>
      <c r="DI670">
        <f t="shared" si="206"/>
        <v>0</v>
      </c>
      <c r="DJ670">
        <f>DG670+DH670</f>
        <v>0</v>
      </c>
      <c r="DK670">
        <v>0</v>
      </c>
      <c r="DL670" t="s">
        <v>3</v>
      </c>
      <c r="DM670">
        <v>0</v>
      </c>
      <c r="DN670" t="s">
        <v>3</v>
      </c>
      <c r="DO670">
        <v>0</v>
      </c>
    </row>
    <row r="671" spans="1:119" x14ac:dyDescent="0.2">
      <c r="A671">
        <f>ROW(Source!A682)</f>
        <v>682</v>
      </c>
      <c r="B671">
        <v>72309884</v>
      </c>
      <c r="C671">
        <v>72320106</v>
      </c>
      <c r="D671">
        <v>68853831</v>
      </c>
      <c r="E671">
        <v>1</v>
      </c>
      <c r="F671">
        <v>1</v>
      </c>
      <c r="G671">
        <v>1</v>
      </c>
      <c r="H671">
        <v>3</v>
      </c>
      <c r="I671" t="s">
        <v>1095</v>
      </c>
      <c r="J671" t="s">
        <v>1096</v>
      </c>
      <c r="K671" t="s">
        <v>1097</v>
      </c>
      <c r="L671">
        <v>1346</v>
      </c>
      <c r="N671">
        <v>1009</v>
      </c>
      <c r="O671" t="s">
        <v>443</v>
      </c>
      <c r="P671" t="s">
        <v>443</v>
      </c>
      <c r="Q671">
        <v>1</v>
      </c>
      <c r="W671">
        <v>0</v>
      </c>
      <c r="X671">
        <v>-340272873</v>
      </c>
      <c r="Y671">
        <f t="shared" si="216"/>
        <v>22.2</v>
      </c>
      <c r="AA671">
        <v>96.25</v>
      </c>
      <c r="AB671">
        <v>0</v>
      </c>
      <c r="AC671">
        <v>0</v>
      </c>
      <c r="AD671">
        <v>0</v>
      </c>
      <c r="AE671">
        <v>61.7</v>
      </c>
      <c r="AF671">
        <v>0</v>
      </c>
      <c r="AG671">
        <v>0</v>
      </c>
      <c r="AH671">
        <v>0</v>
      </c>
      <c r="AI671">
        <v>1.56</v>
      </c>
      <c r="AJ671">
        <v>1</v>
      </c>
      <c r="AK671">
        <v>1</v>
      </c>
      <c r="AL671">
        <v>1</v>
      </c>
      <c r="AM671">
        <v>2</v>
      </c>
      <c r="AN671">
        <v>0</v>
      </c>
      <c r="AO671">
        <v>0</v>
      </c>
      <c r="AP671">
        <v>1</v>
      </c>
      <c r="AQ671">
        <v>1</v>
      </c>
      <c r="AR671">
        <v>0</v>
      </c>
      <c r="AS671" t="s">
        <v>3</v>
      </c>
      <c r="AT671">
        <v>22.2</v>
      </c>
      <c r="AU671" t="s">
        <v>3</v>
      </c>
      <c r="AV671">
        <v>0</v>
      </c>
      <c r="AW671">
        <v>2</v>
      </c>
      <c r="AX671">
        <v>72320117</v>
      </c>
      <c r="AY671">
        <v>1</v>
      </c>
      <c r="AZ671">
        <v>0</v>
      </c>
      <c r="BA671">
        <v>732</v>
      </c>
      <c r="BB671">
        <v>1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1369.74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1</v>
      </c>
      <c r="BQ671">
        <v>1369.74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1</v>
      </c>
      <c r="CV671">
        <v>0</v>
      </c>
      <c r="CW671">
        <v>0</v>
      </c>
      <c r="CX671">
        <f>ROUND(Y671*Source!I682,7)</f>
        <v>0</v>
      </c>
      <c r="CY671">
        <f>AA671</f>
        <v>96.25</v>
      </c>
      <c r="CZ671">
        <f>AE671</f>
        <v>61.7</v>
      </c>
      <c r="DA671">
        <f>AI671</f>
        <v>1.56</v>
      </c>
      <c r="DB671">
        <f t="shared" si="217"/>
        <v>1369.74</v>
      </c>
      <c r="DC671">
        <f t="shared" si="218"/>
        <v>0</v>
      </c>
      <c r="DD671" t="s">
        <v>3</v>
      </c>
      <c r="DE671" t="s">
        <v>3</v>
      </c>
      <c r="DF671">
        <f>ROUND(ROUND(AE671*AI671,2)*CX671,2)</f>
        <v>0</v>
      </c>
      <c r="DG671">
        <f t="shared" ref="DG671:DG676" si="219">ROUND(ROUND(AF671,2)*CX671,2)</f>
        <v>0</v>
      </c>
      <c r="DH671">
        <f t="shared" si="205"/>
        <v>0</v>
      </c>
      <c r="DI671">
        <f t="shared" si="206"/>
        <v>0</v>
      </c>
      <c r="DJ671">
        <f>DF671</f>
        <v>0</v>
      </c>
      <c r="DK671">
        <v>0</v>
      </c>
      <c r="DL671" t="s">
        <v>3</v>
      </c>
      <c r="DM671">
        <v>0</v>
      </c>
      <c r="DN671" t="s">
        <v>3</v>
      </c>
      <c r="DO671">
        <v>0</v>
      </c>
    </row>
    <row r="672" spans="1:119" x14ac:dyDescent="0.2">
      <c r="A672">
        <f>ROW(Source!A682)</f>
        <v>682</v>
      </c>
      <c r="B672">
        <v>72309884</v>
      </c>
      <c r="C672">
        <v>72320106</v>
      </c>
      <c r="D672">
        <v>68858915</v>
      </c>
      <c r="E672">
        <v>1</v>
      </c>
      <c r="F672">
        <v>1</v>
      </c>
      <c r="G672">
        <v>1</v>
      </c>
      <c r="H672">
        <v>3</v>
      </c>
      <c r="I672" t="s">
        <v>1098</v>
      </c>
      <c r="J672" t="s">
        <v>1099</v>
      </c>
      <c r="K672" t="s">
        <v>1100</v>
      </c>
      <c r="L672">
        <v>1348</v>
      </c>
      <c r="N672">
        <v>1009</v>
      </c>
      <c r="O672" t="s">
        <v>236</v>
      </c>
      <c r="P672" t="s">
        <v>236</v>
      </c>
      <c r="Q672">
        <v>1000</v>
      </c>
      <c r="W672">
        <v>0</v>
      </c>
      <c r="X672">
        <v>-1856565771</v>
      </c>
      <c r="Y672">
        <f t="shared" si="216"/>
        <v>5.1999999999999998E-2</v>
      </c>
      <c r="AA672">
        <v>74903.56</v>
      </c>
      <c r="AB672">
        <v>0</v>
      </c>
      <c r="AC672">
        <v>0</v>
      </c>
      <c r="AD672">
        <v>0</v>
      </c>
      <c r="AE672">
        <v>55898.18</v>
      </c>
      <c r="AF672">
        <v>0</v>
      </c>
      <c r="AG672">
        <v>0</v>
      </c>
      <c r="AH672">
        <v>0</v>
      </c>
      <c r="AI672">
        <v>1.34</v>
      </c>
      <c r="AJ672">
        <v>1</v>
      </c>
      <c r="AK672">
        <v>1</v>
      </c>
      <c r="AL672">
        <v>1</v>
      </c>
      <c r="AM672">
        <v>2</v>
      </c>
      <c r="AN672">
        <v>0</v>
      </c>
      <c r="AO672">
        <v>0</v>
      </c>
      <c r="AP672">
        <v>1</v>
      </c>
      <c r="AQ672">
        <v>1</v>
      </c>
      <c r="AR672">
        <v>0</v>
      </c>
      <c r="AS672" t="s">
        <v>3</v>
      </c>
      <c r="AT672">
        <v>5.1999999999999998E-2</v>
      </c>
      <c r="AU672" t="s">
        <v>3</v>
      </c>
      <c r="AV672">
        <v>0</v>
      </c>
      <c r="AW672">
        <v>2</v>
      </c>
      <c r="AX672">
        <v>72320118</v>
      </c>
      <c r="AY672">
        <v>1</v>
      </c>
      <c r="AZ672">
        <v>0</v>
      </c>
      <c r="BA672">
        <v>733</v>
      </c>
      <c r="BB672">
        <v>1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2906.7053599999999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1</v>
      </c>
      <c r="BQ672">
        <v>2906.7053599999999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1</v>
      </c>
      <c r="CV672">
        <v>0</v>
      </c>
      <c r="CW672">
        <v>0</v>
      </c>
      <c r="CX672">
        <f>ROUND(Y672*Source!I682,7)</f>
        <v>0</v>
      </c>
      <c r="CY672">
        <f>AA672</f>
        <v>74903.56</v>
      </c>
      <c r="CZ672">
        <f>AE672</f>
        <v>55898.18</v>
      </c>
      <c r="DA672">
        <f>AI672</f>
        <v>1.34</v>
      </c>
      <c r="DB672">
        <f t="shared" si="217"/>
        <v>2906.71</v>
      </c>
      <c r="DC672">
        <f t="shared" si="218"/>
        <v>0</v>
      </c>
      <c r="DD672" t="s">
        <v>3</v>
      </c>
      <c r="DE672" t="s">
        <v>3</v>
      </c>
      <c r="DF672">
        <f>ROUND(ROUND(AE672*AI672,2)*CX672,2)</f>
        <v>0</v>
      </c>
      <c r="DG672">
        <f t="shared" si="219"/>
        <v>0</v>
      </c>
      <c r="DH672">
        <f t="shared" si="205"/>
        <v>0</v>
      </c>
      <c r="DI672">
        <f t="shared" si="206"/>
        <v>0</v>
      </c>
      <c r="DJ672">
        <f>DF672</f>
        <v>0</v>
      </c>
      <c r="DK672">
        <v>0</v>
      </c>
      <c r="DL672" t="s">
        <v>3</v>
      </c>
      <c r="DM672">
        <v>0</v>
      </c>
      <c r="DN672" t="s">
        <v>3</v>
      </c>
      <c r="DO672">
        <v>0</v>
      </c>
    </row>
    <row r="673" spans="1:119" x14ac:dyDescent="0.2">
      <c r="A673">
        <f>ROW(Source!A683)</f>
        <v>683</v>
      </c>
      <c r="B673">
        <v>72309884</v>
      </c>
      <c r="C673">
        <v>72320120</v>
      </c>
      <c r="D673">
        <v>20049117</v>
      </c>
      <c r="E673">
        <v>117</v>
      </c>
      <c r="F673">
        <v>1</v>
      </c>
      <c r="G673">
        <v>1</v>
      </c>
      <c r="H673">
        <v>1</v>
      </c>
      <c r="I673" t="s">
        <v>1101</v>
      </c>
      <c r="J673" t="s">
        <v>3</v>
      </c>
      <c r="K673" t="s">
        <v>1102</v>
      </c>
      <c r="L673">
        <v>1191</v>
      </c>
      <c r="N673">
        <v>1013</v>
      </c>
      <c r="O673" t="s">
        <v>922</v>
      </c>
      <c r="P673" t="s">
        <v>922</v>
      </c>
      <c r="Q673">
        <v>1</v>
      </c>
      <c r="W673">
        <v>0</v>
      </c>
      <c r="X673">
        <v>44848675</v>
      </c>
      <c r="Y673">
        <f t="shared" si="216"/>
        <v>1.54</v>
      </c>
      <c r="AA673">
        <v>0</v>
      </c>
      <c r="AB673">
        <v>0</v>
      </c>
      <c r="AC673">
        <v>0</v>
      </c>
      <c r="AD673">
        <v>385.07</v>
      </c>
      <c r="AE673">
        <v>0</v>
      </c>
      <c r="AF673">
        <v>0</v>
      </c>
      <c r="AG673">
        <v>0</v>
      </c>
      <c r="AH673">
        <v>385.07</v>
      </c>
      <c r="AI673">
        <v>1</v>
      </c>
      <c r="AJ673">
        <v>1</v>
      </c>
      <c r="AK673">
        <v>1</v>
      </c>
      <c r="AL673">
        <v>1</v>
      </c>
      <c r="AM673">
        <v>-2</v>
      </c>
      <c r="AN673">
        <v>0</v>
      </c>
      <c r="AO673">
        <v>0</v>
      </c>
      <c r="AP673">
        <v>1</v>
      </c>
      <c r="AQ673">
        <v>1</v>
      </c>
      <c r="AR673">
        <v>0</v>
      </c>
      <c r="AS673" t="s">
        <v>3</v>
      </c>
      <c r="AT673">
        <v>1.54</v>
      </c>
      <c r="AU673" t="s">
        <v>3</v>
      </c>
      <c r="AV673">
        <v>1</v>
      </c>
      <c r="AW673">
        <v>2</v>
      </c>
      <c r="AX673">
        <v>72320133</v>
      </c>
      <c r="AY673">
        <v>2</v>
      </c>
      <c r="AZ673">
        <v>131072</v>
      </c>
      <c r="BA673">
        <v>735</v>
      </c>
      <c r="BB673">
        <v>1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593.00779999999997</v>
      </c>
      <c r="BN673">
        <v>1.54</v>
      </c>
      <c r="BO673">
        <v>0</v>
      </c>
      <c r="BP673">
        <v>1</v>
      </c>
      <c r="BQ673">
        <v>0</v>
      </c>
      <c r="BR673">
        <v>0</v>
      </c>
      <c r="BS673">
        <v>0</v>
      </c>
      <c r="BT673">
        <v>593.00779999999997</v>
      </c>
      <c r="BU673">
        <v>1.54</v>
      </c>
      <c r="BV673">
        <v>0</v>
      </c>
      <c r="BW673">
        <v>1</v>
      </c>
      <c r="CU673">
        <f>ROUND(AT673*Source!I683*AH673*AL673,2)</f>
        <v>593.01</v>
      </c>
      <c r="CV673">
        <f>ROUND(Y673*Source!I683,7)</f>
        <v>1.54</v>
      </c>
      <c r="CW673">
        <v>0</v>
      </c>
      <c r="CX673">
        <f>ROUND(Y673*Source!I683,7)</f>
        <v>1.54</v>
      </c>
      <c r="CY673">
        <f>AD673</f>
        <v>385.07</v>
      </c>
      <c r="CZ673">
        <f>AH673</f>
        <v>385.07</v>
      </c>
      <c r="DA673">
        <f>AL673</f>
        <v>1</v>
      </c>
      <c r="DB673">
        <f t="shared" si="217"/>
        <v>593.01</v>
      </c>
      <c r="DC673">
        <f t="shared" si="218"/>
        <v>0</v>
      </c>
      <c r="DD673" t="s">
        <v>3</v>
      </c>
      <c r="DE673" t="s">
        <v>3</v>
      </c>
      <c r="DF673">
        <f t="shared" ref="DF673:DF678" si="220">ROUND(ROUND(AE673,2)*CX673,2)</f>
        <v>0</v>
      </c>
      <c r="DG673">
        <f t="shared" si="219"/>
        <v>0</v>
      </c>
      <c r="DH673">
        <f t="shared" si="205"/>
        <v>0</v>
      </c>
      <c r="DI673">
        <f t="shared" si="206"/>
        <v>593.01</v>
      </c>
      <c r="DJ673">
        <f>DI673</f>
        <v>593.01</v>
      </c>
      <c r="DK673">
        <v>1</v>
      </c>
      <c r="DL673" t="s">
        <v>3</v>
      </c>
      <c r="DM673">
        <v>0</v>
      </c>
      <c r="DN673" t="s">
        <v>3</v>
      </c>
      <c r="DO673">
        <v>0</v>
      </c>
    </row>
    <row r="674" spans="1:119" x14ac:dyDescent="0.2">
      <c r="A674">
        <f>ROW(Source!A683)</f>
        <v>683</v>
      </c>
      <c r="B674">
        <v>72309884</v>
      </c>
      <c r="C674">
        <v>72320120</v>
      </c>
      <c r="D674">
        <v>20049115</v>
      </c>
      <c r="E674">
        <v>117</v>
      </c>
      <c r="F674">
        <v>1</v>
      </c>
      <c r="G674">
        <v>1</v>
      </c>
      <c r="H674">
        <v>1</v>
      </c>
      <c r="I674" t="s">
        <v>920</v>
      </c>
      <c r="J674" t="s">
        <v>3</v>
      </c>
      <c r="K674" t="s">
        <v>921</v>
      </c>
      <c r="L674">
        <v>1191</v>
      </c>
      <c r="N674">
        <v>1013</v>
      </c>
      <c r="O674" t="s">
        <v>922</v>
      </c>
      <c r="P674" t="s">
        <v>922</v>
      </c>
      <c r="Q674">
        <v>1</v>
      </c>
      <c r="W674">
        <v>0</v>
      </c>
      <c r="X674">
        <v>-1417349443</v>
      </c>
      <c r="Y674">
        <f t="shared" si="216"/>
        <v>0.48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1</v>
      </c>
      <c r="AJ674">
        <v>1</v>
      </c>
      <c r="AK674">
        <v>1</v>
      </c>
      <c r="AL674">
        <v>1</v>
      </c>
      <c r="AM674">
        <v>-2</v>
      </c>
      <c r="AN674">
        <v>0</v>
      </c>
      <c r="AO674">
        <v>0</v>
      </c>
      <c r="AP674">
        <v>1</v>
      </c>
      <c r="AQ674">
        <v>1</v>
      </c>
      <c r="AR674">
        <v>0</v>
      </c>
      <c r="AS674" t="s">
        <v>3</v>
      </c>
      <c r="AT674">
        <v>0.48</v>
      </c>
      <c r="AU674" t="s">
        <v>3</v>
      </c>
      <c r="AV674">
        <v>2</v>
      </c>
      <c r="AW674">
        <v>2</v>
      </c>
      <c r="AX674">
        <v>72320134</v>
      </c>
      <c r="AY674">
        <v>1</v>
      </c>
      <c r="AZ674">
        <v>0</v>
      </c>
      <c r="BA674">
        <v>736</v>
      </c>
      <c r="BB674">
        <v>1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CV674">
        <v>0</v>
      </c>
      <c r="CW674">
        <v>0</v>
      </c>
      <c r="CX674">
        <f>ROUND(Y674*Source!I683,7)</f>
        <v>0.48</v>
      </c>
      <c r="CY674">
        <f>AD674</f>
        <v>0</v>
      </c>
      <c r="CZ674">
        <f>AH674</f>
        <v>0</v>
      </c>
      <c r="DA674">
        <f>AL674</f>
        <v>1</v>
      </c>
      <c r="DB674">
        <f t="shared" si="217"/>
        <v>0</v>
      </c>
      <c r="DC674">
        <f t="shared" si="218"/>
        <v>0</v>
      </c>
      <c r="DD674" t="s">
        <v>3</v>
      </c>
      <c r="DE674" t="s">
        <v>3</v>
      </c>
      <c r="DF674">
        <f t="shared" si="220"/>
        <v>0</v>
      </c>
      <c r="DG674">
        <f t="shared" si="219"/>
        <v>0</v>
      </c>
      <c r="DH674">
        <f t="shared" si="205"/>
        <v>0</v>
      </c>
      <c r="DI674">
        <f t="shared" si="206"/>
        <v>0</v>
      </c>
      <c r="DJ674">
        <f>DI674</f>
        <v>0</v>
      </c>
      <c r="DK674">
        <v>0</v>
      </c>
      <c r="DL674" t="s">
        <v>3</v>
      </c>
      <c r="DM674">
        <v>0</v>
      </c>
      <c r="DN674" t="s">
        <v>3</v>
      </c>
      <c r="DO674">
        <v>0</v>
      </c>
    </row>
    <row r="675" spans="1:119" x14ac:dyDescent="0.2">
      <c r="A675">
        <f>ROW(Source!A683)</f>
        <v>683</v>
      </c>
      <c r="B675">
        <v>72309884</v>
      </c>
      <c r="C675">
        <v>72320120</v>
      </c>
      <c r="D675">
        <v>68783152</v>
      </c>
      <c r="E675">
        <v>1</v>
      </c>
      <c r="F675">
        <v>1</v>
      </c>
      <c r="G675">
        <v>1</v>
      </c>
      <c r="H675">
        <v>2</v>
      </c>
      <c r="I675" t="s">
        <v>1073</v>
      </c>
      <c r="J675" t="s">
        <v>1074</v>
      </c>
      <c r="K675" t="s">
        <v>1075</v>
      </c>
      <c r="L675">
        <v>1368</v>
      </c>
      <c r="N675">
        <v>1011</v>
      </c>
      <c r="O675" t="s">
        <v>926</v>
      </c>
      <c r="P675" t="s">
        <v>926</v>
      </c>
      <c r="Q675">
        <v>1</v>
      </c>
      <c r="W675">
        <v>0</v>
      </c>
      <c r="X675">
        <v>639918019</v>
      </c>
      <c r="Y675">
        <f t="shared" si="216"/>
        <v>0.25</v>
      </c>
      <c r="AA675">
        <v>0</v>
      </c>
      <c r="AB675">
        <v>1682.51</v>
      </c>
      <c r="AC675">
        <v>529.11</v>
      </c>
      <c r="AD675">
        <v>0</v>
      </c>
      <c r="AE675">
        <v>0</v>
      </c>
      <c r="AF675">
        <v>1682.51</v>
      </c>
      <c r="AG675">
        <v>529.11</v>
      </c>
      <c r="AH675">
        <v>0</v>
      </c>
      <c r="AI675">
        <v>1</v>
      </c>
      <c r="AJ675">
        <v>1</v>
      </c>
      <c r="AK675">
        <v>1</v>
      </c>
      <c r="AL675">
        <v>1</v>
      </c>
      <c r="AM675">
        <v>-2</v>
      </c>
      <c r="AN675">
        <v>0</v>
      </c>
      <c r="AO675">
        <v>0</v>
      </c>
      <c r="AP675">
        <v>1</v>
      </c>
      <c r="AQ675">
        <v>1</v>
      </c>
      <c r="AR675">
        <v>0</v>
      </c>
      <c r="AS675" t="s">
        <v>3</v>
      </c>
      <c r="AT675">
        <v>0.25</v>
      </c>
      <c r="AU675" t="s">
        <v>3</v>
      </c>
      <c r="AV675">
        <v>1</v>
      </c>
      <c r="AW675">
        <v>2</v>
      </c>
      <c r="AX675">
        <v>72320135</v>
      </c>
      <c r="AY675">
        <v>2</v>
      </c>
      <c r="AZ675">
        <v>98304</v>
      </c>
      <c r="BA675">
        <v>737</v>
      </c>
      <c r="BB675">
        <v>1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420.6275</v>
      </c>
      <c r="BL675">
        <v>132.2775</v>
      </c>
      <c r="BM675">
        <v>0</v>
      </c>
      <c r="BN675">
        <v>0</v>
      </c>
      <c r="BO675">
        <v>0.25</v>
      </c>
      <c r="BP675">
        <v>1</v>
      </c>
      <c r="BQ675">
        <v>0</v>
      </c>
      <c r="BR675">
        <v>420.6275</v>
      </c>
      <c r="BS675">
        <v>132.2775</v>
      </c>
      <c r="BT675">
        <v>0</v>
      </c>
      <c r="BU675">
        <v>0</v>
      </c>
      <c r="BV675">
        <v>0.25</v>
      </c>
      <c r="BW675">
        <v>1</v>
      </c>
      <c r="CV675">
        <v>0</v>
      </c>
      <c r="CW675">
        <f>ROUND(Y675*Source!I683*DO675,7)</f>
        <v>0.25</v>
      </c>
      <c r="CX675">
        <f>ROUND(Y675*Source!I683,7)</f>
        <v>0.25</v>
      </c>
      <c r="CY675">
        <f>AB675</f>
        <v>1682.51</v>
      </c>
      <c r="CZ675">
        <f>AF675</f>
        <v>1682.51</v>
      </c>
      <c r="DA675">
        <f>AJ675</f>
        <v>1</v>
      </c>
      <c r="DB675">
        <f t="shared" si="217"/>
        <v>420.63</v>
      </c>
      <c r="DC675">
        <f t="shared" si="218"/>
        <v>132.28</v>
      </c>
      <c r="DD675" t="s">
        <v>3</v>
      </c>
      <c r="DE675" t="s">
        <v>3</v>
      </c>
      <c r="DF675">
        <f t="shared" si="220"/>
        <v>0</v>
      </c>
      <c r="DG675">
        <f t="shared" si="219"/>
        <v>420.63</v>
      </c>
      <c r="DH675">
        <f t="shared" si="205"/>
        <v>132.28</v>
      </c>
      <c r="DI675">
        <f t="shared" si="206"/>
        <v>0</v>
      </c>
      <c r="DJ675">
        <f>DG675+DH675</f>
        <v>552.91</v>
      </c>
      <c r="DK675">
        <v>1</v>
      </c>
      <c r="DL675" t="s">
        <v>927</v>
      </c>
      <c r="DM675">
        <v>6</v>
      </c>
      <c r="DN675" t="s">
        <v>922</v>
      </c>
      <c r="DO675">
        <v>1</v>
      </c>
    </row>
    <row r="676" spans="1:119" x14ac:dyDescent="0.2">
      <c r="A676">
        <f>ROW(Source!A683)</f>
        <v>683</v>
      </c>
      <c r="B676">
        <v>72309884</v>
      </c>
      <c r="C676">
        <v>72320120</v>
      </c>
      <c r="D676">
        <v>68784047</v>
      </c>
      <c r="E676">
        <v>1</v>
      </c>
      <c r="F676">
        <v>1</v>
      </c>
      <c r="G676">
        <v>1</v>
      </c>
      <c r="H676">
        <v>2</v>
      </c>
      <c r="I676" t="s">
        <v>978</v>
      </c>
      <c r="J676" t="s">
        <v>979</v>
      </c>
      <c r="K676" t="s">
        <v>980</v>
      </c>
      <c r="L676">
        <v>1368</v>
      </c>
      <c r="N676">
        <v>1011</v>
      </c>
      <c r="O676" t="s">
        <v>926</v>
      </c>
      <c r="P676" t="s">
        <v>926</v>
      </c>
      <c r="Q676">
        <v>1</v>
      </c>
      <c r="W676">
        <v>0</v>
      </c>
      <c r="X676">
        <v>-849950259</v>
      </c>
      <c r="Y676">
        <f t="shared" si="216"/>
        <v>0.23</v>
      </c>
      <c r="AA676">
        <v>0</v>
      </c>
      <c r="AB676">
        <v>579.09</v>
      </c>
      <c r="AC676">
        <v>393.89</v>
      </c>
      <c r="AD676">
        <v>0</v>
      </c>
      <c r="AE676">
        <v>0</v>
      </c>
      <c r="AF676">
        <v>579.09</v>
      </c>
      <c r="AG676">
        <v>393.89</v>
      </c>
      <c r="AH676">
        <v>0</v>
      </c>
      <c r="AI676">
        <v>1</v>
      </c>
      <c r="AJ676">
        <v>1</v>
      </c>
      <c r="AK676">
        <v>1</v>
      </c>
      <c r="AL676">
        <v>1</v>
      </c>
      <c r="AM676">
        <v>-2</v>
      </c>
      <c r="AN676">
        <v>0</v>
      </c>
      <c r="AO676">
        <v>0</v>
      </c>
      <c r="AP676">
        <v>1</v>
      </c>
      <c r="AQ676">
        <v>1</v>
      </c>
      <c r="AR676">
        <v>0</v>
      </c>
      <c r="AS676" t="s">
        <v>3</v>
      </c>
      <c r="AT676">
        <v>0.23</v>
      </c>
      <c r="AU676" t="s">
        <v>3</v>
      </c>
      <c r="AV676">
        <v>1</v>
      </c>
      <c r="AW676">
        <v>2</v>
      </c>
      <c r="AX676">
        <v>72320136</v>
      </c>
      <c r="AY676">
        <v>2</v>
      </c>
      <c r="AZ676">
        <v>98304</v>
      </c>
      <c r="BA676">
        <v>738</v>
      </c>
      <c r="BB676">
        <v>1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133.19070000000002</v>
      </c>
      <c r="BL676">
        <v>90.594700000000003</v>
      </c>
      <c r="BM676">
        <v>0</v>
      </c>
      <c r="BN676">
        <v>0</v>
      </c>
      <c r="BO676">
        <v>0.23</v>
      </c>
      <c r="BP676">
        <v>1</v>
      </c>
      <c r="BQ676">
        <v>0</v>
      </c>
      <c r="BR676">
        <v>133.19070000000002</v>
      </c>
      <c r="BS676">
        <v>90.594700000000003</v>
      </c>
      <c r="BT676">
        <v>0</v>
      </c>
      <c r="BU676">
        <v>0</v>
      </c>
      <c r="BV676">
        <v>0.23</v>
      </c>
      <c r="BW676">
        <v>1</v>
      </c>
      <c r="CV676">
        <v>0</v>
      </c>
      <c r="CW676">
        <f>ROUND(Y676*Source!I683*DO676,7)</f>
        <v>0.23</v>
      </c>
      <c r="CX676">
        <f>ROUND(Y676*Source!I683,7)</f>
        <v>0.23</v>
      </c>
      <c r="CY676">
        <f>AB676</f>
        <v>579.09</v>
      </c>
      <c r="CZ676">
        <f>AF676</f>
        <v>579.09</v>
      </c>
      <c r="DA676">
        <f>AJ676</f>
        <v>1</v>
      </c>
      <c r="DB676">
        <f t="shared" si="217"/>
        <v>133.19</v>
      </c>
      <c r="DC676">
        <f t="shared" si="218"/>
        <v>90.59</v>
      </c>
      <c r="DD676" t="s">
        <v>3</v>
      </c>
      <c r="DE676" t="s">
        <v>3</v>
      </c>
      <c r="DF676">
        <f t="shared" si="220"/>
        <v>0</v>
      </c>
      <c r="DG676">
        <f t="shared" si="219"/>
        <v>133.19</v>
      </c>
      <c r="DH676">
        <f t="shared" si="205"/>
        <v>90.59</v>
      </c>
      <c r="DI676">
        <f t="shared" si="206"/>
        <v>0</v>
      </c>
      <c r="DJ676">
        <f>DG676+DH676</f>
        <v>223.78</v>
      </c>
      <c r="DK676">
        <v>1</v>
      </c>
      <c r="DL676" t="s">
        <v>947</v>
      </c>
      <c r="DM676">
        <v>4</v>
      </c>
      <c r="DN676" t="s">
        <v>922</v>
      </c>
      <c r="DO676">
        <v>1</v>
      </c>
    </row>
    <row r="677" spans="1:119" x14ac:dyDescent="0.2">
      <c r="A677">
        <f>ROW(Source!A683)</f>
        <v>683</v>
      </c>
      <c r="B677">
        <v>72309884</v>
      </c>
      <c r="C677">
        <v>72320120</v>
      </c>
      <c r="D677">
        <v>68784205</v>
      </c>
      <c r="E677">
        <v>1</v>
      </c>
      <c r="F677">
        <v>1</v>
      </c>
      <c r="G677">
        <v>1</v>
      </c>
      <c r="H677">
        <v>2</v>
      </c>
      <c r="I677" t="s">
        <v>981</v>
      </c>
      <c r="J677" t="s">
        <v>982</v>
      </c>
      <c r="K677" t="s">
        <v>983</v>
      </c>
      <c r="L677">
        <v>1368</v>
      </c>
      <c r="N677">
        <v>1011</v>
      </c>
      <c r="O677" t="s">
        <v>926</v>
      </c>
      <c r="P677" t="s">
        <v>926</v>
      </c>
      <c r="Q677">
        <v>1</v>
      </c>
      <c r="W677">
        <v>0</v>
      </c>
      <c r="X677">
        <v>-880363394</v>
      </c>
      <c r="Y677">
        <f t="shared" si="216"/>
        <v>0.01</v>
      </c>
      <c r="AA677">
        <v>0</v>
      </c>
      <c r="AB677">
        <v>5.66</v>
      </c>
      <c r="AC677">
        <v>0</v>
      </c>
      <c r="AD677">
        <v>0</v>
      </c>
      <c r="AE677">
        <v>0</v>
      </c>
      <c r="AF677">
        <v>4.3499999999999996</v>
      </c>
      <c r="AG677">
        <v>0</v>
      </c>
      <c r="AH677">
        <v>0</v>
      </c>
      <c r="AI677">
        <v>1</v>
      </c>
      <c r="AJ677">
        <v>1.3</v>
      </c>
      <c r="AK677">
        <v>1</v>
      </c>
      <c r="AL677">
        <v>1</v>
      </c>
      <c r="AM677">
        <v>2</v>
      </c>
      <c r="AN677">
        <v>0</v>
      </c>
      <c r="AO677">
        <v>0</v>
      </c>
      <c r="AP677">
        <v>1</v>
      </c>
      <c r="AQ677">
        <v>1</v>
      </c>
      <c r="AR677">
        <v>0</v>
      </c>
      <c r="AS677" t="s">
        <v>3</v>
      </c>
      <c r="AT677">
        <v>0.01</v>
      </c>
      <c r="AU677" t="s">
        <v>3</v>
      </c>
      <c r="AV677">
        <v>1</v>
      </c>
      <c r="AW677">
        <v>2</v>
      </c>
      <c r="AX677">
        <v>72320137</v>
      </c>
      <c r="AY677">
        <v>1</v>
      </c>
      <c r="AZ677">
        <v>0</v>
      </c>
      <c r="BA677">
        <v>739</v>
      </c>
      <c r="BB677">
        <v>1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4.3499999999999997E-2</v>
      </c>
      <c r="BL677">
        <v>0</v>
      </c>
      <c r="BM677">
        <v>0</v>
      </c>
      <c r="BN677">
        <v>0</v>
      </c>
      <c r="BO677">
        <v>0</v>
      </c>
      <c r="BP677">
        <v>1</v>
      </c>
      <c r="BQ677">
        <v>0</v>
      </c>
      <c r="BR677">
        <v>4.3499999999999997E-2</v>
      </c>
      <c r="BS677">
        <v>0</v>
      </c>
      <c r="BT677">
        <v>0</v>
      </c>
      <c r="BU677">
        <v>0</v>
      </c>
      <c r="BV677">
        <v>0</v>
      </c>
      <c r="BW677">
        <v>1</v>
      </c>
      <c r="CV677">
        <v>0</v>
      </c>
      <c r="CW677">
        <f>ROUND(Y677*Source!I683*DO677,7)</f>
        <v>0</v>
      </c>
      <c r="CX677">
        <f>ROUND(Y677*Source!I683,7)</f>
        <v>0.01</v>
      </c>
      <c r="CY677">
        <f>AB677</f>
        <v>5.66</v>
      </c>
      <c r="CZ677">
        <f>AF677</f>
        <v>4.3499999999999996</v>
      </c>
      <c r="DA677">
        <f>AJ677</f>
        <v>1.3</v>
      </c>
      <c r="DB677">
        <f t="shared" si="217"/>
        <v>0.04</v>
      </c>
      <c r="DC677">
        <f t="shared" si="218"/>
        <v>0</v>
      </c>
      <c r="DD677" t="s">
        <v>3</v>
      </c>
      <c r="DE677" t="s">
        <v>3</v>
      </c>
      <c r="DF677">
        <f t="shared" si="220"/>
        <v>0</v>
      </c>
      <c r="DG677">
        <f>ROUND(ROUND(AF677*AJ677,2)*CX677,2)</f>
        <v>0.06</v>
      </c>
      <c r="DH677">
        <f t="shared" si="205"/>
        <v>0</v>
      </c>
      <c r="DI677">
        <f t="shared" si="206"/>
        <v>0</v>
      </c>
      <c r="DJ677">
        <f>DG677+DH677</f>
        <v>0.06</v>
      </c>
      <c r="DK677">
        <v>0</v>
      </c>
      <c r="DL677" t="s">
        <v>3</v>
      </c>
      <c r="DM677">
        <v>0</v>
      </c>
      <c r="DN677" t="s">
        <v>3</v>
      </c>
      <c r="DO677">
        <v>0</v>
      </c>
    </row>
    <row r="678" spans="1:119" x14ac:dyDescent="0.2">
      <c r="A678">
        <f>ROW(Source!A683)</f>
        <v>683</v>
      </c>
      <c r="B678">
        <v>72309884</v>
      </c>
      <c r="C678">
        <v>72320120</v>
      </c>
      <c r="D678">
        <v>68784243</v>
      </c>
      <c r="E678">
        <v>1</v>
      </c>
      <c r="F678">
        <v>1</v>
      </c>
      <c r="G678">
        <v>1</v>
      </c>
      <c r="H678">
        <v>2</v>
      </c>
      <c r="I678" t="s">
        <v>941</v>
      </c>
      <c r="J678" t="s">
        <v>942</v>
      </c>
      <c r="K678" t="s">
        <v>943</v>
      </c>
      <c r="L678">
        <v>1368</v>
      </c>
      <c r="N678">
        <v>1011</v>
      </c>
      <c r="O678" t="s">
        <v>926</v>
      </c>
      <c r="P678" t="s">
        <v>926</v>
      </c>
      <c r="Q678">
        <v>1</v>
      </c>
      <c r="W678">
        <v>0</v>
      </c>
      <c r="X678">
        <v>303316554</v>
      </c>
      <c r="Y678">
        <f t="shared" si="216"/>
        <v>0.41</v>
      </c>
      <c r="AA678">
        <v>0</v>
      </c>
      <c r="AB678">
        <v>42.96</v>
      </c>
      <c r="AC678">
        <v>0</v>
      </c>
      <c r="AD678">
        <v>0</v>
      </c>
      <c r="AE678">
        <v>0</v>
      </c>
      <c r="AF678">
        <v>42.96</v>
      </c>
      <c r="AG678">
        <v>0</v>
      </c>
      <c r="AH678">
        <v>0</v>
      </c>
      <c r="AI678">
        <v>1</v>
      </c>
      <c r="AJ678">
        <v>1</v>
      </c>
      <c r="AK678">
        <v>1</v>
      </c>
      <c r="AL678">
        <v>1</v>
      </c>
      <c r="AM678">
        <v>-2</v>
      </c>
      <c r="AN678">
        <v>0</v>
      </c>
      <c r="AO678">
        <v>0</v>
      </c>
      <c r="AP678">
        <v>1</v>
      </c>
      <c r="AQ678">
        <v>1</v>
      </c>
      <c r="AR678">
        <v>0</v>
      </c>
      <c r="AS678" t="s">
        <v>3</v>
      </c>
      <c r="AT678">
        <v>0.41</v>
      </c>
      <c r="AU678" t="s">
        <v>3</v>
      </c>
      <c r="AV678">
        <v>1</v>
      </c>
      <c r="AW678">
        <v>2</v>
      </c>
      <c r="AX678">
        <v>72320138</v>
      </c>
      <c r="AY678">
        <v>2</v>
      </c>
      <c r="AZ678">
        <v>32768</v>
      </c>
      <c r="BA678">
        <v>740</v>
      </c>
      <c r="BB678">
        <v>1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17.613599999999998</v>
      </c>
      <c r="BL678">
        <v>0</v>
      </c>
      <c r="BM678">
        <v>0</v>
      </c>
      <c r="BN678">
        <v>0</v>
      </c>
      <c r="BO678">
        <v>0</v>
      </c>
      <c r="BP678">
        <v>1</v>
      </c>
      <c r="BQ678">
        <v>0</v>
      </c>
      <c r="BR678">
        <v>17.613599999999998</v>
      </c>
      <c r="BS678">
        <v>0</v>
      </c>
      <c r="BT678">
        <v>0</v>
      </c>
      <c r="BU678">
        <v>0</v>
      </c>
      <c r="BV678">
        <v>0</v>
      </c>
      <c r="BW678">
        <v>1</v>
      </c>
      <c r="CV678">
        <v>0</v>
      </c>
      <c r="CW678">
        <f>ROUND(Y678*Source!I683*DO678,7)</f>
        <v>0</v>
      </c>
      <c r="CX678">
        <f>ROUND(Y678*Source!I683,7)</f>
        <v>0.41</v>
      </c>
      <c r="CY678">
        <f>AB678</f>
        <v>42.96</v>
      </c>
      <c r="CZ678">
        <f>AF678</f>
        <v>42.96</v>
      </c>
      <c r="DA678">
        <f>AJ678</f>
        <v>1</v>
      </c>
      <c r="DB678">
        <f t="shared" si="217"/>
        <v>17.61</v>
      </c>
      <c r="DC678">
        <f t="shared" si="218"/>
        <v>0</v>
      </c>
      <c r="DD678" t="s">
        <v>3</v>
      </c>
      <c r="DE678" t="s">
        <v>3</v>
      </c>
      <c r="DF678">
        <f t="shared" si="220"/>
        <v>0</v>
      </c>
      <c r="DG678">
        <f t="shared" ref="DG678:DG685" si="221">ROUND(ROUND(AF678,2)*CX678,2)</f>
        <v>17.61</v>
      </c>
      <c r="DH678">
        <f t="shared" si="205"/>
        <v>0</v>
      </c>
      <c r="DI678">
        <f t="shared" si="206"/>
        <v>0</v>
      </c>
      <c r="DJ678">
        <f>DG678+DH678</f>
        <v>17.61</v>
      </c>
      <c r="DK678">
        <v>1</v>
      </c>
      <c r="DL678" t="s">
        <v>3</v>
      </c>
      <c r="DM678">
        <v>0</v>
      </c>
      <c r="DN678" t="s">
        <v>3</v>
      </c>
      <c r="DO678">
        <v>0</v>
      </c>
    </row>
    <row r="679" spans="1:119" x14ac:dyDescent="0.2">
      <c r="A679">
        <f>ROW(Source!A683)</f>
        <v>683</v>
      </c>
      <c r="B679">
        <v>72309884</v>
      </c>
      <c r="C679">
        <v>72320120</v>
      </c>
      <c r="D679">
        <v>68849298</v>
      </c>
      <c r="E679">
        <v>1</v>
      </c>
      <c r="F679">
        <v>1</v>
      </c>
      <c r="G679">
        <v>1</v>
      </c>
      <c r="H679">
        <v>3</v>
      </c>
      <c r="I679" t="s">
        <v>984</v>
      </c>
      <c r="J679" t="s">
        <v>985</v>
      </c>
      <c r="K679" t="s">
        <v>986</v>
      </c>
      <c r="L679">
        <v>1339</v>
      </c>
      <c r="N679">
        <v>1007</v>
      </c>
      <c r="O679" t="s">
        <v>231</v>
      </c>
      <c r="P679" t="s">
        <v>231</v>
      </c>
      <c r="Q679">
        <v>1</v>
      </c>
      <c r="W679">
        <v>0</v>
      </c>
      <c r="X679">
        <v>-2058989610</v>
      </c>
      <c r="Y679">
        <f t="shared" si="216"/>
        <v>1.4999999999999999E-2</v>
      </c>
      <c r="AA679">
        <v>105.47</v>
      </c>
      <c r="AB679">
        <v>0</v>
      </c>
      <c r="AC679">
        <v>0</v>
      </c>
      <c r="AD679">
        <v>0</v>
      </c>
      <c r="AE679">
        <v>114.64</v>
      </c>
      <c r="AF679">
        <v>0</v>
      </c>
      <c r="AG679">
        <v>0</v>
      </c>
      <c r="AH679">
        <v>0</v>
      </c>
      <c r="AI679">
        <v>0.92</v>
      </c>
      <c r="AJ679">
        <v>1</v>
      </c>
      <c r="AK679">
        <v>1</v>
      </c>
      <c r="AL679">
        <v>1</v>
      </c>
      <c r="AM679">
        <v>2</v>
      </c>
      <c r="AN679">
        <v>0</v>
      </c>
      <c r="AO679">
        <v>0</v>
      </c>
      <c r="AP679">
        <v>1</v>
      </c>
      <c r="AQ679">
        <v>1</v>
      </c>
      <c r="AR679">
        <v>0</v>
      </c>
      <c r="AS679" t="s">
        <v>3</v>
      </c>
      <c r="AT679">
        <v>1.4999999999999999E-2</v>
      </c>
      <c r="AU679" t="s">
        <v>3</v>
      </c>
      <c r="AV679">
        <v>0</v>
      </c>
      <c r="AW679">
        <v>2</v>
      </c>
      <c r="AX679">
        <v>72320139</v>
      </c>
      <c r="AY679">
        <v>2</v>
      </c>
      <c r="AZ679">
        <v>16384</v>
      </c>
      <c r="BA679">
        <v>741</v>
      </c>
      <c r="BB679">
        <v>1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1.7196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1</v>
      </c>
      <c r="BQ679">
        <v>1.7196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1</v>
      </c>
      <c r="CV679">
        <v>0</v>
      </c>
      <c r="CW679">
        <v>0</v>
      </c>
      <c r="CX679">
        <f>ROUND(Y679*Source!I683,7)</f>
        <v>1.4999999999999999E-2</v>
      </c>
      <c r="CY679">
        <f t="shared" ref="CY679:CY684" si="222">AA679</f>
        <v>105.47</v>
      </c>
      <c r="CZ679">
        <f t="shared" ref="CZ679:CZ684" si="223">AE679</f>
        <v>114.64</v>
      </c>
      <c r="DA679">
        <f t="shared" ref="DA679:DA684" si="224">AI679</f>
        <v>0.92</v>
      </c>
      <c r="DB679">
        <f t="shared" si="217"/>
        <v>1.72</v>
      </c>
      <c r="DC679">
        <f t="shared" si="218"/>
        <v>0</v>
      </c>
      <c r="DD679" t="s">
        <v>3</v>
      </c>
      <c r="DE679" t="s">
        <v>3</v>
      </c>
      <c r="DF679">
        <f>ROUND(ROUND(AE679*AI679,2)*CX679,2)</f>
        <v>1.58</v>
      </c>
      <c r="DG679">
        <f t="shared" si="221"/>
        <v>0</v>
      </c>
      <c r="DH679">
        <f t="shared" si="205"/>
        <v>0</v>
      </c>
      <c r="DI679">
        <f t="shared" si="206"/>
        <v>0</v>
      </c>
      <c r="DJ679">
        <f t="shared" ref="DJ679:DJ684" si="225">DF679</f>
        <v>1.58</v>
      </c>
      <c r="DK679">
        <v>0</v>
      </c>
      <c r="DL679" t="s">
        <v>3</v>
      </c>
      <c r="DM679">
        <v>0</v>
      </c>
      <c r="DN679" t="s">
        <v>3</v>
      </c>
      <c r="DO679">
        <v>0</v>
      </c>
    </row>
    <row r="680" spans="1:119" x14ac:dyDescent="0.2">
      <c r="A680">
        <f>ROW(Source!A683)</f>
        <v>683</v>
      </c>
      <c r="B680">
        <v>72309884</v>
      </c>
      <c r="C680">
        <v>72320120</v>
      </c>
      <c r="D680">
        <v>68849302</v>
      </c>
      <c r="E680">
        <v>1</v>
      </c>
      <c r="F680">
        <v>1</v>
      </c>
      <c r="G680">
        <v>1</v>
      </c>
      <c r="H680">
        <v>3</v>
      </c>
      <c r="I680" t="s">
        <v>987</v>
      </c>
      <c r="J680" t="s">
        <v>988</v>
      </c>
      <c r="K680" t="s">
        <v>989</v>
      </c>
      <c r="L680">
        <v>1346</v>
      </c>
      <c r="N680">
        <v>1009</v>
      </c>
      <c r="O680" t="s">
        <v>443</v>
      </c>
      <c r="P680" t="s">
        <v>443</v>
      </c>
      <c r="Q680">
        <v>1</v>
      </c>
      <c r="W680">
        <v>0</v>
      </c>
      <c r="X680">
        <v>-1568219933</v>
      </c>
      <c r="Y680">
        <f t="shared" si="216"/>
        <v>3.5</v>
      </c>
      <c r="AA680">
        <v>53.38</v>
      </c>
      <c r="AB680">
        <v>0</v>
      </c>
      <c r="AC680">
        <v>0</v>
      </c>
      <c r="AD680">
        <v>0</v>
      </c>
      <c r="AE680">
        <v>41.38</v>
      </c>
      <c r="AF680">
        <v>0</v>
      </c>
      <c r="AG680">
        <v>0</v>
      </c>
      <c r="AH680">
        <v>0</v>
      </c>
      <c r="AI680">
        <v>1.29</v>
      </c>
      <c r="AJ680">
        <v>1</v>
      </c>
      <c r="AK680">
        <v>1</v>
      </c>
      <c r="AL680">
        <v>1</v>
      </c>
      <c r="AM680">
        <v>2</v>
      </c>
      <c r="AN680">
        <v>0</v>
      </c>
      <c r="AO680">
        <v>0</v>
      </c>
      <c r="AP680">
        <v>1</v>
      </c>
      <c r="AQ680">
        <v>1</v>
      </c>
      <c r="AR680">
        <v>0</v>
      </c>
      <c r="AS680" t="s">
        <v>3</v>
      </c>
      <c r="AT680">
        <v>3.5</v>
      </c>
      <c r="AU680" t="s">
        <v>3</v>
      </c>
      <c r="AV680">
        <v>0</v>
      </c>
      <c r="AW680">
        <v>2</v>
      </c>
      <c r="AX680">
        <v>72320140</v>
      </c>
      <c r="AY680">
        <v>1</v>
      </c>
      <c r="AZ680">
        <v>0</v>
      </c>
      <c r="BA680">
        <v>742</v>
      </c>
      <c r="BB680">
        <v>1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144.83000000000001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1</v>
      </c>
      <c r="BQ680">
        <v>144.83000000000001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1</v>
      </c>
      <c r="CV680">
        <v>0</v>
      </c>
      <c r="CW680">
        <v>0</v>
      </c>
      <c r="CX680">
        <f>ROUND(Y680*Source!I683,7)</f>
        <v>3.5</v>
      </c>
      <c r="CY680">
        <f t="shared" si="222"/>
        <v>53.38</v>
      </c>
      <c r="CZ680">
        <f t="shared" si="223"/>
        <v>41.38</v>
      </c>
      <c r="DA680">
        <f t="shared" si="224"/>
        <v>1.29</v>
      </c>
      <c r="DB680">
        <f t="shared" si="217"/>
        <v>144.83000000000001</v>
      </c>
      <c r="DC680">
        <f t="shared" si="218"/>
        <v>0</v>
      </c>
      <c r="DD680" t="s">
        <v>3</v>
      </c>
      <c r="DE680" t="s">
        <v>3</v>
      </c>
      <c r="DF680">
        <f>ROUND(ROUND(AE680*AI680,2)*CX680,2)</f>
        <v>186.83</v>
      </c>
      <c r="DG680">
        <f t="shared" si="221"/>
        <v>0</v>
      </c>
      <c r="DH680">
        <f t="shared" si="205"/>
        <v>0</v>
      </c>
      <c r="DI680">
        <f t="shared" si="206"/>
        <v>0</v>
      </c>
      <c r="DJ680">
        <f t="shared" si="225"/>
        <v>186.83</v>
      </c>
      <c r="DK680">
        <v>0</v>
      </c>
      <c r="DL680" t="s">
        <v>3</v>
      </c>
      <c r="DM680">
        <v>0</v>
      </c>
      <c r="DN680" t="s">
        <v>3</v>
      </c>
      <c r="DO680">
        <v>0</v>
      </c>
    </row>
    <row r="681" spans="1:119" x14ac:dyDescent="0.2">
      <c r="A681">
        <f>ROW(Source!A683)</f>
        <v>683</v>
      </c>
      <c r="B681">
        <v>72309884</v>
      </c>
      <c r="C681">
        <v>72320120</v>
      </c>
      <c r="D681">
        <v>68851323</v>
      </c>
      <c r="E681">
        <v>1</v>
      </c>
      <c r="F681">
        <v>1</v>
      </c>
      <c r="G681">
        <v>1</v>
      </c>
      <c r="H681">
        <v>3</v>
      </c>
      <c r="I681" t="s">
        <v>951</v>
      </c>
      <c r="J681" t="s">
        <v>952</v>
      </c>
      <c r="K681" t="s">
        <v>953</v>
      </c>
      <c r="L681">
        <v>1383</v>
      </c>
      <c r="N681">
        <v>1013</v>
      </c>
      <c r="O681" t="s">
        <v>954</v>
      </c>
      <c r="P681" t="s">
        <v>954</v>
      </c>
      <c r="Q681">
        <v>1</v>
      </c>
      <c r="W681">
        <v>0</v>
      </c>
      <c r="X681">
        <v>1840299850</v>
      </c>
      <c r="Y681">
        <f t="shared" si="216"/>
        <v>0.16200000000000001</v>
      </c>
      <c r="AA681">
        <v>9.35</v>
      </c>
      <c r="AB681">
        <v>0</v>
      </c>
      <c r="AC681">
        <v>0</v>
      </c>
      <c r="AD681">
        <v>0</v>
      </c>
      <c r="AE681">
        <v>9.35</v>
      </c>
      <c r="AF681">
        <v>0</v>
      </c>
      <c r="AG681">
        <v>0</v>
      </c>
      <c r="AH681">
        <v>0</v>
      </c>
      <c r="AI681">
        <v>1</v>
      </c>
      <c r="AJ681">
        <v>1</v>
      </c>
      <c r="AK681">
        <v>1</v>
      </c>
      <c r="AL681">
        <v>1</v>
      </c>
      <c r="AM681">
        <v>-2</v>
      </c>
      <c r="AN681">
        <v>0</v>
      </c>
      <c r="AO681">
        <v>0</v>
      </c>
      <c r="AP681">
        <v>1</v>
      </c>
      <c r="AQ681">
        <v>1</v>
      </c>
      <c r="AR681">
        <v>0</v>
      </c>
      <c r="AS681" t="s">
        <v>3</v>
      </c>
      <c r="AT681">
        <v>0.16200000000000001</v>
      </c>
      <c r="AU681" t="s">
        <v>3</v>
      </c>
      <c r="AV681">
        <v>0</v>
      </c>
      <c r="AW681">
        <v>2</v>
      </c>
      <c r="AX681">
        <v>72320141</v>
      </c>
      <c r="AY681">
        <v>1</v>
      </c>
      <c r="AZ681">
        <v>0</v>
      </c>
      <c r="BA681">
        <v>743</v>
      </c>
      <c r="BB681">
        <v>1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1.5146999999999999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1</v>
      </c>
      <c r="BQ681">
        <v>1.5146999999999999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1</v>
      </c>
      <c r="CV681">
        <v>0</v>
      </c>
      <c r="CW681">
        <v>0</v>
      </c>
      <c r="CX681">
        <f>ROUND(Y681*Source!I683,7)</f>
        <v>0.16200000000000001</v>
      </c>
      <c r="CY681">
        <f t="shared" si="222"/>
        <v>9.35</v>
      </c>
      <c r="CZ681">
        <f t="shared" si="223"/>
        <v>9.35</v>
      </c>
      <c r="DA681">
        <f t="shared" si="224"/>
        <v>1</v>
      </c>
      <c r="DB681">
        <f t="shared" si="217"/>
        <v>1.51</v>
      </c>
      <c r="DC681">
        <f t="shared" si="218"/>
        <v>0</v>
      </c>
      <c r="DD681" t="s">
        <v>3</v>
      </c>
      <c r="DE681" t="s">
        <v>3</v>
      </c>
      <c r="DF681">
        <f>ROUND(ROUND(AE681,2)*CX681,2)</f>
        <v>1.51</v>
      </c>
      <c r="DG681">
        <f t="shared" si="221"/>
        <v>0</v>
      </c>
      <c r="DH681">
        <f t="shared" si="205"/>
        <v>0</v>
      </c>
      <c r="DI681">
        <f t="shared" si="206"/>
        <v>0</v>
      </c>
      <c r="DJ681">
        <f t="shared" si="225"/>
        <v>1.51</v>
      </c>
      <c r="DK681">
        <v>1</v>
      </c>
      <c r="DL681" t="s">
        <v>3</v>
      </c>
      <c r="DM681">
        <v>0</v>
      </c>
      <c r="DN681" t="s">
        <v>3</v>
      </c>
      <c r="DO681">
        <v>0</v>
      </c>
    </row>
    <row r="682" spans="1:119" x14ac:dyDescent="0.2">
      <c r="A682">
        <f>ROW(Source!A683)</f>
        <v>683</v>
      </c>
      <c r="B682">
        <v>72309884</v>
      </c>
      <c r="C682">
        <v>72320120</v>
      </c>
      <c r="D682">
        <v>68852066</v>
      </c>
      <c r="E682">
        <v>1</v>
      </c>
      <c r="F682">
        <v>1</v>
      </c>
      <c r="G682">
        <v>1</v>
      </c>
      <c r="H682">
        <v>3</v>
      </c>
      <c r="I682" t="s">
        <v>955</v>
      </c>
      <c r="J682" t="s">
        <v>956</v>
      </c>
      <c r="K682" t="s">
        <v>957</v>
      </c>
      <c r="L682">
        <v>1346</v>
      </c>
      <c r="N682">
        <v>1009</v>
      </c>
      <c r="O682" t="s">
        <v>443</v>
      </c>
      <c r="P682" t="s">
        <v>443</v>
      </c>
      <c r="Q682">
        <v>1</v>
      </c>
      <c r="W682">
        <v>0</v>
      </c>
      <c r="X682">
        <v>-163259778</v>
      </c>
      <c r="Y682">
        <f t="shared" si="216"/>
        <v>0.09</v>
      </c>
      <c r="AA682">
        <v>144.74</v>
      </c>
      <c r="AB682">
        <v>0</v>
      </c>
      <c r="AC682">
        <v>0</v>
      </c>
      <c r="AD682">
        <v>0</v>
      </c>
      <c r="AE682">
        <v>155.63</v>
      </c>
      <c r="AF682">
        <v>0</v>
      </c>
      <c r="AG682">
        <v>0</v>
      </c>
      <c r="AH682">
        <v>0</v>
      </c>
      <c r="AI682">
        <v>0.93</v>
      </c>
      <c r="AJ682">
        <v>1</v>
      </c>
      <c r="AK682">
        <v>1</v>
      </c>
      <c r="AL682">
        <v>1</v>
      </c>
      <c r="AM682">
        <v>2</v>
      </c>
      <c r="AN682">
        <v>0</v>
      </c>
      <c r="AO682">
        <v>0</v>
      </c>
      <c r="AP682">
        <v>1</v>
      </c>
      <c r="AQ682">
        <v>1</v>
      </c>
      <c r="AR682">
        <v>0</v>
      </c>
      <c r="AS682" t="s">
        <v>3</v>
      </c>
      <c r="AT682">
        <v>0.09</v>
      </c>
      <c r="AU682" t="s">
        <v>3</v>
      </c>
      <c r="AV682">
        <v>0</v>
      </c>
      <c r="AW682">
        <v>2</v>
      </c>
      <c r="AX682">
        <v>72320142</v>
      </c>
      <c r="AY682">
        <v>1</v>
      </c>
      <c r="AZ682">
        <v>0</v>
      </c>
      <c r="BA682">
        <v>744</v>
      </c>
      <c r="BB682">
        <v>1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14.006699999999999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1</v>
      </c>
      <c r="BQ682">
        <v>14.006699999999999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1</v>
      </c>
      <c r="CV682">
        <v>0</v>
      </c>
      <c r="CW682">
        <v>0</v>
      </c>
      <c r="CX682">
        <f>ROUND(Y682*Source!I683,7)</f>
        <v>0.09</v>
      </c>
      <c r="CY682">
        <f t="shared" si="222"/>
        <v>144.74</v>
      </c>
      <c r="CZ682">
        <f t="shared" si="223"/>
        <v>155.63</v>
      </c>
      <c r="DA682">
        <f t="shared" si="224"/>
        <v>0.93</v>
      </c>
      <c r="DB682">
        <f t="shared" si="217"/>
        <v>14.01</v>
      </c>
      <c r="DC682">
        <f t="shared" si="218"/>
        <v>0</v>
      </c>
      <c r="DD682" t="s">
        <v>3</v>
      </c>
      <c r="DE682" t="s">
        <v>3</v>
      </c>
      <c r="DF682">
        <f>ROUND(ROUND(AE682*AI682,2)*CX682,2)</f>
        <v>13.03</v>
      </c>
      <c r="DG682">
        <f t="shared" si="221"/>
        <v>0</v>
      </c>
      <c r="DH682">
        <f t="shared" si="205"/>
        <v>0</v>
      </c>
      <c r="DI682">
        <f t="shared" si="206"/>
        <v>0</v>
      </c>
      <c r="DJ682">
        <f t="shared" si="225"/>
        <v>13.03</v>
      </c>
      <c r="DK682">
        <v>0</v>
      </c>
      <c r="DL682" t="s">
        <v>3</v>
      </c>
      <c r="DM682">
        <v>0</v>
      </c>
      <c r="DN682" t="s">
        <v>3</v>
      </c>
      <c r="DO682">
        <v>0</v>
      </c>
    </row>
    <row r="683" spans="1:119" x14ac:dyDescent="0.2">
      <c r="A683">
        <f>ROW(Source!A683)</f>
        <v>683</v>
      </c>
      <c r="B683">
        <v>72309884</v>
      </c>
      <c r="C683">
        <v>72320120</v>
      </c>
      <c r="D683">
        <v>68854405</v>
      </c>
      <c r="E683">
        <v>1</v>
      </c>
      <c r="F683">
        <v>1</v>
      </c>
      <c r="G683">
        <v>1</v>
      </c>
      <c r="H683">
        <v>3</v>
      </c>
      <c r="I683" t="s">
        <v>1103</v>
      </c>
      <c r="J683" t="s">
        <v>1104</v>
      </c>
      <c r="K683" t="s">
        <v>1105</v>
      </c>
      <c r="L683">
        <v>1339</v>
      </c>
      <c r="N683">
        <v>1007</v>
      </c>
      <c r="O683" t="s">
        <v>231</v>
      </c>
      <c r="P683" t="s">
        <v>231</v>
      </c>
      <c r="Q683">
        <v>1</v>
      </c>
      <c r="W683">
        <v>0</v>
      </c>
      <c r="X683">
        <v>85499050</v>
      </c>
      <c r="Y683">
        <f t="shared" si="216"/>
        <v>0.02</v>
      </c>
      <c r="AA683">
        <v>2006.46</v>
      </c>
      <c r="AB683">
        <v>0</v>
      </c>
      <c r="AC683">
        <v>0</v>
      </c>
      <c r="AD683">
        <v>0</v>
      </c>
      <c r="AE683">
        <v>565.20000000000005</v>
      </c>
      <c r="AF683">
        <v>0</v>
      </c>
      <c r="AG683">
        <v>0</v>
      </c>
      <c r="AH683">
        <v>0</v>
      </c>
      <c r="AI683">
        <v>3.55</v>
      </c>
      <c r="AJ683">
        <v>1</v>
      </c>
      <c r="AK683">
        <v>1</v>
      </c>
      <c r="AL683">
        <v>1</v>
      </c>
      <c r="AM683">
        <v>2</v>
      </c>
      <c r="AN683">
        <v>0</v>
      </c>
      <c r="AO683">
        <v>0</v>
      </c>
      <c r="AP683">
        <v>1</v>
      </c>
      <c r="AQ683">
        <v>1</v>
      </c>
      <c r="AR683">
        <v>0</v>
      </c>
      <c r="AS683" t="s">
        <v>3</v>
      </c>
      <c r="AT683">
        <v>0.02</v>
      </c>
      <c r="AU683" t="s">
        <v>3</v>
      </c>
      <c r="AV683">
        <v>0</v>
      </c>
      <c r="AW683">
        <v>2</v>
      </c>
      <c r="AX683">
        <v>72320143</v>
      </c>
      <c r="AY683">
        <v>1</v>
      </c>
      <c r="AZ683">
        <v>0</v>
      </c>
      <c r="BA683">
        <v>745</v>
      </c>
      <c r="BB683">
        <v>1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11.304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1</v>
      </c>
      <c r="BQ683">
        <v>11.304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1</v>
      </c>
      <c r="CV683">
        <v>0</v>
      </c>
      <c r="CW683">
        <v>0</v>
      </c>
      <c r="CX683">
        <f>ROUND(Y683*Source!I683,7)</f>
        <v>0.02</v>
      </c>
      <c r="CY683">
        <f t="shared" si="222"/>
        <v>2006.46</v>
      </c>
      <c r="CZ683">
        <f t="shared" si="223"/>
        <v>565.20000000000005</v>
      </c>
      <c r="DA683">
        <f t="shared" si="224"/>
        <v>3.55</v>
      </c>
      <c r="DB683">
        <f t="shared" si="217"/>
        <v>11.3</v>
      </c>
      <c r="DC683">
        <f t="shared" si="218"/>
        <v>0</v>
      </c>
      <c r="DD683" t="s">
        <v>3</v>
      </c>
      <c r="DE683" t="s">
        <v>3</v>
      </c>
      <c r="DF683">
        <f>ROUND(ROUND(AE683*AI683,2)*CX683,2)</f>
        <v>40.130000000000003</v>
      </c>
      <c r="DG683">
        <f t="shared" si="221"/>
        <v>0</v>
      </c>
      <c r="DH683">
        <f t="shared" si="205"/>
        <v>0</v>
      </c>
      <c r="DI683">
        <f t="shared" si="206"/>
        <v>0</v>
      </c>
      <c r="DJ683">
        <f t="shared" si="225"/>
        <v>40.130000000000003</v>
      </c>
      <c r="DK683">
        <v>0</v>
      </c>
      <c r="DL683" t="s">
        <v>3</v>
      </c>
      <c r="DM683">
        <v>0</v>
      </c>
      <c r="DN683" t="s">
        <v>3</v>
      </c>
      <c r="DO683">
        <v>0</v>
      </c>
    </row>
    <row r="684" spans="1:119" x14ac:dyDescent="0.2">
      <c r="A684">
        <f>ROW(Source!A683)</f>
        <v>683</v>
      </c>
      <c r="B684">
        <v>72309884</v>
      </c>
      <c r="C684">
        <v>72320120</v>
      </c>
      <c r="D684">
        <v>68854889</v>
      </c>
      <c r="E684">
        <v>1</v>
      </c>
      <c r="F684">
        <v>1</v>
      </c>
      <c r="G684">
        <v>1</v>
      </c>
      <c r="H684">
        <v>3</v>
      </c>
      <c r="I684" t="s">
        <v>1106</v>
      </c>
      <c r="J684" t="s">
        <v>1107</v>
      </c>
      <c r="K684" t="s">
        <v>1108</v>
      </c>
      <c r="L684">
        <v>1339</v>
      </c>
      <c r="N684">
        <v>1007</v>
      </c>
      <c r="O684" t="s">
        <v>231</v>
      </c>
      <c r="P684" t="s">
        <v>231</v>
      </c>
      <c r="Q684">
        <v>1</v>
      </c>
      <c r="W684">
        <v>0</v>
      </c>
      <c r="X684">
        <v>1446887125</v>
      </c>
      <c r="Y684">
        <f t="shared" si="216"/>
        <v>1E-3</v>
      </c>
      <c r="AA684">
        <v>6397.5</v>
      </c>
      <c r="AB684">
        <v>0</v>
      </c>
      <c r="AC684">
        <v>0</v>
      </c>
      <c r="AD684">
        <v>0</v>
      </c>
      <c r="AE684">
        <v>4442.71</v>
      </c>
      <c r="AF684">
        <v>0</v>
      </c>
      <c r="AG684">
        <v>0</v>
      </c>
      <c r="AH684">
        <v>0</v>
      </c>
      <c r="AI684">
        <v>1.44</v>
      </c>
      <c r="AJ684">
        <v>1</v>
      </c>
      <c r="AK684">
        <v>1</v>
      </c>
      <c r="AL684">
        <v>1</v>
      </c>
      <c r="AM684">
        <v>2</v>
      </c>
      <c r="AN684">
        <v>0</v>
      </c>
      <c r="AO684">
        <v>0</v>
      </c>
      <c r="AP684">
        <v>1</v>
      </c>
      <c r="AQ684">
        <v>1</v>
      </c>
      <c r="AR684">
        <v>0</v>
      </c>
      <c r="AS684" t="s">
        <v>3</v>
      </c>
      <c r="AT684">
        <v>1E-3</v>
      </c>
      <c r="AU684" t="s">
        <v>3</v>
      </c>
      <c r="AV684">
        <v>0</v>
      </c>
      <c r="AW684">
        <v>2</v>
      </c>
      <c r="AX684">
        <v>72320144</v>
      </c>
      <c r="AY684">
        <v>1</v>
      </c>
      <c r="AZ684">
        <v>0</v>
      </c>
      <c r="BA684">
        <v>746</v>
      </c>
      <c r="BB684">
        <v>1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4.4427099999999999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1</v>
      </c>
      <c r="BQ684">
        <v>4.4427099999999999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1</v>
      </c>
      <c r="CV684">
        <v>0</v>
      </c>
      <c r="CW684">
        <v>0</v>
      </c>
      <c r="CX684">
        <f>ROUND(Y684*Source!I683,7)</f>
        <v>1E-3</v>
      </c>
      <c r="CY684">
        <f t="shared" si="222"/>
        <v>6397.5</v>
      </c>
      <c r="CZ684">
        <f t="shared" si="223"/>
        <v>4442.71</v>
      </c>
      <c r="DA684">
        <f t="shared" si="224"/>
        <v>1.44</v>
      </c>
      <c r="DB684">
        <f t="shared" si="217"/>
        <v>4.4400000000000004</v>
      </c>
      <c r="DC684">
        <f t="shared" si="218"/>
        <v>0</v>
      </c>
      <c r="DD684" t="s">
        <v>3</v>
      </c>
      <c r="DE684" t="s">
        <v>3</v>
      </c>
      <c r="DF684">
        <f>ROUND(ROUND(AE684*AI684,2)*CX684,2)</f>
        <v>6.4</v>
      </c>
      <c r="DG684">
        <f t="shared" si="221"/>
        <v>0</v>
      </c>
      <c r="DH684">
        <f t="shared" si="205"/>
        <v>0</v>
      </c>
      <c r="DI684">
        <f t="shared" si="206"/>
        <v>0</v>
      </c>
      <c r="DJ684">
        <f t="shared" si="225"/>
        <v>6.4</v>
      </c>
      <c r="DK684">
        <v>0</v>
      </c>
      <c r="DL684" t="s">
        <v>3</v>
      </c>
      <c r="DM684">
        <v>0</v>
      </c>
      <c r="DN684" t="s">
        <v>3</v>
      </c>
      <c r="DO684">
        <v>0</v>
      </c>
    </row>
    <row r="685" spans="1:119" x14ac:dyDescent="0.2">
      <c r="A685">
        <f>ROW(Source!A685)</f>
        <v>685</v>
      </c>
      <c r="B685">
        <v>72309884</v>
      </c>
      <c r="C685">
        <v>72320149</v>
      </c>
      <c r="D685">
        <v>20056683</v>
      </c>
      <c r="E685">
        <v>117</v>
      </c>
      <c r="F685">
        <v>1</v>
      </c>
      <c r="G685">
        <v>1</v>
      </c>
      <c r="H685">
        <v>1</v>
      </c>
      <c r="I685" t="s">
        <v>1010</v>
      </c>
      <c r="J685" t="s">
        <v>3</v>
      </c>
      <c r="K685" t="s">
        <v>1011</v>
      </c>
      <c r="L685">
        <v>1191</v>
      </c>
      <c r="N685">
        <v>1013</v>
      </c>
      <c r="O685" t="s">
        <v>922</v>
      </c>
      <c r="P685" t="s">
        <v>922</v>
      </c>
      <c r="Q685">
        <v>1</v>
      </c>
      <c r="W685">
        <v>0</v>
      </c>
      <c r="X685">
        <v>1521243167</v>
      </c>
      <c r="Y685">
        <f t="shared" si="216"/>
        <v>5.7</v>
      </c>
      <c r="AA685">
        <v>0</v>
      </c>
      <c r="AB685">
        <v>0</v>
      </c>
      <c r="AC685">
        <v>0</v>
      </c>
      <c r="AD685">
        <v>435.05</v>
      </c>
      <c r="AE685">
        <v>0</v>
      </c>
      <c r="AF685">
        <v>0</v>
      </c>
      <c r="AG685">
        <v>0</v>
      </c>
      <c r="AH685">
        <v>435.05</v>
      </c>
      <c r="AI685">
        <v>1</v>
      </c>
      <c r="AJ685">
        <v>1</v>
      </c>
      <c r="AK685">
        <v>1</v>
      </c>
      <c r="AL685">
        <v>1</v>
      </c>
      <c r="AM685">
        <v>-2</v>
      </c>
      <c r="AN685">
        <v>0</v>
      </c>
      <c r="AO685">
        <v>0</v>
      </c>
      <c r="AP685">
        <v>1</v>
      </c>
      <c r="AQ685">
        <v>1</v>
      </c>
      <c r="AR685">
        <v>0</v>
      </c>
      <c r="AS685" t="s">
        <v>3</v>
      </c>
      <c r="AT685">
        <v>5.7</v>
      </c>
      <c r="AU685" t="s">
        <v>3</v>
      </c>
      <c r="AV685">
        <v>1</v>
      </c>
      <c r="AW685">
        <v>2</v>
      </c>
      <c r="AX685">
        <v>72320155</v>
      </c>
      <c r="AY685">
        <v>2</v>
      </c>
      <c r="AZ685">
        <v>131072</v>
      </c>
      <c r="BA685">
        <v>750</v>
      </c>
      <c r="BB685">
        <v>1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2479.7850000000003</v>
      </c>
      <c r="BN685">
        <v>5.7</v>
      </c>
      <c r="BO685">
        <v>0</v>
      </c>
      <c r="BP685">
        <v>1</v>
      </c>
      <c r="BQ685">
        <v>0</v>
      </c>
      <c r="BR685">
        <v>0</v>
      </c>
      <c r="BS685">
        <v>0</v>
      </c>
      <c r="BT685">
        <v>2479.7850000000003</v>
      </c>
      <c r="BU685">
        <v>5.7</v>
      </c>
      <c r="BV685">
        <v>0</v>
      </c>
      <c r="BW685">
        <v>1</v>
      </c>
      <c r="CU685">
        <f>ROUND(AT685*Source!I685*AH685*AL685,2)</f>
        <v>24.8</v>
      </c>
      <c r="CV685">
        <f>ROUND(Y685*Source!I685,7)</f>
        <v>5.7000000000000002E-2</v>
      </c>
      <c r="CW685">
        <v>0</v>
      </c>
      <c r="CX685">
        <f>ROUND(Y685*Source!I685,7)</f>
        <v>5.7000000000000002E-2</v>
      </c>
      <c r="CY685">
        <f>AD685</f>
        <v>435.05</v>
      </c>
      <c r="CZ685">
        <f>AH685</f>
        <v>435.05</v>
      </c>
      <c r="DA685">
        <f>AL685</f>
        <v>1</v>
      </c>
      <c r="DB685">
        <f t="shared" si="217"/>
        <v>2479.79</v>
      </c>
      <c r="DC685">
        <f t="shared" si="218"/>
        <v>0</v>
      </c>
      <c r="DD685" t="s">
        <v>3</v>
      </c>
      <c r="DE685" t="s">
        <v>3</v>
      </c>
      <c r="DF685">
        <f>ROUND(ROUND(AE685,2)*CX685,2)</f>
        <v>0</v>
      </c>
      <c r="DG685">
        <f t="shared" si="221"/>
        <v>0</v>
      </c>
      <c r="DH685">
        <f t="shared" si="205"/>
        <v>0</v>
      </c>
      <c r="DI685">
        <f t="shared" si="206"/>
        <v>24.8</v>
      </c>
      <c r="DJ685">
        <f>DI685</f>
        <v>24.8</v>
      </c>
      <c r="DK685">
        <v>1</v>
      </c>
      <c r="DL685" t="s">
        <v>3</v>
      </c>
      <c r="DM685">
        <v>0</v>
      </c>
      <c r="DN685" t="s">
        <v>3</v>
      </c>
      <c r="DO685">
        <v>0</v>
      </c>
    </row>
    <row r="686" spans="1:119" x14ac:dyDescent="0.2">
      <c r="A686">
        <f>ROW(Source!A685)</f>
        <v>685</v>
      </c>
      <c r="B686">
        <v>72309884</v>
      </c>
      <c r="C686">
        <v>72320149</v>
      </c>
      <c r="D686">
        <v>68783264</v>
      </c>
      <c r="E686">
        <v>1</v>
      </c>
      <c r="F686">
        <v>1</v>
      </c>
      <c r="G686">
        <v>1</v>
      </c>
      <c r="H686">
        <v>2</v>
      </c>
      <c r="I686" t="s">
        <v>1012</v>
      </c>
      <c r="J686" t="s">
        <v>1013</v>
      </c>
      <c r="K686" t="s">
        <v>1014</v>
      </c>
      <c r="L686">
        <v>1368</v>
      </c>
      <c r="N686">
        <v>1011</v>
      </c>
      <c r="O686" t="s">
        <v>926</v>
      </c>
      <c r="P686" t="s">
        <v>926</v>
      </c>
      <c r="Q686">
        <v>1</v>
      </c>
      <c r="W686">
        <v>0</v>
      </c>
      <c r="X686">
        <v>1607532600</v>
      </c>
      <c r="Y686">
        <f t="shared" si="216"/>
        <v>0.9</v>
      </c>
      <c r="AA686">
        <v>0</v>
      </c>
      <c r="AB686">
        <v>460.05</v>
      </c>
      <c r="AC686">
        <v>0</v>
      </c>
      <c r="AD686">
        <v>0</v>
      </c>
      <c r="AE686">
        <v>0</v>
      </c>
      <c r="AF686">
        <v>345.9</v>
      </c>
      <c r="AG686">
        <v>0</v>
      </c>
      <c r="AH686">
        <v>0</v>
      </c>
      <c r="AI686">
        <v>1</v>
      </c>
      <c r="AJ686">
        <v>1.33</v>
      </c>
      <c r="AK686">
        <v>1</v>
      </c>
      <c r="AL686">
        <v>1</v>
      </c>
      <c r="AM686">
        <v>2</v>
      </c>
      <c r="AN686">
        <v>0</v>
      </c>
      <c r="AO686">
        <v>0</v>
      </c>
      <c r="AP686">
        <v>1</v>
      </c>
      <c r="AQ686">
        <v>1</v>
      </c>
      <c r="AR686">
        <v>0</v>
      </c>
      <c r="AS686" t="s">
        <v>3</v>
      </c>
      <c r="AT686">
        <v>0.9</v>
      </c>
      <c r="AU686" t="s">
        <v>3</v>
      </c>
      <c r="AV686">
        <v>1</v>
      </c>
      <c r="AW686">
        <v>2</v>
      </c>
      <c r="AX686">
        <v>72320156</v>
      </c>
      <c r="AY686">
        <v>1</v>
      </c>
      <c r="AZ686">
        <v>0</v>
      </c>
      <c r="BA686">
        <v>751</v>
      </c>
      <c r="BB686">
        <v>1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311.31</v>
      </c>
      <c r="BL686">
        <v>0</v>
      </c>
      <c r="BM686">
        <v>0</v>
      </c>
      <c r="BN686">
        <v>0</v>
      </c>
      <c r="BO686">
        <v>0</v>
      </c>
      <c r="BP686">
        <v>1</v>
      </c>
      <c r="BQ686">
        <v>0</v>
      </c>
      <c r="BR686">
        <v>311.31</v>
      </c>
      <c r="BS686">
        <v>0</v>
      </c>
      <c r="BT686">
        <v>0</v>
      </c>
      <c r="BU686">
        <v>0</v>
      </c>
      <c r="BV686">
        <v>0</v>
      </c>
      <c r="BW686">
        <v>1</v>
      </c>
      <c r="CV686">
        <v>0</v>
      </c>
      <c r="CW686">
        <f>ROUND(Y686*Source!I685*DO686,7)</f>
        <v>0</v>
      </c>
      <c r="CX686">
        <f>ROUND(Y686*Source!I685,7)</f>
        <v>8.9999999999999993E-3</v>
      </c>
      <c r="CY686">
        <f>AB686</f>
        <v>460.05</v>
      </c>
      <c r="CZ686">
        <f>AF686</f>
        <v>345.9</v>
      </c>
      <c r="DA686">
        <f>AJ686</f>
        <v>1.33</v>
      </c>
      <c r="DB686">
        <f t="shared" si="217"/>
        <v>311.31</v>
      </c>
      <c r="DC686">
        <f t="shared" si="218"/>
        <v>0</v>
      </c>
      <c r="DD686" t="s">
        <v>3</v>
      </c>
      <c r="DE686" t="s">
        <v>3</v>
      </c>
      <c r="DF686">
        <f>ROUND(ROUND(AE686,2)*CX686,2)</f>
        <v>0</v>
      </c>
      <c r="DG686">
        <f>ROUND(ROUND(AF686*AJ686,2)*CX686,2)</f>
        <v>4.1399999999999997</v>
      </c>
      <c r="DH686">
        <f t="shared" si="205"/>
        <v>0</v>
      </c>
      <c r="DI686">
        <f t="shared" si="206"/>
        <v>0</v>
      </c>
      <c r="DJ686">
        <f>DG686+DH686</f>
        <v>4.1399999999999997</v>
      </c>
      <c r="DK686">
        <v>0</v>
      </c>
      <c r="DL686" t="s">
        <v>3</v>
      </c>
      <c r="DM686">
        <v>0</v>
      </c>
      <c r="DN686" t="s">
        <v>3</v>
      </c>
      <c r="DO686">
        <v>0</v>
      </c>
    </row>
    <row r="687" spans="1:119" x14ac:dyDescent="0.2">
      <c r="A687">
        <f>ROW(Source!A685)</f>
        <v>685</v>
      </c>
      <c r="B687">
        <v>72309884</v>
      </c>
      <c r="C687">
        <v>72320149</v>
      </c>
      <c r="D687">
        <v>68784085</v>
      </c>
      <c r="E687">
        <v>1</v>
      </c>
      <c r="F687">
        <v>1</v>
      </c>
      <c r="G687">
        <v>1</v>
      </c>
      <c r="H687">
        <v>2</v>
      </c>
      <c r="I687" t="s">
        <v>1015</v>
      </c>
      <c r="J687" t="s">
        <v>1016</v>
      </c>
      <c r="K687" t="s">
        <v>1017</v>
      </c>
      <c r="L687">
        <v>1368</v>
      </c>
      <c r="N687">
        <v>1011</v>
      </c>
      <c r="O687" t="s">
        <v>926</v>
      </c>
      <c r="P687" t="s">
        <v>926</v>
      </c>
      <c r="Q687">
        <v>1</v>
      </c>
      <c r="W687">
        <v>0</v>
      </c>
      <c r="X687">
        <v>1814047766</v>
      </c>
      <c r="Y687">
        <f t="shared" si="216"/>
        <v>0.48</v>
      </c>
      <c r="AA687">
        <v>0</v>
      </c>
      <c r="AB687">
        <v>47.48</v>
      </c>
      <c r="AC687">
        <v>0</v>
      </c>
      <c r="AD687">
        <v>0</v>
      </c>
      <c r="AE687">
        <v>0</v>
      </c>
      <c r="AF687">
        <v>27.13</v>
      </c>
      <c r="AG687">
        <v>0</v>
      </c>
      <c r="AH687">
        <v>0</v>
      </c>
      <c r="AI687">
        <v>1</v>
      </c>
      <c r="AJ687">
        <v>1.75</v>
      </c>
      <c r="AK687">
        <v>1</v>
      </c>
      <c r="AL687">
        <v>1</v>
      </c>
      <c r="AM687">
        <v>2</v>
      </c>
      <c r="AN687">
        <v>0</v>
      </c>
      <c r="AO687">
        <v>0</v>
      </c>
      <c r="AP687">
        <v>1</v>
      </c>
      <c r="AQ687">
        <v>1</v>
      </c>
      <c r="AR687">
        <v>0</v>
      </c>
      <c r="AS687" t="s">
        <v>3</v>
      </c>
      <c r="AT687">
        <v>0.48</v>
      </c>
      <c r="AU687" t="s">
        <v>3</v>
      </c>
      <c r="AV687">
        <v>1</v>
      </c>
      <c r="AW687">
        <v>2</v>
      </c>
      <c r="AX687">
        <v>72320157</v>
      </c>
      <c r="AY687">
        <v>1</v>
      </c>
      <c r="AZ687">
        <v>0</v>
      </c>
      <c r="BA687">
        <v>752</v>
      </c>
      <c r="BB687">
        <v>1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13.022399999999999</v>
      </c>
      <c r="BL687">
        <v>0</v>
      </c>
      <c r="BM687">
        <v>0</v>
      </c>
      <c r="BN687">
        <v>0</v>
      </c>
      <c r="BO687">
        <v>0</v>
      </c>
      <c r="BP687">
        <v>1</v>
      </c>
      <c r="BQ687">
        <v>0</v>
      </c>
      <c r="BR687">
        <v>13.022399999999999</v>
      </c>
      <c r="BS687">
        <v>0</v>
      </c>
      <c r="BT687">
        <v>0</v>
      </c>
      <c r="BU687">
        <v>0</v>
      </c>
      <c r="BV687">
        <v>0</v>
      </c>
      <c r="BW687">
        <v>1</v>
      </c>
      <c r="CV687">
        <v>0</v>
      </c>
      <c r="CW687">
        <f>ROUND(Y687*Source!I685*DO687,7)</f>
        <v>0</v>
      </c>
      <c r="CX687">
        <f>ROUND(Y687*Source!I685,7)</f>
        <v>4.7999999999999996E-3</v>
      </c>
      <c r="CY687">
        <f>AB687</f>
        <v>47.48</v>
      </c>
      <c r="CZ687">
        <f>AF687</f>
        <v>27.13</v>
      </c>
      <c r="DA687">
        <f>AJ687</f>
        <v>1.75</v>
      </c>
      <c r="DB687">
        <f t="shared" si="217"/>
        <v>13.02</v>
      </c>
      <c r="DC687">
        <f t="shared" si="218"/>
        <v>0</v>
      </c>
      <c r="DD687" t="s">
        <v>3</v>
      </c>
      <c r="DE687" t="s">
        <v>3</v>
      </c>
      <c r="DF687">
        <f>ROUND(ROUND(AE687,2)*CX687,2)</f>
        <v>0</v>
      </c>
      <c r="DG687">
        <f>ROUND(ROUND(AF687*AJ687,2)*CX687,2)</f>
        <v>0.23</v>
      </c>
      <c r="DH687">
        <f t="shared" si="205"/>
        <v>0</v>
      </c>
      <c r="DI687">
        <f t="shared" si="206"/>
        <v>0</v>
      </c>
      <c r="DJ687">
        <f>DG687+DH687</f>
        <v>0.23</v>
      </c>
      <c r="DK687">
        <v>0</v>
      </c>
      <c r="DL687" t="s">
        <v>3</v>
      </c>
      <c r="DM687">
        <v>0</v>
      </c>
      <c r="DN687" t="s">
        <v>3</v>
      </c>
      <c r="DO687">
        <v>0</v>
      </c>
    </row>
    <row r="688" spans="1:119" x14ac:dyDescent="0.2">
      <c r="A688">
        <f>ROW(Source!A685)</f>
        <v>685</v>
      </c>
      <c r="B688">
        <v>72309884</v>
      </c>
      <c r="C688">
        <v>72320149</v>
      </c>
      <c r="D688">
        <v>68893836</v>
      </c>
      <c r="E688">
        <v>1</v>
      </c>
      <c r="F688">
        <v>1</v>
      </c>
      <c r="G688">
        <v>1</v>
      </c>
      <c r="H688">
        <v>3</v>
      </c>
      <c r="I688" t="s">
        <v>285</v>
      </c>
      <c r="J688" t="s">
        <v>287</v>
      </c>
      <c r="K688" t="s">
        <v>286</v>
      </c>
      <c r="L688">
        <v>1301</v>
      </c>
      <c r="N688">
        <v>1003</v>
      </c>
      <c r="O688" t="s">
        <v>113</v>
      </c>
      <c r="P688" t="s">
        <v>113</v>
      </c>
      <c r="Q688">
        <v>1</v>
      </c>
      <c r="W688">
        <v>0</v>
      </c>
      <c r="X688">
        <v>185860161</v>
      </c>
      <c r="Y688">
        <f t="shared" si="216"/>
        <v>100</v>
      </c>
      <c r="AA688">
        <v>57.83</v>
      </c>
      <c r="AB688">
        <v>0</v>
      </c>
      <c r="AC688">
        <v>0</v>
      </c>
      <c r="AD688">
        <v>0</v>
      </c>
      <c r="AE688">
        <v>56.15</v>
      </c>
      <c r="AF688">
        <v>0</v>
      </c>
      <c r="AG688">
        <v>0</v>
      </c>
      <c r="AH688">
        <v>0</v>
      </c>
      <c r="AI688">
        <v>1.03</v>
      </c>
      <c r="AJ688">
        <v>1</v>
      </c>
      <c r="AK688">
        <v>1</v>
      </c>
      <c r="AL688">
        <v>1</v>
      </c>
      <c r="AM688">
        <v>2</v>
      </c>
      <c r="AN688">
        <v>0</v>
      </c>
      <c r="AO688">
        <v>0</v>
      </c>
      <c r="AP688">
        <v>1</v>
      </c>
      <c r="AQ688">
        <v>0</v>
      </c>
      <c r="AR688">
        <v>0</v>
      </c>
      <c r="AS688" t="s">
        <v>3</v>
      </c>
      <c r="AT688">
        <v>100</v>
      </c>
      <c r="AU688" t="s">
        <v>3</v>
      </c>
      <c r="AV688">
        <v>0</v>
      </c>
      <c r="AW688">
        <v>1</v>
      </c>
      <c r="AX688">
        <v>-1</v>
      </c>
      <c r="AY688">
        <v>0</v>
      </c>
      <c r="AZ688">
        <v>0</v>
      </c>
      <c r="BA688" t="s">
        <v>3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CV688">
        <v>0</v>
      </c>
      <c r="CW688">
        <v>0</v>
      </c>
      <c r="CX688">
        <f>ROUND(Y688*Source!I685,7)</f>
        <v>1</v>
      </c>
      <c r="CY688">
        <f>AA688</f>
        <v>57.83</v>
      </c>
      <c r="CZ688">
        <f>AE688</f>
        <v>56.15</v>
      </c>
      <c r="DA688">
        <f>AI688</f>
        <v>1.03</v>
      </c>
      <c r="DB688">
        <f t="shared" si="217"/>
        <v>5615</v>
      </c>
      <c r="DC688">
        <f t="shared" si="218"/>
        <v>0</v>
      </c>
      <c r="DD688" t="s">
        <v>3</v>
      </c>
      <c r="DE688" t="s">
        <v>3</v>
      </c>
      <c r="DF688">
        <f>ROUND(ROUND(AE688*AI688,2)*CX688,2)</f>
        <v>57.83</v>
      </c>
      <c r="DG688">
        <f t="shared" ref="DG688:DG696" si="226">ROUND(ROUND(AF688,2)*CX688,2)</f>
        <v>0</v>
      </c>
      <c r="DH688">
        <f t="shared" si="205"/>
        <v>0</v>
      </c>
      <c r="DI688">
        <f t="shared" si="206"/>
        <v>0</v>
      </c>
      <c r="DJ688">
        <f>DF688</f>
        <v>57.83</v>
      </c>
      <c r="DK688">
        <v>0</v>
      </c>
      <c r="DL688" t="s">
        <v>3</v>
      </c>
      <c r="DM688">
        <v>0</v>
      </c>
      <c r="DN688" t="s">
        <v>3</v>
      </c>
      <c r="DO688">
        <v>0</v>
      </c>
    </row>
    <row r="689" spans="1:119" x14ac:dyDescent="0.2">
      <c r="A689">
        <f>ROW(Source!A685)</f>
        <v>685</v>
      </c>
      <c r="B689">
        <v>72309884</v>
      </c>
      <c r="C689">
        <v>72320149</v>
      </c>
      <c r="D689">
        <v>68894955</v>
      </c>
      <c r="E689">
        <v>1</v>
      </c>
      <c r="F689">
        <v>1</v>
      </c>
      <c r="G689">
        <v>1</v>
      </c>
      <c r="H689">
        <v>3</v>
      </c>
      <c r="I689" t="s">
        <v>1018</v>
      </c>
      <c r="J689" t="s">
        <v>1019</v>
      </c>
      <c r="K689" t="s">
        <v>1020</v>
      </c>
      <c r="L689">
        <v>1371</v>
      </c>
      <c r="N689">
        <v>1013</v>
      </c>
      <c r="O689" t="s">
        <v>118</v>
      </c>
      <c r="P689" t="s">
        <v>118</v>
      </c>
      <c r="Q689">
        <v>1</v>
      </c>
      <c r="W689">
        <v>0</v>
      </c>
      <c r="X689">
        <v>-1482153053</v>
      </c>
      <c r="Y689">
        <f t="shared" si="216"/>
        <v>0</v>
      </c>
      <c r="AA689">
        <v>69.16</v>
      </c>
      <c r="AB689">
        <v>0</v>
      </c>
      <c r="AC689">
        <v>0</v>
      </c>
      <c r="AD689">
        <v>0</v>
      </c>
      <c r="AE689">
        <v>68.48</v>
      </c>
      <c r="AF689">
        <v>0</v>
      </c>
      <c r="AG689">
        <v>0</v>
      </c>
      <c r="AH689">
        <v>0</v>
      </c>
      <c r="AI689">
        <v>1.01</v>
      </c>
      <c r="AJ689">
        <v>1</v>
      </c>
      <c r="AK689">
        <v>1</v>
      </c>
      <c r="AL689">
        <v>1</v>
      </c>
      <c r="AM689">
        <v>2</v>
      </c>
      <c r="AN689">
        <v>0</v>
      </c>
      <c r="AO689">
        <v>0</v>
      </c>
      <c r="AP689">
        <v>1</v>
      </c>
      <c r="AQ689">
        <v>1</v>
      </c>
      <c r="AR689">
        <v>0</v>
      </c>
      <c r="AS689" t="s">
        <v>3</v>
      </c>
      <c r="AT689">
        <v>0</v>
      </c>
      <c r="AU689" t="s">
        <v>3</v>
      </c>
      <c r="AV689">
        <v>0</v>
      </c>
      <c r="AW689">
        <v>2</v>
      </c>
      <c r="AX689">
        <v>72320159</v>
      </c>
      <c r="AY689">
        <v>1</v>
      </c>
      <c r="AZ689">
        <v>6144</v>
      </c>
      <c r="BA689">
        <v>754</v>
      </c>
      <c r="BB689">
        <v>1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CV689">
        <v>0</v>
      </c>
      <c r="CW689">
        <v>0</v>
      </c>
      <c r="CX689">
        <f>ROUND(Y689*Source!I685,7)</f>
        <v>0</v>
      </c>
      <c r="CY689">
        <f>AA689</f>
        <v>69.16</v>
      </c>
      <c r="CZ689">
        <f>AE689</f>
        <v>68.48</v>
      </c>
      <c r="DA689">
        <f>AI689</f>
        <v>1.01</v>
      </c>
      <c r="DB689">
        <f t="shared" si="217"/>
        <v>0</v>
      </c>
      <c r="DC689">
        <f t="shared" si="218"/>
        <v>0</v>
      </c>
      <c r="DD689" t="s">
        <v>3</v>
      </c>
      <c r="DE689" t="s">
        <v>3</v>
      </c>
      <c r="DF689">
        <f>ROUND(ROUND(AE689*AI689,2)*CX689,2)</f>
        <v>0</v>
      </c>
      <c r="DG689">
        <f t="shared" si="226"/>
        <v>0</v>
      </c>
      <c r="DH689">
        <f t="shared" si="205"/>
        <v>0</v>
      </c>
      <c r="DI689">
        <f t="shared" si="206"/>
        <v>0</v>
      </c>
      <c r="DJ689">
        <f>DF689</f>
        <v>0</v>
      </c>
      <c r="DK689">
        <v>0</v>
      </c>
      <c r="DL689" t="s">
        <v>3</v>
      </c>
      <c r="DM689">
        <v>0</v>
      </c>
      <c r="DN689" t="s">
        <v>3</v>
      </c>
      <c r="DO689">
        <v>0</v>
      </c>
    </row>
    <row r="690" spans="1:119" x14ac:dyDescent="0.2">
      <c r="A690">
        <f>ROW(Source!A687)</f>
        <v>687</v>
      </c>
      <c r="B690">
        <v>72309884</v>
      </c>
      <c r="C690">
        <v>72320161</v>
      </c>
      <c r="D690">
        <v>68776566</v>
      </c>
      <c r="E690">
        <v>117</v>
      </c>
      <c r="F690">
        <v>1</v>
      </c>
      <c r="G690">
        <v>1</v>
      </c>
      <c r="H690">
        <v>1</v>
      </c>
      <c r="I690" t="s">
        <v>1035</v>
      </c>
      <c r="J690" t="s">
        <v>3</v>
      </c>
      <c r="K690" t="s">
        <v>1036</v>
      </c>
      <c r="L690">
        <v>1369</v>
      </c>
      <c r="N690">
        <v>1013</v>
      </c>
      <c r="O690" t="s">
        <v>1037</v>
      </c>
      <c r="P690" t="s">
        <v>1037</v>
      </c>
      <c r="Q690">
        <v>1</v>
      </c>
      <c r="W690">
        <v>0</v>
      </c>
      <c r="X690">
        <v>-236928766</v>
      </c>
      <c r="Y690">
        <f t="shared" si="216"/>
        <v>45.66</v>
      </c>
      <c r="AA690">
        <v>0</v>
      </c>
      <c r="AB690">
        <v>0</v>
      </c>
      <c r="AC690">
        <v>0</v>
      </c>
      <c r="AD690">
        <v>320.41000000000003</v>
      </c>
      <c r="AE690">
        <v>0</v>
      </c>
      <c r="AF690">
        <v>0</v>
      </c>
      <c r="AG690">
        <v>0</v>
      </c>
      <c r="AH690">
        <v>320.41000000000003</v>
      </c>
      <c r="AI690">
        <v>1</v>
      </c>
      <c r="AJ690">
        <v>1</v>
      </c>
      <c r="AK690">
        <v>1</v>
      </c>
      <c r="AL690">
        <v>1</v>
      </c>
      <c r="AM690">
        <v>-2</v>
      </c>
      <c r="AN690">
        <v>0</v>
      </c>
      <c r="AO690">
        <v>0</v>
      </c>
      <c r="AP690">
        <v>1</v>
      </c>
      <c r="AQ690">
        <v>1</v>
      </c>
      <c r="AR690">
        <v>0</v>
      </c>
      <c r="AS690" t="s">
        <v>3</v>
      </c>
      <c r="AT690">
        <v>45.66</v>
      </c>
      <c r="AU690" t="s">
        <v>3</v>
      </c>
      <c r="AV690">
        <v>1</v>
      </c>
      <c r="AW690">
        <v>2</v>
      </c>
      <c r="AX690">
        <v>72320176</v>
      </c>
      <c r="AY690">
        <v>2</v>
      </c>
      <c r="AZ690">
        <v>131072</v>
      </c>
      <c r="BA690">
        <v>755</v>
      </c>
      <c r="BB690">
        <v>1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14629.920599999999</v>
      </c>
      <c r="BN690">
        <v>45.66</v>
      </c>
      <c r="BO690">
        <v>0</v>
      </c>
      <c r="BP690">
        <v>1</v>
      </c>
      <c r="BQ690">
        <v>0</v>
      </c>
      <c r="BR690">
        <v>0</v>
      </c>
      <c r="BS690">
        <v>0</v>
      </c>
      <c r="BT690">
        <v>14629.920599999999</v>
      </c>
      <c r="BU690">
        <v>45.66</v>
      </c>
      <c r="BV690">
        <v>0</v>
      </c>
      <c r="BW690">
        <v>1</v>
      </c>
      <c r="CU690">
        <f>ROUND(AT690*Source!I687*AH690*AL690,2)</f>
        <v>14.63</v>
      </c>
      <c r="CV690">
        <f>ROUND(Y690*Source!I687,7)</f>
        <v>4.5659999999999999E-2</v>
      </c>
      <c r="CW690">
        <v>0</v>
      </c>
      <c r="CX690">
        <f>ROUND(Y690*Source!I687,7)</f>
        <v>4.5659999999999999E-2</v>
      </c>
      <c r="CY690">
        <f t="shared" ref="CY690:CY695" si="227">AD690</f>
        <v>320.41000000000003</v>
      </c>
      <c r="CZ690">
        <f t="shared" ref="CZ690:CZ695" si="228">AH690</f>
        <v>320.41000000000003</v>
      </c>
      <c r="DA690">
        <f t="shared" ref="DA690:DA695" si="229">AL690</f>
        <v>1</v>
      </c>
      <c r="DB690">
        <f t="shared" si="217"/>
        <v>14629.92</v>
      </c>
      <c r="DC690">
        <f t="shared" si="218"/>
        <v>0</v>
      </c>
      <c r="DD690" t="s">
        <v>3</v>
      </c>
      <c r="DE690" t="s">
        <v>3</v>
      </c>
      <c r="DF690">
        <f t="shared" ref="DF690:DF699" si="230">ROUND(ROUND(AE690,2)*CX690,2)</f>
        <v>0</v>
      </c>
      <c r="DG690">
        <f t="shared" si="226"/>
        <v>0</v>
      </c>
      <c r="DH690">
        <f t="shared" si="205"/>
        <v>0</v>
      </c>
      <c r="DI690">
        <f t="shared" si="206"/>
        <v>14.63</v>
      </c>
      <c r="DJ690">
        <f t="shared" ref="DJ690:DJ695" si="231">DI690</f>
        <v>14.63</v>
      </c>
      <c r="DK690">
        <v>1</v>
      </c>
      <c r="DL690" t="s">
        <v>3</v>
      </c>
      <c r="DM690">
        <v>0</v>
      </c>
      <c r="DN690" t="s">
        <v>3</v>
      </c>
      <c r="DO690">
        <v>0</v>
      </c>
    </row>
    <row r="691" spans="1:119" x14ac:dyDescent="0.2">
      <c r="A691">
        <f>ROW(Source!A687)</f>
        <v>687</v>
      </c>
      <c r="B691">
        <v>72309884</v>
      </c>
      <c r="C691">
        <v>72320161</v>
      </c>
      <c r="D691">
        <v>68776568</v>
      </c>
      <c r="E691">
        <v>117</v>
      </c>
      <c r="F691">
        <v>1</v>
      </c>
      <c r="G691">
        <v>1</v>
      </c>
      <c r="H691">
        <v>1</v>
      </c>
      <c r="I691" t="s">
        <v>1109</v>
      </c>
      <c r="J691" t="s">
        <v>3</v>
      </c>
      <c r="K691" t="s">
        <v>1110</v>
      </c>
      <c r="L691">
        <v>1369</v>
      </c>
      <c r="N691">
        <v>1013</v>
      </c>
      <c r="O691" t="s">
        <v>1037</v>
      </c>
      <c r="P691" t="s">
        <v>1037</v>
      </c>
      <c r="Q691">
        <v>1</v>
      </c>
      <c r="W691">
        <v>0</v>
      </c>
      <c r="X691">
        <v>-587036825</v>
      </c>
      <c r="Y691">
        <f t="shared" si="216"/>
        <v>135.96</v>
      </c>
      <c r="AA691">
        <v>0</v>
      </c>
      <c r="AB691">
        <v>0</v>
      </c>
      <c r="AC691">
        <v>0</v>
      </c>
      <c r="AD691">
        <v>349.8</v>
      </c>
      <c r="AE691">
        <v>0</v>
      </c>
      <c r="AF691">
        <v>0</v>
      </c>
      <c r="AG691">
        <v>0</v>
      </c>
      <c r="AH691">
        <v>349.8</v>
      </c>
      <c r="AI691">
        <v>1</v>
      </c>
      <c r="AJ691">
        <v>1</v>
      </c>
      <c r="AK691">
        <v>1</v>
      </c>
      <c r="AL691">
        <v>1</v>
      </c>
      <c r="AM691">
        <v>-2</v>
      </c>
      <c r="AN691">
        <v>0</v>
      </c>
      <c r="AO691">
        <v>0</v>
      </c>
      <c r="AP691">
        <v>1</v>
      </c>
      <c r="AQ691">
        <v>1</v>
      </c>
      <c r="AR691">
        <v>0</v>
      </c>
      <c r="AS691" t="s">
        <v>3</v>
      </c>
      <c r="AT691">
        <v>135.96</v>
      </c>
      <c r="AU691" t="s">
        <v>3</v>
      </c>
      <c r="AV691">
        <v>1</v>
      </c>
      <c r="AW691">
        <v>2</v>
      </c>
      <c r="AX691">
        <v>72320177</v>
      </c>
      <c r="AY691">
        <v>2</v>
      </c>
      <c r="AZ691">
        <v>131072</v>
      </c>
      <c r="BA691">
        <v>756</v>
      </c>
      <c r="BB691">
        <v>1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47558.808000000005</v>
      </c>
      <c r="BN691">
        <v>135.96</v>
      </c>
      <c r="BO691">
        <v>0</v>
      </c>
      <c r="BP691">
        <v>1</v>
      </c>
      <c r="BQ691">
        <v>0</v>
      </c>
      <c r="BR691">
        <v>0</v>
      </c>
      <c r="BS691">
        <v>0</v>
      </c>
      <c r="BT691">
        <v>47558.808000000005</v>
      </c>
      <c r="BU691">
        <v>135.96</v>
      </c>
      <c r="BV691">
        <v>0</v>
      </c>
      <c r="BW691">
        <v>1</v>
      </c>
      <c r="CU691">
        <f>ROUND(AT691*Source!I687*AH691*AL691,2)</f>
        <v>47.56</v>
      </c>
      <c r="CV691">
        <f>ROUND(Y691*Source!I687,7)</f>
        <v>0.13596</v>
      </c>
      <c r="CW691">
        <v>0</v>
      </c>
      <c r="CX691">
        <f>ROUND(Y691*Source!I687,7)</f>
        <v>0.13596</v>
      </c>
      <c r="CY691">
        <f t="shared" si="227"/>
        <v>349.8</v>
      </c>
      <c r="CZ691">
        <f t="shared" si="228"/>
        <v>349.8</v>
      </c>
      <c r="DA691">
        <f t="shared" si="229"/>
        <v>1</v>
      </c>
      <c r="DB691">
        <f t="shared" si="217"/>
        <v>47558.81</v>
      </c>
      <c r="DC691">
        <f t="shared" si="218"/>
        <v>0</v>
      </c>
      <c r="DD691" t="s">
        <v>3</v>
      </c>
      <c r="DE691" t="s">
        <v>3</v>
      </c>
      <c r="DF691">
        <f t="shared" si="230"/>
        <v>0</v>
      </c>
      <c r="DG691">
        <f t="shared" si="226"/>
        <v>0</v>
      </c>
      <c r="DH691">
        <f t="shared" si="205"/>
        <v>0</v>
      </c>
      <c r="DI691">
        <f t="shared" si="206"/>
        <v>47.56</v>
      </c>
      <c r="DJ691">
        <f t="shared" si="231"/>
        <v>47.56</v>
      </c>
      <c r="DK691">
        <v>1</v>
      </c>
      <c r="DL691" t="s">
        <v>3</v>
      </c>
      <c r="DM691">
        <v>0</v>
      </c>
      <c r="DN691" t="s">
        <v>3</v>
      </c>
      <c r="DO691">
        <v>0</v>
      </c>
    </row>
    <row r="692" spans="1:119" x14ac:dyDescent="0.2">
      <c r="A692">
        <f>ROW(Source!A687)</f>
        <v>687</v>
      </c>
      <c r="B692">
        <v>72309884</v>
      </c>
      <c r="C692">
        <v>72320161</v>
      </c>
      <c r="D692">
        <v>68776572</v>
      </c>
      <c r="E692">
        <v>117</v>
      </c>
      <c r="F692">
        <v>1</v>
      </c>
      <c r="G692">
        <v>1</v>
      </c>
      <c r="H692">
        <v>1</v>
      </c>
      <c r="I692" t="s">
        <v>1038</v>
      </c>
      <c r="J692" t="s">
        <v>3</v>
      </c>
      <c r="K692" t="s">
        <v>1039</v>
      </c>
      <c r="L692">
        <v>1369</v>
      </c>
      <c r="N692">
        <v>1013</v>
      </c>
      <c r="O692" t="s">
        <v>1037</v>
      </c>
      <c r="P692" t="s">
        <v>1037</v>
      </c>
      <c r="Q692">
        <v>1</v>
      </c>
      <c r="W692">
        <v>0</v>
      </c>
      <c r="X692">
        <v>-512803540</v>
      </c>
      <c r="Y692">
        <f t="shared" si="216"/>
        <v>79.31</v>
      </c>
      <c r="AA692">
        <v>0</v>
      </c>
      <c r="AB692">
        <v>0</v>
      </c>
      <c r="AC692">
        <v>0</v>
      </c>
      <c r="AD692">
        <v>393.89</v>
      </c>
      <c r="AE692">
        <v>0</v>
      </c>
      <c r="AF692">
        <v>0</v>
      </c>
      <c r="AG692">
        <v>0</v>
      </c>
      <c r="AH692">
        <v>393.89</v>
      </c>
      <c r="AI692">
        <v>1</v>
      </c>
      <c r="AJ692">
        <v>1</v>
      </c>
      <c r="AK692">
        <v>1</v>
      </c>
      <c r="AL692">
        <v>1</v>
      </c>
      <c r="AM692">
        <v>-2</v>
      </c>
      <c r="AN692">
        <v>0</v>
      </c>
      <c r="AO692">
        <v>0</v>
      </c>
      <c r="AP692">
        <v>1</v>
      </c>
      <c r="AQ692">
        <v>1</v>
      </c>
      <c r="AR692">
        <v>0</v>
      </c>
      <c r="AS692" t="s">
        <v>3</v>
      </c>
      <c r="AT692">
        <v>79.31</v>
      </c>
      <c r="AU692" t="s">
        <v>3</v>
      </c>
      <c r="AV692">
        <v>1</v>
      </c>
      <c r="AW692">
        <v>2</v>
      </c>
      <c r="AX692">
        <v>72320178</v>
      </c>
      <c r="AY692">
        <v>2</v>
      </c>
      <c r="AZ692">
        <v>131072</v>
      </c>
      <c r="BA692">
        <v>757</v>
      </c>
      <c r="BB692">
        <v>1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31239.4159</v>
      </c>
      <c r="BN692">
        <v>79.31</v>
      </c>
      <c r="BO692">
        <v>0</v>
      </c>
      <c r="BP692">
        <v>1</v>
      </c>
      <c r="BQ692">
        <v>0</v>
      </c>
      <c r="BR692">
        <v>0</v>
      </c>
      <c r="BS692">
        <v>0</v>
      </c>
      <c r="BT692">
        <v>31239.4159</v>
      </c>
      <c r="BU692">
        <v>79.31</v>
      </c>
      <c r="BV692">
        <v>0</v>
      </c>
      <c r="BW692">
        <v>1</v>
      </c>
      <c r="CU692">
        <f>ROUND(AT692*Source!I687*AH692*AL692,2)</f>
        <v>31.24</v>
      </c>
      <c r="CV692">
        <f>ROUND(Y692*Source!I687,7)</f>
        <v>7.9310000000000005E-2</v>
      </c>
      <c r="CW692">
        <v>0</v>
      </c>
      <c r="CX692">
        <f>ROUND(Y692*Source!I687,7)</f>
        <v>7.9310000000000005E-2</v>
      </c>
      <c r="CY692">
        <f t="shared" si="227"/>
        <v>393.89</v>
      </c>
      <c r="CZ692">
        <f t="shared" si="228"/>
        <v>393.89</v>
      </c>
      <c r="DA692">
        <f t="shared" si="229"/>
        <v>1</v>
      </c>
      <c r="DB692">
        <f t="shared" si="217"/>
        <v>31239.42</v>
      </c>
      <c r="DC692">
        <f t="shared" si="218"/>
        <v>0</v>
      </c>
      <c r="DD692" t="s">
        <v>3</v>
      </c>
      <c r="DE692" t="s">
        <v>3</v>
      </c>
      <c r="DF692">
        <f t="shared" si="230"/>
        <v>0</v>
      </c>
      <c r="DG692">
        <f t="shared" si="226"/>
        <v>0</v>
      </c>
      <c r="DH692">
        <f t="shared" si="205"/>
        <v>0</v>
      </c>
      <c r="DI692">
        <f t="shared" si="206"/>
        <v>31.24</v>
      </c>
      <c r="DJ692">
        <f t="shared" si="231"/>
        <v>31.24</v>
      </c>
      <c r="DK692">
        <v>1</v>
      </c>
      <c r="DL692" t="s">
        <v>3</v>
      </c>
      <c r="DM692">
        <v>0</v>
      </c>
      <c r="DN692" t="s">
        <v>3</v>
      </c>
      <c r="DO692">
        <v>0</v>
      </c>
    </row>
    <row r="693" spans="1:119" x14ac:dyDescent="0.2">
      <c r="A693">
        <f>ROW(Source!A687)</f>
        <v>687</v>
      </c>
      <c r="B693">
        <v>72309884</v>
      </c>
      <c r="C693">
        <v>72320161</v>
      </c>
      <c r="D693">
        <v>68776576</v>
      </c>
      <c r="E693">
        <v>117</v>
      </c>
      <c r="F693">
        <v>1</v>
      </c>
      <c r="G693">
        <v>1</v>
      </c>
      <c r="H693">
        <v>1</v>
      </c>
      <c r="I693" t="s">
        <v>1084</v>
      </c>
      <c r="J693" t="s">
        <v>3</v>
      </c>
      <c r="K693" t="s">
        <v>1085</v>
      </c>
      <c r="L693">
        <v>1369</v>
      </c>
      <c r="N693">
        <v>1013</v>
      </c>
      <c r="O693" t="s">
        <v>1037</v>
      </c>
      <c r="P693" t="s">
        <v>1037</v>
      </c>
      <c r="Q693">
        <v>1</v>
      </c>
      <c r="W693">
        <v>0</v>
      </c>
      <c r="X693">
        <v>1518711480</v>
      </c>
      <c r="Y693">
        <f t="shared" si="216"/>
        <v>60.51</v>
      </c>
      <c r="AA693">
        <v>0</v>
      </c>
      <c r="AB693">
        <v>0</v>
      </c>
      <c r="AC693">
        <v>0</v>
      </c>
      <c r="AD693">
        <v>452.68</v>
      </c>
      <c r="AE693">
        <v>0</v>
      </c>
      <c r="AF693">
        <v>0</v>
      </c>
      <c r="AG693">
        <v>0</v>
      </c>
      <c r="AH693">
        <v>452.68</v>
      </c>
      <c r="AI693">
        <v>1</v>
      </c>
      <c r="AJ693">
        <v>1</v>
      </c>
      <c r="AK693">
        <v>1</v>
      </c>
      <c r="AL693">
        <v>1</v>
      </c>
      <c r="AM693">
        <v>-2</v>
      </c>
      <c r="AN693">
        <v>0</v>
      </c>
      <c r="AO693">
        <v>0</v>
      </c>
      <c r="AP693">
        <v>1</v>
      </c>
      <c r="AQ693">
        <v>1</v>
      </c>
      <c r="AR693">
        <v>0</v>
      </c>
      <c r="AS693" t="s">
        <v>3</v>
      </c>
      <c r="AT693">
        <v>60.51</v>
      </c>
      <c r="AU693" t="s">
        <v>3</v>
      </c>
      <c r="AV693">
        <v>1</v>
      </c>
      <c r="AW693">
        <v>2</v>
      </c>
      <c r="AX693">
        <v>72320179</v>
      </c>
      <c r="AY693">
        <v>2</v>
      </c>
      <c r="AZ693">
        <v>131072</v>
      </c>
      <c r="BA693">
        <v>758</v>
      </c>
      <c r="BB693">
        <v>1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27391.666799999999</v>
      </c>
      <c r="BN693">
        <v>60.51</v>
      </c>
      <c r="BO693">
        <v>0</v>
      </c>
      <c r="BP693">
        <v>1</v>
      </c>
      <c r="BQ693">
        <v>0</v>
      </c>
      <c r="BR693">
        <v>0</v>
      </c>
      <c r="BS693">
        <v>0</v>
      </c>
      <c r="BT693">
        <v>27391.666799999999</v>
      </c>
      <c r="BU693">
        <v>60.51</v>
      </c>
      <c r="BV693">
        <v>0</v>
      </c>
      <c r="BW693">
        <v>1</v>
      </c>
      <c r="CU693">
        <f>ROUND(AT693*Source!I687*AH693*AL693,2)</f>
        <v>27.39</v>
      </c>
      <c r="CV693">
        <f>ROUND(Y693*Source!I687,7)</f>
        <v>6.0510000000000001E-2</v>
      </c>
      <c r="CW693">
        <v>0</v>
      </c>
      <c r="CX693">
        <f>ROUND(Y693*Source!I687,7)</f>
        <v>6.0510000000000001E-2</v>
      </c>
      <c r="CY693">
        <f t="shared" si="227"/>
        <v>452.68</v>
      </c>
      <c r="CZ693">
        <f t="shared" si="228"/>
        <v>452.68</v>
      </c>
      <c r="DA693">
        <f t="shared" si="229"/>
        <v>1</v>
      </c>
      <c r="DB693">
        <f t="shared" si="217"/>
        <v>27391.67</v>
      </c>
      <c r="DC693">
        <f t="shared" si="218"/>
        <v>0</v>
      </c>
      <c r="DD693" t="s">
        <v>3</v>
      </c>
      <c r="DE693" t="s">
        <v>3</v>
      </c>
      <c r="DF693">
        <f t="shared" si="230"/>
        <v>0</v>
      </c>
      <c r="DG693">
        <f t="shared" si="226"/>
        <v>0</v>
      </c>
      <c r="DH693">
        <f t="shared" si="205"/>
        <v>0</v>
      </c>
      <c r="DI693">
        <f t="shared" si="206"/>
        <v>27.39</v>
      </c>
      <c r="DJ693">
        <f t="shared" si="231"/>
        <v>27.39</v>
      </c>
      <c r="DK693">
        <v>1</v>
      </c>
      <c r="DL693" t="s">
        <v>3</v>
      </c>
      <c r="DM693">
        <v>0</v>
      </c>
      <c r="DN693" t="s">
        <v>3</v>
      </c>
      <c r="DO693">
        <v>0</v>
      </c>
    </row>
    <row r="694" spans="1:119" x14ac:dyDescent="0.2">
      <c r="A694">
        <f>ROW(Source!A687)</f>
        <v>687</v>
      </c>
      <c r="B694">
        <v>72309884</v>
      </c>
      <c r="C694">
        <v>72320161</v>
      </c>
      <c r="D694">
        <v>68776578</v>
      </c>
      <c r="E694">
        <v>117</v>
      </c>
      <c r="F694">
        <v>1</v>
      </c>
      <c r="G694">
        <v>1</v>
      </c>
      <c r="H694">
        <v>1</v>
      </c>
      <c r="I694" t="s">
        <v>1111</v>
      </c>
      <c r="J694" t="s">
        <v>3</v>
      </c>
      <c r="K694" t="s">
        <v>1112</v>
      </c>
      <c r="L694">
        <v>1369</v>
      </c>
      <c r="N694">
        <v>1013</v>
      </c>
      <c r="O694" t="s">
        <v>1037</v>
      </c>
      <c r="P694" t="s">
        <v>1037</v>
      </c>
      <c r="Q694">
        <v>1</v>
      </c>
      <c r="W694">
        <v>0</v>
      </c>
      <c r="X694">
        <v>286205319</v>
      </c>
      <c r="Y694">
        <f t="shared" si="216"/>
        <v>46.35</v>
      </c>
      <c r="AA694">
        <v>0</v>
      </c>
      <c r="AB694">
        <v>0</v>
      </c>
      <c r="AC694">
        <v>0</v>
      </c>
      <c r="AD694">
        <v>529.11</v>
      </c>
      <c r="AE694">
        <v>0</v>
      </c>
      <c r="AF694">
        <v>0</v>
      </c>
      <c r="AG694">
        <v>0</v>
      </c>
      <c r="AH694">
        <v>529.11</v>
      </c>
      <c r="AI694">
        <v>1</v>
      </c>
      <c r="AJ694">
        <v>1</v>
      </c>
      <c r="AK694">
        <v>1</v>
      </c>
      <c r="AL694">
        <v>1</v>
      </c>
      <c r="AM694">
        <v>-2</v>
      </c>
      <c r="AN694">
        <v>0</v>
      </c>
      <c r="AO694">
        <v>0</v>
      </c>
      <c r="AP694">
        <v>1</v>
      </c>
      <c r="AQ694">
        <v>1</v>
      </c>
      <c r="AR694">
        <v>0</v>
      </c>
      <c r="AS694" t="s">
        <v>3</v>
      </c>
      <c r="AT694">
        <v>46.35</v>
      </c>
      <c r="AU694" t="s">
        <v>3</v>
      </c>
      <c r="AV694">
        <v>1</v>
      </c>
      <c r="AW694">
        <v>2</v>
      </c>
      <c r="AX694">
        <v>72320180</v>
      </c>
      <c r="AY694">
        <v>2</v>
      </c>
      <c r="AZ694">
        <v>131072</v>
      </c>
      <c r="BA694">
        <v>759</v>
      </c>
      <c r="BB694">
        <v>1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24524.248500000002</v>
      </c>
      <c r="BN694">
        <v>46.35</v>
      </c>
      <c r="BO694">
        <v>0</v>
      </c>
      <c r="BP694">
        <v>1</v>
      </c>
      <c r="BQ694">
        <v>0</v>
      </c>
      <c r="BR694">
        <v>0</v>
      </c>
      <c r="BS694">
        <v>0</v>
      </c>
      <c r="BT694">
        <v>24524.248500000002</v>
      </c>
      <c r="BU694">
        <v>46.35</v>
      </c>
      <c r="BV694">
        <v>0</v>
      </c>
      <c r="BW694">
        <v>1</v>
      </c>
      <c r="CU694">
        <f>ROUND(AT694*Source!I687*AH694*AL694,2)</f>
        <v>24.52</v>
      </c>
      <c r="CV694">
        <f>ROUND(Y694*Source!I687,7)</f>
        <v>4.6350000000000002E-2</v>
      </c>
      <c r="CW694">
        <v>0</v>
      </c>
      <c r="CX694">
        <f>ROUND(Y694*Source!I687,7)</f>
        <v>4.6350000000000002E-2</v>
      </c>
      <c r="CY694">
        <f t="shared" si="227"/>
        <v>529.11</v>
      </c>
      <c r="CZ694">
        <f t="shared" si="228"/>
        <v>529.11</v>
      </c>
      <c r="DA694">
        <f t="shared" si="229"/>
        <v>1</v>
      </c>
      <c r="DB694">
        <f t="shared" si="217"/>
        <v>24524.25</v>
      </c>
      <c r="DC694">
        <f t="shared" si="218"/>
        <v>0</v>
      </c>
      <c r="DD694" t="s">
        <v>3</v>
      </c>
      <c r="DE694" t="s">
        <v>3</v>
      </c>
      <c r="DF694">
        <f t="shared" si="230"/>
        <v>0</v>
      </c>
      <c r="DG694">
        <f t="shared" si="226"/>
        <v>0</v>
      </c>
      <c r="DH694">
        <f t="shared" si="205"/>
        <v>0</v>
      </c>
      <c r="DI694">
        <f t="shared" si="206"/>
        <v>24.52</v>
      </c>
      <c r="DJ694">
        <f t="shared" si="231"/>
        <v>24.52</v>
      </c>
      <c r="DK694">
        <v>1</v>
      </c>
      <c r="DL694" t="s">
        <v>3</v>
      </c>
      <c r="DM694">
        <v>0</v>
      </c>
      <c r="DN694" t="s">
        <v>3</v>
      </c>
      <c r="DO694">
        <v>0</v>
      </c>
    </row>
    <row r="695" spans="1:119" x14ac:dyDescent="0.2">
      <c r="A695">
        <f>ROW(Source!A687)</f>
        <v>687</v>
      </c>
      <c r="B695">
        <v>72309884</v>
      </c>
      <c r="C695">
        <v>72320161</v>
      </c>
      <c r="D695">
        <v>20049115</v>
      </c>
      <c r="E695">
        <v>117</v>
      </c>
      <c r="F695">
        <v>1</v>
      </c>
      <c r="G695">
        <v>1</v>
      </c>
      <c r="H695">
        <v>1</v>
      </c>
      <c r="I695" t="s">
        <v>920</v>
      </c>
      <c r="J695" t="s">
        <v>3</v>
      </c>
      <c r="K695" t="s">
        <v>921</v>
      </c>
      <c r="L695">
        <v>1191</v>
      </c>
      <c r="N695">
        <v>1013</v>
      </c>
      <c r="O695" t="s">
        <v>922</v>
      </c>
      <c r="P695" t="s">
        <v>922</v>
      </c>
      <c r="Q695">
        <v>1</v>
      </c>
      <c r="W695">
        <v>0</v>
      </c>
      <c r="X695">
        <v>-1417349443</v>
      </c>
      <c r="Y695">
        <f t="shared" ref="Y695:Y726" si="232">AT695</f>
        <v>78.069999999999993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1</v>
      </c>
      <c r="AJ695">
        <v>1</v>
      </c>
      <c r="AK695">
        <v>1</v>
      </c>
      <c r="AL695">
        <v>1</v>
      </c>
      <c r="AM695">
        <v>-2</v>
      </c>
      <c r="AN695">
        <v>0</v>
      </c>
      <c r="AO695">
        <v>0</v>
      </c>
      <c r="AP695">
        <v>1</v>
      </c>
      <c r="AQ695">
        <v>1</v>
      </c>
      <c r="AR695">
        <v>0</v>
      </c>
      <c r="AS695" t="s">
        <v>3</v>
      </c>
      <c r="AT695">
        <v>78.069999999999993</v>
      </c>
      <c r="AU695" t="s">
        <v>3</v>
      </c>
      <c r="AV695">
        <v>2</v>
      </c>
      <c r="AW695">
        <v>2</v>
      </c>
      <c r="AX695">
        <v>72320181</v>
      </c>
      <c r="AY695">
        <v>1</v>
      </c>
      <c r="AZ695">
        <v>0</v>
      </c>
      <c r="BA695">
        <v>760</v>
      </c>
      <c r="BB695">
        <v>1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CV695">
        <v>0</v>
      </c>
      <c r="CW695">
        <v>0</v>
      </c>
      <c r="CX695">
        <f>ROUND(Y695*Source!I687,7)</f>
        <v>7.8070000000000001E-2</v>
      </c>
      <c r="CY695">
        <f t="shared" si="227"/>
        <v>0</v>
      </c>
      <c r="CZ695">
        <f t="shared" si="228"/>
        <v>0</v>
      </c>
      <c r="DA695">
        <f t="shared" si="229"/>
        <v>1</v>
      </c>
      <c r="DB695">
        <f t="shared" ref="DB695:DB726" si="233">ROUND(ROUND(AT695*CZ695,2),6)</f>
        <v>0</v>
      </c>
      <c r="DC695">
        <f t="shared" ref="DC695:DC726" si="234">ROUND(ROUND(AT695*AG695,2),6)</f>
        <v>0</v>
      </c>
      <c r="DD695" t="s">
        <v>3</v>
      </c>
      <c r="DE695" t="s">
        <v>3</v>
      </c>
      <c r="DF695">
        <f t="shared" si="230"/>
        <v>0</v>
      </c>
      <c r="DG695">
        <f t="shared" si="226"/>
        <v>0</v>
      </c>
      <c r="DH695">
        <f t="shared" si="205"/>
        <v>0</v>
      </c>
      <c r="DI695">
        <f t="shared" si="206"/>
        <v>0</v>
      </c>
      <c r="DJ695">
        <f t="shared" si="231"/>
        <v>0</v>
      </c>
      <c r="DK695">
        <v>0</v>
      </c>
      <c r="DL695" t="s">
        <v>3</v>
      </c>
      <c r="DM695">
        <v>0</v>
      </c>
      <c r="DN695" t="s">
        <v>3</v>
      </c>
      <c r="DO695">
        <v>0</v>
      </c>
    </row>
    <row r="696" spans="1:119" x14ac:dyDescent="0.2">
      <c r="A696">
        <f>ROW(Source!A687)</f>
        <v>687</v>
      </c>
      <c r="B696">
        <v>72309884</v>
      </c>
      <c r="C696">
        <v>72320161</v>
      </c>
      <c r="D696">
        <v>68784047</v>
      </c>
      <c r="E696">
        <v>1</v>
      </c>
      <c r="F696">
        <v>1</v>
      </c>
      <c r="G696">
        <v>1</v>
      </c>
      <c r="H696">
        <v>2</v>
      </c>
      <c r="I696" t="s">
        <v>978</v>
      </c>
      <c r="J696" t="s">
        <v>979</v>
      </c>
      <c r="K696" t="s">
        <v>980</v>
      </c>
      <c r="L696">
        <v>1368</v>
      </c>
      <c r="N696">
        <v>1011</v>
      </c>
      <c r="O696" t="s">
        <v>926</v>
      </c>
      <c r="P696" t="s">
        <v>926</v>
      </c>
      <c r="Q696">
        <v>1</v>
      </c>
      <c r="W696">
        <v>0</v>
      </c>
      <c r="X696">
        <v>-849950259</v>
      </c>
      <c r="Y696">
        <f t="shared" si="232"/>
        <v>0.32</v>
      </c>
      <c r="AA696">
        <v>0</v>
      </c>
      <c r="AB696">
        <v>579.09</v>
      </c>
      <c r="AC696">
        <v>393.89</v>
      </c>
      <c r="AD696">
        <v>0</v>
      </c>
      <c r="AE696">
        <v>0</v>
      </c>
      <c r="AF696">
        <v>579.09</v>
      </c>
      <c r="AG696">
        <v>393.89</v>
      </c>
      <c r="AH696">
        <v>0</v>
      </c>
      <c r="AI696">
        <v>1</v>
      </c>
      <c r="AJ696">
        <v>1</v>
      </c>
      <c r="AK696">
        <v>1</v>
      </c>
      <c r="AL696">
        <v>1</v>
      </c>
      <c r="AM696">
        <v>-2</v>
      </c>
      <c r="AN696">
        <v>0</v>
      </c>
      <c r="AO696">
        <v>0</v>
      </c>
      <c r="AP696">
        <v>1</v>
      </c>
      <c r="AQ696">
        <v>1</v>
      </c>
      <c r="AR696">
        <v>0</v>
      </c>
      <c r="AS696" t="s">
        <v>3</v>
      </c>
      <c r="AT696">
        <v>0.32</v>
      </c>
      <c r="AU696" t="s">
        <v>3</v>
      </c>
      <c r="AV696">
        <v>1</v>
      </c>
      <c r="AW696">
        <v>2</v>
      </c>
      <c r="AX696">
        <v>72320182</v>
      </c>
      <c r="AY696">
        <v>2</v>
      </c>
      <c r="AZ696">
        <v>98304</v>
      </c>
      <c r="BA696">
        <v>761</v>
      </c>
      <c r="BB696">
        <v>1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185.30880000000002</v>
      </c>
      <c r="BL696">
        <v>126.0448</v>
      </c>
      <c r="BM696">
        <v>0</v>
      </c>
      <c r="BN696">
        <v>0</v>
      </c>
      <c r="BO696">
        <v>0.32</v>
      </c>
      <c r="BP696">
        <v>1</v>
      </c>
      <c r="BQ696">
        <v>0</v>
      </c>
      <c r="BR696">
        <v>185.30880000000002</v>
      </c>
      <c r="BS696">
        <v>126.0448</v>
      </c>
      <c r="BT696">
        <v>0</v>
      </c>
      <c r="BU696">
        <v>0</v>
      </c>
      <c r="BV696">
        <v>0.32</v>
      </c>
      <c r="BW696">
        <v>1</v>
      </c>
      <c r="CV696">
        <v>0</v>
      </c>
      <c r="CW696">
        <f>ROUND(Y696*Source!I687*DO696,7)</f>
        <v>3.2000000000000003E-4</v>
      </c>
      <c r="CX696">
        <f>ROUND(Y696*Source!I687,7)</f>
        <v>3.2000000000000003E-4</v>
      </c>
      <c r="CY696">
        <f>AB696</f>
        <v>579.09</v>
      </c>
      <c r="CZ696">
        <f>AF696</f>
        <v>579.09</v>
      </c>
      <c r="DA696">
        <f>AJ696</f>
        <v>1</v>
      </c>
      <c r="DB696">
        <f t="shared" si="233"/>
        <v>185.31</v>
      </c>
      <c r="DC696">
        <f t="shared" si="234"/>
        <v>126.04</v>
      </c>
      <c r="DD696" t="s">
        <v>3</v>
      </c>
      <c r="DE696" t="s">
        <v>3</v>
      </c>
      <c r="DF696">
        <f t="shared" si="230"/>
        <v>0</v>
      </c>
      <c r="DG696">
        <f t="shared" si="226"/>
        <v>0.19</v>
      </c>
      <c r="DH696">
        <f t="shared" si="205"/>
        <v>0.13</v>
      </c>
      <c r="DI696">
        <f t="shared" si="206"/>
        <v>0</v>
      </c>
      <c r="DJ696">
        <f>DG696+DH696</f>
        <v>0.32</v>
      </c>
      <c r="DK696">
        <v>1</v>
      </c>
      <c r="DL696" t="s">
        <v>947</v>
      </c>
      <c r="DM696">
        <v>4</v>
      </c>
      <c r="DN696" t="s">
        <v>922</v>
      </c>
      <c r="DO696">
        <v>1</v>
      </c>
    </row>
    <row r="697" spans="1:119" x14ac:dyDescent="0.2">
      <c r="A697">
        <f>ROW(Source!A687)</f>
        <v>687</v>
      </c>
      <c r="B697">
        <v>72309884</v>
      </c>
      <c r="C697">
        <v>72320161</v>
      </c>
      <c r="D697">
        <v>68784200</v>
      </c>
      <c r="E697">
        <v>1</v>
      </c>
      <c r="F697">
        <v>1</v>
      </c>
      <c r="G697">
        <v>1</v>
      </c>
      <c r="H697">
        <v>2</v>
      </c>
      <c r="I697" t="s">
        <v>1007</v>
      </c>
      <c r="J697" t="s">
        <v>1008</v>
      </c>
      <c r="K697" t="s">
        <v>1009</v>
      </c>
      <c r="L697">
        <v>1368</v>
      </c>
      <c r="N697">
        <v>1011</v>
      </c>
      <c r="O697" t="s">
        <v>926</v>
      </c>
      <c r="P697" t="s">
        <v>926</v>
      </c>
      <c r="Q697">
        <v>1</v>
      </c>
      <c r="W697">
        <v>0</v>
      </c>
      <c r="X697">
        <v>-977438124</v>
      </c>
      <c r="Y697">
        <f t="shared" si="232"/>
        <v>32.75</v>
      </c>
      <c r="AA697">
        <v>0</v>
      </c>
      <c r="AB697">
        <v>1453.95</v>
      </c>
      <c r="AC697">
        <v>452.68</v>
      </c>
      <c r="AD697">
        <v>0</v>
      </c>
      <c r="AE697">
        <v>0</v>
      </c>
      <c r="AF697">
        <v>1069.08</v>
      </c>
      <c r="AG697">
        <v>452.68</v>
      </c>
      <c r="AH697">
        <v>0</v>
      </c>
      <c r="AI697">
        <v>1</v>
      </c>
      <c r="AJ697">
        <v>1.36</v>
      </c>
      <c r="AK697">
        <v>1</v>
      </c>
      <c r="AL697">
        <v>1</v>
      </c>
      <c r="AM697">
        <v>2</v>
      </c>
      <c r="AN697">
        <v>0</v>
      </c>
      <c r="AO697">
        <v>0</v>
      </c>
      <c r="AP697">
        <v>1</v>
      </c>
      <c r="AQ697">
        <v>1</v>
      </c>
      <c r="AR697">
        <v>0</v>
      </c>
      <c r="AS697" t="s">
        <v>3</v>
      </c>
      <c r="AT697">
        <v>32.75</v>
      </c>
      <c r="AU697" t="s">
        <v>3</v>
      </c>
      <c r="AV697">
        <v>1</v>
      </c>
      <c r="AW697">
        <v>2</v>
      </c>
      <c r="AX697">
        <v>72320183</v>
      </c>
      <c r="AY697">
        <v>2</v>
      </c>
      <c r="AZ697">
        <v>65536</v>
      </c>
      <c r="BA697">
        <v>762</v>
      </c>
      <c r="BB697">
        <v>1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35012.369999999995</v>
      </c>
      <c r="BL697">
        <v>14825.27</v>
      </c>
      <c r="BM697">
        <v>0</v>
      </c>
      <c r="BN697">
        <v>0</v>
      </c>
      <c r="BO697">
        <v>32.75</v>
      </c>
      <c r="BP697">
        <v>1</v>
      </c>
      <c r="BQ697">
        <v>0</v>
      </c>
      <c r="BR697">
        <v>35012.369999999995</v>
      </c>
      <c r="BS697">
        <v>14825.27</v>
      </c>
      <c r="BT697">
        <v>0</v>
      </c>
      <c r="BU697">
        <v>0</v>
      </c>
      <c r="BV697">
        <v>32.75</v>
      </c>
      <c r="BW697">
        <v>1</v>
      </c>
      <c r="CV697">
        <v>0</v>
      </c>
      <c r="CW697">
        <f>ROUND(Y697*Source!I687*DO697,7)</f>
        <v>3.2750000000000001E-2</v>
      </c>
      <c r="CX697">
        <f>ROUND(Y697*Source!I687,7)</f>
        <v>3.2750000000000001E-2</v>
      </c>
      <c r="CY697">
        <f>AB697</f>
        <v>1453.95</v>
      </c>
      <c r="CZ697">
        <f>AF697</f>
        <v>1069.08</v>
      </c>
      <c r="DA697">
        <f>AJ697</f>
        <v>1.36</v>
      </c>
      <c r="DB697">
        <f t="shared" si="233"/>
        <v>35012.370000000003</v>
      </c>
      <c r="DC697">
        <f t="shared" si="234"/>
        <v>14825.27</v>
      </c>
      <c r="DD697" t="s">
        <v>3</v>
      </c>
      <c r="DE697" t="s">
        <v>3</v>
      </c>
      <c r="DF697">
        <f t="shared" si="230"/>
        <v>0</v>
      </c>
      <c r="DG697">
        <f>ROUND(ROUND(AF697*AJ697,2)*CX697,2)</f>
        <v>47.62</v>
      </c>
      <c r="DH697">
        <f t="shared" si="205"/>
        <v>14.83</v>
      </c>
      <c r="DI697">
        <f t="shared" si="206"/>
        <v>0</v>
      </c>
      <c r="DJ697">
        <f>DG697+DH697</f>
        <v>62.449999999999996</v>
      </c>
      <c r="DK697">
        <v>0</v>
      </c>
      <c r="DL697" t="s">
        <v>933</v>
      </c>
      <c r="DM697">
        <v>5</v>
      </c>
      <c r="DN697" t="s">
        <v>922</v>
      </c>
      <c r="DO697">
        <v>1</v>
      </c>
    </row>
    <row r="698" spans="1:119" x14ac:dyDescent="0.2">
      <c r="A698">
        <f>ROW(Source!A687)</f>
        <v>687</v>
      </c>
      <c r="B698">
        <v>72309884</v>
      </c>
      <c r="C698">
        <v>72320161</v>
      </c>
      <c r="D698">
        <v>68784255</v>
      </c>
      <c r="E698">
        <v>1</v>
      </c>
      <c r="F698">
        <v>1</v>
      </c>
      <c r="G698">
        <v>1</v>
      </c>
      <c r="H698">
        <v>2</v>
      </c>
      <c r="I698" t="s">
        <v>944</v>
      </c>
      <c r="J698" t="s">
        <v>945</v>
      </c>
      <c r="K698" t="s">
        <v>946</v>
      </c>
      <c r="L698">
        <v>1368</v>
      </c>
      <c r="N698">
        <v>1011</v>
      </c>
      <c r="O698" t="s">
        <v>926</v>
      </c>
      <c r="P698" t="s">
        <v>926</v>
      </c>
      <c r="Q698">
        <v>1</v>
      </c>
      <c r="W698">
        <v>0</v>
      </c>
      <c r="X698">
        <v>1282244495</v>
      </c>
      <c r="Y698">
        <f t="shared" si="232"/>
        <v>45</v>
      </c>
      <c r="AA698">
        <v>0</v>
      </c>
      <c r="AB698">
        <v>404.41</v>
      </c>
      <c r="AC698">
        <v>393.89</v>
      </c>
      <c r="AD698">
        <v>0</v>
      </c>
      <c r="AE698">
        <v>0</v>
      </c>
      <c r="AF698">
        <v>404.41</v>
      </c>
      <c r="AG698">
        <v>393.89</v>
      </c>
      <c r="AH698">
        <v>0</v>
      </c>
      <c r="AI698">
        <v>1</v>
      </c>
      <c r="AJ698">
        <v>1</v>
      </c>
      <c r="AK698">
        <v>1</v>
      </c>
      <c r="AL698">
        <v>1</v>
      </c>
      <c r="AM698">
        <v>-2</v>
      </c>
      <c r="AN698">
        <v>0</v>
      </c>
      <c r="AO698">
        <v>0</v>
      </c>
      <c r="AP698">
        <v>1</v>
      </c>
      <c r="AQ698">
        <v>1</v>
      </c>
      <c r="AR698">
        <v>0</v>
      </c>
      <c r="AS698" t="s">
        <v>3</v>
      </c>
      <c r="AT698">
        <v>45</v>
      </c>
      <c r="AU698" t="s">
        <v>3</v>
      </c>
      <c r="AV698">
        <v>1</v>
      </c>
      <c r="AW698">
        <v>2</v>
      </c>
      <c r="AX698">
        <v>72320184</v>
      </c>
      <c r="AY698">
        <v>2</v>
      </c>
      <c r="AZ698">
        <v>98304</v>
      </c>
      <c r="BA698">
        <v>763</v>
      </c>
      <c r="BB698">
        <v>1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18198.45</v>
      </c>
      <c r="BL698">
        <v>17725.05</v>
      </c>
      <c r="BM698">
        <v>0</v>
      </c>
      <c r="BN698">
        <v>0</v>
      </c>
      <c r="BO698">
        <v>45</v>
      </c>
      <c r="BP698">
        <v>1</v>
      </c>
      <c r="BQ698">
        <v>0</v>
      </c>
      <c r="BR698">
        <v>18198.45</v>
      </c>
      <c r="BS698">
        <v>17725.05</v>
      </c>
      <c r="BT698">
        <v>0</v>
      </c>
      <c r="BU698">
        <v>0</v>
      </c>
      <c r="BV698">
        <v>45</v>
      </c>
      <c r="BW698">
        <v>1</v>
      </c>
      <c r="CV698">
        <v>0</v>
      </c>
      <c r="CW698">
        <f>ROUND(Y698*Source!I687*DO698,7)</f>
        <v>4.4999999999999998E-2</v>
      </c>
      <c r="CX698">
        <f>ROUND(Y698*Source!I687,7)</f>
        <v>4.4999999999999998E-2</v>
      </c>
      <c r="CY698">
        <f>AB698</f>
        <v>404.41</v>
      </c>
      <c r="CZ698">
        <f>AF698</f>
        <v>404.41</v>
      </c>
      <c r="DA698">
        <f>AJ698</f>
        <v>1</v>
      </c>
      <c r="DB698">
        <f t="shared" si="233"/>
        <v>18198.45</v>
      </c>
      <c r="DC698">
        <f t="shared" si="234"/>
        <v>17725.05</v>
      </c>
      <c r="DD698" t="s">
        <v>3</v>
      </c>
      <c r="DE698" t="s">
        <v>3</v>
      </c>
      <c r="DF698">
        <f t="shared" si="230"/>
        <v>0</v>
      </c>
      <c r="DG698">
        <f t="shared" ref="DG698:DG705" si="235">ROUND(ROUND(AF698,2)*CX698,2)</f>
        <v>18.2</v>
      </c>
      <c r="DH698">
        <f t="shared" si="205"/>
        <v>17.73</v>
      </c>
      <c r="DI698">
        <f t="shared" si="206"/>
        <v>0</v>
      </c>
      <c r="DJ698">
        <f>DG698+DH698</f>
        <v>35.93</v>
      </c>
      <c r="DK698">
        <v>1</v>
      </c>
      <c r="DL698" t="s">
        <v>947</v>
      </c>
      <c r="DM698">
        <v>4</v>
      </c>
      <c r="DN698" t="s">
        <v>922</v>
      </c>
      <c r="DO698">
        <v>1</v>
      </c>
    </row>
    <row r="699" spans="1:119" x14ac:dyDescent="0.2">
      <c r="A699">
        <f>ROW(Source!A687)</f>
        <v>687</v>
      </c>
      <c r="B699">
        <v>72309884</v>
      </c>
      <c r="C699">
        <v>72320161</v>
      </c>
      <c r="D699">
        <v>68851323</v>
      </c>
      <c r="E699">
        <v>1</v>
      </c>
      <c r="F699">
        <v>1</v>
      </c>
      <c r="G699">
        <v>1</v>
      </c>
      <c r="H699">
        <v>3</v>
      </c>
      <c r="I699" t="s">
        <v>951</v>
      </c>
      <c r="J699" t="s">
        <v>952</v>
      </c>
      <c r="K699" t="s">
        <v>953</v>
      </c>
      <c r="L699">
        <v>1383</v>
      </c>
      <c r="N699">
        <v>1013</v>
      </c>
      <c r="O699" t="s">
        <v>954</v>
      </c>
      <c r="P699" t="s">
        <v>954</v>
      </c>
      <c r="Q699">
        <v>1</v>
      </c>
      <c r="W699">
        <v>0</v>
      </c>
      <c r="X699">
        <v>1840299850</v>
      </c>
      <c r="Y699">
        <f t="shared" si="232"/>
        <v>28.58</v>
      </c>
      <c r="AA699">
        <v>9.35</v>
      </c>
      <c r="AB699">
        <v>0</v>
      </c>
      <c r="AC699">
        <v>0</v>
      </c>
      <c r="AD699">
        <v>0</v>
      </c>
      <c r="AE699">
        <v>9.35</v>
      </c>
      <c r="AF699">
        <v>0</v>
      </c>
      <c r="AG699">
        <v>0</v>
      </c>
      <c r="AH699">
        <v>0</v>
      </c>
      <c r="AI699">
        <v>1</v>
      </c>
      <c r="AJ699">
        <v>1</v>
      </c>
      <c r="AK699">
        <v>1</v>
      </c>
      <c r="AL699">
        <v>1</v>
      </c>
      <c r="AM699">
        <v>-2</v>
      </c>
      <c r="AN699">
        <v>0</v>
      </c>
      <c r="AO699">
        <v>0</v>
      </c>
      <c r="AP699">
        <v>1</v>
      </c>
      <c r="AQ699">
        <v>1</v>
      </c>
      <c r="AR699">
        <v>0</v>
      </c>
      <c r="AS699" t="s">
        <v>3</v>
      </c>
      <c r="AT699">
        <v>28.58</v>
      </c>
      <c r="AU699" t="s">
        <v>3</v>
      </c>
      <c r="AV699">
        <v>0</v>
      </c>
      <c r="AW699">
        <v>2</v>
      </c>
      <c r="AX699">
        <v>72320185</v>
      </c>
      <c r="AY699">
        <v>1</v>
      </c>
      <c r="AZ699">
        <v>0</v>
      </c>
      <c r="BA699">
        <v>764</v>
      </c>
      <c r="BB699">
        <v>1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267.22299999999996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1</v>
      </c>
      <c r="BQ699">
        <v>267.22299999999996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1</v>
      </c>
      <c r="CV699">
        <v>0</v>
      </c>
      <c r="CW699">
        <v>0</v>
      </c>
      <c r="CX699">
        <f>ROUND(Y699*Source!I687,7)</f>
        <v>2.8580000000000001E-2</v>
      </c>
      <c r="CY699">
        <f>AA699</f>
        <v>9.35</v>
      </c>
      <c r="CZ699">
        <f>AE699</f>
        <v>9.35</v>
      </c>
      <c r="DA699">
        <f>AI699</f>
        <v>1</v>
      </c>
      <c r="DB699">
        <f t="shared" si="233"/>
        <v>267.22000000000003</v>
      </c>
      <c r="DC699">
        <f t="shared" si="234"/>
        <v>0</v>
      </c>
      <c r="DD699" t="s">
        <v>3</v>
      </c>
      <c r="DE699" t="s">
        <v>3</v>
      </c>
      <c r="DF699">
        <f t="shared" si="230"/>
        <v>0.27</v>
      </c>
      <c r="DG699">
        <f t="shared" si="235"/>
        <v>0</v>
      </c>
      <c r="DH699">
        <f t="shared" si="205"/>
        <v>0</v>
      </c>
      <c r="DI699">
        <f t="shared" si="206"/>
        <v>0</v>
      </c>
      <c r="DJ699">
        <f>DF699</f>
        <v>0.27</v>
      </c>
      <c r="DK699">
        <v>1</v>
      </c>
      <c r="DL699" t="s">
        <v>3</v>
      </c>
      <c r="DM699">
        <v>0</v>
      </c>
      <c r="DN699" t="s">
        <v>3</v>
      </c>
      <c r="DO699">
        <v>0</v>
      </c>
    </row>
    <row r="700" spans="1:119" x14ac:dyDescent="0.2">
      <c r="A700">
        <f>ROW(Source!A687)</f>
        <v>687</v>
      </c>
      <c r="B700">
        <v>72309884</v>
      </c>
      <c r="C700">
        <v>72320161</v>
      </c>
      <c r="D700">
        <v>68852066</v>
      </c>
      <c r="E700">
        <v>1</v>
      </c>
      <c r="F700">
        <v>1</v>
      </c>
      <c r="G700">
        <v>1</v>
      </c>
      <c r="H700">
        <v>3</v>
      </c>
      <c r="I700" t="s">
        <v>955</v>
      </c>
      <c r="J700" t="s">
        <v>956</v>
      </c>
      <c r="K700" t="s">
        <v>957</v>
      </c>
      <c r="L700">
        <v>1346</v>
      </c>
      <c r="N700">
        <v>1009</v>
      </c>
      <c r="O700" t="s">
        <v>443</v>
      </c>
      <c r="P700" t="s">
        <v>443</v>
      </c>
      <c r="Q700">
        <v>1</v>
      </c>
      <c r="W700">
        <v>0</v>
      </c>
      <c r="X700">
        <v>-163259778</v>
      </c>
      <c r="Y700">
        <f t="shared" si="232"/>
        <v>14.42</v>
      </c>
      <c r="AA700">
        <v>144.74</v>
      </c>
      <c r="AB700">
        <v>0</v>
      </c>
      <c r="AC700">
        <v>0</v>
      </c>
      <c r="AD700">
        <v>0</v>
      </c>
      <c r="AE700">
        <v>155.63</v>
      </c>
      <c r="AF700">
        <v>0</v>
      </c>
      <c r="AG700">
        <v>0</v>
      </c>
      <c r="AH700">
        <v>0</v>
      </c>
      <c r="AI700">
        <v>0.93</v>
      </c>
      <c r="AJ700">
        <v>1</v>
      </c>
      <c r="AK700">
        <v>1</v>
      </c>
      <c r="AL700">
        <v>1</v>
      </c>
      <c r="AM700">
        <v>2</v>
      </c>
      <c r="AN700">
        <v>0</v>
      </c>
      <c r="AO700">
        <v>0</v>
      </c>
      <c r="AP700">
        <v>1</v>
      </c>
      <c r="AQ700">
        <v>1</v>
      </c>
      <c r="AR700">
        <v>0</v>
      </c>
      <c r="AS700" t="s">
        <v>3</v>
      </c>
      <c r="AT700">
        <v>14.42</v>
      </c>
      <c r="AU700" t="s">
        <v>3</v>
      </c>
      <c r="AV700">
        <v>0</v>
      </c>
      <c r="AW700">
        <v>2</v>
      </c>
      <c r="AX700">
        <v>72320186</v>
      </c>
      <c r="AY700">
        <v>1</v>
      </c>
      <c r="AZ700">
        <v>0</v>
      </c>
      <c r="BA700">
        <v>765</v>
      </c>
      <c r="BB700">
        <v>1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2244.1846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1</v>
      </c>
      <c r="BQ700">
        <v>2244.1846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1</v>
      </c>
      <c r="CV700">
        <v>0</v>
      </c>
      <c r="CW700">
        <v>0</v>
      </c>
      <c r="CX700">
        <f>ROUND(Y700*Source!I687,7)</f>
        <v>1.4420000000000001E-2</v>
      </c>
      <c r="CY700">
        <f>AA700</f>
        <v>144.74</v>
      </c>
      <c r="CZ700">
        <f>AE700</f>
        <v>155.63</v>
      </c>
      <c r="DA700">
        <f>AI700</f>
        <v>0.93</v>
      </c>
      <c r="DB700">
        <f t="shared" si="233"/>
        <v>2244.1799999999998</v>
      </c>
      <c r="DC700">
        <f t="shared" si="234"/>
        <v>0</v>
      </c>
      <c r="DD700" t="s">
        <v>3</v>
      </c>
      <c r="DE700" t="s">
        <v>3</v>
      </c>
      <c r="DF700">
        <f>ROUND(ROUND(AE700*AI700,2)*CX700,2)</f>
        <v>2.09</v>
      </c>
      <c r="DG700">
        <f t="shared" si="235"/>
        <v>0</v>
      </c>
      <c r="DH700">
        <f t="shared" si="205"/>
        <v>0</v>
      </c>
      <c r="DI700">
        <f t="shared" si="206"/>
        <v>0</v>
      </c>
      <c r="DJ700">
        <f>DF700</f>
        <v>2.09</v>
      </c>
      <c r="DK700">
        <v>0</v>
      </c>
      <c r="DL700" t="s">
        <v>3</v>
      </c>
      <c r="DM700">
        <v>0</v>
      </c>
      <c r="DN700" t="s">
        <v>3</v>
      </c>
      <c r="DO700">
        <v>0</v>
      </c>
    </row>
    <row r="701" spans="1:119" x14ac:dyDescent="0.2">
      <c r="A701">
        <f>ROW(Source!A687)</f>
        <v>687</v>
      </c>
      <c r="B701">
        <v>72309884</v>
      </c>
      <c r="C701">
        <v>72320161</v>
      </c>
      <c r="D701">
        <v>68853328</v>
      </c>
      <c r="E701">
        <v>1</v>
      </c>
      <c r="F701">
        <v>1</v>
      </c>
      <c r="G701">
        <v>1</v>
      </c>
      <c r="H701">
        <v>3</v>
      </c>
      <c r="I701" t="s">
        <v>1113</v>
      </c>
      <c r="J701" t="s">
        <v>1114</v>
      </c>
      <c r="K701" t="s">
        <v>1115</v>
      </c>
      <c r="L701">
        <v>1371</v>
      </c>
      <c r="N701">
        <v>1013</v>
      </c>
      <c r="O701" t="s">
        <v>118</v>
      </c>
      <c r="P701" t="s">
        <v>118</v>
      </c>
      <c r="Q701">
        <v>1</v>
      </c>
      <c r="W701">
        <v>0</v>
      </c>
      <c r="X701">
        <v>-2122191748</v>
      </c>
      <c r="Y701">
        <f t="shared" si="232"/>
        <v>0.52</v>
      </c>
      <c r="AA701">
        <v>127.65</v>
      </c>
      <c r="AB701">
        <v>0</v>
      </c>
      <c r="AC701">
        <v>0</v>
      </c>
      <c r="AD701">
        <v>0</v>
      </c>
      <c r="AE701">
        <v>104.63</v>
      </c>
      <c r="AF701">
        <v>0</v>
      </c>
      <c r="AG701">
        <v>0</v>
      </c>
      <c r="AH701">
        <v>0</v>
      </c>
      <c r="AI701">
        <v>1.22</v>
      </c>
      <c r="AJ701">
        <v>1</v>
      </c>
      <c r="AK701">
        <v>1</v>
      </c>
      <c r="AL701">
        <v>1</v>
      </c>
      <c r="AM701">
        <v>2</v>
      </c>
      <c r="AN701">
        <v>0</v>
      </c>
      <c r="AO701">
        <v>0</v>
      </c>
      <c r="AP701">
        <v>1</v>
      </c>
      <c r="AQ701">
        <v>1</v>
      </c>
      <c r="AR701">
        <v>0</v>
      </c>
      <c r="AS701" t="s">
        <v>3</v>
      </c>
      <c r="AT701">
        <v>0.52</v>
      </c>
      <c r="AU701" t="s">
        <v>3</v>
      </c>
      <c r="AV701">
        <v>0</v>
      </c>
      <c r="AW701">
        <v>2</v>
      </c>
      <c r="AX701">
        <v>72320187</v>
      </c>
      <c r="AY701">
        <v>1</v>
      </c>
      <c r="AZ701">
        <v>0</v>
      </c>
      <c r="BA701">
        <v>766</v>
      </c>
      <c r="BB701">
        <v>1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54.407600000000002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1</v>
      </c>
      <c r="BQ701">
        <v>54.407600000000002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1</v>
      </c>
      <c r="CV701">
        <v>0</v>
      </c>
      <c r="CW701">
        <v>0</v>
      </c>
      <c r="CX701">
        <f>ROUND(Y701*Source!I687,7)</f>
        <v>5.1999999999999995E-4</v>
      </c>
      <c r="CY701">
        <f>AA701</f>
        <v>127.65</v>
      </c>
      <c r="CZ701">
        <f>AE701</f>
        <v>104.63</v>
      </c>
      <c r="DA701">
        <f>AI701</f>
        <v>1.22</v>
      </c>
      <c r="DB701">
        <f t="shared" si="233"/>
        <v>54.41</v>
      </c>
      <c r="DC701">
        <f t="shared" si="234"/>
        <v>0</v>
      </c>
      <c r="DD701" t="s">
        <v>3</v>
      </c>
      <c r="DE701" t="s">
        <v>3</v>
      </c>
      <c r="DF701">
        <f>ROUND(ROUND(AE701*AI701,2)*CX701,2)</f>
        <v>7.0000000000000007E-2</v>
      </c>
      <c r="DG701">
        <f t="shared" si="235"/>
        <v>0</v>
      </c>
      <c r="DH701">
        <f t="shared" si="205"/>
        <v>0</v>
      </c>
      <c r="DI701">
        <f t="shared" si="206"/>
        <v>0</v>
      </c>
      <c r="DJ701">
        <f>DF701</f>
        <v>7.0000000000000007E-2</v>
      </c>
      <c r="DK701">
        <v>0</v>
      </c>
      <c r="DL701" t="s">
        <v>3</v>
      </c>
      <c r="DM701">
        <v>0</v>
      </c>
      <c r="DN701" t="s">
        <v>3</v>
      </c>
      <c r="DO701">
        <v>0</v>
      </c>
    </row>
    <row r="702" spans="1:119" x14ac:dyDescent="0.2">
      <c r="A702">
        <f>ROW(Source!A687)</f>
        <v>687</v>
      </c>
      <c r="B702">
        <v>72309884</v>
      </c>
      <c r="C702">
        <v>72320161</v>
      </c>
      <c r="D702">
        <v>68862397</v>
      </c>
      <c r="E702">
        <v>1</v>
      </c>
      <c r="F702">
        <v>1</v>
      </c>
      <c r="G702">
        <v>1</v>
      </c>
      <c r="H702">
        <v>3</v>
      </c>
      <c r="I702" t="s">
        <v>1116</v>
      </c>
      <c r="J702" t="s">
        <v>1117</v>
      </c>
      <c r="K702" t="s">
        <v>1118</v>
      </c>
      <c r="L702">
        <v>1339</v>
      </c>
      <c r="N702">
        <v>1007</v>
      </c>
      <c r="O702" t="s">
        <v>231</v>
      </c>
      <c r="P702" t="s">
        <v>231</v>
      </c>
      <c r="Q702">
        <v>1</v>
      </c>
      <c r="W702">
        <v>0</v>
      </c>
      <c r="X702">
        <v>-831399682</v>
      </c>
      <c r="Y702">
        <f t="shared" si="232"/>
        <v>0.46</v>
      </c>
      <c r="AA702">
        <v>16821.55</v>
      </c>
      <c r="AB702">
        <v>0</v>
      </c>
      <c r="AC702">
        <v>0</v>
      </c>
      <c r="AD702">
        <v>0</v>
      </c>
      <c r="AE702">
        <v>16655</v>
      </c>
      <c r="AF702">
        <v>0</v>
      </c>
      <c r="AG702">
        <v>0</v>
      </c>
      <c r="AH702">
        <v>0</v>
      </c>
      <c r="AI702">
        <v>1.01</v>
      </c>
      <c r="AJ702">
        <v>1</v>
      </c>
      <c r="AK702">
        <v>1</v>
      </c>
      <c r="AL702">
        <v>1</v>
      </c>
      <c r="AM702">
        <v>2</v>
      </c>
      <c r="AN702">
        <v>0</v>
      </c>
      <c r="AO702">
        <v>0</v>
      </c>
      <c r="AP702">
        <v>1</v>
      </c>
      <c r="AQ702">
        <v>1</v>
      </c>
      <c r="AR702">
        <v>0</v>
      </c>
      <c r="AS702" t="s">
        <v>3</v>
      </c>
      <c r="AT702">
        <v>0.46</v>
      </c>
      <c r="AU702" t="s">
        <v>3</v>
      </c>
      <c r="AV702">
        <v>0</v>
      </c>
      <c r="AW702">
        <v>2</v>
      </c>
      <c r="AX702">
        <v>72320188</v>
      </c>
      <c r="AY702">
        <v>1</v>
      </c>
      <c r="AZ702">
        <v>0</v>
      </c>
      <c r="BA702">
        <v>767</v>
      </c>
      <c r="BB702">
        <v>1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7661.3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1</v>
      </c>
      <c r="BQ702">
        <v>7661.3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1</v>
      </c>
      <c r="CV702">
        <v>0</v>
      </c>
      <c r="CW702">
        <v>0</v>
      </c>
      <c r="CX702">
        <f>ROUND(Y702*Source!I687,7)</f>
        <v>4.6000000000000001E-4</v>
      </c>
      <c r="CY702">
        <f>AA702</f>
        <v>16821.55</v>
      </c>
      <c r="CZ702">
        <f>AE702</f>
        <v>16655</v>
      </c>
      <c r="DA702">
        <f>AI702</f>
        <v>1.01</v>
      </c>
      <c r="DB702">
        <f t="shared" si="233"/>
        <v>7661.3</v>
      </c>
      <c r="DC702">
        <f t="shared" si="234"/>
        <v>0</v>
      </c>
      <c r="DD702" t="s">
        <v>3</v>
      </c>
      <c r="DE702" t="s">
        <v>3</v>
      </c>
      <c r="DF702">
        <f>ROUND(ROUND(AE702*AI702,2)*CX702,2)</f>
        <v>7.74</v>
      </c>
      <c r="DG702">
        <f t="shared" si="235"/>
        <v>0</v>
      </c>
      <c r="DH702">
        <f t="shared" si="205"/>
        <v>0</v>
      </c>
      <c r="DI702">
        <f t="shared" si="206"/>
        <v>0</v>
      </c>
      <c r="DJ702">
        <f>DF702</f>
        <v>7.74</v>
      </c>
      <c r="DK702">
        <v>0</v>
      </c>
      <c r="DL702" t="s">
        <v>3</v>
      </c>
      <c r="DM702">
        <v>0</v>
      </c>
      <c r="DN702" t="s">
        <v>3</v>
      </c>
      <c r="DO702">
        <v>0</v>
      </c>
    </row>
    <row r="703" spans="1:119" x14ac:dyDescent="0.2">
      <c r="A703">
        <f>ROW(Source!A687)</f>
        <v>687</v>
      </c>
      <c r="B703">
        <v>72309884</v>
      </c>
      <c r="C703">
        <v>72320161</v>
      </c>
      <c r="D703">
        <v>68889623</v>
      </c>
      <c r="E703">
        <v>1</v>
      </c>
      <c r="F703">
        <v>1</v>
      </c>
      <c r="G703">
        <v>1</v>
      </c>
      <c r="H703">
        <v>3</v>
      </c>
      <c r="I703" t="s">
        <v>293</v>
      </c>
      <c r="J703" t="s">
        <v>295</v>
      </c>
      <c r="K703" t="s">
        <v>294</v>
      </c>
      <c r="L703">
        <v>1301</v>
      </c>
      <c r="N703">
        <v>1003</v>
      </c>
      <c r="O703" t="s">
        <v>113</v>
      </c>
      <c r="P703" t="s">
        <v>113</v>
      </c>
      <c r="Q703">
        <v>1</v>
      </c>
      <c r="W703">
        <v>0</v>
      </c>
      <c r="X703">
        <v>-12888785</v>
      </c>
      <c r="Y703">
        <f t="shared" si="232"/>
        <v>1000</v>
      </c>
      <c r="AA703">
        <v>490.06</v>
      </c>
      <c r="AB703">
        <v>0</v>
      </c>
      <c r="AC703">
        <v>0</v>
      </c>
      <c r="AD703">
        <v>0</v>
      </c>
      <c r="AE703">
        <v>576.54</v>
      </c>
      <c r="AF703">
        <v>0</v>
      </c>
      <c r="AG703">
        <v>0</v>
      </c>
      <c r="AH703">
        <v>0</v>
      </c>
      <c r="AI703">
        <v>0.85</v>
      </c>
      <c r="AJ703">
        <v>1</v>
      </c>
      <c r="AK703">
        <v>1</v>
      </c>
      <c r="AL703">
        <v>1</v>
      </c>
      <c r="AM703">
        <v>2</v>
      </c>
      <c r="AN703">
        <v>0</v>
      </c>
      <c r="AO703">
        <v>0</v>
      </c>
      <c r="AP703">
        <v>1</v>
      </c>
      <c r="AQ703">
        <v>0</v>
      </c>
      <c r="AR703">
        <v>0</v>
      </c>
      <c r="AS703" t="s">
        <v>3</v>
      </c>
      <c r="AT703">
        <v>1000</v>
      </c>
      <c r="AU703" t="s">
        <v>3</v>
      </c>
      <c r="AV703">
        <v>0</v>
      </c>
      <c r="AW703">
        <v>1</v>
      </c>
      <c r="AX703">
        <v>-1</v>
      </c>
      <c r="AY703">
        <v>0</v>
      </c>
      <c r="AZ703">
        <v>0</v>
      </c>
      <c r="BA703" t="s">
        <v>3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CV703">
        <v>0</v>
      </c>
      <c r="CW703">
        <v>0</v>
      </c>
      <c r="CX703">
        <f>ROUND(Y703*Source!I687,7)</f>
        <v>1</v>
      </c>
      <c r="CY703">
        <f>AA703</f>
        <v>490.06</v>
      </c>
      <c r="CZ703">
        <f>AE703</f>
        <v>576.54</v>
      </c>
      <c r="DA703">
        <f>AI703</f>
        <v>0.85</v>
      </c>
      <c r="DB703">
        <f t="shared" si="233"/>
        <v>576540</v>
      </c>
      <c r="DC703">
        <f t="shared" si="234"/>
        <v>0</v>
      </c>
      <c r="DD703" t="s">
        <v>3</v>
      </c>
      <c r="DE703" t="s">
        <v>3</v>
      </c>
      <c r="DF703">
        <f>ROUND(ROUND(AE703*AI703,2)*CX703,2)</f>
        <v>490.06</v>
      </c>
      <c r="DG703">
        <f t="shared" si="235"/>
        <v>0</v>
      </c>
      <c r="DH703">
        <f t="shared" si="205"/>
        <v>0</v>
      </c>
      <c r="DI703">
        <f t="shared" si="206"/>
        <v>0</v>
      </c>
      <c r="DJ703">
        <f>DF703</f>
        <v>490.06</v>
      </c>
      <c r="DK703">
        <v>0</v>
      </c>
      <c r="DL703" t="s">
        <v>3</v>
      </c>
      <c r="DM703">
        <v>0</v>
      </c>
      <c r="DN703" t="s">
        <v>3</v>
      </c>
      <c r="DO703">
        <v>0</v>
      </c>
    </row>
    <row r="704" spans="1:119" x14ac:dyDescent="0.2">
      <c r="A704">
        <f>ROW(Source!A689)</f>
        <v>689</v>
      </c>
      <c r="B704">
        <v>72309884</v>
      </c>
      <c r="C704">
        <v>72320191</v>
      </c>
      <c r="D704">
        <v>20066464</v>
      </c>
      <c r="E704">
        <v>117</v>
      </c>
      <c r="F704">
        <v>1</v>
      </c>
      <c r="G704">
        <v>1</v>
      </c>
      <c r="H704">
        <v>1</v>
      </c>
      <c r="I704" t="s">
        <v>1119</v>
      </c>
      <c r="J704" t="s">
        <v>3</v>
      </c>
      <c r="K704" t="s">
        <v>1120</v>
      </c>
      <c r="L704">
        <v>1191</v>
      </c>
      <c r="N704">
        <v>1013</v>
      </c>
      <c r="O704" t="s">
        <v>922</v>
      </c>
      <c r="P704" t="s">
        <v>922</v>
      </c>
      <c r="Q704">
        <v>1</v>
      </c>
      <c r="W704">
        <v>0</v>
      </c>
      <c r="X704">
        <v>174150515</v>
      </c>
      <c r="Y704">
        <f t="shared" si="232"/>
        <v>0.39</v>
      </c>
      <c r="AA704">
        <v>0</v>
      </c>
      <c r="AB704">
        <v>0</v>
      </c>
      <c r="AC704">
        <v>0</v>
      </c>
      <c r="AD704">
        <v>399.77</v>
      </c>
      <c r="AE704">
        <v>0</v>
      </c>
      <c r="AF704">
        <v>0</v>
      </c>
      <c r="AG704">
        <v>0</v>
      </c>
      <c r="AH704">
        <v>399.77</v>
      </c>
      <c r="AI704">
        <v>1</v>
      </c>
      <c r="AJ704">
        <v>1</v>
      </c>
      <c r="AK704">
        <v>1</v>
      </c>
      <c r="AL704">
        <v>1</v>
      </c>
      <c r="AM704">
        <v>-2</v>
      </c>
      <c r="AN704">
        <v>0</v>
      </c>
      <c r="AO704">
        <v>0</v>
      </c>
      <c r="AP704">
        <v>1</v>
      </c>
      <c r="AQ704">
        <v>1</v>
      </c>
      <c r="AR704">
        <v>0</v>
      </c>
      <c r="AS704" t="s">
        <v>3</v>
      </c>
      <c r="AT704">
        <v>0.39</v>
      </c>
      <c r="AU704" t="s">
        <v>3</v>
      </c>
      <c r="AV704">
        <v>1</v>
      </c>
      <c r="AW704">
        <v>2</v>
      </c>
      <c r="AX704">
        <v>72320199</v>
      </c>
      <c r="AY704">
        <v>2</v>
      </c>
      <c r="AZ704">
        <v>131072</v>
      </c>
      <c r="BA704">
        <v>769</v>
      </c>
      <c r="BB704">
        <v>1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155.91030000000001</v>
      </c>
      <c r="BN704">
        <v>0.39</v>
      </c>
      <c r="BO704">
        <v>0</v>
      </c>
      <c r="BP704">
        <v>1</v>
      </c>
      <c r="BQ704">
        <v>0</v>
      </c>
      <c r="BR704">
        <v>0</v>
      </c>
      <c r="BS704">
        <v>0</v>
      </c>
      <c r="BT704">
        <v>155.91030000000001</v>
      </c>
      <c r="BU704">
        <v>0.39</v>
      </c>
      <c r="BV704">
        <v>0</v>
      </c>
      <c r="BW704">
        <v>1</v>
      </c>
      <c r="CU704">
        <f>ROUND(AT704*Source!I689*AH704*AL704,2)</f>
        <v>155.91</v>
      </c>
      <c r="CV704">
        <f>ROUND(Y704*Source!I689,7)</f>
        <v>0.39</v>
      </c>
      <c r="CW704">
        <v>0</v>
      </c>
      <c r="CX704">
        <f>ROUND(Y704*Source!I689,7)</f>
        <v>0.39</v>
      </c>
      <c r="CY704">
        <f>AD704</f>
        <v>399.77</v>
      </c>
      <c r="CZ704">
        <f>AH704</f>
        <v>399.77</v>
      </c>
      <c r="DA704">
        <f>AL704</f>
        <v>1</v>
      </c>
      <c r="DB704">
        <f t="shared" si="233"/>
        <v>155.91</v>
      </c>
      <c r="DC704">
        <f t="shared" si="234"/>
        <v>0</v>
      </c>
      <c r="DD704" t="s">
        <v>3</v>
      </c>
      <c r="DE704" t="s">
        <v>3</v>
      </c>
      <c r="DF704">
        <f>ROUND(ROUND(AE704,2)*CX704,2)</f>
        <v>0</v>
      </c>
      <c r="DG704">
        <f t="shared" si="235"/>
        <v>0</v>
      </c>
      <c r="DH704">
        <f t="shared" si="205"/>
        <v>0</v>
      </c>
      <c r="DI704">
        <f t="shared" si="206"/>
        <v>155.91</v>
      </c>
      <c r="DJ704">
        <f>DI704</f>
        <v>155.91</v>
      </c>
      <c r="DK704">
        <v>1</v>
      </c>
      <c r="DL704" t="s">
        <v>3</v>
      </c>
      <c r="DM704">
        <v>0</v>
      </c>
      <c r="DN704" t="s">
        <v>3</v>
      </c>
      <c r="DO704">
        <v>0</v>
      </c>
    </row>
    <row r="705" spans="1:119" x14ac:dyDescent="0.2">
      <c r="A705">
        <f>ROW(Source!A689)</f>
        <v>689</v>
      </c>
      <c r="B705">
        <v>72309884</v>
      </c>
      <c r="C705">
        <v>72320191</v>
      </c>
      <c r="D705">
        <v>68784201</v>
      </c>
      <c r="E705">
        <v>1</v>
      </c>
      <c r="F705">
        <v>1</v>
      </c>
      <c r="G705">
        <v>1</v>
      </c>
      <c r="H705">
        <v>2</v>
      </c>
      <c r="I705" t="s">
        <v>1121</v>
      </c>
      <c r="J705" t="s">
        <v>1122</v>
      </c>
      <c r="K705" t="s">
        <v>1123</v>
      </c>
      <c r="L705">
        <v>1368</v>
      </c>
      <c r="N705">
        <v>1011</v>
      </c>
      <c r="O705" t="s">
        <v>926</v>
      </c>
      <c r="P705" t="s">
        <v>926</v>
      </c>
      <c r="Q705">
        <v>1</v>
      </c>
      <c r="W705">
        <v>0</v>
      </c>
      <c r="X705">
        <v>-403273266</v>
      </c>
      <c r="Y705">
        <f t="shared" si="232"/>
        <v>0.12</v>
      </c>
      <c r="AA705">
        <v>0</v>
      </c>
      <c r="AB705">
        <v>108.92</v>
      </c>
      <c r="AC705">
        <v>0</v>
      </c>
      <c r="AD705">
        <v>0</v>
      </c>
      <c r="AE705">
        <v>0</v>
      </c>
      <c r="AF705">
        <v>108.92</v>
      </c>
      <c r="AG705">
        <v>0</v>
      </c>
      <c r="AH705">
        <v>0</v>
      </c>
      <c r="AI705">
        <v>1</v>
      </c>
      <c r="AJ705">
        <v>1</v>
      </c>
      <c r="AK705">
        <v>1</v>
      </c>
      <c r="AL705">
        <v>1</v>
      </c>
      <c r="AM705">
        <v>-2</v>
      </c>
      <c r="AN705">
        <v>0</v>
      </c>
      <c r="AO705">
        <v>0</v>
      </c>
      <c r="AP705">
        <v>1</v>
      </c>
      <c r="AQ705">
        <v>1</v>
      </c>
      <c r="AR705">
        <v>0</v>
      </c>
      <c r="AS705" t="s">
        <v>3</v>
      </c>
      <c r="AT705">
        <v>0.12</v>
      </c>
      <c r="AU705" t="s">
        <v>3</v>
      </c>
      <c r="AV705">
        <v>1</v>
      </c>
      <c r="AW705">
        <v>2</v>
      </c>
      <c r="AX705">
        <v>72320200</v>
      </c>
      <c r="AY705">
        <v>2</v>
      </c>
      <c r="AZ705">
        <v>32768</v>
      </c>
      <c r="BA705">
        <v>770</v>
      </c>
      <c r="BB705">
        <v>1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13.070399999999999</v>
      </c>
      <c r="BL705">
        <v>0</v>
      </c>
      <c r="BM705">
        <v>0</v>
      </c>
      <c r="BN705">
        <v>0</v>
      </c>
      <c r="BO705">
        <v>0</v>
      </c>
      <c r="BP705">
        <v>1</v>
      </c>
      <c r="BQ705">
        <v>0</v>
      </c>
      <c r="BR705">
        <v>13.070399999999999</v>
      </c>
      <c r="BS705">
        <v>0</v>
      </c>
      <c r="BT705">
        <v>0</v>
      </c>
      <c r="BU705">
        <v>0</v>
      </c>
      <c r="BV705">
        <v>0</v>
      </c>
      <c r="BW705">
        <v>1</v>
      </c>
      <c r="CV705">
        <v>0</v>
      </c>
      <c r="CW705">
        <f>ROUND(Y705*Source!I689*DO705,7)</f>
        <v>0</v>
      </c>
      <c r="CX705">
        <f>ROUND(Y705*Source!I689,7)</f>
        <v>0.12</v>
      </c>
      <c r="CY705">
        <f>AB705</f>
        <v>108.92</v>
      </c>
      <c r="CZ705">
        <f>AF705</f>
        <v>108.92</v>
      </c>
      <c r="DA705">
        <f>AJ705</f>
        <v>1</v>
      </c>
      <c r="DB705">
        <f t="shared" si="233"/>
        <v>13.07</v>
      </c>
      <c r="DC705">
        <f t="shared" si="234"/>
        <v>0</v>
      </c>
      <c r="DD705" t="s">
        <v>3</v>
      </c>
      <c r="DE705" t="s">
        <v>3</v>
      </c>
      <c r="DF705">
        <f>ROUND(ROUND(AE705,2)*CX705,2)</f>
        <v>0</v>
      </c>
      <c r="DG705">
        <f t="shared" si="235"/>
        <v>13.07</v>
      </c>
      <c r="DH705">
        <f t="shared" ref="DH705:DH768" si="236">ROUND(ROUND(AG705,2)*CX705,2)</f>
        <v>0</v>
      </c>
      <c r="DI705">
        <f t="shared" ref="DI705:DI768" si="237">ROUND(ROUND(AH705,2)*CX705,2)</f>
        <v>0</v>
      </c>
      <c r="DJ705">
        <f>DG705+DH705</f>
        <v>13.07</v>
      </c>
      <c r="DK705">
        <v>1</v>
      </c>
      <c r="DL705" t="s">
        <v>3</v>
      </c>
      <c r="DM705">
        <v>0</v>
      </c>
      <c r="DN705" t="s">
        <v>3</v>
      </c>
      <c r="DO705">
        <v>0</v>
      </c>
    </row>
    <row r="706" spans="1:119" x14ac:dyDescent="0.2">
      <c r="A706">
        <f>ROW(Source!A689)</f>
        <v>689</v>
      </c>
      <c r="B706">
        <v>72309884</v>
      </c>
      <c r="C706">
        <v>72320191</v>
      </c>
      <c r="D706">
        <v>68784203</v>
      </c>
      <c r="E706">
        <v>1</v>
      </c>
      <c r="F706">
        <v>1</v>
      </c>
      <c r="G706">
        <v>1</v>
      </c>
      <c r="H706">
        <v>2</v>
      </c>
      <c r="I706" t="s">
        <v>1023</v>
      </c>
      <c r="J706" t="s">
        <v>1024</v>
      </c>
      <c r="K706" t="s">
        <v>1025</v>
      </c>
      <c r="L706">
        <v>1368</v>
      </c>
      <c r="N706">
        <v>1011</v>
      </c>
      <c r="O706" t="s">
        <v>926</v>
      </c>
      <c r="P706" t="s">
        <v>926</v>
      </c>
      <c r="Q706">
        <v>1</v>
      </c>
      <c r="W706">
        <v>0</v>
      </c>
      <c r="X706">
        <v>344474007</v>
      </c>
      <c r="Y706">
        <f t="shared" si="232"/>
        <v>0.15</v>
      </c>
      <c r="AA706">
        <v>0</v>
      </c>
      <c r="AB706">
        <v>13.72</v>
      </c>
      <c r="AC706">
        <v>0</v>
      </c>
      <c r="AD706">
        <v>0</v>
      </c>
      <c r="AE706">
        <v>0</v>
      </c>
      <c r="AF706">
        <v>8.6300000000000008</v>
      </c>
      <c r="AG706">
        <v>0</v>
      </c>
      <c r="AH706">
        <v>0</v>
      </c>
      <c r="AI706">
        <v>1</v>
      </c>
      <c r="AJ706">
        <v>1.59</v>
      </c>
      <c r="AK706">
        <v>1</v>
      </c>
      <c r="AL706">
        <v>1</v>
      </c>
      <c r="AM706">
        <v>2</v>
      </c>
      <c r="AN706">
        <v>0</v>
      </c>
      <c r="AO706">
        <v>0</v>
      </c>
      <c r="AP706">
        <v>1</v>
      </c>
      <c r="AQ706">
        <v>1</v>
      </c>
      <c r="AR706">
        <v>0</v>
      </c>
      <c r="AS706" t="s">
        <v>3</v>
      </c>
      <c r="AT706">
        <v>0.15</v>
      </c>
      <c r="AU706" t="s">
        <v>3</v>
      </c>
      <c r="AV706">
        <v>1</v>
      </c>
      <c r="AW706">
        <v>2</v>
      </c>
      <c r="AX706">
        <v>72320201</v>
      </c>
      <c r="AY706">
        <v>1</v>
      </c>
      <c r="AZ706">
        <v>0</v>
      </c>
      <c r="BA706">
        <v>771</v>
      </c>
      <c r="BB706">
        <v>1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1.2945</v>
      </c>
      <c r="BL706">
        <v>0</v>
      </c>
      <c r="BM706">
        <v>0</v>
      </c>
      <c r="BN706">
        <v>0</v>
      </c>
      <c r="BO706">
        <v>0</v>
      </c>
      <c r="BP706">
        <v>1</v>
      </c>
      <c r="BQ706">
        <v>0</v>
      </c>
      <c r="BR706">
        <v>1.2945</v>
      </c>
      <c r="BS706">
        <v>0</v>
      </c>
      <c r="BT706">
        <v>0</v>
      </c>
      <c r="BU706">
        <v>0</v>
      </c>
      <c r="BV706">
        <v>0</v>
      </c>
      <c r="BW706">
        <v>1</v>
      </c>
      <c r="CV706">
        <v>0</v>
      </c>
      <c r="CW706">
        <f>ROUND(Y706*Source!I689*DO706,7)</f>
        <v>0</v>
      </c>
      <c r="CX706">
        <f>ROUND(Y706*Source!I689,7)</f>
        <v>0.15</v>
      </c>
      <c r="CY706">
        <f>AB706</f>
        <v>13.72</v>
      </c>
      <c r="CZ706">
        <f>AF706</f>
        <v>8.6300000000000008</v>
      </c>
      <c r="DA706">
        <f>AJ706</f>
        <v>1.59</v>
      </c>
      <c r="DB706">
        <f t="shared" si="233"/>
        <v>1.29</v>
      </c>
      <c r="DC706">
        <f t="shared" si="234"/>
        <v>0</v>
      </c>
      <c r="DD706" t="s">
        <v>3</v>
      </c>
      <c r="DE706" t="s">
        <v>3</v>
      </c>
      <c r="DF706">
        <f>ROUND(ROUND(AE706,2)*CX706,2)</f>
        <v>0</v>
      </c>
      <c r="DG706">
        <f>ROUND(ROUND(AF706*AJ706,2)*CX706,2)</f>
        <v>2.06</v>
      </c>
      <c r="DH706">
        <f t="shared" si="236"/>
        <v>0</v>
      </c>
      <c r="DI706">
        <f t="shared" si="237"/>
        <v>0</v>
      </c>
      <c r="DJ706">
        <f>DG706+DH706</f>
        <v>2.06</v>
      </c>
      <c r="DK706">
        <v>0</v>
      </c>
      <c r="DL706" t="s">
        <v>3</v>
      </c>
      <c r="DM706">
        <v>0</v>
      </c>
      <c r="DN706" t="s">
        <v>3</v>
      </c>
      <c r="DO706">
        <v>0</v>
      </c>
    </row>
    <row r="707" spans="1:119" x14ac:dyDescent="0.2">
      <c r="A707">
        <f>ROW(Source!A689)</f>
        <v>689</v>
      </c>
      <c r="B707">
        <v>72309884</v>
      </c>
      <c r="C707">
        <v>72320191</v>
      </c>
      <c r="D707">
        <v>68784225</v>
      </c>
      <c r="E707">
        <v>1</v>
      </c>
      <c r="F707">
        <v>1</v>
      </c>
      <c r="G707">
        <v>1</v>
      </c>
      <c r="H707">
        <v>2</v>
      </c>
      <c r="I707" t="s">
        <v>1026</v>
      </c>
      <c r="J707" t="s">
        <v>1027</v>
      </c>
      <c r="K707" t="s">
        <v>1028</v>
      </c>
      <c r="L707">
        <v>1368</v>
      </c>
      <c r="N707">
        <v>1011</v>
      </c>
      <c r="O707" t="s">
        <v>926</v>
      </c>
      <c r="P707" t="s">
        <v>926</v>
      </c>
      <c r="Q707">
        <v>1</v>
      </c>
      <c r="W707">
        <v>0</v>
      </c>
      <c r="X707">
        <v>-505397720</v>
      </c>
      <c r="Y707">
        <f t="shared" si="232"/>
        <v>0.21</v>
      </c>
      <c r="AA707">
        <v>0</v>
      </c>
      <c r="AB707">
        <v>4.34</v>
      </c>
      <c r="AC707">
        <v>0</v>
      </c>
      <c r="AD707">
        <v>0</v>
      </c>
      <c r="AE707">
        <v>0</v>
      </c>
      <c r="AF707">
        <v>3.34</v>
      </c>
      <c r="AG707">
        <v>0</v>
      </c>
      <c r="AH707">
        <v>0</v>
      </c>
      <c r="AI707">
        <v>1</v>
      </c>
      <c r="AJ707">
        <v>1.3</v>
      </c>
      <c r="AK707">
        <v>1</v>
      </c>
      <c r="AL707">
        <v>1</v>
      </c>
      <c r="AM707">
        <v>2</v>
      </c>
      <c r="AN707">
        <v>0</v>
      </c>
      <c r="AO707">
        <v>0</v>
      </c>
      <c r="AP707">
        <v>1</v>
      </c>
      <c r="AQ707">
        <v>1</v>
      </c>
      <c r="AR707">
        <v>0</v>
      </c>
      <c r="AS707" t="s">
        <v>3</v>
      </c>
      <c r="AT707">
        <v>0.21</v>
      </c>
      <c r="AU707" t="s">
        <v>3</v>
      </c>
      <c r="AV707">
        <v>1</v>
      </c>
      <c r="AW707">
        <v>2</v>
      </c>
      <c r="AX707">
        <v>72320202</v>
      </c>
      <c r="AY707">
        <v>1</v>
      </c>
      <c r="AZ707">
        <v>0</v>
      </c>
      <c r="BA707">
        <v>772</v>
      </c>
      <c r="BB707">
        <v>1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0.70139999999999991</v>
      </c>
      <c r="BL707">
        <v>0</v>
      </c>
      <c r="BM707">
        <v>0</v>
      </c>
      <c r="BN707">
        <v>0</v>
      </c>
      <c r="BO707">
        <v>0</v>
      </c>
      <c r="BP707">
        <v>1</v>
      </c>
      <c r="BQ707">
        <v>0</v>
      </c>
      <c r="BR707">
        <v>0.70139999999999991</v>
      </c>
      <c r="BS707">
        <v>0</v>
      </c>
      <c r="BT707">
        <v>0</v>
      </c>
      <c r="BU707">
        <v>0</v>
      </c>
      <c r="BV707">
        <v>0</v>
      </c>
      <c r="BW707">
        <v>1</v>
      </c>
      <c r="CV707">
        <v>0</v>
      </c>
      <c r="CW707">
        <f>ROUND(Y707*Source!I689*DO707,7)</f>
        <v>0</v>
      </c>
      <c r="CX707">
        <f>ROUND(Y707*Source!I689,7)</f>
        <v>0.21</v>
      </c>
      <c r="CY707">
        <f>AB707</f>
        <v>4.34</v>
      </c>
      <c r="CZ707">
        <f>AF707</f>
        <v>3.34</v>
      </c>
      <c r="DA707">
        <f>AJ707</f>
        <v>1.3</v>
      </c>
      <c r="DB707">
        <f t="shared" si="233"/>
        <v>0.7</v>
      </c>
      <c r="DC707">
        <f t="shared" si="234"/>
        <v>0</v>
      </c>
      <c r="DD707" t="s">
        <v>3</v>
      </c>
      <c r="DE707" t="s">
        <v>3</v>
      </c>
      <c r="DF707">
        <f>ROUND(ROUND(AE707,2)*CX707,2)</f>
        <v>0</v>
      </c>
      <c r="DG707">
        <f>ROUND(ROUND(AF707*AJ707,2)*CX707,2)</f>
        <v>0.91</v>
      </c>
      <c r="DH707">
        <f t="shared" si="236"/>
        <v>0</v>
      </c>
      <c r="DI707">
        <f t="shared" si="237"/>
        <v>0</v>
      </c>
      <c r="DJ707">
        <f>DG707+DH707</f>
        <v>0.91</v>
      </c>
      <c r="DK707">
        <v>0</v>
      </c>
      <c r="DL707" t="s">
        <v>3</v>
      </c>
      <c r="DM707">
        <v>0</v>
      </c>
      <c r="DN707" t="s">
        <v>3</v>
      </c>
      <c r="DO707">
        <v>0</v>
      </c>
    </row>
    <row r="708" spans="1:119" x14ac:dyDescent="0.2">
      <c r="A708">
        <f>ROW(Source!A689)</f>
        <v>689</v>
      </c>
      <c r="B708">
        <v>72309884</v>
      </c>
      <c r="C708">
        <v>72320191</v>
      </c>
      <c r="D708">
        <v>68849266</v>
      </c>
      <c r="E708">
        <v>1</v>
      </c>
      <c r="F708">
        <v>1</v>
      </c>
      <c r="G708">
        <v>1</v>
      </c>
      <c r="H708">
        <v>3</v>
      </c>
      <c r="I708" t="s">
        <v>1029</v>
      </c>
      <c r="J708" t="s">
        <v>1030</v>
      </c>
      <c r="K708" t="s">
        <v>1031</v>
      </c>
      <c r="L708">
        <v>1346</v>
      </c>
      <c r="N708">
        <v>1009</v>
      </c>
      <c r="O708" t="s">
        <v>443</v>
      </c>
      <c r="P708" t="s">
        <v>443</v>
      </c>
      <c r="Q708">
        <v>1</v>
      </c>
      <c r="W708">
        <v>0</v>
      </c>
      <c r="X708">
        <v>1359853592</v>
      </c>
      <c r="Y708">
        <f t="shared" si="232"/>
        <v>6.0000000000000001E-3</v>
      </c>
      <c r="AA708">
        <v>966.83</v>
      </c>
      <c r="AB708">
        <v>0</v>
      </c>
      <c r="AC708">
        <v>0</v>
      </c>
      <c r="AD708">
        <v>0</v>
      </c>
      <c r="AE708">
        <v>596.80999999999995</v>
      </c>
      <c r="AF708">
        <v>0</v>
      </c>
      <c r="AG708">
        <v>0</v>
      </c>
      <c r="AH708">
        <v>0</v>
      </c>
      <c r="AI708">
        <v>1.62</v>
      </c>
      <c r="AJ708">
        <v>1</v>
      </c>
      <c r="AK708">
        <v>1</v>
      </c>
      <c r="AL708">
        <v>1</v>
      </c>
      <c r="AM708">
        <v>2</v>
      </c>
      <c r="AN708">
        <v>0</v>
      </c>
      <c r="AO708">
        <v>0</v>
      </c>
      <c r="AP708">
        <v>1</v>
      </c>
      <c r="AQ708">
        <v>1</v>
      </c>
      <c r="AR708">
        <v>0</v>
      </c>
      <c r="AS708" t="s">
        <v>3</v>
      </c>
      <c r="AT708">
        <v>6.0000000000000001E-3</v>
      </c>
      <c r="AU708" t="s">
        <v>3</v>
      </c>
      <c r="AV708">
        <v>0</v>
      </c>
      <c r="AW708">
        <v>2</v>
      </c>
      <c r="AX708">
        <v>72320203</v>
      </c>
      <c r="AY708">
        <v>1</v>
      </c>
      <c r="AZ708">
        <v>0</v>
      </c>
      <c r="BA708">
        <v>773</v>
      </c>
      <c r="BB708">
        <v>1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3.5808599999999999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1</v>
      </c>
      <c r="BQ708">
        <v>3.5808599999999999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1</v>
      </c>
      <c r="CV708">
        <v>0</v>
      </c>
      <c r="CW708">
        <v>0</v>
      </c>
      <c r="CX708">
        <f>ROUND(Y708*Source!I689,7)</f>
        <v>6.0000000000000001E-3</v>
      </c>
      <c r="CY708">
        <f>AA708</f>
        <v>966.83</v>
      </c>
      <c r="CZ708">
        <f>AE708</f>
        <v>596.80999999999995</v>
      </c>
      <c r="DA708">
        <f>AI708</f>
        <v>1.62</v>
      </c>
      <c r="DB708">
        <f t="shared" si="233"/>
        <v>3.58</v>
      </c>
      <c r="DC708">
        <f t="shared" si="234"/>
        <v>0</v>
      </c>
      <c r="DD708" t="s">
        <v>3</v>
      </c>
      <c r="DE708" t="s">
        <v>3</v>
      </c>
      <c r="DF708">
        <f>ROUND(ROUND(AE708*AI708,2)*CX708,2)</f>
        <v>5.8</v>
      </c>
      <c r="DG708">
        <f>ROUND(ROUND(AF708,2)*CX708,2)</f>
        <v>0</v>
      </c>
      <c r="DH708">
        <f t="shared" si="236"/>
        <v>0</v>
      </c>
      <c r="DI708">
        <f t="shared" si="237"/>
        <v>0</v>
      </c>
      <c r="DJ708">
        <f>DF708</f>
        <v>5.8</v>
      </c>
      <c r="DK708">
        <v>0</v>
      </c>
      <c r="DL708" t="s">
        <v>3</v>
      </c>
      <c r="DM708">
        <v>0</v>
      </c>
      <c r="DN708" t="s">
        <v>3</v>
      </c>
      <c r="DO708">
        <v>0</v>
      </c>
    </row>
    <row r="709" spans="1:119" x14ac:dyDescent="0.2">
      <c r="A709">
        <f>ROW(Source!A689)</f>
        <v>689</v>
      </c>
      <c r="B709">
        <v>72309884</v>
      </c>
      <c r="C709">
        <v>72320191</v>
      </c>
      <c r="D709">
        <v>68852050</v>
      </c>
      <c r="E709">
        <v>1</v>
      </c>
      <c r="F709">
        <v>1</v>
      </c>
      <c r="G709">
        <v>1</v>
      </c>
      <c r="H709">
        <v>3</v>
      </c>
      <c r="I709" t="s">
        <v>1124</v>
      </c>
      <c r="J709" t="s">
        <v>1125</v>
      </c>
      <c r="K709" t="s">
        <v>1126</v>
      </c>
      <c r="L709">
        <v>1348</v>
      </c>
      <c r="N709">
        <v>1009</v>
      </c>
      <c r="O709" t="s">
        <v>236</v>
      </c>
      <c r="P709" t="s">
        <v>236</v>
      </c>
      <c r="Q709">
        <v>1000</v>
      </c>
      <c r="W709">
        <v>0</v>
      </c>
      <c r="X709">
        <v>652497179</v>
      </c>
      <c r="Y709">
        <f t="shared" si="232"/>
        <v>4.0000000000000003E-5</v>
      </c>
      <c r="AA709">
        <v>146621.63</v>
      </c>
      <c r="AB709">
        <v>0</v>
      </c>
      <c r="AC709">
        <v>0</v>
      </c>
      <c r="AD709">
        <v>0</v>
      </c>
      <c r="AE709">
        <v>157657.67000000001</v>
      </c>
      <c r="AF709">
        <v>0</v>
      </c>
      <c r="AG709">
        <v>0</v>
      </c>
      <c r="AH709">
        <v>0</v>
      </c>
      <c r="AI709">
        <v>0.93</v>
      </c>
      <c r="AJ709">
        <v>1</v>
      </c>
      <c r="AK709">
        <v>1</v>
      </c>
      <c r="AL709">
        <v>1</v>
      </c>
      <c r="AM709">
        <v>2</v>
      </c>
      <c r="AN709">
        <v>0</v>
      </c>
      <c r="AO709">
        <v>0</v>
      </c>
      <c r="AP709">
        <v>1</v>
      </c>
      <c r="AQ709">
        <v>1</v>
      </c>
      <c r="AR709">
        <v>0</v>
      </c>
      <c r="AS709" t="s">
        <v>3</v>
      </c>
      <c r="AT709">
        <v>4.0000000000000003E-5</v>
      </c>
      <c r="AU709" t="s">
        <v>3</v>
      </c>
      <c r="AV709">
        <v>0</v>
      </c>
      <c r="AW709">
        <v>2</v>
      </c>
      <c r="AX709">
        <v>72320204</v>
      </c>
      <c r="AY709">
        <v>1</v>
      </c>
      <c r="AZ709">
        <v>0</v>
      </c>
      <c r="BA709">
        <v>774</v>
      </c>
      <c r="BB709">
        <v>1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6.3063068000000007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1</v>
      </c>
      <c r="BQ709">
        <v>6.3063068000000007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1</v>
      </c>
      <c r="CV709">
        <v>0</v>
      </c>
      <c r="CW709">
        <v>0</v>
      </c>
      <c r="CX709">
        <f>ROUND(Y709*Source!I689,7)</f>
        <v>4.0000000000000003E-5</v>
      </c>
      <c r="CY709">
        <f>AA709</f>
        <v>146621.63</v>
      </c>
      <c r="CZ709">
        <f>AE709</f>
        <v>157657.67000000001</v>
      </c>
      <c r="DA709">
        <f>AI709</f>
        <v>0.93</v>
      </c>
      <c r="DB709">
        <f t="shared" si="233"/>
        <v>6.31</v>
      </c>
      <c r="DC709">
        <f t="shared" si="234"/>
        <v>0</v>
      </c>
      <c r="DD709" t="s">
        <v>3</v>
      </c>
      <c r="DE709" t="s">
        <v>3</v>
      </c>
      <c r="DF709">
        <f>ROUND(ROUND(AE709*AI709,2)*CX709,2)</f>
        <v>5.86</v>
      </c>
      <c r="DG709">
        <f>ROUND(ROUND(AF709,2)*CX709,2)</f>
        <v>0</v>
      </c>
      <c r="DH709">
        <f t="shared" si="236"/>
        <v>0</v>
      </c>
      <c r="DI709">
        <f t="shared" si="237"/>
        <v>0</v>
      </c>
      <c r="DJ709">
        <f>DF709</f>
        <v>5.86</v>
      </c>
      <c r="DK709">
        <v>0</v>
      </c>
      <c r="DL709" t="s">
        <v>3</v>
      </c>
      <c r="DM709">
        <v>0</v>
      </c>
      <c r="DN709" t="s">
        <v>3</v>
      </c>
      <c r="DO709">
        <v>0</v>
      </c>
    </row>
    <row r="710" spans="1:119" x14ac:dyDescent="0.2">
      <c r="A710">
        <f>ROW(Source!A689)</f>
        <v>689</v>
      </c>
      <c r="B710">
        <v>72309884</v>
      </c>
      <c r="C710">
        <v>72320191</v>
      </c>
      <c r="D710">
        <v>68853976</v>
      </c>
      <c r="E710">
        <v>1</v>
      </c>
      <c r="F710">
        <v>1</v>
      </c>
      <c r="G710">
        <v>1</v>
      </c>
      <c r="H710">
        <v>3</v>
      </c>
      <c r="I710" t="s">
        <v>1032</v>
      </c>
      <c r="J710" t="s">
        <v>1033</v>
      </c>
      <c r="K710" t="s">
        <v>1034</v>
      </c>
      <c r="L710">
        <v>1346</v>
      </c>
      <c r="N710">
        <v>1009</v>
      </c>
      <c r="O710" t="s">
        <v>443</v>
      </c>
      <c r="P710" t="s">
        <v>443</v>
      </c>
      <c r="Q710">
        <v>1</v>
      </c>
      <c r="W710">
        <v>0</v>
      </c>
      <c r="X710">
        <v>-373327139</v>
      </c>
      <c r="Y710">
        <f t="shared" si="232"/>
        <v>8.9999999999999998E-4</v>
      </c>
      <c r="AA710">
        <v>92.02</v>
      </c>
      <c r="AB710">
        <v>0</v>
      </c>
      <c r="AC710">
        <v>0</v>
      </c>
      <c r="AD710">
        <v>0</v>
      </c>
      <c r="AE710">
        <v>56.11</v>
      </c>
      <c r="AF710">
        <v>0</v>
      </c>
      <c r="AG710">
        <v>0</v>
      </c>
      <c r="AH710">
        <v>0</v>
      </c>
      <c r="AI710">
        <v>1.64</v>
      </c>
      <c r="AJ710">
        <v>1</v>
      </c>
      <c r="AK710">
        <v>1</v>
      </c>
      <c r="AL710">
        <v>1</v>
      </c>
      <c r="AM710">
        <v>2</v>
      </c>
      <c r="AN710">
        <v>0</v>
      </c>
      <c r="AO710">
        <v>0</v>
      </c>
      <c r="AP710">
        <v>1</v>
      </c>
      <c r="AQ710">
        <v>1</v>
      </c>
      <c r="AR710">
        <v>0</v>
      </c>
      <c r="AS710" t="s">
        <v>3</v>
      </c>
      <c r="AT710">
        <v>8.9999999999999998E-4</v>
      </c>
      <c r="AU710" t="s">
        <v>3</v>
      </c>
      <c r="AV710">
        <v>0</v>
      </c>
      <c r="AW710">
        <v>2</v>
      </c>
      <c r="AX710">
        <v>72320205</v>
      </c>
      <c r="AY710">
        <v>1</v>
      </c>
      <c r="AZ710">
        <v>0</v>
      </c>
      <c r="BA710">
        <v>775</v>
      </c>
      <c r="BB710">
        <v>1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5.0498999999999995E-2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1</v>
      </c>
      <c r="BQ710">
        <v>5.0498999999999995E-2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1</v>
      </c>
      <c r="CV710">
        <v>0</v>
      </c>
      <c r="CW710">
        <v>0</v>
      </c>
      <c r="CX710">
        <f>ROUND(Y710*Source!I689,7)</f>
        <v>8.9999999999999998E-4</v>
      </c>
      <c r="CY710">
        <f>AA710</f>
        <v>92.02</v>
      </c>
      <c r="CZ710">
        <f>AE710</f>
        <v>56.11</v>
      </c>
      <c r="DA710">
        <f>AI710</f>
        <v>1.64</v>
      </c>
      <c r="DB710">
        <f t="shared" si="233"/>
        <v>0.05</v>
      </c>
      <c r="DC710">
        <f t="shared" si="234"/>
        <v>0</v>
      </c>
      <c r="DD710" t="s">
        <v>3</v>
      </c>
      <c r="DE710" t="s">
        <v>3</v>
      </c>
      <c r="DF710">
        <f>ROUND(ROUND(AE710*AI710,2)*CX710,2)</f>
        <v>0.08</v>
      </c>
      <c r="DG710">
        <f>ROUND(ROUND(AF710,2)*CX710,2)</f>
        <v>0</v>
      </c>
      <c r="DH710">
        <f t="shared" si="236"/>
        <v>0</v>
      </c>
      <c r="DI710">
        <f t="shared" si="237"/>
        <v>0</v>
      </c>
      <c r="DJ710">
        <f>DF710</f>
        <v>0.08</v>
      </c>
      <c r="DK710">
        <v>0</v>
      </c>
      <c r="DL710" t="s">
        <v>3</v>
      </c>
      <c r="DM710">
        <v>0</v>
      </c>
      <c r="DN710" t="s">
        <v>3</v>
      </c>
      <c r="DO710">
        <v>0</v>
      </c>
    </row>
    <row r="711" spans="1:119" x14ac:dyDescent="0.2">
      <c r="A711">
        <f>ROW(Source!A691)</f>
        <v>691</v>
      </c>
      <c r="B711">
        <v>72309884</v>
      </c>
      <c r="C711">
        <v>72320258</v>
      </c>
      <c r="D711">
        <v>70491011</v>
      </c>
      <c r="E711">
        <v>118</v>
      </c>
      <c r="F711">
        <v>1</v>
      </c>
      <c r="G711">
        <v>1</v>
      </c>
      <c r="H711">
        <v>1</v>
      </c>
      <c r="I711" t="s">
        <v>1042</v>
      </c>
      <c r="J711" t="s">
        <v>3</v>
      </c>
      <c r="K711" t="s">
        <v>1043</v>
      </c>
      <c r="L711">
        <v>1191</v>
      </c>
      <c r="N711">
        <v>1013</v>
      </c>
      <c r="O711" t="s">
        <v>922</v>
      </c>
      <c r="P711" t="s">
        <v>922</v>
      </c>
      <c r="Q711">
        <v>1</v>
      </c>
      <c r="W711">
        <v>0</v>
      </c>
      <c r="X711">
        <v>-715079457</v>
      </c>
      <c r="Y711">
        <f t="shared" si="232"/>
        <v>27</v>
      </c>
      <c r="AA711">
        <v>0</v>
      </c>
      <c r="AB711">
        <v>0</v>
      </c>
      <c r="AC711">
        <v>0</v>
      </c>
      <c r="AD711">
        <v>371.85</v>
      </c>
      <c r="AE711">
        <v>0</v>
      </c>
      <c r="AF711">
        <v>0</v>
      </c>
      <c r="AG711">
        <v>0</v>
      </c>
      <c r="AH711">
        <v>371.85</v>
      </c>
      <c r="AI711">
        <v>1</v>
      </c>
      <c r="AJ711">
        <v>1</v>
      </c>
      <c r="AK711">
        <v>1</v>
      </c>
      <c r="AL711">
        <v>1</v>
      </c>
      <c r="AM711">
        <v>-2</v>
      </c>
      <c r="AN711">
        <v>0</v>
      </c>
      <c r="AO711">
        <v>0</v>
      </c>
      <c r="AP711">
        <v>1</v>
      </c>
      <c r="AQ711">
        <v>1</v>
      </c>
      <c r="AR711">
        <v>0</v>
      </c>
      <c r="AS711" t="s">
        <v>3</v>
      </c>
      <c r="AT711">
        <v>27</v>
      </c>
      <c r="AU711" t="s">
        <v>3</v>
      </c>
      <c r="AV711">
        <v>1</v>
      </c>
      <c r="AW711">
        <v>2</v>
      </c>
      <c r="AX711">
        <v>72320259</v>
      </c>
      <c r="AY711">
        <v>1</v>
      </c>
      <c r="AZ711">
        <v>0</v>
      </c>
      <c r="BA711">
        <v>778</v>
      </c>
      <c r="BB711">
        <v>1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10039.950000000001</v>
      </c>
      <c r="BN711">
        <v>27</v>
      </c>
      <c r="BO711">
        <v>0</v>
      </c>
      <c r="BP711">
        <v>1</v>
      </c>
      <c r="BQ711">
        <v>0</v>
      </c>
      <c r="BR711">
        <v>0</v>
      </c>
      <c r="BS711">
        <v>0</v>
      </c>
      <c r="BT711">
        <v>10039.950000000001</v>
      </c>
      <c r="BU711">
        <v>27</v>
      </c>
      <c r="BV711">
        <v>0</v>
      </c>
      <c r="BW711">
        <v>1</v>
      </c>
      <c r="CU711">
        <f>ROUND(AT711*Source!I691*AH711*AL711,2)</f>
        <v>793.16</v>
      </c>
      <c r="CV711">
        <f>ROUND(Y711*Source!I691,7)</f>
        <v>2.133</v>
      </c>
      <c r="CW711">
        <v>0</v>
      </c>
      <c r="CX711">
        <f>ROUND(Y711*Source!I691,7)</f>
        <v>2.133</v>
      </c>
      <c r="CY711">
        <f>AD711</f>
        <v>371.85</v>
      </c>
      <c r="CZ711">
        <f>AH711</f>
        <v>371.85</v>
      </c>
      <c r="DA711">
        <f>AL711</f>
        <v>1</v>
      </c>
      <c r="DB711">
        <f t="shared" si="233"/>
        <v>10039.950000000001</v>
      </c>
      <c r="DC711">
        <f t="shared" si="234"/>
        <v>0</v>
      </c>
      <c r="DD711" t="s">
        <v>3</v>
      </c>
      <c r="DE711" t="s">
        <v>3</v>
      </c>
      <c r="DF711">
        <f t="shared" ref="DF711:DF718" si="238">ROUND(ROUND(AE711,2)*CX711,2)</f>
        <v>0</v>
      </c>
      <c r="DG711">
        <f>ROUND(ROUND(AF711,2)*CX711,2)</f>
        <v>0</v>
      </c>
      <c r="DH711">
        <f t="shared" si="236"/>
        <v>0</v>
      </c>
      <c r="DI711">
        <f t="shared" si="237"/>
        <v>793.16</v>
      </c>
      <c r="DJ711">
        <f>DI711</f>
        <v>793.16</v>
      </c>
      <c r="DK711">
        <v>1</v>
      </c>
      <c r="DL711" t="s">
        <v>3</v>
      </c>
      <c r="DM711">
        <v>0</v>
      </c>
      <c r="DN711" t="s">
        <v>3</v>
      </c>
      <c r="DO711">
        <v>0</v>
      </c>
    </row>
    <row r="712" spans="1:119" x14ac:dyDescent="0.2">
      <c r="A712">
        <f>ROW(Source!A691)</f>
        <v>691</v>
      </c>
      <c r="B712">
        <v>72309884</v>
      </c>
      <c r="C712">
        <v>72320258</v>
      </c>
      <c r="D712">
        <v>70491200</v>
      </c>
      <c r="E712">
        <v>118</v>
      </c>
      <c r="F712">
        <v>1</v>
      </c>
      <c r="G712">
        <v>1</v>
      </c>
      <c r="H712">
        <v>1</v>
      </c>
      <c r="I712" t="s">
        <v>920</v>
      </c>
      <c r="J712" t="s">
        <v>3</v>
      </c>
      <c r="K712" t="s">
        <v>921</v>
      </c>
      <c r="L712">
        <v>1191</v>
      </c>
      <c r="N712">
        <v>1013</v>
      </c>
      <c r="O712" t="s">
        <v>922</v>
      </c>
      <c r="P712" t="s">
        <v>922</v>
      </c>
      <c r="Q712">
        <v>1</v>
      </c>
      <c r="W712">
        <v>0</v>
      </c>
      <c r="X712">
        <v>-1417349443</v>
      </c>
      <c r="Y712">
        <f t="shared" si="232"/>
        <v>7.42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1</v>
      </c>
      <c r="AJ712">
        <v>1</v>
      </c>
      <c r="AK712">
        <v>1</v>
      </c>
      <c r="AL712">
        <v>1</v>
      </c>
      <c r="AM712">
        <v>-2</v>
      </c>
      <c r="AN712">
        <v>0</v>
      </c>
      <c r="AO712">
        <v>0</v>
      </c>
      <c r="AP712">
        <v>1</v>
      </c>
      <c r="AQ712">
        <v>1</v>
      </c>
      <c r="AR712">
        <v>0</v>
      </c>
      <c r="AS712" t="s">
        <v>3</v>
      </c>
      <c r="AT712">
        <v>7.42</v>
      </c>
      <c r="AU712" t="s">
        <v>3</v>
      </c>
      <c r="AV712">
        <v>2</v>
      </c>
      <c r="AW712">
        <v>2</v>
      </c>
      <c r="AX712">
        <v>72320260</v>
      </c>
      <c r="AY712">
        <v>1</v>
      </c>
      <c r="AZ712">
        <v>0</v>
      </c>
      <c r="BA712">
        <v>779</v>
      </c>
      <c r="BB712">
        <v>1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CV712">
        <v>0</v>
      </c>
      <c r="CW712">
        <v>0</v>
      </c>
      <c r="CX712">
        <f>ROUND(Y712*Source!I691,7)</f>
        <v>0.58618000000000003</v>
      </c>
      <c r="CY712">
        <f>AD712</f>
        <v>0</v>
      </c>
      <c r="CZ712">
        <f>AH712</f>
        <v>0</v>
      </c>
      <c r="DA712">
        <f>AL712</f>
        <v>1</v>
      </c>
      <c r="DB712">
        <f t="shared" si="233"/>
        <v>0</v>
      </c>
      <c r="DC712">
        <f t="shared" si="234"/>
        <v>0</v>
      </c>
      <c r="DD712" t="s">
        <v>3</v>
      </c>
      <c r="DE712" t="s">
        <v>3</v>
      </c>
      <c r="DF712">
        <f t="shared" si="238"/>
        <v>0</v>
      </c>
      <c r="DG712">
        <f>ROUND(ROUND(AF712,2)*CX712,2)</f>
        <v>0</v>
      </c>
      <c r="DH712">
        <f t="shared" si="236"/>
        <v>0</v>
      </c>
      <c r="DI712">
        <f t="shared" si="237"/>
        <v>0</v>
      </c>
      <c r="DJ712">
        <f>DI712</f>
        <v>0</v>
      </c>
      <c r="DK712">
        <v>0</v>
      </c>
      <c r="DL712" t="s">
        <v>3</v>
      </c>
      <c r="DM712">
        <v>0</v>
      </c>
      <c r="DN712" t="s">
        <v>3</v>
      </c>
      <c r="DO712">
        <v>0</v>
      </c>
    </row>
    <row r="713" spans="1:119" x14ac:dyDescent="0.2">
      <c r="A713">
        <f>ROW(Source!A691)</f>
        <v>691</v>
      </c>
      <c r="B713">
        <v>72309884</v>
      </c>
      <c r="C713">
        <v>72320258</v>
      </c>
      <c r="D713">
        <v>70618404</v>
      </c>
      <c r="E713">
        <v>1</v>
      </c>
      <c r="F713">
        <v>1</v>
      </c>
      <c r="G713">
        <v>1</v>
      </c>
      <c r="H713">
        <v>2</v>
      </c>
      <c r="I713" t="s">
        <v>1044</v>
      </c>
      <c r="J713" t="s">
        <v>1045</v>
      </c>
      <c r="K713" t="s">
        <v>1046</v>
      </c>
      <c r="L713">
        <v>1368</v>
      </c>
      <c r="N713">
        <v>1011</v>
      </c>
      <c r="O713" t="s">
        <v>926</v>
      </c>
      <c r="P713" t="s">
        <v>926</v>
      </c>
      <c r="Q713">
        <v>1</v>
      </c>
      <c r="W713">
        <v>0</v>
      </c>
      <c r="X713">
        <v>1766864928</v>
      </c>
      <c r="Y713">
        <f t="shared" si="232"/>
        <v>7.42</v>
      </c>
      <c r="AA713">
        <v>0</v>
      </c>
      <c r="AB713">
        <v>1294.1600000000001</v>
      </c>
      <c r="AC713">
        <v>452.68</v>
      </c>
      <c r="AD713">
        <v>0</v>
      </c>
      <c r="AE713">
        <v>0</v>
      </c>
      <c r="AF713">
        <v>995.51</v>
      </c>
      <c r="AG713">
        <v>452.68</v>
      </c>
      <c r="AH713">
        <v>0</v>
      </c>
      <c r="AI713">
        <v>1</v>
      </c>
      <c r="AJ713">
        <v>1.3</v>
      </c>
      <c r="AK713">
        <v>1</v>
      </c>
      <c r="AL713">
        <v>1</v>
      </c>
      <c r="AM713">
        <v>2</v>
      </c>
      <c r="AN713">
        <v>0</v>
      </c>
      <c r="AO713">
        <v>0</v>
      </c>
      <c r="AP713">
        <v>1</v>
      </c>
      <c r="AQ713">
        <v>1</v>
      </c>
      <c r="AR713">
        <v>0</v>
      </c>
      <c r="AS713" t="s">
        <v>3</v>
      </c>
      <c r="AT713">
        <v>7.42</v>
      </c>
      <c r="AU713" t="s">
        <v>3</v>
      </c>
      <c r="AV713">
        <v>1</v>
      </c>
      <c r="AW713">
        <v>2</v>
      </c>
      <c r="AX713">
        <v>72320261</v>
      </c>
      <c r="AY713">
        <v>1</v>
      </c>
      <c r="AZ713">
        <v>0</v>
      </c>
      <c r="BA713">
        <v>780</v>
      </c>
      <c r="BB713">
        <v>1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7386.6841999999997</v>
      </c>
      <c r="BL713">
        <v>3358.8856000000001</v>
      </c>
      <c r="BM713">
        <v>0</v>
      </c>
      <c r="BN713">
        <v>0</v>
      </c>
      <c r="BO713">
        <v>7.42</v>
      </c>
      <c r="BP713">
        <v>1</v>
      </c>
      <c r="BQ713">
        <v>0</v>
      </c>
      <c r="BR713">
        <v>7386.6841999999997</v>
      </c>
      <c r="BS713">
        <v>3358.8856000000001</v>
      </c>
      <c r="BT713">
        <v>0</v>
      </c>
      <c r="BU713">
        <v>0</v>
      </c>
      <c r="BV713">
        <v>7.42</v>
      </c>
      <c r="BW713">
        <v>1</v>
      </c>
      <c r="CV713">
        <v>0</v>
      </c>
      <c r="CW713">
        <f>ROUND(Y713*Source!I691*DO713,7)</f>
        <v>0.58618000000000003</v>
      </c>
      <c r="CX713">
        <f>ROUND(Y713*Source!I691,7)</f>
        <v>0.58618000000000003</v>
      </c>
      <c r="CY713">
        <f>AB713</f>
        <v>1294.1600000000001</v>
      </c>
      <c r="CZ713">
        <f>AF713</f>
        <v>995.51</v>
      </c>
      <c r="DA713">
        <f>AJ713</f>
        <v>1.3</v>
      </c>
      <c r="DB713">
        <f t="shared" si="233"/>
        <v>7386.68</v>
      </c>
      <c r="DC713">
        <f t="shared" si="234"/>
        <v>3358.89</v>
      </c>
      <c r="DD713" t="s">
        <v>3</v>
      </c>
      <c r="DE713" t="s">
        <v>3</v>
      </c>
      <c r="DF713">
        <f t="shared" si="238"/>
        <v>0</v>
      </c>
      <c r="DG713">
        <f>ROUND(ROUND(AF713*AJ713,2)*CX713,2)</f>
        <v>758.61</v>
      </c>
      <c r="DH713">
        <f t="shared" si="236"/>
        <v>265.35000000000002</v>
      </c>
      <c r="DI713">
        <f t="shared" si="237"/>
        <v>0</v>
      </c>
      <c r="DJ713">
        <f>DG713+DH713</f>
        <v>1023.96</v>
      </c>
      <c r="DK713">
        <v>0</v>
      </c>
      <c r="DL713" t="s">
        <v>933</v>
      </c>
      <c r="DM713">
        <v>5</v>
      </c>
      <c r="DN713" t="s">
        <v>922</v>
      </c>
      <c r="DO713">
        <v>1</v>
      </c>
    </row>
    <row r="714" spans="1:119" x14ac:dyDescent="0.2">
      <c r="A714">
        <f>ROW(Source!A691)</f>
        <v>691</v>
      </c>
      <c r="B714">
        <v>72309884</v>
      </c>
      <c r="C714">
        <v>72320258</v>
      </c>
      <c r="D714">
        <v>70618600</v>
      </c>
      <c r="E714">
        <v>1</v>
      </c>
      <c r="F714">
        <v>1</v>
      </c>
      <c r="G714">
        <v>1</v>
      </c>
      <c r="H714">
        <v>2</v>
      </c>
      <c r="I714" t="s">
        <v>1047</v>
      </c>
      <c r="J714" t="s">
        <v>1048</v>
      </c>
      <c r="K714" t="s">
        <v>1049</v>
      </c>
      <c r="L714">
        <v>1368</v>
      </c>
      <c r="N714">
        <v>1011</v>
      </c>
      <c r="O714" t="s">
        <v>926</v>
      </c>
      <c r="P714" t="s">
        <v>926</v>
      </c>
      <c r="Q714">
        <v>1</v>
      </c>
      <c r="W714">
        <v>0</v>
      </c>
      <c r="X714">
        <v>1590869137</v>
      </c>
      <c r="Y714">
        <f t="shared" si="232"/>
        <v>7.42</v>
      </c>
      <c r="AA714">
        <v>0</v>
      </c>
      <c r="AB714">
        <v>60.22</v>
      </c>
      <c r="AC714">
        <v>0</v>
      </c>
      <c r="AD714">
        <v>0</v>
      </c>
      <c r="AE714">
        <v>0</v>
      </c>
      <c r="AF714">
        <v>34.409999999999997</v>
      </c>
      <c r="AG714">
        <v>0</v>
      </c>
      <c r="AH714">
        <v>0</v>
      </c>
      <c r="AI714">
        <v>1</v>
      </c>
      <c r="AJ714">
        <v>1.75</v>
      </c>
      <c r="AK714">
        <v>1</v>
      </c>
      <c r="AL714">
        <v>1</v>
      </c>
      <c r="AM714">
        <v>2</v>
      </c>
      <c r="AN714">
        <v>0</v>
      </c>
      <c r="AO714">
        <v>0</v>
      </c>
      <c r="AP714">
        <v>1</v>
      </c>
      <c r="AQ714">
        <v>1</v>
      </c>
      <c r="AR714">
        <v>0</v>
      </c>
      <c r="AS714" t="s">
        <v>3</v>
      </c>
      <c r="AT714">
        <v>7.42</v>
      </c>
      <c r="AU714" t="s">
        <v>3</v>
      </c>
      <c r="AV714">
        <v>1</v>
      </c>
      <c r="AW714">
        <v>2</v>
      </c>
      <c r="AX714">
        <v>72320262</v>
      </c>
      <c r="AY714">
        <v>1</v>
      </c>
      <c r="AZ714">
        <v>0</v>
      </c>
      <c r="BA714">
        <v>781</v>
      </c>
      <c r="BB714">
        <v>1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255.32219999999998</v>
      </c>
      <c r="BL714">
        <v>0</v>
      </c>
      <c r="BM714">
        <v>0</v>
      </c>
      <c r="BN714">
        <v>0</v>
      </c>
      <c r="BO714">
        <v>0</v>
      </c>
      <c r="BP714">
        <v>1</v>
      </c>
      <c r="BQ714">
        <v>0</v>
      </c>
      <c r="BR714">
        <v>255.32219999999998</v>
      </c>
      <c r="BS714">
        <v>0</v>
      </c>
      <c r="BT714">
        <v>0</v>
      </c>
      <c r="BU714">
        <v>0</v>
      </c>
      <c r="BV714">
        <v>0</v>
      </c>
      <c r="BW714">
        <v>1</v>
      </c>
      <c r="CV714">
        <v>0</v>
      </c>
      <c r="CW714">
        <f>ROUND(Y714*Source!I691*DO714,7)</f>
        <v>0</v>
      </c>
      <c r="CX714">
        <f>ROUND(Y714*Source!I691,7)</f>
        <v>0.58618000000000003</v>
      </c>
      <c r="CY714">
        <f>AB714</f>
        <v>60.22</v>
      </c>
      <c r="CZ714">
        <f>AF714</f>
        <v>34.409999999999997</v>
      </c>
      <c r="DA714">
        <f>AJ714</f>
        <v>1.75</v>
      </c>
      <c r="DB714">
        <f t="shared" si="233"/>
        <v>255.32</v>
      </c>
      <c r="DC714">
        <f t="shared" si="234"/>
        <v>0</v>
      </c>
      <c r="DD714" t="s">
        <v>3</v>
      </c>
      <c r="DE714" t="s">
        <v>3</v>
      </c>
      <c r="DF714">
        <f t="shared" si="238"/>
        <v>0</v>
      </c>
      <c r="DG714">
        <f>ROUND(ROUND(AF714*AJ714,2)*CX714,2)</f>
        <v>35.299999999999997</v>
      </c>
      <c r="DH714">
        <f t="shared" si="236"/>
        <v>0</v>
      </c>
      <c r="DI714">
        <f t="shared" si="237"/>
        <v>0</v>
      </c>
      <c r="DJ714">
        <f>DG714+DH714</f>
        <v>35.299999999999997</v>
      </c>
      <c r="DK714">
        <v>0</v>
      </c>
      <c r="DL714" t="s">
        <v>3</v>
      </c>
      <c r="DM714">
        <v>0</v>
      </c>
      <c r="DN714" t="s">
        <v>3</v>
      </c>
      <c r="DO714">
        <v>0</v>
      </c>
    </row>
    <row r="715" spans="1:119" x14ac:dyDescent="0.2">
      <c r="A715">
        <f>ROW(Source!A691)</f>
        <v>691</v>
      </c>
      <c r="B715">
        <v>72309884</v>
      </c>
      <c r="C715">
        <v>72320258</v>
      </c>
      <c r="D715">
        <v>70497253</v>
      </c>
      <c r="E715">
        <v>118</v>
      </c>
      <c r="F715">
        <v>1</v>
      </c>
      <c r="G715">
        <v>1</v>
      </c>
      <c r="H715">
        <v>3</v>
      </c>
      <c r="I715" t="s">
        <v>184</v>
      </c>
      <c r="J715" t="s">
        <v>3</v>
      </c>
      <c r="K715" t="s">
        <v>185</v>
      </c>
      <c r="L715">
        <v>3277935</v>
      </c>
      <c r="N715">
        <v>1013</v>
      </c>
      <c r="O715" t="s">
        <v>186</v>
      </c>
      <c r="P715" t="s">
        <v>186</v>
      </c>
      <c r="Q715">
        <v>1</v>
      </c>
      <c r="W715">
        <v>0</v>
      </c>
      <c r="X715">
        <v>274903907</v>
      </c>
      <c r="Y715">
        <f t="shared" si="232"/>
        <v>2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1</v>
      </c>
      <c r="AJ715">
        <v>1</v>
      </c>
      <c r="AK715">
        <v>1</v>
      </c>
      <c r="AL715">
        <v>1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 t="s">
        <v>3</v>
      </c>
      <c r="AT715">
        <v>2</v>
      </c>
      <c r="AU715" t="s">
        <v>3</v>
      </c>
      <c r="AV715">
        <v>0</v>
      </c>
      <c r="AW715">
        <v>2</v>
      </c>
      <c r="AX715">
        <v>72320263</v>
      </c>
      <c r="AY715">
        <v>1</v>
      </c>
      <c r="AZ715">
        <v>0</v>
      </c>
      <c r="BA715">
        <v>782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CV715">
        <v>0</v>
      </c>
      <c r="CW715">
        <v>0</v>
      </c>
      <c r="CX715">
        <f>ROUND(Y715*Source!I691,7)</f>
        <v>0.158</v>
      </c>
      <c r="CY715">
        <f>AA715</f>
        <v>0</v>
      </c>
      <c r="CZ715">
        <f>AE715</f>
        <v>0</v>
      </c>
      <c r="DA715">
        <f>AI715</f>
        <v>1</v>
      </c>
      <c r="DB715">
        <f t="shared" si="233"/>
        <v>0</v>
      </c>
      <c r="DC715">
        <f t="shared" si="234"/>
        <v>0</v>
      </c>
      <c r="DD715" t="s">
        <v>3</v>
      </c>
      <c r="DE715" t="s">
        <v>3</v>
      </c>
      <c r="DF715">
        <f t="shared" si="238"/>
        <v>0</v>
      </c>
      <c r="DG715">
        <f>ROUND(ROUND(AF715,2)*CX715,2)</f>
        <v>0</v>
      </c>
      <c r="DH715">
        <f t="shared" si="236"/>
        <v>0</v>
      </c>
      <c r="DI715">
        <f t="shared" si="237"/>
        <v>0</v>
      </c>
      <c r="DJ715">
        <f>DF715</f>
        <v>0</v>
      </c>
      <c r="DK715">
        <v>0</v>
      </c>
      <c r="DL715" t="s">
        <v>3</v>
      </c>
      <c r="DM715">
        <v>0</v>
      </c>
      <c r="DN715" t="s">
        <v>3</v>
      </c>
      <c r="DO715">
        <v>0</v>
      </c>
    </row>
    <row r="716" spans="1:119" x14ac:dyDescent="0.2">
      <c r="A716">
        <f>ROW(Source!A694)</f>
        <v>694</v>
      </c>
      <c r="B716">
        <v>72309884</v>
      </c>
      <c r="C716">
        <v>72320209</v>
      </c>
      <c r="D716">
        <v>20054404</v>
      </c>
      <c r="E716">
        <v>117</v>
      </c>
      <c r="F716">
        <v>1</v>
      </c>
      <c r="G716">
        <v>1</v>
      </c>
      <c r="H716">
        <v>1</v>
      </c>
      <c r="I716" t="s">
        <v>1021</v>
      </c>
      <c r="J716" t="s">
        <v>3</v>
      </c>
      <c r="K716" t="s">
        <v>1022</v>
      </c>
      <c r="L716">
        <v>1191</v>
      </c>
      <c r="N716">
        <v>1013</v>
      </c>
      <c r="O716" t="s">
        <v>922</v>
      </c>
      <c r="P716" t="s">
        <v>922</v>
      </c>
      <c r="Q716">
        <v>1</v>
      </c>
      <c r="W716">
        <v>0</v>
      </c>
      <c r="X716">
        <v>-1105933552</v>
      </c>
      <c r="Y716">
        <f t="shared" si="232"/>
        <v>0.28000000000000003</v>
      </c>
      <c r="AA716">
        <v>0</v>
      </c>
      <c r="AB716">
        <v>0</v>
      </c>
      <c r="AC716">
        <v>0</v>
      </c>
      <c r="AD716">
        <v>380.67</v>
      </c>
      <c r="AE716">
        <v>0</v>
      </c>
      <c r="AF716">
        <v>0</v>
      </c>
      <c r="AG716">
        <v>0</v>
      </c>
      <c r="AH716">
        <v>380.67</v>
      </c>
      <c r="AI716">
        <v>1</v>
      </c>
      <c r="AJ716">
        <v>1</v>
      </c>
      <c r="AK716">
        <v>1</v>
      </c>
      <c r="AL716">
        <v>1</v>
      </c>
      <c r="AM716">
        <v>-2</v>
      </c>
      <c r="AN716">
        <v>0</v>
      </c>
      <c r="AO716">
        <v>0</v>
      </c>
      <c r="AP716">
        <v>1</v>
      </c>
      <c r="AQ716">
        <v>1</v>
      </c>
      <c r="AR716">
        <v>0</v>
      </c>
      <c r="AS716" t="s">
        <v>3</v>
      </c>
      <c r="AT716">
        <v>0.28000000000000003</v>
      </c>
      <c r="AU716" t="s">
        <v>3</v>
      </c>
      <c r="AV716">
        <v>1</v>
      </c>
      <c r="AW716">
        <v>2</v>
      </c>
      <c r="AX716">
        <v>72320216</v>
      </c>
      <c r="AY716">
        <v>2</v>
      </c>
      <c r="AZ716">
        <v>131072</v>
      </c>
      <c r="BA716">
        <v>783</v>
      </c>
      <c r="BB716">
        <v>1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106.58760000000001</v>
      </c>
      <c r="BN716">
        <v>0.28000000000000003</v>
      </c>
      <c r="BO716">
        <v>0</v>
      </c>
      <c r="BP716">
        <v>1</v>
      </c>
      <c r="BQ716">
        <v>0</v>
      </c>
      <c r="BR716">
        <v>0</v>
      </c>
      <c r="BS716">
        <v>0</v>
      </c>
      <c r="BT716">
        <v>106.58760000000001</v>
      </c>
      <c r="BU716">
        <v>0.28000000000000003</v>
      </c>
      <c r="BV716">
        <v>0</v>
      </c>
      <c r="BW716">
        <v>1</v>
      </c>
      <c r="CU716">
        <f>ROUND(AT716*Source!I694*AH716*AL716,2)</f>
        <v>213.18</v>
      </c>
      <c r="CV716">
        <f>ROUND(Y716*Source!I694,7)</f>
        <v>0.56000000000000005</v>
      </c>
      <c r="CW716">
        <v>0</v>
      </c>
      <c r="CX716">
        <f>ROUND(Y716*Source!I694,7)</f>
        <v>0.56000000000000005</v>
      </c>
      <c r="CY716">
        <f>AD716</f>
        <v>380.67</v>
      </c>
      <c r="CZ716">
        <f>AH716</f>
        <v>380.67</v>
      </c>
      <c r="DA716">
        <f>AL716</f>
        <v>1</v>
      </c>
      <c r="DB716">
        <f t="shared" si="233"/>
        <v>106.59</v>
      </c>
      <c r="DC716">
        <f t="shared" si="234"/>
        <v>0</v>
      </c>
      <c r="DD716" t="s">
        <v>3</v>
      </c>
      <c r="DE716" t="s">
        <v>3</v>
      </c>
      <c r="DF716">
        <f t="shared" si="238"/>
        <v>0</v>
      </c>
      <c r="DG716">
        <f>ROUND(ROUND(AF716,2)*CX716,2)</f>
        <v>0</v>
      </c>
      <c r="DH716">
        <f t="shared" si="236"/>
        <v>0</v>
      </c>
      <c r="DI716">
        <f t="shared" si="237"/>
        <v>213.18</v>
      </c>
      <c r="DJ716">
        <f>DI716</f>
        <v>213.18</v>
      </c>
      <c r="DK716">
        <v>1</v>
      </c>
      <c r="DL716" t="s">
        <v>3</v>
      </c>
      <c r="DM716">
        <v>0</v>
      </c>
      <c r="DN716" t="s">
        <v>3</v>
      </c>
      <c r="DO716">
        <v>0</v>
      </c>
    </row>
    <row r="717" spans="1:119" x14ac:dyDescent="0.2">
      <c r="A717">
        <f>ROW(Source!A694)</f>
        <v>694</v>
      </c>
      <c r="B717">
        <v>72309884</v>
      </c>
      <c r="C717">
        <v>72320209</v>
      </c>
      <c r="D717">
        <v>68784203</v>
      </c>
      <c r="E717">
        <v>1</v>
      </c>
      <c r="F717">
        <v>1</v>
      </c>
      <c r="G717">
        <v>1</v>
      </c>
      <c r="H717">
        <v>2</v>
      </c>
      <c r="I717" t="s">
        <v>1023</v>
      </c>
      <c r="J717" t="s">
        <v>1024</v>
      </c>
      <c r="K717" t="s">
        <v>1025</v>
      </c>
      <c r="L717">
        <v>1368</v>
      </c>
      <c r="N717">
        <v>1011</v>
      </c>
      <c r="O717" t="s">
        <v>926</v>
      </c>
      <c r="P717" t="s">
        <v>926</v>
      </c>
      <c r="Q717">
        <v>1</v>
      </c>
      <c r="W717">
        <v>0</v>
      </c>
      <c r="X717">
        <v>344474007</v>
      </c>
      <c r="Y717">
        <f t="shared" si="232"/>
        <v>0.15</v>
      </c>
      <c r="AA717">
        <v>0</v>
      </c>
      <c r="AB717">
        <v>13.72</v>
      </c>
      <c r="AC717">
        <v>0</v>
      </c>
      <c r="AD717">
        <v>0</v>
      </c>
      <c r="AE717">
        <v>0</v>
      </c>
      <c r="AF717">
        <v>8.6300000000000008</v>
      </c>
      <c r="AG717">
        <v>0</v>
      </c>
      <c r="AH717">
        <v>0</v>
      </c>
      <c r="AI717">
        <v>1</v>
      </c>
      <c r="AJ717">
        <v>1.59</v>
      </c>
      <c r="AK717">
        <v>1</v>
      </c>
      <c r="AL717">
        <v>1</v>
      </c>
      <c r="AM717">
        <v>2</v>
      </c>
      <c r="AN717">
        <v>0</v>
      </c>
      <c r="AO717">
        <v>0</v>
      </c>
      <c r="AP717">
        <v>1</v>
      </c>
      <c r="AQ717">
        <v>1</v>
      </c>
      <c r="AR717">
        <v>0</v>
      </c>
      <c r="AS717" t="s">
        <v>3</v>
      </c>
      <c r="AT717">
        <v>0.15</v>
      </c>
      <c r="AU717" t="s">
        <v>3</v>
      </c>
      <c r="AV717">
        <v>1</v>
      </c>
      <c r="AW717">
        <v>2</v>
      </c>
      <c r="AX717">
        <v>72320217</v>
      </c>
      <c r="AY717">
        <v>1</v>
      </c>
      <c r="AZ717">
        <v>0</v>
      </c>
      <c r="BA717">
        <v>784</v>
      </c>
      <c r="BB717">
        <v>1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1.2945</v>
      </c>
      <c r="BL717">
        <v>0</v>
      </c>
      <c r="BM717">
        <v>0</v>
      </c>
      <c r="BN717">
        <v>0</v>
      </c>
      <c r="BO717">
        <v>0</v>
      </c>
      <c r="BP717">
        <v>1</v>
      </c>
      <c r="BQ717">
        <v>0</v>
      </c>
      <c r="BR717">
        <v>1.2945</v>
      </c>
      <c r="BS717">
        <v>0</v>
      </c>
      <c r="BT717">
        <v>0</v>
      </c>
      <c r="BU717">
        <v>0</v>
      </c>
      <c r="BV717">
        <v>0</v>
      </c>
      <c r="BW717">
        <v>1</v>
      </c>
      <c r="CV717">
        <v>0</v>
      </c>
      <c r="CW717">
        <f>ROUND(Y717*Source!I694*DO717,7)</f>
        <v>0</v>
      </c>
      <c r="CX717">
        <f>ROUND(Y717*Source!I694,7)</f>
        <v>0.3</v>
      </c>
      <c r="CY717">
        <f>AB717</f>
        <v>13.72</v>
      </c>
      <c r="CZ717">
        <f>AF717</f>
        <v>8.6300000000000008</v>
      </c>
      <c r="DA717">
        <f>AJ717</f>
        <v>1.59</v>
      </c>
      <c r="DB717">
        <f t="shared" si="233"/>
        <v>1.29</v>
      </c>
      <c r="DC717">
        <f t="shared" si="234"/>
        <v>0</v>
      </c>
      <c r="DD717" t="s">
        <v>3</v>
      </c>
      <c r="DE717" t="s">
        <v>3</v>
      </c>
      <c r="DF717">
        <f t="shared" si="238"/>
        <v>0</v>
      </c>
      <c r="DG717">
        <f>ROUND(ROUND(AF717*AJ717,2)*CX717,2)</f>
        <v>4.12</v>
      </c>
      <c r="DH717">
        <f t="shared" si="236"/>
        <v>0</v>
      </c>
      <c r="DI717">
        <f t="shared" si="237"/>
        <v>0</v>
      </c>
      <c r="DJ717">
        <f>DG717+DH717</f>
        <v>4.12</v>
      </c>
      <c r="DK717">
        <v>0</v>
      </c>
      <c r="DL717" t="s">
        <v>3</v>
      </c>
      <c r="DM717">
        <v>0</v>
      </c>
      <c r="DN717" t="s">
        <v>3</v>
      </c>
      <c r="DO717">
        <v>0</v>
      </c>
    </row>
    <row r="718" spans="1:119" x14ac:dyDescent="0.2">
      <c r="A718">
        <f>ROW(Source!A694)</f>
        <v>694</v>
      </c>
      <c r="B718">
        <v>72309884</v>
      </c>
      <c r="C718">
        <v>72320209</v>
      </c>
      <c r="D718">
        <v>68784225</v>
      </c>
      <c r="E718">
        <v>1</v>
      </c>
      <c r="F718">
        <v>1</v>
      </c>
      <c r="G718">
        <v>1</v>
      </c>
      <c r="H718">
        <v>2</v>
      </c>
      <c r="I718" t="s">
        <v>1026</v>
      </c>
      <c r="J718" t="s">
        <v>1027</v>
      </c>
      <c r="K718" t="s">
        <v>1028</v>
      </c>
      <c r="L718">
        <v>1368</v>
      </c>
      <c r="N718">
        <v>1011</v>
      </c>
      <c r="O718" t="s">
        <v>926</v>
      </c>
      <c r="P718" t="s">
        <v>926</v>
      </c>
      <c r="Q718">
        <v>1</v>
      </c>
      <c r="W718">
        <v>0</v>
      </c>
      <c r="X718">
        <v>-505397720</v>
      </c>
      <c r="Y718">
        <f t="shared" si="232"/>
        <v>0.28999999999999998</v>
      </c>
      <c r="AA718">
        <v>0</v>
      </c>
      <c r="AB718">
        <v>4.34</v>
      </c>
      <c r="AC718">
        <v>0</v>
      </c>
      <c r="AD718">
        <v>0</v>
      </c>
      <c r="AE718">
        <v>0</v>
      </c>
      <c r="AF718">
        <v>3.34</v>
      </c>
      <c r="AG718">
        <v>0</v>
      </c>
      <c r="AH718">
        <v>0</v>
      </c>
      <c r="AI718">
        <v>1</v>
      </c>
      <c r="AJ718">
        <v>1.3</v>
      </c>
      <c r="AK718">
        <v>1</v>
      </c>
      <c r="AL718">
        <v>1</v>
      </c>
      <c r="AM718">
        <v>2</v>
      </c>
      <c r="AN718">
        <v>0</v>
      </c>
      <c r="AO718">
        <v>0</v>
      </c>
      <c r="AP718">
        <v>1</v>
      </c>
      <c r="AQ718">
        <v>1</v>
      </c>
      <c r="AR718">
        <v>0</v>
      </c>
      <c r="AS718" t="s">
        <v>3</v>
      </c>
      <c r="AT718">
        <v>0.28999999999999998</v>
      </c>
      <c r="AU718" t="s">
        <v>3</v>
      </c>
      <c r="AV718">
        <v>1</v>
      </c>
      <c r="AW718">
        <v>2</v>
      </c>
      <c r="AX718">
        <v>72320218</v>
      </c>
      <c r="AY718">
        <v>1</v>
      </c>
      <c r="AZ718">
        <v>0</v>
      </c>
      <c r="BA718">
        <v>785</v>
      </c>
      <c r="BB718">
        <v>1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0.96859999999999991</v>
      </c>
      <c r="BL718">
        <v>0</v>
      </c>
      <c r="BM718">
        <v>0</v>
      </c>
      <c r="BN718">
        <v>0</v>
      </c>
      <c r="BO718">
        <v>0</v>
      </c>
      <c r="BP718">
        <v>1</v>
      </c>
      <c r="BQ718">
        <v>0</v>
      </c>
      <c r="BR718">
        <v>0.96859999999999991</v>
      </c>
      <c r="BS718">
        <v>0</v>
      </c>
      <c r="BT718">
        <v>0</v>
      </c>
      <c r="BU718">
        <v>0</v>
      </c>
      <c r="BV718">
        <v>0</v>
      </c>
      <c r="BW718">
        <v>1</v>
      </c>
      <c r="CV718">
        <v>0</v>
      </c>
      <c r="CW718">
        <f>ROUND(Y718*Source!I694*DO718,7)</f>
        <v>0</v>
      </c>
      <c r="CX718">
        <f>ROUND(Y718*Source!I694,7)</f>
        <v>0.57999999999999996</v>
      </c>
      <c r="CY718">
        <f>AB718</f>
        <v>4.34</v>
      </c>
      <c r="CZ718">
        <f>AF718</f>
        <v>3.34</v>
      </c>
      <c r="DA718">
        <f>AJ718</f>
        <v>1.3</v>
      </c>
      <c r="DB718">
        <f t="shared" si="233"/>
        <v>0.97</v>
      </c>
      <c r="DC718">
        <f t="shared" si="234"/>
        <v>0</v>
      </c>
      <c r="DD718" t="s">
        <v>3</v>
      </c>
      <c r="DE718" t="s">
        <v>3</v>
      </c>
      <c r="DF718">
        <f t="shared" si="238"/>
        <v>0</v>
      </c>
      <c r="DG718">
        <f>ROUND(ROUND(AF718*AJ718,2)*CX718,2)</f>
        <v>2.52</v>
      </c>
      <c r="DH718">
        <f t="shared" si="236"/>
        <v>0</v>
      </c>
      <c r="DI718">
        <f t="shared" si="237"/>
        <v>0</v>
      </c>
      <c r="DJ718">
        <f>DG718+DH718</f>
        <v>2.52</v>
      </c>
      <c r="DK718">
        <v>0</v>
      </c>
      <c r="DL718" t="s">
        <v>3</v>
      </c>
      <c r="DM718">
        <v>0</v>
      </c>
      <c r="DN718" t="s">
        <v>3</v>
      </c>
      <c r="DO718">
        <v>0</v>
      </c>
    </row>
    <row r="719" spans="1:119" x14ac:dyDescent="0.2">
      <c r="A719">
        <f>ROW(Source!A694)</f>
        <v>694</v>
      </c>
      <c r="B719">
        <v>72309884</v>
      </c>
      <c r="C719">
        <v>72320209</v>
      </c>
      <c r="D719">
        <v>68849266</v>
      </c>
      <c r="E719">
        <v>1</v>
      </c>
      <c r="F719">
        <v>1</v>
      </c>
      <c r="G719">
        <v>1</v>
      </c>
      <c r="H719">
        <v>3</v>
      </c>
      <c r="I719" t="s">
        <v>1029</v>
      </c>
      <c r="J719" t="s">
        <v>1030</v>
      </c>
      <c r="K719" t="s">
        <v>1031</v>
      </c>
      <c r="L719">
        <v>1346</v>
      </c>
      <c r="N719">
        <v>1009</v>
      </c>
      <c r="O719" t="s">
        <v>443</v>
      </c>
      <c r="P719" t="s">
        <v>443</v>
      </c>
      <c r="Q719">
        <v>1</v>
      </c>
      <c r="W719">
        <v>0</v>
      </c>
      <c r="X719">
        <v>1359853592</v>
      </c>
      <c r="Y719">
        <f t="shared" si="232"/>
        <v>0.01</v>
      </c>
      <c r="AA719">
        <v>966.83</v>
      </c>
      <c r="AB719">
        <v>0</v>
      </c>
      <c r="AC719">
        <v>0</v>
      </c>
      <c r="AD719">
        <v>0</v>
      </c>
      <c r="AE719">
        <v>596.80999999999995</v>
      </c>
      <c r="AF719">
        <v>0</v>
      </c>
      <c r="AG719">
        <v>0</v>
      </c>
      <c r="AH719">
        <v>0</v>
      </c>
      <c r="AI719">
        <v>1.62</v>
      </c>
      <c r="AJ719">
        <v>1</v>
      </c>
      <c r="AK719">
        <v>1</v>
      </c>
      <c r="AL719">
        <v>1</v>
      </c>
      <c r="AM719">
        <v>2</v>
      </c>
      <c r="AN719">
        <v>0</v>
      </c>
      <c r="AO719">
        <v>0</v>
      </c>
      <c r="AP719">
        <v>1</v>
      </c>
      <c r="AQ719">
        <v>1</v>
      </c>
      <c r="AR719">
        <v>0</v>
      </c>
      <c r="AS719" t="s">
        <v>3</v>
      </c>
      <c r="AT719">
        <v>0.01</v>
      </c>
      <c r="AU719" t="s">
        <v>3</v>
      </c>
      <c r="AV719">
        <v>0</v>
      </c>
      <c r="AW719">
        <v>2</v>
      </c>
      <c r="AX719">
        <v>72320219</v>
      </c>
      <c r="AY719">
        <v>1</v>
      </c>
      <c r="AZ719">
        <v>0</v>
      </c>
      <c r="BA719">
        <v>786</v>
      </c>
      <c r="BB719">
        <v>1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5.9680999999999997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1</v>
      </c>
      <c r="BQ719">
        <v>5.9680999999999997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1</v>
      </c>
      <c r="CV719">
        <v>0</v>
      </c>
      <c r="CW719">
        <v>0</v>
      </c>
      <c r="CX719">
        <f>ROUND(Y719*Source!I694,7)</f>
        <v>0.02</v>
      </c>
      <c r="CY719">
        <f>AA719</f>
        <v>966.83</v>
      </c>
      <c r="CZ719">
        <f>AE719</f>
        <v>596.80999999999995</v>
      </c>
      <c r="DA719">
        <f>AI719</f>
        <v>1.62</v>
      </c>
      <c r="DB719">
        <f t="shared" si="233"/>
        <v>5.97</v>
      </c>
      <c r="DC719">
        <f t="shared" si="234"/>
        <v>0</v>
      </c>
      <c r="DD719" t="s">
        <v>3</v>
      </c>
      <c r="DE719" t="s">
        <v>3</v>
      </c>
      <c r="DF719">
        <f>ROUND(ROUND(AE719*AI719,2)*CX719,2)</f>
        <v>19.34</v>
      </c>
      <c r="DG719">
        <f>ROUND(ROUND(AF719,2)*CX719,2)</f>
        <v>0</v>
      </c>
      <c r="DH719">
        <f t="shared" si="236"/>
        <v>0</v>
      </c>
      <c r="DI719">
        <f t="shared" si="237"/>
        <v>0</v>
      </c>
      <c r="DJ719">
        <f>DF719</f>
        <v>19.34</v>
      </c>
      <c r="DK719">
        <v>0</v>
      </c>
      <c r="DL719" t="s">
        <v>3</v>
      </c>
      <c r="DM719">
        <v>0</v>
      </c>
      <c r="DN719" t="s">
        <v>3</v>
      </c>
      <c r="DO719">
        <v>0</v>
      </c>
    </row>
    <row r="720" spans="1:119" x14ac:dyDescent="0.2">
      <c r="A720">
        <f>ROW(Source!A694)</f>
        <v>694</v>
      </c>
      <c r="B720">
        <v>72309884</v>
      </c>
      <c r="C720">
        <v>72320209</v>
      </c>
      <c r="D720">
        <v>68853976</v>
      </c>
      <c r="E720">
        <v>1</v>
      </c>
      <c r="F720">
        <v>1</v>
      </c>
      <c r="G720">
        <v>1</v>
      </c>
      <c r="H720">
        <v>3</v>
      </c>
      <c r="I720" t="s">
        <v>1032</v>
      </c>
      <c r="J720" t="s">
        <v>1033</v>
      </c>
      <c r="K720" t="s">
        <v>1034</v>
      </c>
      <c r="L720">
        <v>1346</v>
      </c>
      <c r="N720">
        <v>1009</v>
      </c>
      <c r="O720" t="s">
        <v>443</v>
      </c>
      <c r="P720" t="s">
        <v>443</v>
      </c>
      <c r="Q720">
        <v>1</v>
      </c>
      <c r="W720">
        <v>0</v>
      </c>
      <c r="X720">
        <v>-373327139</v>
      </c>
      <c r="Y720">
        <f t="shared" si="232"/>
        <v>1E-3</v>
      </c>
      <c r="AA720">
        <v>92.02</v>
      </c>
      <c r="AB720">
        <v>0</v>
      </c>
      <c r="AC720">
        <v>0</v>
      </c>
      <c r="AD720">
        <v>0</v>
      </c>
      <c r="AE720">
        <v>56.11</v>
      </c>
      <c r="AF720">
        <v>0</v>
      </c>
      <c r="AG720">
        <v>0</v>
      </c>
      <c r="AH720">
        <v>0</v>
      </c>
      <c r="AI720">
        <v>1.64</v>
      </c>
      <c r="AJ720">
        <v>1</v>
      </c>
      <c r="AK720">
        <v>1</v>
      </c>
      <c r="AL720">
        <v>1</v>
      </c>
      <c r="AM720">
        <v>2</v>
      </c>
      <c r="AN720">
        <v>0</v>
      </c>
      <c r="AO720">
        <v>0</v>
      </c>
      <c r="AP720">
        <v>1</v>
      </c>
      <c r="AQ720">
        <v>1</v>
      </c>
      <c r="AR720">
        <v>0</v>
      </c>
      <c r="AS720" t="s">
        <v>3</v>
      </c>
      <c r="AT720">
        <v>1E-3</v>
      </c>
      <c r="AU720" t="s">
        <v>3</v>
      </c>
      <c r="AV720">
        <v>0</v>
      </c>
      <c r="AW720">
        <v>2</v>
      </c>
      <c r="AX720">
        <v>72320220</v>
      </c>
      <c r="AY720">
        <v>1</v>
      </c>
      <c r="AZ720">
        <v>0</v>
      </c>
      <c r="BA720">
        <v>787</v>
      </c>
      <c r="BB720">
        <v>1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5.611E-2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1</v>
      </c>
      <c r="BQ720">
        <v>5.611E-2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1</v>
      </c>
      <c r="CV720">
        <v>0</v>
      </c>
      <c r="CW720">
        <v>0</v>
      </c>
      <c r="CX720">
        <f>ROUND(Y720*Source!I694,7)</f>
        <v>2E-3</v>
      </c>
      <c r="CY720">
        <f>AA720</f>
        <v>92.02</v>
      </c>
      <c r="CZ720">
        <f>AE720</f>
        <v>56.11</v>
      </c>
      <c r="DA720">
        <f>AI720</f>
        <v>1.64</v>
      </c>
      <c r="DB720">
        <f t="shared" si="233"/>
        <v>0.06</v>
      </c>
      <c r="DC720">
        <f t="shared" si="234"/>
        <v>0</v>
      </c>
      <c r="DD720" t="s">
        <v>3</v>
      </c>
      <c r="DE720" t="s">
        <v>3</v>
      </c>
      <c r="DF720">
        <f>ROUND(ROUND(AE720*AI720,2)*CX720,2)</f>
        <v>0.18</v>
      </c>
      <c r="DG720">
        <f>ROUND(ROUND(AF720,2)*CX720,2)</f>
        <v>0</v>
      </c>
      <c r="DH720">
        <f t="shared" si="236"/>
        <v>0</v>
      </c>
      <c r="DI720">
        <f t="shared" si="237"/>
        <v>0</v>
      </c>
      <c r="DJ720">
        <f>DF720</f>
        <v>0.18</v>
      </c>
      <c r="DK720">
        <v>0</v>
      </c>
      <c r="DL720" t="s">
        <v>3</v>
      </c>
      <c r="DM720">
        <v>0</v>
      </c>
      <c r="DN720" t="s">
        <v>3</v>
      </c>
      <c r="DO720">
        <v>0</v>
      </c>
    </row>
    <row r="721" spans="1:119" x14ac:dyDescent="0.2">
      <c r="A721">
        <f>ROW(Source!A694)</f>
        <v>694</v>
      </c>
      <c r="B721">
        <v>72309884</v>
      </c>
      <c r="C721">
        <v>72320209</v>
      </c>
      <c r="D721">
        <v>68895176</v>
      </c>
      <c r="E721">
        <v>1</v>
      </c>
      <c r="F721">
        <v>1</v>
      </c>
      <c r="G721">
        <v>1</v>
      </c>
      <c r="H721">
        <v>3</v>
      </c>
      <c r="I721" t="s">
        <v>309</v>
      </c>
      <c r="J721" t="s">
        <v>311</v>
      </c>
      <c r="K721" t="s">
        <v>310</v>
      </c>
      <c r="L721">
        <v>1371</v>
      </c>
      <c r="N721">
        <v>1013</v>
      </c>
      <c r="O721" t="s">
        <v>118</v>
      </c>
      <c r="P721" t="s">
        <v>118</v>
      </c>
      <c r="Q721">
        <v>1</v>
      </c>
      <c r="W721">
        <v>0</v>
      </c>
      <c r="X721">
        <v>1532694779</v>
      </c>
      <c r="Y721">
        <f t="shared" si="232"/>
        <v>1</v>
      </c>
      <c r="AA721">
        <v>153.4</v>
      </c>
      <c r="AB721">
        <v>0</v>
      </c>
      <c r="AC721">
        <v>0</v>
      </c>
      <c r="AD721">
        <v>0</v>
      </c>
      <c r="AE721">
        <v>120.79</v>
      </c>
      <c r="AF721">
        <v>0</v>
      </c>
      <c r="AG721">
        <v>0</v>
      </c>
      <c r="AH721">
        <v>0</v>
      </c>
      <c r="AI721">
        <v>1.27</v>
      </c>
      <c r="AJ721">
        <v>1</v>
      </c>
      <c r="AK721">
        <v>1</v>
      </c>
      <c r="AL721">
        <v>1</v>
      </c>
      <c r="AM721">
        <v>2</v>
      </c>
      <c r="AN721">
        <v>0</v>
      </c>
      <c r="AO721">
        <v>0</v>
      </c>
      <c r="AP721">
        <v>1</v>
      </c>
      <c r="AQ721">
        <v>0</v>
      </c>
      <c r="AR721">
        <v>0</v>
      </c>
      <c r="AS721" t="s">
        <v>3</v>
      </c>
      <c r="AT721">
        <v>1</v>
      </c>
      <c r="AU721" t="s">
        <v>3</v>
      </c>
      <c r="AV721">
        <v>0</v>
      </c>
      <c r="AW721">
        <v>1</v>
      </c>
      <c r="AX721">
        <v>-1</v>
      </c>
      <c r="AY721">
        <v>0</v>
      </c>
      <c r="AZ721">
        <v>0</v>
      </c>
      <c r="BA721" t="s">
        <v>3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CV721">
        <v>0</v>
      </c>
      <c r="CW721">
        <v>0</v>
      </c>
      <c r="CX721">
        <f>ROUND(Y721*Source!I694,7)</f>
        <v>2</v>
      </c>
      <c r="CY721">
        <f>AA721</f>
        <v>153.4</v>
      </c>
      <c r="CZ721">
        <f>AE721</f>
        <v>120.79</v>
      </c>
      <c r="DA721">
        <f>AI721</f>
        <v>1.27</v>
      </c>
      <c r="DB721">
        <f t="shared" si="233"/>
        <v>120.79</v>
      </c>
      <c r="DC721">
        <f t="shared" si="234"/>
        <v>0</v>
      </c>
      <c r="DD721" t="s">
        <v>3</v>
      </c>
      <c r="DE721" t="s">
        <v>3</v>
      </c>
      <c r="DF721">
        <f>ROUND(ROUND(AE721*AI721,2)*CX721,2)</f>
        <v>306.8</v>
      </c>
      <c r="DG721">
        <f>ROUND(ROUND(AF721,2)*CX721,2)</f>
        <v>0</v>
      </c>
      <c r="DH721">
        <f t="shared" si="236"/>
        <v>0</v>
      </c>
      <c r="DI721">
        <f t="shared" si="237"/>
        <v>0</v>
      </c>
      <c r="DJ721">
        <f>DF721</f>
        <v>306.8</v>
      </c>
      <c r="DK721">
        <v>0</v>
      </c>
      <c r="DL721" t="s">
        <v>3</v>
      </c>
      <c r="DM721">
        <v>0</v>
      </c>
      <c r="DN721" t="s">
        <v>3</v>
      </c>
      <c r="DO721">
        <v>0</v>
      </c>
    </row>
    <row r="722" spans="1:119" x14ac:dyDescent="0.2">
      <c r="A722">
        <f>ROW(Source!A696)</f>
        <v>696</v>
      </c>
      <c r="B722">
        <v>72309884</v>
      </c>
      <c r="C722">
        <v>72320223</v>
      </c>
      <c r="D722">
        <v>20054484</v>
      </c>
      <c r="E722">
        <v>118</v>
      </c>
      <c r="F722">
        <v>1</v>
      </c>
      <c r="G722">
        <v>1</v>
      </c>
      <c r="H722">
        <v>1</v>
      </c>
      <c r="I722" t="s">
        <v>976</v>
      </c>
      <c r="J722" t="s">
        <v>3</v>
      </c>
      <c r="K722" t="s">
        <v>977</v>
      </c>
      <c r="L722">
        <v>1191</v>
      </c>
      <c r="N722">
        <v>1013</v>
      </c>
      <c r="O722" t="s">
        <v>922</v>
      </c>
      <c r="P722" t="s">
        <v>922</v>
      </c>
      <c r="Q722">
        <v>1</v>
      </c>
      <c r="W722">
        <v>0</v>
      </c>
      <c r="X722">
        <v>1903532093</v>
      </c>
      <c r="Y722">
        <f t="shared" si="232"/>
        <v>2</v>
      </c>
      <c r="AA722">
        <v>0</v>
      </c>
      <c r="AB722">
        <v>0</v>
      </c>
      <c r="AC722">
        <v>0</v>
      </c>
      <c r="AD722">
        <v>423.29</v>
      </c>
      <c r="AE722">
        <v>0</v>
      </c>
      <c r="AF722">
        <v>0</v>
      </c>
      <c r="AG722">
        <v>0</v>
      </c>
      <c r="AH722">
        <v>423.29</v>
      </c>
      <c r="AI722">
        <v>1</v>
      </c>
      <c r="AJ722">
        <v>1</v>
      </c>
      <c r="AK722">
        <v>1</v>
      </c>
      <c r="AL722">
        <v>1</v>
      </c>
      <c r="AM722">
        <v>-2</v>
      </c>
      <c r="AN722">
        <v>0</v>
      </c>
      <c r="AO722">
        <v>0</v>
      </c>
      <c r="AP722">
        <v>1</v>
      </c>
      <c r="AQ722">
        <v>1</v>
      </c>
      <c r="AR722">
        <v>0</v>
      </c>
      <c r="AS722" t="s">
        <v>3</v>
      </c>
      <c r="AT722">
        <v>2</v>
      </c>
      <c r="AU722" t="s">
        <v>3</v>
      </c>
      <c r="AV722">
        <v>1</v>
      </c>
      <c r="AW722">
        <v>2</v>
      </c>
      <c r="AX722">
        <v>72320228</v>
      </c>
      <c r="AY722">
        <v>1</v>
      </c>
      <c r="AZ722">
        <v>0</v>
      </c>
      <c r="BA722">
        <v>789</v>
      </c>
      <c r="BB722">
        <v>1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846.58</v>
      </c>
      <c r="BN722">
        <v>2</v>
      </c>
      <c r="BO722">
        <v>0</v>
      </c>
      <c r="BP722">
        <v>1</v>
      </c>
      <c r="BQ722">
        <v>0</v>
      </c>
      <c r="BR722">
        <v>0</v>
      </c>
      <c r="BS722">
        <v>0</v>
      </c>
      <c r="BT722">
        <v>846.58</v>
      </c>
      <c r="BU722">
        <v>2</v>
      </c>
      <c r="BV722">
        <v>0</v>
      </c>
      <c r="BW722">
        <v>1</v>
      </c>
      <c r="CU722">
        <f>ROUND(AT722*Source!I696*AH722*AL722,2)</f>
        <v>846.58</v>
      </c>
      <c r="CV722">
        <f>ROUND(Y722*Source!I696,7)</f>
        <v>2</v>
      </c>
      <c r="CW722">
        <v>0</v>
      </c>
      <c r="CX722">
        <f>ROUND(Y722*Source!I696,7)</f>
        <v>2</v>
      </c>
      <c r="CY722">
        <f>AD722</f>
        <v>423.29</v>
      </c>
      <c r="CZ722">
        <f>AH722</f>
        <v>423.29</v>
      </c>
      <c r="DA722">
        <f>AL722</f>
        <v>1</v>
      </c>
      <c r="DB722">
        <f t="shared" si="233"/>
        <v>846.58</v>
      </c>
      <c r="DC722">
        <f t="shared" si="234"/>
        <v>0</v>
      </c>
      <c r="DD722" t="s">
        <v>3</v>
      </c>
      <c r="DE722" t="s">
        <v>3</v>
      </c>
      <c r="DF722">
        <f>ROUND(ROUND(AE722,2)*CX722,2)</f>
        <v>0</v>
      </c>
      <c r="DG722">
        <f>ROUND(ROUND(AF722,2)*CX722,2)</f>
        <v>0</v>
      </c>
      <c r="DH722">
        <f t="shared" si="236"/>
        <v>0</v>
      </c>
      <c r="DI722">
        <f t="shared" si="237"/>
        <v>846.58</v>
      </c>
      <c r="DJ722">
        <f>DI722</f>
        <v>846.58</v>
      </c>
      <c r="DK722">
        <v>1</v>
      </c>
      <c r="DL722" t="s">
        <v>3</v>
      </c>
      <c r="DM722">
        <v>0</v>
      </c>
      <c r="DN722" t="s">
        <v>3</v>
      </c>
      <c r="DO722">
        <v>0</v>
      </c>
    </row>
    <row r="723" spans="1:119" x14ac:dyDescent="0.2">
      <c r="A723">
        <f>ROW(Source!A696)</f>
        <v>696</v>
      </c>
      <c r="B723">
        <v>72309884</v>
      </c>
      <c r="C723">
        <v>72320223</v>
      </c>
      <c r="D723">
        <v>70618715</v>
      </c>
      <c r="E723">
        <v>1</v>
      </c>
      <c r="F723">
        <v>1</v>
      </c>
      <c r="G723">
        <v>1</v>
      </c>
      <c r="H723">
        <v>2</v>
      </c>
      <c r="I723" t="s">
        <v>1023</v>
      </c>
      <c r="J723" t="s">
        <v>1024</v>
      </c>
      <c r="K723" t="s">
        <v>1025</v>
      </c>
      <c r="L723">
        <v>1368</v>
      </c>
      <c r="N723">
        <v>1011</v>
      </c>
      <c r="O723" t="s">
        <v>926</v>
      </c>
      <c r="P723" t="s">
        <v>926</v>
      </c>
      <c r="Q723">
        <v>1</v>
      </c>
      <c r="W723">
        <v>0</v>
      </c>
      <c r="X723">
        <v>-1686138860</v>
      </c>
      <c r="Y723">
        <f t="shared" si="232"/>
        <v>0.56999999999999995</v>
      </c>
      <c r="AA723">
        <v>0</v>
      </c>
      <c r="AB723">
        <v>13.72</v>
      </c>
      <c r="AC723">
        <v>0</v>
      </c>
      <c r="AD723">
        <v>0</v>
      </c>
      <c r="AE723">
        <v>0</v>
      </c>
      <c r="AF723">
        <v>8.6300000000000008</v>
      </c>
      <c r="AG723">
        <v>0</v>
      </c>
      <c r="AH723">
        <v>0</v>
      </c>
      <c r="AI723">
        <v>1</v>
      </c>
      <c r="AJ723">
        <v>1.59</v>
      </c>
      <c r="AK723">
        <v>1</v>
      </c>
      <c r="AL723">
        <v>1</v>
      </c>
      <c r="AM723">
        <v>2</v>
      </c>
      <c r="AN723">
        <v>0</v>
      </c>
      <c r="AO723">
        <v>0</v>
      </c>
      <c r="AP723">
        <v>1</v>
      </c>
      <c r="AQ723">
        <v>1</v>
      </c>
      <c r="AR723">
        <v>0</v>
      </c>
      <c r="AS723" t="s">
        <v>3</v>
      </c>
      <c r="AT723">
        <v>0.56999999999999995</v>
      </c>
      <c r="AU723" t="s">
        <v>3</v>
      </c>
      <c r="AV723">
        <v>1</v>
      </c>
      <c r="AW723">
        <v>2</v>
      </c>
      <c r="AX723">
        <v>72320229</v>
      </c>
      <c r="AY723">
        <v>1</v>
      </c>
      <c r="AZ723">
        <v>0</v>
      </c>
      <c r="BA723">
        <v>790</v>
      </c>
      <c r="BB723">
        <v>1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4.9191000000000003</v>
      </c>
      <c r="BL723">
        <v>0</v>
      </c>
      <c r="BM723">
        <v>0</v>
      </c>
      <c r="BN723">
        <v>0</v>
      </c>
      <c r="BO723">
        <v>0</v>
      </c>
      <c r="BP723">
        <v>1</v>
      </c>
      <c r="BQ723">
        <v>0</v>
      </c>
      <c r="BR723">
        <v>4.9191000000000003</v>
      </c>
      <c r="BS723">
        <v>0</v>
      </c>
      <c r="BT723">
        <v>0</v>
      </c>
      <c r="BU723">
        <v>0</v>
      </c>
      <c r="BV723">
        <v>0</v>
      </c>
      <c r="BW723">
        <v>1</v>
      </c>
      <c r="CV723">
        <v>0</v>
      </c>
      <c r="CW723">
        <f>ROUND(Y723*Source!I696*DO723,7)</f>
        <v>0</v>
      </c>
      <c r="CX723">
        <f>ROUND(Y723*Source!I696,7)</f>
        <v>0.56999999999999995</v>
      </c>
      <c r="CY723">
        <f>AB723</f>
        <v>13.72</v>
      </c>
      <c r="CZ723">
        <f>AF723</f>
        <v>8.6300000000000008</v>
      </c>
      <c r="DA723">
        <f>AJ723</f>
        <v>1.59</v>
      </c>
      <c r="DB723">
        <f t="shared" si="233"/>
        <v>4.92</v>
      </c>
      <c r="DC723">
        <f t="shared" si="234"/>
        <v>0</v>
      </c>
      <c r="DD723" t="s">
        <v>3</v>
      </c>
      <c r="DE723" t="s">
        <v>3</v>
      </c>
      <c r="DF723">
        <f>ROUND(ROUND(AE723,2)*CX723,2)</f>
        <v>0</v>
      </c>
      <c r="DG723">
        <f>ROUND(ROUND(AF723*AJ723,2)*CX723,2)</f>
        <v>7.82</v>
      </c>
      <c r="DH723">
        <f t="shared" si="236"/>
        <v>0</v>
      </c>
      <c r="DI723">
        <f t="shared" si="237"/>
        <v>0</v>
      </c>
      <c r="DJ723">
        <f>DG723+DH723</f>
        <v>7.82</v>
      </c>
      <c r="DK723">
        <v>0</v>
      </c>
      <c r="DL723" t="s">
        <v>3</v>
      </c>
      <c r="DM723">
        <v>0</v>
      </c>
      <c r="DN723" t="s">
        <v>3</v>
      </c>
      <c r="DO723">
        <v>0</v>
      </c>
    </row>
    <row r="724" spans="1:119" x14ac:dyDescent="0.2">
      <c r="A724">
        <f>ROW(Source!A696)</f>
        <v>696</v>
      </c>
      <c r="B724">
        <v>72309884</v>
      </c>
      <c r="C724">
        <v>72320223</v>
      </c>
      <c r="D724">
        <v>70565767</v>
      </c>
      <c r="E724">
        <v>1</v>
      </c>
      <c r="F724">
        <v>1</v>
      </c>
      <c r="G724">
        <v>1</v>
      </c>
      <c r="H724">
        <v>3</v>
      </c>
      <c r="I724" t="s">
        <v>1029</v>
      </c>
      <c r="J724" t="s">
        <v>1030</v>
      </c>
      <c r="K724" t="s">
        <v>1031</v>
      </c>
      <c r="L724">
        <v>1346</v>
      </c>
      <c r="N724">
        <v>1009</v>
      </c>
      <c r="O724" t="s">
        <v>443</v>
      </c>
      <c r="P724" t="s">
        <v>443</v>
      </c>
      <c r="Q724">
        <v>1</v>
      </c>
      <c r="W724">
        <v>0</v>
      </c>
      <c r="X724">
        <v>334199898</v>
      </c>
      <c r="Y724">
        <f t="shared" si="232"/>
        <v>0.05</v>
      </c>
      <c r="AA724">
        <v>966.83</v>
      </c>
      <c r="AB724">
        <v>0</v>
      </c>
      <c r="AC724">
        <v>0</v>
      </c>
      <c r="AD724">
        <v>0</v>
      </c>
      <c r="AE724">
        <v>596.80999999999995</v>
      </c>
      <c r="AF724">
        <v>0</v>
      </c>
      <c r="AG724">
        <v>0</v>
      </c>
      <c r="AH724">
        <v>0</v>
      </c>
      <c r="AI724">
        <v>1.62</v>
      </c>
      <c r="AJ724">
        <v>1</v>
      </c>
      <c r="AK724">
        <v>1</v>
      </c>
      <c r="AL724">
        <v>1</v>
      </c>
      <c r="AM724">
        <v>2</v>
      </c>
      <c r="AN724">
        <v>0</v>
      </c>
      <c r="AO724">
        <v>0</v>
      </c>
      <c r="AP724">
        <v>1</v>
      </c>
      <c r="AQ724">
        <v>1</v>
      </c>
      <c r="AR724">
        <v>0</v>
      </c>
      <c r="AS724" t="s">
        <v>3</v>
      </c>
      <c r="AT724">
        <v>0.05</v>
      </c>
      <c r="AU724" t="s">
        <v>3</v>
      </c>
      <c r="AV724">
        <v>0</v>
      </c>
      <c r="AW724">
        <v>2</v>
      </c>
      <c r="AX724">
        <v>72320230</v>
      </c>
      <c r="AY724">
        <v>1</v>
      </c>
      <c r="AZ724">
        <v>0</v>
      </c>
      <c r="BA724">
        <v>791</v>
      </c>
      <c r="BB724">
        <v>1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29.840499999999999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1</v>
      </c>
      <c r="BQ724">
        <v>29.840499999999999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1</v>
      </c>
      <c r="CV724">
        <v>0</v>
      </c>
      <c r="CW724">
        <v>0</v>
      </c>
      <c r="CX724">
        <f>ROUND(Y724*Source!I696,7)</f>
        <v>0.05</v>
      </c>
      <c r="CY724">
        <f>AA724</f>
        <v>966.83</v>
      </c>
      <c r="CZ724">
        <f>AE724</f>
        <v>596.80999999999995</v>
      </c>
      <c r="DA724">
        <f>AI724</f>
        <v>1.62</v>
      </c>
      <c r="DB724">
        <f t="shared" si="233"/>
        <v>29.84</v>
      </c>
      <c r="DC724">
        <f t="shared" si="234"/>
        <v>0</v>
      </c>
      <c r="DD724" t="s">
        <v>3</v>
      </c>
      <c r="DE724" t="s">
        <v>3</v>
      </c>
      <c r="DF724">
        <f>ROUND(ROUND(AE724*AI724,2)*CX724,2)</f>
        <v>48.34</v>
      </c>
      <c r="DG724">
        <f>ROUND(ROUND(AF724,2)*CX724,2)</f>
        <v>0</v>
      </c>
      <c r="DH724">
        <f t="shared" si="236"/>
        <v>0</v>
      </c>
      <c r="DI724">
        <f t="shared" si="237"/>
        <v>0</v>
      </c>
      <c r="DJ724">
        <f>DF724</f>
        <v>48.34</v>
      </c>
      <c r="DK724">
        <v>0</v>
      </c>
      <c r="DL724" t="s">
        <v>3</v>
      </c>
      <c r="DM724">
        <v>0</v>
      </c>
      <c r="DN724" t="s">
        <v>3</v>
      </c>
      <c r="DO724">
        <v>0</v>
      </c>
    </row>
    <row r="725" spans="1:119" x14ac:dyDescent="0.2">
      <c r="A725">
        <f>ROW(Source!A696)</f>
        <v>696</v>
      </c>
      <c r="B725">
        <v>72309884</v>
      </c>
      <c r="C725">
        <v>72320223</v>
      </c>
      <c r="D725">
        <v>70612243</v>
      </c>
      <c r="E725">
        <v>1</v>
      </c>
      <c r="F725">
        <v>1</v>
      </c>
      <c r="G725">
        <v>1</v>
      </c>
      <c r="H725">
        <v>3</v>
      </c>
      <c r="I725" t="s">
        <v>776</v>
      </c>
      <c r="J725" t="s">
        <v>778</v>
      </c>
      <c r="K725" t="s">
        <v>777</v>
      </c>
      <c r="L725">
        <v>1371</v>
      </c>
      <c r="N725">
        <v>1013</v>
      </c>
      <c r="O725" t="s">
        <v>118</v>
      </c>
      <c r="P725" t="s">
        <v>118</v>
      </c>
      <c r="Q725">
        <v>1</v>
      </c>
      <c r="W725">
        <v>0</v>
      </c>
      <c r="X725">
        <v>2030337678</v>
      </c>
      <c r="Y725">
        <f t="shared" si="232"/>
        <v>1</v>
      </c>
      <c r="AA725">
        <v>3924.84</v>
      </c>
      <c r="AB725">
        <v>0</v>
      </c>
      <c r="AC725">
        <v>0</v>
      </c>
      <c r="AD725">
        <v>0</v>
      </c>
      <c r="AE725">
        <v>3885.98</v>
      </c>
      <c r="AF725">
        <v>0</v>
      </c>
      <c r="AG725">
        <v>0</v>
      </c>
      <c r="AH725">
        <v>0</v>
      </c>
      <c r="AI725">
        <v>1.01</v>
      </c>
      <c r="AJ725">
        <v>1</v>
      </c>
      <c r="AK725">
        <v>1</v>
      </c>
      <c r="AL725">
        <v>1</v>
      </c>
      <c r="AM725">
        <v>0</v>
      </c>
      <c r="AN725">
        <v>0</v>
      </c>
      <c r="AO725">
        <v>0</v>
      </c>
      <c r="AP725">
        <v>1</v>
      </c>
      <c r="AQ725">
        <v>0</v>
      </c>
      <c r="AR725">
        <v>0</v>
      </c>
      <c r="AS725" t="s">
        <v>3</v>
      </c>
      <c r="AT725">
        <v>1</v>
      </c>
      <c r="AU725" t="s">
        <v>3</v>
      </c>
      <c r="AV725">
        <v>0</v>
      </c>
      <c r="AW725">
        <v>1</v>
      </c>
      <c r="AX725">
        <v>-1</v>
      </c>
      <c r="AY725">
        <v>0</v>
      </c>
      <c r="AZ725">
        <v>0</v>
      </c>
      <c r="BA725" t="s">
        <v>3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CV725">
        <v>0</v>
      </c>
      <c r="CW725">
        <v>0</v>
      </c>
      <c r="CX725">
        <f>ROUND(Y725*Source!I696,7)</f>
        <v>1</v>
      </c>
      <c r="CY725">
        <f>AA725</f>
        <v>3924.84</v>
      </c>
      <c r="CZ725">
        <f>AE725</f>
        <v>3885.98</v>
      </c>
      <c r="DA725">
        <f>AI725</f>
        <v>1.01</v>
      </c>
      <c r="DB725">
        <f t="shared" si="233"/>
        <v>3885.98</v>
      </c>
      <c r="DC725">
        <f t="shared" si="234"/>
        <v>0</v>
      </c>
      <c r="DD725" t="s">
        <v>3</v>
      </c>
      <c r="DE725" t="s">
        <v>3</v>
      </c>
      <c r="DF725">
        <f>ROUND(ROUND(AE725*AI725,2)*CX725,2)</f>
        <v>3924.84</v>
      </c>
      <c r="DG725">
        <f>ROUND(ROUND(AF725,2)*CX725,2)</f>
        <v>0</v>
      </c>
      <c r="DH725">
        <f t="shared" si="236"/>
        <v>0</v>
      </c>
      <c r="DI725">
        <f t="shared" si="237"/>
        <v>0</v>
      </c>
      <c r="DJ725">
        <f>DF725</f>
        <v>3924.84</v>
      </c>
      <c r="DK725">
        <v>0</v>
      </c>
      <c r="DL725" t="s">
        <v>3</v>
      </c>
      <c r="DM725">
        <v>0</v>
      </c>
      <c r="DN725" t="s">
        <v>3</v>
      </c>
      <c r="DO725">
        <v>0</v>
      </c>
    </row>
    <row r="726" spans="1:119" x14ac:dyDescent="0.2">
      <c r="A726">
        <f>ROW(Source!A733)</f>
        <v>733</v>
      </c>
      <c r="B726">
        <v>72309884</v>
      </c>
      <c r="C726">
        <v>72312111</v>
      </c>
      <c r="D726">
        <v>70491009</v>
      </c>
      <c r="E726">
        <v>118</v>
      </c>
      <c r="F726">
        <v>1</v>
      </c>
      <c r="G726">
        <v>1</v>
      </c>
      <c r="H726">
        <v>1</v>
      </c>
      <c r="I726" t="s">
        <v>936</v>
      </c>
      <c r="J726" t="s">
        <v>3</v>
      </c>
      <c r="K726" t="s">
        <v>937</v>
      </c>
      <c r="L726">
        <v>1191</v>
      </c>
      <c r="N726">
        <v>1013</v>
      </c>
      <c r="O726" t="s">
        <v>922</v>
      </c>
      <c r="P726" t="s">
        <v>922</v>
      </c>
      <c r="Q726">
        <v>1</v>
      </c>
      <c r="W726">
        <v>0</v>
      </c>
      <c r="X726">
        <v>-1461236815</v>
      </c>
      <c r="Y726">
        <f t="shared" si="232"/>
        <v>20.51</v>
      </c>
      <c r="AA726">
        <v>0</v>
      </c>
      <c r="AB726">
        <v>0</v>
      </c>
      <c r="AC726">
        <v>0</v>
      </c>
      <c r="AD726">
        <v>367.44</v>
      </c>
      <c r="AE726">
        <v>0</v>
      </c>
      <c r="AF726">
        <v>0</v>
      </c>
      <c r="AG726">
        <v>0</v>
      </c>
      <c r="AH726">
        <v>367.44</v>
      </c>
      <c r="AI726">
        <v>1</v>
      </c>
      <c r="AJ726">
        <v>1</v>
      </c>
      <c r="AK726">
        <v>1</v>
      </c>
      <c r="AL726">
        <v>1</v>
      </c>
      <c r="AM726">
        <v>-2</v>
      </c>
      <c r="AN726">
        <v>0</v>
      </c>
      <c r="AO726">
        <v>0</v>
      </c>
      <c r="AP726">
        <v>1</v>
      </c>
      <c r="AQ726">
        <v>1</v>
      </c>
      <c r="AR726">
        <v>0</v>
      </c>
      <c r="AS726" t="s">
        <v>3</v>
      </c>
      <c r="AT726">
        <v>20.51</v>
      </c>
      <c r="AU726" t="s">
        <v>3</v>
      </c>
      <c r="AV726">
        <v>1</v>
      </c>
      <c r="AW726">
        <v>2</v>
      </c>
      <c r="AX726">
        <v>72312126</v>
      </c>
      <c r="AY726">
        <v>1</v>
      </c>
      <c r="AZ726">
        <v>0</v>
      </c>
      <c r="BA726">
        <v>793</v>
      </c>
      <c r="BB726">
        <v>1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7536.1944000000003</v>
      </c>
      <c r="BN726">
        <v>20.51</v>
      </c>
      <c r="BO726">
        <v>0</v>
      </c>
      <c r="BP726">
        <v>1</v>
      </c>
      <c r="BQ726">
        <v>0</v>
      </c>
      <c r="BR726">
        <v>0</v>
      </c>
      <c r="BS726">
        <v>0</v>
      </c>
      <c r="BT726">
        <v>7536.1944000000003</v>
      </c>
      <c r="BU726">
        <v>20.51</v>
      </c>
      <c r="BV726">
        <v>0</v>
      </c>
      <c r="BW726">
        <v>1</v>
      </c>
      <c r="CU726">
        <f>ROUND(AT726*Source!I733*AH726*AL726,2)</f>
        <v>226.09</v>
      </c>
      <c r="CV726">
        <f>ROUND(Y726*Source!I733,7)</f>
        <v>0.61529999999999996</v>
      </c>
      <c r="CW726">
        <v>0</v>
      </c>
      <c r="CX726">
        <f>ROUND(Y726*Source!I733,7)</f>
        <v>0.61529999999999996</v>
      </c>
      <c r="CY726">
        <f>AD726</f>
        <v>367.44</v>
      </c>
      <c r="CZ726">
        <f>AH726</f>
        <v>367.44</v>
      </c>
      <c r="DA726">
        <f>AL726</f>
        <v>1</v>
      </c>
      <c r="DB726">
        <f t="shared" si="233"/>
        <v>7536.19</v>
      </c>
      <c r="DC726">
        <f t="shared" si="234"/>
        <v>0</v>
      </c>
      <c r="DD726" t="s">
        <v>3</v>
      </c>
      <c r="DE726" t="s">
        <v>3</v>
      </c>
      <c r="DF726">
        <f t="shared" ref="DF726:DF732" si="239">ROUND(ROUND(AE726,2)*CX726,2)</f>
        <v>0</v>
      </c>
      <c r="DG726">
        <f>ROUND(ROUND(AF726,2)*CX726,2)</f>
        <v>0</v>
      </c>
      <c r="DH726">
        <f t="shared" si="236"/>
        <v>0</v>
      </c>
      <c r="DI726">
        <f t="shared" si="237"/>
        <v>226.09</v>
      </c>
      <c r="DJ726">
        <f>DI726</f>
        <v>226.09</v>
      </c>
      <c r="DK726">
        <v>1</v>
      </c>
      <c r="DL726" t="s">
        <v>3</v>
      </c>
      <c r="DM726">
        <v>0</v>
      </c>
      <c r="DN726" t="s">
        <v>3</v>
      </c>
      <c r="DO726">
        <v>0</v>
      </c>
    </row>
    <row r="727" spans="1:119" x14ac:dyDescent="0.2">
      <c r="A727">
        <f>ROW(Source!A733)</f>
        <v>733</v>
      </c>
      <c r="B727">
        <v>72309884</v>
      </c>
      <c r="C727">
        <v>72312111</v>
      </c>
      <c r="D727">
        <v>70491200</v>
      </c>
      <c r="E727">
        <v>118</v>
      </c>
      <c r="F727">
        <v>1</v>
      </c>
      <c r="G727">
        <v>1</v>
      </c>
      <c r="H727">
        <v>1</v>
      </c>
      <c r="I727" t="s">
        <v>920</v>
      </c>
      <c r="J727" t="s">
        <v>3</v>
      </c>
      <c r="K727" t="s">
        <v>921</v>
      </c>
      <c r="L727">
        <v>1191</v>
      </c>
      <c r="N727">
        <v>1013</v>
      </c>
      <c r="O727" t="s">
        <v>922</v>
      </c>
      <c r="P727" t="s">
        <v>922</v>
      </c>
      <c r="Q727">
        <v>1</v>
      </c>
      <c r="W727">
        <v>0</v>
      </c>
      <c r="X727">
        <v>-1417349443</v>
      </c>
      <c r="Y727">
        <f t="shared" ref="Y727:Y758" si="240">AT727</f>
        <v>11.96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1</v>
      </c>
      <c r="AJ727">
        <v>1</v>
      </c>
      <c r="AK727">
        <v>1</v>
      </c>
      <c r="AL727">
        <v>1</v>
      </c>
      <c r="AM727">
        <v>-2</v>
      </c>
      <c r="AN727">
        <v>0</v>
      </c>
      <c r="AO727">
        <v>0</v>
      </c>
      <c r="AP727">
        <v>1</v>
      </c>
      <c r="AQ727">
        <v>1</v>
      </c>
      <c r="AR727">
        <v>0</v>
      </c>
      <c r="AS727" t="s">
        <v>3</v>
      </c>
      <c r="AT727">
        <v>11.96</v>
      </c>
      <c r="AU727" t="s">
        <v>3</v>
      </c>
      <c r="AV727">
        <v>2</v>
      </c>
      <c r="AW727">
        <v>2</v>
      </c>
      <c r="AX727">
        <v>72312127</v>
      </c>
      <c r="AY727">
        <v>1</v>
      </c>
      <c r="AZ727">
        <v>0</v>
      </c>
      <c r="BA727">
        <v>794</v>
      </c>
      <c r="BB727">
        <v>1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CV727">
        <v>0</v>
      </c>
      <c r="CW727">
        <v>0</v>
      </c>
      <c r="CX727">
        <f>ROUND(Y727*Source!I733,7)</f>
        <v>0.35880000000000001</v>
      </c>
      <c r="CY727">
        <f>AD727</f>
        <v>0</v>
      </c>
      <c r="CZ727">
        <f>AH727</f>
        <v>0</v>
      </c>
      <c r="DA727">
        <f>AL727</f>
        <v>1</v>
      </c>
      <c r="DB727">
        <f t="shared" ref="DB727:DB758" si="241">ROUND(ROUND(AT727*CZ727,2),6)</f>
        <v>0</v>
      </c>
      <c r="DC727">
        <f t="shared" ref="DC727:DC758" si="242">ROUND(ROUND(AT727*AG727,2),6)</f>
        <v>0</v>
      </c>
      <c r="DD727" t="s">
        <v>3</v>
      </c>
      <c r="DE727" t="s">
        <v>3</v>
      </c>
      <c r="DF727">
        <f t="shared" si="239"/>
        <v>0</v>
      </c>
      <c r="DG727">
        <f>ROUND(ROUND(AF727,2)*CX727,2)</f>
        <v>0</v>
      </c>
      <c r="DH727">
        <f t="shared" si="236"/>
        <v>0</v>
      </c>
      <c r="DI727">
        <f t="shared" si="237"/>
        <v>0</v>
      </c>
      <c r="DJ727">
        <f>DI727</f>
        <v>0</v>
      </c>
      <c r="DK727">
        <v>0</v>
      </c>
      <c r="DL727" t="s">
        <v>3</v>
      </c>
      <c r="DM727">
        <v>0</v>
      </c>
      <c r="DN727" t="s">
        <v>3</v>
      </c>
      <c r="DO727">
        <v>0</v>
      </c>
    </row>
    <row r="728" spans="1:119" x14ac:dyDescent="0.2">
      <c r="A728">
        <f>ROW(Source!A733)</f>
        <v>733</v>
      </c>
      <c r="B728">
        <v>72309884</v>
      </c>
      <c r="C728">
        <v>72312111</v>
      </c>
      <c r="D728">
        <v>70618307</v>
      </c>
      <c r="E728">
        <v>1</v>
      </c>
      <c r="F728">
        <v>1</v>
      </c>
      <c r="G728">
        <v>1</v>
      </c>
      <c r="H728">
        <v>2</v>
      </c>
      <c r="I728" t="s">
        <v>938</v>
      </c>
      <c r="J728" t="s">
        <v>939</v>
      </c>
      <c r="K728" t="s">
        <v>940</v>
      </c>
      <c r="L728">
        <v>1368</v>
      </c>
      <c r="N728">
        <v>1011</v>
      </c>
      <c r="O728" t="s">
        <v>926</v>
      </c>
      <c r="P728" t="s">
        <v>926</v>
      </c>
      <c r="Q728">
        <v>1</v>
      </c>
      <c r="W728">
        <v>0</v>
      </c>
      <c r="X728">
        <v>-1413288295</v>
      </c>
      <c r="Y728">
        <f t="shared" si="240"/>
        <v>11.44</v>
      </c>
      <c r="AA728">
        <v>0</v>
      </c>
      <c r="AB728">
        <v>1162.99</v>
      </c>
      <c r="AC728">
        <v>452.68</v>
      </c>
      <c r="AD728">
        <v>0</v>
      </c>
      <c r="AE728">
        <v>0</v>
      </c>
      <c r="AF728">
        <v>994.01</v>
      </c>
      <c r="AG728">
        <v>452.68</v>
      </c>
      <c r="AH728">
        <v>0</v>
      </c>
      <c r="AI728">
        <v>1</v>
      </c>
      <c r="AJ728">
        <v>1.17</v>
      </c>
      <c r="AK728">
        <v>1</v>
      </c>
      <c r="AL728">
        <v>1</v>
      </c>
      <c r="AM728">
        <v>2</v>
      </c>
      <c r="AN728">
        <v>0</v>
      </c>
      <c r="AO728">
        <v>0</v>
      </c>
      <c r="AP728">
        <v>1</v>
      </c>
      <c r="AQ728">
        <v>1</v>
      </c>
      <c r="AR728">
        <v>0</v>
      </c>
      <c r="AS728" t="s">
        <v>3</v>
      </c>
      <c r="AT728">
        <v>11.44</v>
      </c>
      <c r="AU728" t="s">
        <v>3</v>
      </c>
      <c r="AV728">
        <v>1</v>
      </c>
      <c r="AW728">
        <v>2</v>
      </c>
      <c r="AX728">
        <v>72312128</v>
      </c>
      <c r="AY728">
        <v>1</v>
      </c>
      <c r="AZ728">
        <v>0</v>
      </c>
      <c r="BA728">
        <v>795</v>
      </c>
      <c r="BB728">
        <v>1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11371.474399999999</v>
      </c>
      <c r="BL728">
        <v>5178.6592000000001</v>
      </c>
      <c r="BM728">
        <v>0</v>
      </c>
      <c r="BN728">
        <v>0</v>
      </c>
      <c r="BO728">
        <v>11.44</v>
      </c>
      <c r="BP728">
        <v>1</v>
      </c>
      <c r="BQ728">
        <v>0</v>
      </c>
      <c r="BR728">
        <v>11371.474399999999</v>
      </c>
      <c r="BS728">
        <v>5178.6592000000001</v>
      </c>
      <c r="BT728">
        <v>0</v>
      </c>
      <c r="BU728">
        <v>0</v>
      </c>
      <c r="BV728">
        <v>11.44</v>
      </c>
      <c r="BW728">
        <v>1</v>
      </c>
      <c r="CV728">
        <v>0</v>
      </c>
      <c r="CW728">
        <f>ROUND(Y728*Source!I733*DO728,7)</f>
        <v>0.34320000000000001</v>
      </c>
      <c r="CX728">
        <f>ROUND(Y728*Source!I733,7)</f>
        <v>0.34320000000000001</v>
      </c>
      <c r="CY728">
        <f>AB728</f>
        <v>1162.99</v>
      </c>
      <c r="CZ728">
        <f>AF728</f>
        <v>994.01</v>
      </c>
      <c r="DA728">
        <f>AJ728</f>
        <v>1.17</v>
      </c>
      <c r="DB728">
        <f t="shared" si="241"/>
        <v>11371.47</v>
      </c>
      <c r="DC728">
        <f t="shared" si="242"/>
        <v>5178.66</v>
      </c>
      <c r="DD728" t="s">
        <v>3</v>
      </c>
      <c r="DE728" t="s">
        <v>3</v>
      </c>
      <c r="DF728">
        <f t="shared" si="239"/>
        <v>0</v>
      </c>
      <c r="DG728">
        <f>ROUND(ROUND(AF728*AJ728,2)*CX728,2)</f>
        <v>399.14</v>
      </c>
      <c r="DH728">
        <f t="shared" si="236"/>
        <v>155.36000000000001</v>
      </c>
      <c r="DI728">
        <f t="shared" si="237"/>
        <v>0</v>
      </c>
      <c r="DJ728">
        <f>DG728+DH728</f>
        <v>554.5</v>
      </c>
      <c r="DK728">
        <v>0</v>
      </c>
      <c r="DL728" t="s">
        <v>933</v>
      </c>
      <c r="DM728">
        <v>5</v>
      </c>
      <c r="DN728" t="s">
        <v>922</v>
      </c>
      <c r="DO728">
        <v>1</v>
      </c>
    </row>
    <row r="729" spans="1:119" x14ac:dyDescent="0.2">
      <c r="A729">
        <f>ROW(Source!A733)</f>
        <v>733</v>
      </c>
      <c r="B729">
        <v>72309884</v>
      </c>
      <c r="C729">
        <v>72312111</v>
      </c>
      <c r="D729">
        <v>70618755</v>
      </c>
      <c r="E729">
        <v>1</v>
      </c>
      <c r="F729">
        <v>1</v>
      </c>
      <c r="G729">
        <v>1</v>
      </c>
      <c r="H729">
        <v>2</v>
      </c>
      <c r="I729" t="s">
        <v>941</v>
      </c>
      <c r="J729" t="s">
        <v>942</v>
      </c>
      <c r="K729" t="s">
        <v>943</v>
      </c>
      <c r="L729">
        <v>1368</v>
      </c>
      <c r="N729">
        <v>1011</v>
      </c>
      <c r="O729" t="s">
        <v>926</v>
      </c>
      <c r="P729" t="s">
        <v>926</v>
      </c>
      <c r="Q729">
        <v>1</v>
      </c>
      <c r="W729">
        <v>0</v>
      </c>
      <c r="X729">
        <v>462025989</v>
      </c>
      <c r="Y729">
        <f t="shared" si="240"/>
        <v>2.0699999999999998</v>
      </c>
      <c r="AA729">
        <v>0</v>
      </c>
      <c r="AB729">
        <v>42.96</v>
      </c>
      <c r="AC729">
        <v>0</v>
      </c>
      <c r="AD729">
        <v>0</v>
      </c>
      <c r="AE729">
        <v>0</v>
      </c>
      <c r="AF729">
        <v>42.96</v>
      </c>
      <c r="AG729">
        <v>0</v>
      </c>
      <c r="AH729">
        <v>0</v>
      </c>
      <c r="AI729">
        <v>1</v>
      </c>
      <c r="AJ729">
        <v>1</v>
      </c>
      <c r="AK729">
        <v>1</v>
      </c>
      <c r="AL729">
        <v>1</v>
      </c>
      <c r="AM729">
        <v>-2</v>
      </c>
      <c r="AN729">
        <v>0</v>
      </c>
      <c r="AO729">
        <v>0</v>
      </c>
      <c r="AP729">
        <v>1</v>
      </c>
      <c r="AQ729">
        <v>1</v>
      </c>
      <c r="AR729">
        <v>0</v>
      </c>
      <c r="AS729" t="s">
        <v>3</v>
      </c>
      <c r="AT729">
        <v>2.0699999999999998</v>
      </c>
      <c r="AU729" t="s">
        <v>3</v>
      </c>
      <c r="AV729">
        <v>1</v>
      </c>
      <c r="AW729">
        <v>2</v>
      </c>
      <c r="AX729">
        <v>72312129</v>
      </c>
      <c r="AY729">
        <v>1</v>
      </c>
      <c r="AZ729">
        <v>0</v>
      </c>
      <c r="BA729">
        <v>796</v>
      </c>
      <c r="BB729">
        <v>1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88.927199999999999</v>
      </c>
      <c r="BL729">
        <v>0</v>
      </c>
      <c r="BM729">
        <v>0</v>
      </c>
      <c r="BN729">
        <v>0</v>
      </c>
      <c r="BO729">
        <v>0</v>
      </c>
      <c r="BP729">
        <v>1</v>
      </c>
      <c r="BQ729">
        <v>0</v>
      </c>
      <c r="BR729">
        <v>88.927199999999999</v>
      </c>
      <c r="BS729">
        <v>0</v>
      </c>
      <c r="BT729">
        <v>0</v>
      </c>
      <c r="BU729">
        <v>0</v>
      </c>
      <c r="BV729">
        <v>0</v>
      </c>
      <c r="BW729">
        <v>1</v>
      </c>
      <c r="CV729">
        <v>0</v>
      </c>
      <c r="CW729">
        <f>ROUND(Y729*Source!I733*DO729,7)</f>
        <v>0</v>
      </c>
      <c r="CX729">
        <f>ROUND(Y729*Source!I733,7)</f>
        <v>6.2100000000000002E-2</v>
      </c>
      <c r="CY729">
        <f>AB729</f>
        <v>42.96</v>
      </c>
      <c r="CZ729">
        <f>AF729</f>
        <v>42.96</v>
      </c>
      <c r="DA729">
        <f>AJ729</f>
        <v>1</v>
      </c>
      <c r="DB729">
        <f t="shared" si="241"/>
        <v>88.93</v>
      </c>
      <c r="DC729">
        <f t="shared" si="242"/>
        <v>0</v>
      </c>
      <c r="DD729" t="s">
        <v>3</v>
      </c>
      <c r="DE729" t="s">
        <v>3</v>
      </c>
      <c r="DF729">
        <f t="shared" si="239"/>
        <v>0</v>
      </c>
      <c r="DG729">
        <f>ROUND(ROUND(AF729,2)*CX729,2)</f>
        <v>2.67</v>
      </c>
      <c r="DH729">
        <f t="shared" si="236"/>
        <v>0</v>
      </c>
      <c r="DI729">
        <f t="shared" si="237"/>
        <v>0</v>
      </c>
      <c r="DJ729">
        <f>DG729+DH729</f>
        <v>2.67</v>
      </c>
      <c r="DK729">
        <v>1</v>
      </c>
      <c r="DL729" t="s">
        <v>3</v>
      </c>
      <c r="DM729">
        <v>0</v>
      </c>
      <c r="DN729" t="s">
        <v>3</v>
      </c>
      <c r="DO729">
        <v>0</v>
      </c>
    </row>
    <row r="730" spans="1:119" x14ac:dyDescent="0.2">
      <c r="A730">
        <f>ROW(Source!A733)</f>
        <v>733</v>
      </c>
      <c r="B730">
        <v>72309884</v>
      </c>
      <c r="C730">
        <v>72312111</v>
      </c>
      <c r="D730">
        <v>70618767</v>
      </c>
      <c r="E730">
        <v>1</v>
      </c>
      <c r="F730">
        <v>1</v>
      </c>
      <c r="G730">
        <v>1</v>
      </c>
      <c r="H730">
        <v>2</v>
      </c>
      <c r="I730" t="s">
        <v>944</v>
      </c>
      <c r="J730" t="s">
        <v>945</v>
      </c>
      <c r="K730" t="s">
        <v>946</v>
      </c>
      <c r="L730">
        <v>1368</v>
      </c>
      <c r="N730">
        <v>1011</v>
      </c>
      <c r="O730" t="s">
        <v>926</v>
      </c>
      <c r="P730" t="s">
        <v>926</v>
      </c>
      <c r="Q730">
        <v>1</v>
      </c>
      <c r="W730">
        <v>0</v>
      </c>
      <c r="X730">
        <v>1818041354</v>
      </c>
      <c r="Y730">
        <f t="shared" si="240"/>
        <v>0.52</v>
      </c>
      <c r="AA730">
        <v>0</v>
      </c>
      <c r="AB730">
        <v>404.41</v>
      </c>
      <c r="AC730">
        <v>393.89</v>
      </c>
      <c r="AD730">
        <v>0</v>
      </c>
      <c r="AE730">
        <v>0</v>
      </c>
      <c r="AF730">
        <v>404.41</v>
      </c>
      <c r="AG730">
        <v>393.89</v>
      </c>
      <c r="AH730">
        <v>0</v>
      </c>
      <c r="AI730">
        <v>1</v>
      </c>
      <c r="AJ730">
        <v>1</v>
      </c>
      <c r="AK730">
        <v>1</v>
      </c>
      <c r="AL730">
        <v>1</v>
      </c>
      <c r="AM730">
        <v>-2</v>
      </c>
      <c r="AN730">
        <v>0</v>
      </c>
      <c r="AO730">
        <v>0</v>
      </c>
      <c r="AP730">
        <v>1</v>
      </c>
      <c r="AQ730">
        <v>1</v>
      </c>
      <c r="AR730">
        <v>0</v>
      </c>
      <c r="AS730" t="s">
        <v>3</v>
      </c>
      <c r="AT730">
        <v>0.52</v>
      </c>
      <c r="AU730" t="s">
        <v>3</v>
      </c>
      <c r="AV730">
        <v>1</v>
      </c>
      <c r="AW730">
        <v>2</v>
      </c>
      <c r="AX730">
        <v>72312130</v>
      </c>
      <c r="AY730">
        <v>1</v>
      </c>
      <c r="AZ730">
        <v>0</v>
      </c>
      <c r="BA730">
        <v>797</v>
      </c>
      <c r="BB730">
        <v>1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210.29320000000001</v>
      </c>
      <c r="BL730">
        <v>204.8228</v>
      </c>
      <c r="BM730">
        <v>0</v>
      </c>
      <c r="BN730">
        <v>0</v>
      </c>
      <c r="BO730">
        <v>0.52</v>
      </c>
      <c r="BP730">
        <v>1</v>
      </c>
      <c r="BQ730">
        <v>0</v>
      </c>
      <c r="BR730">
        <v>210.29320000000001</v>
      </c>
      <c r="BS730">
        <v>204.8228</v>
      </c>
      <c r="BT730">
        <v>0</v>
      </c>
      <c r="BU730">
        <v>0</v>
      </c>
      <c r="BV730">
        <v>0.52</v>
      </c>
      <c r="BW730">
        <v>1</v>
      </c>
      <c r="CV730">
        <v>0</v>
      </c>
      <c r="CW730">
        <f>ROUND(Y730*Source!I733*DO730,7)</f>
        <v>1.5599999999999999E-2</v>
      </c>
      <c r="CX730">
        <f>ROUND(Y730*Source!I733,7)</f>
        <v>1.5599999999999999E-2</v>
      </c>
      <c r="CY730">
        <f>AB730</f>
        <v>404.41</v>
      </c>
      <c r="CZ730">
        <f>AF730</f>
        <v>404.41</v>
      </c>
      <c r="DA730">
        <f>AJ730</f>
        <v>1</v>
      </c>
      <c r="DB730">
        <f t="shared" si="241"/>
        <v>210.29</v>
      </c>
      <c r="DC730">
        <f t="shared" si="242"/>
        <v>204.82</v>
      </c>
      <c r="DD730" t="s">
        <v>3</v>
      </c>
      <c r="DE730" t="s">
        <v>3</v>
      </c>
      <c r="DF730">
        <f t="shared" si="239"/>
        <v>0</v>
      </c>
      <c r="DG730">
        <f>ROUND(ROUND(AF730,2)*CX730,2)</f>
        <v>6.31</v>
      </c>
      <c r="DH730">
        <f t="shared" si="236"/>
        <v>6.14</v>
      </c>
      <c r="DI730">
        <f t="shared" si="237"/>
        <v>0</v>
      </c>
      <c r="DJ730">
        <f>DG730+DH730</f>
        <v>12.45</v>
      </c>
      <c r="DK730">
        <v>1</v>
      </c>
      <c r="DL730" t="s">
        <v>947</v>
      </c>
      <c r="DM730">
        <v>4</v>
      </c>
      <c r="DN730" t="s">
        <v>922</v>
      </c>
      <c r="DO730">
        <v>1</v>
      </c>
    </row>
    <row r="731" spans="1:119" x14ac:dyDescent="0.2">
      <c r="A731">
        <f>ROW(Source!A733)</f>
        <v>733</v>
      </c>
      <c r="B731">
        <v>72309884</v>
      </c>
      <c r="C731">
        <v>72312111</v>
      </c>
      <c r="D731">
        <v>70619123</v>
      </c>
      <c r="E731">
        <v>1</v>
      </c>
      <c r="F731">
        <v>1</v>
      </c>
      <c r="G731">
        <v>1</v>
      </c>
      <c r="H731">
        <v>2</v>
      </c>
      <c r="I731" t="s">
        <v>948</v>
      </c>
      <c r="J731" t="s">
        <v>949</v>
      </c>
      <c r="K731" t="s">
        <v>950</v>
      </c>
      <c r="L731">
        <v>1368</v>
      </c>
      <c r="N731">
        <v>1011</v>
      </c>
      <c r="O731" t="s">
        <v>926</v>
      </c>
      <c r="P731" t="s">
        <v>926</v>
      </c>
      <c r="Q731">
        <v>1</v>
      </c>
      <c r="W731">
        <v>0</v>
      </c>
      <c r="X731">
        <v>1784360336</v>
      </c>
      <c r="Y731">
        <f t="shared" si="240"/>
        <v>0.52</v>
      </c>
      <c r="AA731">
        <v>0</v>
      </c>
      <c r="AB731">
        <v>6.64</v>
      </c>
      <c r="AC731">
        <v>0</v>
      </c>
      <c r="AD731">
        <v>0</v>
      </c>
      <c r="AE731">
        <v>0</v>
      </c>
      <c r="AF731">
        <v>4.5199999999999996</v>
      </c>
      <c r="AG731">
        <v>0</v>
      </c>
      <c r="AH731">
        <v>0</v>
      </c>
      <c r="AI731">
        <v>1</v>
      </c>
      <c r="AJ731">
        <v>1.47</v>
      </c>
      <c r="AK731">
        <v>1</v>
      </c>
      <c r="AL731">
        <v>1</v>
      </c>
      <c r="AM731">
        <v>2</v>
      </c>
      <c r="AN731">
        <v>0</v>
      </c>
      <c r="AO731">
        <v>0</v>
      </c>
      <c r="AP731">
        <v>1</v>
      </c>
      <c r="AQ731">
        <v>1</v>
      </c>
      <c r="AR731">
        <v>0</v>
      </c>
      <c r="AS731" t="s">
        <v>3</v>
      </c>
      <c r="AT731">
        <v>0.52</v>
      </c>
      <c r="AU731" t="s">
        <v>3</v>
      </c>
      <c r="AV731">
        <v>1</v>
      </c>
      <c r="AW731">
        <v>2</v>
      </c>
      <c r="AX731">
        <v>72312131</v>
      </c>
      <c r="AY731">
        <v>1</v>
      </c>
      <c r="AZ731">
        <v>0</v>
      </c>
      <c r="BA731">
        <v>798</v>
      </c>
      <c r="BB731">
        <v>1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2.3504</v>
      </c>
      <c r="BL731">
        <v>0</v>
      </c>
      <c r="BM731">
        <v>0</v>
      </c>
      <c r="BN731">
        <v>0</v>
      </c>
      <c r="BO731">
        <v>0</v>
      </c>
      <c r="BP731">
        <v>1</v>
      </c>
      <c r="BQ731">
        <v>0</v>
      </c>
      <c r="BR731">
        <v>2.3504</v>
      </c>
      <c r="BS731">
        <v>0</v>
      </c>
      <c r="BT731">
        <v>0</v>
      </c>
      <c r="BU731">
        <v>0</v>
      </c>
      <c r="BV731">
        <v>0</v>
      </c>
      <c r="BW731">
        <v>1</v>
      </c>
      <c r="CV731">
        <v>0</v>
      </c>
      <c r="CW731">
        <f>ROUND(Y731*Source!I733*DO731,7)</f>
        <v>0</v>
      </c>
      <c r="CX731">
        <f>ROUND(Y731*Source!I733,7)</f>
        <v>1.5599999999999999E-2</v>
      </c>
      <c r="CY731">
        <f>AB731</f>
        <v>6.64</v>
      </c>
      <c r="CZ731">
        <f>AF731</f>
        <v>4.5199999999999996</v>
      </c>
      <c r="DA731">
        <f>AJ731</f>
        <v>1.47</v>
      </c>
      <c r="DB731">
        <f t="shared" si="241"/>
        <v>2.35</v>
      </c>
      <c r="DC731">
        <f t="shared" si="242"/>
        <v>0</v>
      </c>
      <c r="DD731" t="s">
        <v>3</v>
      </c>
      <c r="DE731" t="s">
        <v>3</v>
      </c>
      <c r="DF731">
        <f t="shared" si="239"/>
        <v>0</v>
      </c>
      <c r="DG731">
        <f>ROUND(ROUND(AF731*AJ731,2)*CX731,2)</f>
        <v>0.1</v>
      </c>
      <c r="DH731">
        <f t="shared" si="236"/>
        <v>0</v>
      </c>
      <c r="DI731">
        <f t="shared" si="237"/>
        <v>0</v>
      </c>
      <c r="DJ731">
        <f>DG731+DH731</f>
        <v>0.1</v>
      </c>
      <c r="DK731">
        <v>0</v>
      </c>
      <c r="DL731" t="s">
        <v>3</v>
      </c>
      <c r="DM731">
        <v>0</v>
      </c>
      <c r="DN731" t="s">
        <v>3</v>
      </c>
      <c r="DO731">
        <v>0</v>
      </c>
    </row>
    <row r="732" spans="1:119" x14ac:dyDescent="0.2">
      <c r="A732">
        <f>ROW(Source!A733)</f>
        <v>733</v>
      </c>
      <c r="B732">
        <v>72309884</v>
      </c>
      <c r="C732">
        <v>72312111</v>
      </c>
      <c r="D732">
        <v>70567775</v>
      </c>
      <c r="E732">
        <v>1</v>
      </c>
      <c r="F732">
        <v>1</v>
      </c>
      <c r="G732">
        <v>1</v>
      </c>
      <c r="H732">
        <v>3</v>
      </c>
      <c r="I732" t="s">
        <v>951</v>
      </c>
      <c r="J732" t="s">
        <v>952</v>
      </c>
      <c r="K732" t="s">
        <v>953</v>
      </c>
      <c r="L732">
        <v>1383</v>
      </c>
      <c r="N732">
        <v>1013</v>
      </c>
      <c r="O732" t="s">
        <v>954</v>
      </c>
      <c r="P732" t="s">
        <v>954</v>
      </c>
      <c r="Q732">
        <v>1</v>
      </c>
      <c r="W732">
        <v>0</v>
      </c>
      <c r="X732">
        <v>-182421198</v>
      </c>
      <c r="Y732">
        <f t="shared" si="240"/>
        <v>1.3859999999999999</v>
      </c>
      <c r="AA732">
        <v>9.35</v>
      </c>
      <c r="AB732">
        <v>0</v>
      </c>
      <c r="AC732">
        <v>0</v>
      </c>
      <c r="AD732">
        <v>0</v>
      </c>
      <c r="AE732">
        <v>9.35</v>
      </c>
      <c r="AF732">
        <v>0</v>
      </c>
      <c r="AG732">
        <v>0</v>
      </c>
      <c r="AH732">
        <v>0</v>
      </c>
      <c r="AI732">
        <v>1</v>
      </c>
      <c r="AJ732">
        <v>1</v>
      </c>
      <c r="AK732">
        <v>1</v>
      </c>
      <c r="AL732">
        <v>1</v>
      </c>
      <c r="AM732">
        <v>-2</v>
      </c>
      <c r="AN732">
        <v>0</v>
      </c>
      <c r="AO732">
        <v>0</v>
      </c>
      <c r="AP732">
        <v>1</v>
      </c>
      <c r="AQ732">
        <v>1</v>
      </c>
      <c r="AR732">
        <v>0</v>
      </c>
      <c r="AS732" t="s">
        <v>3</v>
      </c>
      <c r="AT732">
        <v>1.3859999999999999</v>
      </c>
      <c r="AU732" t="s">
        <v>3</v>
      </c>
      <c r="AV732">
        <v>0</v>
      </c>
      <c r="AW732">
        <v>2</v>
      </c>
      <c r="AX732">
        <v>72312132</v>
      </c>
      <c r="AY732">
        <v>1</v>
      </c>
      <c r="AZ732">
        <v>0</v>
      </c>
      <c r="BA732">
        <v>799</v>
      </c>
      <c r="BB732">
        <v>1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12.959099999999999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1</v>
      </c>
      <c r="BQ732">
        <v>12.959099999999999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1</v>
      </c>
      <c r="CV732">
        <v>0</v>
      </c>
      <c r="CW732">
        <v>0</v>
      </c>
      <c r="CX732">
        <f>ROUND(Y732*Source!I733,7)</f>
        <v>4.1579999999999999E-2</v>
      </c>
      <c r="CY732">
        <f t="shared" ref="CY732:CY739" si="243">AA732</f>
        <v>9.35</v>
      </c>
      <c r="CZ732">
        <f t="shared" ref="CZ732:CZ739" si="244">AE732</f>
        <v>9.35</v>
      </c>
      <c r="DA732">
        <f t="shared" ref="DA732:DA739" si="245">AI732</f>
        <v>1</v>
      </c>
      <c r="DB732">
        <f t="shared" si="241"/>
        <v>12.96</v>
      </c>
      <c r="DC732">
        <f t="shared" si="242"/>
        <v>0</v>
      </c>
      <c r="DD732" t="s">
        <v>3</v>
      </c>
      <c r="DE732" t="s">
        <v>3</v>
      </c>
      <c r="DF732">
        <f t="shared" si="239"/>
        <v>0.39</v>
      </c>
      <c r="DG732">
        <f t="shared" ref="DG732:DG741" si="246">ROUND(ROUND(AF732,2)*CX732,2)</f>
        <v>0</v>
      </c>
      <c r="DH732">
        <f t="shared" si="236"/>
        <v>0</v>
      </c>
      <c r="DI732">
        <f t="shared" si="237"/>
        <v>0</v>
      </c>
      <c r="DJ732">
        <f t="shared" ref="DJ732:DJ739" si="247">DF732</f>
        <v>0.39</v>
      </c>
      <c r="DK732">
        <v>1</v>
      </c>
      <c r="DL732" t="s">
        <v>3</v>
      </c>
      <c r="DM732">
        <v>0</v>
      </c>
      <c r="DN732" t="s">
        <v>3</v>
      </c>
      <c r="DO732">
        <v>0</v>
      </c>
    </row>
    <row r="733" spans="1:119" x14ac:dyDescent="0.2">
      <c r="A733">
        <f>ROW(Source!A733)</f>
        <v>733</v>
      </c>
      <c r="B733">
        <v>72309884</v>
      </c>
      <c r="C733">
        <v>72312111</v>
      </c>
      <c r="D733">
        <v>70568517</v>
      </c>
      <c r="E733">
        <v>1</v>
      </c>
      <c r="F733">
        <v>1</v>
      </c>
      <c r="G733">
        <v>1</v>
      </c>
      <c r="H733">
        <v>3</v>
      </c>
      <c r="I733" t="s">
        <v>955</v>
      </c>
      <c r="J733" t="s">
        <v>956</v>
      </c>
      <c r="K733" t="s">
        <v>957</v>
      </c>
      <c r="L733">
        <v>1346</v>
      </c>
      <c r="N733">
        <v>1009</v>
      </c>
      <c r="O733" t="s">
        <v>443</v>
      </c>
      <c r="P733" t="s">
        <v>443</v>
      </c>
      <c r="Q733">
        <v>1</v>
      </c>
      <c r="W733">
        <v>0</v>
      </c>
      <c r="X733">
        <v>-1476217930</v>
      </c>
      <c r="Y733">
        <f t="shared" si="240"/>
        <v>0.7</v>
      </c>
      <c r="AA733">
        <v>144.74</v>
      </c>
      <c r="AB733">
        <v>0</v>
      </c>
      <c r="AC733">
        <v>0</v>
      </c>
      <c r="AD733">
        <v>0</v>
      </c>
      <c r="AE733">
        <v>155.63</v>
      </c>
      <c r="AF733">
        <v>0</v>
      </c>
      <c r="AG733">
        <v>0</v>
      </c>
      <c r="AH733">
        <v>0</v>
      </c>
      <c r="AI733">
        <v>0.93</v>
      </c>
      <c r="AJ733">
        <v>1</v>
      </c>
      <c r="AK733">
        <v>1</v>
      </c>
      <c r="AL733">
        <v>1</v>
      </c>
      <c r="AM733">
        <v>2</v>
      </c>
      <c r="AN733">
        <v>0</v>
      </c>
      <c r="AO733">
        <v>0</v>
      </c>
      <c r="AP733">
        <v>1</v>
      </c>
      <c r="AQ733">
        <v>1</v>
      </c>
      <c r="AR733">
        <v>0</v>
      </c>
      <c r="AS733" t="s">
        <v>3</v>
      </c>
      <c r="AT733">
        <v>0.7</v>
      </c>
      <c r="AU733" t="s">
        <v>3</v>
      </c>
      <c r="AV733">
        <v>0</v>
      </c>
      <c r="AW733">
        <v>2</v>
      </c>
      <c r="AX733">
        <v>72312133</v>
      </c>
      <c r="AY733">
        <v>1</v>
      </c>
      <c r="AZ733">
        <v>0</v>
      </c>
      <c r="BA733">
        <v>800</v>
      </c>
      <c r="BB733">
        <v>1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108.94099999999999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1</v>
      </c>
      <c r="BQ733">
        <v>108.94099999999999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1</v>
      </c>
      <c r="CV733">
        <v>0</v>
      </c>
      <c r="CW733">
        <v>0</v>
      </c>
      <c r="CX733">
        <f>ROUND(Y733*Source!I733,7)</f>
        <v>2.1000000000000001E-2</v>
      </c>
      <c r="CY733">
        <f t="shared" si="243"/>
        <v>144.74</v>
      </c>
      <c r="CZ733">
        <f t="shared" si="244"/>
        <v>155.63</v>
      </c>
      <c r="DA733">
        <f t="shared" si="245"/>
        <v>0.93</v>
      </c>
      <c r="DB733">
        <f t="shared" si="241"/>
        <v>108.94</v>
      </c>
      <c r="DC733">
        <f t="shared" si="242"/>
        <v>0</v>
      </c>
      <c r="DD733" t="s">
        <v>3</v>
      </c>
      <c r="DE733" t="s">
        <v>3</v>
      </c>
      <c r="DF733">
        <f t="shared" ref="DF733:DF739" si="248">ROUND(ROUND(AE733*AI733,2)*CX733,2)</f>
        <v>3.04</v>
      </c>
      <c r="DG733">
        <f t="shared" si="246"/>
        <v>0</v>
      </c>
      <c r="DH733">
        <f t="shared" si="236"/>
        <v>0</v>
      </c>
      <c r="DI733">
        <f t="shared" si="237"/>
        <v>0</v>
      </c>
      <c r="DJ733">
        <f t="shared" si="247"/>
        <v>3.04</v>
      </c>
      <c r="DK733">
        <v>0</v>
      </c>
      <c r="DL733" t="s">
        <v>3</v>
      </c>
      <c r="DM733">
        <v>0</v>
      </c>
      <c r="DN733" t="s">
        <v>3</v>
      </c>
      <c r="DO733">
        <v>0</v>
      </c>
    </row>
    <row r="734" spans="1:119" x14ac:dyDescent="0.2">
      <c r="A734">
        <f>ROW(Source!A733)</f>
        <v>733</v>
      </c>
      <c r="B734">
        <v>72309884</v>
      </c>
      <c r="C734">
        <v>72312111</v>
      </c>
      <c r="D734">
        <v>70569282</v>
      </c>
      <c r="E734">
        <v>1</v>
      </c>
      <c r="F734">
        <v>1</v>
      </c>
      <c r="G734">
        <v>1</v>
      </c>
      <c r="H734">
        <v>3</v>
      </c>
      <c r="I734" t="s">
        <v>958</v>
      </c>
      <c r="J734" t="s">
        <v>959</v>
      </c>
      <c r="K734" t="s">
        <v>960</v>
      </c>
      <c r="L734">
        <v>1348</v>
      </c>
      <c r="N734">
        <v>1009</v>
      </c>
      <c r="O734" t="s">
        <v>236</v>
      </c>
      <c r="P734" t="s">
        <v>236</v>
      </c>
      <c r="Q734">
        <v>1000</v>
      </c>
      <c r="W734">
        <v>0</v>
      </c>
      <c r="X734">
        <v>466518900</v>
      </c>
      <c r="Y734">
        <f t="shared" si="240"/>
        <v>4.0000000000000002E-4</v>
      </c>
      <c r="AA734">
        <v>132364.14000000001</v>
      </c>
      <c r="AB734">
        <v>0</v>
      </c>
      <c r="AC734">
        <v>0</v>
      </c>
      <c r="AD734">
        <v>0</v>
      </c>
      <c r="AE734">
        <v>108495.2</v>
      </c>
      <c r="AF734">
        <v>0</v>
      </c>
      <c r="AG734">
        <v>0</v>
      </c>
      <c r="AH734">
        <v>0</v>
      </c>
      <c r="AI734">
        <v>1.22</v>
      </c>
      <c r="AJ734">
        <v>1</v>
      </c>
      <c r="AK734">
        <v>1</v>
      </c>
      <c r="AL734">
        <v>1</v>
      </c>
      <c r="AM734">
        <v>2</v>
      </c>
      <c r="AN734">
        <v>0</v>
      </c>
      <c r="AO734">
        <v>0</v>
      </c>
      <c r="AP734">
        <v>1</v>
      </c>
      <c r="AQ734">
        <v>1</v>
      </c>
      <c r="AR734">
        <v>0</v>
      </c>
      <c r="AS734" t="s">
        <v>3</v>
      </c>
      <c r="AT734">
        <v>4.0000000000000002E-4</v>
      </c>
      <c r="AU734" t="s">
        <v>3</v>
      </c>
      <c r="AV734">
        <v>0</v>
      </c>
      <c r="AW734">
        <v>2</v>
      </c>
      <c r="AX734">
        <v>72312134</v>
      </c>
      <c r="AY734">
        <v>1</v>
      </c>
      <c r="AZ734">
        <v>0</v>
      </c>
      <c r="BA734">
        <v>801</v>
      </c>
      <c r="BB734">
        <v>1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43.39808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1</v>
      </c>
      <c r="BQ734">
        <v>43.39808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1</v>
      </c>
      <c r="CV734">
        <v>0</v>
      </c>
      <c r="CW734">
        <v>0</v>
      </c>
      <c r="CX734">
        <f>ROUND(Y734*Source!I733,7)</f>
        <v>1.2E-5</v>
      </c>
      <c r="CY734">
        <f t="shared" si="243"/>
        <v>132364.14000000001</v>
      </c>
      <c r="CZ734">
        <f t="shared" si="244"/>
        <v>108495.2</v>
      </c>
      <c r="DA734">
        <f t="shared" si="245"/>
        <v>1.22</v>
      </c>
      <c r="DB734">
        <f t="shared" si="241"/>
        <v>43.4</v>
      </c>
      <c r="DC734">
        <f t="shared" si="242"/>
        <v>0</v>
      </c>
      <c r="DD734" t="s">
        <v>3</v>
      </c>
      <c r="DE734" t="s">
        <v>3</v>
      </c>
      <c r="DF734">
        <f t="shared" si="248"/>
        <v>1.59</v>
      </c>
      <c r="DG734">
        <f t="shared" si="246"/>
        <v>0</v>
      </c>
      <c r="DH734">
        <f t="shared" si="236"/>
        <v>0</v>
      </c>
      <c r="DI734">
        <f t="shared" si="237"/>
        <v>0</v>
      </c>
      <c r="DJ734">
        <f t="shared" si="247"/>
        <v>1.59</v>
      </c>
      <c r="DK734">
        <v>0</v>
      </c>
      <c r="DL734" t="s">
        <v>3</v>
      </c>
      <c r="DM734">
        <v>0</v>
      </c>
      <c r="DN734" t="s">
        <v>3</v>
      </c>
      <c r="DO734">
        <v>0</v>
      </c>
    </row>
    <row r="735" spans="1:119" x14ac:dyDescent="0.2">
      <c r="A735">
        <f>ROW(Source!A733)</f>
        <v>733</v>
      </c>
      <c r="B735">
        <v>72309884</v>
      </c>
      <c r="C735">
        <v>72312111</v>
      </c>
      <c r="D735">
        <v>70574503</v>
      </c>
      <c r="E735">
        <v>1</v>
      </c>
      <c r="F735">
        <v>1</v>
      </c>
      <c r="G735">
        <v>1</v>
      </c>
      <c r="H735">
        <v>3</v>
      </c>
      <c r="I735" t="s">
        <v>961</v>
      </c>
      <c r="J735" t="s">
        <v>962</v>
      </c>
      <c r="K735" t="s">
        <v>963</v>
      </c>
      <c r="L735">
        <v>1346</v>
      </c>
      <c r="N735">
        <v>1009</v>
      </c>
      <c r="O735" t="s">
        <v>443</v>
      </c>
      <c r="P735" t="s">
        <v>443</v>
      </c>
      <c r="Q735">
        <v>1</v>
      </c>
      <c r="W735">
        <v>0</v>
      </c>
      <c r="X735">
        <v>957219017</v>
      </c>
      <c r="Y735">
        <f t="shared" si="240"/>
        <v>1</v>
      </c>
      <c r="AA735">
        <v>63.71</v>
      </c>
      <c r="AB735">
        <v>0</v>
      </c>
      <c r="AC735">
        <v>0</v>
      </c>
      <c r="AD735">
        <v>0</v>
      </c>
      <c r="AE735">
        <v>44.55</v>
      </c>
      <c r="AF735">
        <v>0</v>
      </c>
      <c r="AG735">
        <v>0</v>
      </c>
      <c r="AH735">
        <v>0</v>
      </c>
      <c r="AI735">
        <v>1.43</v>
      </c>
      <c r="AJ735">
        <v>1</v>
      </c>
      <c r="AK735">
        <v>1</v>
      </c>
      <c r="AL735">
        <v>1</v>
      </c>
      <c r="AM735">
        <v>2</v>
      </c>
      <c r="AN735">
        <v>0</v>
      </c>
      <c r="AO735">
        <v>0</v>
      </c>
      <c r="AP735">
        <v>1</v>
      </c>
      <c r="AQ735">
        <v>1</v>
      </c>
      <c r="AR735">
        <v>0</v>
      </c>
      <c r="AS735" t="s">
        <v>3</v>
      </c>
      <c r="AT735">
        <v>1</v>
      </c>
      <c r="AU735" t="s">
        <v>3</v>
      </c>
      <c r="AV735">
        <v>0</v>
      </c>
      <c r="AW735">
        <v>2</v>
      </c>
      <c r="AX735">
        <v>72312135</v>
      </c>
      <c r="AY735">
        <v>1</v>
      </c>
      <c r="AZ735">
        <v>0</v>
      </c>
      <c r="BA735">
        <v>802</v>
      </c>
      <c r="BB735">
        <v>1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44.55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1</v>
      </c>
      <c r="BQ735">
        <v>44.55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1</v>
      </c>
      <c r="CV735">
        <v>0</v>
      </c>
      <c r="CW735">
        <v>0</v>
      </c>
      <c r="CX735">
        <f>ROUND(Y735*Source!I733,7)</f>
        <v>0.03</v>
      </c>
      <c r="CY735">
        <f t="shared" si="243"/>
        <v>63.71</v>
      </c>
      <c r="CZ735">
        <f t="shared" si="244"/>
        <v>44.55</v>
      </c>
      <c r="DA735">
        <f t="shared" si="245"/>
        <v>1.43</v>
      </c>
      <c r="DB735">
        <f t="shared" si="241"/>
        <v>44.55</v>
      </c>
      <c r="DC735">
        <f t="shared" si="242"/>
        <v>0</v>
      </c>
      <c r="DD735" t="s">
        <v>3</v>
      </c>
      <c r="DE735" t="s">
        <v>3</v>
      </c>
      <c r="DF735">
        <f t="shared" si="248"/>
        <v>1.91</v>
      </c>
      <c r="DG735">
        <f t="shared" si="246"/>
        <v>0</v>
      </c>
      <c r="DH735">
        <f t="shared" si="236"/>
        <v>0</v>
      </c>
      <c r="DI735">
        <f t="shared" si="237"/>
        <v>0</v>
      </c>
      <c r="DJ735">
        <f t="shared" si="247"/>
        <v>1.91</v>
      </c>
      <c r="DK735">
        <v>0</v>
      </c>
      <c r="DL735" t="s">
        <v>3</v>
      </c>
      <c r="DM735">
        <v>0</v>
      </c>
      <c r="DN735" t="s">
        <v>3</v>
      </c>
      <c r="DO735">
        <v>0</v>
      </c>
    </row>
    <row r="736" spans="1:119" x14ac:dyDescent="0.2">
      <c r="A736">
        <f>ROW(Source!A733)</f>
        <v>733</v>
      </c>
      <c r="B736">
        <v>72309884</v>
      </c>
      <c r="C736">
        <v>72312111</v>
      </c>
      <c r="D736">
        <v>70586759</v>
      </c>
      <c r="E736">
        <v>1</v>
      </c>
      <c r="F736">
        <v>1</v>
      </c>
      <c r="G736">
        <v>1</v>
      </c>
      <c r="H736">
        <v>3</v>
      </c>
      <c r="I736" t="s">
        <v>964</v>
      </c>
      <c r="J736" t="s">
        <v>965</v>
      </c>
      <c r="K736" t="s">
        <v>966</v>
      </c>
      <c r="L736">
        <v>1348</v>
      </c>
      <c r="N736">
        <v>1009</v>
      </c>
      <c r="O736" t="s">
        <v>236</v>
      </c>
      <c r="P736" t="s">
        <v>236</v>
      </c>
      <c r="Q736">
        <v>1000</v>
      </c>
      <c r="W736">
        <v>0</v>
      </c>
      <c r="X736">
        <v>1378550008</v>
      </c>
      <c r="Y736">
        <f t="shared" si="240"/>
        <v>1.4E-3</v>
      </c>
      <c r="AA736">
        <v>104956.62</v>
      </c>
      <c r="AB736">
        <v>0</v>
      </c>
      <c r="AC736">
        <v>0</v>
      </c>
      <c r="AD736">
        <v>0</v>
      </c>
      <c r="AE736">
        <v>74437.320000000007</v>
      </c>
      <c r="AF736">
        <v>0</v>
      </c>
      <c r="AG736">
        <v>0</v>
      </c>
      <c r="AH736">
        <v>0</v>
      </c>
      <c r="AI736">
        <v>1.41</v>
      </c>
      <c r="AJ736">
        <v>1</v>
      </c>
      <c r="AK736">
        <v>1</v>
      </c>
      <c r="AL736">
        <v>1</v>
      </c>
      <c r="AM736">
        <v>2</v>
      </c>
      <c r="AN736">
        <v>0</v>
      </c>
      <c r="AO736">
        <v>0</v>
      </c>
      <c r="AP736">
        <v>1</v>
      </c>
      <c r="AQ736">
        <v>1</v>
      </c>
      <c r="AR736">
        <v>0</v>
      </c>
      <c r="AS736" t="s">
        <v>3</v>
      </c>
      <c r="AT736">
        <v>1.4E-3</v>
      </c>
      <c r="AU736" t="s">
        <v>3</v>
      </c>
      <c r="AV736">
        <v>0</v>
      </c>
      <c r="AW736">
        <v>2</v>
      </c>
      <c r="AX736">
        <v>72312136</v>
      </c>
      <c r="AY736">
        <v>1</v>
      </c>
      <c r="AZ736">
        <v>0</v>
      </c>
      <c r="BA736">
        <v>803</v>
      </c>
      <c r="BB736">
        <v>1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104.212248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1</v>
      </c>
      <c r="BQ736">
        <v>104.212248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1</v>
      </c>
      <c r="CV736">
        <v>0</v>
      </c>
      <c r="CW736">
        <v>0</v>
      </c>
      <c r="CX736">
        <f>ROUND(Y736*Source!I733,7)</f>
        <v>4.1999999999999998E-5</v>
      </c>
      <c r="CY736">
        <f t="shared" si="243"/>
        <v>104956.62</v>
      </c>
      <c r="CZ736">
        <f t="shared" si="244"/>
        <v>74437.320000000007</v>
      </c>
      <c r="DA736">
        <f t="shared" si="245"/>
        <v>1.41</v>
      </c>
      <c r="DB736">
        <f t="shared" si="241"/>
        <v>104.21</v>
      </c>
      <c r="DC736">
        <f t="shared" si="242"/>
        <v>0</v>
      </c>
      <c r="DD736" t="s">
        <v>3</v>
      </c>
      <c r="DE736" t="s">
        <v>3</v>
      </c>
      <c r="DF736">
        <f t="shared" si="248"/>
        <v>4.41</v>
      </c>
      <c r="DG736">
        <f t="shared" si="246"/>
        <v>0</v>
      </c>
      <c r="DH736">
        <f t="shared" si="236"/>
        <v>0</v>
      </c>
      <c r="DI736">
        <f t="shared" si="237"/>
        <v>0</v>
      </c>
      <c r="DJ736">
        <f t="shared" si="247"/>
        <v>4.41</v>
      </c>
      <c r="DK736">
        <v>0</v>
      </c>
      <c r="DL736" t="s">
        <v>3</v>
      </c>
      <c r="DM736">
        <v>0</v>
      </c>
      <c r="DN736" t="s">
        <v>3</v>
      </c>
      <c r="DO736">
        <v>0</v>
      </c>
    </row>
    <row r="737" spans="1:119" x14ac:dyDescent="0.2">
      <c r="A737">
        <f>ROW(Source!A733)</f>
        <v>733</v>
      </c>
      <c r="B737">
        <v>72309884</v>
      </c>
      <c r="C737">
        <v>72312111</v>
      </c>
      <c r="D737">
        <v>70586886</v>
      </c>
      <c r="E737">
        <v>1</v>
      </c>
      <c r="F737">
        <v>1</v>
      </c>
      <c r="G737">
        <v>1</v>
      </c>
      <c r="H737">
        <v>3</v>
      </c>
      <c r="I737" t="s">
        <v>967</v>
      </c>
      <c r="J737" t="s">
        <v>968</v>
      </c>
      <c r="K737" t="s">
        <v>969</v>
      </c>
      <c r="L737">
        <v>1348</v>
      </c>
      <c r="N737">
        <v>1009</v>
      </c>
      <c r="O737" t="s">
        <v>236</v>
      </c>
      <c r="P737" t="s">
        <v>236</v>
      </c>
      <c r="Q737">
        <v>1000</v>
      </c>
      <c r="W737">
        <v>0</v>
      </c>
      <c r="X737">
        <v>1702821123</v>
      </c>
      <c r="Y737">
        <f t="shared" si="240"/>
        <v>3.5999999999999999E-3</v>
      </c>
      <c r="AA737">
        <v>346815.83</v>
      </c>
      <c r="AB737">
        <v>0</v>
      </c>
      <c r="AC737">
        <v>0</v>
      </c>
      <c r="AD737">
        <v>0</v>
      </c>
      <c r="AE737">
        <v>260763.78</v>
      </c>
      <c r="AF737">
        <v>0</v>
      </c>
      <c r="AG737">
        <v>0</v>
      </c>
      <c r="AH737">
        <v>0</v>
      </c>
      <c r="AI737">
        <v>1.33</v>
      </c>
      <c r="AJ737">
        <v>1</v>
      </c>
      <c r="AK737">
        <v>1</v>
      </c>
      <c r="AL737">
        <v>1</v>
      </c>
      <c r="AM737">
        <v>2</v>
      </c>
      <c r="AN737">
        <v>0</v>
      </c>
      <c r="AO737">
        <v>0</v>
      </c>
      <c r="AP737">
        <v>1</v>
      </c>
      <c r="AQ737">
        <v>1</v>
      </c>
      <c r="AR737">
        <v>0</v>
      </c>
      <c r="AS737" t="s">
        <v>3</v>
      </c>
      <c r="AT737">
        <v>3.5999999999999999E-3</v>
      </c>
      <c r="AU737" t="s">
        <v>3</v>
      </c>
      <c r="AV737">
        <v>0</v>
      </c>
      <c r="AW737">
        <v>2</v>
      </c>
      <c r="AX737">
        <v>72312137</v>
      </c>
      <c r="AY737">
        <v>1</v>
      </c>
      <c r="AZ737">
        <v>0</v>
      </c>
      <c r="BA737">
        <v>804</v>
      </c>
      <c r="BB737">
        <v>1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938.74960799999997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1</v>
      </c>
      <c r="BQ737">
        <v>938.74960799999997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1</v>
      </c>
      <c r="CV737">
        <v>0</v>
      </c>
      <c r="CW737">
        <v>0</v>
      </c>
      <c r="CX737">
        <f>ROUND(Y737*Source!I733,7)</f>
        <v>1.08E-4</v>
      </c>
      <c r="CY737">
        <f t="shared" si="243"/>
        <v>346815.83</v>
      </c>
      <c r="CZ737">
        <f t="shared" si="244"/>
        <v>260763.78</v>
      </c>
      <c r="DA737">
        <f t="shared" si="245"/>
        <v>1.33</v>
      </c>
      <c r="DB737">
        <f t="shared" si="241"/>
        <v>938.75</v>
      </c>
      <c r="DC737">
        <f t="shared" si="242"/>
        <v>0</v>
      </c>
      <c r="DD737" t="s">
        <v>3</v>
      </c>
      <c r="DE737" t="s">
        <v>3</v>
      </c>
      <c r="DF737">
        <f t="shared" si="248"/>
        <v>37.46</v>
      </c>
      <c r="DG737">
        <f t="shared" si="246"/>
        <v>0</v>
      </c>
      <c r="DH737">
        <f t="shared" si="236"/>
        <v>0</v>
      </c>
      <c r="DI737">
        <f t="shared" si="237"/>
        <v>0</v>
      </c>
      <c r="DJ737">
        <f t="shared" si="247"/>
        <v>37.46</v>
      </c>
      <c r="DK737">
        <v>0</v>
      </c>
      <c r="DL737" t="s">
        <v>3</v>
      </c>
      <c r="DM737">
        <v>0</v>
      </c>
      <c r="DN737" t="s">
        <v>3</v>
      </c>
      <c r="DO737">
        <v>0</v>
      </c>
    </row>
    <row r="738" spans="1:119" x14ac:dyDescent="0.2">
      <c r="A738">
        <f>ROW(Source!A733)</f>
        <v>733</v>
      </c>
      <c r="B738">
        <v>72309884</v>
      </c>
      <c r="C738">
        <v>72312111</v>
      </c>
      <c r="D738">
        <v>70587135</v>
      </c>
      <c r="E738">
        <v>1</v>
      </c>
      <c r="F738">
        <v>1</v>
      </c>
      <c r="G738">
        <v>1</v>
      </c>
      <c r="H738">
        <v>3</v>
      </c>
      <c r="I738" t="s">
        <v>970</v>
      </c>
      <c r="J738" t="s">
        <v>971</v>
      </c>
      <c r="K738" t="s">
        <v>972</v>
      </c>
      <c r="L738">
        <v>1348</v>
      </c>
      <c r="N738">
        <v>1009</v>
      </c>
      <c r="O738" t="s">
        <v>236</v>
      </c>
      <c r="P738" t="s">
        <v>236</v>
      </c>
      <c r="Q738">
        <v>1000</v>
      </c>
      <c r="W738">
        <v>0</v>
      </c>
      <c r="X738">
        <v>-1778394154</v>
      </c>
      <c r="Y738">
        <f t="shared" si="240"/>
        <v>2.2000000000000001E-4</v>
      </c>
      <c r="AA738">
        <v>122934.72</v>
      </c>
      <c r="AB738">
        <v>0</v>
      </c>
      <c r="AC738">
        <v>0</v>
      </c>
      <c r="AD738">
        <v>0</v>
      </c>
      <c r="AE738">
        <v>75885.63</v>
      </c>
      <c r="AF738">
        <v>0</v>
      </c>
      <c r="AG738">
        <v>0</v>
      </c>
      <c r="AH738">
        <v>0</v>
      </c>
      <c r="AI738">
        <v>1.62</v>
      </c>
      <c r="AJ738">
        <v>1</v>
      </c>
      <c r="AK738">
        <v>1</v>
      </c>
      <c r="AL738">
        <v>1</v>
      </c>
      <c r="AM738">
        <v>2</v>
      </c>
      <c r="AN738">
        <v>0</v>
      </c>
      <c r="AO738">
        <v>0</v>
      </c>
      <c r="AP738">
        <v>1</v>
      </c>
      <c r="AQ738">
        <v>1</v>
      </c>
      <c r="AR738">
        <v>0</v>
      </c>
      <c r="AS738" t="s">
        <v>3</v>
      </c>
      <c r="AT738">
        <v>2.2000000000000001E-4</v>
      </c>
      <c r="AU738" t="s">
        <v>3</v>
      </c>
      <c r="AV738">
        <v>0</v>
      </c>
      <c r="AW738">
        <v>2</v>
      </c>
      <c r="AX738">
        <v>72312138</v>
      </c>
      <c r="AY738">
        <v>1</v>
      </c>
      <c r="AZ738">
        <v>0</v>
      </c>
      <c r="BA738">
        <v>805</v>
      </c>
      <c r="BB738">
        <v>1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16.694838600000001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1</v>
      </c>
      <c r="BQ738">
        <v>16.694838600000001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1</v>
      </c>
      <c r="CV738">
        <v>0</v>
      </c>
      <c r="CW738">
        <v>0</v>
      </c>
      <c r="CX738">
        <f>ROUND(Y738*Source!I733,7)</f>
        <v>6.6000000000000003E-6</v>
      </c>
      <c r="CY738">
        <f t="shared" si="243"/>
        <v>122934.72</v>
      </c>
      <c r="CZ738">
        <f t="shared" si="244"/>
        <v>75885.63</v>
      </c>
      <c r="DA738">
        <f t="shared" si="245"/>
        <v>1.62</v>
      </c>
      <c r="DB738">
        <f t="shared" si="241"/>
        <v>16.690000000000001</v>
      </c>
      <c r="DC738">
        <f t="shared" si="242"/>
        <v>0</v>
      </c>
      <c r="DD738" t="s">
        <v>3</v>
      </c>
      <c r="DE738" t="s">
        <v>3</v>
      </c>
      <c r="DF738">
        <f t="shared" si="248"/>
        <v>0.81</v>
      </c>
      <c r="DG738">
        <f t="shared" si="246"/>
        <v>0</v>
      </c>
      <c r="DH738">
        <f t="shared" si="236"/>
        <v>0</v>
      </c>
      <c r="DI738">
        <f t="shared" si="237"/>
        <v>0</v>
      </c>
      <c r="DJ738">
        <f t="shared" si="247"/>
        <v>0.81</v>
      </c>
      <c r="DK738">
        <v>0</v>
      </c>
      <c r="DL738" t="s">
        <v>3</v>
      </c>
      <c r="DM738">
        <v>0</v>
      </c>
      <c r="DN738" t="s">
        <v>3</v>
      </c>
      <c r="DO738">
        <v>0</v>
      </c>
    </row>
    <row r="739" spans="1:119" x14ac:dyDescent="0.2">
      <c r="A739">
        <f>ROW(Source!A733)</f>
        <v>733</v>
      </c>
      <c r="B739">
        <v>72309884</v>
      </c>
      <c r="C739">
        <v>72312111</v>
      </c>
      <c r="D739">
        <v>70587162</v>
      </c>
      <c r="E739">
        <v>1</v>
      </c>
      <c r="F739">
        <v>1</v>
      </c>
      <c r="G739">
        <v>1</v>
      </c>
      <c r="H739">
        <v>3</v>
      </c>
      <c r="I739" t="s">
        <v>973</v>
      </c>
      <c r="J739" t="s">
        <v>974</v>
      </c>
      <c r="K739" t="s">
        <v>975</v>
      </c>
      <c r="L739">
        <v>1348</v>
      </c>
      <c r="N739">
        <v>1009</v>
      </c>
      <c r="O739" t="s">
        <v>236</v>
      </c>
      <c r="P739" t="s">
        <v>236</v>
      </c>
      <c r="Q739">
        <v>1000</v>
      </c>
      <c r="W739">
        <v>0</v>
      </c>
      <c r="X739">
        <v>-970634170</v>
      </c>
      <c r="Y739">
        <f t="shared" si="240"/>
        <v>1.6999999999999999E-3</v>
      </c>
      <c r="AA739">
        <v>159612.85</v>
      </c>
      <c r="AB739">
        <v>0</v>
      </c>
      <c r="AC739">
        <v>0</v>
      </c>
      <c r="AD739">
        <v>0</v>
      </c>
      <c r="AE739">
        <v>98526.45</v>
      </c>
      <c r="AF739">
        <v>0</v>
      </c>
      <c r="AG739">
        <v>0</v>
      </c>
      <c r="AH739">
        <v>0</v>
      </c>
      <c r="AI739">
        <v>1.62</v>
      </c>
      <c r="AJ739">
        <v>1</v>
      </c>
      <c r="AK739">
        <v>1</v>
      </c>
      <c r="AL739">
        <v>1</v>
      </c>
      <c r="AM739">
        <v>2</v>
      </c>
      <c r="AN739">
        <v>0</v>
      </c>
      <c r="AO739">
        <v>0</v>
      </c>
      <c r="AP739">
        <v>1</v>
      </c>
      <c r="AQ739">
        <v>1</v>
      </c>
      <c r="AR739">
        <v>0</v>
      </c>
      <c r="AS739" t="s">
        <v>3</v>
      </c>
      <c r="AT739">
        <v>1.6999999999999999E-3</v>
      </c>
      <c r="AU739" t="s">
        <v>3</v>
      </c>
      <c r="AV739">
        <v>0</v>
      </c>
      <c r="AW739">
        <v>2</v>
      </c>
      <c r="AX739">
        <v>72312139</v>
      </c>
      <c r="AY739">
        <v>1</v>
      </c>
      <c r="AZ739">
        <v>0</v>
      </c>
      <c r="BA739">
        <v>806</v>
      </c>
      <c r="BB739">
        <v>1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167.49496499999998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1</v>
      </c>
      <c r="BQ739">
        <v>167.49496499999998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1</v>
      </c>
      <c r="CV739">
        <v>0</v>
      </c>
      <c r="CW739">
        <v>0</v>
      </c>
      <c r="CX739">
        <f>ROUND(Y739*Source!I733,7)</f>
        <v>5.1E-5</v>
      </c>
      <c r="CY739">
        <f t="shared" si="243"/>
        <v>159612.85</v>
      </c>
      <c r="CZ739">
        <f t="shared" si="244"/>
        <v>98526.45</v>
      </c>
      <c r="DA739">
        <f t="shared" si="245"/>
        <v>1.62</v>
      </c>
      <c r="DB739">
        <f t="shared" si="241"/>
        <v>167.49</v>
      </c>
      <c r="DC739">
        <f t="shared" si="242"/>
        <v>0</v>
      </c>
      <c r="DD739" t="s">
        <v>3</v>
      </c>
      <c r="DE739" t="s">
        <v>3</v>
      </c>
      <c r="DF739">
        <f t="shared" si="248"/>
        <v>8.14</v>
      </c>
      <c r="DG739">
        <f t="shared" si="246"/>
        <v>0</v>
      </c>
      <c r="DH739">
        <f t="shared" si="236"/>
        <v>0</v>
      </c>
      <c r="DI739">
        <f t="shared" si="237"/>
        <v>0</v>
      </c>
      <c r="DJ739">
        <f t="shared" si="247"/>
        <v>8.14</v>
      </c>
      <c r="DK739">
        <v>0</v>
      </c>
      <c r="DL739" t="s">
        <v>3</v>
      </c>
      <c r="DM739">
        <v>0</v>
      </c>
      <c r="DN739" t="s">
        <v>3</v>
      </c>
      <c r="DO739">
        <v>0</v>
      </c>
    </row>
    <row r="740" spans="1:119" x14ac:dyDescent="0.2">
      <c r="A740">
        <f>ROW(Source!A735)</f>
        <v>735</v>
      </c>
      <c r="B740">
        <v>72309884</v>
      </c>
      <c r="C740">
        <v>72312142</v>
      </c>
      <c r="D740">
        <v>70491056</v>
      </c>
      <c r="E740">
        <v>118</v>
      </c>
      <c r="F740">
        <v>1</v>
      </c>
      <c r="G740">
        <v>1</v>
      </c>
      <c r="H740">
        <v>1</v>
      </c>
      <c r="I740" t="s">
        <v>1005</v>
      </c>
      <c r="J740" t="s">
        <v>3</v>
      </c>
      <c r="K740" t="s">
        <v>1006</v>
      </c>
      <c r="L740">
        <v>1191</v>
      </c>
      <c r="N740">
        <v>1013</v>
      </c>
      <c r="O740" t="s">
        <v>922</v>
      </c>
      <c r="P740" t="s">
        <v>922</v>
      </c>
      <c r="Q740">
        <v>1</v>
      </c>
      <c r="W740">
        <v>0</v>
      </c>
      <c r="X740">
        <v>73401693</v>
      </c>
      <c r="Y740">
        <f t="shared" si="240"/>
        <v>0.32</v>
      </c>
      <c r="AA740">
        <v>0</v>
      </c>
      <c r="AB740">
        <v>0</v>
      </c>
      <c r="AC740">
        <v>0</v>
      </c>
      <c r="AD740">
        <v>452.68</v>
      </c>
      <c r="AE740">
        <v>0</v>
      </c>
      <c r="AF740">
        <v>0</v>
      </c>
      <c r="AG740">
        <v>0</v>
      </c>
      <c r="AH740">
        <v>452.68</v>
      </c>
      <c r="AI740">
        <v>1</v>
      </c>
      <c r="AJ740">
        <v>1</v>
      </c>
      <c r="AK740">
        <v>1</v>
      </c>
      <c r="AL740">
        <v>1</v>
      </c>
      <c r="AM740">
        <v>-2</v>
      </c>
      <c r="AN740">
        <v>0</v>
      </c>
      <c r="AO740">
        <v>0</v>
      </c>
      <c r="AP740">
        <v>1</v>
      </c>
      <c r="AQ740">
        <v>1</v>
      </c>
      <c r="AR740">
        <v>0</v>
      </c>
      <c r="AS740" t="s">
        <v>3</v>
      </c>
      <c r="AT740">
        <v>0.32</v>
      </c>
      <c r="AU740" t="s">
        <v>3</v>
      </c>
      <c r="AV740">
        <v>1</v>
      </c>
      <c r="AW740">
        <v>2</v>
      </c>
      <c r="AX740">
        <v>72312148</v>
      </c>
      <c r="AY740">
        <v>1</v>
      </c>
      <c r="AZ740">
        <v>0</v>
      </c>
      <c r="BA740">
        <v>808</v>
      </c>
      <c r="BB740">
        <v>1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144.85760000000002</v>
      </c>
      <c r="BN740">
        <v>0.32</v>
      </c>
      <c r="BO740">
        <v>0</v>
      </c>
      <c r="BP740">
        <v>1</v>
      </c>
      <c r="BQ740">
        <v>0</v>
      </c>
      <c r="BR740">
        <v>0</v>
      </c>
      <c r="BS740">
        <v>0</v>
      </c>
      <c r="BT740">
        <v>144.85760000000002</v>
      </c>
      <c r="BU740">
        <v>0.32</v>
      </c>
      <c r="BV740">
        <v>0</v>
      </c>
      <c r="BW740">
        <v>1</v>
      </c>
      <c r="CU740">
        <f>ROUND(AT740*Source!I735*AH740*AL740,2)</f>
        <v>579.42999999999995</v>
      </c>
      <c r="CV740">
        <f>ROUND(Y740*Source!I735,7)</f>
        <v>1.28</v>
      </c>
      <c r="CW740">
        <v>0</v>
      </c>
      <c r="CX740">
        <f>ROUND(Y740*Source!I735,7)</f>
        <v>1.28</v>
      </c>
      <c r="CY740">
        <f>AD740</f>
        <v>452.68</v>
      </c>
      <c r="CZ740">
        <f>AH740</f>
        <v>452.68</v>
      </c>
      <c r="DA740">
        <f>AL740</f>
        <v>1</v>
      </c>
      <c r="DB740">
        <f t="shared" si="241"/>
        <v>144.86000000000001</v>
      </c>
      <c r="DC740">
        <f t="shared" si="242"/>
        <v>0</v>
      </c>
      <c r="DD740" t="s">
        <v>3</v>
      </c>
      <c r="DE740" t="s">
        <v>3</v>
      </c>
      <c r="DF740">
        <f>ROUND(ROUND(AE740,2)*CX740,2)</f>
        <v>0</v>
      </c>
      <c r="DG740">
        <f t="shared" si="246"/>
        <v>0</v>
      </c>
      <c r="DH740">
        <f t="shared" si="236"/>
        <v>0</v>
      </c>
      <c r="DI740">
        <f t="shared" si="237"/>
        <v>579.42999999999995</v>
      </c>
      <c r="DJ740">
        <f>DI740</f>
        <v>579.42999999999995</v>
      </c>
      <c r="DK740">
        <v>1</v>
      </c>
      <c r="DL740" t="s">
        <v>3</v>
      </c>
      <c r="DM740">
        <v>0</v>
      </c>
      <c r="DN740" t="s">
        <v>3</v>
      </c>
      <c r="DO740">
        <v>0</v>
      </c>
    </row>
    <row r="741" spans="1:119" x14ac:dyDescent="0.2">
      <c r="A741">
        <f>ROW(Source!A735)</f>
        <v>735</v>
      </c>
      <c r="B741">
        <v>72309884</v>
      </c>
      <c r="C741">
        <v>72312142</v>
      </c>
      <c r="D741">
        <v>70491200</v>
      </c>
      <c r="E741">
        <v>118</v>
      </c>
      <c r="F741">
        <v>1</v>
      </c>
      <c r="G741">
        <v>1</v>
      </c>
      <c r="H741">
        <v>1</v>
      </c>
      <c r="I741" t="s">
        <v>920</v>
      </c>
      <c r="J741" t="s">
        <v>3</v>
      </c>
      <c r="K741" t="s">
        <v>921</v>
      </c>
      <c r="L741">
        <v>1191</v>
      </c>
      <c r="N741">
        <v>1013</v>
      </c>
      <c r="O741" t="s">
        <v>922</v>
      </c>
      <c r="P741" t="s">
        <v>922</v>
      </c>
      <c r="Q741">
        <v>1</v>
      </c>
      <c r="W741">
        <v>0</v>
      </c>
      <c r="X741">
        <v>-1417349443</v>
      </c>
      <c r="Y741">
        <f t="shared" si="240"/>
        <v>0.18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1</v>
      </c>
      <c r="AJ741">
        <v>1</v>
      </c>
      <c r="AK741">
        <v>1</v>
      </c>
      <c r="AL741">
        <v>1</v>
      </c>
      <c r="AM741">
        <v>-2</v>
      </c>
      <c r="AN741">
        <v>0</v>
      </c>
      <c r="AO741">
        <v>0</v>
      </c>
      <c r="AP741">
        <v>1</v>
      </c>
      <c r="AQ741">
        <v>1</v>
      </c>
      <c r="AR741">
        <v>0</v>
      </c>
      <c r="AS741" t="s">
        <v>3</v>
      </c>
      <c r="AT741">
        <v>0.18</v>
      </c>
      <c r="AU741" t="s">
        <v>3</v>
      </c>
      <c r="AV741">
        <v>2</v>
      </c>
      <c r="AW741">
        <v>2</v>
      </c>
      <c r="AX741">
        <v>72312149</v>
      </c>
      <c r="AY741">
        <v>1</v>
      </c>
      <c r="AZ741">
        <v>0</v>
      </c>
      <c r="BA741">
        <v>809</v>
      </c>
      <c r="BB741">
        <v>1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CV741">
        <v>0</v>
      </c>
      <c r="CW741">
        <v>0</v>
      </c>
      <c r="CX741">
        <f>ROUND(Y741*Source!I735,7)</f>
        <v>0.72</v>
      </c>
      <c r="CY741">
        <f>AD741</f>
        <v>0</v>
      </c>
      <c r="CZ741">
        <f>AH741</f>
        <v>0</v>
      </c>
      <c r="DA741">
        <f>AL741</f>
        <v>1</v>
      </c>
      <c r="DB741">
        <f t="shared" si="241"/>
        <v>0</v>
      </c>
      <c r="DC741">
        <f t="shared" si="242"/>
        <v>0</v>
      </c>
      <c r="DD741" t="s">
        <v>3</v>
      </c>
      <c r="DE741" t="s">
        <v>3</v>
      </c>
      <c r="DF741">
        <f>ROUND(ROUND(AE741,2)*CX741,2)</f>
        <v>0</v>
      </c>
      <c r="DG741">
        <f t="shared" si="246"/>
        <v>0</v>
      </c>
      <c r="DH741">
        <f t="shared" si="236"/>
        <v>0</v>
      </c>
      <c r="DI741">
        <f t="shared" si="237"/>
        <v>0</v>
      </c>
      <c r="DJ741">
        <f>DI741</f>
        <v>0</v>
      </c>
      <c r="DK741">
        <v>0</v>
      </c>
      <c r="DL741" t="s">
        <v>3</v>
      </c>
      <c r="DM741">
        <v>0</v>
      </c>
      <c r="DN741" t="s">
        <v>3</v>
      </c>
      <c r="DO741">
        <v>0</v>
      </c>
    </row>
    <row r="742" spans="1:119" x14ac:dyDescent="0.2">
      <c r="A742">
        <f>ROW(Source!A735)</f>
        <v>735</v>
      </c>
      <c r="B742">
        <v>72309884</v>
      </c>
      <c r="C742">
        <v>72312142</v>
      </c>
      <c r="D742">
        <v>70618712</v>
      </c>
      <c r="E742">
        <v>1</v>
      </c>
      <c r="F742">
        <v>1</v>
      </c>
      <c r="G742">
        <v>1</v>
      </c>
      <c r="H742">
        <v>2</v>
      </c>
      <c r="I742" t="s">
        <v>1007</v>
      </c>
      <c r="J742" t="s">
        <v>1008</v>
      </c>
      <c r="K742" t="s">
        <v>1009</v>
      </c>
      <c r="L742">
        <v>1368</v>
      </c>
      <c r="N742">
        <v>1011</v>
      </c>
      <c r="O742" t="s">
        <v>926</v>
      </c>
      <c r="P742" t="s">
        <v>926</v>
      </c>
      <c r="Q742">
        <v>1</v>
      </c>
      <c r="W742">
        <v>0</v>
      </c>
      <c r="X742">
        <v>1246407639</v>
      </c>
      <c r="Y742">
        <f t="shared" si="240"/>
        <v>0.18</v>
      </c>
      <c r="AA742">
        <v>0</v>
      </c>
      <c r="AB742">
        <v>1453.95</v>
      </c>
      <c r="AC742">
        <v>452.68</v>
      </c>
      <c r="AD742">
        <v>0</v>
      </c>
      <c r="AE742">
        <v>0</v>
      </c>
      <c r="AF742">
        <v>1069.08</v>
      </c>
      <c r="AG742">
        <v>452.68</v>
      </c>
      <c r="AH742">
        <v>0</v>
      </c>
      <c r="AI742">
        <v>1</v>
      </c>
      <c r="AJ742">
        <v>1.36</v>
      </c>
      <c r="AK742">
        <v>1</v>
      </c>
      <c r="AL742">
        <v>1</v>
      </c>
      <c r="AM742">
        <v>2</v>
      </c>
      <c r="AN742">
        <v>0</v>
      </c>
      <c r="AO742">
        <v>0</v>
      </c>
      <c r="AP742">
        <v>1</v>
      </c>
      <c r="AQ742">
        <v>1</v>
      </c>
      <c r="AR742">
        <v>0</v>
      </c>
      <c r="AS742" t="s">
        <v>3</v>
      </c>
      <c r="AT742">
        <v>0.18</v>
      </c>
      <c r="AU742" t="s">
        <v>3</v>
      </c>
      <c r="AV742">
        <v>1</v>
      </c>
      <c r="AW742">
        <v>2</v>
      </c>
      <c r="AX742">
        <v>72312150</v>
      </c>
      <c r="AY742">
        <v>1</v>
      </c>
      <c r="AZ742">
        <v>0</v>
      </c>
      <c r="BA742">
        <v>810</v>
      </c>
      <c r="BB742">
        <v>1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192.43439999999998</v>
      </c>
      <c r="BL742">
        <v>81.482399999999998</v>
      </c>
      <c r="BM742">
        <v>0</v>
      </c>
      <c r="BN742">
        <v>0</v>
      </c>
      <c r="BO742">
        <v>0.18</v>
      </c>
      <c r="BP742">
        <v>1</v>
      </c>
      <c r="BQ742">
        <v>0</v>
      </c>
      <c r="BR742">
        <v>192.43439999999998</v>
      </c>
      <c r="BS742">
        <v>81.482399999999998</v>
      </c>
      <c r="BT742">
        <v>0</v>
      </c>
      <c r="BU742">
        <v>0</v>
      </c>
      <c r="BV742">
        <v>0.18</v>
      </c>
      <c r="BW742">
        <v>1</v>
      </c>
      <c r="CV742">
        <v>0</v>
      </c>
      <c r="CW742">
        <f>ROUND(Y742*Source!I735*DO742,7)</f>
        <v>0.72</v>
      </c>
      <c r="CX742">
        <f>ROUND(Y742*Source!I735,7)</f>
        <v>0.72</v>
      </c>
      <c r="CY742">
        <f>AB742</f>
        <v>1453.95</v>
      </c>
      <c r="CZ742">
        <f>AF742</f>
        <v>1069.08</v>
      </c>
      <c r="DA742">
        <f>AJ742</f>
        <v>1.36</v>
      </c>
      <c r="DB742">
        <f t="shared" si="241"/>
        <v>192.43</v>
      </c>
      <c r="DC742">
        <f t="shared" si="242"/>
        <v>81.48</v>
      </c>
      <c r="DD742" t="s">
        <v>3</v>
      </c>
      <c r="DE742" t="s">
        <v>3</v>
      </c>
      <c r="DF742">
        <f>ROUND(ROUND(AE742,2)*CX742,2)</f>
        <v>0</v>
      </c>
      <c r="DG742">
        <f>ROUND(ROUND(AF742*AJ742,2)*CX742,2)</f>
        <v>1046.8399999999999</v>
      </c>
      <c r="DH742">
        <f t="shared" si="236"/>
        <v>325.93</v>
      </c>
      <c r="DI742">
        <f t="shared" si="237"/>
        <v>0</v>
      </c>
      <c r="DJ742">
        <f>DG742+DH742</f>
        <v>1372.77</v>
      </c>
      <c r="DK742">
        <v>0</v>
      </c>
      <c r="DL742" t="s">
        <v>933</v>
      </c>
      <c r="DM742">
        <v>5</v>
      </c>
      <c r="DN742" t="s">
        <v>922</v>
      </c>
      <c r="DO742">
        <v>1</v>
      </c>
    </row>
    <row r="743" spans="1:119" x14ac:dyDescent="0.2">
      <c r="A743">
        <f>ROW(Source!A735)</f>
        <v>735</v>
      </c>
      <c r="B743">
        <v>72309884</v>
      </c>
      <c r="C743">
        <v>72312142</v>
      </c>
      <c r="D743">
        <v>70568517</v>
      </c>
      <c r="E743">
        <v>1</v>
      </c>
      <c r="F743">
        <v>1</v>
      </c>
      <c r="G743">
        <v>1</v>
      </c>
      <c r="H743">
        <v>3</v>
      </c>
      <c r="I743" t="s">
        <v>955</v>
      </c>
      <c r="J743" t="s">
        <v>956</v>
      </c>
      <c r="K743" t="s">
        <v>957</v>
      </c>
      <c r="L743">
        <v>1346</v>
      </c>
      <c r="N743">
        <v>1009</v>
      </c>
      <c r="O743" t="s">
        <v>443</v>
      </c>
      <c r="P743" t="s">
        <v>443</v>
      </c>
      <c r="Q743">
        <v>1</v>
      </c>
      <c r="W743">
        <v>0</v>
      </c>
      <c r="X743">
        <v>-1476217930</v>
      </c>
      <c r="Y743">
        <f t="shared" si="240"/>
        <v>0.1</v>
      </c>
      <c r="AA743">
        <v>144.74</v>
      </c>
      <c r="AB743">
        <v>0</v>
      </c>
      <c r="AC743">
        <v>0</v>
      </c>
      <c r="AD743">
        <v>0</v>
      </c>
      <c r="AE743">
        <v>155.63</v>
      </c>
      <c r="AF743">
        <v>0</v>
      </c>
      <c r="AG743">
        <v>0</v>
      </c>
      <c r="AH743">
        <v>0</v>
      </c>
      <c r="AI743">
        <v>0.93</v>
      </c>
      <c r="AJ743">
        <v>1</v>
      </c>
      <c r="AK743">
        <v>1</v>
      </c>
      <c r="AL743">
        <v>1</v>
      </c>
      <c r="AM743">
        <v>2</v>
      </c>
      <c r="AN743">
        <v>0</v>
      </c>
      <c r="AO743">
        <v>0</v>
      </c>
      <c r="AP743">
        <v>1</v>
      </c>
      <c r="AQ743">
        <v>1</v>
      </c>
      <c r="AR743">
        <v>0</v>
      </c>
      <c r="AS743" t="s">
        <v>3</v>
      </c>
      <c r="AT743">
        <v>0.1</v>
      </c>
      <c r="AU743" t="s">
        <v>3</v>
      </c>
      <c r="AV743">
        <v>0</v>
      </c>
      <c r="AW743">
        <v>2</v>
      </c>
      <c r="AX743">
        <v>72312151</v>
      </c>
      <c r="AY743">
        <v>1</v>
      </c>
      <c r="AZ743">
        <v>0</v>
      </c>
      <c r="BA743">
        <v>811</v>
      </c>
      <c r="BB743">
        <v>1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15.563000000000001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1</v>
      </c>
      <c r="BQ743">
        <v>15.563000000000001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1</v>
      </c>
      <c r="CV743">
        <v>0</v>
      </c>
      <c r="CW743">
        <v>0</v>
      </c>
      <c r="CX743">
        <f>ROUND(Y743*Source!I735,7)</f>
        <v>0.4</v>
      </c>
      <c r="CY743">
        <f>AA743</f>
        <v>144.74</v>
      </c>
      <c r="CZ743">
        <f>AE743</f>
        <v>155.63</v>
      </c>
      <c r="DA743">
        <f>AI743</f>
        <v>0.93</v>
      </c>
      <c r="DB743">
        <f t="shared" si="241"/>
        <v>15.56</v>
      </c>
      <c r="DC743">
        <f t="shared" si="242"/>
        <v>0</v>
      </c>
      <c r="DD743" t="s">
        <v>3</v>
      </c>
      <c r="DE743" t="s">
        <v>3</v>
      </c>
      <c r="DF743">
        <f>ROUND(ROUND(AE743*AI743,2)*CX743,2)</f>
        <v>57.9</v>
      </c>
      <c r="DG743">
        <f t="shared" ref="DG743:DG753" si="249">ROUND(ROUND(AF743,2)*CX743,2)</f>
        <v>0</v>
      </c>
      <c r="DH743">
        <f t="shared" si="236"/>
        <v>0</v>
      </c>
      <c r="DI743">
        <f t="shared" si="237"/>
        <v>0</v>
      </c>
      <c r="DJ743">
        <f>DF743</f>
        <v>57.9</v>
      </c>
      <c r="DK743">
        <v>0</v>
      </c>
      <c r="DL743" t="s">
        <v>3</v>
      </c>
      <c r="DM743">
        <v>0</v>
      </c>
      <c r="DN743" t="s">
        <v>3</v>
      </c>
      <c r="DO743">
        <v>0</v>
      </c>
    </row>
    <row r="744" spans="1:119" x14ac:dyDescent="0.2">
      <c r="A744">
        <f>ROW(Source!A735)</f>
        <v>735</v>
      </c>
      <c r="B744">
        <v>72309884</v>
      </c>
      <c r="C744">
        <v>72312142</v>
      </c>
      <c r="D744">
        <v>70606927</v>
      </c>
      <c r="E744">
        <v>1</v>
      </c>
      <c r="F744">
        <v>1</v>
      </c>
      <c r="G744">
        <v>1</v>
      </c>
      <c r="H744">
        <v>3</v>
      </c>
      <c r="I744" t="s">
        <v>328</v>
      </c>
      <c r="J744" t="s">
        <v>330</v>
      </c>
      <c r="K744" t="s">
        <v>329</v>
      </c>
      <c r="L744">
        <v>1371</v>
      </c>
      <c r="N744">
        <v>1013</v>
      </c>
      <c r="O744" t="s">
        <v>118</v>
      </c>
      <c r="P744" t="s">
        <v>118</v>
      </c>
      <c r="Q744">
        <v>1</v>
      </c>
      <c r="W744">
        <v>0</v>
      </c>
      <c r="X744">
        <v>-1650083382</v>
      </c>
      <c r="Y744">
        <f t="shared" si="240"/>
        <v>1</v>
      </c>
      <c r="AA744">
        <v>376.81</v>
      </c>
      <c r="AB744">
        <v>0</v>
      </c>
      <c r="AC744">
        <v>0</v>
      </c>
      <c r="AD744">
        <v>0</v>
      </c>
      <c r="AE744">
        <v>355.48</v>
      </c>
      <c r="AF744">
        <v>0</v>
      </c>
      <c r="AG744">
        <v>0</v>
      </c>
      <c r="AH744">
        <v>0</v>
      </c>
      <c r="AI744">
        <v>1.06</v>
      </c>
      <c r="AJ744">
        <v>1</v>
      </c>
      <c r="AK744">
        <v>1</v>
      </c>
      <c r="AL744">
        <v>1</v>
      </c>
      <c r="AM744">
        <v>0</v>
      </c>
      <c r="AN744">
        <v>0</v>
      </c>
      <c r="AO744">
        <v>0</v>
      </c>
      <c r="AP744">
        <v>1</v>
      </c>
      <c r="AQ744">
        <v>0</v>
      </c>
      <c r="AR744">
        <v>0</v>
      </c>
      <c r="AS744" t="s">
        <v>3</v>
      </c>
      <c r="AT744">
        <v>1</v>
      </c>
      <c r="AU744" t="s">
        <v>3</v>
      </c>
      <c r="AV744">
        <v>0</v>
      </c>
      <c r="AW744">
        <v>1</v>
      </c>
      <c r="AX744">
        <v>-1</v>
      </c>
      <c r="AY744">
        <v>0</v>
      </c>
      <c r="AZ744">
        <v>0</v>
      </c>
      <c r="BA744" t="s">
        <v>3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CV744">
        <v>0</v>
      </c>
      <c r="CW744">
        <v>0</v>
      </c>
      <c r="CX744">
        <f>ROUND(Y744*Source!I735,7)</f>
        <v>4</v>
      </c>
      <c r="CY744">
        <f>AA744</f>
        <v>376.81</v>
      </c>
      <c r="CZ744">
        <f>AE744</f>
        <v>355.48</v>
      </c>
      <c r="DA744">
        <f>AI744</f>
        <v>1.06</v>
      </c>
      <c r="DB744">
        <f t="shared" si="241"/>
        <v>355.48</v>
      </c>
      <c r="DC744">
        <f t="shared" si="242"/>
        <v>0</v>
      </c>
      <c r="DD744" t="s">
        <v>3</v>
      </c>
      <c r="DE744" t="s">
        <v>3</v>
      </c>
      <c r="DF744">
        <f>ROUND(ROUND(AE744*AI744,2)*CX744,2)</f>
        <v>1507.24</v>
      </c>
      <c r="DG744">
        <f t="shared" si="249"/>
        <v>0</v>
      </c>
      <c r="DH744">
        <f t="shared" si="236"/>
        <v>0</v>
      </c>
      <c r="DI744">
        <f t="shared" si="237"/>
        <v>0</v>
      </c>
      <c r="DJ744">
        <f>DF744</f>
        <v>1507.24</v>
      </c>
      <c r="DK744">
        <v>0</v>
      </c>
      <c r="DL744" t="s">
        <v>3</v>
      </c>
      <c r="DM744">
        <v>0</v>
      </c>
      <c r="DN744" t="s">
        <v>3</v>
      </c>
      <c r="DO744">
        <v>0</v>
      </c>
    </row>
    <row r="745" spans="1:119" x14ac:dyDescent="0.2">
      <c r="A745">
        <f>ROW(Source!A737)</f>
        <v>737</v>
      </c>
      <c r="B745">
        <v>72309884</v>
      </c>
      <c r="C745">
        <v>72312154</v>
      </c>
      <c r="D745">
        <v>70491009</v>
      </c>
      <c r="E745">
        <v>118</v>
      </c>
      <c r="F745">
        <v>1</v>
      </c>
      <c r="G745">
        <v>1</v>
      </c>
      <c r="H745">
        <v>1</v>
      </c>
      <c r="I745" t="s">
        <v>936</v>
      </c>
      <c r="J745" t="s">
        <v>3</v>
      </c>
      <c r="K745" t="s">
        <v>937</v>
      </c>
      <c r="L745">
        <v>1191</v>
      </c>
      <c r="N745">
        <v>1013</v>
      </c>
      <c r="O745" t="s">
        <v>922</v>
      </c>
      <c r="P745" t="s">
        <v>922</v>
      </c>
      <c r="Q745">
        <v>1</v>
      </c>
      <c r="W745">
        <v>0</v>
      </c>
      <c r="X745">
        <v>-1461236815</v>
      </c>
      <c r="Y745">
        <f t="shared" si="240"/>
        <v>20.100000000000001</v>
      </c>
      <c r="AA745">
        <v>0</v>
      </c>
      <c r="AB745">
        <v>0</v>
      </c>
      <c r="AC745">
        <v>0</v>
      </c>
      <c r="AD745">
        <v>367.44</v>
      </c>
      <c r="AE745">
        <v>0</v>
      </c>
      <c r="AF745">
        <v>0</v>
      </c>
      <c r="AG745">
        <v>0</v>
      </c>
      <c r="AH745">
        <v>367.44</v>
      </c>
      <c r="AI745">
        <v>1</v>
      </c>
      <c r="AJ745">
        <v>1</v>
      </c>
      <c r="AK745">
        <v>1</v>
      </c>
      <c r="AL745">
        <v>1</v>
      </c>
      <c r="AM745">
        <v>-2</v>
      </c>
      <c r="AN745">
        <v>0</v>
      </c>
      <c r="AO745">
        <v>0</v>
      </c>
      <c r="AP745">
        <v>1</v>
      </c>
      <c r="AQ745">
        <v>1</v>
      </c>
      <c r="AR745">
        <v>0</v>
      </c>
      <c r="AS745" t="s">
        <v>3</v>
      </c>
      <c r="AT745">
        <v>20.100000000000001</v>
      </c>
      <c r="AU745" t="s">
        <v>3</v>
      </c>
      <c r="AV745">
        <v>1</v>
      </c>
      <c r="AW745">
        <v>2</v>
      </c>
      <c r="AX745">
        <v>72312161</v>
      </c>
      <c r="AY745">
        <v>1</v>
      </c>
      <c r="AZ745">
        <v>0</v>
      </c>
      <c r="BA745">
        <v>813</v>
      </c>
      <c r="BB745">
        <v>1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7385.5440000000008</v>
      </c>
      <c r="BN745">
        <v>20.100000000000001</v>
      </c>
      <c r="BO745">
        <v>0</v>
      </c>
      <c r="BP745">
        <v>1</v>
      </c>
      <c r="BQ745">
        <v>0</v>
      </c>
      <c r="BR745">
        <v>0</v>
      </c>
      <c r="BS745">
        <v>0</v>
      </c>
      <c r="BT745">
        <v>7385.5440000000008</v>
      </c>
      <c r="BU745">
        <v>20.100000000000001</v>
      </c>
      <c r="BV745">
        <v>0</v>
      </c>
      <c r="BW745">
        <v>1</v>
      </c>
      <c r="CU745">
        <f>ROUND(AT745*Source!I737*AH745*AL745,2)</f>
        <v>17.73</v>
      </c>
      <c r="CV745">
        <f>ROUND(Y745*Source!I737,7)</f>
        <v>4.8239999999999998E-2</v>
      </c>
      <c r="CW745">
        <v>0</v>
      </c>
      <c r="CX745">
        <f>ROUND(Y745*Source!I737,7)</f>
        <v>4.8239999999999998E-2</v>
      </c>
      <c r="CY745">
        <f>AD745</f>
        <v>367.44</v>
      </c>
      <c r="CZ745">
        <f>AH745</f>
        <v>367.44</v>
      </c>
      <c r="DA745">
        <f>AL745</f>
        <v>1</v>
      </c>
      <c r="DB745">
        <f t="shared" si="241"/>
        <v>7385.54</v>
      </c>
      <c r="DC745">
        <f t="shared" si="242"/>
        <v>0</v>
      </c>
      <c r="DD745" t="s">
        <v>3</v>
      </c>
      <c r="DE745" t="s">
        <v>3</v>
      </c>
      <c r="DF745">
        <f>ROUND(ROUND(AE745,2)*CX745,2)</f>
        <v>0</v>
      </c>
      <c r="DG745">
        <f t="shared" si="249"/>
        <v>0</v>
      </c>
      <c r="DH745">
        <f t="shared" si="236"/>
        <v>0</v>
      </c>
      <c r="DI745">
        <f t="shared" si="237"/>
        <v>17.73</v>
      </c>
      <c r="DJ745">
        <f>DI745</f>
        <v>17.73</v>
      </c>
      <c r="DK745">
        <v>1</v>
      </c>
      <c r="DL745" t="s">
        <v>3</v>
      </c>
      <c r="DM745">
        <v>0</v>
      </c>
      <c r="DN745" t="s">
        <v>3</v>
      </c>
      <c r="DO745">
        <v>0</v>
      </c>
    </row>
    <row r="746" spans="1:119" x14ac:dyDescent="0.2">
      <c r="A746">
        <f>ROW(Source!A737)</f>
        <v>737</v>
      </c>
      <c r="B746">
        <v>72309884</v>
      </c>
      <c r="C746">
        <v>72312154</v>
      </c>
      <c r="D746">
        <v>70491200</v>
      </c>
      <c r="E746">
        <v>118</v>
      </c>
      <c r="F746">
        <v>1</v>
      </c>
      <c r="G746">
        <v>1</v>
      </c>
      <c r="H746">
        <v>1</v>
      </c>
      <c r="I746" t="s">
        <v>920</v>
      </c>
      <c r="J746" t="s">
        <v>3</v>
      </c>
      <c r="K746" t="s">
        <v>921</v>
      </c>
      <c r="L746">
        <v>1191</v>
      </c>
      <c r="N746">
        <v>1013</v>
      </c>
      <c r="O746" t="s">
        <v>922</v>
      </c>
      <c r="P746" t="s">
        <v>922</v>
      </c>
      <c r="Q746">
        <v>1</v>
      </c>
      <c r="W746">
        <v>0</v>
      </c>
      <c r="X746">
        <v>-1417349443</v>
      </c>
      <c r="Y746">
        <f t="shared" si="240"/>
        <v>6.25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1</v>
      </c>
      <c r="AJ746">
        <v>1</v>
      </c>
      <c r="AK746">
        <v>1</v>
      </c>
      <c r="AL746">
        <v>1</v>
      </c>
      <c r="AM746">
        <v>-2</v>
      </c>
      <c r="AN746">
        <v>0</v>
      </c>
      <c r="AO746">
        <v>0</v>
      </c>
      <c r="AP746">
        <v>1</v>
      </c>
      <c r="AQ746">
        <v>1</v>
      </c>
      <c r="AR746">
        <v>0</v>
      </c>
      <c r="AS746" t="s">
        <v>3</v>
      </c>
      <c r="AT746">
        <v>6.25</v>
      </c>
      <c r="AU746" t="s">
        <v>3</v>
      </c>
      <c r="AV746">
        <v>2</v>
      </c>
      <c r="AW746">
        <v>2</v>
      </c>
      <c r="AX746">
        <v>72312162</v>
      </c>
      <c r="AY746">
        <v>1</v>
      </c>
      <c r="AZ746">
        <v>0</v>
      </c>
      <c r="BA746">
        <v>814</v>
      </c>
      <c r="BB746">
        <v>1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CV746">
        <v>0</v>
      </c>
      <c r="CW746">
        <v>0</v>
      </c>
      <c r="CX746">
        <f>ROUND(Y746*Source!I737,7)</f>
        <v>1.4999999999999999E-2</v>
      </c>
      <c r="CY746">
        <f>AD746</f>
        <v>0</v>
      </c>
      <c r="CZ746">
        <f>AH746</f>
        <v>0</v>
      </c>
      <c r="DA746">
        <f>AL746</f>
        <v>1</v>
      </c>
      <c r="DB746">
        <f t="shared" si="241"/>
        <v>0</v>
      </c>
      <c r="DC746">
        <f t="shared" si="242"/>
        <v>0</v>
      </c>
      <c r="DD746" t="s">
        <v>3</v>
      </c>
      <c r="DE746" t="s">
        <v>3</v>
      </c>
      <c r="DF746">
        <f>ROUND(ROUND(AE746,2)*CX746,2)</f>
        <v>0</v>
      </c>
      <c r="DG746">
        <f t="shared" si="249"/>
        <v>0</v>
      </c>
      <c r="DH746">
        <f t="shared" si="236"/>
        <v>0</v>
      </c>
      <c r="DI746">
        <f t="shared" si="237"/>
        <v>0</v>
      </c>
      <c r="DJ746">
        <f>DI746</f>
        <v>0</v>
      </c>
      <c r="DK746">
        <v>0</v>
      </c>
      <c r="DL746" t="s">
        <v>3</v>
      </c>
      <c r="DM746">
        <v>0</v>
      </c>
      <c r="DN746" t="s">
        <v>3</v>
      </c>
      <c r="DO746">
        <v>0</v>
      </c>
    </row>
    <row r="747" spans="1:119" x14ac:dyDescent="0.2">
      <c r="A747">
        <f>ROW(Source!A737)</f>
        <v>737</v>
      </c>
      <c r="B747">
        <v>72309884</v>
      </c>
      <c r="C747">
        <v>72312154</v>
      </c>
      <c r="D747">
        <v>70617656</v>
      </c>
      <c r="E747">
        <v>1</v>
      </c>
      <c r="F747">
        <v>1</v>
      </c>
      <c r="G747">
        <v>1</v>
      </c>
      <c r="H747">
        <v>2</v>
      </c>
      <c r="I747" t="s">
        <v>1073</v>
      </c>
      <c r="J747" t="s">
        <v>1074</v>
      </c>
      <c r="K747" t="s">
        <v>1075</v>
      </c>
      <c r="L747">
        <v>1368</v>
      </c>
      <c r="N747">
        <v>1011</v>
      </c>
      <c r="O747" t="s">
        <v>926</v>
      </c>
      <c r="P747" t="s">
        <v>926</v>
      </c>
      <c r="Q747">
        <v>1</v>
      </c>
      <c r="W747">
        <v>0</v>
      </c>
      <c r="X747">
        <v>-1068589559</v>
      </c>
      <c r="Y747">
        <f t="shared" si="240"/>
        <v>6.25</v>
      </c>
      <c r="AA747">
        <v>0</v>
      </c>
      <c r="AB747">
        <v>1682.51</v>
      </c>
      <c r="AC747">
        <v>529.11</v>
      </c>
      <c r="AD747">
        <v>0</v>
      </c>
      <c r="AE747">
        <v>0</v>
      </c>
      <c r="AF747">
        <v>1682.51</v>
      </c>
      <c r="AG747">
        <v>529.11</v>
      </c>
      <c r="AH747">
        <v>0</v>
      </c>
      <c r="AI747">
        <v>1</v>
      </c>
      <c r="AJ747">
        <v>1</v>
      </c>
      <c r="AK747">
        <v>1</v>
      </c>
      <c r="AL747">
        <v>1</v>
      </c>
      <c r="AM747">
        <v>-2</v>
      </c>
      <c r="AN747">
        <v>0</v>
      </c>
      <c r="AO747">
        <v>0</v>
      </c>
      <c r="AP747">
        <v>1</v>
      </c>
      <c r="AQ747">
        <v>1</v>
      </c>
      <c r="AR747">
        <v>0</v>
      </c>
      <c r="AS747" t="s">
        <v>3</v>
      </c>
      <c r="AT747">
        <v>6.25</v>
      </c>
      <c r="AU747" t="s">
        <v>3</v>
      </c>
      <c r="AV747">
        <v>1</v>
      </c>
      <c r="AW747">
        <v>2</v>
      </c>
      <c r="AX747">
        <v>72312163</v>
      </c>
      <c r="AY747">
        <v>1</v>
      </c>
      <c r="AZ747">
        <v>0</v>
      </c>
      <c r="BA747">
        <v>815</v>
      </c>
      <c r="BB747">
        <v>1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10515.6875</v>
      </c>
      <c r="BL747">
        <v>3306.9375</v>
      </c>
      <c r="BM747">
        <v>0</v>
      </c>
      <c r="BN747">
        <v>0</v>
      </c>
      <c r="BO747">
        <v>6.25</v>
      </c>
      <c r="BP747">
        <v>1</v>
      </c>
      <c r="BQ747">
        <v>0</v>
      </c>
      <c r="BR747">
        <v>10515.6875</v>
      </c>
      <c r="BS747">
        <v>3306.9375</v>
      </c>
      <c r="BT747">
        <v>0</v>
      </c>
      <c r="BU747">
        <v>0</v>
      </c>
      <c r="BV747">
        <v>6.25</v>
      </c>
      <c r="BW747">
        <v>1</v>
      </c>
      <c r="CV747">
        <v>0</v>
      </c>
      <c r="CW747">
        <f>ROUND(Y747*Source!I737*DO747,7)</f>
        <v>1.4999999999999999E-2</v>
      </c>
      <c r="CX747">
        <f>ROUND(Y747*Source!I737,7)</f>
        <v>1.4999999999999999E-2</v>
      </c>
      <c r="CY747">
        <f>AB747</f>
        <v>1682.51</v>
      </c>
      <c r="CZ747">
        <f>AF747</f>
        <v>1682.51</v>
      </c>
      <c r="DA747">
        <f>AJ747</f>
        <v>1</v>
      </c>
      <c r="DB747">
        <f t="shared" si="241"/>
        <v>10515.69</v>
      </c>
      <c r="DC747">
        <f t="shared" si="242"/>
        <v>3306.94</v>
      </c>
      <c r="DD747" t="s">
        <v>3</v>
      </c>
      <c r="DE747" t="s">
        <v>3</v>
      </c>
      <c r="DF747">
        <f>ROUND(ROUND(AE747,2)*CX747,2)</f>
        <v>0</v>
      </c>
      <c r="DG747">
        <f t="shared" si="249"/>
        <v>25.24</v>
      </c>
      <c r="DH747">
        <f t="shared" si="236"/>
        <v>7.94</v>
      </c>
      <c r="DI747">
        <f t="shared" si="237"/>
        <v>0</v>
      </c>
      <c r="DJ747">
        <f>DG747+DH747</f>
        <v>33.18</v>
      </c>
      <c r="DK747">
        <v>1</v>
      </c>
      <c r="DL747" t="s">
        <v>927</v>
      </c>
      <c r="DM747">
        <v>6</v>
      </c>
      <c r="DN747" t="s">
        <v>922</v>
      </c>
      <c r="DO747">
        <v>1</v>
      </c>
    </row>
    <row r="748" spans="1:119" x14ac:dyDescent="0.2">
      <c r="A748">
        <f>ROW(Source!A737)</f>
        <v>737</v>
      </c>
      <c r="B748">
        <v>72309884</v>
      </c>
      <c r="C748">
        <v>72312154</v>
      </c>
      <c r="D748">
        <v>70618755</v>
      </c>
      <c r="E748">
        <v>1</v>
      </c>
      <c r="F748">
        <v>1</v>
      </c>
      <c r="G748">
        <v>1</v>
      </c>
      <c r="H748">
        <v>2</v>
      </c>
      <c r="I748" t="s">
        <v>941</v>
      </c>
      <c r="J748" t="s">
        <v>942</v>
      </c>
      <c r="K748" t="s">
        <v>943</v>
      </c>
      <c r="L748">
        <v>1368</v>
      </c>
      <c r="N748">
        <v>1011</v>
      </c>
      <c r="O748" t="s">
        <v>926</v>
      </c>
      <c r="P748" t="s">
        <v>926</v>
      </c>
      <c r="Q748">
        <v>1</v>
      </c>
      <c r="W748">
        <v>0</v>
      </c>
      <c r="X748">
        <v>462025989</v>
      </c>
      <c r="Y748">
        <f t="shared" si="240"/>
        <v>2.29</v>
      </c>
      <c r="AA748">
        <v>0</v>
      </c>
      <c r="AB748">
        <v>42.96</v>
      </c>
      <c r="AC748">
        <v>0</v>
      </c>
      <c r="AD748">
        <v>0</v>
      </c>
      <c r="AE748">
        <v>0</v>
      </c>
      <c r="AF748">
        <v>42.96</v>
      </c>
      <c r="AG748">
        <v>0</v>
      </c>
      <c r="AH748">
        <v>0</v>
      </c>
      <c r="AI748">
        <v>1</v>
      </c>
      <c r="AJ748">
        <v>1</v>
      </c>
      <c r="AK748">
        <v>1</v>
      </c>
      <c r="AL748">
        <v>1</v>
      </c>
      <c r="AM748">
        <v>-2</v>
      </c>
      <c r="AN748">
        <v>0</v>
      </c>
      <c r="AO748">
        <v>0</v>
      </c>
      <c r="AP748">
        <v>1</v>
      </c>
      <c r="AQ748">
        <v>1</v>
      </c>
      <c r="AR748">
        <v>0</v>
      </c>
      <c r="AS748" t="s">
        <v>3</v>
      </c>
      <c r="AT748">
        <v>2.29</v>
      </c>
      <c r="AU748" t="s">
        <v>3</v>
      </c>
      <c r="AV748">
        <v>1</v>
      </c>
      <c r="AW748">
        <v>2</v>
      </c>
      <c r="AX748">
        <v>72312164</v>
      </c>
      <c r="AY748">
        <v>1</v>
      </c>
      <c r="AZ748">
        <v>0</v>
      </c>
      <c r="BA748">
        <v>816</v>
      </c>
      <c r="BB748">
        <v>1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98.378399999999999</v>
      </c>
      <c r="BL748">
        <v>0</v>
      </c>
      <c r="BM748">
        <v>0</v>
      </c>
      <c r="BN748">
        <v>0</v>
      </c>
      <c r="BO748">
        <v>0</v>
      </c>
      <c r="BP748">
        <v>1</v>
      </c>
      <c r="BQ748">
        <v>0</v>
      </c>
      <c r="BR748">
        <v>98.378399999999999</v>
      </c>
      <c r="BS748">
        <v>0</v>
      </c>
      <c r="BT748">
        <v>0</v>
      </c>
      <c r="BU748">
        <v>0</v>
      </c>
      <c r="BV748">
        <v>0</v>
      </c>
      <c r="BW748">
        <v>1</v>
      </c>
      <c r="CV748">
        <v>0</v>
      </c>
      <c r="CW748">
        <f>ROUND(Y748*Source!I737*DO748,7)</f>
        <v>0</v>
      </c>
      <c r="CX748">
        <f>ROUND(Y748*Source!I737,7)</f>
        <v>5.496E-3</v>
      </c>
      <c r="CY748">
        <f>AB748</f>
        <v>42.96</v>
      </c>
      <c r="CZ748">
        <f>AF748</f>
        <v>42.96</v>
      </c>
      <c r="DA748">
        <f>AJ748</f>
        <v>1</v>
      </c>
      <c r="DB748">
        <f t="shared" si="241"/>
        <v>98.38</v>
      </c>
      <c r="DC748">
        <f t="shared" si="242"/>
        <v>0</v>
      </c>
      <c r="DD748" t="s">
        <v>3</v>
      </c>
      <c r="DE748" t="s">
        <v>3</v>
      </c>
      <c r="DF748">
        <f>ROUND(ROUND(AE748,2)*CX748,2)</f>
        <v>0</v>
      </c>
      <c r="DG748">
        <f t="shared" si="249"/>
        <v>0.24</v>
      </c>
      <c r="DH748">
        <f t="shared" si="236"/>
        <v>0</v>
      </c>
      <c r="DI748">
        <f t="shared" si="237"/>
        <v>0</v>
      </c>
      <c r="DJ748">
        <f>DG748+DH748</f>
        <v>0.24</v>
      </c>
      <c r="DK748">
        <v>1</v>
      </c>
      <c r="DL748" t="s">
        <v>3</v>
      </c>
      <c r="DM748">
        <v>0</v>
      </c>
      <c r="DN748" t="s">
        <v>3</v>
      </c>
      <c r="DO748">
        <v>0</v>
      </c>
    </row>
    <row r="749" spans="1:119" x14ac:dyDescent="0.2">
      <c r="A749">
        <f>ROW(Source!A737)</f>
        <v>737</v>
      </c>
      <c r="B749">
        <v>72309884</v>
      </c>
      <c r="C749">
        <v>72312154</v>
      </c>
      <c r="D749">
        <v>70567775</v>
      </c>
      <c r="E749">
        <v>1</v>
      </c>
      <c r="F749">
        <v>1</v>
      </c>
      <c r="G749">
        <v>1</v>
      </c>
      <c r="H749">
        <v>3</v>
      </c>
      <c r="I749" t="s">
        <v>951</v>
      </c>
      <c r="J749" t="s">
        <v>952</v>
      </c>
      <c r="K749" t="s">
        <v>953</v>
      </c>
      <c r="L749">
        <v>1383</v>
      </c>
      <c r="N749">
        <v>1013</v>
      </c>
      <c r="O749" t="s">
        <v>954</v>
      </c>
      <c r="P749" t="s">
        <v>954</v>
      </c>
      <c r="Q749">
        <v>1</v>
      </c>
      <c r="W749">
        <v>0</v>
      </c>
      <c r="X749">
        <v>-182421198</v>
      </c>
      <c r="Y749">
        <f t="shared" si="240"/>
        <v>1.26</v>
      </c>
      <c r="AA749">
        <v>9.35</v>
      </c>
      <c r="AB749">
        <v>0</v>
      </c>
      <c r="AC749">
        <v>0</v>
      </c>
      <c r="AD749">
        <v>0</v>
      </c>
      <c r="AE749">
        <v>9.35</v>
      </c>
      <c r="AF749">
        <v>0</v>
      </c>
      <c r="AG749">
        <v>0</v>
      </c>
      <c r="AH749">
        <v>0</v>
      </c>
      <c r="AI749">
        <v>1</v>
      </c>
      <c r="AJ749">
        <v>1</v>
      </c>
      <c r="AK749">
        <v>1</v>
      </c>
      <c r="AL749">
        <v>1</v>
      </c>
      <c r="AM749">
        <v>-2</v>
      </c>
      <c r="AN749">
        <v>0</v>
      </c>
      <c r="AO749">
        <v>0</v>
      </c>
      <c r="AP749">
        <v>1</v>
      </c>
      <c r="AQ749">
        <v>1</v>
      </c>
      <c r="AR749">
        <v>0</v>
      </c>
      <c r="AS749" t="s">
        <v>3</v>
      </c>
      <c r="AT749">
        <v>1.26</v>
      </c>
      <c r="AU749" t="s">
        <v>3</v>
      </c>
      <c r="AV749">
        <v>0</v>
      </c>
      <c r="AW749">
        <v>2</v>
      </c>
      <c r="AX749">
        <v>72312165</v>
      </c>
      <c r="AY749">
        <v>1</v>
      </c>
      <c r="AZ749">
        <v>0</v>
      </c>
      <c r="BA749">
        <v>817</v>
      </c>
      <c r="BB749">
        <v>1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11.780999999999999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1</v>
      </c>
      <c r="BQ749">
        <v>11.780999999999999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1</v>
      </c>
      <c r="CV749">
        <v>0</v>
      </c>
      <c r="CW749">
        <v>0</v>
      </c>
      <c r="CX749">
        <f>ROUND(Y749*Source!I737,7)</f>
        <v>3.0240000000000002E-3</v>
      </c>
      <c r="CY749">
        <f>AA749</f>
        <v>9.35</v>
      </c>
      <c r="CZ749">
        <f>AE749</f>
        <v>9.35</v>
      </c>
      <c r="DA749">
        <f>AI749</f>
        <v>1</v>
      </c>
      <c r="DB749">
        <f t="shared" si="241"/>
        <v>11.78</v>
      </c>
      <c r="DC749">
        <f t="shared" si="242"/>
        <v>0</v>
      </c>
      <c r="DD749" t="s">
        <v>3</v>
      </c>
      <c r="DE749" t="s">
        <v>3</v>
      </c>
      <c r="DF749">
        <f>ROUND(ROUND(AE749,2)*CX749,2)</f>
        <v>0.03</v>
      </c>
      <c r="DG749">
        <f t="shared" si="249"/>
        <v>0</v>
      </c>
      <c r="DH749">
        <f t="shared" si="236"/>
        <v>0</v>
      </c>
      <c r="DI749">
        <f t="shared" si="237"/>
        <v>0</v>
      </c>
      <c r="DJ749">
        <f>DF749</f>
        <v>0.03</v>
      </c>
      <c r="DK749">
        <v>1</v>
      </c>
      <c r="DL749" t="s">
        <v>3</v>
      </c>
      <c r="DM749">
        <v>0</v>
      </c>
      <c r="DN749" t="s">
        <v>3</v>
      </c>
      <c r="DO749">
        <v>0</v>
      </c>
    </row>
    <row r="750" spans="1:119" x14ac:dyDescent="0.2">
      <c r="A750">
        <f>ROW(Source!A737)</f>
        <v>737</v>
      </c>
      <c r="B750">
        <v>72309884</v>
      </c>
      <c r="C750">
        <v>72312154</v>
      </c>
      <c r="D750">
        <v>70568517</v>
      </c>
      <c r="E750">
        <v>1</v>
      </c>
      <c r="F750">
        <v>1</v>
      </c>
      <c r="G750">
        <v>1</v>
      </c>
      <c r="H750">
        <v>3</v>
      </c>
      <c r="I750" t="s">
        <v>955</v>
      </c>
      <c r="J750" t="s">
        <v>956</v>
      </c>
      <c r="K750" t="s">
        <v>957</v>
      </c>
      <c r="L750">
        <v>1346</v>
      </c>
      <c r="N750">
        <v>1009</v>
      </c>
      <c r="O750" t="s">
        <v>443</v>
      </c>
      <c r="P750" t="s">
        <v>443</v>
      </c>
      <c r="Q750">
        <v>1</v>
      </c>
      <c r="W750">
        <v>0</v>
      </c>
      <c r="X750">
        <v>-1476217930</v>
      </c>
      <c r="Y750">
        <f t="shared" si="240"/>
        <v>0.35</v>
      </c>
      <c r="AA750">
        <v>144.74</v>
      </c>
      <c r="AB750">
        <v>0</v>
      </c>
      <c r="AC750">
        <v>0</v>
      </c>
      <c r="AD750">
        <v>0</v>
      </c>
      <c r="AE750">
        <v>155.63</v>
      </c>
      <c r="AF750">
        <v>0</v>
      </c>
      <c r="AG750">
        <v>0</v>
      </c>
      <c r="AH750">
        <v>0</v>
      </c>
      <c r="AI750">
        <v>0.93</v>
      </c>
      <c r="AJ750">
        <v>1</v>
      </c>
      <c r="AK750">
        <v>1</v>
      </c>
      <c r="AL750">
        <v>1</v>
      </c>
      <c r="AM750">
        <v>2</v>
      </c>
      <c r="AN750">
        <v>0</v>
      </c>
      <c r="AO750">
        <v>0</v>
      </c>
      <c r="AP750">
        <v>1</v>
      </c>
      <c r="AQ750">
        <v>1</v>
      </c>
      <c r="AR750">
        <v>0</v>
      </c>
      <c r="AS750" t="s">
        <v>3</v>
      </c>
      <c r="AT750">
        <v>0.35</v>
      </c>
      <c r="AU750" t="s">
        <v>3</v>
      </c>
      <c r="AV750">
        <v>0</v>
      </c>
      <c r="AW750">
        <v>2</v>
      </c>
      <c r="AX750">
        <v>72312166</v>
      </c>
      <c r="AY750">
        <v>1</v>
      </c>
      <c r="AZ750">
        <v>0</v>
      </c>
      <c r="BA750">
        <v>818</v>
      </c>
      <c r="BB750">
        <v>1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54.470499999999994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1</v>
      </c>
      <c r="BQ750">
        <v>54.470499999999994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1</v>
      </c>
      <c r="CV750">
        <v>0</v>
      </c>
      <c r="CW750">
        <v>0</v>
      </c>
      <c r="CX750">
        <f>ROUND(Y750*Source!I737,7)</f>
        <v>8.4000000000000003E-4</v>
      </c>
      <c r="CY750">
        <f>AA750</f>
        <v>144.74</v>
      </c>
      <c r="CZ750">
        <f>AE750</f>
        <v>155.63</v>
      </c>
      <c r="DA750">
        <f>AI750</f>
        <v>0.93</v>
      </c>
      <c r="DB750">
        <f t="shared" si="241"/>
        <v>54.47</v>
      </c>
      <c r="DC750">
        <f t="shared" si="242"/>
        <v>0</v>
      </c>
      <c r="DD750" t="s">
        <v>3</v>
      </c>
      <c r="DE750" t="s">
        <v>3</v>
      </c>
      <c r="DF750">
        <f>ROUND(ROUND(AE750*AI750,2)*CX750,2)</f>
        <v>0.12</v>
      </c>
      <c r="DG750">
        <f t="shared" si="249"/>
        <v>0</v>
      </c>
      <c r="DH750">
        <f t="shared" si="236"/>
        <v>0</v>
      </c>
      <c r="DI750">
        <f t="shared" si="237"/>
        <v>0</v>
      </c>
      <c r="DJ750">
        <f>DF750</f>
        <v>0.12</v>
      </c>
      <c r="DK750">
        <v>0</v>
      </c>
      <c r="DL750" t="s">
        <v>3</v>
      </c>
      <c r="DM750">
        <v>0</v>
      </c>
      <c r="DN750" t="s">
        <v>3</v>
      </c>
      <c r="DO750">
        <v>0</v>
      </c>
    </row>
    <row r="751" spans="1:119" x14ac:dyDescent="0.2">
      <c r="A751">
        <f>ROW(Source!A740)</f>
        <v>740</v>
      </c>
      <c r="B751">
        <v>72309884</v>
      </c>
      <c r="C751">
        <v>72312170</v>
      </c>
      <c r="D751">
        <v>70490995</v>
      </c>
      <c r="E751">
        <v>118</v>
      </c>
      <c r="F751">
        <v>1</v>
      </c>
      <c r="G751">
        <v>1</v>
      </c>
      <c r="H751">
        <v>1</v>
      </c>
      <c r="I751" t="s">
        <v>1127</v>
      </c>
      <c r="J751" t="s">
        <v>3</v>
      </c>
      <c r="K751" t="s">
        <v>1128</v>
      </c>
      <c r="L751">
        <v>1191</v>
      </c>
      <c r="N751">
        <v>1013</v>
      </c>
      <c r="O751" t="s">
        <v>922</v>
      </c>
      <c r="P751" t="s">
        <v>922</v>
      </c>
      <c r="Q751">
        <v>1</v>
      </c>
      <c r="W751">
        <v>0</v>
      </c>
      <c r="X751">
        <v>1014935341</v>
      </c>
      <c r="Y751">
        <f t="shared" si="240"/>
        <v>394</v>
      </c>
      <c r="AA751">
        <v>0</v>
      </c>
      <c r="AB751">
        <v>0</v>
      </c>
      <c r="AC751">
        <v>0</v>
      </c>
      <c r="AD751">
        <v>346.86</v>
      </c>
      <c r="AE751">
        <v>0</v>
      </c>
      <c r="AF751">
        <v>0</v>
      </c>
      <c r="AG751">
        <v>0</v>
      </c>
      <c r="AH751">
        <v>346.86</v>
      </c>
      <c r="AI751">
        <v>1</v>
      </c>
      <c r="AJ751">
        <v>1</v>
      </c>
      <c r="AK751">
        <v>1</v>
      </c>
      <c r="AL751">
        <v>1</v>
      </c>
      <c r="AM751">
        <v>-2</v>
      </c>
      <c r="AN751">
        <v>0</v>
      </c>
      <c r="AO751">
        <v>0</v>
      </c>
      <c r="AP751">
        <v>1</v>
      </c>
      <c r="AQ751">
        <v>1</v>
      </c>
      <c r="AR751">
        <v>0</v>
      </c>
      <c r="AS751" t="s">
        <v>3</v>
      </c>
      <c r="AT751">
        <v>394</v>
      </c>
      <c r="AU751" t="s">
        <v>3</v>
      </c>
      <c r="AV751">
        <v>1</v>
      </c>
      <c r="AW751">
        <v>2</v>
      </c>
      <c r="AX751">
        <v>72312189</v>
      </c>
      <c r="AY751">
        <v>1</v>
      </c>
      <c r="AZ751">
        <v>0</v>
      </c>
      <c r="BA751">
        <v>820</v>
      </c>
      <c r="BB751">
        <v>1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136662.84</v>
      </c>
      <c r="BN751">
        <v>394</v>
      </c>
      <c r="BO751">
        <v>0</v>
      </c>
      <c r="BP751">
        <v>1</v>
      </c>
      <c r="BQ751">
        <v>0</v>
      </c>
      <c r="BR751">
        <v>0</v>
      </c>
      <c r="BS751">
        <v>0</v>
      </c>
      <c r="BT751">
        <v>136662.84</v>
      </c>
      <c r="BU751">
        <v>394</v>
      </c>
      <c r="BV751">
        <v>0</v>
      </c>
      <c r="BW751">
        <v>1</v>
      </c>
      <c r="CU751">
        <f>ROUND(AT751*Source!I740*AH751*AL751,2)</f>
        <v>87.46</v>
      </c>
      <c r="CV751">
        <f>ROUND(Y751*Source!I740,7)</f>
        <v>0.25216</v>
      </c>
      <c r="CW751">
        <v>0</v>
      </c>
      <c r="CX751">
        <f>ROUND(Y751*Source!I740,7)</f>
        <v>0.25216</v>
      </c>
      <c r="CY751">
        <f>AD751</f>
        <v>346.86</v>
      </c>
      <c r="CZ751">
        <f>AH751</f>
        <v>346.86</v>
      </c>
      <c r="DA751">
        <f>AL751</f>
        <v>1</v>
      </c>
      <c r="DB751">
        <f t="shared" si="241"/>
        <v>136662.84</v>
      </c>
      <c r="DC751">
        <f t="shared" si="242"/>
        <v>0</v>
      </c>
      <c r="DD751" t="s">
        <v>3</v>
      </c>
      <c r="DE751" t="s">
        <v>3</v>
      </c>
      <c r="DF751">
        <f t="shared" ref="DF751:DF757" si="250">ROUND(ROUND(AE751,2)*CX751,2)</f>
        <v>0</v>
      </c>
      <c r="DG751">
        <f t="shared" si="249"/>
        <v>0</v>
      </c>
      <c r="DH751">
        <f t="shared" si="236"/>
        <v>0</v>
      </c>
      <c r="DI751">
        <f t="shared" si="237"/>
        <v>87.46</v>
      </c>
      <c r="DJ751">
        <f>DI751</f>
        <v>87.46</v>
      </c>
      <c r="DK751">
        <v>1</v>
      </c>
      <c r="DL751" t="s">
        <v>3</v>
      </c>
      <c r="DM751">
        <v>0</v>
      </c>
      <c r="DN751" t="s">
        <v>3</v>
      </c>
      <c r="DO751">
        <v>0</v>
      </c>
    </row>
    <row r="752" spans="1:119" x14ac:dyDescent="0.2">
      <c r="A752">
        <f>ROW(Source!A740)</f>
        <v>740</v>
      </c>
      <c r="B752">
        <v>72309884</v>
      </c>
      <c r="C752">
        <v>72312170</v>
      </c>
      <c r="D752">
        <v>70491200</v>
      </c>
      <c r="E752">
        <v>118</v>
      </c>
      <c r="F752">
        <v>1</v>
      </c>
      <c r="G752">
        <v>1</v>
      </c>
      <c r="H752">
        <v>1</v>
      </c>
      <c r="I752" t="s">
        <v>920</v>
      </c>
      <c r="J752" t="s">
        <v>3</v>
      </c>
      <c r="K752" t="s">
        <v>921</v>
      </c>
      <c r="L752">
        <v>1191</v>
      </c>
      <c r="N752">
        <v>1013</v>
      </c>
      <c r="O752" t="s">
        <v>922</v>
      </c>
      <c r="P752" t="s">
        <v>922</v>
      </c>
      <c r="Q752">
        <v>1</v>
      </c>
      <c r="W752">
        <v>0</v>
      </c>
      <c r="X752">
        <v>-1417349443</v>
      </c>
      <c r="Y752">
        <f t="shared" si="240"/>
        <v>35.869999999999997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1</v>
      </c>
      <c r="AJ752">
        <v>1</v>
      </c>
      <c r="AK752">
        <v>1</v>
      </c>
      <c r="AL752">
        <v>1</v>
      </c>
      <c r="AM752">
        <v>-2</v>
      </c>
      <c r="AN752">
        <v>0</v>
      </c>
      <c r="AO752">
        <v>0</v>
      </c>
      <c r="AP752">
        <v>1</v>
      </c>
      <c r="AQ752">
        <v>1</v>
      </c>
      <c r="AR752">
        <v>0</v>
      </c>
      <c r="AS752" t="s">
        <v>3</v>
      </c>
      <c r="AT752">
        <v>35.869999999999997</v>
      </c>
      <c r="AU752" t="s">
        <v>3</v>
      </c>
      <c r="AV752">
        <v>2</v>
      </c>
      <c r="AW752">
        <v>2</v>
      </c>
      <c r="AX752">
        <v>72312190</v>
      </c>
      <c r="AY752">
        <v>1</v>
      </c>
      <c r="AZ752">
        <v>0</v>
      </c>
      <c r="BA752">
        <v>821</v>
      </c>
      <c r="BB752">
        <v>1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CV752">
        <v>0</v>
      </c>
      <c r="CW752">
        <v>0</v>
      </c>
      <c r="CX752">
        <f>ROUND(Y752*Source!I740,7)</f>
        <v>2.2956799999999999E-2</v>
      </c>
      <c r="CY752">
        <f>AD752</f>
        <v>0</v>
      </c>
      <c r="CZ752">
        <f>AH752</f>
        <v>0</v>
      </c>
      <c r="DA752">
        <f>AL752</f>
        <v>1</v>
      </c>
      <c r="DB752">
        <f t="shared" si="241"/>
        <v>0</v>
      </c>
      <c r="DC752">
        <f t="shared" si="242"/>
        <v>0</v>
      </c>
      <c r="DD752" t="s">
        <v>3</v>
      </c>
      <c r="DE752" t="s">
        <v>3</v>
      </c>
      <c r="DF752">
        <f t="shared" si="250"/>
        <v>0</v>
      </c>
      <c r="DG752">
        <f t="shared" si="249"/>
        <v>0</v>
      </c>
      <c r="DH752">
        <f t="shared" si="236"/>
        <v>0</v>
      </c>
      <c r="DI752">
        <f t="shared" si="237"/>
        <v>0</v>
      </c>
      <c r="DJ752">
        <f>DI752</f>
        <v>0</v>
      </c>
      <c r="DK752">
        <v>0</v>
      </c>
      <c r="DL752" t="s">
        <v>3</v>
      </c>
      <c r="DM752">
        <v>0</v>
      </c>
      <c r="DN752" t="s">
        <v>3</v>
      </c>
      <c r="DO752">
        <v>0</v>
      </c>
    </row>
    <row r="753" spans="1:119" x14ac:dyDescent="0.2">
      <c r="A753">
        <f>ROW(Source!A740)</f>
        <v>740</v>
      </c>
      <c r="B753">
        <v>72309884</v>
      </c>
      <c r="C753">
        <v>72312170</v>
      </c>
      <c r="D753">
        <v>70617656</v>
      </c>
      <c r="E753">
        <v>1</v>
      </c>
      <c r="F753">
        <v>1</v>
      </c>
      <c r="G753">
        <v>1</v>
      </c>
      <c r="H753">
        <v>2</v>
      </c>
      <c r="I753" t="s">
        <v>1073</v>
      </c>
      <c r="J753" t="s">
        <v>1074</v>
      </c>
      <c r="K753" t="s">
        <v>1075</v>
      </c>
      <c r="L753">
        <v>1368</v>
      </c>
      <c r="N753">
        <v>1011</v>
      </c>
      <c r="O753" t="s">
        <v>926</v>
      </c>
      <c r="P753" t="s">
        <v>926</v>
      </c>
      <c r="Q753">
        <v>1</v>
      </c>
      <c r="W753">
        <v>0</v>
      </c>
      <c r="X753">
        <v>-1068589559</v>
      </c>
      <c r="Y753">
        <f t="shared" si="240"/>
        <v>0.96</v>
      </c>
      <c r="AA753">
        <v>0</v>
      </c>
      <c r="AB753">
        <v>1682.51</v>
      </c>
      <c r="AC753">
        <v>529.11</v>
      </c>
      <c r="AD753">
        <v>0</v>
      </c>
      <c r="AE753">
        <v>0</v>
      </c>
      <c r="AF753">
        <v>1682.51</v>
      </c>
      <c r="AG753">
        <v>529.11</v>
      </c>
      <c r="AH753">
        <v>0</v>
      </c>
      <c r="AI753">
        <v>1</v>
      </c>
      <c r="AJ753">
        <v>1</v>
      </c>
      <c r="AK753">
        <v>1</v>
      </c>
      <c r="AL753">
        <v>1</v>
      </c>
      <c r="AM753">
        <v>-2</v>
      </c>
      <c r="AN753">
        <v>0</v>
      </c>
      <c r="AO753">
        <v>0</v>
      </c>
      <c r="AP753">
        <v>1</v>
      </c>
      <c r="AQ753">
        <v>1</v>
      </c>
      <c r="AR753">
        <v>0</v>
      </c>
      <c r="AS753" t="s">
        <v>3</v>
      </c>
      <c r="AT753">
        <v>0.96</v>
      </c>
      <c r="AU753" t="s">
        <v>3</v>
      </c>
      <c r="AV753">
        <v>1</v>
      </c>
      <c r="AW753">
        <v>2</v>
      </c>
      <c r="AX753">
        <v>72312191</v>
      </c>
      <c r="AY753">
        <v>1</v>
      </c>
      <c r="AZ753">
        <v>0</v>
      </c>
      <c r="BA753">
        <v>822</v>
      </c>
      <c r="BB753">
        <v>1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1615.2095999999999</v>
      </c>
      <c r="BL753">
        <v>507.94560000000001</v>
      </c>
      <c r="BM753">
        <v>0</v>
      </c>
      <c r="BN753">
        <v>0</v>
      </c>
      <c r="BO753">
        <v>0.96</v>
      </c>
      <c r="BP753">
        <v>1</v>
      </c>
      <c r="BQ753">
        <v>0</v>
      </c>
      <c r="BR753">
        <v>1615.2095999999999</v>
      </c>
      <c r="BS753">
        <v>507.94560000000001</v>
      </c>
      <c r="BT753">
        <v>0</v>
      </c>
      <c r="BU753">
        <v>0</v>
      </c>
      <c r="BV753">
        <v>0.96</v>
      </c>
      <c r="BW753">
        <v>1</v>
      </c>
      <c r="CV753">
        <v>0</v>
      </c>
      <c r="CW753">
        <f>ROUND(Y753*Source!I740*DO753,7)</f>
        <v>6.1439999999999997E-4</v>
      </c>
      <c r="CX753">
        <f>ROUND(Y753*Source!I740,7)</f>
        <v>6.1439999999999997E-4</v>
      </c>
      <c r="CY753">
        <f>AB753</f>
        <v>1682.51</v>
      </c>
      <c r="CZ753">
        <f>AF753</f>
        <v>1682.51</v>
      </c>
      <c r="DA753">
        <f>AJ753</f>
        <v>1</v>
      </c>
      <c r="DB753">
        <f t="shared" si="241"/>
        <v>1615.21</v>
      </c>
      <c r="DC753">
        <f t="shared" si="242"/>
        <v>507.95</v>
      </c>
      <c r="DD753" t="s">
        <v>3</v>
      </c>
      <c r="DE753" t="s">
        <v>3</v>
      </c>
      <c r="DF753">
        <f t="shared" si="250"/>
        <v>0</v>
      </c>
      <c r="DG753">
        <f t="shared" si="249"/>
        <v>1.03</v>
      </c>
      <c r="DH753">
        <f t="shared" si="236"/>
        <v>0.33</v>
      </c>
      <c r="DI753">
        <f t="shared" si="237"/>
        <v>0</v>
      </c>
      <c r="DJ753">
        <f>DG753+DH753</f>
        <v>1.36</v>
      </c>
      <c r="DK753">
        <v>1</v>
      </c>
      <c r="DL753" t="s">
        <v>927</v>
      </c>
      <c r="DM753">
        <v>6</v>
      </c>
      <c r="DN753" t="s">
        <v>922</v>
      </c>
      <c r="DO753">
        <v>1</v>
      </c>
    </row>
    <row r="754" spans="1:119" x14ac:dyDescent="0.2">
      <c r="A754">
        <f>ROW(Source!A740)</f>
        <v>740</v>
      </c>
      <c r="B754">
        <v>72309884</v>
      </c>
      <c r="C754">
        <v>72312170</v>
      </c>
      <c r="D754">
        <v>70617665</v>
      </c>
      <c r="E754">
        <v>1</v>
      </c>
      <c r="F754">
        <v>1</v>
      </c>
      <c r="G754">
        <v>1</v>
      </c>
      <c r="H754">
        <v>2</v>
      </c>
      <c r="I754" t="s">
        <v>1129</v>
      </c>
      <c r="J754" t="s">
        <v>1130</v>
      </c>
      <c r="K754" t="s">
        <v>1131</v>
      </c>
      <c r="L754">
        <v>1368</v>
      </c>
      <c r="N754">
        <v>1011</v>
      </c>
      <c r="O754" t="s">
        <v>926</v>
      </c>
      <c r="P754" t="s">
        <v>926</v>
      </c>
      <c r="Q754">
        <v>1</v>
      </c>
      <c r="W754">
        <v>0</v>
      </c>
      <c r="X754">
        <v>-386738487</v>
      </c>
      <c r="Y754">
        <f t="shared" si="240"/>
        <v>33.26</v>
      </c>
      <c r="AA754">
        <v>0</v>
      </c>
      <c r="AB754">
        <v>2452.75</v>
      </c>
      <c r="AC754">
        <v>529.11</v>
      </c>
      <c r="AD754">
        <v>0</v>
      </c>
      <c r="AE754">
        <v>0</v>
      </c>
      <c r="AF754">
        <v>1703.3</v>
      </c>
      <c r="AG754">
        <v>529.11</v>
      </c>
      <c r="AH754">
        <v>0</v>
      </c>
      <c r="AI754">
        <v>1</v>
      </c>
      <c r="AJ754">
        <v>1.44</v>
      </c>
      <c r="AK754">
        <v>1</v>
      </c>
      <c r="AL754">
        <v>1</v>
      </c>
      <c r="AM754">
        <v>2</v>
      </c>
      <c r="AN754">
        <v>0</v>
      </c>
      <c r="AO754">
        <v>0</v>
      </c>
      <c r="AP754">
        <v>1</v>
      </c>
      <c r="AQ754">
        <v>1</v>
      </c>
      <c r="AR754">
        <v>0</v>
      </c>
      <c r="AS754" t="s">
        <v>3</v>
      </c>
      <c r="AT754">
        <v>33.26</v>
      </c>
      <c r="AU754" t="s">
        <v>3</v>
      </c>
      <c r="AV754">
        <v>1</v>
      </c>
      <c r="AW754">
        <v>2</v>
      </c>
      <c r="AX754">
        <v>72312192</v>
      </c>
      <c r="AY754">
        <v>1</v>
      </c>
      <c r="AZ754">
        <v>0</v>
      </c>
      <c r="BA754">
        <v>823</v>
      </c>
      <c r="BB754">
        <v>1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56651.757999999994</v>
      </c>
      <c r="BL754">
        <v>17598.1986</v>
      </c>
      <c r="BM754">
        <v>0</v>
      </c>
      <c r="BN754">
        <v>0</v>
      </c>
      <c r="BO754">
        <v>33.26</v>
      </c>
      <c r="BP754">
        <v>1</v>
      </c>
      <c r="BQ754">
        <v>0</v>
      </c>
      <c r="BR754">
        <v>56651.757999999994</v>
      </c>
      <c r="BS754">
        <v>17598.1986</v>
      </c>
      <c r="BT754">
        <v>0</v>
      </c>
      <c r="BU754">
        <v>0</v>
      </c>
      <c r="BV754">
        <v>33.26</v>
      </c>
      <c r="BW754">
        <v>1</v>
      </c>
      <c r="CV754">
        <v>0</v>
      </c>
      <c r="CW754">
        <f>ROUND(Y754*Source!I740*DO754,7)</f>
        <v>2.12864E-2</v>
      </c>
      <c r="CX754">
        <f>ROUND(Y754*Source!I740,7)</f>
        <v>2.12864E-2</v>
      </c>
      <c r="CY754">
        <f>AB754</f>
        <v>2452.75</v>
      </c>
      <c r="CZ754">
        <f>AF754</f>
        <v>1703.3</v>
      </c>
      <c r="DA754">
        <f>AJ754</f>
        <v>1.44</v>
      </c>
      <c r="DB754">
        <f t="shared" si="241"/>
        <v>56651.76</v>
      </c>
      <c r="DC754">
        <f t="shared" si="242"/>
        <v>17598.2</v>
      </c>
      <c r="DD754" t="s">
        <v>3</v>
      </c>
      <c r="DE754" t="s">
        <v>3</v>
      </c>
      <c r="DF754">
        <f t="shared" si="250"/>
        <v>0</v>
      </c>
      <c r="DG754">
        <f>ROUND(ROUND(AF754*AJ754,2)*CX754,2)</f>
        <v>52.21</v>
      </c>
      <c r="DH754">
        <f t="shared" si="236"/>
        <v>11.26</v>
      </c>
      <c r="DI754">
        <f t="shared" si="237"/>
        <v>0</v>
      </c>
      <c r="DJ754">
        <f>DG754+DH754</f>
        <v>63.47</v>
      </c>
      <c r="DK754">
        <v>0</v>
      </c>
      <c r="DL754" t="s">
        <v>927</v>
      </c>
      <c r="DM754">
        <v>6</v>
      </c>
      <c r="DN754" t="s">
        <v>922</v>
      </c>
      <c r="DO754">
        <v>1</v>
      </c>
    </row>
    <row r="755" spans="1:119" x14ac:dyDescent="0.2">
      <c r="A755">
        <f>ROW(Source!A740)</f>
        <v>740</v>
      </c>
      <c r="B755">
        <v>72309884</v>
      </c>
      <c r="C755">
        <v>72312170</v>
      </c>
      <c r="D755">
        <v>70617813</v>
      </c>
      <c r="E755">
        <v>1</v>
      </c>
      <c r="F755">
        <v>1</v>
      </c>
      <c r="G755">
        <v>1</v>
      </c>
      <c r="H755">
        <v>2</v>
      </c>
      <c r="I755" t="s">
        <v>1132</v>
      </c>
      <c r="J755" t="s">
        <v>1133</v>
      </c>
      <c r="K755" t="s">
        <v>1134</v>
      </c>
      <c r="L755">
        <v>1368</v>
      </c>
      <c r="N755">
        <v>1011</v>
      </c>
      <c r="O755" t="s">
        <v>926</v>
      </c>
      <c r="P755" t="s">
        <v>926</v>
      </c>
      <c r="Q755">
        <v>1</v>
      </c>
      <c r="W755">
        <v>0</v>
      </c>
      <c r="X755">
        <v>-771947225</v>
      </c>
      <c r="Y755">
        <f t="shared" si="240"/>
        <v>0.25</v>
      </c>
      <c r="AA755">
        <v>0</v>
      </c>
      <c r="AB755">
        <v>1647.51</v>
      </c>
      <c r="AC755">
        <v>452.68</v>
      </c>
      <c r="AD755">
        <v>0</v>
      </c>
      <c r="AE755">
        <v>0</v>
      </c>
      <c r="AF755">
        <v>1647.51</v>
      </c>
      <c r="AG755">
        <v>452.68</v>
      </c>
      <c r="AH755">
        <v>0</v>
      </c>
      <c r="AI755">
        <v>1</v>
      </c>
      <c r="AJ755">
        <v>1</v>
      </c>
      <c r="AK755">
        <v>1</v>
      </c>
      <c r="AL755">
        <v>1</v>
      </c>
      <c r="AM755">
        <v>-2</v>
      </c>
      <c r="AN755">
        <v>0</v>
      </c>
      <c r="AO755">
        <v>0</v>
      </c>
      <c r="AP755">
        <v>1</v>
      </c>
      <c r="AQ755">
        <v>1</v>
      </c>
      <c r="AR755">
        <v>0</v>
      </c>
      <c r="AS755" t="s">
        <v>3</v>
      </c>
      <c r="AT755">
        <v>0.25</v>
      </c>
      <c r="AU755" t="s">
        <v>3</v>
      </c>
      <c r="AV755">
        <v>1</v>
      </c>
      <c r="AW755">
        <v>2</v>
      </c>
      <c r="AX755">
        <v>72312193</v>
      </c>
      <c r="AY755">
        <v>1</v>
      </c>
      <c r="AZ755">
        <v>0</v>
      </c>
      <c r="BA755">
        <v>824</v>
      </c>
      <c r="BB755">
        <v>1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411.8775</v>
      </c>
      <c r="BL755">
        <v>113.17</v>
      </c>
      <c r="BM755">
        <v>0</v>
      </c>
      <c r="BN755">
        <v>0</v>
      </c>
      <c r="BO755">
        <v>0.25</v>
      </c>
      <c r="BP755">
        <v>1</v>
      </c>
      <c r="BQ755">
        <v>0</v>
      </c>
      <c r="BR755">
        <v>411.8775</v>
      </c>
      <c r="BS755">
        <v>113.17</v>
      </c>
      <c r="BT755">
        <v>0</v>
      </c>
      <c r="BU755">
        <v>0</v>
      </c>
      <c r="BV755">
        <v>0.25</v>
      </c>
      <c r="BW755">
        <v>1</v>
      </c>
      <c r="CV755">
        <v>0</v>
      </c>
      <c r="CW755">
        <f>ROUND(Y755*Source!I740*DO755,7)</f>
        <v>1.6000000000000001E-4</v>
      </c>
      <c r="CX755">
        <f>ROUND(Y755*Source!I740,7)</f>
        <v>1.6000000000000001E-4</v>
      </c>
      <c r="CY755">
        <f>AB755</f>
        <v>1647.51</v>
      </c>
      <c r="CZ755">
        <f>AF755</f>
        <v>1647.51</v>
      </c>
      <c r="DA755">
        <f>AJ755</f>
        <v>1</v>
      </c>
      <c r="DB755">
        <f t="shared" si="241"/>
        <v>411.88</v>
      </c>
      <c r="DC755">
        <f t="shared" si="242"/>
        <v>113.17</v>
      </c>
      <c r="DD755" t="s">
        <v>3</v>
      </c>
      <c r="DE755" t="s">
        <v>3</v>
      </c>
      <c r="DF755">
        <f t="shared" si="250"/>
        <v>0</v>
      </c>
      <c r="DG755">
        <f>ROUND(ROUND(AF755,2)*CX755,2)</f>
        <v>0.26</v>
      </c>
      <c r="DH755">
        <f t="shared" si="236"/>
        <v>7.0000000000000007E-2</v>
      </c>
      <c r="DI755">
        <f t="shared" si="237"/>
        <v>0</v>
      </c>
      <c r="DJ755">
        <f>DG755+DH755</f>
        <v>0.33</v>
      </c>
      <c r="DK755">
        <v>1</v>
      </c>
      <c r="DL755" t="s">
        <v>933</v>
      </c>
      <c r="DM755">
        <v>5</v>
      </c>
      <c r="DN755" t="s">
        <v>922</v>
      </c>
      <c r="DO755">
        <v>1</v>
      </c>
    </row>
    <row r="756" spans="1:119" x14ac:dyDescent="0.2">
      <c r="A756">
        <f>ROW(Source!A740)</f>
        <v>740</v>
      </c>
      <c r="B756">
        <v>72309884</v>
      </c>
      <c r="C756">
        <v>72312170</v>
      </c>
      <c r="D756">
        <v>70617915</v>
      </c>
      <c r="E756">
        <v>1</v>
      </c>
      <c r="F756">
        <v>1</v>
      </c>
      <c r="G756">
        <v>1</v>
      </c>
      <c r="H756">
        <v>2</v>
      </c>
      <c r="I756" t="s">
        <v>1135</v>
      </c>
      <c r="J756" t="s">
        <v>1136</v>
      </c>
      <c r="K756" t="s">
        <v>1137</v>
      </c>
      <c r="L756">
        <v>1368</v>
      </c>
      <c r="N756">
        <v>1011</v>
      </c>
      <c r="O756" t="s">
        <v>926</v>
      </c>
      <c r="P756" t="s">
        <v>926</v>
      </c>
      <c r="Q756">
        <v>1</v>
      </c>
      <c r="W756">
        <v>0</v>
      </c>
      <c r="X756">
        <v>-1738840831</v>
      </c>
      <c r="Y756">
        <f t="shared" si="240"/>
        <v>21</v>
      </c>
      <c r="AA756">
        <v>0</v>
      </c>
      <c r="AB756">
        <v>13.38</v>
      </c>
      <c r="AC756">
        <v>0</v>
      </c>
      <c r="AD756">
        <v>0</v>
      </c>
      <c r="AE756">
        <v>0</v>
      </c>
      <c r="AF756">
        <v>10.37</v>
      </c>
      <c r="AG756">
        <v>0</v>
      </c>
      <c r="AH756">
        <v>0</v>
      </c>
      <c r="AI756">
        <v>1</v>
      </c>
      <c r="AJ756">
        <v>1.29</v>
      </c>
      <c r="AK756">
        <v>1</v>
      </c>
      <c r="AL756">
        <v>1</v>
      </c>
      <c r="AM756">
        <v>2</v>
      </c>
      <c r="AN756">
        <v>0</v>
      </c>
      <c r="AO756">
        <v>0</v>
      </c>
      <c r="AP756">
        <v>1</v>
      </c>
      <c r="AQ756">
        <v>1</v>
      </c>
      <c r="AR756">
        <v>0</v>
      </c>
      <c r="AS756" t="s">
        <v>3</v>
      </c>
      <c r="AT756">
        <v>21</v>
      </c>
      <c r="AU756" t="s">
        <v>3</v>
      </c>
      <c r="AV756">
        <v>1</v>
      </c>
      <c r="AW756">
        <v>2</v>
      </c>
      <c r="AX756">
        <v>72312194</v>
      </c>
      <c r="AY756">
        <v>1</v>
      </c>
      <c r="AZ756">
        <v>0</v>
      </c>
      <c r="BA756">
        <v>825</v>
      </c>
      <c r="BB756">
        <v>1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217.76999999999998</v>
      </c>
      <c r="BL756">
        <v>0</v>
      </c>
      <c r="BM756">
        <v>0</v>
      </c>
      <c r="BN756">
        <v>0</v>
      </c>
      <c r="BO756">
        <v>0</v>
      </c>
      <c r="BP756">
        <v>1</v>
      </c>
      <c r="BQ756">
        <v>0</v>
      </c>
      <c r="BR756">
        <v>217.76999999999998</v>
      </c>
      <c r="BS756">
        <v>0</v>
      </c>
      <c r="BT756">
        <v>0</v>
      </c>
      <c r="BU756">
        <v>0</v>
      </c>
      <c r="BV756">
        <v>0</v>
      </c>
      <c r="BW756">
        <v>1</v>
      </c>
      <c r="CV756">
        <v>0</v>
      </c>
      <c r="CW756">
        <f>ROUND(Y756*Source!I740*DO756,7)</f>
        <v>0</v>
      </c>
      <c r="CX756">
        <f>ROUND(Y756*Source!I740,7)</f>
        <v>1.3440000000000001E-2</v>
      </c>
      <c r="CY756">
        <f>AB756</f>
        <v>13.38</v>
      </c>
      <c r="CZ756">
        <f>AF756</f>
        <v>10.37</v>
      </c>
      <c r="DA756">
        <f>AJ756</f>
        <v>1.29</v>
      </c>
      <c r="DB756">
        <f t="shared" si="241"/>
        <v>217.77</v>
      </c>
      <c r="DC756">
        <f t="shared" si="242"/>
        <v>0</v>
      </c>
      <c r="DD756" t="s">
        <v>3</v>
      </c>
      <c r="DE756" t="s">
        <v>3</v>
      </c>
      <c r="DF756">
        <f t="shared" si="250"/>
        <v>0</v>
      </c>
      <c r="DG756">
        <f>ROUND(ROUND(AF756*AJ756,2)*CX756,2)</f>
        <v>0.18</v>
      </c>
      <c r="DH756">
        <f t="shared" si="236"/>
        <v>0</v>
      </c>
      <c r="DI756">
        <f t="shared" si="237"/>
        <v>0</v>
      </c>
      <c r="DJ756">
        <f>DG756+DH756</f>
        <v>0.18</v>
      </c>
      <c r="DK756">
        <v>0</v>
      </c>
      <c r="DL756" t="s">
        <v>3</v>
      </c>
      <c r="DM756">
        <v>0</v>
      </c>
      <c r="DN756" t="s">
        <v>3</v>
      </c>
      <c r="DO756">
        <v>0</v>
      </c>
    </row>
    <row r="757" spans="1:119" x14ac:dyDescent="0.2">
      <c r="A757">
        <f>ROW(Source!A740)</f>
        <v>740</v>
      </c>
      <c r="B757">
        <v>72309884</v>
      </c>
      <c r="C757">
        <v>72312170</v>
      </c>
      <c r="D757">
        <v>70618558</v>
      </c>
      <c r="E757">
        <v>1</v>
      </c>
      <c r="F757">
        <v>1</v>
      </c>
      <c r="G757">
        <v>1</v>
      </c>
      <c r="H757">
        <v>2</v>
      </c>
      <c r="I757" t="s">
        <v>978</v>
      </c>
      <c r="J757" t="s">
        <v>979</v>
      </c>
      <c r="K757" t="s">
        <v>980</v>
      </c>
      <c r="L757">
        <v>1368</v>
      </c>
      <c r="N757">
        <v>1011</v>
      </c>
      <c r="O757" t="s">
        <v>926</v>
      </c>
      <c r="P757" t="s">
        <v>926</v>
      </c>
      <c r="Q757">
        <v>1</v>
      </c>
      <c r="W757">
        <v>0</v>
      </c>
      <c r="X757">
        <v>-312038840</v>
      </c>
      <c r="Y757">
        <f t="shared" si="240"/>
        <v>1.4</v>
      </c>
      <c r="AA757">
        <v>0</v>
      </c>
      <c r="AB757">
        <v>579.09</v>
      </c>
      <c r="AC757">
        <v>393.89</v>
      </c>
      <c r="AD757">
        <v>0</v>
      </c>
      <c r="AE757">
        <v>0</v>
      </c>
      <c r="AF757">
        <v>579.09</v>
      </c>
      <c r="AG757">
        <v>393.89</v>
      </c>
      <c r="AH757">
        <v>0</v>
      </c>
      <c r="AI757">
        <v>1</v>
      </c>
      <c r="AJ757">
        <v>1</v>
      </c>
      <c r="AK757">
        <v>1</v>
      </c>
      <c r="AL757">
        <v>1</v>
      </c>
      <c r="AM757">
        <v>-2</v>
      </c>
      <c r="AN757">
        <v>0</v>
      </c>
      <c r="AO757">
        <v>0</v>
      </c>
      <c r="AP757">
        <v>1</v>
      </c>
      <c r="AQ757">
        <v>1</v>
      </c>
      <c r="AR757">
        <v>0</v>
      </c>
      <c r="AS757" t="s">
        <v>3</v>
      </c>
      <c r="AT757">
        <v>1.4</v>
      </c>
      <c r="AU757" t="s">
        <v>3</v>
      </c>
      <c r="AV757">
        <v>1</v>
      </c>
      <c r="AW757">
        <v>2</v>
      </c>
      <c r="AX757">
        <v>72312195</v>
      </c>
      <c r="AY757">
        <v>1</v>
      </c>
      <c r="AZ757">
        <v>0</v>
      </c>
      <c r="BA757">
        <v>826</v>
      </c>
      <c r="BB757">
        <v>1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810.726</v>
      </c>
      <c r="BL757">
        <v>551.44599999999991</v>
      </c>
      <c r="BM757">
        <v>0</v>
      </c>
      <c r="BN757">
        <v>0</v>
      </c>
      <c r="BO757">
        <v>1.4</v>
      </c>
      <c r="BP757">
        <v>1</v>
      </c>
      <c r="BQ757">
        <v>0</v>
      </c>
      <c r="BR757">
        <v>810.726</v>
      </c>
      <c r="BS757">
        <v>551.44599999999991</v>
      </c>
      <c r="BT757">
        <v>0</v>
      </c>
      <c r="BU757">
        <v>0</v>
      </c>
      <c r="BV757">
        <v>1.4</v>
      </c>
      <c r="BW757">
        <v>1</v>
      </c>
      <c r="CV757">
        <v>0</v>
      </c>
      <c r="CW757">
        <f>ROUND(Y757*Source!I740*DO757,7)</f>
        <v>8.9599999999999999E-4</v>
      </c>
      <c r="CX757">
        <f>ROUND(Y757*Source!I740,7)</f>
        <v>8.9599999999999999E-4</v>
      </c>
      <c r="CY757">
        <f>AB757</f>
        <v>579.09</v>
      </c>
      <c r="CZ757">
        <f>AF757</f>
        <v>579.09</v>
      </c>
      <c r="DA757">
        <f>AJ757</f>
        <v>1</v>
      </c>
      <c r="DB757">
        <f t="shared" si="241"/>
        <v>810.73</v>
      </c>
      <c r="DC757">
        <f t="shared" si="242"/>
        <v>551.45000000000005</v>
      </c>
      <c r="DD757" t="s">
        <v>3</v>
      </c>
      <c r="DE757" t="s">
        <v>3</v>
      </c>
      <c r="DF757">
        <f t="shared" si="250"/>
        <v>0</v>
      </c>
      <c r="DG757">
        <f t="shared" ref="DG757:DG772" si="251">ROUND(ROUND(AF757,2)*CX757,2)</f>
        <v>0.52</v>
      </c>
      <c r="DH757">
        <f t="shared" si="236"/>
        <v>0.35</v>
      </c>
      <c r="DI757">
        <f t="shared" si="237"/>
        <v>0</v>
      </c>
      <c r="DJ757">
        <f>DG757+DH757</f>
        <v>0.87</v>
      </c>
      <c r="DK757">
        <v>1</v>
      </c>
      <c r="DL757" t="s">
        <v>947</v>
      </c>
      <c r="DM757">
        <v>4</v>
      </c>
      <c r="DN757" t="s">
        <v>922</v>
      </c>
      <c r="DO757">
        <v>1</v>
      </c>
    </row>
    <row r="758" spans="1:119" x14ac:dyDescent="0.2">
      <c r="A758">
        <f>ROW(Source!A740)</f>
        <v>740</v>
      </c>
      <c r="B758">
        <v>72309884</v>
      </c>
      <c r="C758">
        <v>72312170</v>
      </c>
      <c r="D758">
        <v>70567763</v>
      </c>
      <c r="E758">
        <v>1</v>
      </c>
      <c r="F758">
        <v>1</v>
      </c>
      <c r="G758">
        <v>1</v>
      </c>
      <c r="H758">
        <v>3</v>
      </c>
      <c r="I758" t="s">
        <v>1064</v>
      </c>
      <c r="J758" t="s">
        <v>1065</v>
      </c>
      <c r="K758" t="s">
        <v>1066</v>
      </c>
      <c r="L758">
        <v>1339</v>
      </c>
      <c r="N758">
        <v>1007</v>
      </c>
      <c r="O758" t="s">
        <v>231</v>
      </c>
      <c r="P758" t="s">
        <v>231</v>
      </c>
      <c r="Q758">
        <v>1</v>
      </c>
      <c r="W758">
        <v>0</v>
      </c>
      <c r="X758">
        <v>727623859</v>
      </c>
      <c r="Y758">
        <f t="shared" si="240"/>
        <v>1.75</v>
      </c>
      <c r="AA758">
        <v>31.42</v>
      </c>
      <c r="AB758">
        <v>0</v>
      </c>
      <c r="AC758">
        <v>0</v>
      </c>
      <c r="AD758">
        <v>0</v>
      </c>
      <c r="AE758">
        <v>35.71</v>
      </c>
      <c r="AF758">
        <v>0</v>
      </c>
      <c r="AG758">
        <v>0</v>
      </c>
      <c r="AH758">
        <v>0</v>
      </c>
      <c r="AI758">
        <v>0.88</v>
      </c>
      <c r="AJ758">
        <v>1</v>
      </c>
      <c r="AK758">
        <v>1</v>
      </c>
      <c r="AL758">
        <v>1</v>
      </c>
      <c r="AM758">
        <v>2</v>
      </c>
      <c r="AN758">
        <v>0</v>
      </c>
      <c r="AO758">
        <v>0</v>
      </c>
      <c r="AP758">
        <v>1</v>
      </c>
      <c r="AQ758">
        <v>1</v>
      </c>
      <c r="AR758">
        <v>0</v>
      </c>
      <c r="AS758" t="s">
        <v>3</v>
      </c>
      <c r="AT758">
        <v>1.75</v>
      </c>
      <c r="AU758" t="s">
        <v>3</v>
      </c>
      <c r="AV758">
        <v>0</v>
      </c>
      <c r="AW758">
        <v>2</v>
      </c>
      <c r="AX758">
        <v>72312196</v>
      </c>
      <c r="AY758">
        <v>1</v>
      </c>
      <c r="AZ758">
        <v>0</v>
      </c>
      <c r="BA758">
        <v>827</v>
      </c>
      <c r="BB758">
        <v>1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62.4925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1</v>
      </c>
      <c r="BQ758">
        <v>62.4925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1</v>
      </c>
      <c r="CV758">
        <v>0</v>
      </c>
      <c r="CW758">
        <v>0</v>
      </c>
      <c r="CX758">
        <f>ROUND(Y758*Source!I740,7)</f>
        <v>1.1199999999999999E-3</v>
      </c>
      <c r="CY758">
        <f t="shared" ref="CY758:CY768" si="252">AA758</f>
        <v>31.42</v>
      </c>
      <c r="CZ758">
        <f t="shared" ref="CZ758:CZ768" si="253">AE758</f>
        <v>35.71</v>
      </c>
      <c r="DA758">
        <f t="shared" ref="DA758:DA768" si="254">AI758</f>
        <v>0.88</v>
      </c>
      <c r="DB758">
        <f t="shared" si="241"/>
        <v>62.49</v>
      </c>
      <c r="DC758">
        <f t="shared" si="242"/>
        <v>0</v>
      </c>
      <c r="DD758" t="s">
        <v>3</v>
      </c>
      <c r="DE758" t="s">
        <v>3</v>
      </c>
      <c r="DF758">
        <f>ROUND(ROUND(AE758*AI758,2)*CX758,2)</f>
        <v>0.04</v>
      </c>
      <c r="DG758">
        <f t="shared" si="251"/>
        <v>0</v>
      </c>
      <c r="DH758">
        <f t="shared" si="236"/>
        <v>0</v>
      </c>
      <c r="DI758">
        <f t="shared" si="237"/>
        <v>0</v>
      </c>
      <c r="DJ758">
        <f t="shared" ref="DJ758:DJ768" si="255">DF758</f>
        <v>0.04</v>
      </c>
      <c r="DK758">
        <v>0</v>
      </c>
      <c r="DL758" t="s">
        <v>3</v>
      </c>
      <c r="DM758">
        <v>0</v>
      </c>
      <c r="DN758" t="s">
        <v>3</v>
      </c>
      <c r="DO758">
        <v>0</v>
      </c>
    </row>
    <row r="759" spans="1:119" x14ac:dyDescent="0.2">
      <c r="A759">
        <f>ROW(Source!A740)</f>
        <v>740</v>
      </c>
      <c r="B759">
        <v>72309884</v>
      </c>
      <c r="C759">
        <v>72312170</v>
      </c>
      <c r="D759">
        <v>70567775</v>
      </c>
      <c r="E759">
        <v>1</v>
      </c>
      <c r="F759">
        <v>1</v>
      </c>
      <c r="G759">
        <v>1</v>
      </c>
      <c r="H759">
        <v>3</v>
      </c>
      <c r="I759" t="s">
        <v>951</v>
      </c>
      <c r="J759" t="s">
        <v>952</v>
      </c>
      <c r="K759" t="s">
        <v>953</v>
      </c>
      <c r="L759">
        <v>1383</v>
      </c>
      <c r="N759">
        <v>1013</v>
      </c>
      <c r="O759" t="s">
        <v>954</v>
      </c>
      <c r="P759" t="s">
        <v>954</v>
      </c>
      <c r="Q759">
        <v>1</v>
      </c>
      <c r="W759">
        <v>0</v>
      </c>
      <c r="X759">
        <v>-182421198</v>
      </c>
      <c r="Y759">
        <f t="shared" ref="Y759:Y781" si="256">AT759</f>
        <v>2.64</v>
      </c>
      <c r="AA759">
        <v>9.35</v>
      </c>
      <c r="AB759">
        <v>0</v>
      </c>
      <c r="AC759">
        <v>0</v>
      </c>
      <c r="AD759">
        <v>0</v>
      </c>
      <c r="AE759">
        <v>9.35</v>
      </c>
      <c r="AF759">
        <v>0</v>
      </c>
      <c r="AG759">
        <v>0</v>
      </c>
      <c r="AH759">
        <v>0</v>
      </c>
      <c r="AI759">
        <v>1</v>
      </c>
      <c r="AJ759">
        <v>1</v>
      </c>
      <c r="AK759">
        <v>1</v>
      </c>
      <c r="AL759">
        <v>1</v>
      </c>
      <c r="AM759">
        <v>-2</v>
      </c>
      <c r="AN759">
        <v>0</v>
      </c>
      <c r="AO759">
        <v>0</v>
      </c>
      <c r="AP759">
        <v>1</v>
      </c>
      <c r="AQ759">
        <v>1</v>
      </c>
      <c r="AR759">
        <v>0</v>
      </c>
      <c r="AS759" t="s">
        <v>3</v>
      </c>
      <c r="AT759">
        <v>2.64</v>
      </c>
      <c r="AU759" t="s">
        <v>3</v>
      </c>
      <c r="AV759">
        <v>0</v>
      </c>
      <c r="AW759">
        <v>2</v>
      </c>
      <c r="AX759">
        <v>72312197</v>
      </c>
      <c r="AY759">
        <v>1</v>
      </c>
      <c r="AZ759">
        <v>0</v>
      </c>
      <c r="BA759">
        <v>828</v>
      </c>
      <c r="BB759">
        <v>1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24.684000000000001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1</v>
      </c>
      <c r="BQ759">
        <v>24.684000000000001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1</v>
      </c>
      <c r="CV759">
        <v>0</v>
      </c>
      <c r="CW759">
        <v>0</v>
      </c>
      <c r="CX759">
        <f>ROUND(Y759*Source!I740,7)</f>
        <v>1.6896000000000001E-3</v>
      </c>
      <c r="CY759">
        <f t="shared" si="252"/>
        <v>9.35</v>
      </c>
      <c r="CZ759">
        <f t="shared" si="253"/>
        <v>9.35</v>
      </c>
      <c r="DA759">
        <f t="shared" si="254"/>
        <v>1</v>
      </c>
      <c r="DB759">
        <f t="shared" ref="DB759:DB781" si="257">ROUND(ROUND(AT759*CZ759,2),6)</f>
        <v>24.68</v>
      </c>
      <c r="DC759">
        <f t="shared" ref="DC759:DC781" si="258">ROUND(ROUND(AT759*AG759,2),6)</f>
        <v>0</v>
      </c>
      <c r="DD759" t="s">
        <v>3</v>
      </c>
      <c r="DE759" t="s">
        <v>3</v>
      </c>
      <c r="DF759">
        <f>ROUND(ROUND(AE759,2)*CX759,2)</f>
        <v>0.02</v>
      </c>
      <c r="DG759">
        <f t="shared" si="251"/>
        <v>0</v>
      </c>
      <c r="DH759">
        <f t="shared" si="236"/>
        <v>0</v>
      </c>
      <c r="DI759">
        <f t="shared" si="237"/>
        <v>0</v>
      </c>
      <c r="DJ759">
        <f t="shared" si="255"/>
        <v>0.02</v>
      </c>
      <c r="DK759">
        <v>1</v>
      </c>
      <c r="DL759" t="s">
        <v>3</v>
      </c>
      <c r="DM759">
        <v>0</v>
      </c>
      <c r="DN759" t="s">
        <v>3</v>
      </c>
      <c r="DO759">
        <v>0</v>
      </c>
    </row>
    <row r="760" spans="1:119" x14ac:dyDescent="0.2">
      <c r="A760">
        <f>ROW(Source!A740)</f>
        <v>740</v>
      </c>
      <c r="B760">
        <v>72309884</v>
      </c>
      <c r="C760">
        <v>72312170</v>
      </c>
      <c r="D760">
        <v>70568070</v>
      </c>
      <c r="E760">
        <v>1</v>
      </c>
      <c r="F760">
        <v>1</v>
      </c>
      <c r="G760">
        <v>1</v>
      </c>
      <c r="H760">
        <v>3</v>
      </c>
      <c r="I760" t="s">
        <v>1067</v>
      </c>
      <c r="J760" t="s">
        <v>1068</v>
      </c>
      <c r="K760" t="s">
        <v>1069</v>
      </c>
      <c r="L760">
        <v>1327</v>
      </c>
      <c r="N760">
        <v>1005</v>
      </c>
      <c r="O760" t="s">
        <v>1070</v>
      </c>
      <c r="P760" t="s">
        <v>1070</v>
      </c>
      <c r="Q760">
        <v>1</v>
      </c>
      <c r="W760">
        <v>0</v>
      </c>
      <c r="X760">
        <v>-1496155470</v>
      </c>
      <c r="Y760">
        <f t="shared" si="256"/>
        <v>5.6</v>
      </c>
      <c r="AA760">
        <v>14.24</v>
      </c>
      <c r="AB760">
        <v>0</v>
      </c>
      <c r="AC760">
        <v>0</v>
      </c>
      <c r="AD760">
        <v>0</v>
      </c>
      <c r="AE760">
        <v>12.83</v>
      </c>
      <c r="AF760">
        <v>0</v>
      </c>
      <c r="AG760">
        <v>0</v>
      </c>
      <c r="AH760">
        <v>0</v>
      </c>
      <c r="AI760">
        <v>1.1100000000000001</v>
      </c>
      <c r="AJ760">
        <v>1</v>
      </c>
      <c r="AK760">
        <v>1</v>
      </c>
      <c r="AL760">
        <v>1</v>
      </c>
      <c r="AM760">
        <v>2</v>
      </c>
      <c r="AN760">
        <v>0</v>
      </c>
      <c r="AO760">
        <v>0</v>
      </c>
      <c r="AP760">
        <v>1</v>
      </c>
      <c r="AQ760">
        <v>1</v>
      </c>
      <c r="AR760">
        <v>0</v>
      </c>
      <c r="AS760" t="s">
        <v>3</v>
      </c>
      <c r="AT760">
        <v>5.6</v>
      </c>
      <c r="AU760" t="s">
        <v>3</v>
      </c>
      <c r="AV760">
        <v>0</v>
      </c>
      <c r="AW760">
        <v>2</v>
      </c>
      <c r="AX760">
        <v>72312198</v>
      </c>
      <c r="AY760">
        <v>1</v>
      </c>
      <c r="AZ760">
        <v>0</v>
      </c>
      <c r="BA760">
        <v>829</v>
      </c>
      <c r="BB760">
        <v>1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71.847999999999999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1</v>
      </c>
      <c r="BQ760">
        <v>71.847999999999999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1</v>
      </c>
      <c r="CV760">
        <v>0</v>
      </c>
      <c r="CW760">
        <v>0</v>
      </c>
      <c r="CX760">
        <f>ROUND(Y760*Source!I740,7)</f>
        <v>3.5839999999999999E-3</v>
      </c>
      <c r="CY760">
        <f t="shared" si="252"/>
        <v>14.24</v>
      </c>
      <c r="CZ760">
        <f t="shared" si="253"/>
        <v>12.83</v>
      </c>
      <c r="DA760">
        <f t="shared" si="254"/>
        <v>1.1100000000000001</v>
      </c>
      <c r="DB760">
        <f t="shared" si="257"/>
        <v>71.849999999999994</v>
      </c>
      <c r="DC760">
        <f t="shared" si="258"/>
        <v>0</v>
      </c>
      <c r="DD760" t="s">
        <v>3</v>
      </c>
      <c r="DE760" t="s">
        <v>3</v>
      </c>
      <c r="DF760">
        <f t="shared" ref="DF760:DF768" si="259">ROUND(ROUND(AE760*AI760,2)*CX760,2)</f>
        <v>0.05</v>
      </c>
      <c r="DG760">
        <f t="shared" si="251"/>
        <v>0</v>
      </c>
      <c r="DH760">
        <f t="shared" si="236"/>
        <v>0</v>
      </c>
      <c r="DI760">
        <f t="shared" si="237"/>
        <v>0</v>
      </c>
      <c r="DJ760">
        <f t="shared" si="255"/>
        <v>0.05</v>
      </c>
      <c r="DK760">
        <v>0</v>
      </c>
      <c r="DL760" t="s">
        <v>3</v>
      </c>
      <c r="DM760">
        <v>0</v>
      </c>
      <c r="DN760" t="s">
        <v>3</v>
      </c>
      <c r="DO760">
        <v>0</v>
      </c>
    </row>
    <row r="761" spans="1:119" x14ac:dyDescent="0.2">
      <c r="A761">
        <f>ROW(Source!A740)</f>
        <v>740</v>
      </c>
      <c r="B761">
        <v>72309884</v>
      </c>
      <c r="C761">
        <v>72312170</v>
      </c>
      <c r="D761">
        <v>70569321</v>
      </c>
      <c r="E761">
        <v>1</v>
      </c>
      <c r="F761">
        <v>1</v>
      </c>
      <c r="G761">
        <v>1</v>
      </c>
      <c r="H761">
        <v>3</v>
      </c>
      <c r="I761" t="s">
        <v>1138</v>
      </c>
      <c r="J761" t="s">
        <v>1139</v>
      </c>
      <c r="K761" t="s">
        <v>1140</v>
      </c>
      <c r="L761">
        <v>1348</v>
      </c>
      <c r="N761">
        <v>1009</v>
      </c>
      <c r="O761" t="s">
        <v>236</v>
      </c>
      <c r="P761" t="s">
        <v>236</v>
      </c>
      <c r="Q761">
        <v>1000</v>
      </c>
      <c r="W761">
        <v>0</v>
      </c>
      <c r="X761">
        <v>1479353699</v>
      </c>
      <c r="Y761">
        <f t="shared" si="256"/>
        <v>3.6999999999999998E-2</v>
      </c>
      <c r="AA761">
        <v>85761.36</v>
      </c>
      <c r="AB761">
        <v>0</v>
      </c>
      <c r="AC761">
        <v>0</v>
      </c>
      <c r="AD761">
        <v>0</v>
      </c>
      <c r="AE761">
        <v>70296.2</v>
      </c>
      <c r="AF761">
        <v>0</v>
      </c>
      <c r="AG761">
        <v>0</v>
      </c>
      <c r="AH761">
        <v>0</v>
      </c>
      <c r="AI761">
        <v>1.22</v>
      </c>
      <c r="AJ761">
        <v>1</v>
      </c>
      <c r="AK761">
        <v>1</v>
      </c>
      <c r="AL761">
        <v>1</v>
      </c>
      <c r="AM761">
        <v>2</v>
      </c>
      <c r="AN761">
        <v>0</v>
      </c>
      <c r="AO761">
        <v>0</v>
      </c>
      <c r="AP761">
        <v>1</v>
      </c>
      <c r="AQ761">
        <v>1</v>
      </c>
      <c r="AR761">
        <v>0</v>
      </c>
      <c r="AS761" t="s">
        <v>3</v>
      </c>
      <c r="AT761">
        <v>3.6999999999999998E-2</v>
      </c>
      <c r="AU761" t="s">
        <v>3</v>
      </c>
      <c r="AV761">
        <v>0</v>
      </c>
      <c r="AW761">
        <v>2</v>
      </c>
      <c r="AX761">
        <v>72312199</v>
      </c>
      <c r="AY761">
        <v>1</v>
      </c>
      <c r="AZ761">
        <v>0</v>
      </c>
      <c r="BA761">
        <v>830</v>
      </c>
      <c r="BB761">
        <v>1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2600.9593999999997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1</v>
      </c>
      <c r="BQ761">
        <v>2600.9593999999997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1</v>
      </c>
      <c r="CV761">
        <v>0</v>
      </c>
      <c r="CW761">
        <v>0</v>
      </c>
      <c r="CX761">
        <f>ROUND(Y761*Source!I740,7)</f>
        <v>2.37E-5</v>
      </c>
      <c r="CY761">
        <f t="shared" si="252"/>
        <v>85761.36</v>
      </c>
      <c r="CZ761">
        <f t="shared" si="253"/>
        <v>70296.2</v>
      </c>
      <c r="DA761">
        <f t="shared" si="254"/>
        <v>1.22</v>
      </c>
      <c r="DB761">
        <f t="shared" si="257"/>
        <v>2600.96</v>
      </c>
      <c r="DC761">
        <f t="shared" si="258"/>
        <v>0</v>
      </c>
      <c r="DD761" t="s">
        <v>3</v>
      </c>
      <c r="DE761" t="s">
        <v>3</v>
      </c>
      <c r="DF761">
        <f t="shared" si="259"/>
        <v>2.0299999999999998</v>
      </c>
      <c r="DG761">
        <f t="shared" si="251"/>
        <v>0</v>
      </c>
      <c r="DH761">
        <f t="shared" si="236"/>
        <v>0</v>
      </c>
      <c r="DI761">
        <f t="shared" si="237"/>
        <v>0</v>
      </c>
      <c r="DJ761">
        <f t="shared" si="255"/>
        <v>2.0299999999999998</v>
      </c>
      <c r="DK761">
        <v>0</v>
      </c>
      <c r="DL761" t="s">
        <v>3</v>
      </c>
      <c r="DM761">
        <v>0</v>
      </c>
      <c r="DN761" t="s">
        <v>3</v>
      </c>
      <c r="DO761">
        <v>0</v>
      </c>
    </row>
    <row r="762" spans="1:119" x14ac:dyDescent="0.2">
      <c r="A762">
        <f>ROW(Source!A740)</f>
        <v>740</v>
      </c>
      <c r="B762">
        <v>72309884</v>
      </c>
      <c r="C762">
        <v>72312170</v>
      </c>
      <c r="D762">
        <v>70571132</v>
      </c>
      <c r="E762">
        <v>1</v>
      </c>
      <c r="F762">
        <v>1</v>
      </c>
      <c r="G762">
        <v>1</v>
      </c>
      <c r="H762">
        <v>3</v>
      </c>
      <c r="I762" t="s">
        <v>1141</v>
      </c>
      <c r="J762" t="s">
        <v>1142</v>
      </c>
      <c r="K762" t="s">
        <v>1143</v>
      </c>
      <c r="L762">
        <v>1348</v>
      </c>
      <c r="N762">
        <v>1009</v>
      </c>
      <c r="O762" t="s">
        <v>236</v>
      </c>
      <c r="P762" t="s">
        <v>236</v>
      </c>
      <c r="Q762">
        <v>1000</v>
      </c>
      <c r="W762">
        <v>0</v>
      </c>
      <c r="X762">
        <v>-752987163</v>
      </c>
      <c r="Y762">
        <f t="shared" si="256"/>
        <v>0.05</v>
      </c>
      <c r="AA762">
        <v>7068.57</v>
      </c>
      <c r="AB762">
        <v>0</v>
      </c>
      <c r="AC762">
        <v>0</v>
      </c>
      <c r="AD762">
        <v>0</v>
      </c>
      <c r="AE762">
        <v>5275.05</v>
      </c>
      <c r="AF762">
        <v>0</v>
      </c>
      <c r="AG762">
        <v>0</v>
      </c>
      <c r="AH762">
        <v>0</v>
      </c>
      <c r="AI762">
        <v>1.34</v>
      </c>
      <c r="AJ762">
        <v>1</v>
      </c>
      <c r="AK762">
        <v>1</v>
      </c>
      <c r="AL762">
        <v>1</v>
      </c>
      <c r="AM762">
        <v>2</v>
      </c>
      <c r="AN762">
        <v>0</v>
      </c>
      <c r="AO762">
        <v>0</v>
      </c>
      <c r="AP762">
        <v>1</v>
      </c>
      <c r="AQ762">
        <v>1</v>
      </c>
      <c r="AR762">
        <v>0</v>
      </c>
      <c r="AS762" t="s">
        <v>3</v>
      </c>
      <c r="AT762">
        <v>0.05</v>
      </c>
      <c r="AU762" t="s">
        <v>3</v>
      </c>
      <c r="AV762">
        <v>0</v>
      </c>
      <c r="AW762">
        <v>2</v>
      </c>
      <c r="AX762">
        <v>72312200</v>
      </c>
      <c r="AY762">
        <v>1</v>
      </c>
      <c r="AZ762">
        <v>0</v>
      </c>
      <c r="BA762">
        <v>831</v>
      </c>
      <c r="BB762">
        <v>1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263.7525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1</v>
      </c>
      <c r="BQ762">
        <v>263.7525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1</v>
      </c>
      <c r="CV762">
        <v>0</v>
      </c>
      <c r="CW762">
        <v>0</v>
      </c>
      <c r="CX762">
        <f>ROUND(Y762*Source!I740,7)</f>
        <v>3.1999999999999999E-5</v>
      </c>
      <c r="CY762">
        <f t="shared" si="252"/>
        <v>7068.57</v>
      </c>
      <c r="CZ762">
        <f t="shared" si="253"/>
        <v>5275.05</v>
      </c>
      <c r="DA762">
        <f t="shared" si="254"/>
        <v>1.34</v>
      </c>
      <c r="DB762">
        <f t="shared" si="257"/>
        <v>263.75</v>
      </c>
      <c r="DC762">
        <f t="shared" si="258"/>
        <v>0</v>
      </c>
      <c r="DD762" t="s">
        <v>3</v>
      </c>
      <c r="DE762" t="s">
        <v>3</v>
      </c>
      <c r="DF762">
        <f t="shared" si="259"/>
        <v>0.23</v>
      </c>
      <c r="DG762">
        <f t="shared" si="251"/>
        <v>0</v>
      </c>
      <c r="DH762">
        <f t="shared" si="236"/>
        <v>0</v>
      </c>
      <c r="DI762">
        <f t="shared" si="237"/>
        <v>0</v>
      </c>
      <c r="DJ762">
        <f t="shared" si="255"/>
        <v>0.23</v>
      </c>
      <c r="DK762">
        <v>0</v>
      </c>
      <c r="DL762" t="s">
        <v>3</v>
      </c>
      <c r="DM762">
        <v>0</v>
      </c>
      <c r="DN762" t="s">
        <v>3</v>
      </c>
      <c r="DO762">
        <v>0</v>
      </c>
    </row>
    <row r="763" spans="1:119" x14ac:dyDescent="0.2">
      <c r="A763">
        <f>ROW(Source!A740)</f>
        <v>740</v>
      </c>
      <c r="B763">
        <v>72309884</v>
      </c>
      <c r="C763">
        <v>72312170</v>
      </c>
      <c r="D763">
        <v>70571462</v>
      </c>
      <c r="E763">
        <v>1</v>
      </c>
      <c r="F763">
        <v>1</v>
      </c>
      <c r="G763">
        <v>1</v>
      </c>
      <c r="H763">
        <v>3</v>
      </c>
      <c r="I763" t="s">
        <v>346</v>
      </c>
      <c r="J763" t="s">
        <v>348</v>
      </c>
      <c r="K763" t="s">
        <v>347</v>
      </c>
      <c r="L763">
        <v>1339</v>
      </c>
      <c r="N763">
        <v>1007</v>
      </c>
      <c r="O763" t="s">
        <v>231</v>
      </c>
      <c r="P763" t="s">
        <v>231</v>
      </c>
      <c r="Q763">
        <v>1</v>
      </c>
      <c r="W763">
        <v>0</v>
      </c>
      <c r="X763">
        <v>-589483688</v>
      </c>
      <c r="Y763">
        <f t="shared" si="256"/>
        <v>12.5</v>
      </c>
      <c r="AA763">
        <v>7840.24</v>
      </c>
      <c r="AB763">
        <v>0</v>
      </c>
      <c r="AC763">
        <v>0</v>
      </c>
      <c r="AD763">
        <v>0</v>
      </c>
      <c r="AE763">
        <v>5444.61</v>
      </c>
      <c r="AF763">
        <v>0</v>
      </c>
      <c r="AG763">
        <v>0</v>
      </c>
      <c r="AH763">
        <v>0</v>
      </c>
      <c r="AI763">
        <v>1.44</v>
      </c>
      <c r="AJ763">
        <v>1</v>
      </c>
      <c r="AK763">
        <v>1</v>
      </c>
      <c r="AL763">
        <v>1</v>
      </c>
      <c r="AM763">
        <v>0</v>
      </c>
      <c r="AN763">
        <v>0</v>
      </c>
      <c r="AO763">
        <v>0</v>
      </c>
      <c r="AP763">
        <v>1</v>
      </c>
      <c r="AQ763">
        <v>0</v>
      </c>
      <c r="AR763">
        <v>0</v>
      </c>
      <c r="AS763" t="s">
        <v>3</v>
      </c>
      <c r="AT763">
        <v>12.5</v>
      </c>
      <c r="AU763" t="s">
        <v>3</v>
      </c>
      <c r="AV763">
        <v>0</v>
      </c>
      <c r="AW763">
        <v>1</v>
      </c>
      <c r="AX763">
        <v>-1</v>
      </c>
      <c r="AY763">
        <v>0</v>
      </c>
      <c r="AZ763">
        <v>0</v>
      </c>
      <c r="BA763" t="s">
        <v>3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CV763">
        <v>0</v>
      </c>
      <c r="CW763">
        <v>0</v>
      </c>
      <c r="CX763">
        <f>ROUND(Y763*Source!I740,7)</f>
        <v>8.0000000000000002E-3</v>
      </c>
      <c r="CY763">
        <f t="shared" si="252"/>
        <v>7840.24</v>
      </c>
      <c r="CZ763">
        <f t="shared" si="253"/>
        <v>5444.61</v>
      </c>
      <c r="DA763">
        <f t="shared" si="254"/>
        <v>1.44</v>
      </c>
      <c r="DB763">
        <f t="shared" si="257"/>
        <v>68057.63</v>
      </c>
      <c r="DC763">
        <f t="shared" si="258"/>
        <v>0</v>
      </c>
      <c r="DD763" t="s">
        <v>3</v>
      </c>
      <c r="DE763" t="s">
        <v>3</v>
      </c>
      <c r="DF763">
        <f t="shared" si="259"/>
        <v>62.72</v>
      </c>
      <c r="DG763">
        <f t="shared" si="251"/>
        <v>0</v>
      </c>
      <c r="DH763">
        <f t="shared" si="236"/>
        <v>0</v>
      </c>
      <c r="DI763">
        <f t="shared" si="237"/>
        <v>0</v>
      </c>
      <c r="DJ763">
        <f t="shared" si="255"/>
        <v>62.72</v>
      </c>
      <c r="DK763">
        <v>0</v>
      </c>
      <c r="DL763" t="s">
        <v>3</v>
      </c>
      <c r="DM763">
        <v>0</v>
      </c>
      <c r="DN763" t="s">
        <v>3</v>
      </c>
      <c r="DO763">
        <v>0</v>
      </c>
    </row>
    <row r="764" spans="1:119" x14ac:dyDescent="0.2">
      <c r="A764">
        <f>ROW(Source!A740)</f>
        <v>740</v>
      </c>
      <c r="B764">
        <v>72309884</v>
      </c>
      <c r="C764">
        <v>72312170</v>
      </c>
      <c r="D764">
        <v>70576492</v>
      </c>
      <c r="E764">
        <v>1</v>
      </c>
      <c r="F764">
        <v>1</v>
      </c>
      <c r="G764">
        <v>1</v>
      </c>
      <c r="H764">
        <v>3</v>
      </c>
      <c r="I764" t="s">
        <v>1144</v>
      </c>
      <c r="J764" t="s">
        <v>1145</v>
      </c>
      <c r="K764" t="s">
        <v>1146</v>
      </c>
      <c r="L764">
        <v>1348</v>
      </c>
      <c r="N764">
        <v>1009</v>
      </c>
      <c r="O764" t="s">
        <v>236</v>
      </c>
      <c r="P764" t="s">
        <v>236</v>
      </c>
      <c r="Q764">
        <v>1000</v>
      </c>
      <c r="W764">
        <v>0</v>
      </c>
      <c r="X764">
        <v>1897739153</v>
      </c>
      <c r="Y764">
        <f t="shared" si="256"/>
        <v>0.04</v>
      </c>
      <c r="AA764">
        <v>53629.8</v>
      </c>
      <c r="AB764">
        <v>0</v>
      </c>
      <c r="AC764">
        <v>0</v>
      </c>
      <c r="AD764">
        <v>0</v>
      </c>
      <c r="AE764">
        <v>60258.2</v>
      </c>
      <c r="AF764">
        <v>0</v>
      </c>
      <c r="AG764">
        <v>0</v>
      </c>
      <c r="AH764">
        <v>0</v>
      </c>
      <c r="AI764">
        <v>0.89</v>
      </c>
      <c r="AJ764">
        <v>1</v>
      </c>
      <c r="AK764">
        <v>1</v>
      </c>
      <c r="AL764">
        <v>1</v>
      </c>
      <c r="AM764">
        <v>2</v>
      </c>
      <c r="AN764">
        <v>0</v>
      </c>
      <c r="AO764">
        <v>0</v>
      </c>
      <c r="AP764">
        <v>1</v>
      </c>
      <c r="AQ764">
        <v>1</v>
      </c>
      <c r="AR764">
        <v>0</v>
      </c>
      <c r="AS764" t="s">
        <v>3</v>
      </c>
      <c r="AT764">
        <v>0.04</v>
      </c>
      <c r="AU764" t="s">
        <v>3</v>
      </c>
      <c r="AV764">
        <v>0</v>
      </c>
      <c r="AW764">
        <v>2</v>
      </c>
      <c r="AX764">
        <v>72312202</v>
      </c>
      <c r="AY764">
        <v>1</v>
      </c>
      <c r="AZ764">
        <v>0</v>
      </c>
      <c r="BA764">
        <v>833</v>
      </c>
      <c r="BB764">
        <v>1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2410.328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1</v>
      </c>
      <c r="BQ764">
        <v>2410.328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1</v>
      </c>
      <c r="CV764">
        <v>0</v>
      </c>
      <c r="CW764">
        <v>0</v>
      </c>
      <c r="CX764">
        <f>ROUND(Y764*Source!I740,7)</f>
        <v>2.5599999999999999E-5</v>
      </c>
      <c r="CY764">
        <f t="shared" si="252"/>
        <v>53629.8</v>
      </c>
      <c r="CZ764">
        <f t="shared" si="253"/>
        <v>60258.2</v>
      </c>
      <c r="DA764">
        <f t="shared" si="254"/>
        <v>0.89</v>
      </c>
      <c r="DB764">
        <f t="shared" si="257"/>
        <v>2410.33</v>
      </c>
      <c r="DC764">
        <f t="shared" si="258"/>
        <v>0</v>
      </c>
      <c r="DD764" t="s">
        <v>3</v>
      </c>
      <c r="DE764" t="s">
        <v>3</v>
      </c>
      <c r="DF764">
        <f t="shared" si="259"/>
        <v>1.37</v>
      </c>
      <c r="DG764">
        <f t="shared" si="251"/>
        <v>0</v>
      </c>
      <c r="DH764">
        <f t="shared" si="236"/>
        <v>0</v>
      </c>
      <c r="DI764">
        <f t="shared" si="237"/>
        <v>0</v>
      </c>
      <c r="DJ764">
        <f t="shared" si="255"/>
        <v>1.37</v>
      </c>
      <c r="DK764">
        <v>0</v>
      </c>
      <c r="DL764" t="s">
        <v>3</v>
      </c>
      <c r="DM764">
        <v>0</v>
      </c>
      <c r="DN764" t="s">
        <v>3</v>
      </c>
      <c r="DO764">
        <v>0</v>
      </c>
    </row>
    <row r="765" spans="1:119" x14ac:dyDescent="0.2">
      <c r="A765">
        <f>ROW(Source!A740)</f>
        <v>740</v>
      </c>
      <c r="B765">
        <v>72309884</v>
      </c>
      <c r="C765">
        <v>72312170</v>
      </c>
      <c r="D765">
        <v>70578629</v>
      </c>
      <c r="E765">
        <v>1</v>
      </c>
      <c r="F765">
        <v>1</v>
      </c>
      <c r="G765">
        <v>1</v>
      </c>
      <c r="H765">
        <v>3</v>
      </c>
      <c r="I765" t="s">
        <v>1147</v>
      </c>
      <c r="J765" t="s">
        <v>1148</v>
      </c>
      <c r="K765" t="s">
        <v>1149</v>
      </c>
      <c r="L765">
        <v>1339</v>
      </c>
      <c r="N765">
        <v>1007</v>
      </c>
      <c r="O765" t="s">
        <v>231</v>
      </c>
      <c r="P765" t="s">
        <v>231</v>
      </c>
      <c r="Q765">
        <v>1</v>
      </c>
      <c r="W765">
        <v>0</v>
      </c>
      <c r="X765">
        <v>-76269591</v>
      </c>
      <c r="Y765">
        <f t="shared" si="256"/>
        <v>0.69</v>
      </c>
      <c r="AA765">
        <v>5797.85</v>
      </c>
      <c r="AB765">
        <v>0</v>
      </c>
      <c r="AC765">
        <v>0</v>
      </c>
      <c r="AD765">
        <v>0</v>
      </c>
      <c r="AE765">
        <v>6442.06</v>
      </c>
      <c r="AF765">
        <v>0</v>
      </c>
      <c r="AG765">
        <v>0</v>
      </c>
      <c r="AH765">
        <v>0</v>
      </c>
      <c r="AI765">
        <v>0.9</v>
      </c>
      <c r="AJ765">
        <v>1</v>
      </c>
      <c r="AK765">
        <v>1</v>
      </c>
      <c r="AL765">
        <v>1</v>
      </c>
      <c r="AM765">
        <v>2</v>
      </c>
      <c r="AN765">
        <v>0</v>
      </c>
      <c r="AO765">
        <v>0</v>
      </c>
      <c r="AP765">
        <v>1</v>
      </c>
      <c r="AQ765">
        <v>1</v>
      </c>
      <c r="AR765">
        <v>0</v>
      </c>
      <c r="AS765" t="s">
        <v>3</v>
      </c>
      <c r="AT765">
        <v>0.69</v>
      </c>
      <c r="AU765" t="s">
        <v>3</v>
      </c>
      <c r="AV765">
        <v>0</v>
      </c>
      <c r="AW765">
        <v>2</v>
      </c>
      <c r="AX765">
        <v>72312203</v>
      </c>
      <c r="AY765">
        <v>1</v>
      </c>
      <c r="AZ765">
        <v>0</v>
      </c>
      <c r="BA765">
        <v>834</v>
      </c>
      <c r="BB765">
        <v>1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4445.0213999999996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1</v>
      </c>
      <c r="BQ765">
        <v>4445.0213999999996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1</v>
      </c>
      <c r="CV765">
        <v>0</v>
      </c>
      <c r="CW765">
        <v>0</v>
      </c>
      <c r="CX765">
        <f>ROUND(Y765*Source!I740,7)</f>
        <v>4.416E-4</v>
      </c>
      <c r="CY765">
        <f t="shared" si="252"/>
        <v>5797.85</v>
      </c>
      <c r="CZ765">
        <f t="shared" si="253"/>
        <v>6442.06</v>
      </c>
      <c r="DA765">
        <f t="shared" si="254"/>
        <v>0.9</v>
      </c>
      <c r="DB765">
        <f t="shared" si="257"/>
        <v>4445.0200000000004</v>
      </c>
      <c r="DC765">
        <f t="shared" si="258"/>
        <v>0</v>
      </c>
      <c r="DD765" t="s">
        <v>3</v>
      </c>
      <c r="DE765" t="s">
        <v>3</v>
      </c>
      <c r="DF765">
        <f t="shared" si="259"/>
        <v>2.56</v>
      </c>
      <c r="DG765">
        <f t="shared" si="251"/>
        <v>0</v>
      </c>
      <c r="DH765">
        <f t="shared" si="236"/>
        <v>0</v>
      </c>
      <c r="DI765">
        <f t="shared" si="237"/>
        <v>0</v>
      </c>
      <c r="DJ765">
        <f t="shared" si="255"/>
        <v>2.56</v>
      </c>
      <c r="DK765">
        <v>0</v>
      </c>
      <c r="DL765" t="s">
        <v>3</v>
      </c>
      <c r="DM765">
        <v>0</v>
      </c>
      <c r="DN765" t="s">
        <v>3</v>
      </c>
      <c r="DO765">
        <v>0</v>
      </c>
    </row>
    <row r="766" spans="1:119" x14ac:dyDescent="0.2">
      <c r="A766">
        <f>ROW(Source!A740)</f>
        <v>740</v>
      </c>
      <c r="B766">
        <v>72309884</v>
      </c>
      <c r="C766">
        <v>72312170</v>
      </c>
      <c r="D766">
        <v>70578659</v>
      </c>
      <c r="E766">
        <v>1</v>
      </c>
      <c r="F766">
        <v>1</v>
      </c>
      <c r="G766">
        <v>1</v>
      </c>
      <c r="H766">
        <v>3</v>
      </c>
      <c r="I766" t="s">
        <v>1150</v>
      </c>
      <c r="J766" t="s">
        <v>1151</v>
      </c>
      <c r="K766" t="s">
        <v>1152</v>
      </c>
      <c r="L766">
        <v>1339</v>
      </c>
      <c r="N766">
        <v>1007</v>
      </c>
      <c r="O766" t="s">
        <v>231</v>
      </c>
      <c r="P766" t="s">
        <v>231</v>
      </c>
      <c r="Q766">
        <v>1</v>
      </c>
      <c r="W766">
        <v>0</v>
      </c>
      <c r="X766">
        <v>-445010598</v>
      </c>
      <c r="Y766">
        <f t="shared" si="256"/>
        <v>0.08</v>
      </c>
      <c r="AA766">
        <v>16660.990000000002</v>
      </c>
      <c r="AB766">
        <v>0</v>
      </c>
      <c r="AC766">
        <v>0</v>
      </c>
      <c r="AD766">
        <v>0</v>
      </c>
      <c r="AE766">
        <v>16496.03</v>
      </c>
      <c r="AF766">
        <v>0</v>
      </c>
      <c r="AG766">
        <v>0</v>
      </c>
      <c r="AH766">
        <v>0</v>
      </c>
      <c r="AI766">
        <v>1.01</v>
      </c>
      <c r="AJ766">
        <v>1</v>
      </c>
      <c r="AK766">
        <v>1</v>
      </c>
      <c r="AL766">
        <v>1</v>
      </c>
      <c r="AM766">
        <v>2</v>
      </c>
      <c r="AN766">
        <v>0</v>
      </c>
      <c r="AO766">
        <v>0</v>
      </c>
      <c r="AP766">
        <v>1</v>
      </c>
      <c r="AQ766">
        <v>1</v>
      </c>
      <c r="AR766">
        <v>0</v>
      </c>
      <c r="AS766" t="s">
        <v>3</v>
      </c>
      <c r="AT766">
        <v>0.08</v>
      </c>
      <c r="AU766" t="s">
        <v>3</v>
      </c>
      <c r="AV766">
        <v>0</v>
      </c>
      <c r="AW766">
        <v>2</v>
      </c>
      <c r="AX766">
        <v>72312204</v>
      </c>
      <c r="AY766">
        <v>1</v>
      </c>
      <c r="AZ766">
        <v>0</v>
      </c>
      <c r="BA766">
        <v>835</v>
      </c>
      <c r="BB766">
        <v>1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1319.6823999999999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1</v>
      </c>
      <c r="BQ766">
        <v>1319.6823999999999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1</v>
      </c>
      <c r="CV766">
        <v>0</v>
      </c>
      <c r="CW766">
        <v>0</v>
      </c>
      <c r="CX766">
        <f>ROUND(Y766*Source!I740,7)</f>
        <v>5.1199999999999998E-5</v>
      </c>
      <c r="CY766">
        <f t="shared" si="252"/>
        <v>16660.990000000002</v>
      </c>
      <c r="CZ766">
        <f t="shared" si="253"/>
        <v>16496.03</v>
      </c>
      <c r="DA766">
        <f t="shared" si="254"/>
        <v>1.01</v>
      </c>
      <c r="DB766">
        <f t="shared" si="257"/>
        <v>1319.68</v>
      </c>
      <c r="DC766">
        <f t="shared" si="258"/>
        <v>0</v>
      </c>
      <c r="DD766" t="s">
        <v>3</v>
      </c>
      <c r="DE766" t="s">
        <v>3</v>
      </c>
      <c r="DF766">
        <f t="shared" si="259"/>
        <v>0.85</v>
      </c>
      <c r="DG766">
        <f t="shared" si="251"/>
        <v>0</v>
      </c>
      <c r="DH766">
        <f t="shared" si="236"/>
        <v>0</v>
      </c>
      <c r="DI766">
        <f t="shared" si="237"/>
        <v>0</v>
      </c>
      <c r="DJ766">
        <f t="shared" si="255"/>
        <v>0.85</v>
      </c>
      <c r="DK766">
        <v>0</v>
      </c>
      <c r="DL766" t="s">
        <v>3</v>
      </c>
      <c r="DM766">
        <v>0</v>
      </c>
      <c r="DN766" t="s">
        <v>3</v>
      </c>
      <c r="DO766">
        <v>0</v>
      </c>
    </row>
    <row r="767" spans="1:119" x14ac:dyDescent="0.2">
      <c r="A767">
        <f>ROW(Source!A740)</f>
        <v>740</v>
      </c>
      <c r="B767">
        <v>72309884</v>
      </c>
      <c r="C767">
        <v>72312170</v>
      </c>
      <c r="D767">
        <v>70578704</v>
      </c>
      <c r="E767">
        <v>1</v>
      </c>
      <c r="F767">
        <v>1</v>
      </c>
      <c r="G767">
        <v>1</v>
      </c>
      <c r="H767">
        <v>3</v>
      </c>
      <c r="I767" t="s">
        <v>1153</v>
      </c>
      <c r="J767" t="s">
        <v>1154</v>
      </c>
      <c r="K767" t="s">
        <v>1155</v>
      </c>
      <c r="L767">
        <v>1339</v>
      </c>
      <c r="N767">
        <v>1007</v>
      </c>
      <c r="O767" t="s">
        <v>231</v>
      </c>
      <c r="P767" t="s">
        <v>231</v>
      </c>
      <c r="Q767">
        <v>1</v>
      </c>
      <c r="W767">
        <v>0</v>
      </c>
      <c r="X767">
        <v>-808647739</v>
      </c>
      <c r="Y767">
        <f t="shared" si="256"/>
        <v>0.2</v>
      </c>
      <c r="AA767">
        <v>8934.85</v>
      </c>
      <c r="AB767">
        <v>0</v>
      </c>
      <c r="AC767">
        <v>0</v>
      </c>
      <c r="AD767">
        <v>0</v>
      </c>
      <c r="AE767">
        <v>5764.42</v>
      </c>
      <c r="AF767">
        <v>0</v>
      </c>
      <c r="AG767">
        <v>0</v>
      </c>
      <c r="AH767">
        <v>0</v>
      </c>
      <c r="AI767">
        <v>1.55</v>
      </c>
      <c r="AJ767">
        <v>1</v>
      </c>
      <c r="AK767">
        <v>1</v>
      </c>
      <c r="AL767">
        <v>1</v>
      </c>
      <c r="AM767">
        <v>2</v>
      </c>
      <c r="AN767">
        <v>0</v>
      </c>
      <c r="AO767">
        <v>0</v>
      </c>
      <c r="AP767">
        <v>1</v>
      </c>
      <c r="AQ767">
        <v>1</v>
      </c>
      <c r="AR767">
        <v>0</v>
      </c>
      <c r="AS767" t="s">
        <v>3</v>
      </c>
      <c r="AT767">
        <v>0.2</v>
      </c>
      <c r="AU767" t="s">
        <v>3</v>
      </c>
      <c r="AV767">
        <v>0</v>
      </c>
      <c r="AW767">
        <v>2</v>
      </c>
      <c r="AX767">
        <v>72312206</v>
      </c>
      <c r="AY767">
        <v>1</v>
      </c>
      <c r="AZ767">
        <v>0</v>
      </c>
      <c r="BA767">
        <v>837</v>
      </c>
      <c r="BB767">
        <v>1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1152.884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1</v>
      </c>
      <c r="BQ767">
        <v>1152.884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1</v>
      </c>
      <c r="CV767">
        <v>0</v>
      </c>
      <c r="CW767">
        <v>0</v>
      </c>
      <c r="CX767">
        <f>ROUND(Y767*Source!I740,7)</f>
        <v>1.2799999999999999E-4</v>
      </c>
      <c r="CY767">
        <f t="shared" si="252"/>
        <v>8934.85</v>
      </c>
      <c r="CZ767">
        <f t="shared" si="253"/>
        <v>5764.42</v>
      </c>
      <c r="DA767">
        <f t="shared" si="254"/>
        <v>1.55</v>
      </c>
      <c r="DB767">
        <f t="shared" si="257"/>
        <v>1152.8800000000001</v>
      </c>
      <c r="DC767">
        <f t="shared" si="258"/>
        <v>0</v>
      </c>
      <c r="DD767" t="s">
        <v>3</v>
      </c>
      <c r="DE767" t="s">
        <v>3</v>
      </c>
      <c r="DF767">
        <f t="shared" si="259"/>
        <v>1.1399999999999999</v>
      </c>
      <c r="DG767">
        <f t="shared" si="251"/>
        <v>0</v>
      </c>
      <c r="DH767">
        <f t="shared" si="236"/>
        <v>0</v>
      </c>
      <c r="DI767">
        <f t="shared" si="237"/>
        <v>0</v>
      </c>
      <c r="DJ767">
        <f t="shared" si="255"/>
        <v>1.1399999999999999</v>
      </c>
      <c r="DK767">
        <v>0</v>
      </c>
      <c r="DL767" t="s">
        <v>3</v>
      </c>
      <c r="DM767">
        <v>0</v>
      </c>
      <c r="DN767" t="s">
        <v>3</v>
      </c>
      <c r="DO767">
        <v>0</v>
      </c>
    </row>
    <row r="768" spans="1:119" x14ac:dyDescent="0.2">
      <c r="A768">
        <f>ROW(Source!A740)</f>
        <v>740</v>
      </c>
      <c r="B768">
        <v>72309884</v>
      </c>
      <c r="C768">
        <v>72312170</v>
      </c>
      <c r="D768">
        <v>70578712</v>
      </c>
      <c r="E768">
        <v>1</v>
      </c>
      <c r="F768">
        <v>1</v>
      </c>
      <c r="G768">
        <v>1</v>
      </c>
      <c r="H768">
        <v>3</v>
      </c>
      <c r="I768" t="s">
        <v>1156</v>
      </c>
      <c r="J768" t="s">
        <v>1157</v>
      </c>
      <c r="K768" t="s">
        <v>1158</v>
      </c>
      <c r="L768">
        <v>1339</v>
      </c>
      <c r="N768">
        <v>1007</v>
      </c>
      <c r="O768" t="s">
        <v>231</v>
      </c>
      <c r="P768" t="s">
        <v>231</v>
      </c>
      <c r="Q768">
        <v>1</v>
      </c>
      <c r="W768">
        <v>0</v>
      </c>
      <c r="X768">
        <v>1109773046</v>
      </c>
      <c r="Y768">
        <f t="shared" si="256"/>
        <v>0.69</v>
      </c>
      <c r="AA768">
        <v>8934.85</v>
      </c>
      <c r="AB768">
        <v>0</v>
      </c>
      <c r="AC768">
        <v>0</v>
      </c>
      <c r="AD768">
        <v>0</v>
      </c>
      <c r="AE768">
        <v>5764.42</v>
      </c>
      <c r="AF768">
        <v>0</v>
      </c>
      <c r="AG768">
        <v>0</v>
      </c>
      <c r="AH768">
        <v>0</v>
      </c>
      <c r="AI768">
        <v>1.55</v>
      </c>
      <c r="AJ768">
        <v>1</v>
      </c>
      <c r="AK768">
        <v>1</v>
      </c>
      <c r="AL768">
        <v>1</v>
      </c>
      <c r="AM768">
        <v>2</v>
      </c>
      <c r="AN768">
        <v>0</v>
      </c>
      <c r="AO768">
        <v>0</v>
      </c>
      <c r="AP768">
        <v>1</v>
      </c>
      <c r="AQ768">
        <v>1</v>
      </c>
      <c r="AR768">
        <v>0</v>
      </c>
      <c r="AS768" t="s">
        <v>3</v>
      </c>
      <c r="AT768">
        <v>0.69</v>
      </c>
      <c r="AU768" t="s">
        <v>3</v>
      </c>
      <c r="AV768">
        <v>0</v>
      </c>
      <c r="AW768">
        <v>2</v>
      </c>
      <c r="AX768">
        <v>72312207</v>
      </c>
      <c r="AY768">
        <v>1</v>
      </c>
      <c r="AZ768">
        <v>0</v>
      </c>
      <c r="BA768">
        <v>838</v>
      </c>
      <c r="BB768">
        <v>1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3977.4497999999999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1</v>
      </c>
      <c r="BQ768">
        <v>3977.4497999999999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1</v>
      </c>
      <c r="CV768">
        <v>0</v>
      </c>
      <c r="CW768">
        <v>0</v>
      </c>
      <c r="CX768">
        <f>ROUND(Y768*Source!I740,7)</f>
        <v>4.416E-4</v>
      </c>
      <c r="CY768">
        <f t="shared" si="252"/>
        <v>8934.85</v>
      </c>
      <c r="CZ768">
        <f t="shared" si="253"/>
        <v>5764.42</v>
      </c>
      <c r="DA768">
        <f t="shared" si="254"/>
        <v>1.55</v>
      </c>
      <c r="DB768">
        <f t="shared" si="257"/>
        <v>3977.45</v>
      </c>
      <c r="DC768">
        <f t="shared" si="258"/>
        <v>0</v>
      </c>
      <c r="DD768" t="s">
        <v>3</v>
      </c>
      <c r="DE768" t="s">
        <v>3</v>
      </c>
      <c r="DF768">
        <f t="shared" si="259"/>
        <v>3.95</v>
      </c>
      <c r="DG768">
        <f t="shared" si="251"/>
        <v>0</v>
      </c>
      <c r="DH768">
        <f t="shared" si="236"/>
        <v>0</v>
      </c>
      <c r="DI768">
        <f t="shared" si="237"/>
        <v>0</v>
      </c>
      <c r="DJ768">
        <f t="shared" si="255"/>
        <v>3.95</v>
      </c>
      <c r="DK768">
        <v>0</v>
      </c>
      <c r="DL768" t="s">
        <v>3</v>
      </c>
      <c r="DM768">
        <v>0</v>
      </c>
      <c r="DN768" t="s">
        <v>3</v>
      </c>
      <c r="DO768">
        <v>0</v>
      </c>
    </row>
    <row r="769" spans="1:119" x14ac:dyDescent="0.2">
      <c r="A769">
        <f>ROW(Source!A743)</f>
        <v>743</v>
      </c>
      <c r="B769">
        <v>72309884</v>
      </c>
      <c r="C769">
        <v>72312210</v>
      </c>
      <c r="D769">
        <v>70491017</v>
      </c>
      <c r="E769">
        <v>118</v>
      </c>
      <c r="F769">
        <v>1</v>
      </c>
      <c r="G769">
        <v>1</v>
      </c>
      <c r="H769">
        <v>1</v>
      </c>
      <c r="I769" t="s">
        <v>1101</v>
      </c>
      <c r="J769" t="s">
        <v>3</v>
      </c>
      <c r="K769" t="s">
        <v>1102</v>
      </c>
      <c r="L769">
        <v>1191</v>
      </c>
      <c r="N769">
        <v>1013</v>
      </c>
      <c r="O769" t="s">
        <v>922</v>
      </c>
      <c r="P769" t="s">
        <v>922</v>
      </c>
      <c r="Q769">
        <v>1</v>
      </c>
      <c r="W769">
        <v>0</v>
      </c>
      <c r="X769">
        <v>44848675</v>
      </c>
      <c r="Y769">
        <f t="shared" si="256"/>
        <v>203</v>
      </c>
      <c r="AA769">
        <v>0</v>
      </c>
      <c r="AB769">
        <v>0</v>
      </c>
      <c r="AC769">
        <v>0</v>
      </c>
      <c r="AD769">
        <v>385.07</v>
      </c>
      <c r="AE769">
        <v>0</v>
      </c>
      <c r="AF769">
        <v>0</v>
      </c>
      <c r="AG769">
        <v>0</v>
      </c>
      <c r="AH769">
        <v>385.07</v>
      </c>
      <c r="AI769">
        <v>1</v>
      </c>
      <c r="AJ769">
        <v>1</v>
      </c>
      <c r="AK769">
        <v>1</v>
      </c>
      <c r="AL769">
        <v>1</v>
      </c>
      <c r="AM769">
        <v>-2</v>
      </c>
      <c r="AN769">
        <v>0</v>
      </c>
      <c r="AO769">
        <v>0</v>
      </c>
      <c r="AP769">
        <v>1</v>
      </c>
      <c r="AQ769">
        <v>1</v>
      </c>
      <c r="AR769">
        <v>0</v>
      </c>
      <c r="AS769" t="s">
        <v>3</v>
      </c>
      <c r="AT769">
        <v>203</v>
      </c>
      <c r="AU769" t="s">
        <v>3</v>
      </c>
      <c r="AV769">
        <v>1</v>
      </c>
      <c r="AW769">
        <v>2</v>
      </c>
      <c r="AX769">
        <v>72312224</v>
      </c>
      <c r="AY769">
        <v>1</v>
      </c>
      <c r="AZ769">
        <v>0</v>
      </c>
      <c r="BA769">
        <v>839</v>
      </c>
      <c r="BB769">
        <v>1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78169.209999999992</v>
      </c>
      <c r="BN769">
        <v>203</v>
      </c>
      <c r="BO769">
        <v>0</v>
      </c>
      <c r="BP769">
        <v>1</v>
      </c>
      <c r="BQ769">
        <v>0</v>
      </c>
      <c r="BR769">
        <v>0</v>
      </c>
      <c r="BS769">
        <v>0</v>
      </c>
      <c r="BT769">
        <v>78169.209999999992</v>
      </c>
      <c r="BU769">
        <v>203</v>
      </c>
      <c r="BV769">
        <v>0</v>
      </c>
      <c r="BW769">
        <v>1</v>
      </c>
      <c r="CU769">
        <f>ROUND(AT769*Source!I743*AH769*AL769,2)</f>
        <v>18.760000000000002</v>
      </c>
      <c r="CV769">
        <f>ROUND(Y769*Source!I743,7)</f>
        <v>4.8719999999999999E-2</v>
      </c>
      <c r="CW769">
        <v>0</v>
      </c>
      <c r="CX769">
        <f>ROUND(Y769*Source!I743,7)</f>
        <v>4.8719999999999999E-2</v>
      </c>
      <c r="CY769">
        <f>AD769</f>
        <v>385.07</v>
      </c>
      <c r="CZ769">
        <f>AH769</f>
        <v>385.07</v>
      </c>
      <c r="DA769">
        <f>AL769</f>
        <v>1</v>
      </c>
      <c r="DB769">
        <f t="shared" si="257"/>
        <v>78169.210000000006</v>
      </c>
      <c r="DC769">
        <f t="shared" si="258"/>
        <v>0</v>
      </c>
      <c r="DD769" t="s">
        <v>3</v>
      </c>
      <c r="DE769" t="s">
        <v>3</v>
      </c>
      <c r="DF769">
        <f>ROUND(ROUND(AE769,2)*CX769,2)</f>
        <v>0</v>
      </c>
      <c r="DG769">
        <f t="shared" si="251"/>
        <v>0</v>
      </c>
      <c r="DH769">
        <f t="shared" ref="DH769:DH781" si="260">ROUND(ROUND(AG769,2)*CX769,2)</f>
        <v>0</v>
      </c>
      <c r="DI769">
        <f t="shared" ref="DI769:DI781" si="261">ROUND(ROUND(AH769,2)*CX769,2)</f>
        <v>18.760000000000002</v>
      </c>
      <c r="DJ769">
        <f>DI769</f>
        <v>18.760000000000002</v>
      </c>
      <c r="DK769">
        <v>1</v>
      </c>
      <c r="DL769" t="s">
        <v>3</v>
      </c>
      <c r="DM769">
        <v>0</v>
      </c>
      <c r="DN769" t="s">
        <v>3</v>
      </c>
      <c r="DO769">
        <v>0</v>
      </c>
    </row>
    <row r="770" spans="1:119" x14ac:dyDescent="0.2">
      <c r="A770">
        <f>ROW(Source!A743)</f>
        <v>743</v>
      </c>
      <c r="B770">
        <v>72309884</v>
      </c>
      <c r="C770">
        <v>72312210</v>
      </c>
      <c r="D770">
        <v>70491200</v>
      </c>
      <c r="E770">
        <v>118</v>
      </c>
      <c r="F770">
        <v>1</v>
      </c>
      <c r="G770">
        <v>1</v>
      </c>
      <c r="H770">
        <v>1</v>
      </c>
      <c r="I770" t="s">
        <v>920</v>
      </c>
      <c r="J770" t="s">
        <v>3</v>
      </c>
      <c r="K770" t="s">
        <v>921</v>
      </c>
      <c r="L770">
        <v>1191</v>
      </c>
      <c r="N770">
        <v>1013</v>
      </c>
      <c r="O770" t="s">
        <v>922</v>
      </c>
      <c r="P770" t="s">
        <v>922</v>
      </c>
      <c r="Q770">
        <v>1</v>
      </c>
      <c r="W770">
        <v>0</v>
      </c>
      <c r="X770">
        <v>-1417349443</v>
      </c>
      <c r="Y770">
        <f t="shared" si="256"/>
        <v>0.09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1</v>
      </c>
      <c r="AJ770">
        <v>1</v>
      </c>
      <c r="AK770">
        <v>1</v>
      </c>
      <c r="AL770">
        <v>1</v>
      </c>
      <c r="AM770">
        <v>-2</v>
      </c>
      <c r="AN770">
        <v>0</v>
      </c>
      <c r="AO770">
        <v>0</v>
      </c>
      <c r="AP770">
        <v>1</v>
      </c>
      <c r="AQ770">
        <v>1</v>
      </c>
      <c r="AR770">
        <v>0</v>
      </c>
      <c r="AS770" t="s">
        <v>3</v>
      </c>
      <c r="AT770">
        <v>0.09</v>
      </c>
      <c r="AU770" t="s">
        <v>3</v>
      </c>
      <c r="AV770">
        <v>2</v>
      </c>
      <c r="AW770">
        <v>2</v>
      </c>
      <c r="AX770">
        <v>72312225</v>
      </c>
      <c r="AY770">
        <v>1</v>
      </c>
      <c r="AZ770">
        <v>0</v>
      </c>
      <c r="BA770">
        <v>840</v>
      </c>
      <c r="BB770">
        <v>1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CV770">
        <v>0</v>
      </c>
      <c r="CW770">
        <v>0</v>
      </c>
      <c r="CX770">
        <f>ROUND(Y770*Source!I743,7)</f>
        <v>2.16E-5</v>
      </c>
      <c r="CY770">
        <f>AD770</f>
        <v>0</v>
      </c>
      <c r="CZ770">
        <f>AH770</f>
        <v>0</v>
      </c>
      <c r="DA770">
        <f>AL770</f>
        <v>1</v>
      </c>
      <c r="DB770">
        <f t="shared" si="257"/>
        <v>0</v>
      </c>
      <c r="DC770">
        <f t="shared" si="258"/>
        <v>0</v>
      </c>
      <c r="DD770" t="s">
        <v>3</v>
      </c>
      <c r="DE770" t="s">
        <v>3</v>
      </c>
      <c r="DF770">
        <f>ROUND(ROUND(AE770,2)*CX770,2)</f>
        <v>0</v>
      </c>
      <c r="DG770">
        <f t="shared" si="251"/>
        <v>0</v>
      </c>
      <c r="DH770">
        <f t="shared" si="260"/>
        <v>0</v>
      </c>
      <c r="DI770">
        <f t="shared" si="261"/>
        <v>0</v>
      </c>
      <c r="DJ770">
        <f>DI770</f>
        <v>0</v>
      </c>
      <c r="DK770">
        <v>0</v>
      </c>
      <c r="DL770" t="s">
        <v>3</v>
      </c>
      <c r="DM770">
        <v>0</v>
      </c>
      <c r="DN770" t="s">
        <v>3</v>
      </c>
      <c r="DO770">
        <v>0</v>
      </c>
    </row>
    <row r="771" spans="1:119" x14ac:dyDescent="0.2">
      <c r="A771">
        <f>ROW(Source!A743)</f>
        <v>743</v>
      </c>
      <c r="B771">
        <v>72309884</v>
      </c>
      <c r="C771">
        <v>72312210</v>
      </c>
      <c r="D771">
        <v>70617781</v>
      </c>
      <c r="E771">
        <v>1</v>
      </c>
      <c r="F771">
        <v>1</v>
      </c>
      <c r="G771">
        <v>1</v>
      </c>
      <c r="H771">
        <v>2</v>
      </c>
      <c r="I771" t="s">
        <v>1159</v>
      </c>
      <c r="J771" t="s">
        <v>1160</v>
      </c>
      <c r="K771" t="s">
        <v>1161</v>
      </c>
      <c r="L771">
        <v>1368</v>
      </c>
      <c r="N771">
        <v>1011</v>
      </c>
      <c r="O771" t="s">
        <v>926</v>
      </c>
      <c r="P771" t="s">
        <v>926</v>
      </c>
      <c r="Q771">
        <v>1</v>
      </c>
      <c r="W771">
        <v>0</v>
      </c>
      <c r="X771">
        <v>-708290275</v>
      </c>
      <c r="Y771">
        <f t="shared" si="256"/>
        <v>69.099999999999994</v>
      </c>
      <c r="AA771">
        <v>0</v>
      </c>
      <c r="AB771">
        <v>2.57</v>
      </c>
      <c r="AC771">
        <v>0</v>
      </c>
      <c r="AD771">
        <v>0</v>
      </c>
      <c r="AE771">
        <v>0</v>
      </c>
      <c r="AF771">
        <v>2.57</v>
      </c>
      <c r="AG771">
        <v>0</v>
      </c>
      <c r="AH771">
        <v>0</v>
      </c>
      <c r="AI771">
        <v>1</v>
      </c>
      <c r="AJ771">
        <v>1</v>
      </c>
      <c r="AK771">
        <v>1</v>
      </c>
      <c r="AL771">
        <v>1</v>
      </c>
      <c r="AM771">
        <v>-2</v>
      </c>
      <c r="AN771">
        <v>0</v>
      </c>
      <c r="AO771">
        <v>0</v>
      </c>
      <c r="AP771">
        <v>1</v>
      </c>
      <c r="AQ771">
        <v>1</v>
      </c>
      <c r="AR771">
        <v>0</v>
      </c>
      <c r="AS771" t="s">
        <v>3</v>
      </c>
      <c r="AT771">
        <v>69.099999999999994</v>
      </c>
      <c r="AU771" t="s">
        <v>3</v>
      </c>
      <c r="AV771">
        <v>1</v>
      </c>
      <c r="AW771">
        <v>2</v>
      </c>
      <c r="AX771">
        <v>72312226</v>
      </c>
      <c r="AY771">
        <v>1</v>
      </c>
      <c r="AZ771">
        <v>0</v>
      </c>
      <c r="BA771">
        <v>841</v>
      </c>
      <c r="BB771">
        <v>1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177.58699999999996</v>
      </c>
      <c r="BL771">
        <v>0</v>
      </c>
      <c r="BM771">
        <v>0</v>
      </c>
      <c r="BN771">
        <v>0</v>
      </c>
      <c r="BO771">
        <v>0</v>
      </c>
      <c r="BP771">
        <v>1</v>
      </c>
      <c r="BQ771">
        <v>0</v>
      </c>
      <c r="BR771">
        <v>177.58699999999996</v>
      </c>
      <c r="BS771">
        <v>0</v>
      </c>
      <c r="BT771">
        <v>0</v>
      </c>
      <c r="BU771">
        <v>0</v>
      </c>
      <c r="BV771">
        <v>0</v>
      </c>
      <c r="BW771">
        <v>1</v>
      </c>
      <c r="CV771">
        <v>0</v>
      </c>
      <c r="CW771">
        <f>ROUND(Y771*Source!I743*DO771,7)</f>
        <v>0</v>
      </c>
      <c r="CX771">
        <f>ROUND(Y771*Source!I743,7)</f>
        <v>1.6584000000000002E-2</v>
      </c>
      <c r="CY771">
        <f>AB771</f>
        <v>2.57</v>
      </c>
      <c r="CZ771">
        <f>AF771</f>
        <v>2.57</v>
      </c>
      <c r="DA771">
        <f>AJ771</f>
        <v>1</v>
      </c>
      <c r="DB771">
        <f t="shared" si="257"/>
        <v>177.59</v>
      </c>
      <c r="DC771">
        <f t="shared" si="258"/>
        <v>0</v>
      </c>
      <c r="DD771" t="s">
        <v>3</v>
      </c>
      <c r="DE771" t="s">
        <v>3</v>
      </c>
      <c r="DF771">
        <f>ROUND(ROUND(AE771,2)*CX771,2)</f>
        <v>0</v>
      </c>
      <c r="DG771">
        <f t="shared" si="251"/>
        <v>0.04</v>
      </c>
      <c r="DH771">
        <f t="shared" si="260"/>
        <v>0</v>
      </c>
      <c r="DI771">
        <f t="shared" si="261"/>
        <v>0</v>
      </c>
      <c r="DJ771">
        <f>DG771+DH771</f>
        <v>0.04</v>
      </c>
      <c r="DK771">
        <v>1</v>
      </c>
      <c r="DL771" t="s">
        <v>3</v>
      </c>
      <c r="DM771">
        <v>0</v>
      </c>
      <c r="DN771" t="s">
        <v>3</v>
      </c>
      <c r="DO771">
        <v>0</v>
      </c>
    </row>
    <row r="772" spans="1:119" x14ac:dyDescent="0.2">
      <c r="A772">
        <f>ROW(Source!A743)</f>
        <v>743</v>
      </c>
      <c r="B772">
        <v>72309884</v>
      </c>
      <c r="C772">
        <v>72312210</v>
      </c>
      <c r="D772">
        <v>70617813</v>
      </c>
      <c r="E772">
        <v>1</v>
      </c>
      <c r="F772">
        <v>1</v>
      </c>
      <c r="G772">
        <v>1</v>
      </c>
      <c r="H772">
        <v>2</v>
      </c>
      <c r="I772" t="s">
        <v>1132</v>
      </c>
      <c r="J772" t="s">
        <v>1133</v>
      </c>
      <c r="K772" t="s">
        <v>1134</v>
      </c>
      <c r="L772">
        <v>1368</v>
      </c>
      <c r="N772">
        <v>1011</v>
      </c>
      <c r="O772" t="s">
        <v>926</v>
      </c>
      <c r="P772" t="s">
        <v>926</v>
      </c>
      <c r="Q772">
        <v>1</v>
      </c>
      <c r="W772">
        <v>0</v>
      </c>
      <c r="X772">
        <v>-771947225</v>
      </c>
      <c r="Y772">
        <f t="shared" si="256"/>
        <v>0.09</v>
      </c>
      <c r="AA772">
        <v>0</v>
      </c>
      <c r="AB772">
        <v>1647.51</v>
      </c>
      <c r="AC772">
        <v>452.68</v>
      </c>
      <c r="AD772">
        <v>0</v>
      </c>
      <c r="AE772">
        <v>0</v>
      </c>
      <c r="AF772">
        <v>1647.51</v>
      </c>
      <c r="AG772">
        <v>452.68</v>
      </c>
      <c r="AH772">
        <v>0</v>
      </c>
      <c r="AI772">
        <v>1</v>
      </c>
      <c r="AJ772">
        <v>1</v>
      </c>
      <c r="AK772">
        <v>1</v>
      </c>
      <c r="AL772">
        <v>1</v>
      </c>
      <c r="AM772">
        <v>-2</v>
      </c>
      <c r="AN772">
        <v>0</v>
      </c>
      <c r="AO772">
        <v>0</v>
      </c>
      <c r="AP772">
        <v>1</v>
      </c>
      <c r="AQ772">
        <v>1</v>
      </c>
      <c r="AR772">
        <v>0</v>
      </c>
      <c r="AS772" t="s">
        <v>3</v>
      </c>
      <c r="AT772">
        <v>0.09</v>
      </c>
      <c r="AU772" t="s">
        <v>3</v>
      </c>
      <c r="AV772">
        <v>1</v>
      </c>
      <c r="AW772">
        <v>2</v>
      </c>
      <c r="AX772">
        <v>72312227</v>
      </c>
      <c r="AY772">
        <v>1</v>
      </c>
      <c r="AZ772">
        <v>0</v>
      </c>
      <c r="BA772">
        <v>842</v>
      </c>
      <c r="BB772">
        <v>1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148.27590000000001</v>
      </c>
      <c r="BL772">
        <v>40.741199999999999</v>
      </c>
      <c r="BM772">
        <v>0</v>
      </c>
      <c r="BN772">
        <v>0</v>
      </c>
      <c r="BO772">
        <v>0.09</v>
      </c>
      <c r="BP772">
        <v>1</v>
      </c>
      <c r="BQ772">
        <v>0</v>
      </c>
      <c r="BR772">
        <v>148.27590000000001</v>
      </c>
      <c r="BS772">
        <v>40.741199999999999</v>
      </c>
      <c r="BT772">
        <v>0</v>
      </c>
      <c r="BU772">
        <v>0</v>
      </c>
      <c r="BV772">
        <v>0.09</v>
      </c>
      <c r="BW772">
        <v>1</v>
      </c>
      <c r="CV772">
        <v>0</v>
      </c>
      <c r="CW772">
        <f>ROUND(Y772*Source!I743*DO772,7)</f>
        <v>2.16E-5</v>
      </c>
      <c r="CX772">
        <f>ROUND(Y772*Source!I743,7)</f>
        <v>2.16E-5</v>
      </c>
      <c r="CY772">
        <f>AB772</f>
        <v>1647.51</v>
      </c>
      <c r="CZ772">
        <f>AF772</f>
        <v>1647.51</v>
      </c>
      <c r="DA772">
        <f>AJ772</f>
        <v>1</v>
      </c>
      <c r="DB772">
        <f t="shared" si="257"/>
        <v>148.28</v>
      </c>
      <c r="DC772">
        <f t="shared" si="258"/>
        <v>40.74</v>
      </c>
      <c r="DD772" t="s">
        <v>3</v>
      </c>
      <c r="DE772" t="s">
        <v>3</v>
      </c>
      <c r="DF772">
        <f>ROUND(ROUND(AE772,2)*CX772,2)</f>
        <v>0</v>
      </c>
      <c r="DG772">
        <f t="shared" si="251"/>
        <v>0.04</v>
      </c>
      <c r="DH772">
        <f t="shared" si="260"/>
        <v>0.01</v>
      </c>
      <c r="DI772">
        <f t="shared" si="261"/>
        <v>0</v>
      </c>
      <c r="DJ772">
        <f>DG772+DH772</f>
        <v>0.05</v>
      </c>
      <c r="DK772">
        <v>1</v>
      </c>
      <c r="DL772" t="s">
        <v>933</v>
      </c>
      <c r="DM772">
        <v>5</v>
      </c>
      <c r="DN772" t="s">
        <v>922</v>
      </c>
      <c r="DO772">
        <v>1</v>
      </c>
    </row>
    <row r="773" spans="1:119" x14ac:dyDescent="0.2">
      <c r="A773">
        <f>ROW(Source!A743)</f>
        <v>743</v>
      </c>
      <c r="B773">
        <v>72309884</v>
      </c>
      <c r="C773">
        <v>72312210</v>
      </c>
      <c r="D773">
        <v>70618031</v>
      </c>
      <c r="E773">
        <v>1</v>
      </c>
      <c r="F773">
        <v>1</v>
      </c>
      <c r="G773">
        <v>1</v>
      </c>
      <c r="H773">
        <v>2</v>
      </c>
      <c r="I773" t="s">
        <v>1162</v>
      </c>
      <c r="J773" t="s">
        <v>1163</v>
      </c>
      <c r="K773" t="s">
        <v>1164</v>
      </c>
      <c r="L773">
        <v>1368</v>
      </c>
      <c r="N773">
        <v>1011</v>
      </c>
      <c r="O773" t="s">
        <v>926</v>
      </c>
      <c r="P773" t="s">
        <v>926</v>
      </c>
      <c r="Q773">
        <v>1</v>
      </c>
      <c r="W773">
        <v>0</v>
      </c>
      <c r="X773">
        <v>969174555</v>
      </c>
      <c r="Y773">
        <f t="shared" si="256"/>
        <v>29.84</v>
      </c>
      <c r="AA773">
        <v>0</v>
      </c>
      <c r="AB773">
        <v>199.02</v>
      </c>
      <c r="AC773">
        <v>0</v>
      </c>
      <c r="AD773">
        <v>0</v>
      </c>
      <c r="AE773">
        <v>0</v>
      </c>
      <c r="AF773">
        <v>119.89</v>
      </c>
      <c r="AG773">
        <v>0</v>
      </c>
      <c r="AH773">
        <v>0</v>
      </c>
      <c r="AI773">
        <v>1</v>
      </c>
      <c r="AJ773">
        <v>1.66</v>
      </c>
      <c r="AK773">
        <v>1</v>
      </c>
      <c r="AL773">
        <v>1</v>
      </c>
      <c r="AM773">
        <v>2</v>
      </c>
      <c r="AN773">
        <v>0</v>
      </c>
      <c r="AO773">
        <v>0</v>
      </c>
      <c r="AP773">
        <v>1</v>
      </c>
      <c r="AQ773">
        <v>1</v>
      </c>
      <c r="AR773">
        <v>0</v>
      </c>
      <c r="AS773" t="s">
        <v>3</v>
      </c>
      <c r="AT773">
        <v>29.84</v>
      </c>
      <c r="AU773" t="s">
        <v>3</v>
      </c>
      <c r="AV773">
        <v>1</v>
      </c>
      <c r="AW773">
        <v>2</v>
      </c>
      <c r="AX773">
        <v>72312228</v>
      </c>
      <c r="AY773">
        <v>1</v>
      </c>
      <c r="AZ773">
        <v>0</v>
      </c>
      <c r="BA773">
        <v>843</v>
      </c>
      <c r="BB773">
        <v>1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3577.5176000000001</v>
      </c>
      <c r="BL773">
        <v>0</v>
      </c>
      <c r="BM773">
        <v>0</v>
      </c>
      <c r="BN773">
        <v>0</v>
      </c>
      <c r="BO773">
        <v>0</v>
      </c>
      <c r="BP773">
        <v>1</v>
      </c>
      <c r="BQ773">
        <v>0</v>
      </c>
      <c r="BR773">
        <v>3577.5176000000001</v>
      </c>
      <c r="BS773">
        <v>0</v>
      </c>
      <c r="BT773">
        <v>0</v>
      </c>
      <c r="BU773">
        <v>0</v>
      </c>
      <c r="BV773">
        <v>0</v>
      </c>
      <c r="BW773">
        <v>1</v>
      </c>
      <c r="CV773">
        <v>0</v>
      </c>
      <c r="CW773">
        <f>ROUND(Y773*Source!I743*DO773,7)</f>
        <v>0</v>
      </c>
      <c r="CX773">
        <f>ROUND(Y773*Source!I743,7)</f>
        <v>7.1615999999999997E-3</v>
      </c>
      <c r="CY773">
        <f>AB773</f>
        <v>199.02</v>
      </c>
      <c r="CZ773">
        <f>AF773</f>
        <v>119.89</v>
      </c>
      <c r="DA773">
        <f>AJ773</f>
        <v>1.66</v>
      </c>
      <c r="DB773">
        <f t="shared" si="257"/>
        <v>3577.52</v>
      </c>
      <c r="DC773">
        <f t="shared" si="258"/>
        <v>0</v>
      </c>
      <c r="DD773" t="s">
        <v>3</v>
      </c>
      <c r="DE773" t="s">
        <v>3</v>
      </c>
      <c r="DF773">
        <f>ROUND(ROUND(AE773,2)*CX773,2)</f>
        <v>0</v>
      </c>
      <c r="DG773">
        <f>ROUND(ROUND(AF773*AJ773,2)*CX773,2)</f>
        <v>1.43</v>
      </c>
      <c r="DH773">
        <f t="shared" si="260"/>
        <v>0</v>
      </c>
      <c r="DI773">
        <f t="shared" si="261"/>
        <v>0</v>
      </c>
      <c r="DJ773">
        <f>DG773+DH773</f>
        <v>1.43</v>
      </c>
      <c r="DK773">
        <v>0</v>
      </c>
      <c r="DL773" t="s">
        <v>3</v>
      </c>
      <c r="DM773">
        <v>0</v>
      </c>
      <c r="DN773" t="s">
        <v>3</v>
      </c>
      <c r="DO773">
        <v>0</v>
      </c>
    </row>
    <row r="774" spans="1:119" x14ac:dyDescent="0.2">
      <c r="A774">
        <f>ROW(Source!A743)</f>
        <v>743</v>
      </c>
      <c r="B774">
        <v>72309884</v>
      </c>
      <c r="C774">
        <v>72312210</v>
      </c>
      <c r="D774">
        <v>70565675</v>
      </c>
      <c r="E774">
        <v>1</v>
      </c>
      <c r="F774">
        <v>1</v>
      </c>
      <c r="G774">
        <v>1</v>
      </c>
      <c r="H774">
        <v>3</v>
      </c>
      <c r="I774" t="s">
        <v>358</v>
      </c>
      <c r="J774" t="s">
        <v>360</v>
      </c>
      <c r="K774" t="s">
        <v>359</v>
      </c>
      <c r="L774">
        <v>1348</v>
      </c>
      <c r="N774">
        <v>1009</v>
      </c>
      <c r="O774" t="s">
        <v>236</v>
      </c>
      <c r="P774" t="s">
        <v>236</v>
      </c>
      <c r="Q774">
        <v>1000</v>
      </c>
      <c r="W774">
        <v>0</v>
      </c>
      <c r="X774">
        <v>-1599679898</v>
      </c>
      <c r="Y774">
        <f t="shared" si="256"/>
        <v>8.3333332999999996</v>
      </c>
      <c r="AA774">
        <v>190542.13</v>
      </c>
      <c r="AB774">
        <v>0</v>
      </c>
      <c r="AC774">
        <v>0</v>
      </c>
      <c r="AD774">
        <v>0</v>
      </c>
      <c r="AE774">
        <v>112746.82</v>
      </c>
      <c r="AF774">
        <v>0</v>
      </c>
      <c r="AG774">
        <v>0</v>
      </c>
      <c r="AH774">
        <v>0</v>
      </c>
      <c r="AI774">
        <v>1.69</v>
      </c>
      <c r="AJ774">
        <v>1</v>
      </c>
      <c r="AK774">
        <v>1</v>
      </c>
      <c r="AL774">
        <v>1</v>
      </c>
      <c r="AM774">
        <v>0</v>
      </c>
      <c r="AN774">
        <v>1</v>
      </c>
      <c r="AO774">
        <v>0</v>
      </c>
      <c r="AP774">
        <v>1</v>
      </c>
      <c r="AQ774">
        <v>0</v>
      </c>
      <c r="AR774">
        <v>0</v>
      </c>
      <c r="AS774" t="s">
        <v>3</v>
      </c>
      <c r="AT774">
        <v>8.3333332999999996</v>
      </c>
      <c r="AU774" t="s">
        <v>3</v>
      </c>
      <c r="AV774">
        <v>0</v>
      </c>
      <c r="AW774">
        <v>1</v>
      </c>
      <c r="AX774">
        <v>-1</v>
      </c>
      <c r="AY774">
        <v>0</v>
      </c>
      <c r="AZ774">
        <v>0</v>
      </c>
      <c r="BA774" t="s">
        <v>3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CV774">
        <v>0</v>
      </c>
      <c r="CW774">
        <v>0</v>
      </c>
      <c r="CX774">
        <f>ROUND(Y774*Source!I743,7)</f>
        <v>2E-3</v>
      </c>
      <c r="CY774">
        <f t="shared" ref="CY774:CY781" si="262">AA774</f>
        <v>190542.13</v>
      </c>
      <c r="CZ774">
        <f t="shared" ref="CZ774:CZ781" si="263">AE774</f>
        <v>112746.82</v>
      </c>
      <c r="DA774">
        <f t="shared" ref="DA774:DA781" si="264">AI774</f>
        <v>1.69</v>
      </c>
      <c r="DB774">
        <f t="shared" si="257"/>
        <v>939556.83</v>
      </c>
      <c r="DC774">
        <f t="shared" si="258"/>
        <v>0</v>
      </c>
      <c r="DD774" t="s">
        <v>3</v>
      </c>
      <c r="DE774" t="s">
        <v>3</v>
      </c>
      <c r="DF774">
        <f>ROUND(ROUND(AE774*AI774,2)*CX774,2)</f>
        <v>381.08</v>
      </c>
      <c r="DG774">
        <f t="shared" ref="DG774:DG781" si="265">ROUND(ROUND(AF774,2)*CX774,2)</f>
        <v>0</v>
      </c>
      <c r="DH774">
        <f t="shared" si="260"/>
        <v>0</v>
      </c>
      <c r="DI774">
        <f t="shared" si="261"/>
        <v>0</v>
      </c>
      <c r="DJ774">
        <f t="shared" ref="DJ774:DJ781" si="266">DF774</f>
        <v>381.08</v>
      </c>
      <c r="DK774">
        <v>0</v>
      </c>
      <c r="DL774" t="s">
        <v>3</v>
      </c>
      <c r="DM774">
        <v>0</v>
      </c>
      <c r="DN774" t="s">
        <v>3</v>
      </c>
      <c r="DO774">
        <v>0</v>
      </c>
    </row>
    <row r="775" spans="1:119" x14ac:dyDescent="0.2">
      <c r="A775">
        <f>ROW(Source!A743)</f>
        <v>743</v>
      </c>
      <c r="B775">
        <v>72309884</v>
      </c>
      <c r="C775">
        <v>72312210</v>
      </c>
      <c r="D775">
        <v>70565680</v>
      </c>
      <c r="E775">
        <v>1</v>
      </c>
      <c r="F775">
        <v>1</v>
      </c>
      <c r="G775">
        <v>1</v>
      </c>
      <c r="H775">
        <v>3</v>
      </c>
      <c r="I775" t="s">
        <v>362</v>
      </c>
      <c r="J775" t="s">
        <v>364</v>
      </c>
      <c r="K775" t="s">
        <v>363</v>
      </c>
      <c r="L775">
        <v>1348</v>
      </c>
      <c r="N775">
        <v>1009</v>
      </c>
      <c r="O775" t="s">
        <v>236</v>
      </c>
      <c r="P775" t="s">
        <v>236</v>
      </c>
      <c r="Q775">
        <v>1000</v>
      </c>
      <c r="W775">
        <v>0</v>
      </c>
      <c r="X775">
        <v>-2069004281</v>
      </c>
      <c r="Y775">
        <f t="shared" si="256"/>
        <v>1.73</v>
      </c>
      <c r="AA775">
        <v>32355.64</v>
      </c>
      <c r="AB775">
        <v>0</v>
      </c>
      <c r="AC775">
        <v>0</v>
      </c>
      <c r="AD775">
        <v>0</v>
      </c>
      <c r="AE775">
        <v>19145.349999999999</v>
      </c>
      <c r="AF775">
        <v>0</v>
      </c>
      <c r="AG775">
        <v>0</v>
      </c>
      <c r="AH775">
        <v>0</v>
      </c>
      <c r="AI775">
        <v>1.69</v>
      </c>
      <c r="AJ775">
        <v>1</v>
      </c>
      <c r="AK775">
        <v>1</v>
      </c>
      <c r="AL775">
        <v>1</v>
      </c>
      <c r="AM775">
        <v>0</v>
      </c>
      <c r="AN775">
        <v>0</v>
      </c>
      <c r="AO775">
        <v>0</v>
      </c>
      <c r="AP775">
        <v>1</v>
      </c>
      <c r="AQ775">
        <v>0</v>
      </c>
      <c r="AR775">
        <v>0</v>
      </c>
      <c r="AS775" t="s">
        <v>3</v>
      </c>
      <c r="AT775">
        <v>1.73</v>
      </c>
      <c r="AU775" t="s">
        <v>3</v>
      </c>
      <c r="AV775">
        <v>0</v>
      </c>
      <c r="AW775">
        <v>1</v>
      </c>
      <c r="AX775">
        <v>-1</v>
      </c>
      <c r="AY775">
        <v>0</v>
      </c>
      <c r="AZ775">
        <v>0</v>
      </c>
      <c r="BA775" t="s">
        <v>3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CV775">
        <v>0</v>
      </c>
      <c r="CW775">
        <v>0</v>
      </c>
      <c r="CX775">
        <f>ROUND(Y775*Source!I743,7)</f>
        <v>4.1520000000000001E-4</v>
      </c>
      <c r="CY775">
        <f t="shared" si="262"/>
        <v>32355.64</v>
      </c>
      <c r="CZ775">
        <f t="shared" si="263"/>
        <v>19145.349999999999</v>
      </c>
      <c r="DA775">
        <f t="shared" si="264"/>
        <v>1.69</v>
      </c>
      <c r="DB775">
        <f t="shared" si="257"/>
        <v>33121.46</v>
      </c>
      <c r="DC775">
        <f t="shared" si="258"/>
        <v>0</v>
      </c>
      <c r="DD775" t="s">
        <v>3</v>
      </c>
      <c r="DE775" t="s">
        <v>3</v>
      </c>
      <c r="DF775">
        <f>ROUND(ROUND(AE775*AI775,2)*CX775,2)</f>
        <v>13.43</v>
      </c>
      <c r="DG775">
        <f t="shared" si="265"/>
        <v>0</v>
      </c>
      <c r="DH775">
        <f t="shared" si="260"/>
        <v>0</v>
      </c>
      <c r="DI775">
        <f t="shared" si="261"/>
        <v>0</v>
      </c>
      <c r="DJ775">
        <f t="shared" si="266"/>
        <v>13.43</v>
      </c>
      <c r="DK775">
        <v>0</v>
      </c>
      <c r="DL775" t="s">
        <v>3</v>
      </c>
      <c r="DM775">
        <v>0</v>
      </c>
      <c r="DN775" t="s">
        <v>3</v>
      </c>
      <c r="DO775">
        <v>0</v>
      </c>
    </row>
    <row r="776" spans="1:119" x14ac:dyDescent="0.2">
      <c r="A776">
        <f>ROW(Source!A743)</f>
        <v>743</v>
      </c>
      <c r="B776">
        <v>72309884</v>
      </c>
      <c r="C776">
        <v>72312210</v>
      </c>
      <c r="D776">
        <v>70567728</v>
      </c>
      <c r="E776">
        <v>1</v>
      </c>
      <c r="F776">
        <v>1</v>
      </c>
      <c r="G776">
        <v>1</v>
      </c>
      <c r="H776">
        <v>3</v>
      </c>
      <c r="I776" t="s">
        <v>1165</v>
      </c>
      <c r="J776" t="s">
        <v>1166</v>
      </c>
      <c r="K776" t="s">
        <v>1167</v>
      </c>
      <c r="L776">
        <v>1329</v>
      </c>
      <c r="N776">
        <v>1005</v>
      </c>
      <c r="O776" t="s">
        <v>1168</v>
      </c>
      <c r="P776" t="s">
        <v>1168</v>
      </c>
      <c r="Q776">
        <v>1000</v>
      </c>
      <c r="W776">
        <v>0</v>
      </c>
      <c r="X776">
        <v>-161532634</v>
      </c>
      <c r="Y776">
        <f t="shared" si="256"/>
        <v>0.37</v>
      </c>
      <c r="AA776">
        <v>6108.35</v>
      </c>
      <c r="AB776">
        <v>0</v>
      </c>
      <c r="AC776">
        <v>0</v>
      </c>
      <c r="AD776">
        <v>0</v>
      </c>
      <c r="AE776">
        <v>7186.29</v>
      </c>
      <c r="AF776">
        <v>0</v>
      </c>
      <c r="AG776">
        <v>0</v>
      </c>
      <c r="AH776">
        <v>0</v>
      </c>
      <c r="AI776">
        <v>0.85</v>
      </c>
      <c r="AJ776">
        <v>1</v>
      </c>
      <c r="AK776">
        <v>1</v>
      </c>
      <c r="AL776">
        <v>1</v>
      </c>
      <c r="AM776">
        <v>2</v>
      </c>
      <c r="AN776">
        <v>0</v>
      </c>
      <c r="AO776">
        <v>0</v>
      </c>
      <c r="AP776">
        <v>1</v>
      </c>
      <c r="AQ776">
        <v>1</v>
      </c>
      <c r="AR776">
        <v>0</v>
      </c>
      <c r="AS776" t="s">
        <v>3</v>
      </c>
      <c r="AT776">
        <v>0.37</v>
      </c>
      <c r="AU776" t="s">
        <v>3</v>
      </c>
      <c r="AV776">
        <v>0</v>
      </c>
      <c r="AW776">
        <v>2</v>
      </c>
      <c r="AX776">
        <v>72312231</v>
      </c>
      <c r="AY776">
        <v>1</v>
      </c>
      <c r="AZ776">
        <v>0</v>
      </c>
      <c r="BA776">
        <v>846</v>
      </c>
      <c r="BB776">
        <v>1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2658.9272999999998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1</v>
      </c>
      <c r="BQ776">
        <v>2658.9272999999998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1</v>
      </c>
      <c r="CV776">
        <v>0</v>
      </c>
      <c r="CW776">
        <v>0</v>
      </c>
      <c r="CX776">
        <f>ROUND(Y776*Source!I743,7)</f>
        <v>8.8800000000000004E-5</v>
      </c>
      <c r="CY776">
        <f t="shared" si="262"/>
        <v>6108.35</v>
      </c>
      <c r="CZ776">
        <f t="shared" si="263"/>
        <v>7186.29</v>
      </c>
      <c r="DA776">
        <f t="shared" si="264"/>
        <v>0.85</v>
      </c>
      <c r="DB776">
        <f t="shared" si="257"/>
        <v>2658.93</v>
      </c>
      <c r="DC776">
        <f t="shared" si="258"/>
        <v>0</v>
      </c>
      <c r="DD776" t="s">
        <v>3</v>
      </c>
      <c r="DE776" t="s">
        <v>3</v>
      </c>
      <c r="DF776">
        <f>ROUND(ROUND(AE776*AI776,2)*CX776,2)</f>
        <v>0.54</v>
      </c>
      <c r="DG776">
        <f t="shared" si="265"/>
        <v>0</v>
      </c>
      <c r="DH776">
        <f t="shared" si="260"/>
        <v>0</v>
      </c>
      <c r="DI776">
        <f t="shared" si="261"/>
        <v>0</v>
      </c>
      <c r="DJ776">
        <f t="shared" si="266"/>
        <v>0.54</v>
      </c>
      <c r="DK776">
        <v>0</v>
      </c>
      <c r="DL776" t="s">
        <v>3</v>
      </c>
      <c r="DM776">
        <v>0</v>
      </c>
      <c r="DN776" t="s">
        <v>3</v>
      </c>
      <c r="DO776">
        <v>0</v>
      </c>
    </row>
    <row r="777" spans="1:119" x14ac:dyDescent="0.2">
      <c r="A777">
        <f>ROW(Source!A743)</f>
        <v>743</v>
      </c>
      <c r="B777">
        <v>72309884</v>
      </c>
      <c r="C777">
        <v>72312210</v>
      </c>
      <c r="D777">
        <v>70567775</v>
      </c>
      <c r="E777">
        <v>1</v>
      </c>
      <c r="F777">
        <v>1</v>
      </c>
      <c r="G777">
        <v>1</v>
      </c>
      <c r="H777">
        <v>3</v>
      </c>
      <c r="I777" t="s">
        <v>951</v>
      </c>
      <c r="J777" t="s">
        <v>952</v>
      </c>
      <c r="K777" t="s">
        <v>953</v>
      </c>
      <c r="L777">
        <v>1383</v>
      </c>
      <c r="N777">
        <v>1013</v>
      </c>
      <c r="O777" t="s">
        <v>954</v>
      </c>
      <c r="P777" t="s">
        <v>954</v>
      </c>
      <c r="Q777">
        <v>1</v>
      </c>
      <c r="W777">
        <v>0</v>
      </c>
      <c r="X777">
        <v>-182421198</v>
      </c>
      <c r="Y777">
        <f t="shared" si="256"/>
        <v>49.761000000000003</v>
      </c>
      <c r="AA777">
        <v>9.35</v>
      </c>
      <c r="AB777">
        <v>0</v>
      </c>
      <c r="AC777">
        <v>0</v>
      </c>
      <c r="AD777">
        <v>0</v>
      </c>
      <c r="AE777">
        <v>9.35</v>
      </c>
      <c r="AF777">
        <v>0</v>
      </c>
      <c r="AG777">
        <v>0</v>
      </c>
      <c r="AH777">
        <v>0</v>
      </c>
      <c r="AI777">
        <v>1</v>
      </c>
      <c r="AJ777">
        <v>1</v>
      </c>
      <c r="AK777">
        <v>1</v>
      </c>
      <c r="AL777">
        <v>1</v>
      </c>
      <c r="AM777">
        <v>-2</v>
      </c>
      <c r="AN777">
        <v>0</v>
      </c>
      <c r="AO777">
        <v>0</v>
      </c>
      <c r="AP777">
        <v>1</v>
      </c>
      <c r="AQ777">
        <v>1</v>
      </c>
      <c r="AR777">
        <v>0</v>
      </c>
      <c r="AS777" t="s">
        <v>3</v>
      </c>
      <c r="AT777">
        <v>49.761000000000003</v>
      </c>
      <c r="AU777" t="s">
        <v>3</v>
      </c>
      <c r="AV777">
        <v>0</v>
      </c>
      <c r="AW777">
        <v>2</v>
      </c>
      <c r="AX777">
        <v>72312232</v>
      </c>
      <c r="AY777">
        <v>1</v>
      </c>
      <c r="AZ777">
        <v>0</v>
      </c>
      <c r="BA777">
        <v>847</v>
      </c>
      <c r="BB777">
        <v>1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465.26535000000001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1</v>
      </c>
      <c r="BQ777">
        <v>465.26535000000001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1</v>
      </c>
      <c r="CV777">
        <v>0</v>
      </c>
      <c r="CW777">
        <v>0</v>
      </c>
      <c r="CX777">
        <f>ROUND(Y777*Source!I743,7)</f>
        <v>1.1942599999999999E-2</v>
      </c>
      <c r="CY777">
        <f t="shared" si="262"/>
        <v>9.35</v>
      </c>
      <c r="CZ777">
        <f t="shared" si="263"/>
        <v>9.35</v>
      </c>
      <c r="DA777">
        <f t="shared" si="264"/>
        <v>1</v>
      </c>
      <c r="DB777">
        <f t="shared" si="257"/>
        <v>465.27</v>
      </c>
      <c r="DC777">
        <f t="shared" si="258"/>
        <v>0</v>
      </c>
      <c r="DD777" t="s">
        <v>3</v>
      </c>
      <c r="DE777" t="s">
        <v>3</v>
      </c>
      <c r="DF777">
        <f>ROUND(ROUND(AE777,2)*CX777,2)</f>
        <v>0.11</v>
      </c>
      <c r="DG777">
        <f t="shared" si="265"/>
        <v>0</v>
      </c>
      <c r="DH777">
        <f t="shared" si="260"/>
        <v>0</v>
      </c>
      <c r="DI777">
        <f t="shared" si="261"/>
        <v>0</v>
      </c>
      <c r="DJ777">
        <f t="shared" si="266"/>
        <v>0.11</v>
      </c>
      <c r="DK777">
        <v>1</v>
      </c>
      <c r="DL777" t="s">
        <v>3</v>
      </c>
      <c r="DM777">
        <v>0</v>
      </c>
      <c r="DN777" t="s">
        <v>3</v>
      </c>
      <c r="DO777">
        <v>0</v>
      </c>
    </row>
    <row r="778" spans="1:119" x14ac:dyDescent="0.2">
      <c r="A778">
        <f>ROW(Source!A743)</f>
        <v>743</v>
      </c>
      <c r="B778">
        <v>72309884</v>
      </c>
      <c r="C778">
        <v>72312210</v>
      </c>
      <c r="D778">
        <v>70570408</v>
      </c>
      <c r="E778">
        <v>1</v>
      </c>
      <c r="F778">
        <v>1</v>
      </c>
      <c r="G778">
        <v>1</v>
      </c>
      <c r="H778">
        <v>3</v>
      </c>
      <c r="I778" t="s">
        <v>1169</v>
      </c>
      <c r="J778" t="s">
        <v>1170</v>
      </c>
      <c r="K778" t="s">
        <v>1171</v>
      </c>
      <c r="L778">
        <v>1327</v>
      </c>
      <c r="N778">
        <v>1005</v>
      </c>
      <c r="O778" t="s">
        <v>1070</v>
      </c>
      <c r="P778" t="s">
        <v>1070</v>
      </c>
      <c r="Q778">
        <v>1</v>
      </c>
      <c r="W778">
        <v>0</v>
      </c>
      <c r="X778">
        <v>954116599</v>
      </c>
      <c r="Y778">
        <f t="shared" si="256"/>
        <v>1.2</v>
      </c>
      <c r="AA778">
        <v>178.24</v>
      </c>
      <c r="AB778">
        <v>0</v>
      </c>
      <c r="AC778">
        <v>0</v>
      </c>
      <c r="AD778">
        <v>0</v>
      </c>
      <c r="AE778">
        <v>108.68</v>
      </c>
      <c r="AF778">
        <v>0</v>
      </c>
      <c r="AG778">
        <v>0</v>
      </c>
      <c r="AH778">
        <v>0</v>
      </c>
      <c r="AI778">
        <v>1.64</v>
      </c>
      <c r="AJ778">
        <v>1</v>
      </c>
      <c r="AK778">
        <v>1</v>
      </c>
      <c r="AL778">
        <v>1</v>
      </c>
      <c r="AM778">
        <v>2</v>
      </c>
      <c r="AN778">
        <v>0</v>
      </c>
      <c r="AO778">
        <v>0</v>
      </c>
      <c r="AP778">
        <v>1</v>
      </c>
      <c r="AQ778">
        <v>1</v>
      </c>
      <c r="AR778">
        <v>0</v>
      </c>
      <c r="AS778" t="s">
        <v>3</v>
      </c>
      <c r="AT778">
        <v>1.2</v>
      </c>
      <c r="AU778" t="s">
        <v>3</v>
      </c>
      <c r="AV778">
        <v>0</v>
      </c>
      <c r="AW778">
        <v>2</v>
      </c>
      <c r="AX778">
        <v>72312233</v>
      </c>
      <c r="AY778">
        <v>1</v>
      </c>
      <c r="AZ778">
        <v>0</v>
      </c>
      <c r="BA778">
        <v>848</v>
      </c>
      <c r="BB778">
        <v>1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130.416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1</v>
      </c>
      <c r="BQ778">
        <v>130.416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1</v>
      </c>
      <c r="CV778">
        <v>0</v>
      </c>
      <c r="CW778">
        <v>0</v>
      </c>
      <c r="CX778">
        <f>ROUND(Y778*Source!I743,7)</f>
        <v>2.8800000000000001E-4</v>
      </c>
      <c r="CY778">
        <f t="shared" si="262"/>
        <v>178.24</v>
      </c>
      <c r="CZ778">
        <f t="shared" si="263"/>
        <v>108.68</v>
      </c>
      <c r="DA778">
        <f t="shared" si="264"/>
        <v>1.64</v>
      </c>
      <c r="DB778">
        <f t="shared" si="257"/>
        <v>130.41999999999999</v>
      </c>
      <c r="DC778">
        <f t="shared" si="258"/>
        <v>0</v>
      </c>
      <c r="DD778" t="s">
        <v>3</v>
      </c>
      <c r="DE778" t="s">
        <v>3</v>
      </c>
      <c r="DF778">
        <f>ROUND(ROUND(AE778*AI778,2)*CX778,2)</f>
        <v>0.05</v>
      </c>
      <c r="DG778">
        <f t="shared" si="265"/>
        <v>0</v>
      </c>
      <c r="DH778">
        <f t="shared" si="260"/>
        <v>0</v>
      </c>
      <c r="DI778">
        <f t="shared" si="261"/>
        <v>0</v>
      </c>
      <c r="DJ778">
        <f t="shared" si="266"/>
        <v>0.05</v>
      </c>
      <c r="DK778">
        <v>0</v>
      </c>
      <c r="DL778" t="s">
        <v>3</v>
      </c>
      <c r="DM778">
        <v>0</v>
      </c>
      <c r="DN778" t="s">
        <v>3</v>
      </c>
      <c r="DO778">
        <v>0</v>
      </c>
    </row>
    <row r="779" spans="1:119" x14ac:dyDescent="0.2">
      <c r="A779">
        <f>ROW(Source!A743)</f>
        <v>743</v>
      </c>
      <c r="B779">
        <v>72309884</v>
      </c>
      <c r="C779">
        <v>72312210</v>
      </c>
      <c r="D779">
        <v>70570421</v>
      </c>
      <c r="E779">
        <v>1</v>
      </c>
      <c r="F779">
        <v>1</v>
      </c>
      <c r="G779">
        <v>1</v>
      </c>
      <c r="H779">
        <v>3</v>
      </c>
      <c r="I779" t="s">
        <v>1172</v>
      </c>
      <c r="J779" t="s">
        <v>1173</v>
      </c>
      <c r="K779" t="s">
        <v>1174</v>
      </c>
      <c r="L779">
        <v>1330</v>
      </c>
      <c r="N779">
        <v>1005</v>
      </c>
      <c r="O779" t="s">
        <v>1175</v>
      </c>
      <c r="P779" t="s">
        <v>1175</v>
      </c>
      <c r="Q779">
        <v>10</v>
      </c>
      <c r="W779">
        <v>0</v>
      </c>
      <c r="X779">
        <v>-709457175</v>
      </c>
      <c r="Y779">
        <f t="shared" si="256"/>
        <v>0.31</v>
      </c>
      <c r="AA779">
        <v>970.95</v>
      </c>
      <c r="AB779">
        <v>0</v>
      </c>
      <c r="AC779">
        <v>0</v>
      </c>
      <c r="AD779">
        <v>0</v>
      </c>
      <c r="AE779">
        <v>592.04</v>
      </c>
      <c r="AF779">
        <v>0</v>
      </c>
      <c r="AG779">
        <v>0</v>
      </c>
      <c r="AH779">
        <v>0</v>
      </c>
      <c r="AI779">
        <v>1.64</v>
      </c>
      <c r="AJ779">
        <v>1</v>
      </c>
      <c r="AK779">
        <v>1</v>
      </c>
      <c r="AL779">
        <v>1</v>
      </c>
      <c r="AM779">
        <v>2</v>
      </c>
      <c r="AN779">
        <v>0</v>
      </c>
      <c r="AO779">
        <v>0</v>
      </c>
      <c r="AP779">
        <v>1</v>
      </c>
      <c r="AQ779">
        <v>1</v>
      </c>
      <c r="AR779">
        <v>0</v>
      </c>
      <c r="AS779" t="s">
        <v>3</v>
      </c>
      <c r="AT779">
        <v>0.31</v>
      </c>
      <c r="AU779" t="s">
        <v>3</v>
      </c>
      <c r="AV779">
        <v>0</v>
      </c>
      <c r="AW779">
        <v>2</v>
      </c>
      <c r="AX779">
        <v>72312234</v>
      </c>
      <c r="AY779">
        <v>1</v>
      </c>
      <c r="AZ779">
        <v>0</v>
      </c>
      <c r="BA779">
        <v>849</v>
      </c>
      <c r="BB779">
        <v>1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183.5324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1</v>
      </c>
      <c r="BQ779">
        <v>183.5324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1</v>
      </c>
      <c r="CV779">
        <v>0</v>
      </c>
      <c r="CW779">
        <v>0</v>
      </c>
      <c r="CX779">
        <f>ROUND(Y779*Source!I743,7)</f>
        <v>7.4400000000000006E-5</v>
      </c>
      <c r="CY779">
        <f t="shared" si="262"/>
        <v>970.95</v>
      </c>
      <c r="CZ779">
        <f t="shared" si="263"/>
        <v>592.04</v>
      </c>
      <c r="DA779">
        <f t="shared" si="264"/>
        <v>1.64</v>
      </c>
      <c r="DB779">
        <f t="shared" si="257"/>
        <v>183.53</v>
      </c>
      <c r="DC779">
        <f t="shared" si="258"/>
        <v>0</v>
      </c>
      <c r="DD779" t="s">
        <v>3</v>
      </c>
      <c r="DE779" t="s">
        <v>3</v>
      </c>
      <c r="DF779">
        <f>ROUND(ROUND(AE779*AI779,2)*CX779,2)</f>
        <v>7.0000000000000007E-2</v>
      </c>
      <c r="DG779">
        <f t="shared" si="265"/>
        <v>0</v>
      </c>
      <c r="DH779">
        <f t="shared" si="260"/>
        <v>0</v>
      </c>
      <c r="DI779">
        <f t="shared" si="261"/>
        <v>0</v>
      </c>
      <c r="DJ779">
        <f t="shared" si="266"/>
        <v>7.0000000000000007E-2</v>
      </c>
      <c r="DK779">
        <v>0</v>
      </c>
      <c r="DL779" t="s">
        <v>3</v>
      </c>
      <c r="DM779">
        <v>0</v>
      </c>
      <c r="DN779" t="s">
        <v>3</v>
      </c>
      <c r="DO779">
        <v>0</v>
      </c>
    </row>
    <row r="780" spans="1:119" x14ac:dyDescent="0.2">
      <c r="A780">
        <f>ROW(Source!A743)</f>
        <v>743</v>
      </c>
      <c r="B780">
        <v>72309884</v>
      </c>
      <c r="C780">
        <v>72312210</v>
      </c>
      <c r="D780">
        <v>70578629</v>
      </c>
      <c r="E780">
        <v>1</v>
      </c>
      <c r="F780">
        <v>1</v>
      </c>
      <c r="G780">
        <v>1</v>
      </c>
      <c r="H780">
        <v>3</v>
      </c>
      <c r="I780" t="s">
        <v>1147</v>
      </c>
      <c r="J780" t="s">
        <v>1148</v>
      </c>
      <c r="K780" t="s">
        <v>1149</v>
      </c>
      <c r="L780">
        <v>1339</v>
      </c>
      <c r="N780">
        <v>1007</v>
      </c>
      <c r="O780" t="s">
        <v>231</v>
      </c>
      <c r="P780" t="s">
        <v>231</v>
      </c>
      <c r="Q780">
        <v>1</v>
      </c>
      <c r="W780">
        <v>0</v>
      </c>
      <c r="X780">
        <v>-76269591</v>
      </c>
      <c r="Y780">
        <f t="shared" si="256"/>
        <v>0.25</v>
      </c>
      <c r="AA780">
        <v>5797.85</v>
      </c>
      <c r="AB780">
        <v>0</v>
      </c>
      <c r="AC780">
        <v>0</v>
      </c>
      <c r="AD780">
        <v>0</v>
      </c>
      <c r="AE780">
        <v>6442.06</v>
      </c>
      <c r="AF780">
        <v>0</v>
      </c>
      <c r="AG780">
        <v>0</v>
      </c>
      <c r="AH780">
        <v>0</v>
      </c>
      <c r="AI780">
        <v>0.9</v>
      </c>
      <c r="AJ780">
        <v>1</v>
      </c>
      <c r="AK780">
        <v>1</v>
      </c>
      <c r="AL780">
        <v>1</v>
      </c>
      <c r="AM780">
        <v>2</v>
      </c>
      <c r="AN780">
        <v>0</v>
      </c>
      <c r="AO780">
        <v>0</v>
      </c>
      <c r="AP780">
        <v>1</v>
      </c>
      <c r="AQ780">
        <v>1</v>
      </c>
      <c r="AR780">
        <v>0</v>
      </c>
      <c r="AS780" t="s">
        <v>3</v>
      </c>
      <c r="AT780">
        <v>0.25</v>
      </c>
      <c r="AU780" t="s">
        <v>3</v>
      </c>
      <c r="AV780">
        <v>0</v>
      </c>
      <c r="AW780">
        <v>2</v>
      </c>
      <c r="AX780">
        <v>72312235</v>
      </c>
      <c r="AY780">
        <v>1</v>
      </c>
      <c r="AZ780">
        <v>0</v>
      </c>
      <c r="BA780">
        <v>850</v>
      </c>
      <c r="BB780">
        <v>1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1610.5150000000001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1</v>
      </c>
      <c r="BQ780">
        <v>1610.5150000000001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1</v>
      </c>
      <c r="CV780">
        <v>0</v>
      </c>
      <c r="CW780">
        <v>0</v>
      </c>
      <c r="CX780">
        <f>ROUND(Y780*Source!I743,7)</f>
        <v>6.0000000000000002E-5</v>
      </c>
      <c r="CY780">
        <f t="shared" si="262"/>
        <v>5797.85</v>
      </c>
      <c r="CZ780">
        <f t="shared" si="263"/>
        <v>6442.06</v>
      </c>
      <c r="DA780">
        <f t="shared" si="264"/>
        <v>0.9</v>
      </c>
      <c r="DB780">
        <f t="shared" si="257"/>
        <v>1610.52</v>
      </c>
      <c r="DC780">
        <f t="shared" si="258"/>
        <v>0</v>
      </c>
      <c r="DD780" t="s">
        <v>3</v>
      </c>
      <c r="DE780" t="s">
        <v>3</v>
      </c>
      <c r="DF780">
        <f>ROUND(ROUND(AE780*AI780,2)*CX780,2)</f>
        <v>0.35</v>
      </c>
      <c r="DG780">
        <f t="shared" si="265"/>
        <v>0</v>
      </c>
      <c r="DH780">
        <f t="shared" si="260"/>
        <v>0</v>
      </c>
      <c r="DI780">
        <f t="shared" si="261"/>
        <v>0</v>
      </c>
      <c r="DJ780">
        <f t="shared" si="266"/>
        <v>0.35</v>
      </c>
      <c r="DK780">
        <v>0</v>
      </c>
      <c r="DL780" t="s">
        <v>3</v>
      </c>
      <c r="DM780">
        <v>0</v>
      </c>
      <c r="DN780" t="s">
        <v>3</v>
      </c>
      <c r="DO780">
        <v>0</v>
      </c>
    </row>
    <row r="781" spans="1:119" x14ac:dyDescent="0.2">
      <c r="A781">
        <f>ROW(Source!A743)</f>
        <v>743</v>
      </c>
      <c r="B781">
        <v>72309884</v>
      </c>
      <c r="C781">
        <v>72312210</v>
      </c>
      <c r="D781">
        <v>70580665</v>
      </c>
      <c r="E781">
        <v>1</v>
      </c>
      <c r="F781">
        <v>1</v>
      </c>
      <c r="G781">
        <v>1</v>
      </c>
      <c r="H781">
        <v>3</v>
      </c>
      <c r="I781" t="s">
        <v>1176</v>
      </c>
      <c r="J781" t="s">
        <v>1177</v>
      </c>
      <c r="K781" t="s">
        <v>1178</v>
      </c>
      <c r="L781">
        <v>1330</v>
      </c>
      <c r="N781">
        <v>1005</v>
      </c>
      <c r="O781" t="s">
        <v>1175</v>
      </c>
      <c r="P781" t="s">
        <v>1175</v>
      </c>
      <c r="Q781">
        <v>10</v>
      </c>
      <c r="W781">
        <v>0</v>
      </c>
      <c r="X781">
        <v>-31803487</v>
      </c>
      <c r="Y781">
        <f t="shared" si="256"/>
        <v>43</v>
      </c>
      <c r="AA781">
        <v>505.29</v>
      </c>
      <c r="AB781">
        <v>0</v>
      </c>
      <c r="AC781">
        <v>0</v>
      </c>
      <c r="AD781">
        <v>0</v>
      </c>
      <c r="AE781">
        <v>574.19000000000005</v>
      </c>
      <c r="AF781">
        <v>0</v>
      </c>
      <c r="AG781">
        <v>0</v>
      </c>
      <c r="AH781">
        <v>0</v>
      </c>
      <c r="AI781">
        <v>0.88</v>
      </c>
      <c r="AJ781">
        <v>1</v>
      </c>
      <c r="AK781">
        <v>1</v>
      </c>
      <c r="AL781">
        <v>1</v>
      </c>
      <c r="AM781">
        <v>2</v>
      </c>
      <c r="AN781">
        <v>0</v>
      </c>
      <c r="AO781">
        <v>0</v>
      </c>
      <c r="AP781">
        <v>1</v>
      </c>
      <c r="AQ781">
        <v>1</v>
      </c>
      <c r="AR781">
        <v>0</v>
      </c>
      <c r="AS781" t="s">
        <v>3</v>
      </c>
      <c r="AT781">
        <v>43</v>
      </c>
      <c r="AU781" t="s">
        <v>3</v>
      </c>
      <c r="AV781">
        <v>0</v>
      </c>
      <c r="AW781">
        <v>2</v>
      </c>
      <c r="AX781">
        <v>72312236</v>
      </c>
      <c r="AY781">
        <v>1</v>
      </c>
      <c r="AZ781">
        <v>0</v>
      </c>
      <c r="BA781">
        <v>851</v>
      </c>
      <c r="BB781">
        <v>1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24690.170000000002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1</v>
      </c>
      <c r="BQ781">
        <v>24690.170000000002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1</v>
      </c>
      <c r="CV781">
        <v>0</v>
      </c>
      <c r="CW781">
        <v>0</v>
      </c>
      <c r="CX781">
        <f>ROUND(Y781*Source!I743,7)</f>
        <v>1.0319999999999999E-2</v>
      </c>
      <c r="CY781">
        <f t="shared" si="262"/>
        <v>505.29</v>
      </c>
      <c r="CZ781">
        <f t="shared" si="263"/>
        <v>574.19000000000005</v>
      </c>
      <c r="DA781">
        <f t="shared" si="264"/>
        <v>0.88</v>
      </c>
      <c r="DB781">
        <f t="shared" si="257"/>
        <v>24690.17</v>
      </c>
      <c r="DC781">
        <f t="shared" si="258"/>
        <v>0</v>
      </c>
      <c r="DD781" t="s">
        <v>3</v>
      </c>
      <c r="DE781" t="s">
        <v>3</v>
      </c>
      <c r="DF781">
        <f>ROUND(ROUND(AE781*AI781,2)*CX781,2)</f>
        <v>5.21</v>
      </c>
      <c r="DG781">
        <f t="shared" si="265"/>
        <v>0</v>
      </c>
      <c r="DH781">
        <f t="shared" si="260"/>
        <v>0</v>
      </c>
      <c r="DI781">
        <f t="shared" si="261"/>
        <v>0</v>
      </c>
      <c r="DJ781">
        <f t="shared" si="266"/>
        <v>5.21</v>
      </c>
      <c r="DK781">
        <v>0</v>
      </c>
      <c r="DL781" t="s">
        <v>3</v>
      </c>
      <c r="DM781">
        <v>0</v>
      </c>
      <c r="DN781" t="s">
        <v>3</v>
      </c>
      <c r="DO781">
        <v>0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51"/>
  <sheetViews>
    <sheetView workbookViewId="0"/>
  </sheetViews>
  <sheetFormatPr defaultColWidth="9.140625" defaultRowHeight="12.75" x14ac:dyDescent="0.2"/>
  <cols>
    <col min="1" max="256" width="9.140625" customWidth="1"/>
  </cols>
  <sheetData>
    <row r="1" spans="1:44" x14ac:dyDescent="0.2">
      <c r="A1">
        <f>ROW(Source!A32)</f>
        <v>32</v>
      </c>
      <c r="B1">
        <v>72313435</v>
      </c>
      <c r="C1">
        <v>72310935</v>
      </c>
      <c r="D1">
        <v>70491200</v>
      </c>
      <c r="E1">
        <v>118</v>
      </c>
      <c r="F1">
        <v>1</v>
      </c>
      <c r="G1">
        <v>1</v>
      </c>
      <c r="H1">
        <v>1</v>
      </c>
      <c r="I1" t="s">
        <v>920</v>
      </c>
      <c r="J1" t="s">
        <v>3</v>
      </c>
      <c r="K1" t="s">
        <v>921</v>
      </c>
      <c r="L1">
        <v>1191</v>
      </c>
      <c r="N1">
        <v>1013</v>
      </c>
      <c r="O1" t="s">
        <v>922</v>
      </c>
      <c r="P1" t="s">
        <v>922</v>
      </c>
      <c r="Q1">
        <v>1</v>
      </c>
      <c r="X1">
        <v>25.5</v>
      </c>
      <c r="Y1">
        <v>0</v>
      </c>
      <c r="Z1">
        <v>0</v>
      </c>
      <c r="AA1">
        <v>0</v>
      </c>
      <c r="AB1">
        <v>0</v>
      </c>
      <c r="AC1">
        <v>0</v>
      </c>
      <c r="AD1">
        <v>1</v>
      </c>
      <c r="AE1">
        <v>2</v>
      </c>
      <c r="AF1" t="s">
        <v>3</v>
      </c>
      <c r="AG1">
        <v>25.5</v>
      </c>
      <c r="AH1">
        <v>2</v>
      </c>
      <c r="AI1">
        <v>72313435</v>
      </c>
      <c r="AJ1">
        <v>1</v>
      </c>
      <c r="AK1">
        <v>0</v>
      </c>
      <c r="AL1">
        <v>0</v>
      </c>
      <c r="AM1">
        <v>0</v>
      </c>
      <c r="AN1">
        <v>0</v>
      </c>
      <c r="AO1">
        <v>0</v>
      </c>
      <c r="AP1">
        <v>0</v>
      </c>
      <c r="AQ1">
        <v>0</v>
      </c>
      <c r="AR1">
        <v>0</v>
      </c>
    </row>
    <row r="2" spans="1:44" x14ac:dyDescent="0.2">
      <c r="A2">
        <f>ROW(Source!A32)</f>
        <v>32</v>
      </c>
      <c r="B2">
        <v>72313436</v>
      </c>
      <c r="C2">
        <v>72310935</v>
      </c>
      <c r="D2">
        <v>70617265</v>
      </c>
      <c r="E2">
        <v>1</v>
      </c>
      <c r="F2">
        <v>1</v>
      </c>
      <c r="G2">
        <v>1</v>
      </c>
      <c r="H2">
        <v>2</v>
      </c>
      <c r="I2" t="s">
        <v>923</v>
      </c>
      <c r="J2" t="s">
        <v>924</v>
      </c>
      <c r="K2" t="s">
        <v>925</v>
      </c>
      <c r="L2">
        <v>1368</v>
      </c>
      <c r="N2">
        <v>1011</v>
      </c>
      <c r="O2" t="s">
        <v>926</v>
      </c>
      <c r="P2" t="s">
        <v>926</v>
      </c>
      <c r="Q2">
        <v>1</v>
      </c>
      <c r="X2">
        <v>25.5</v>
      </c>
      <c r="Y2">
        <v>0</v>
      </c>
      <c r="Z2">
        <v>1054.03</v>
      </c>
      <c r="AA2">
        <v>529.11</v>
      </c>
      <c r="AB2">
        <v>0</v>
      </c>
      <c r="AC2">
        <v>0</v>
      </c>
      <c r="AD2">
        <v>1</v>
      </c>
      <c r="AE2">
        <v>0</v>
      </c>
      <c r="AF2" t="s">
        <v>3</v>
      </c>
      <c r="AG2">
        <v>25.5</v>
      </c>
      <c r="AH2">
        <v>2</v>
      </c>
      <c r="AI2">
        <v>72313436</v>
      </c>
      <c r="AJ2">
        <v>2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</row>
    <row r="3" spans="1:44" x14ac:dyDescent="0.2">
      <c r="A3">
        <f>ROW(Source!A33)</f>
        <v>33</v>
      </c>
      <c r="B3">
        <v>72313437</v>
      </c>
      <c r="C3">
        <v>72310940</v>
      </c>
      <c r="D3">
        <v>70490959</v>
      </c>
      <c r="E3">
        <v>118</v>
      </c>
      <c r="F3">
        <v>1</v>
      </c>
      <c r="G3">
        <v>1</v>
      </c>
      <c r="H3">
        <v>1</v>
      </c>
      <c r="I3" t="s">
        <v>928</v>
      </c>
      <c r="J3" t="s">
        <v>3</v>
      </c>
      <c r="K3" t="s">
        <v>929</v>
      </c>
      <c r="L3">
        <v>1191</v>
      </c>
      <c r="N3">
        <v>1013</v>
      </c>
      <c r="O3" t="s">
        <v>922</v>
      </c>
      <c r="P3" t="s">
        <v>922</v>
      </c>
      <c r="Q3">
        <v>1</v>
      </c>
      <c r="X3">
        <v>154</v>
      </c>
      <c r="Y3">
        <v>0</v>
      </c>
      <c r="Z3">
        <v>0</v>
      </c>
      <c r="AA3">
        <v>0</v>
      </c>
      <c r="AB3">
        <v>320.41000000000003</v>
      </c>
      <c r="AC3">
        <v>0</v>
      </c>
      <c r="AD3">
        <v>1</v>
      </c>
      <c r="AE3">
        <v>1</v>
      </c>
      <c r="AF3" t="s">
        <v>3</v>
      </c>
      <c r="AG3">
        <v>154</v>
      </c>
      <c r="AH3">
        <v>2</v>
      </c>
      <c r="AI3">
        <v>72313437</v>
      </c>
      <c r="AJ3">
        <v>3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</row>
    <row r="4" spans="1:44" x14ac:dyDescent="0.2">
      <c r="A4">
        <f>ROW(Source!A34)</f>
        <v>34</v>
      </c>
      <c r="B4">
        <v>72310946</v>
      </c>
      <c r="C4">
        <v>72310943</v>
      </c>
      <c r="D4">
        <v>68776608</v>
      </c>
      <c r="E4">
        <v>117</v>
      </c>
      <c r="F4">
        <v>1</v>
      </c>
      <c r="G4">
        <v>1</v>
      </c>
      <c r="H4">
        <v>1</v>
      </c>
      <c r="I4" t="s">
        <v>920</v>
      </c>
      <c r="J4" t="s">
        <v>3</v>
      </c>
      <c r="K4" t="s">
        <v>921</v>
      </c>
      <c r="L4">
        <v>1191</v>
      </c>
      <c r="N4">
        <v>1013</v>
      </c>
      <c r="O4" t="s">
        <v>922</v>
      </c>
      <c r="P4" t="s">
        <v>922</v>
      </c>
      <c r="Q4">
        <v>1</v>
      </c>
      <c r="X4">
        <v>8.06</v>
      </c>
      <c r="Y4">
        <v>0</v>
      </c>
      <c r="Z4">
        <v>0</v>
      </c>
      <c r="AA4">
        <v>0</v>
      </c>
      <c r="AB4">
        <v>0</v>
      </c>
      <c r="AC4">
        <v>0</v>
      </c>
      <c r="AD4">
        <v>1</v>
      </c>
      <c r="AE4">
        <v>2</v>
      </c>
      <c r="AF4" t="s">
        <v>3</v>
      </c>
      <c r="AG4">
        <v>8.06</v>
      </c>
      <c r="AH4">
        <v>2</v>
      </c>
      <c r="AI4">
        <v>72310944</v>
      </c>
      <c r="AJ4">
        <v>4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</row>
    <row r="5" spans="1:44" x14ac:dyDescent="0.2">
      <c r="A5">
        <f>ROW(Source!A34)</f>
        <v>34</v>
      </c>
      <c r="B5">
        <v>72310947</v>
      </c>
      <c r="C5">
        <v>72310943</v>
      </c>
      <c r="D5">
        <v>68782715</v>
      </c>
      <c r="E5">
        <v>1</v>
      </c>
      <c r="F5">
        <v>1</v>
      </c>
      <c r="G5">
        <v>1</v>
      </c>
      <c r="H5">
        <v>2</v>
      </c>
      <c r="I5" t="s">
        <v>930</v>
      </c>
      <c r="J5" t="s">
        <v>931</v>
      </c>
      <c r="K5" t="s">
        <v>932</v>
      </c>
      <c r="L5">
        <v>1368</v>
      </c>
      <c r="N5">
        <v>1011</v>
      </c>
      <c r="O5" t="s">
        <v>926</v>
      </c>
      <c r="P5" t="s">
        <v>926</v>
      </c>
      <c r="Q5">
        <v>1</v>
      </c>
      <c r="X5">
        <v>8.06</v>
      </c>
      <c r="Y5">
        <v>0</v>
      </c>
      <c r="Z5">
        <v>828.16</v>
      </c>
      <c r="AA5">
        <v>421.08</v>
      </c>
      <c r="AB5">
        <v>0</v>
      </c>
      <c r="AC5">
        <v>0</v>
      </c>
      <c r="AD5">
        <v>1</v>
      </c>
      <c r="AE5">
        <v>0</v>
      </c>
      <c r="AF5" t="s">
        <v>3</v>
      </c>
      <c r="AG5">
        <v>8.06</v>
      </c>
      <c r="AH5">
        <v>2</v>
      </c>
      <c r="AI5">
        <v>72310945</v>
      </c>
      <c r="AJ5">
        <v>5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</row>
    <row r="6" spans="1:44" x14ac:dyDescent="0.2">
      <c r="A6">
        <f>ROW(Source!A35)</f>
        <v>35</v>
      </c>
      <c r="B6">
        <v>72310950</v>
      </c>
      <c r="C6">
        <v>72310948</v>
      </c>
      <c r="D6">
        <v>68776363</v>
      </c>
      <c r="E6">
        <v>117</v>
      </c>
      <c r="F6">
        <v>1</v>
      </c>
      <c r="G6">
        <v>1</v>
      </c>
      <c r="H6">
        <v>1</v>
      </c>
      <c r="I6" t="s">
        <v>934</v>
      </c>
      <c r="J6" t="s">
        <v>3</v>
      </c>
      <c r="K6" t="s">
        <v>935</v>
      </c>
      <c r="L6">
        <v>1191</v>
      </c>
      <c r="N6">
        <v>1013</v>
      </c>
      <c r="O6" t="s">
        <v>922</v>
      </c>
      <c r="P6" t="s">
        <v>922</v>
      </c>
      <c r="Q6">
        <v>1</v>
      </c>
      <c r="X6">
        <v>97.2</v>
      </c>
      <c r="Y6">
        <v>0</v>
      </c>
      <c r="Z6">
        <v>0</v>
      </c>
      <c r="AA6">
        <v>0</v>
      </c>
      <c r="AB6">
        <v>285.73</v>
      </c>
      <c r="AC6">
        <v>0</v>
      </c>
      <c r="AD6">
        <v>1</v>
      </c>
      <c r="AE6">
        <v>1</v>
      </c>
      <c r="AF6" t="s">
        <v>3</v>
      </c>
      <c r="AG6">
        <v>97.2</v>
      </c>
      <c r="AH6">
        <v>2</v>
      </c>
      <c r="AI6">
        <v>72310949</v>
      </c>
      <c r="AJ6">
        <v>6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</row>
    <row r="7" spans="1:44" x14ac:dyDescent="0.2">
      <c r="A7">
        <f>ROW(Source!A71)</f>
        <v>71</v>
      </c>
      <c r="B7">
        <v>72310967</v>
      </c>
      <c r="C7">
        <v>72310951</v>
      </c>
      <c r="D7">
        <v>70491009</v>
      </c>
      <c r="E7">
        <v>118</v>
      </c>
      <c r="F7">
        <v>1</v>
      </c>
      <c r="G7">
        <v>1</v>
      </c>
      <c r="H7">
        <v>1</v>
      </c>
      <c r="I7" t="s">
        <v>936</v>
      </c>
      <c r="J7" t="s">
        <v>3</v>
      </c>
      <c r="K7" t="s">
        <v>937</v>
      </c>
      <c r="L7">
        <v>1191</v>
      </c>
      <c r="N7">
        <v>1013</v>
      </c>
      <c r="O7" t="s">
        <v>922</v>
      </c>
      <c r="P7" t="s">
        <v>922</v>
      </c>
      <c r="Q7">
        <v>1</v>
      </c>
      <c r="X7">
        <v>20.51</v>
      </c>
      <c r="Y7">
        <v>0</v>
      </c>
      <c r="Z7">
        <v>0</v>
      </c>
      <c r="AA7">
        <v>0</v>
      </c>
      <c r="AB7">
        <v>367.44</v>
      </c>
      <c r="AC7">
        <v>0</v>
      </c>
      <c r="AD7">
        <v>1</v>
      </c>
      <c r="AE7">
        <v>1</v>
      </c>
      <c r="AF7" t="s">
        <v>3</v>
      </c>
      <c r="AG7">
        <v>20.51</v>
      </c>
      <c r="AH7">
        <v>2</v>
      </c>
      <c r="AI7">
        <v>72310952</v>
      </c>
      <c r="AJ7">
        <v>7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</row>
    <row r="8" spans="1:44" x14ac:dyDescent="0.2">
      <c r="A8">
        <f>ROW(Source!A71)</f>
        <v>71</v>
      </c>
      <c r="B8">
        <v>72310968</v>
      </c>
      <c r="C8">
        <v>72310951</v>
      </c>
      <c r="D8">
        <v>70491200</v>
      </c>
      <c r="E8">
        <v>118</v>
      </c>
      <c r="F8">
        <v>1</v>
      </c>
      <c r="G8">
        <v>1</v>
      </c>
      <c r="H8">
        <v>1</v>
      </c>
      <c r="I8" t="s">
        <v>920</v>
      </c>
      <c r="J8" t="s">
        <v>3</v>
      </c>
      <c r="K8" t="s">
        <v>921</v>
      </c>
      <c r="L8">
        <v>1191</v>
      </c>
      <c r="N8">
        <v>1013</v>
      </c>
      <c r="O8" t="s">
        <v>922</v>
      </c>
      <c r="P8" t="s">
        <v>922</v>
      </c>
      <c r="Q8">
        <v>1</v>
      </c>
      <c r="X8">
        <v>11.96</v>
      </c>
      <c r="Y8">
        <v>0</v>
      </c>
      <c r="Z8">
        <v>0</v>
      </c>
      <c r="AA8">
        <v>0</v>
      </c>
      <c r="AB8">
        <v>0</v>
      </c>
      <c r="AC8">
        <v>0</v>
      </c>
      <c r="AD8">
        <v>1</v>
      </c>
      <c r="AE8">
        <v>2</v>
      </c>
      <c r="AF8" t="s">
        <v>3</v>
      </c>
      <c r="AG8">
        <v>11.96</v>
      </c>
      <c r="AH8">
        <v>2</v>
      </c>
      <c r="AI8">
        <v>72310953</v>
      </c>
      <c r="AJ8">
        <v>8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</row>
    <row r="9" spans="1:44" x14ac:dyDescent="0.2">
      <c r="A9">
        <f>ROW(Source!A71)</f>
        <v>71</v>
      </c>
      <c r="B9">
        <v>72310969</v>
      </c>
      <c r="C9">
        <v>72310951</v>
      </c>
      <c r="D9">
        <v>70618307</v>
      </c>
      <c r="E9">
        <v>1</v>
      </c>
      <c r="F9">
        <v>1</v>
      </c>
      <c r="G9">
        <v>1</v>
      </c>
      <c r="H9">
        <v>2</v>
      </c>
      <c r="I9" t="s">
        <v>938</v>
      </c>
      <c r="J9" t="s">
        <v>939</v>
      </c>
      <c r="K9" t="s">
        <v>940</v>
      </c>
      <c r="L9">
        <v>1368</v>
      </c>
      <c r="N9">
        <v>1011</v>
      </c>
      <c r="O9" t="s">
        <v>926</v>
      </c>
      <c r="P9" t="s">
        <v>926</v>
      </c>
      <c r="Q9">
        <v>1</v>
      </c>
      <c r="X9">
        <v>11.44</v>
      </c>
      <c r="Y9">
        <v>0</v>
      </c>
      <c r="Z9">
        <v>994.01</v>
      </c>
      <c r="AA9">
        <v>452.68</v>
      </c>
      <c r="AB9">
        <v>0</v>
      </c>
      <c r="AC9">
        <v>0</v>
      </c>
      <c r="AD9">
        <v>1</v>
      </c>
      <c r="AE9">
        <v>0</v>
      </c>
      <c r="AF9" t="s">
        <v>3</v>
      </c>
      <c r="AG9">
        <v>11.44</v>
      </c>
      <c r="AH9">
        <v>2</v>
      </c>
      <c r="AI9">
        <v>72310954</v>
      </c>
      <c r="AJ9">
        <v>9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</row>
    <row r="10" spans="1:44" x14ac:dyDescent="0.2">
      <c r="A10">
        <f>ROW(Source!A71)</f>
        <v>71</v>
      </c>
      <c r="B10">
        <v>72310970</v>
      </c>
      <c r="C10">
        <v>72310951</v>
      </c>
      <c r="D10">
        <v>70618755</v>
      </c>
      <c r="E10">
        <v>1</v>
      </c>
      <c r="F10">
        <v>1</v>
      </c>
      <c r="G10">
        <v>1</v>
      </c>
      <c r="H10">
        <v>2</v>
      </c>
      <c r="I10" t="s">
        <v>941</v>
      </c>
      <c r="J10" t="s">
        <v>942</v>
      </c>
      <c r="K10" t="s">
        <v>943</v>
      </c>
      <c r="L10">
        <v>1368</v>
      </c>
      <c r="N10">
        <v>1011</v>
      </c>
      <c r="O10" t="s">
        <v>926</v>
      </c>
      <c r="P10" t="s">
        <v>926</v>
      </c>
      <c r="Q10">
        <v>1</v>
      </c>
      <c r="X10">
        <v>2.0699999999999998</v>
      </c>
      <c r="Y10">
        <v>0</v>
      </c>
      <c r="Z10">
        <v>42.96</v>
      </c>
      <c r="AA10">
        <v>0</v>
      </c>
      <c r="AB10">
        <v>0</v>
      </c>
      <c r="AC10">
        <v>0</v>
      </c>
      <c r="AD10">
        <v>1</v>
      </c>
      <c r="AE10">
        <v>0</v>
      </c>
      <c r="AF10" t="s">
        <v>3</v>
      </c>
      <c r="AG10">
        <v>2.0699999999999998</v>
      </c>
      <c r="AH10">
        <v>2</v>
      </c>
      <c r="AI10">
        <v>72310955</v>
      </c>
      <c r="AJ10">
        <v>10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</row>
    <row r="11" spans="1:44" x14ac:dyDescent="0.2">
      <c r="A11">
        <f>ROW(Source!A71)</f>
        <v>71</v>
      </c>
      <c r="B11">
        <v>72310971</v>
      </c>
      <c r="C11">
        <v>72310951</v>
      </c>
      <c r="D11">
        <v>70618767</v>
      </c>
      <c r="E11">
        <v>1</v>
      </c>
      <c r="F11">
        <v>1</v>
      </c>
      <c r="G11">
        <v>1</v>
      </c>
      <c r="H11">
        <v>2</v>
      </c>
      <c r="I11" t="s">
        <v>944</v>
      </c>
      <c r="J11" t="s">
        <v>945</v>
      </c>
      <c r="K11" t="s">
        <v>946</v>
      </c>
      <c r="L11">
        <v>1368</v>
      </c>
      <c r="N11">
        <v>1011</v>
      </c>
      <c r="O11" t="s">
        <v>926</v>
      </c>
      <c r="P11" t="s">
        <v>926</v>
      </c>
      <c r="Q11">
        <v>1</v>
      </c>
      <c r="X11">
        <v>0.52</v>
      </c>
      <c r="Y11">
        <v>0</v>
      </c>
      <c r="Z11">
        <v>404.41</v>
      </c>
      <c r="AA11">
        <v>393.89</v>
      </c>
      <c r="AB11">
        <v>0</v>
      </c>
      <c r="AC11">
        <v>0</v>
      </c>
      <c r="AD11">
        <v>1</v>
      </c>
      <c r="AE11">
        <v>0</v>
      </c>
      <c r="AF11" t="s">
        <v>3</v>
      </c>
      <c r="AG11">
        <v>0.52</v>
      </c>
      <c r="AH11">
        <v>2</v>
      </c>
      <c r="AI11">
        <v>72310956</v>
      </c>
      <c r="AJ11">
        <v>11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</row>
    <row r="12" spans="1:44" x14ac:dyDescent="0.2">
      <c r="A12">
        <f>ROW(Source!A71)</f>
        <v>71</v>
      </c>
      <c r="B12">
        <v>72310972</v>
      </c>
      <c r="C12">
        <v>72310951</v>
      </c>
      <c r="D12">
        <v>70619123</v>
      </c>
      <c r="E12">
        <v>1</v>
      </c>
      <c r="F12">
        <v>1</v>
      </c>
      <c r="G12">
        <v>1</v>
      </c>
      <c r="H12">
        <v>2</v>
      </c>
      <c r="I12" t="s">
        <v>948</v>
      </c>
      <c r="J12" t="s">
        <v>949</v>
      </c>
      <c r="K12" t="s">
        <v>950</v>
      </c>
      <c r="L12">
        <v>1368</v>
      </c>
      <c r="N12">
        <v>1011</v>
      </c>
      <c r="O12" t="s">
        <v>926</v>
      </c>
      <c r="P12" t="s">
        <v>926</v>
      </c>
      <c r="Q12">
        <v>1</v>
      </c>
      <c r="X12">
        <v>0.52</v>
      </c>
      <c r="Y12">
        <v>0</v>
      </c>
      <c r="Z12">
        <v>4.5199999999999996</v>
      </c>
      <c r="AA12">
        <v>0</v>
      </c>
      <c r="AB12">
        <v>0</v>
      </c>
      <c r="AC12">
        <v>0</v>
      </c>
      <c r="AD12">
        <v>1</v>
      </c>
      <c r="AE12">
        <v>0</v>
      </c>
      <c r="AF12" t="s">
        <v>3</v>
      </c>
      <c r="AG12">
        <v>0.52</v>
      </c>
      <c r="AH12">
        <v>2</v>
      </c>
      <c r="AI12">
        <v>72310957</v>
      </c>
      <c r="AJ12">
        <v>12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</row>
    <row r="13" spans="1:44" x14ac:dyDescent="0.2">
      <c r="A13">
        <f>ROW(Source!A71)</f>
        <v>71</v>
      </c>
      <c r="B13">
        <v>72310973</v>
      </c>
      <c r="C13">
        <v>72310951</v>
      </c>
      <c r="D13">
        <v>70567775</v>
      </c>
      <c r="E13">
        <v>1</v>
      </c>
      <c r="F13">
        <v>1</v>
      </c>
      <c r="G13">
        <v>1</v>
      </c>
      <c r="H13">
        <v>3</v>
      </c>
      <c r="I13" t="s">
        <v>951</v>
      </c>
      <c r="J13" t="s">
        <v>952</v>
      </c>
      <c r="K13" t="s">
        <v>953</v>
      </c>
      <c r="L13">
        <v>1383</v>
      </c>
      <c r="N13">
        <v>1013</v>
      </c>
      <c r="O13" t="s">
        <v>954</v>
      </c>
      <c r="P13" t="s">
        <v>954</v>
      </c>
      <c r="Q13">
        <v>1</v>
      </c>
      <c r="X13">
        <v>1.3859999999999999</v>
      </c>
      <c r="Y13">
        <v>9.35</v>
      </c>
      <c r="Z13">
        <v>0</v>
      </c>
      <c r="AA13">
        <v>0</v>
      </c>
      <c r="AB13">
        <v>0</v>
      </c>
      <c r="AC13">
        <v>0</v>
      </c>
      <c r="AD13">
        <v>1</v>
      </c>
      <c r="AE13">
        <v>0</v>
      </c>
      <c r="AF13" t="s">
        <v>3</v>
      </c>
      <c r="AG13">
        <v>1.3859999999999999</v>
      </c>
      <c r="AH13">
        <v>2</v>
      </c>
      <c r="AI13">
        <v>72310958</v>
      </c>
      <c r="AJ13">
        <v>13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</row>
    <row r="14" spans="1:44" x14ac:dyDescent="0.2">
      <c r="A14">
        <f>ROW(Source!A71)</f>
        <v>71</v>
      </c>
      <c r="B14">
        <v>72310974</v>
      </c>
      <c r="C14">
        <v>72310951</v>
      </c>
      <c r="D14">
        <v>70568517</v>
      </c>
      <c r="E14">
        <v>1</v>
      </c>
      <c r="F14">
        <v>1</v>
      </c>
      <c r="G14">
        <v>1</v>
      </c>
      <c r="H14">
        <v>3</v>
      </c>
      <c r="I14" t="s">
        <v>955</v>
      </c>
      <c r="J14" t="s">
        <v>956</v>
      </c>
      <c r="K14" t="s">
        <v>957</v>
      </c>
      <c r="L14">
        <v>1346</v>
      </c>
      <c r="N14">
        <v>1009</v>
      </c>
      <c r="O14" t="s">
        <v>443</v>
      </c>
      <c r="P14" t="s">
        <v>443</v>
      </c>
      <c r="Q14">
        <v>1</v>
      </c>
      <c r="X14">
        <v>0.7</v>
      </c>
      <c r="Y14">
        <v>155.63</v>
      </c>
      <c r="Z14">
        <v>0</v>
      </c>
      <c r="AA14">
        <v>0</v>
      </c>
      <c r="AB14">
        <v>0</v>
      </c>
      <c r="AC14">
        <v>0</v>
      </c>
      <c r="AD14">
        <v>1</v>
      </c>
      <c r="AE14">
        <v>0</v>
      </c>
      <c r="AF14" t="s">
        <v>3</v>
      </c>
      <c r="AG14">
        <v>0.7</v>
      </c>
      <c r="AH14">
        <v>2</v>
      </c>
      <c r="AI14">
        <v>72310959</v>
      </c>
      <c r="AJ14">
        <v>14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</row>
    <row r="15" spans="1:44" x14ac:dyDescent="0.2">
      <c r="A15">
        <f>ROW(Source!A71)</f>
        <v>71</v>
      </c>
      <c r="B15">
        <v>72310975</v>
      </c>
      <c r="C15">
        <v>72310951</v>
      </c>
      <c r="D15">
        <v>70569282</v>
      </c>
      <c r="E15">
        <v>1</v>
      </c>
      <c r="F15">
        <v>1</v>
      </c>
      <c r="G15">
        <v>1</v>
      </c>
      <c r="H15">
        <v>3</v>
      </c>
      <c r="I15" t="s">
        <v>958</v>
      </c>
      <c r="J15" t="s">
        <v>959</v>
      </c>
      <c r="K15" t="s">
        <v>960</v>
      </c>
      <c r="L15">
        <v>1348</v>
      </c>
      <c r="N15">
        <v>1009</v>
      </c>
      <c r="O15" t="s">
        <v>236</v>
      </c>
      <c r="P15" t="s">
        <v>236</v>
      </c>
      <c r="Q15">
        <v>1000</v>
      </c>
      <c r="X15">
        <v>4.0000000000000002E-4</v>
      </c>
      <c r="Y15">
        <v>108495.2</v>
      </c>
      <c r="Z15">
        <v>0</v>
      </c>
      <c r="AA15">
        <v>0</v>
      </c>
      <c r="AB15">
        <v>0</v>
      </c>
      <c r="AC15">
        <v>0</v>
      </c>
      <c r="AD15">
        <v>1</v>
      </c>
      <c r="AE15">
        <v>0</v>
      </c>
      <c r="AF15" t="s">
        <v>3</v>
      </c>
      <c r="AG15">
        <v>4.0000000000000002E-4</v>
      </c>
      <c r="AH15">
        <v>2</v>
      </c>
      <c r="AI15">
        <v>72310960</v>
      </c>
      <c r="AJ15">
        <v>15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</row>
    <row r="16" spans="1:44" x14ac:dyDescent="0.2">
      <c r="A16">
        <f>ROW(Source!A71)</f>
        <v>71</v>
      </c>
      <c r="B16">
        <v>72310976</v>
      </c>
      <c r="C16">
        <v>72310951</v>
      </c>
      <c r="D16">
        <v>70574503</v>
      </c>
      <c r="E16">
        <v>1</v>
      </c>
      <c r="F16">
        <v>1</v>
      </c>
      <c r="G16">
        <v>1</v>
      </c>
      <c r="H16">
        <v>3</v>
      </c>
      <c r="I16" t="s">
        <v>961</v>
      </c>
      <c r="J16" t="s">
        <v>962</v>
      </c>
      <c r="K16" t="s">
        <v>963</v>
      </c>
      <c r="L16">
        <v>1346</v>
      </c>
      <c r="N16">
        <v>1009</v>
      </c>
      <c r="O16" t="s">
        <v>443</v>
      </c>
      <c r="P16" t="s">
        <v>443</v>
      </c>
      <c r="Q16">
        <v>1</v>
      </c>
      <c r="X16">
        <v>1</v>
      </c>
      <c r="Y16">
        <v>44.55</v>
      </c>
      <c r="Z16">
        <v>0</v>
      </c>
      <c r="AA16">
        <v>0</v>
      </c>
      <c r="AB16">
        <v>0</v>
      </c>
      <c r="AC16">
        <v>0</v>
      </c>
      <c r="AD16">
        <v>1</v>
      </c>
      <c r="AE16">
        <v>0</v>
      </c>
      <c r="AF16" t="s">
        <v>3</v>
      </c>
      <c r="AG16">
        <v>1</v>
      </c>
      <c r="AH16">
        <v>2</v>
      </c>
      <c r="AI16">
        <v>72310961</v>
      </c>
      <c r="AJ16">
        <v>16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</row>
    <row r="17" spans="1:44" x14ac:dyDescent="0.2">
      <c r="A17">
        <f>ROW(Source!A71)</f>
        <v>71</v>
      </c>
      <c r="B17">
        <v>72310977</v>
      </c>
      <c r="C17">
        <v>72310951</v>
      </c>
      <c r="D17">
        <v>70586759</v>
      </c>
      <c r="E17">
        <v>1</v>
      </c>
      <c r="F17">
        <v>1</v>
      </c>
      <c r="G17">
        <v>1</v>
      </c>
      <c r="H17">
        <v>3</v>
      </c>
      <c r="I17" t="s">
        <v>964</v>
      </c>
      <c r="J17" t="s">
        <v>965</v>
      </c>
      <c r="K17" t="s">
        <v>966</v>
      </c>
      <c r="L17">
        <v>1348</v>
      </c>
      <c r="N17">
        <v>1009</v>
      </c>
      <c r="O17" t="s">
        <v>236</v>
      </c>
      <c r="P17" t="s">
        <v>236</v>
      </c>
      <c r="Q17">
        <v>1000</v>
      </c>
      <c r="X17">
        <v>1.4E-3</v>
      </c>
      <c r="Y17">
        <v>74437.320000000007</v>
      </c>
      <c r="Z17">
        <v>0</v>
      </c>
      <c r="AA17">
        <v>0</v>
      </c>
      <c r="AB17">
        <v>0</v>
      </c>
      <c r="AC17">
        <v>0</v>
      </c>
      <c r="AD17">
        <v>1</v>
      </c>
      <c r="AE17">
        <v>0</v>
      </c>
      <c r="AF17" t="s">
        <v>3</v>
      </c>
      <c r="AG17">
        <v>1.4E-3</v>
      </c>
      <c r="AH17">
        <v>2</v>
      </c>
      <c r="AI17">
        <v>72310962</v>
      </c>
      <c r="AJ17">
        <v>17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</row>
    <row r="18" spans="1:44" x14ac:dyDescent="0.2">
      <c r="A18">
        <f>ROW(Source!A71)</f>
        <v>71</v>
      </c>
      <c r="B18">
        <v>72310978</v>
      </c>
      <c r="C18">
        <v>72310951</v>
      </c>
      <c r="D18">
        <v>70586886</v>
      </c>
      <c r="E18">
        <v>1</v>
      </c>
      <c r="F18">
        <v>1</v>
      </c>
      <c r="G18">
        <v>1</v>
      </c>
      <c r="H18">
        <v>3</v>
      </c>
      <c r="I18" t="s">
        <v>967</v>
      </c>
      <c r="J18" t="s">
        <v>968</v>
      </c>
      <c r="K18" t="s">
        <v>969</v>
      </c>
      <c r="L18">
        <v>1348</v>
      </c>
      <c r="N18">
        <v>1009</v>
      </c>
      <c r="O18" t="s">
        <v>236</v>
      </c>
      <c r="P18" t="s">
        <v>236</v>
      </c>
      <c r="Q18">
        <v>1000</v>
      </c>
      <c r="X18">
        <v>3.5999999999999999E-3</v>
      </c>
      <c r="Y18">
        <v>260763.78</v>
      </c>
      <c r="Z18">
        <v>0</v>
      </c>
      <c r="AA18">
        <v>0</v>
      </c>
      <c r="AB18">
        <v>0</v>
      </c>
      <c r="AC18">
        <v>0</v>
      </c>
      <c r="AD18">
        <v>1</v>
      </c>
      <c r="AE18">
        <v>0</v>
      </c>
      <c r="AF18" t="s">
        <v>3</v>
      </c>
      <c r="AG18">
        <v>3.5999999999999999E-3</v>
      </c>
      <c r="AH18">
        <v>2</v>
      </c>
      <c r="AI18">
        <v>72310963</v>
      </c>
      <c r="AJ18">
        <v>18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</row>
    <row r="19" spans="1:44" x14ac:dyDescent="0.2">
      <c r="A19">
        <f>ROW(Source!A71)</f>
        <v>71</v>
      </c>
      <c r="B19">
        <v>72310979</v>
      </c>
      <c r="C19">
        <v>72310951</v>
      </c>
      <c r="D19">
        <v>70587135</v>
      </c>
      <c r="E19">
        <v>1</v>
      </c>
      <c r="F19">
        <v>1</v>
      </c>
      <c r="G19">
        <v>1</v>
      </c>
      <c r="H19">
        <v>3</v>
      </c>
      <c r="I19" t="s">
        <v>970</v>
      </c>
      <c r="J19" t="s">
        <v>971</v>
      </c>
      <c r="K19" t="s">
        <v>972</v>
      </c>
      <c r="L19">
        <v>1348</v>
      </c>
      <c r="N19">
        <v>1009</v>
      </c>
      <c r="O19" t="s">
        <v>236</v>
      </c>
      <c r="P19" t="s">
        <v>236</v>
      </c>
      <c r="Q19">
        <v>1000</v>
      </c>
      <c r="X19">
        <v>2.2000000000000001E-4</v>
      </c>
      <c r="Y19">
        <v>75885.63</v>
      </c>
      <c r="Z19">
        <v>0</v>
      </c>
      <c r="AA19">
        <v>0</v>
      </c>
      <c r="AB19">
        <v>0</v>
      </c>
      <c r="AC19">
        <v>0</v>
      </c>
      <c r="AD19">
        <v>1</v>
      </c>
      <c r="AE19">
        <v>0</v>
      </c>
      <c r="AF19" t="s">
        <v>3</v>
      </c>
      <c r="AG19">
        <v>2.2000000000000001E-4</v>
      </c>
      <c r="AH19">
        <v>2</v>
      </c>
      <c r="AI19">
        <v>72310964</v>
      </c>
      <c r="AJ19">
        <v>19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</row>
    <row r="20" spans="1:44" x14ac:dyDescent="0.2">
      <c r="A20">
        <f>ROW(Source!A71)</f>
        <v>71</v>
      </c>
      <c r="B20">
        <v>72310980</v>
      </c>
      <c r="C20">
        <v>72310951</v>
      </c>
      <c r="D20">
        <v>70587162</v>
      </c>
      <c r="E20">
        <v>1</v>
      </c>
      <c r="F20">
        <v>1</v>
      </c>
      <c r="G20">
        <v>1</v>
      </c>
      <c r="H20">
        <v>3</v>
      </c>
      <c r="I20" t="s">
        <v>973</v>
      </c>
      <c r="J20" t="s">
        <v>974</v>
      </c>
      <c r="K20" t="s">
        <v>975</v>
      </c>
      <c r="L20">
        <v>1348</v>
      </c>
      <c r="N20">
        <v>1009</v>
      </c>
      <c r="O20" t="s">
        <v>236</v>
      </c>
      <c r="P20" t="s">
        <v>236</v>
      </c>
      <c r="Q20">
        <v>1000</v>
      </c>
      <c r="X20">
        <v>1.6999999999999999E-3</v>
      </c>
      <c r="Y20">
        <v>98526.45</v>
      </c>
      <c r="Z20">
        <v>0</v>
      </c>
      <c r="AA20">
        <v>0</v>
      </c>
      <c r="AB20">
        <v>0</v>
      </c>
      <c r="AC20">
        <v>0</v>
      </c>
      <c r="AD20">
        <v>1</v>
      </c>
      <c r="AE20">
        <v>0</v>
      </c>
      <c r="AF20" t="s">
        <v>3</v>
      </c>
      <c r="AG20">
        <v>1.6999999999999999E-3</v>
      </c>
      <c r="AH20">
        <v>2</v>
      </c>
      <c r="AI20">
        <v>72310965</v>
      </c>
      <c r="AJ20">
        <v>20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</row>
    <row r="21" spans="1:44" x14ac:dyDescent="0.2">
      <c r="A21">
        <f>ROW(Source!A71)</f>
        <v>71</v>
      </c>
      <c r="B21">
        <v>72310981</v>
      </c>
      <c r="C21">
        <v>72310951</v>
      </c>
      <c r="D21">
        <v>70496569</v>
      </c>
      <c r="E21">
        <v>118</v>
      </c>
      <c r="F21">
        <v>1</v>
      </c>
      <c r="G21">
        <v>1</v>
      </c>
      <c r="H21">
        <v>3</v>
      </c>
      <c r="I21" t="s">
        <v>1374</v>
      </c>
      <c r="J21" t="s">
        <v>3</v>
      </c>
      <c r="K21" t="s">
        <v>1375</v>
      </c>
      <c r="L21">
        <v>1301</v>
      </c>
      <c r="N21">
        <v>1003</v>
      </c>
      <c r="O21" t="s">
        <v>113</v>
      </c>
      <c r="P21" t="s">
        <v>113</v>
      </c>
      <c r="Q21">
        <v>1</v>
      </c>
      <c r="X21">
        <v>101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 t="s">
        <v>3</v>
      </c>
      <c r="AG21">
        <v>101</v>
      </c>
      <c r="AH21">
        <v>3</v>
      </c>
      <c r="AI21">
        <v>-1</v>
      </c>
      <c r="AJ21" t="s">
        <v>3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</row>
    <row r="22" spans="1:44" x14ac:dyDescent="0.2">
      <c r="A22">
        <f>ROW(Source!A73)</f>
        <v>73</v>
      </c>
      <c r="B22">
        <v>72311002</v>
      </c>
      <c r="C22">
        <v>72310985</v>
      </c>
      <c r="D22">
        <v>70491037</v>
      </c>
      <c r="E22">
        <v>118</v>
      </c>
      <c r="F22">
        <v>1</v>
      </c>
      <c r="G22">
        <v>1</v>
      </c>
      <c r="H22">
        <v>1</v>
      </c>
      <c r="I22" t="s">
        <v>976</v>
      </c>
      <c r="J22" t="s">
        <v>3</v>
      </c>
      <c r="K22" t="s">
        <v>977</v>
      </c>
      <c r="L22">
        <v>1191</v>
      </c>
      <c r="N22">
        <v>1013</v>
      </c>
      <c r="O22" t="s">
        <v>922</v>
      </c>
      <c r="P22" t="s">
        <v>922</v>
      </c>
      <c r="Q22">
        <v>1</v>
      </c>
      <c r="X22">
        <v>5.91</v>
      </c>
      <c r="Y22">
        <v>0</v>
      </c>
      <c r="Z22">
        <v>0</v>
      </c>
      <c r="AA22">
        <v>0</v>
      </c>
      <c r="AB22">
        <v>423.29</v>
      </c>
      <c r="AC22">
        <v>0</v>
      </c>
      <c r="AD22">
        <v>1</v>
      </c>
      <c r="AE22">
        <v>1</v>
      </c>
      <c r="AF22" t="s">
        <v>3</v>
      </c>
      <c r="AG22">
        <v>5.91</v>
      </c>
      <c r="AH22">
        <v>2</v>
      </c>
      <c r="AI22">
        <v>72310986</v>
      </c>
      <c r="AJ22">
        <v>22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</row>
    <row r="23" spans="1:44" x14ac:dyDescent="0.2">
      <c r="A23">
        <f>ROW(Source!A73)</f>
        <v>73</v>
      </c>
      <c r="B23">
        <v>72311003</v>
      </c>
      <c r="C23">
        <v>72310985</v>
      </c>
      <c r="D23">
        <v>70491200</v>
      </c>
      <c r="E23">
        <v>118</v>
      </c>
      <c r="F23">
        <v>1</v>
      </c>
      <c r="G23">
        <v>1</v>
      </c>
      <c r="H23">
        <v>1</v>
      </c>
      <c r="I23" t="s">
        <v>920</v>
      </c>
      <c r="J23" t="s">
        <v>3</v>
      </c>
      <c r="K23" t="s">
        <v>921</v>
      </c>
      <c r="L23">
        <v>1191</v>
      </c>
      <c r="N23">
        <v>1013</v>
      </c>
      <c r="O23" t="s">
        <v>922</v>
      </c>
      <c r="P23" t="s">
        <v>922</v>
      </c>
      <c r="Q23">
        <v>1</v>
      </c>
      <c r="X23">
        <v>0.14000000000000001</v>
      </c>
      <c r="Y23">
        <v>0</v>
      </c>
      <c r="Z23">
        <v>0</v>
      </c>
      <c r="AA23">
        <v>0</v>
      </c>
      <c r="AB23">
        <v>0</v>
      </c>
      <c r="AC23">
        <v>0</v>
      </c>
      <c r="AD23">
        <v>1</v>
      </c>
      <c r="AE23">
        <v>2</v>
      </c>
      <c r="AF23" t="s">
        <v>3</v>
      </c>
      <c r="AG23">
        <v>0.14000000000000001</v>
      </c>
      <c r="AH23">
        <v>2</v>
      </c>
      <c r="AI23">
        <v>72310987</v>
      </c>
      <c r="AJ23">
        <v>23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</row>
    <row r="24" spans="1:44" x14ac:dyDescent="0.2">
      <c r="A24">
        <f>ROW(Source!A73)</f>
        <v>73</v>
      </c>
      <c r="B24">
        <v>72311004</v>
      </c>
      <c r="C24">
        <v>72310985</v>
      </c>
      <c r="D24">
        <v>70618558</v>
      </c>
      <c r="E24">
        <v>1</v>
      </c>
      <c r="F24">
        <v>1</v>
      </c>
      <c r="G24">
        <v>1</v>
      </c>
      <c r="H24">
        <v>2</v>
      </c>
      <c r="I24" t="s">
        <v>978</v>
      </c>
      <c r="J24" t="s">
        <v>979</v>
      </c>
      <c r="K24" t="s">
        <v>980</v>
      </c>
      <c r="L24">
        <v>1368</v>
      </c>
      <c r="N24">
        <v>1011</v>
      </c>
      <c r="O24" t="s">
        <v>926</v>
      </c>
      <c r="P24" t="s">
        <v>926</v>
      </c>
      <c r="Q24">
        <v>1</v>
      </c>
      <c r="X24">
        <v>0.14000000000000001</v>
      </c>
      <c r="Y24">
        <v>0</v>
      </c>
      <c r="Z24">
        <v>579.09</v>
      </c>
      <c r="AA24">
        <v>393.89</v>
      </c>
      <c r="AB24">
        <v>0</v>
      </c>
      <c r="AC24">
        <v>0</v>
      </c>
      <c r="AD24">
        <v>1</v>
      </c>
      <c r="AE24">
        <v>0</v>
      </c>
      <c r="AF24" t="s">
        <v>3</v>
      </c>
      <c r="AG24">
        <v>0.14000000000000001</v>
      </c>
      <c r="AH24">
        <v>2</v>
      </c>
      <c r="AI24">
        <v>72310988</v>
      </c>
      <c r="AJ24">
        <v>24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</row>
    <row r="25" spans="1:44" x14ac:dyDescent="0.2">
      <c r="A25">
        <f>ROW(Source!A73)</f>
        <v>73</v>
      </c>
      <c r="B25">
        <v>72311005</v>
      </c>
      <c r="C25">
        <v>72310985</v>
      </c>
      <c r="D25">
        <v>70618717</v>
      </c>
      <c r="E25">
        <v>1</v>
      </c>
      <c r="F25">
        <v>1</v>
      </c>
      <c r="G25">
        <v>1</v>
      </c>
      <c r="H25">
        <v>2</v>
      </c>
      <c r="I25" t="s">
        <v>981</v>
      </c>
      <c r="J25" t="s">
        <v>982</v>
      </c>
      <c r="K25" t="s">
        <v>983</v>
      </c>
      <c r="L25">
        <v>1368</v>
      </c>
      <c r="N25">
        <v>1011</v>
      </c>
      <c r="O25" t="s">
        <v>926</v>
      </c>
      <c r="P25" t="s">
        <v>926</v>
      </c>
      <c r="Q25">
        <v>1</v>
      </c>
      <c r="X25">
        <v>0.8</v>
      </c>
      <c r="Y25">
        <v>0</v>
      </c>
      <c r="Z25">
        <v>4.3499999999999996</v>
      </c>
      <c r="AA25">
        <v>0</v>
      </c>
      <c r="AB25">
        <v>0</v>
      </c>
      <c r="AC25">
        <v>0</v>
      </c>
      <c r="AD25">
        <v>1</v>
      </c>
      <c r="AE25">
        <v>0</v>
      </c>
      <c r="AF25" t="s">
        <v>3</v>
      </c>
      <c r="AG25">
        <v>0.8</v>
      </c>
      <c r="AH25">
        <v>2</v>
      </c>
      <c r="AI25">
        <v>72310989</v>
      </c>
      <c r="AJ25">
        <v>25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</row>
    <row r="26" spans="1:44" x14ac:dyDescent="0.2">
      <c r="A26">
        <f>ROW(Source!A73)</f>
        <v>73</v>
      </c>
      <c r="B26">
        <v>72311006</v>
      </c>
      <c r="C26">
        <v>72310985</v>
      </c>
      <c r="D26">
        <v>70618755</v>
      </c>
      <c r="E26">
        <v>1</v>
      </c>
      <c r="F26">
        <v>1</v>
      </c>
      <c r="G26">
        <v>1</v>
      </c>
      <c r="H26">
        <v>2</v>
      </c>
      <c r="I26" t="s">
        <v>941</v>
      </c>
      <c r="J26" t="s">
        <v>942</v>
      </c>
      <c r="K26" t="s">
        <v>943</v>
      </c>
      <c r="L26">
        <v>1368</v>
      </c>
      <c r="N26">
        <v>1011</v>
      </c>
      <c r="O26" t="s">
        <v>926</v>
      </c>
      <c r="P26" t="s">
        <v>926</v>
      </c>
      <c r="Q26">
        <v>1</v>
      </c>
      <c r="X26">
        <v>2.4500000000000002</v>
      </c>
      <c r="Y26">
        <v>0</v>
      </c>
      <c r="Z26">
        <v>42.96</v>
      </c>
      <c r="AA26">
        <v>0</v>
      </c>
      <c r="AB26">
        <v>0</v>
      </c>
      <c r="AC26">
        <v>0</v>
      </c>
      <c r="AD26">
        <v>1</v>
      </c>
      <c r="AE26">
        <v>0</v>
      </c>
      <c r="AF26" t="s">
        <v>3</v>
      </c>
      <c r="AG26">
        <v>2.4500000000000002</v>
      </c>
      <c r="AH26">
        <v>2</v>
      </c>
      <c r="AI26">
        <v>72310990</v>
      </c>
      <c r="AJ26">
        <v>26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</row>
    <row r="27" spans="1:44" x14ac:dyDescent="0.2">
      <c r="A27">
        <f>ROW(Source!A73)</f>
        <v>73</v>
      </c>
      <c r="B27">
        <v>72311007</v>
      </c>
      <c r="C27">
        <v>72310985</v>
      </c>
      <c r="D27">
        <v>70565799</v>
      </c>
      <c r="E27">
        <v>1</v>
      </c>
      <c r="F27">
        <v>1</v>
      </c>
      <c r="G27">
        <v>1</v>
      </c>
      <c r="H27">
        <v>3</v>
      </c>
      <c r="I27" t="s">
        <v>984</v>
      </c>
      <c r="J27" t="s">
        <v>985</v>
      </c>
      <c r="K27" t="s">
        <v>986</v>
      </c>
      <c r="L27">
        <v>1339</v>
      </c>
      <c r="N27">
        <v>1007</v>
      </c>
      <c r="O27" t="s">
        <v>231</v>
      </c>
      <c r="P27" t="s">
        <v>231</v>
      </c>
      <c r="Q27">
        <v>1</v>
      </c>
      <c r="X27">
        <v>0.3</v>
      </c>
      <c r="Y27">
        <v>114.64</v>
      </c>
      <c r="Z27">
        <v>0</v>
      </c>
      <c r="AA27">
        <v>0</v>
      </c>
      <c r="AB27">
        <v>0</v>
      </c>
      <c r="AC27">
        <v>0</v>
      </c>
      <c r="AD27">
        <v>1</v>
      </c>
      <c r="AE27">
        <v>0</v>
      </c>
      <c r="AF27" t="s">
        <v>3</v>
      </c>
      <c r="AG27">
        <v>0.3</v>
      </c>
      <c r="AH27">
        <v>2</v>
      </c>
      <c r="AI27">
        <v>72310991</v>
      </c>
      <c r="AJ27">
        <v>27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</row>
    <row r="28" spans="1:44" x14ac:dyDescent="0.2">
      <c r="A28">
        <f>ROW(Source!A73)</f>
        <v>73</v>
      </c>
      <c r="B28">
        <v>72311008</v>
      </c>
      <c r="C28">
        <v>72310985</v>
      </c>
      <c r="D28">
        <v>70565803</v>
      </c>
      <c r="E28">
        <v>1</v>
      </c>
      <c r="F28">
        <v>1</v>
      </c>
      <c r="G28">
        <v>1</v>
      </c>
      <c r="H28">
        <v>3</v>
      </c>
      <c r="I28" t="s">
        <v>987</v>
      </c>
      <c r="J28" t="s">
        <v>988</v>
      </c>
      <c r="K28" t="s">
        <v>989</v>
      </c>
      <c r="L28">
        <v>1346</v>
      </c>
      <c r="N28">
        <v>1009</v>
      </c>
      <c r="O28" t="s">
        <v>443</v>
      </c>
      <c r="P28" t="s">
        <v>443</v>
      </c>
      <c r="Q28">
        <v>1</v>
      </c>
      <c r="X28">
        <v>0.06</v>
      </c>
      <c r="Y28">
        <v>41.38</v>
      </c>
      <c r="Z28">
        <v>0</v>
      </c>
      <c r="AA28">
        <v>0</v>
      </c>
      <c r="AB28">
        <v>0</v>
      </c>
      <c r="AC28">
        <v>0</v>
      </c>
      <c r="AD28">
        <v>1</v>
      </c>
      <c r="AE28">
        <v>0</v>
      </c>
      <c r="AF28" t="s">
        <v>3</v>
      </c>
      <c r="AG28">
        <v>0.06</v>
      </c>
      <c r="AH28">
        <v>2</v>
      </c>
      <c r="AI28">
        <v>72310992</v>
      </c>
      <c r="AJ28">
        <v>28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</row>
    <row r="29" spans="1:44" x14ac:dyDescent="0.2">
      <c r="A29">
        <f>ROW(Source!A73)</f>
        <v>73</v>
      </c>
      <c r="B29">
        <v>72311009</v>
      </c>
      <c r="C29">
        <v>72310985</v>
      </c>
      <c r="D29">
        <v>70567775</v>
      </c>
      <c r="E29">
        <v>1</v>
      </c>
      <c r="F29">
        <v>1</v>
      </c>
      <c r="G29">
        <v>1</v>
      </c>
      <c r="H29">
        <v>3</v>
      </c>
      <c r="I29" t="s">
        <v>951</v>
      </c>
      <c r="J29" t="s">
        <v>952</v>
      </c>
      <c r="K29" t="s">
        <v>953</v>
      </c>
      <c r="L29">
        <v>1383</v>
      </c>
      <c r="N29">
        <v>1013</v>
      </c>
      <c r="O29" t="s">
        <v>954</v>
      </c>
      <c r="P29" t="s">
        <v>954</v>
      </c>
      <c r="Q29">
        <v>1</v>
      </c>
      <c r="X29">
        <v>0.45</v>
      </c>
      <c r="Y29">
        <v>9.35</v>
      </c>
      <c r="Z29">
        <v>0</v>
      </c>
      <c r="AA29">
        <v>0</v>
      </c>
      <c r="AB29">
        <v>0</v>
      </c>
      <c r="AC29">
        <v>0</v>
      </c>
      <c r="AD29">
        <v>1</v>
      </c>
      <c r="AE29">
        <v>0</v>
      </c>
      <c r="AF29" t="s">
        <v>3</v>
      </c>
      <c r="AG29">
        <v>0.45</v>
      </c>
      <c r="AH29">
        <v>2</v>
      </c>
      <c r="AI29">
        <v>72310993</v>
      </c>
      <c r="AJ29">
        <v>29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</row>
    <row r="30" spans="1:44" x14ac:dyDescent="0.2">
      <c r="A30">
        <f>ROW(Source!A73)</f>
        <v>73</v>
      </c>
      <c r="B30">
        <v>72311010</v>
      </c>
      <c r="C30">
        <v>72310985</v>
      </c>
      <c r="D30">
        <v>70568517</v>
      </c>
      <c r="E30">
        <v>1</v>
      </c>
      <c r="F30">
        <v>1</v>
      </c>
      <c r="G30">
        <v>1</v>
      </c>
      <c r="H30">
        <v>3</v>
      </c>
      <c r="I30" t="s">
        <v>955</v>
      </c>
      <c r="J30" t="s">
        <v>956</v>
      </c>
      <c r="K30" t="s">
        <v>957</v>
      </c>
      <c r="L30">
        <v>1346</v>
      </c>
      <c r="N30">
        <v>1009</v>
      </c>
      <c r="O30" t="s">
        <v>443</v>
      </c>
      <c r="P30" t="s">
        <v>443</v>
      </c>
      <c r="Q30">
        <v>1</v>
      </c>
      <c r="X30">
        <v>0.72</v>
      </c>
      <c r="Y30">
        <v>155.63</v>
      </c>
      <c r="Z30">
        <v>0</v>
      </c>
      <c r="AA30">
        <v>0</v>
      </c>
      <c r="AB30">
        <v>0</v>
      </c>
      <c r="AC30">
        <v>0</v>
      </c>
      <c r="AD30">
        <v>1</v>
      </c>
      <c r="AE30">
        <v>0</v>
      </c>
      <c r="AF30" t="s">
        <v>3</v>
      </c>
      <c r="AG30">
        <v>0.72</v>
      </c>
      <c r="AH30">
        <v>2</v>
      </c>
      <c r="AI30">
        <v>72310994</v>
      </c>
      <c r="AJ30">
        <v>30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</row>
    <row r="31" spans="1:44" x14ac:dyDescent="0.2">
      <c r="A31">
        <f>ROW(Source!A73)</f>
        <v>73</v>
      </c>
      <c r="B31">
        <v>72311011</v>
      </c>
      <c r="C31">
        <v>72310985</v>
      </c>
      <c r="D31">
        <v>70569270</v>
      </c>
      <c r="E31">
        <v>1</v>
      </c>
      <c r="F31">
        <v>1</v>
      </c>
      <c r="G31">
        <v>1</v>
      </c>
      <c r="H31">
        <v>3</v>
      </c>
      <c r="I31" t="s">
        <v>990</v>
      </c>
      <c r="J31" t="s">
        <v>991</v>
      </c>
      <c r="K31" t="s">
        <v>992</v>
      </c>
      <c r="L31">
        <v>1346</v>
      </c>
      <c r="N31">
        <v>1009</v>
      </c>
      <c r="O31" t="s">
        <v>443</v>
      </c>
      <c r="P31" t="s">
        <v>443</v>
      </c>
      <c r="Q31">
        <v>1</v>
      </c>
      <c r="X31">
        <v>0.75</v>
      </c>
      <c r="Y31">
        <v>174.93</v>
      </c>
      <c r="Z31">
        <v>0</v>
      </c>
      <c r="AA31">
        <v>0</v>
      </c>
      <c r="AB31">
        <v>0</v>
      </c>
      <c r="AC31">
        <v>0</v>
      </c>
      <c r="AD31">
        <v>1</v>
      </c>
      <c r="AE31">
        <v>0</v>
      </c>
      <c r="AF31" t="s">
        <v>3</v>
      </c>
      <c r="AG31">
        <v>0.75</v>
      </c>
      <c r="AH31">
        <v>2</v>
      </c>
      <c r="AI31">
        <v>72310995</v>
      </c>
      <c r="AJ31">
        <v>31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</row>
    <row r="32" spans="1:44" x14ac:dyDescent="0.2">
      <c r="A32">
        <f>ROW(Source!A73)</f>
        <v>73</v>
      </c>
      <c r="B32">
        <v>72311012</v>
      </c>
      <c r="C32">
        <v>72310985</v>
      </c>
      <c r="D32">
        <v>70586759</v>
      </c>
      <c r="E32">
        <v>1</v>
      </c>
      <c r="F32">
        <v>1</v>
      </c>
      <c r="G32">
        <v>1</v>
      </c>
      <c r="H32">
        <v>3</v>
      </c>
      <c r="I32" t="s">
        <v>964</v>
      </c>
      <c r="J32" t="s">
        <v>965</v>
      </c>
      <c r="K32" t="s">
        <v>966</v>
      </c>
      <c r="L32">
        <v>1348</v>
      </c>
      <c r="N32">
        <v>1009</v>
      </c>
      <c r="O32" t="s">
        <v>236</v>
      </c>
      <c r="P32" t="s">
        <v>236</v>
      </c>
      <c r="Q32">
        <v>1000</v>
      </c>
      <c r="X32">
        <v>1.8000000000000001E-4</v>
      </c>
      <c r="Y32">
        <v>74437.320000000007</v>
      </c>
      <c r="Z32">
        <v>0</v>
      </c>
      <c r="AA32">
        <v>0</v>
      </c>
      <c r="AB32">
        <v>0</v>
      </c>
      <c r="AC32">
        <v>0</v>
      </c>
      <c r="AD32">
        <v>1</v>
      </c>
      <c r="AE32">
        <v>0</v>
      </c>
      <c r="AF32" t="s">
        <v>3</v>
      </c>
      <c r="AG32">
        <v>1.8000000000000001E-4</v>
      </c>
      <c r="AH32">
        <v>2</v>
      </c>
      <c r="AI32">
        <v>72310996</v>
      </c>
      <c r="AJ32">
        <v>32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</row>
    <row r="33" spans="1:44" x14ac:dyDescent="0.2">
      <c r="A33">
        <f>ROW(Source!A73)</f>
        <v>73</v>
      </c>
      <c r="B33">
        <v>72311013</v>
      </c>
      <c r="C33">
        <v>72310985</v>
      </c>
      <c r="D33">
        <v>70586826</v>
      </c>
      <c r="E33">
        <v>1</v>
      </c>
      <c r="F33">
        <v>1</v>
      </c>
      <c r="G33">
        <v>1</v>
      </c>
      <c r="H33">
        <v>3</v>
      </c>
      <c r="I33" t="s">
        <v>993</v>
      </c>
      <c r="J33" t="s">
        <v>994</v>
      </c>
      <c r="K33" t="s">
        <v>995</v>
      </c>
      <c r="L33">
        <v>1348</v>
      </c>
      <c r="N33">
        <v>1009</v>
      </c>
      <c r="O33" t="s">
        <v>236</v>
      </c>
      <c r="P33" t="s">
        <v>236</v>
      </c>
      <c r="Q33">
        <v>1000</v>
      </c>
      <c r="X33">
        <v>1.8000000000000001E-4</v>
      </c>
      <c r="Y33">
        <v>118848.25</v>
      </c>
      <c r="Z33">
        <v>0</v>
      </c>
      <c r="AA33">
        <v>0</v>
      </c>
      <c r="AB33">
        <v>0</v>
      </c>
      <c r="AC33">
        <v>0</v>
      </c>
      <c r="AD33">
        <v>1</v>
      </c>
      <c r="AE33">
        <v>0</v>
      </c>
      <c r="AF33" t="s">
        <v>3</v>
      </c>
      <c r="AG33">
        <v>1.8000000000000001E-4</v>
      </c>
      <c r="AH33">
        <v>2</v>
      </c>
      <c r="AI33">
        <v>72310997</v>
      </c>
      <c r="AJ33">
        <v>33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</row>
    <row r="34" spans="1:44" x14ac:dyDescent="0.2">
      <c r="A34">
        <f>ROW(Source!A73)</f>
        <v>73</v>
      </c>
      <c r="B34">
        <v>72311014</v>
      </c>
      <c r="C34">
        <v>72310985</v>
      </c>
      <c r="D34">
        <v>70587073</v>
      </c>
      <c r="E34">
        <v>1</v>
      </c>
      <c r="F34">
        <v>1</v>
      </c>
      <c r="G34">
        <v>1</v>
      </c>
      <c r="H34">
        <v>3</v>
      </c>
      <c r="I34" t="s">
        <v>996</v>
      </c>
      <c r="J34" t="s">
        <v>997</v>
      </c>
      <c r="K34" t="s">
        <v>998</v>
      </c>
      <c r="L34">
        <v>1348</v>
      </c>
      <c r="N34">
        <v>1009</v>
      </c>
      <c r="O34" t="s">
        <v>236</v>
      </c>
      <c r="P34" t="s">
        <v>236</v>
      </c>
      <c r="Q34">
        <v>1000</v>
      </c>
      <c r="X34">
        <v>2.0000000000000002E-5</v>
      </c>
      <c r="Y34">
        <v>344491.84</v>
      </c>
      <c r="Z34">
        <v>0</v>
      </c>
      <c r="AA34">
        <v>0</v>
      </c>
      <c r="AB34">
        <v>0</v>
      </c>
      <c r="AC34">
        <v>0</v>
      </c>
      <c r="AD34">
        <v>1</v>
      </c>
      <c r="AE34">
        <v>0</v>
      </c>
      <c r="AF34" t="s">
        <v>3</v>
      </c>
      <c r="AG34">
        <v>2.0000000000000002E-5</v>
      </c>
      <c r="AH34">
        <v>2</v>
      </c>
      <c r="AI34">
        <v>72310998</v>
      </c>
      <c r="AJ34">
        <v>34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</row>
    <row r="35" spans="1:44" x14ac:dyDescent="0.2">
      <c r="A35">
        <f>ROW(Source!A73)</f>
        <v>73</v>
      </c>
      <c r="B35">
        <v>72311015</v>
      </c>
      <c r="C35">
        <v>72310985</v>
      </c>
      <c r="D35">
        <v>70495525</v>
      </c>
      <c r="E35">
        <v>118</v>
      </c>
      <c r="F35">
        <v>1</v>
      </c>
      <c r="G35">
        <v>1</v>
      </c>
      <c r="H35">
        <v>3</v>
      </c>
      <c r="I35" t="s">
        <v>1376</v>
      </c>
      <c r="J35" t="s">
        <v>3</v>
      </c>
      <c r="K35" t="s">
        <v>1377</v>
      </c>
      <c r="L35">
        <v>1371</v>
      </c>
      <c r="N35">
        <v>1013</v>
      </c>
      <c r="O35" t="s">
        <v>118</v>
      </c>
      <c r="P35" t="s">
        <v>118</v>
      </c>
      <c r="Q35">
        <v>1</v>
      </c>
      <c r="X35">
        <v>1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 t="s">
        <v>3</v>
      </c>
      <c r="AG35">
        <v>1</v>
      </c>
      <c r="AH35">
        <v>3</v>
      </c>
      <c r="AI35">
        <v>-1</v>
      </c>
      <c r="AJ35" t="s">
        <v>3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</row>
    <row r="36" spans="1:44" x14ac:dyDescent="0.2">
      <c r="A36">
        <f>ROW(Source!A73)</f>
        <v>73</v>
      </c>
      <c r="B36">
        <v>72311016</v>
      </c>
      <c r="C36">
        <v>72310985</v>
      </c>
      <c r="D36">
        <v>70605873</v>
      </c>
      <c r="E36">
        <v>1</v>
      </c>
      <c r="F36">
        <v>1</v>
      </c>
      <c r="G36">
        <v>1</v>
      </c>
      <c r="H36">
        <v>3</v>
      </c>
      <c r="I36" t="s">
        <v>111</v>
      </c>
      <c r="J36" t="s">
        <v>114</v>
      </c>
      <c r="K36" t="s">
        <v>112</v>
      </c>
      <c r="L36">
        <v>1301</v>
      </c>
      <c r="N36">
        <v>1003</v>
      </c>
      <c r="O36" t="s">
        <v>113</v>
      </c>
      <c r="P36" t="s">
        <v>113</v>
      </c>
      <c r="Q36">
        <v>1</v>
      </c>
      <c r="X36">
        <v>5.8</v>
      </c>
      <c r="Y36">
        <v>199.13</v>
      </c>
      <c r="Z36">
        <v>0</v>
      </c>
      <c r="AA36">
        <v>0</v>
      </c>
      <c r="AB36">
        <v>0</v>
      </c>
      <c r="AC36">
        <v>0</v>
      </c>
      <c r="AD36">
        <v>1</v>
      </c>
      <c r="AE36">
        <v>0</v>
      </c>
      <c r="AF36" t="s">
        <v>3</v>
      </c>
      <c r="AG36">
        <v>5.8</v>
      </c>
      <c r="AH36">
        <v>2</v>
      </c>
      <c r="AI36">
        <v>72310999</v>
      </c>
      <c r="AJ36">
        <v>35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</row>
    <row r="37" spans="1:44" x14ac:dyDescent="0.2">
      <c r="A37">
        <f>ROW(Source!A73)</f>
        <v>73</v>
      </c>
      <c r="B37">
        <v>72311017</v>
      </c>
      <c r="C37">
        <v>72310985</v>
      </c>
      <c r="D37">
        <v>70607083</v>
      </c>
      <c r="E37">
        <v>1</v>
      </c>
      <c r="F37">
        <v>1</v>
      </c>
      <c r="G37">
        <v>1</v>
      </c>
      <c r="H37">
        <v>3</v>
      </c>
      <c r="I37" t="s">
        <v>999</v>
      </c>
      <c r="J37" t="s">
        <v>1000</v>
      </c>
      <c r="K37" t="s">
        <v>1001</v>
      </c>
      <c r="L37">
        <v>1371</v>
      </c>
      <c r="N37">
        <v>1013</v>
      </c>
      <c r="O37" t="s">
        <v>118</v>
      </c>
      <c r="P37" t="s">
        <v>118</v>
      </c>
      <c r="Q37">
        <v>1</v>
      </c>
      <c r="X37">
        <v>2</v>
      </c>
      <c r="Y37">
        <v>434.55</v>
      </c>
      <c r="Z37">
        <v>0</v>
      </c>
      <c r="AA37">
        <v>0</v>
      </c>
      <c r="AB37">
        <v>0</v>
      </c>
      <c r="AC37">
        <v>0</v>
      </c>
      <c r="AD37">
        <v>1</v>
      </c>
      <c r="AE37">
        <v>0</v>
      </c>
      <c r="AF37" t="s">
        <v>3</v>
      </c>
      <c r="AG37">
        <v>2</v>
      </c>
      <c r="AH37">
        <v>2</v>
      </c>
      <c r="AI37">
        <v>72311000</v>
      </c>
      <c r="AJ37">
        <v>36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</row>
    <row r="38" spans="1:44" x14ac:dyDescent="0.2">
      <c r="A38">
        <f>ROW(Source!A73)</f>
        <v>73</v>
      </c>
      <c r="B38">
        <v>72311018</v>
      </c>
      <c r="C38">
        <v>72310985</v>
      </c>
      <c r="D38">
        <v>70607472</v>
      </c>
      <c r="E38">
        <v>1</v>
      </c>
      <c r="F38">
        <v>1</v>
      </c>
      <c r="G38">
        <v>1</v>
      </c>
      <c r="H38">
        <v>3</v>
      </c>
      <c r="I38" t="s">
        <v>1002</v>
      </c>
      <c r="J38" t="s">
        <v>1003</v>
      </c>
      <c r="K38" t="s">
        <v>1004</v>
      </c>
      <c r="L38">
        <v>1371</v>
      </c>
      <c r="N38">
        <v>1013</v>
      </c>
      <c r="O38" t="s">
        <v>118</v>
      </c>
      <c r="P38" t="s">
        <v>118</v>
      </c>
      <c r="Q38">
        <v>1</v>
      </c>
      <c r="X38">
        <v>4</v>
      </c>
      <c r="Y38">
        <v>75.239999999999995</v>
      </c>
      <c r="Z38">
        <v>0</v>
      </c>
      <c r="AA38">
        <v>0</v>
      </c>
      <c r="AB38">
        <v>0</v>
      </c>
      <c r="AC38">
        <v>0</v>
      </c>
      <c r="AD38">
        <v>1</v>
      </c>
      <c r="AE38">
        <v>0</v>
      </c>
      <c r="AF38" t="s">
        <v>3</v>
      </c>
      <c r="AG38">
        <v>4</v>
      </c>
      <c r="AH38">
        <v>2</v>
      </c>
      <c r="AI38">
        <v>72311001</v>
      </c>
      <c r="AJ38">
        <v>37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</row>
    <row r="39" spans="1:44" x14ac:dyDescent="0.2">
      <c r="A39">
        <f>ROW(Source!A75)</f>
        <v>75</v>
      </c>
      <c r="B39">
        <v>72311025</v>
      </c>
      <c r="C39">
        <v>72311020</v>
      </c>
      <c r="D39">
        <v>68776472</v>
      </c>
      <c r="E39">
        <v>117</v>
      </c>
      <c r="F39">
        <v>1</v>
      </c>
      <c r="G39">
        <v>1</v>
      </c>
      <c r="H39">
        <v>1</v>
      </c>
      <c r="I39" t="s">
        <v>1005</v>
      </c>
      <c r="J39" t="s">
        <v>3</v>
      </c>
      <c r="K39" t="s">
        <v>1006</v>
      </c>
      <c r="L39">
        <v>1191</v>
      </c>
      <c r="N39">
        <v>1013</v>
      </c>
      <c r="O39" t="s">
        <v>922</v>
      </c>
      <c r="P39" t="s">
        <v>922</v>
      </c>
      <c r="Q39">
        <v>1</v>
      </c>
      <c r="X39">
        <v>0.32</v>
      </c>
      <c r="Y39">
        <v>0</v>
      </c>
      <c r="Z39">
        <v>0</v>
      </c>
      <c r="AA39">
        <v>0</v>
      </c>
      <c r="AB39">
        <v>421.08</v>
      </c>
      <c r="AC39">
        <v>0</v>
      </c>
      <c r="AD39">
        <v>1</v>
      </c>
      <c r="AE39">
        <v>1</v>
      </c>
      <c r="AF39" t="s">
        <v>3</v>
      </c>
      <c r="AG39">
        <v>0.32</v>
      </c>
      <c r="AH39">
        <v>2</v>
      </c>
      <c r="AI39">
        <v>72311021</v>
      </c>
      <c r="AJ39">
        <v>38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</row>
    <row r="40" spans="1:44" x14ac:dyDescent="0.2">
      <c r="A40">
        <f>ROW(Source!A75)</f>
        <v>75</v>
      </c>
      <c r="B40">
        <v>72311026</v>
      </c>
      <c r="C40">
        <v>72311020</v>
      </c>
      <c r="D40">
        <v>68776608</v>
      </c>
      <c r="E40">
        <v>117</v>
      </c>
      <c r="F40">
        <v>1</v>
      </c>
      <c r="G40">
        <v>1</v>
      </c>
      <c r="H40">
        <v>1</v>
      </c>
      <c r="I40" t="s">
        <v>920</v>
      </c>
      <c r="J40" t="s">
        <v>3</v>
      </c>
      <c r="K40" t="s">
        <v>921</v>
      </c>
      <c r="L40">
        <v>1191</v>
      </c>
      <c r="N40">
        <v>1013</v>
      </c>
      <c r="O40" t="s">
        <v>922</v>
      </c>
      <c r="P40" t="s">
        <v>922</v>
      </c>
      <c r="Q40">
        <v>1</v>
      </c>
      <c r="X40">
        <v>0.18</v>
      </c>
      <c r="Y40">
        <v>0</v>
      </c>
      <c r="Z40">
        <v>0</v>
      </c>
      <c r="AA40">
        <v>0</v>
      </c>
      <c r="AB40">
        <v>0</v>
      </c>
      <c r="AC40">
        <v>0</v>
      </c>
      <c r="AD40">
        <v>1</v>
      </c>
      <c r="AE40">
        <v>2</v>
      </c>
      <c r="AF40" t="s">
        <v>3</v>
      </c>
      <c r="AG40">
        <v>0.18</v>
      </c>
      <c r="AH40">
        <v>2</v>
      </c>
      <c r="AI40">
        <v>72311022</v>
      </c>
      <c r="AJ40">
        <v>39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</row>
    <row r="41" spans="1:44" x14ac:dyDescent="0.2">
      <c r="A41">
        <f>ROW(Source!A75)</f>
        <v>75</v>
      </c>
      <c r="B41">
        <v>72311027</v>
      </c>
      <c r="C41">
        <v>72311020</v>
      </c>
      <c r="D41">
        <v>68784200</v>
      </c>
      <c r="E41">
        <v>1</v>
      </c>
      <c r="F41">
        <v>1</v>
      </c>
      <c r="G41">
        <v>1</v>
      </c>
      <c r="H41">
        <v>2</v>
      </c>
      <c r="I41" t="s">
        <v>1007</v>
      </c>
      <c r="J41" t="s">
        <v>1008</v>
      </c>
      <c r="K41" t="s">
        <v>1009</v>
      </c>
      <c r="L41">
        <v>1368</v>
      </c>
      <c r="N41">
        <v>1011</v>
      </c>
      <c r="O41" t="s">
        <v>926</v>
      </c>
      <c r="P41" t="s">
        <v>926</v>
      </c>
      <c r="Q41">
        <v>1</v>
      </c>
      <c r="X41">
        <v>0.18</v>
      </c>
      <c r="Y41">
        <v>0</v>
      </c>
      <c r="Z41">
        <v>1069.08</v>
      </c>
      <c r="AA41">
        <v>421.08</v>
      </c>
      <c r="AB41">
        <v>0</v>
      </c>
      <c r="AC41">
        <v>0</v>
      </c>
      <c r="AD41">
        <v>1</v>
      </c>
      <c r="AE41">
        <v>0</v>
      </c>
      <c r="AF41" t="s">
        <v>3</v>
      </c>
      <c r="AG41">
        <v>0.18</v>
      </c>
      <c r="AH41">
        <v>2</v>
      </c>
      <c r="AI41">
        <v>72311023</v>
      </c>
      <c r="AJ41">
        <v>40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</row>
    <row r="42" spans="1:44" x14ac:dyDescent="0.2">
      <c r="A42">
        <f>ROW(Source!A75)</f>
        <v>75</v>
      </c>
      <c r="B42">
        <v>72311028</v>
      </c>
      <c r="C42">
        <v>72311020</v>
      </c>
      <c r="D42">
        <v>68852066</v>
      </c>
      <c r="E42">
        <v>1</v>
      </c>
      <c r="F42">
        <v>1</v>
      </c>
      <c r="G42">
        <v>1</v>
      </c>
      <c r="H42">
        <v>3</v>
      </c>
      <c r="I42" t="s">
        <v>955</v>
      </c>
      <c r="J42" t="s">
        <v>956</v>
      </c>
      <c r="K42" t="s">
        <v>957</v>
      </c>
      <c r="L42">
        <v>1346</v>
      </c>
      <c r="N42">
        <v>1009</v>
      </c>
      <c r="O42" t="s">
        <v>443</v>
      </c>
      <c r="P42" t="s">
        <v>443</v>
      </c>
      <c r="Q42">
        <v>1</v>
      </c>
      <c r="X42">
        <v>0.1</v>
      </c>
      <c r="Y42">
        <v>155.63</v>
      </c>
      <c r="Z42">
        <v>0</v>
      </c>
      <c r="AA42">
        <v>0</v>
      </c>
      <c r="AB42">
        <v>0</v>
      </c>
      <c r="AC42">
        <v>0</v>
      </c>
      <c r="AD42">
        <v>1</v>
      </c>
      <c r="AE42">
        <v>0</v>
      </c>
      <c r="AF42" t="s">
        <v>3</v>
      </c>
      <c r="AG42">
        <v>0.1</v>
      </c>
      <c r="AH42">
        <v>2</v>
      </c>
      <c r="AI42">
        <v>72311024</v>
      </c>
      <c r="AJ42">
        <v>41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</row>
    <row r="43" spans="1:44" x14ac:dyDescent="0.2">
      <c r="A43">
        <f>ROW(Source!A75)</f>
        <v>75</v>
      </c>
      <c r="B43">
        <v>72311029</v>
      </c>
      <c r="C43">
        <v>72311020</v>
      </c>
      <c r="D43">
        <v>68781908</v>
      </c>
      <c r="E43">
        <v>117</v>
      </c>
      <c r="F43">
        <v>1</v>
      </c>
      <c r="G43">
        <v>1</v>
      </c>
      <c r="H43">
        <v>3</v>
      </c>
      <c r="I43" t="s">
        <v>1378</v>
      </c>
      <c r="J43" t="s">
        <v>3</v>
      </c>
      <c r="K43" t="s">
        <v>1379</v>
      </c>
      <c r="L43">
        <v>1371</v>
      </c>
      <c r="N43">
        <v>1013</v>
      </c>
      <c r="O43" t="s">
        <v>118</v>
      </c>
      <c r="P43" t="s">
        <v>118</v>
      </c>
      <c r="Q43">
        <v>1</v>
      </c>
      <c r="X43">
        <v>1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 t="s">
        <v>3</v>
      </c>
      <c r="AG43">
        <v>1</v>
      </c>
      <c r="AH43">
        <v>3</v>
      </c>
      <c r="AI43">
        <v>-1</v>
      </c>
      <c r="AJ43" t="s">
        <v>3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</row>
    <row r="44" spans="1:44" x14ac:dyDescent="0.2">
      <c r="A44">
        <f>ROW(Source!A77)</f>
        <v>77</v>
      </c>
      <c r="B44">
        <v>72320271</v>
      </c>
      <c r="C44">
        <v>72311031</v>
      </c>
      <c r="D44">
        <v>70491041</v>
      </c>
      <c r="E44">
        <v>118</v>
      </c>
      <c r="F44">
        <v>1</v>
      </c>
      <c r="G44">
        <v>1</v>
      </c>
      <c r="H44">
        <v>1</v>
      </c>
      <c r="I44" t="s">
        <v>1010</v>
      </c>
      <c r="J44" t="s">
        <v>3</v>
      </c>
      <c r="K44" t="s">
        <v>1011</v>
      </c>
      <c r="L44">
        <v>1191</v>
      </c>
      <c r="N44">
        <v>1013</v>
      </c>
      <c r="O44" t="s">
        <v>922</v>
      </c>
      <c r="P44" t="s">
        <v>922</v>
      </c>
      <c r="Q44">
        <v>1</v>
      </c>
      <c r="X44">
        <v>5.7</v>
      </c>
      <c r="Y44">
        <v>0</v>
      </c>
      <c r="Z44">
        <v>0</v>
      </c>
      <c r="AA44">
        <v>0</v>
      </c>
      <c r="AB44">
        <v>435.05</v>
      </c>
      <c r="AC44">
        <v>0</v>
      </c>
      <c r="AD44">
        <v>1</v>
      </c>
      <c r="AE44">
        <v>1</v>
      </c>
      <c r="AF44" t="s">
        <v>3</v>
      </c>
      <c r="AG44">
        <v>5.7</v>
      </c>
      <c r="AH44">
        <v>2</v>
      </c>
      <c r="AI44">
        <v>72320271</v>
      </c>
      <c r="AJ44">
        <v>42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</row>
    <row r="45" spans="1:44" x14ac:dyDescent="0.2">
      <c r="A45">
        <f>ROW(Source!A77)</f>
        <v>77</v>
      </c>
      <c r="B45">
        <v>72320272</v>
      </c>
      <c r="C45">
        <v>72311031</v>
      </c>
      <c r="D45">
        <v>70617768</v>
      </c>
      <c r="E45">
        <v>1</v>
      </c>
      <c r="F45">
        <v>1</v>
      </c>
      <c r="G45">
        <v>1</v>
      </c>
      <c r="H45">
        <v>2</v>
      </c>
      <c r="I45" t="s">
        <v>1012</v>
      </c>
      <c r="J45" t="s">
        <v>1013</v>
      </c>
      <c r="K45" t="s">
        <v>1014</v>
      </c>
      <c r="L45">
        <v>1368</v>
      </c>
      <c r="N45">
        <v>1011</v>
      </c>
      <c r="O45" t="s">
        <v>926</v>
      </c>
      <c r="P45" t="s">
        <v>926</v>
      </c>
      <c r="Q45">
        <v>1</v>
      </c>
      <c r="X45">
        <v>0.9</v>
      </c>
      <c r="Y45">
        <v>0</v>
      </c>
      <c r="Z45">
        <v>345.9</v>
      </c>
      <c r="AA45">
        <v>0</v>
      </c>
      <c r="AB45">
        <v>0</v>
      </c>
      <c r="AC45">
        <v>0</v>
      </c>
      <c r="AD45">
        <v>1</v>
      </c>
      <c r="AE45">
        <v>0</v>
      </c>
      <c r="AF45" t="s">
        <v>3</v>
      </c>
      <c r="AG45">
        <v>0.9</v>
      </c>
      <c r="AH45">
        <v>2</v>
      </c>
      <c r="AI45">
        <v>72320272</v>
      </c>
      <c r="AJ45">
        <v>43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</row>
    <row r="46" spans="1:44" x14ac:dyDescent="0.2">
      <c r="A46">
        <f>ROW(Source!A77)</f>
        <v>77</v>
      </c>
      <c r="B46">
        <v>72320273</v>
      </c>
      <c r="C46">
        <v>72311031</v>
      </c>
      <c r="D46">
        <v>70618598</v>
      </c>
      <c r="E46">
        <v>1</v>
      </c>
      <c r="F46">
        <v>1</v>
      </c>
      <c r="G46">
        <v>1</v>
      </c>
      <c r="H46">
        <v>2</v>
      </c>
      <c r="I46" t="s">
        <v>1015</v>
      </c>
      <c r="J46" t="s">
        <v>1016</v>
      </c>
      <c r="K46" t="s">
        <v>1017</v>
      </c>
      <c r="L46">
        <v>1368</v>
      </c>
      <c r="N46">
        <v>1011</v>
      </c>
      <c r="O46" t="s">
        <v>926</v>
      </c>
      <c r="P46" t="s">
        <v>926</v>
      </c>
      <c r="Q46">
        <v>1</v>
      </c>
      <c r="X46">
        <v>0.48</v>
      </c>
      <c r="Y46">
        <v>0</v>
      </c>
      <c r="Z46">
        <v>27.13</v>
      </c>
      <c r="AA46">
        <v>0</v>
      </c>
      <c r="AB46">
        <v>0</v>
      </c>
      <c r="AC46">
        <v>0</v>
      </c>
      <c r="AD46">
        <v>1</v>
      </c>
      <c r="AE46">
        <v>0</v>
      </c>
      <c r="AF46" t="s">
        <v>3</v>
      </c>
      <c r="AG46">
        <v>0.48</v>
      </c>
      <c r="AH46">
        <v>2</v>
      </c>
      <c r="AI46">
        <v>72320273</v>
      </c>
      <c r="AJ46">
        <v>44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</row>
    <row r="47" spans="1:44" x14ac:dyDescent="0.2">
      <c r="A47">
        <f>ROW(Source!A77)</f>
        <v>77</v>
      </c>
      <c r="B47">
        <v>72320274</v>
      </c>
      <c r="C47">
        <v>72311031</v>
      </c>
      <c r="D47">
        <v>70496871</v>
      </c>
      <c r="E47">
        <v>118</v>
      </c>
      <c r="F47">
        <v>1</v>
      </c>
      <c r="G47">
        <v>1</v>
      </c>
      <c r="H47">
        <v>3</v>
      </c>
      <c r="I47" t="s">
        <v>1380</v>
      </c>
      <c r="J47" t="s">
        <v>3</v>
      </c>
      <c r="K47" t="s">
        <v>1381</v>
      </c>
      <c r="L47">
        <v>1301</v>
      </c>
      <c r="N47">
        <v>1003</v>
      </c>
      <c r="O47" t="s">
        <v>113</v>
      </c>
      <c r="P47" t="s">
        <v>113</v>
      </c>
      <c r="Q47">
        <v>1</v>
      </c>
      <c r="X47">
        <v>100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 t="s">
        <v>3</v>
      </c>
      <c r="AG47">
        <v>100</v>
      </c>
      <c r="AH47">
        <v>3</v>
      </c>
      <c r="AI47">
        <v>-1</v>
      </c>
      <c r="AJ47" t="s">
        <v>3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</row>
    <row r="48" spans="1:44" x14ac:dyDescent="0.2">
      <c r="A48">
        <f>ROW(Source!A77)</f>
        <v>77</v>
      </c>
      <c r="B48">
        <v>72320275</v>
      </c>
      <c r="C48">
        <v>72311031</v>
      </c>
      <c r="D48">
        <v>70611400</v>
      </c>
      <c r="E48">
        <v>1</v>
      </c>
      <c r="F48">
        <v>1</v>
      </c>
      <c r="G48">
        <v>1</v>
      </c>
      <c r="H48">
        <v>3</v>
      </c>
      <c r="I48" t="s">
        <v>1018</v>
      </c>
      <c r="J48" t="s">
        <v>1019</v>
      </c>
      <c r="K48" t="s">
        <v>1020</v>
      </c>
      <c r="L48">
        <v>1371</v>
      </c>
      <c r="N48">
        <v>1013</v>
      </c>
      <c r="O48" t="s">
        <v>118</v>
      </c>
      <c r="P48" t="s">
        <v>118</v>
      </c>
      <c r="Q48">
        <v>1</v>
      </c>
      <c r="X48">
        <v>0.2</v>
      </c>
      <c r="Y48">
        <v>68.48</v>
      </c>
      <c r="Z48">
        <v>0</v>
      </c>
      <c r="AA48">
        <v>0</v>
      </c>
      <c r="AB48">
        <v>0</v>
      </c>
      <c r="AC48">
        <v>0</v>
      </c>
      <c r="AD48">
        <v>1</v>
      </c>
      <c r="AE48">
        <v>0</v>
      </c>
      <c r="AF48" t="s">
        <v>3</v>
      </c>
      <c r="AG48">
        <v>0.2</v>
      </c>
      <c r="AH48">
        <v>2</v>
      </c>
      <c r="AI48">
        <v>72320275</v>
      </c>
      <c r="AJ48">
        <v>46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</row>
    <row r="49" spans="1:44" x14ac:dyDescent="0.2">
      <c r="A49">
        <f>ROW(Source!A79)</f>
        <v>79</v>
      </c>
      <c r="B49">
        <v>72313428</v>
      </c>
      <c r="C49">
        <v>72313421</v>
      </c>
      <c r="D49">
        <v>20054404</v>
      </c>
      <c r="E49">
        <v>118</v>
      </c>
      <c r="F49">
        <v>1</v>
      </c>
      <c r="G49">
        <v>1</v>
      </c>
      <c r="H49">
        <v>1</v>
      </c>
      <c r="I49" t="s">
        <v>1021</v>
      </c>
      <c r="J49" t="s">
        <v>3</v>
      </c>
      <c r="K49" t="s">
        <v>1022</v>
      </c>
      <c r="L49">
        <v>1191</v>
      </c>
      <c r="N49">
        <v>1013</v>
      </c>
      <c r="O49" t="s">
        <v>922</v>
      </c>
      <c r="P49" t="s">
        <v>922</v>
      </c>
      <c r="Q49">
        <v>1</v>
      </c>
      <c r="X49">
        <v>0.32</v>
      </c>
      <c r="Y49">
        <v>0</v>
      </c>
      <c r="Z49">
        <v>0</v>
      </c>
      <c r="AA49">
        <v>0</v>
      </c>
      <c r="AB49">
        <v>380.67</v>
      </c>
      <c r="AC49">
        <v>0</v>
      </c>
      <c r="AD49">
        <v>1</v>
      </c>
      <c r="AE49">
        <v>1</v>
      </c>
      <c r="AF49" t="s">
        <v>3</v>
      </c>
      <c r="AG49">
        <v>0.32</v>
      </c>
      <c r="AH49">
        <v>2</v>
      </c>
      <c r="AI49">
        <v>72313422</v>
      </c>
      <c r="AJ49">
        <v>47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</row>
    <row r="50" spans="1:44" x14ac:dyDescent="0.2">
      <c r="A50">
        <f>ROW(Source!A79)</f>
        <v>79</v>
      </c>
      <c r="B50">
        <v>72313429</v>
      </c>
      <c r="C50">
        <v>72313421</v>
      </c>
      <c r="D50">
        <v>70618715</v>
      </c>
      <c r="E50">
        <v>1</v>
      </c>
      <c r="F50">
        <v>1</v>
      </c>
      <c r="G50">
        <v>1</v>
      </c>
      <c r="H50">
        <v>2</v>
      </c>
      <c r="I50" t="s">
        <v>1023</v>
      </c>
      <c r="J50" t="s">
        <v>1024</v>
      </c>
      <c r="K50" t="s">
        <v>1025</v>
      </c>
      <c r="L50">
        <v>1368</v>
      </c>
      <c r="N50">
        <v>1011</v>
      </c>
      <c r="O50" t="s">
        <v>926</v>
      </c>
      <c r="P50" t="s">
        <v>926</v>
      </c>
      <c r="Q50">
        <v>1</v>
      </c>
      <c r="X50">
        <v>0.19</v>
      </c>
      <c r="Y50">
        <v>0</v>
      </c>
      <c r="Z50">
        <v>8.6300000000000008</v>
      </c>
      <c r="AA50">
        <v>0</v>
      </c>
      <c r="AB50">
        <v>0</v>
      </c>
      <c r="AC50">
        <v>0</v>
      </c>
      <c r="AD50">
        <v>1</v>
      </c>
      <c r="AE50">
        <v>0</v>
      </c>
      <c r="AF50" t="s">
        <v>3</v>
      </c>
      <c r="AG50">
        <v>0.19</v>
      </c>
      <c r="AH50">
        <v>2</v>
      </c>
      <c r="AI50">
        <v>72313423</v>
      </c>
      <c r="AJ50">
        <v>48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</row>
    <row r="51" spans="1:44" x14ac:dyDescent="0.2">
      <c r="A51">
        <f>ROW(Source!A79)</f>
        <v>79</v>
      </c>
      <c r="B51">
        <v>72313430</v>
      </c>
      <c r="C51">
        <v>72313421</v>
      </c>
      <c r="D51">
        <v>70618737</v>
      </c>
      <c r="E51">
        <v>1</v>
      </c>
      <c r="F51">
        <v>1</v>
      </c>
      <c r="G51">
        <v>1</v>
      </c>
      <c r="H51">
        <v>2</v>
      </c>
      <c r="I51" t="s">
        <v>1026</v>
      </c>
      <c r="J51" t="s">
        <v>1027</v>
      </c>
      <c r="K51" t="s">
        <v>1028</v>
      </c>
      <c r="L51">
        <v>1368</v>
      </c>
      <c r="N51">
        <v>1011</v>
      </c>
      <c r="O51" t="s">
        <v>926</v>
      </c>
      <c r="P51" t="s">
        <v>926</v>
      </c>
      <c r="Q51">
        <v>1</v>
      </c>
      <c r="X51">
        <v>0.33</v>
      </c>
      <c r="Y51">
        <v>0</v>
      </c>
      <c r="Z51">
        <v>3.34</v>
      </c>
      <c r="AA51">
        <v>0</v>
      </c>
      <c r="AB51">
        <v>0</v>
      </c>
      <c r="AC51">
        <v>0</v>
      </c>
      <c r="AD51">
        <v>1</v>
      </c>
      <c r="AE51">
        <v>0</v>
      </c>
      <c r="AF51" t="s">
        <v>3</v>
      </c>
      <c r="AG51">
        <v>0.33</v>
      </c>
      <c r="AH51">
        <v>2</v>
      </c>
      <c r="AI51">
        <v>72313424</v>
      </c>
      <c r="AJ51">
        <v>49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</row>
    <row r="52" spans="1:44" x14ac:dyDescent="0.2">
      <c r="A52">
        <f>ROW(Source!A79)</f>
        <v>79</v>
      </c>
      <c r="B52">
        <v>72313431</v>
      </c>
      <c r="C52">
        <v>72313421</v>
      </c>
      <c r="D52">
        <v>70565767</v>
      </c>
      <c r="E52">
        <v>1</v>
      </c>
      <c r="F52">
        <v>1</v>
      </c>
      <c r="G52">
        <v>1</v>
      </c>
      <c r="H52">
        <v>3</v>
      </c>
      <c r="I52" t="s">
        <v>1029</v>
      </c>
      <c r="J52" t="s">
        <v>1030</v>
      </c>
      <c r="K52" t="s">
        <v>1031</v>
      </c>
      <c r="L52">
        <v>1346</v>
      </c>
      <c r="N52">
        <v>1009</v>
      </c>
      <c r="O52" t="s">
        <v>443</v>
      </c>
      <c r="P52" t="s">
        <v>443</v>
      </c>
      <c r="Q52">
        <v>1</v>
      </c>
      <c r="X52">
        <v>0.02</v>
      </c>
      <c r="Y52">
        <v>596.80999999999995</v>
      </c>
      <c r="Z52">
        <v>0</v>
      </c>
      <c r="AA52">
        <v>0</v>
      </c>
      <c r="AB52">
        <v>0</v>
      </c>
      <c r="AC52">
        <v>0</v>
      </c>
      <c r="AD52">
        <v>1</v>
      </c>
      <c r="AE52">
        <v>0</v>
      </c>
      <c r="AF52" t="s">
        <v>3</v>
      </c>
      <c r="AG52">
        <v>0.02</v>
      </c>
      <c r="AH52">
        <v>2</v>
      </c>
      <c r="AI52">
        <v>72313425</v>
      </c>
      <c r="AJ52">
        <v>50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</row>
    <row r="53" spans="1:44" x14ac:dyDescent="0.2">
      <c r="A53">
        <f>ROW(Source!A79)</f>
        <v>79</v>
      </c>
      <c r="B53">
        <v>72313432</v>
      </c>
      <c r="C53">
        <v>72313421</v>
      </c>
      <c r="D53">
        <v>70570411</v>
      </c>
      <c r="E53">
        <v>1</v>
      </c>
      <c r="F53">
        <v>1</v>
      </c>
      <c r="G53">
        <v>1</v>
      </c>
      <c r="H53">
        <v>3</v>
      </c>
      <c r="I53" t="s">
        <v>1032</v>
      </c>
      <c r="J53" t="s">
        <v>1033</v>
      </c>
      <c r="K53" t="s">
        <v>1034</v>
      </c>
      <c r="L53">
        <v>1346</v>
      </c>
      <c r="N53">
        <v>1009</v>
      </c>
      <c r="O53" t="s">
        <v>443</v>
      </c>
      <c r="P53" t="s">
        <v>443</v>
      </c>
      <c r="Q53">
        <v>1</v>
      </c>
      <c r="X53">
        <v>2E-3</v>
      </c>
      <c r="Y53">
        <v>56.11</v>
      </c>
      <c r="Z53">
        <v>0</v>
      </c>
      <c r="AA53">
        <v>0</v>
      </c>
      <c r="AB53">
        <v>0</v>
      </c>
      <c r="AC53">
        <v>0</v>
      </c>
      <c r="AD53">
        <v>1</v>
      </c>
      <c r="AE53">
        <v>0</v>
      </c>
      <c r="AF53" t="s">
        <v>3</v>
      </c>
      <c r="AG53">
        <v>2E-3</v>
      </c>
      <c r="AH53">
        <v>2</v>
      </c>
      <c r="AI53">
        <v>72313426</v>
      </c>
      <c r="AJ53">
        <v>51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</row>
    <row r="54" spans="1:44" x14ac:dyDescent="0.2">
      <c r="A54">
        <f>ROW(Source!A79)</f>
        <v>79</v>
      </c>
      <c r="B54">
        <v>72313433</v>
      </c>
      <c r="C54">
        <v>72313421</v>
      </c>
      <c r="D54">
        <v>70496926</v>
      </c>
      <c r="E54">
        <v>118</v>
      </c>
      <c r="F54">
        <v>1</v>
      </c>
      <c r="G54">
        <v>1</v>
      </c>
      <c r="H54">
        <v>3</v>
      </c>
      <c r="I54" t="s">
        <v>1382</v>
      </c>
      <c r="J54" t="s">
        <v>3</v>
      </c>
      <c r="K54" t="s">
        <v>1383</v>
      </c>
      <c r="L54">
        <v>1371</v>
      </c>
      <c r="N54">
        <v>1013</v>
      </c>
      <c r="O54" t="s">
        <v>118</v>
      </c>
      <c r="P54" t="s">
        <v>118</v>
      </c>
      <c r="Q54">
        <v>1</v>
      </c>
      <c r="X54">
        <v>1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 t="s">
        <v>3</v>
      </c>
      <c r="AG54">
        <v>1</v>
      </c>
      <c r="AH54">
        <v>3</v>
      </c>
      <c r="AI54">
        <v>-1</v>
      </c>
      <c r="AJ54" t="s">
        <v>3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</row>
    <row r="55" spans="1:44" x14ac:dyDescent="0.2">
      <c r="A55">
        <f>ROW(Source!A81)</f>
        <v>81</v>
      </c>
      <c r="B55">
        <v>72311053</v>
      </c>
      <c r="C55">
        <v>72311042</v>
      </c>
      <c r="D55">
        <v>68776566</v>
      </c>
      <c r="E55">
        <v>117</v>
      </c>
      <c r="F55">
        <v>1</v>
      </c>
      <c r="G55">
        <v>1</v>
      </c>
      <c r="H55">
        <v>1</v>
      </c>
      <c r="I55" t="s">
        <v>1035</v>
      </c>
      <c r="J55" t="s">
        <v>3</v>
      </c>
      <c r="K55" t="s">
        <v>1036</v>
      </c>
      <c r="L55">
        <v>1369</v>
      </c>
      <c r="N55">
        <v>1013</v>
      </c>
      <c r="O55" t="s">
        <v>1037</v>
      </c>
      <c r="P55" t="s">
        <v>1037</v>
      </c>
      <c r="Q55">
        <v>1</v>
      </c>
      <c r="X55">
        <v>0.1</v>
      </c>
      <c r="Y55">
        <v>0</v>
      </c>
      <c r="Z55">
        <v>0</v>
      </c>
      <c r="AA55">
        <v>0</v>
      </c>
      <c r="AB55">
        <v>298.04000000000002</v>
      </c>
      <c r="AC55">
        <v>0</v>
      </c>
      <c r="AD55">
        <v>1</v>
      </c>
      <c r="AE55">
        <v>1</v>
      </c>
      <c r="AF55" t="s">
        <v>3</v>
      </c>
      <c r="AG55">
        <v>0.1</v>
      </c>
      <c r="AH55">
        <v>2</v>
      </c>
      <c r="AI55">
        <v>72311043</v>
      </c>
      <c r="AJ55">
        <v>53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</row>
    <row r="56" spans="1:44" x14ac:dyDescent="0.2">
      <c r="A56">
        <f>ROW(Source!A81)</f>
        <v>81</v>
      </c>
      <c r="B56">
        <v>72311054</v>
      </c>
      <c r="C56">
        <v>72311042</v>
      </c>
      <c r="D56">
        <v>68776572</v>
      </c>
      <c r="E56">
        <v>117</v>
      </c>
      <c r="F56">
        <v>1</v>
      </c>
      <c r="G56">
        <v>1</v>
      </c>
      <c r="H56">
        <v>1</v>
      </c>
      <c r="I56" t="s">
        <v>1038</v>
      </c>
      <c r="J56" t="s">
        <v>3</v>
      </c>
      <c r="K56" t="s">
        <v>1039</v>
      </c>
      <c r="L56">
        <v>1369</v>
      </c>
      <c r="N56">
        <v>1013</v>
      </c>
      <c r="O56" t="s">
        <v>1037</v>
      </c>
      <c r="P56" t="s">
        <v>1037</v>
      </c>
      <c r="Q56">
        <v>1</v>
      </c>
      <c r="X56">
        <v>69.83</v>
      </c>
      <c r="Y56">
        <v>0</v>
      </c>
      <c r="Z56">
        <v>0</v>
      </c>
      <c r="AA56">
        <v>0</v>
      </c>
      <c r="AB56">
        <v>366.4</v>
      </c>
      <c r="AC56">
        <v>0</v>
      </c>
      <c r="AD56">
        <v>1</v>
      </c>
      <c r="AE56">
        <v>1</v>
      </c>
      <c r="AF56" t="s">
        <v>3</v>
      </c>
      <c r="AG56">
        <v>69.83</v>
      </c>
      <c r="AH56">
        <v>2</v>
      </c>
      <c r="AI56">
        <v>72311044</v>
      </c>
      <c r="AJ56">
        <v>54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</row>
    <row r="57" spans="1:44" x14ac:dyDescent="0.2">
      <c r="A57">
        <f>ROW(Source!A81)</f>
        <v>81</v>
      </c>
      <c r="B57">
        <v>72311055</v>
      </c>
      <c r="C57">
        <v>72311042</v>
      </c>
      <c r="D57">
        <v>68776608</v>
      </c>
      <c r="E57">
        <v>117</v>
      </c>
      <c r="F57">
        <v>1</v>
      </c>
      <c r="G57">
        <v>1</v>
      </c>
      <c r="H57">
        <v>1</v>
      </c>
      <c r="I57" t="s">
        <v>920</v>
      </c>
      <c r="J57" t="s">
        <v>3</v>
      </c>
      <c r="K57" t="s">
        <v>921</v>
      </c>
      <c r="L57">
        <v>1191</v>
      </c>
      <c r="N57">
        <v>1013</v>
      </c>
      <c r="O57" t="s">
        <v>922</v>
      </c>
      <c r="P57" t="s">
        <v>922</v>
      </c>
      <c r="Q57">
        <v>1</v>
      </c>
      <c r="X57">
        <v>0.09</v>
      </c>
      <c r="Y57">
        <v>0</v>
      </c>
      <c r="Z57">
        <v>0</v>
      </c>
      <c r="AA57">
        <v>0</v>
      </c>
      <c r="AB57">
        <v>0</v>
      </c>
      <c r="AC57">
        <v>0</v>
      </c>
      <c r="AD57">
        <v>1</v>
      </c>
      <c r="AE57">
        <v>2</v>
      </c>
      <c r="AF57" t="s">
        <v>3</v>
      </c>
      <c r="AG57">
        <v>0.09</v>
      </c>
      <c r="AH57">
        <v>2</v>
      </c>
      <c r="AI57">
        <v>72311045</v>
      </c>
      <c r="AJ57">
        <v>55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</row>
    <row r="58" spans="1:44" x14ac:dyDescent="0.2">
      <c r="A58">
        <f>ROW(Source!A81)</f>
        <v>81</v>
      </c>
      <c r="B58">
        <v>72311056</v>
      </c>
      <c r="C58">
        <v>72311042</v>
      </c>
      <c r="D58">
        <v>68784047</v>
      </c>
      <c r="E58">
        <v>1</v>
      </c>
      <c r="F58">
        <v>1</v>
      </c>
      <c r="G58">
        <v>1</v>
      </c>
      <c r="H58">
        <v>2</v>
      </c>
      <c r="I58" t="s">
        <v>978</v>
      </c>
      <c r="J58" t="s">
        <v>979</v>
      </c>
      <c r="K58" t="s">
        <v>980</v>
      </c>
      <c r="L58">
        <v>1368</v>
      </c>
      <c r="N58">
        <v>1011</v>
      </c>
      <c r="O58" t="s">
        <v>926</v>
      </c>
      <c r="P58" t="s">
        <v>926</v>
      </c>
      <c r="Q58">
        <v>1</v>
      </c>
      <c r="X58">
        <v>0.09</v>
      </c>
      <c r="Y58">
        <v>0</v>
      </c>
      <c r="Z58">
        <v>683.1</v>
      </c>
      <c r="AA58">
        <v>366.4</v>
      </c>
      <c r="AB58">
        <v>0</v>
      </c>
      <c r="AC58">
        <v>0</v>
      </c>
      <c r="AD58">
        <v>1</v>
      </c>
      <c r="AE58">
        <v>0</v>
      </c>
      <c r="AF58" t="s">
        <v>3</v>
      </c>
      <c r="AG58">
        <v>0.09</v>
      </c>
      <c r="AH58">
        <v>2</v>
      </c>
      <c r="AI58">
        <v>72311046</v>
      </c>
      <c r="AJ58">
        <v>56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</row>
    <row r="59" spans="1:44" x14ac:dyDescent="0.2">
      <c r="A59">
        <f>ROW(Source!A81)</f>
        <v>81</v>
      </c>
      <c r="B59">
        <v>72311057</v>
      </c>
      <c r="C59">
        <v>72311042</v>
      </c>
      <c r="D59">
        <v>68784203</v>
      </c>
      <c r="E59">
        <v>1</v>
      </c>
      <c r="F59">
        <v>1</v>
      </c>
      <c r="G59">
        <v>1</v>
      </c>
      <c r="H59">
        <v>2</v>
      </c>
      <c r="I59" t="s">
        <v>1023</v>
      </c>
      <c r="J59" t="s">
        <v>1024</v>
      </c>
      <c r="K59" t="s">
        <v>1025</v>
      </c>
      <c r="L59">
        <v>1368</v>
      </c>
      <c r="N59">
        <v>1011</v>
      </c>
      <c r="O59" t="s">
        <v>926</v>
      </c>
      <c r="P59" t="s">
        <v>926</v>
      </c>
      <c r="Q59">
        <v>1</v>
      </c>
      <c r="X59">
        <v>0.6</v>
      </c>
      <c r="Y59">
        <v>0</v>
      </c>
      <c r="Z59">
        <v>8.6300000000000008</v>
      </c>
      <c r="AA59">
        <v>0</v>
      </c>
      <c r="AB59">
        <v>0</v>
      </c>
      <c r="AC59">
        <v>0</v>
      </c>
      <c r="AD59">
        <v>1</v>
      </c>
      <c r="AE59">
        <v>0</v>
      </c>
      <c r="AF59" t="s">
        <v>3</v>
      </c>
      <c r="AG59">
        <v>0.6</v>
      </c>
      <c r="AH59">
        <v>2</v>
      </c>
      <c r="AI59">
        <v>72311047</v>
      </c>
      <c r="AJ59">
        <v>57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</row>
    <row r="60" spans="1:44" x14ac:dyDescent="0.2">
      <c r="A60">
        <f>ROW(Source!A81)</f>
        <v>81</v>
      </c>
      <c r="B60">
        <v>72311058</v>
      </c>
      <c r="C60">
        <v>72311042</v>
      </c>
      <c r="D60">
        <v>68784225</v>
      </c>
      <c r="E60">
        <v>1</v>
      </c>
      <c r="F60">
        <v>1</v>
      </c>
      <c r="G60">
        <v>1</v>
      </c>
      <c r="H60">
        <v>2</v>
      </c>
      <c r="I60" t="s">
        <v>1026</v>
      </c>
      <c r="J60" t="s">
        <v>1027</v>
      </c>
      <c r="K60" t="s">
        <v>1028</v>
      </c>
      <c r="L60">
        <v>1368</v>
      </c>
      <c r="N60">
        <v>1011</v>
      </c>
      <c r="O60" t="s">
        <v>926</v>
      </c>
      <c r="P60" t="s">
        <v>926</v>
      </c>
      <c r="Q60">
        <v>1</v>
      </c>
      <c r="X60">
        <v>33.9</v>
      </c>
      <c r="Y60">
        <v>0</v>
      </c>
      <c r="Z60">
        <v>3.34</v>
      </c>
      <c r="AA60">
        <v>0</v>
      </c>
      <c r="AB60">
        <v>0</v>
      </c>
      <c r="AC60">
        <v>0</v>
      </c>
      <c r="AD60">
        <v>1</v>
      </c>
      <c r="AE60">
        <v>0</v>
      </c>
      <c r="AF60" t="s">
        <v>3</v>
      </c>
      <c r="AG60">
        <v>33.9</v>
      </c>
      <c r="AH60">
        <v>2</v>
      </c>
      <c r="AI60">
        <v>72311048</v>
      </c>
      <c r="AJ60">
        <v>58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</row>
    <row r="61" spans="1:44" x14ac:dyDescent="0.2">
      <c r="A61">
        <f>ROW(Source!A81)</f>
        <v>81</v>
      </c>
      <c r="B61">
        <v>72311059</v>
      </c>
      <c r="C61">
        <v>72311042</v>
      </c>
      <c r="D61">
        <v>68784243</v>
      </c>
      <c r="E61">
        <v>1</v>
      </c>
      <c r="F61">
        <v>1</v>
      </c>
      <c r="G61">
        <v>1</v>
      </c>
      <c r="H61">
        <v>2</v>
      </c>
      <c r="I61" t="s">
        <v>941</v>
      </c>
      <c r="J61" t="s">
        <v>942</v>
      </c>
      <c r="K61" t="s">
        <v>943</v>
      </c>
      <c r="L61">
        <v>1368</v>
      </c>
      <c r="N61">
        <v>1011</v>
      </c>
      <c r="O61" t="s">
        <v>926</v>
      </c>
      <c r="P61" t="s">
        <v>926</v>
      </c>
      <c r="Q61">
        <v>1</v>
      </c>
      <c r="X61">
        <v>2.1</v>
      </c>
      <c r="Y61">
        <v>0</v>
      </c>
      <c r="Z61">
        <v>43.62</v>
      </c>
      <c r="AA61">
        <v>0</v>
      </c>
      <c r="AB61">
        <v>0</v>
      </c>
      <c r="AC61">
        <v>0</v>
      </c>
      <c r="AD61">
        <v>1</v>
      </c>
      <c r="AE61">
        <v>0</v>
      </c>
      <c r="AF61" t="s">
        <v>3</v>
      </c>
      <c r="AG61">
        <v>2.1</v>
      </c>
      <c r="AH61">
        <v>2</v>
      </c>
      <c r="AI61">
        <v>72311049</v>
      </c>
      <c r="AJ61">
        <v>59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</row>
    <row r="62" spans="1:44" x14ac:dyDescent="0.2">
      <c r="A62">
        <f>ROW(Source!A81)</f>
        <v>81</v>
      </c>
      <c r="B62">
        <v>72311060</v>
      </c>
      <c r="C62">
        <v>72311042</v>
      </c>
      <c r="D62">
        <v>68852066</v>
      </c>
      <c r="E62">
        <v>1</v>
      </c>
      <c r="F62">
        <v>1</v>
      </c>
      <c r="G62">
        <v>1</v>
      </c>
      <c r="H62">
        <v>3</v>
      </c>
      <c r="I62" t="s">
        <v>955</v>
      </c>
      <c r="J62" t="s">
        <v>956</v>
      </c>
      <c r="K62" t="s">
        <v>957</v>
      </c>
      <c r="L62">
        <v>1346</v>
      </c>
      <c r="N62">
        <v>1009</v>
      </c>
      <c r="O62" t="s">
        <v>443</v>
      </c>
      <c r="P62" t="s">
        <v>443</v>
      </c>
      <c r="Q62">
        <v>1</v>
      </c>
      <c r="X62">
        <v>0.33</v>
      </c>
      <c r="Y62">
        <v>155.63</v>
      </c>
      <c r="Z62">
        <v>0</v>
      </c>
      <c r="AA62">
        <v>0</v>
      </c>
      <c r="AB62">
        <v>0</v>
      </c>
      <c r="AC62">
        <v>0</v>
      </c>
      <c r="AD62">
        <v>1</v>
      </c>
      <c r="AE62">
        <v>0</v>
      </c>
      <c r="AF62" t="s">
        <v>3</v>
      </c>
      <c r="AG62">
        <v>0.33</v>
      </c>
      <c r="AH62">
        <v>2</v>
      </c>
      <c r="AI62">
        <v>72311050</v>
      </c>
      <c r="AJ62">
        <v>60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</row>
    <row r="63" spans="1:44" x14ac:dyDescent="0.2">
      <c r="A63">
        <f>ROW(Source!A81)</f>
        <v>81</v>
      </c>
      <c r="B63">
        <v>72311061</v>
      </c>
      <c r="C63">
        <v>72311042</v>
      </c>
      <c r="D63">
        <v>68853976</v>
      </c>
      <c r="E63">
        <v>1</v>
      </c>
      <c r="F63">
        <v>1</v>
      </c>
      <c r="G63">
        <v>1</v>
      </c>
      <c r="H63">
        <v>3</v>
      </c>
      <c r="I63" t="s">
        <v>1032</v>
      </c>
      <c r="J63" t="s">
        <v>1033</v>
      </c>
      <c r="K63" t="s">
        <v>1034</v>
      </c>
      <c r="L63">
        <v>1346</v>
      </c>
      <c r="N63">
        <v>1009</v>
      </c>
      <c r="O63" t="s">
        <v>443</v>
      </c>
      <c r="P63" t="s">
        <v>443</v>
      </c>
      <c r="Q63">
        <v>1</v>
      </c>
      <c r="X63">
        <v>0.02</v>
      </c>
      <c r="Y63">
        <v>56.11</v>
      </c>
      <c r="Z63">
        <v>0</v>
      </c>
      <c r="AA63">
        <v>0</v>
      </c>
      <c r="AB63">
        <v>0</v>
      </c>
      <c r="AC63">
        <v>0</v>
      </c>
      <c r="AD63">
        <v>1</v>
      </c>
      <c r="AE63">
        <v>0</v>
      </c>
      <c r="AF63" t="s">
        <v>3</v>
      </c>
      <c r="AG63">
        <v>0.02</v>
      </c>
      <c r="AH63">
        <v>2</v>
      </c>
      <c r="AI63">
        <v>72311051</v>
      </c>
      <c r="AJ63">
        <v>61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</row>
    <row r="64" spans="1:44" x14ac:dyDescent="0.2">
      <c r="A64">
        <f>ROW(Source!A81)</f>
        <v>81</v>
      </c>
      <c r="B64">
        <v>72311062</v>
      </c>
      <c r="C64">
        <v>72311042</v>
      </c>
      <c r="D64">
        <v>68870846</v>
      </c>
      <c r="E64">
        <v>1</v>
      </c>
      <c r="F64">
        <v>1</v>
      </c>
      <c r="G64">
        <v>1</v>
      </c>
      <c r="H64">
        <v>3</v>
      </c>
      <c r="I64" t="s">
        <v>441</v>
      </c>
      <c r="J64" t="s">
        <v>444</v>
      </c>
      <c r="K64" t="s">
        <v>442</v>
      </c>
      <c r="L64">
        <v>1346</v>
      </c>
      <c r="N64">
        <v>1009</v>
      </c>
      <c r="O64" t="s">
        <v>443</v>
      </c>
      <c r="P64" t="s">
        <v>443</v>
      </c>
      <c r="Q64">
        <v>1</v>
      </c>
      <c r="X64">
        <v>0.1</v>
      </c>
      <c r="Y64">
        <v>60.6</v>
      </c>
      <c r="Z64">
        <v>0</v>
      </c>
      <c r="AA64">
        <v>0</v>
      </c>
      <c r="AB64">
        <v>0</v>
      </c>
      <c r="AC64">
        <v>0</v>
      </c>
      <c r="AD64">
        <v>1</v>
      </c>
      <c r="AE64">
        <v>0</v>
      </c>
      <c r="AF64" t="s">
        <v>3</v>
      </c>
      <c r="AG64">
        <v>0.1</v>
      </c>
      <c r="AH64">
        <v>2</v>
      </c>
      <c r="AI64">
        <v>72311052</v>
      </c>
      <c r="AJ64">
        <v>62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</row>
    <row r="65" spans="1:44" x14ac:dyDescent="0.2">
      <c r="A65">
        <f>ROW(Source!A81)</f>
        <v>81</v>
      </c>
      <c r="B65">
        <v>72311063</v>
      </c>
      <c r="C65">
        <v>72311042</v>
      </c>
      <c r="D65">
        <v>68781733</v>
      </c>
      <c r="E65">
        <v>117</v>
      </c>
      <c r="F65">
        <v>1</v>
      </c>
      <c r="G65">
        <v>1</v>
      </c>
      <c r="H65">
        <v>3</v>
      </c>
      <c r="I65" t="s">
        <v>1384</v>
      </c>
      <c r="J65" t="s">
        <v>3</v>
      </c>
      <c r="K65" t="s">
        <v>1385</v>
      </c>
      <c r="L65">
        <v>1301</v>
      </c>
      <c r="N65">
        <v>1003</v>
      </c>
      <c r="O65" t="s">
        <v>113</v>
      </c>
      <c r="P65" t="s">
        <v>113</v>
      </c>
      <c r="Q65">
        <v>1</v>
      </c>
      <c r="X65">
        <v>5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 t="s">
        <v>3</v>
      </c>
      <c r="AG65">
        <v>5</v>
      </c>
      <c r="AH65">
        <v>3</v>
      </c>
      <c r="AI65">
        <v>-1</v>
      </c>
      <c r="AJ65" t="s">
        <v>3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</row>
    <row r="66" spans="1:44" x14ac:dyDescent="0.2">
      <c r="A66">
        <f>ROW(Source!A81)</f>
        <v>81</v>
      </c>
      <c r="B66">
        <v>72311064</v>
      </c>
      <c r="C66">
        <v>72311042</v>
      </c>
      <c r="D66">
        <v>68781945</v>
      </c>
      <c r="E66">
        <v>117</v>
      </c>
      <c r="F66">
        <v>1</v>
      </c>
      <c r="G66">
        <v>1</v>
      </c>
      <c r="H66">
        <v>3</v>
      </c>
      <c r="I66" t="s">
        <v>1386</v>
      </c>
      <c r="J66" t="s">
        <v>3</v>
      </c>
      <c r="K66" t="s">
        <v>1387</v>
      </c>
      <c r="L66">
        <v>1371</v>
      </c>
      <c r="N66">
        <v>1013</v>
      </c>
      <c r="O66" t="s">
        <v>118</v>
      </c>
      <c r="P66" t="s">
        <v>118</v>
      </c>
      <c r="Q66">
        <v>1</v>
      </c>
      <c r="X66">
        <v>10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 t="s">
        <v>3</v>
      </c>
      <c r="AG66">
        <v>10</v>
      </c>
      <c r="AH66">
        <v>3</v>
      </c>
      <c r="AI66">
        <v>-1</v>
      </c>
      <c r="AJ66" t="s">
        <v>3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</row>
    <row r="67" spans="1:44" x14ac:dyDescent="0.2">
      <c r="A67">
        <f>ROW(Source!A81)</f>
        <v>81</v>
      </c>
      <c r="B67">
        <v>72311065</v>
      </c>
      <c r="C67">
        <v>72311042</v>
      </c>
      <c r="D67">
        <v>68782095</v>
      </c>
      <c r="E67">
        <v>117</v>
      </c>
      <c r="F67">
        <v>1</v>
      </c>
      <c r="G67">
        <v>1</v>
      </c>
      <c r="H67">
        <v>3</v>
      </c>
      <c r="I67" t="s">
        <v>1388</v>
      </c>
      <c r="J67" t="s">
        <v>3</v>
      </c>
      <c r="K67" t="s">
        <v>1389</v>
      </c>
      <c r="L67">
        <v>1301</v>
      </c>
      <c r="N67">
        <v>1003</v>
      </c>
      <c r="O67" t="s">
        <v>113</v>
      </c>
      <c r="P67" t="s">
        <v>113</v>
      </c>
      <c r="Q67">
        <v>1</v>
      </c>
      <c r="X67">
        <v>5.91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 t="s">
        <v>3</v>
      </c>
      <c r="AG67">
        <v>5.91</v>
      </c>
      <c r="AH67">
        <v>3</v>
      </c>
      <c r="AI67">
        <v>-1</v>
      </c>
      <c r="AJ67" t="s">
        <v>3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</row>
    <row r="68" spans="1:44" x14ac:dyDescent="0.2">
      <c r="A68">
        <f>ROW(Source!A81)</f>
        <v>81</v>
      </c>
      <c r="B68">
        <v>72311066</v>
      </c>
      <c r="C68">
        <v>72311042</v>
      </c>
      <c r="D68">
        <v>68782110</v>
      </c>
      <c r="E68">
        <v>117</v>
      </c>
      <c r="F68">
        <v>1</v>
      </c>
      <c r="G68">
        <v>1</v>
      </c>
      <c r="H68">
        <v>3</v>
      </c>
      <c r="I68" t="s">
        <v>1380</v>
      </c>
      <c r="J68" t="s">
        <v>3</v>
      </c>
      <c r="K68" t="s">
        <v>1390</v>
      </c>
      <c r="L68">
        <v>1301</v>
      </c>
      <c r="N68">
        <v>1003</v>
      </c>
      <c r="O68" t="s">
        <v>113</v>
      </c>
      <c r="P68" t="s">
        <v>113</v>
      </c>
      <c r="Q68">
        <v>1</v>
      </c>
      <c r="X68">
        <v>0</v>
      </c>
      <c r="Y68">
        <v>0</v>
      </c>
      <c r="Z68">
        <v>0</v>
      </c>
      <c r="AA68">
        <v>0</v>
      </c>
      <c r="AB68">
        <v>0</v>
      </c>
      <c r="AC68">
        <v>1</v>
      </c>
      <c r="AD68">
        <v>0</v>
      </c>
      <c r="AE68">
        <v>0</v>
      </c>
      <c r="AF68" t="s">
        <v>3</v>
      </c>
      <c r="AG68">
        <v>0</v>
      </c>
      <c r="AH68">
        <v>3</v>
      </c>
      <c r="AI68">
        <v>-1</v>
      </c>
      <c r="AJ68" t="s">
        <v>3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</row>
    <row r="69" spans="1:44" x14ac:dyDescent="0.2">
      <c r="A69">
        <f>ROW(Source!A81)</f>
        <v>81</v>
      </c>
      <c r="B69">
        <v>72311067</v>
      </c>
      <c r="C69">
        <v>72311042</v>
      </c>
      <c r="D69">
        <v>68782166</v>
      </c>
      <c r="E69">
        <v>117</v>
      </c>
      <c r="F69">
        <v>1</v>
      </c>
      <c r="G69">
        <v>1</v>
      </c>
      <c r="H69">
        <v>3</v>
      </c>
      <c r="I69" t="s">
        <v>1382</v>
      </c>
      <c r="J69" t="s">
        <v>3</v>
      </c>
      <c r="K69" t="s">
        <v>1391</v>
      </c>
      <c r="L69">
        <v>1371</v>
      </c>
      <c r="N69">
        <v>1013</v>
      </c>
      <c r="O69" t="s">
        <v>118</v>
      </c>
      <c r="P69" t="s">
        <v>118</v>
      </c>
      <c r="Q69">
        <v>1</v>
      </c>
      <c r="X69">
        <v>30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 t="s">
        <v>3</v>
      </c>
      <c r="AG69">
        <v>30</v>
      </c>
      <c r="AH69">
        <v>3</v>
      </c>
      <c r="AI69">
        <v>-1</v>
      </c>
      <c r="AJ69" t="s">
        <v>3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</row>
    <row r="70" spans="1:44" x14ac:dyDescent="0.2">
      <c r="A70">
        <f>ROW(Source!A81)</f>
        <v>81</v>
      </c>
      <c r="B70">
        <v>72311068</v>
      </c>
      <c r="C70">
        <v>72311042</v>
      </c>
      <c r="D70">
        <v>68782173</v>
      </c>
      <c r="E70">
        <v>117</v>
      </c>
      <c r="F70">
        <v>1</v>
      </c>
      <c r="G70">
        <v>1</v>
      </c>
      <c r="H70">
        <v>3</v>
      </c>
      <c r="I70" t="s">
        <v>1392</v>
      </c>
      <c r="J70" t="s">
        <v>3</v>
      </c>
      <c r="K70" t="s">
        <v>1393</v>
      </c>
      <c r="L70">
        <v>1371</v>
      </c>
      <c r="N70">
        <v>1013</v>
      </c>
      <c r="O70" t="s">
        <v>118</v>
      </c>
      <c r="P70" t="s">
        <v>118</v>
      </c>
      <c r="Q70">
        <v>1</v>
      </c>
      <c r="X70">
        <v>10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 t="s">
        <v>3</v>
      </c>
      <c r="AG70">
        <v>10</v>
      </c>
      <c r="AH70">
        <v>3</v>
      </c>
      <c r="AI70">
        <v>-1</v>
      </c>
      <c r="AJ70" t="s">
        <v>3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</row>
    <row r="71" spans="1:44" x14ac:dyDescent="0.2">
      <c r="A71">
        <f>ROW(Source!A83)</f>
        <v>83</v>
      </c>
      <c r="B71">
        <v>72311091</v>
      </c>
      <c r="C71">
        <v>72311084</v>
      </c>
      <c r="D71">
        <v>70491013</v>
      </c>
      <c r="E71">
        <v>118</v>
      </c>
      <c r="F71">
        <v>1</v>
      </c>
      <c r="G71">
        <v>1</v>
      </c>
      <c r="H71">
        <v>1</v>
      </c>
      <c r="I71" t="s">
        <v>1040</v>
      </c>
      <c r="J71" t="s">
        <v>3</v>
      </c>
      <c r="K71" t="s">
        <v>1041</v>
      </c>
      <c r="L71">
        <v>1191</v>
      </c>
      <c r="N71">
        <v>1013</v>
      </c>
      <c r="O71" t="s">
        <v>922</v>
      </c>
      <c r="P71" t="s">
        <v>922</v>
      </c>
      <c r="Q71">
        <v>1</v>
      </c>
      <c r="X71">
        <v>0.33</v>
      </c>
      <c r="Y71">
        <v>0</v>
      </c>
      <c r="Z71">
        <v>0</v>
      </c>
      <c r="AA71">
        <v>0</v>
      </c>
      <c r="AB71">
        <v>376.26</v>
      </c>
      <c r="AC71">
        <v>0</v>
      </c>
      <c r="AD71">
        <v>1</v>
      </c>
      <c r="AE71">
        <v>1</v>
      </c>
      <c r="AF71" t="s">
        <v>3</v>
      </c>
      <c r="AG71">
        <v>0.33</v>
      </c>
      <c r="AH71">
        <v>2</v>
      </c>
      <c r="AI71">
        <v>72311085</v>
      </c>
      <c r="AJ71">
        <v>63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</row>
    <row r="72" spans="1:44" x14ac:dyDescent="0.2">
      <c r="A72">
        <f>ROW(Source!A83)</f>
        <v>83</v>
      </c>
      <c r="B72">
        <v>72311092</v>
      </c>
      <c r="C72">
        <v>72311084</v>
      </c>
      <c r="D72">
        <v>70618715</v>
      </c>
      <c r="E72">
        <v>1</v>
      </c>
      <c r="F72">
        <v>1</v>
      </c>
      <c r="G72">
        <v>1</v>
      </c>
      <c r="H72">
        <v>2</v>
      </c>
      <c r="I72" t="s">
        <v>1023</v>
      </c>
      <c r="J72" t="s">
        <v>1024</v>
      </c>
      <c r="K72" t="s">
        <v>1025</v>
      </c>
      <c r="L72">
        <v>1368</v>
      </c>
      <c r="N72">
        <v>1011</v>
      </c>
      <c r="O72" t="s">
        <v>926</v>
      </c>
      <c r="P72" t="s">
        <v>926</v>
      </c>
      <c r="Q72">
        <v>1</v>
      </c>
      <c r="X72">
        <v>0.17</v>
      </c>
      <c r="Y72">
        <v>0</v>
      </c>
      <c r="Z72">
        <v>8.6300000000000008</v>
      </c>
      <c r="AA72">
        <v>0</v>
      </c>
      <c r="AB72">
        <v>0</v>
      </c>
      <c r="AC72">
        <v>0</v>
      </c>
      <c r="AD72">
        <v>1</v>
      </c>
      <c r="AE72">
        <v>0</v>
      </c>
      <c r="AF72" t="s">
        <v>3</v>
      </c>
      <c r="AG72">
        <v>0.17</v>
      </c>
      <c r="AH72">
        <v>2</v>
      </c>
      <c r="AI72">
        <v>72311086</v>
      </c>
      <c r="AJ72">
        <v>64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</row>
    <row r="73" spans="1:44" x14ac:dyDescent="0.2">
      <c r="A73">
        <f>ROW(Source!A83)</f>
        <v>83</v>
      </c>
      <c r="B73">
        <v>72311093</v>
      </c>
      <c r="C73">
        <v>72311084</v>
      </c>
      <c r="D73">
        <v>70618737</v>
      </c>
      <c r="E73">
        <v>1</v>
      </c>
      <c r="F73">
        <v>1</v>
      </c>
      <c r="G73">
        <v>1</v>
      </c>
      <c r="H73">
        <v>2</v>
      </c>
      <c r="I73" t="s">
        <v>1026</v>
      </c>
      <c r="J73" t="s">
        <v>1027</v>
      </c>
      <c r="K73" t="s">
        <v>1028</v>
      </c>
      <c r="L73">
        <v>1368</v>
      </c>
      <c r="N73">
        <v>1011</v>
      </c>
      <c r="O73" t="s">
        <v>926</v>
      </c>
      <c r="P73" t="s">
        <v>926</v>
      </c>
      <c r="Q73">
        <v>1</v>
      </c>
      <c r="X73">
        <v>0.35</v>
      </c>
      <c r="Y73">
        <v>0</v>
      </c>
      <c r="Z73">
        <v>3.34</v>
      </c>
      <c r="AA73">
        <v>0</v>
      </c>
      <c r="AB73">
        <v>0</v>
      </c>
      <c r="AC73">
        <v>0</v>
      </c>
      <c r="AD73">
        <v>1</v>
      </c>
      <c r="AE73">
        <v>0</v>
      </c>
      <c r="AF73" t="s">
        <v>3</v>
      </c>
      <c r="AG73">
        <v>0.35</v>
      </c>
      <c r="AH73">
        <v>2</v>
      </c>
      <c r="AI73">
        <v>72311087</v>
      </c>
      <c r="AJ73">
        <v>65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</row>
    <row r="74" spans="1:44" x14ac:dyDescent="0.2">
      <c r="A74">
        <f>ROW(Source!A83)</f>
        <v>83</v>
      </c>
      <c r="B74">
        <v>72311094</v>
      </c>
      <c r="C74">
        <v>72311084</v>
      </c>
      <c r="D74">
        <v>70565767</v>
      </c>
      <c r="E74">
        <v>1</v>
      </c>
      <c r="F74">
        <v>1</v>
      </c>
      <c r="G74">
        <v>1</v>
      </c>
      <c r="H74">
        <v>3</v>
      </c>
      <c r="I74" t="s">
        <v>1029</v>
      </c>
      <c r="J74" t="s">
        <v>1030</v>
      </c>
      <c r="K74" t="s">
        <v>1031</v>
      </c>
      <c r="L74">
        <v>1346</v>
      </c>
      <c r="N74">
        <v>1009</v>
      </c>
      <c r="O74" t="s">
        <v>443</v>
      </c>
      <c r="P74" t="s">
        <v>443</v>
      </c>
      <c r="Q74">
        <v>1</v>
      </c>
      <c r="X74">
        <v>0.02</v>
      </c>
      <c r="Y74">
        <v>596.80999999999995</v>
      </c>
      <c r="Z74">
        <v>0</v>
      </c>
      <c r="AA74">
        <v>0</v>
      </c>
      <c r="AB74">
        <v>0</v>
      </c>
      <c r="AC74">
        <v>0</v>
      </c>
      <c r="AD74">
        <v>1</v>
      </c>
      <c r="AE74">
        <v>0</v>
      </c>
      <c r="AF74" t="s">
        <v>3</v>
      </c>
      <c r="AG74">
        <v>0.02</v>
      </c>
      <c r="AH74">
        <v>2</v>
      </c>
      <c r="AI74">
        <v>72311088</v>
      </c>
      <c r="AJ74">
        <v>66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</row>
    <row r="75" spans="1:44" x14ac:dyDescent="0.2">
      <c r="A75">
        <f>ROW(Source!A83)</f>
        <v>83</v>
      </c>
      <c r="B75">
        <v>72311095</v>
      </c>
      <c r="C75">
        <v>72311084</v>
      </c>
      <c r="D75">
        <v>70570411</v>
      </c>
      <c r="E75">
        <v>1</v>
      </c>
      <c r="F75">
        <v>1</v>
      </c>
      <c r="G75">
        <v>1</v>
      </c>
      <c r="H75">
        <v>3</v>
      </c>
      <c r="I75" t="s">
        <v>1032</v>
      </c>
      <c r="J75" t="s">
        <v>1033</v>
      </c>
      <c r="K75" t="s">
        <v>1034</v>
      </c>
      <c r="L75">
        <v>1346</v>
      </c>
      <c r="N75">
        <v>1009</v>
      </c>
      <c r="O75" t="s">
        <v>443</v>
      </c>
      <c r="P75" t="s">
        <v>443</v>
      </c>
      <c r="Q75">
        <v>1</v>
      </c>
      <c r="X75">
        <v>2E-3</v>
      </c>
      <c r="Y75">
        <v>56.11</v>
      </c>
      <c r="Z75">
        <v>0</v>
      </c>
      <c r="AA75">
        <v>0</v>
      </c>
      <c r="AB75">
        <v>0</v>
      </c>
      <c r="AC75">
        <v>0</v>
      </c>
      <c r="AD75">
        <v>1</v>
      </c>
      <c r="AE75">
        <v>0</v>
      </c>
      <c r="AF75" t="s">
        <v>3</v>
      </c>
      <c r="AG75">
        <v>2E-3</v>
      </c>
      <c r="AH75">
        <v>2</v>
      </c>
      <c r="AI75">
        <v>72311089</v>
      </c>
      <c r="AJ75">
        <v>67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</row>
    <row r="76" spans="1:44" x14ac:dyDescent="0.2">
      <c r="A76">
        <f>ROW(Source!A83)</f>
        <v>83</v>
      </c>
      <c r="B76">
        <v>72311096</v>
      </c>
      <c r="C76">
        <v>72311084</v>
      </c>
      <c r="D76">
        <v>70496933</v>
      </c>
      <c r="E76">
        <v>118</v>
      </c>
      <c r="F76">
        <v>1</v>
      </c>
      <c r="G76">
        <v>1</v>
      </c>
      <c r="H76">
        <v>3</v>
      </c>
      <c r="I76" t="s">
        <v>1392</v>
      </c>
      <c r="J76" t="s">
        <v>3</v>
      </c>
      <c r="K76" t="s">
        <v>1394</v>
      </c>
      <c r="L76">
        <v>1371</v>
      </c>
      <c r="N76">
        <v>1013</v>
      </c>
      <c r="O76" t="s">
        <v>118</v>
      </c>
      <c r="P76" t="s">
        <v>118</v>
      </c>
      <c r="Q76">
        <v>1</v>
      </c>
      <c r="X76">
        <v>1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 t="s">
        <v>3</v>
      </c>
      <c r="AG76">
        <v>1</v>
      </c>
      <c r="AH76">
        <v>3</v>
      </c>
      <c r="AI76">
        <v>-1</v>
      </c>
      <c r="AJ76" t="s">
        <v>3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</row>
    <row r="77" spans="1:44" x14ac:dyDescent="0.2">
      <c r="A77">
        <f>ROW(Source!A86)</f>
        <v>86</v>
      </c>
      <c r="B77">
        <v>72311122</v>
      </c>
      <c r="C77">
        <v>72311116</v>
      </c>
      <c r="D77">
        <v>70491011</v>
      </c>
      <c r="E77">
        <v>118</v>
      </c>
      <c r="F77">
        <v>1</v>
      </c>
      <c r="G77">
        <v>1</v>
      </c>
      <c r="H77">
        <v>1</v>
      </c>
      <c r="I77" t="s">
        <v>1042</v>
      </c>
      <c r="J77" t="s">
        <v>3</v>
      </c>
      <c r="K77" t="s">
        <v>1043</v>
      </c>
      <c r="L77">
        <v>1191</v>
      </c>
      <c r="N77">
        <v>1013</v>
      </c>
      <c r="O77" t="s">
        <v>922</v>
      </c>
      <c r="P77" t="s">
        <v>922</v>
      </c>
      <c r="Q77">
        <v>1</v>
      </c>
      <c r="X77">
        <v>27</v>
      </c>
      <c r="Y77">
        <v>0</v>
      </c>
      <c r="Z77">
        <v>0</v>
      </c>
      <c r="AA77">
        <v>0</v>
      </c>
      <c r="AB77">
        <v>371.85</v>
      </c>
      <c r="AC77">
        <v>0</v>
      </c>
      <c r="AD77">
        <v>1</v>
      </c>
      <c r="AE77">
        <v>1</v>
      </c>
      <c r="AF77" t="s">
        <v>3</v>
      </c>
      <c r="AG77">
        <v>27</v>
      </c>
      <c r="AH77">
        <v>2</v>
      </c>
      <c r="AI77">
        <v>72311117</v>
      </c>
      <c r="AJ77">
        <v>69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</row>
    <row r="78" spans="1:44" x14ac:dyDescent="0.2">
      <c r="A78">
        <f>ROW(Source!A86)</f>
        <v>86</v>
      </c>
      <c r="B78">
        <v>72311123</v>
      </c>
      <c r="C78">
        <v>72311116</v>
      </c>
      <c r="D78">
        <v>70491200</v>
      </c>
      <c r="E78">
        <v>118</v>
      </c>
      <c r="F78">
        <v>1</v>
      </c>
      <c r="G78">
        <v>1</v>
      </c>
      <c r="H78">
        <v>1</v>
      </c>
      <c r="I78" t="s">
        <v>920</v>
      </c>
      <c r="J78" t="s">
        <v>3</v>
      </c>
      <c r="K78" t="s">
        <v>921</v>
      </c>
      <c r="L78">
        <v>1191</v>
      </c>
      <c r="N78">
        <v>1013</v>
      </c>
      <c r="O78" t="s">
        <v>922</v>
      </c>
      <c r="P78" t="s">
        <v>922</v>
      </c>
      <c r="Q78">
        <v>1</v>
      </c>
      <c r="X78">
        <v>7.42</v>
      </c>
      <c r="Y78">
        <v>0</v>
      </c>
      <c r="Z78">
        <v>0</v>
      </c>
      <c r="AA78">
        <v>0</v>
      </c>
      <c r="AB78">
        <v>0</v>
      </c>
      <c r="AC78">
        <v>0</v>
      </c>
      <c r="AD78">
        <v>1</v>
      </c>
      <c r="AE78">
        <v>2</v>
      </c>
      <c r="AF78" t="s">
        <v>3</v>
      </c>
      <c r="AG78">
        <v>7.42</v>
      </c>
      <c r="AH78">
        <v>2</v>
      </c>
      <c r="AI78">
        <v>72311118</v>
      </c>
      <c r="AJ78">
        <v>70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</row>
    <row r="79" spans="1:44" x14ac:dyDescent="0.2">
      <c r="A79">
        <f>ROW(Source!A86)</f>
        <v>86</v>
      </c>
      <c r="B79">
        <v>72311124</v>
      </c>
      <c r="C79">
        <v>72311116</v>
      </c>
      <c r="D79">
        <v>70618404</v>
      </c>
      <c r="E79">
        <v>1</v>
      </c>
      <c r="F79">
        <v>1</v>
      </c>
      <c r="G79">
        <v>1</v>
      </c>
      <c r="H79">
        <v>2</v>
      </c>
      <c r="I79" t="s">
        <v>1044</v>
      </c>
      <c r="J79" t="s">
        <v>1045</v>
      </c>
      <c r="K79" t="s">
        <v>1046</v>
      </c>
      <c r="L79">
        <v>1368</v>
      </c>
      <c r="N79">
        <v>1011</v>
      </c>
      <c r="O79" t="s">
        <v>926</v>
      </c>
      <c r="P79" t="s">
        <v>926</v>
      </c>
      <c r="Q79">
        <v>1</v>
      </c>
      <c r="X79">
        <v>7.42</v>
      </c>
      <c r="Y79">
        <v>0</v>
      </c>
      <c r="Z79">
        <v>995.51</v>
      </c>
      <c r="AA79">
        <v>452.68</v>
      </c>
      <c r="AB79">
        <v>0</v>
      </c>
      <c r="AC79">
        <v>0</v>
      </c>
      <c r="AD79">
        <v>1</v>
      </c>
      <c r="AE79">
        <v>0</v>
      </c>
      <c r="AF79" t="s">
        <v>3</v>
      </c>
      <c r="AG79">
        <v>7.42</v>
      </c>
      <c r="AH79">
        <v>2</v>
      </c>
      <c r="AI79">
        <v>72311119</v>
      </c>
      <c r="AJ79">
        <v>71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</row>
    <row r="80" spans="1:44" x14ac:dyDescent="0.2">
      <c r="A80">
        <f>ROW(Source!A86)</f>
        <v>86</v>
      </c>
      <c r="B80">
        <v>72311125</v>
      </c>
      <c r="C80">
        <v>72311116</v>
      </c>
      <c r="D80">
        <v>70618600</v>
      </c>
      <c r="E80">
        <v>1</v>
      </c>
      <c r="F80">
        <v>1</v>
      </c>
      <c r="G80">
        <v>1</v>
      </c>
      <c r="H80">
        <v>2</v>
      </c>
      <c r="I80" t="s">
        <v>1047</v>
      </c>
      <c r="J80" t="s">
        <v>1048</v>
      </c>
      <c r="K80" t="s">
        <v>1049</v>
      </c>
      <c r="L80">
        <v>1368</v>
      </c>
      <c r="N80">
        <v>1011</v>
      </c>
      <c r="O80" t="s">
        <v>926</v>
      </c>
      <c r="P80" t="s">
        <v>926</v>
      </c>
      <c r="Q80">
        <v>1</v>
      </c>
      <c r="X80">
        <v>7.42</v>
      </c>
      <c r="Y80">
        <v>0</v>
      </c>
      <c r="Z80">
        <v>34.409999999999997</v>
      </c>
      <c r="AA80">
        <v>0</v>
      </c>
      <c r="AB80">
        <v>0</v>
      </c>
      <c r="AC80">
        <v>0</v>
      </c>
      <c r="AD80">
        <v>1</v>
      </c>
      <c r="AE80">
        <v>0</v>
      </c>
      <c r="AF80" t="s">
        <v>3</v>
      </c>
      <c r="AG80">
        <v>7.42</v>
      </c>
      <c r="AH80">
        <v>2</v>
      </c>
      <c r="AI80">
        <v>72311120</v>
      </c>
      <c r="AJ80">
        <v>72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</row>
    <row r="81" spans="1:44" x14ac:dyDescent="0.2">
      <c r="A81">
        <f>ROW(Source!A86)</f>
        <v>86</v>
      </c>
      <c r="B81">
        <v>72311126</v>
      </c>
      <c r="C81">
        <v>72311116</v>
      </c>
      <c r="D81">
        <v>70497253</v>
      </c>
      <c r="E81">
        <v>118</v>
      </c>
      <c r="F81">
        <v>1</v>
      </c>
      <c r="G81">
        <v>1</v>
      </c>
      <c r="H81">
        <v>3</v>
      </c>
      <c r="I81" t="s">
        <v>184</v>
      </c>
      <c r="J81" t="s">
        <v>3</v>
      </c>
      <c r="K81" t="s">
        <v>185</v>
      </c>
      <c r="L81">
        <v>3277935</v>
      </c>
      <c r="N81">
        <v>1013</v>
      </c>
      <c r="O81" t="s">
        <v>186</v>
      </c>
      <c r="P81" t="s">
        <v>186</v>
      </c>
      <c r="Q81">
        <v>1</v>
      </c>
      <c r="X81">
        <v>2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 t="s">
        <v>3</v>
      </c>
      <c r="AG81">
        <v>2</v>
      </c>
      <c r="AH81">
        <v>2</v>
      </c>
      <c r="AI81">
        <v>72311121</v>
      </c>
      <c r="AJ81">
        <v>73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</row>
    <row r="82" spans="1:44" x14ac:dyDescent="0.2">
      <c r="A82">
        <f>ROW(Source!A89)</f>
        <v>89</v>
      </c>
      <c r="B82">
        <v>72313414</v>
      </c>
      <c r="C82">
        <v>72313408</v>
      </c>
      <c r="D82">
        <v>20049167</v>
      </c>
      <c r="E82">
        <v>118</v>
      </c>
      <c r="F82">
        <v>1</v>
      </c>
      <c r="G82">
        <v>1</v>
      </c>
      <c r="H82">
        <v>1</v>
      </c>
      <c r="I82" t="s">
        <v>1042</v>
      </c>
      <c r="J82" t="s">
        <v>3</v>
      </c>
      <c r="K82" t="s">
        <v>1043</v>
      </c>
      <c r="L82">
        <v>1191</v>
      </c>
      <c r="N82">
        <v>1013</v>
      </c>
      <c r="O82" t="s">
        <v>922</v>
      </c>
      <c r="P82" t="s">
        <v>922</v>
      </c>
      <c r="Q82">
        <v>1</v>
      </c>
      <c r="X82">
        <v>27</v>
      </c>
      <c r="Y82">
        <v>0</v>
      </c>
      <c r="Z82">
        <v>0</v>
      </c>
      <c r="AA82">
        <v>0</v>
      </c>
      <c r="AB82">
        <v>371.85</v>
      </c>
      <c r="AC82">
        <v>0</v>
      </c>
      <c r="AD82">
        <v>1</v>
      </c>
      <c r="AE82">
        <v>1</v>
      </c>
      <c r="AF82" t="s">
        <v>3</v>
      </c>
      <c r="AG82">
        <v>27</v>
      </c>
      <c r="AH82">
        <v>2</v>
      </c>
      <c r="AI82">
        <v>72313409</v>
      </c>
      <c r="AJ82">
        <v>74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</row>
    <row r="83" spans="1:44" x14ac:dyDescent="0.2">
      <c r="A83">
        <f>ROW(Source!A89)</f>
        <v>89</v>
      </c>
      <c r="B83">
        <v>72313415</v>
      </c>
      <c r="C83">
        <v>72313408</v>
      </c>
      <c r="D83">
        <v>20049115</v>
      </c>
      <c r="E83">
        <v>118</v>
      </c>
      <c r="F83">
        <v>1</v>
      </c>
      <c r="G83">
        <v>1</v>
      </c>
      <c r="H83">
        <v>1</v>
      </c>
      <c r="I83" t="s">
        <v>920</v>
      </c>
      <c r="J83" t="s">
        <v>3</v>
      </c>
      <c r="K83" t="s">
        <v>921</v>
      </c>
      <c r="L83">
        <v>1191</v>
      </c>
      <c r="N83">
        <v>1013</v>
      </c>
      <c r="O83" t="s">
        <v>922</v>
      </c>
      <c r="P83" t="s">
        <v>922</v>
      </c>
      <c r="Q83">
        <v>1</v>
      </c>
      <c r="X83">
        <v>7.42</v>
      </c>
      <c r="Y83">
        <v>0</v>
      </c>
      <c r="Z83">
        <v>0</v>
      </c>
      <c r="AA83">
        <v>0</v>
      </c>
      <c r="AB83">
        <v>0</v>
      </c>
      <c r="AC83">
        <v>0</v>
      </c>
      <c r="AD83">
        <v>1</v>
      </c>
      <c r="AE83">
        <v>2</v>
      </c>
      <c r="AF83" t="s">
        <v>3</v>
      </c>
      <c r="AG83">
        <v>7.42</v>
      </c>
      <c r="AH83">
        <v>2</v>
      </c>
      <c r="AI83">
        <v>72313410</v>
      </c>
      <c r="AJ83">
        <v>75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</row>
    <row r="84" spans="1:44" x14ac:dyDescent="0.2">
      <c r="A84">
        <f>ROW(Source!A89)</f>
        <v>89</v>
      </c>
      <c r="B84">
        <v>72313416</v>
      </c>
      <c r="C84">
        <v>72313408</v>
      </c>
      <c r="D84">
        <v>70618404</v>
      </c>
      <c r="E84">
        <v>1</v>
      </c>
      <c r="F84">
        <v>1</v>
      </c>
      <c r="G84">
        <v>1</v>
      </c>
      <c r="H84">
        <v>2</v>
      </c>
      <c r="I84" t="s">
        <v>1044</v>
      </c>
      <c r="J84" t="s">
        <v>1045</v>
      </c>
      <c r="K84" t="s">
        <v>1046</v>
      </c>
      <c r="L84">
        <v>1368</v>
      </c>
      <c r="N84">
        <v>1011</v>
      </c>
      <c r="O84" t="s">
        <v>926</v>
      </c>
      <c r="P84" t="s">
        <v>926</v>
      </c>
      <c r="Q84">
        <v>1</v>
      </c>
      <c r="X84">
        <v>7.42</v>
      </c>
      <c r="Y84">
        <v>0</v>
      </c>
      <c r="Z84">
        <v>995.51</v>
      </c>
      <c r="AA84">
        <v>452.68</v>
      </c>
      <c r="AB84">
        <v>0</v>
      </c>
      <c r="AC84">
        <v>0</v>
      </c>
      <c r="AD84">
        <v>1</v>
      </c>
      <c r="AE84">
        <v>0</v>
      </c>
      <c r="AF84" t="s">
        <v>3</v>
      </c>
      <c r="AG84">
        <v>7.42</v>
      </c>
      <c r="AH84">
        <v>2</v>
      </c>
      <c r="AI84">
        <v>72313411</v>
      </c>
      <c r="AJ84">
        <v>76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</row>
    <row r="85" spans="1:44" x14ac:dyDescent="0.2">
      <c r="A85">
        <f>ROW(Source!A89)</f>
        <v>89</v>
      </c>
      <c r="B85">
        <v>72313417</v>
      </c>
      <c r="C85">
        <v>72313408</v>
      </c>
      <c r="D85">
        <v>70618600</v>
      </c>
      <c r="E85">
        <v>1</v>
      </c>
      <c r="F85">
        <v>1</v>
      </c>
      <c r="G85">
        <v>1</v>
      </c>
      <c r="H85">
        <v>2</v>
      </c>
      <c r="I85" t="s">
        <v>1047</v>
      </c>
      <c r="J85" t="s">
        <v>1048</v>
      </c>
      <c r="K85" t="s">
        <v>1049</v>
      </c>
      <c r="L85">
        <v>1368</v>
      </c>
      <c r="N85">
        <v>1011</v>
      </c>
      <c r="O85" t="s">
        <v>926</v>
      </c>
      <c r="P85" t="s">
        <v>926</v>
      </c>
      <c r="Q85">
        <v>1</v>
      </c>
      <c r="X85">
        <v>7.42</v>
      </c>
      <c r="Y85">
        <v>0</v>
      </c>
      <c r="Z85">
        <v>34.409999999999997</v>
      </c>
      <c r="AA85">
        <v>0</v>
      </c>
      <c r="AB85">
        <v>0</v>
      </c>
      <c r="AC85">
        <v>0</v>
      </c>
      <c r="AD85">
        <v>1</v>
      </c>
      <c r="AE85">
        <v>0</v>
      </c>
      <c r="AF85" t="s">
        <v>3</v>
      </c>
      <c r="AG85">
        <v>7.42</v>
      </c>
      <c r="AH85">
        <v>2</v>
      </c>
      <c r="AI85">
        <v>72313412</v>
      </c>
      <c r="AJ85">
        <v>77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</row>
    <row r="86" spans="1:44" x14ac:dyDescent="0.2">
      <c r="A86">
        <f>ROW(Source!A89)</f>
        <v>89</v>
      </c>
      <c r="B86">
        <v>72313418</v>
      </c>
      <c r="C86">
        <v>72313408</v>
      </c>
      <c r="D86">
        <v>70497253</v>
      </c>
      <c r="E86">
        <v>118</v>
      </c>
      <c r="F86">
        <v>1</v>
      </c>
      <c r="G86">
        <v>1</v>
      </c>
      <c r="H86">
        <v>3</v>
      </c>
      <c r="I86" t="s">
        <v>184</v>
      </c>
      <c r="J86" t="s">
        <v>3</v>
      </c>
      <c r="K86" t="s">
        <v>185</v>
      </c>
      <c r="L86">
        <v>3277935</v>
      </c>
      <c r="N86">
        <v>1013</v>
      </c>
      <c r="O86" t="s">
        <v>186</v>
      </c>
      <c r="P86" t="s">
        <v>186</v>
      </c>
      <c r="Q86">
        <v>1</v>
      </c>
      <c r="X86">
        <v>2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 t="s">
        <v>3</v>
      </c>
      <c r="AG86">
        <v>2</v>
      </c>
      <c r="AH86">
        <v>2</v>
      </c>
      <c r="AI86">
        <v>72313413</v>
      </c>
      <c r="AJ86">
        <v>78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</row>
    <row r="87" spans="1:44" x14ac:dyDescent="0.2">
      <c r="A87">
        <f>ROW(Source!A92)</f>
        <v>92</v>
      </c>
      <c r="B87">
        <v>72311135</v>
      </c>
      <c r="C87">
        <v>72311130</v>
      </c>
      <c r="D87">
        <v>68776391</v>
      </c>
      <c r="E87">
        <v>117</v>
      </c>
      <c r="F87">
        <v>1</v>
      </c>
      <c r="G87">
        <v>1</v>
      </c>
      <c r="H87">
        <v>1</v>
      </c>
      <c r="I87" t="s">
        <v>1050</v>
      </c>
      <c r="J87" t="s">
        <v>3</v>
      </c>
      <c r="K87" t="s">
        <v>1051</v>
      </c>
      <c r="L87">
        <v>1191</v>
      </c>
      <c r="N87">
        <v>1013</v>
      </c>
      <c r="O87" t="s">
        <v>922</v>
      </c>
      <c r="P87" t="s">
        <v>922</v>
      </c>
      <c r="Q87">
        <v>1</v>
      </c>
      <c r="X87">
        <v>11.35</v>
      </c>
      <c r="Y87">
        <v>0</v>
      </c>
      <c r="Z87">
        <v>0</v>
      </c>
      <c r="AA87">
        <v>0</v>
      </c>
      <c r="AB87">
        <v>308.98</v>
      </c>
      <c r="AC87">
        <v>0</v>
      </c>
      <c r="AD87">
        <v>1</v>
      </c>
      <c r="AE87">
        <v>1</v>
      </c>
      <c r="AF87" t="s">
        <v>3</v>
      </c>
      <c r="AG87">
        <v>11.35</v>
      </c>
      <c r="AH87">
        <v>2</v>
      </c>
      <c r="AI87">
        <v>72311131</v>
      </c>
      <c r="AJ87">
        <v>79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</row>
    <row r="88" spans="1:44" x14ac:dyDescent="0.2">
      <c r="A88">
        <f>ROW(Source!A92)</f>
        <v>92</v>
      </c>
      <c r="B88">
        <v>72311136</v>
      </c>
      <c r="C88">
        <v>72311130</v>
      </c>
      <c r="D88">
        <v>68776608</v>
      </c>
      <c r="E88">
        <v>117</v>
      </c>
      <c r="F88">
        <v>1</v>
      </c>
      <c r="G88">
        <v>1</v>
      </c>
      <c r="H88">
        <v>1</v>
      </c>
      <c r="I88" t="s">
        <v>920</v>
      </c>
      <c r="J88" t="s">
        <v>3</v>
      </c>
      <c r="K88" t="s">
        <v>921</v>
      </c>
      <c r="L88">
        <v>1191</v>
      </c>
      <c r="N88">
        <v>1013</v>
      </c>
      <c r="O88" t="s">
        <v>922</v>
      </c>
      <c r="P88" t="s">
        <v>922</v>
      </c>
      <c r="Q88">
        <v>1</v>
      </c>
      <c r="X88">
        <v>0.94</v>
      </c>
      <c r="Y88">
        <v>0</v>
      </c>
      <c r="Z88">
        <v>0</v>
      </c>
      <c r="AA88">
        <v>0</v>
      </c>
      <c r="AB88">
        <v>0</v>
      </c>
      <c r="AC88">
        <v>0</v>
      </c>
      <c r="AD88">
        <v>1</v>
      </c>
      <c r="AE88">
        <v>2</v>
      </c>
      <c r="AF88" t="s">
        <v>3</v>
      </c>
      <c r="AG88">
        <v>0.94</v>
      </c>
      <c r="AH88">
        <v>2</v>
      </c>
      <c r="AI88">
        <v>72311132</v>
      </c>
      <c r="AJ88">
        <v>80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</row>
    <row r="89" spans="1:44" x14ac:dyDescent="0.2">
      <c r="A89">
        <f>ROW(Source!A92)</f>
        <v>92</v>
      </c>
      <c r="B89">
        <v>72311137</v>
      </c>
      <c r="C89">
        <v>72311130</v>
      </c>
      <c r="D89">
        <v>68783992</v>
      </c>
      <c r="E89">
        <v>1</v>
      </c>
      <c r="F89">
        <v>1</v>
      </c>
      <c r="G89">
        <v>1</v>
      </c>
      <c r="H89">
        <v>2</v>
      </c>
      <c r="I89" t="s">
        <v>1052</v>
      </c>
      <c r="J89" t="s">
        <v>1053</v>
      </c>
      <c r="K89" t="s">
        <v>1054</v>
      </c>
      <c r="L89">
        <v>1368</v>
      </c>
      <c r="N89">
        <v>1011</v>
      </c>
      <c r="O89" t="s">
        <v>926</v>
      </c>
      <c r="P89" t="s">
        <v>926</v>
      </c>
      <c r="Q89">
        <v>1</v>
      </c>
      <c r="X89">
        <v>0.94</v>
      </c>
      <c r="Y89">
        <v>0</v>
      </c>
      <c r="Z89">
        <v>1211.77</v>
      </c>
      <c r="AA89">
        <v>366.4</v>
      </c>
      <c r="AB89">
        <v>0</v>
      </c>
      <c r="AC89">
        <v>0</v>
      </c>
      <c r="AD89">
        <v>1</v>
      </c>
      <c r="AE89">
        <v>0</v>
      </c>
      <c r="AF89" t="s">
        <v>3</v>
      </c>
      <c r="AG89">
        <v>0.94</v>
      </c>
      <c r="AH89">
        <v>2</v>
      </c>
      <c r="AI89">
        <v>72311133</v>
      </c>
      <c r="AJ89">
        <v>81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</row>
    <row r="90" spans="1:44" x14ac:dyDescent="0.2">
      <c r="A90">
        <f>ROW(Source!A92)</f>
        <v>92</v>
      </c>
      <c r="B90">
        <v>72311138</v>
      </c>
      <c r="C90">
        <v>72311130</v>
      </c>
      <c r="D90">
        <v>68784658</v>
      </c>
      <c r="E90">
        <v>1</v>
      </c>
      <c r="F90">
        <v>1</v>
      </c>
      <c r="G90">
        <v>1</v>
      </c>
      <c r="H90">
        <v>2</v>
      </c>
      <c r="I90" t="s">
        <v>1055</v>
      </c>
      <c r="J90" t="s">
        <v>1056</v>
      </c>
      <c r="K90" t="s">
        <v>1057</v>
      </c>
      <c r="L90">
        <v>1368</v>
      </c>
      <c r="N90">
        <v>1011</v>
      </c>
      <c r="O90" t="s">
        <v>926</v>
      </c>
      <c r="P90" t="s">
        <v>926</v>
      </c>
      <c r="Q90">
        <v>1</v>
      </c>
      <c r="X90">
        <v>4.24</v>
      </c>
      <c r="Y90">
        <v>0</v>
      </c>
      <c r="Z90">
        <v>30.39</v>
      </c>
      <c r="AA90">
        <v>0</v>
      </c>
      <c r="AB90">
        <v>0</v>
      </c>
      <c r="AC90">
        <v>0</v>
      </c>
      <c r="AD90">
        <v>1</v>
      </c>
      <c r="AE90">
        <v>0</v>
      </c>
      <c r="AF90" t="s">
        <v>3</v>
      </c>
      <c r="AG90">
        <v>4.24</v>
      </c>
      <c r="AH90">
        <v>2</v>
      </c>
      <c r="AI90">
        <v>72311134</v>
      </c>
      <c r="AJ90">
        <v>82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</row>
    <row r="91" spans="1:44" x14ac:dyDescent="0.2">
      <c r="A91">
        <f>ROW(Source!A92)</f>
        <v>92</v>
      </c>
      <c r="B91">
        <v>72311139</v>
      </c>
      <c r="C91">
        <v>72311130</v>
      </c>
      <c r="D91">
        <v>68776805</v>
      </c>
      <c r="E91">
        <v>117</v>
      </c>
      <c r="F91">
        <v>1</v>
      </c>
      <c r="G91">
        <v>1</v>
      </c>
      <c r="H91">
        <v>3</v>
      </c>
      <c r="I91" t="s">
        <v>1395</v>
      </c>
      <c r="J91" t="s">
        <v>3</v>
      </c>
      <c r="K91" t="s">
        <v>1396</v>
      </c>
      <c r="L91">
        <v>1371</v>
      </c>
      <c r="N91">
        <v>1013</v>
      </c>
      <c r="O91" t="s">
        <v>118</v>
      </c>
      <c r="P91" t="s">
        <v>118</v>
      </c>
      <c r="Q91">
        <v>1</v>
      </c>
      <c r="X91">
        <v>100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 t="s">
        <v>3</v>
      </c>
      <c r="AG91">
        <v>100</v>
      </c>
      <c r="AH91">
        <v>3</v>
      </c>
      <c r="AI91">
        <v>-1</v>
      </c>
      <c r="AJ91" t="s">
        <v>3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</row>
    <row r="92" spans="1:44" x14ac:dyDescent="0.2">
      <c r="A92">
        <f>ROW(Source!A95)</f>
        <v>95</v>
      </c>
      <c r="B92">
        <v>72311151</v>
      </c>
      <c r="C92">
        <v>72311142</v>
      </c>
      <c r="D92">
        <v>68776373</v>
      </c>
      <c r="E92">
        <v>117</v>
      </c>
      <c r="F92">
        <v>1</v>
      </c>
      <c r="G92">
        <v>1</v>
      </c>
      <c r="H92">
        <v>1</v>
      </c>
      <c r="I92" t="s">
        <v>928</v>
      </c>
      <c r="J92" t="s">
        <v>3</v>
      </c>
      <c r="K92" t="s">
        <v>929</v>
      </c>
      <c r="L92">
        <v>1191</v>
      </c>
      <c r="N92">
        <v>1013</v>
      </c>
      <c r="O92" t="s">
        <v>922</v>
      </c>
      <c r="P92" t="s">
        <v>922</v>
      </c>
      <c r="Q92">
        <v>1</v>
      </c>
      <c r="X92">
        <v>135</v>
      </c>
      <c r="Y92">
        <v>0</v>
      </c>
      <c r="Z92">
        <v>0</v>
      </c>
      <c r="AA92">
        <v>0</v>
      </c>
      <c r="AB92">
        <v>298.04000000000002</v>
      </c>
      <c r="AC92">
        <v>0</v>
      </c>
      <c r="AD92">
        <v>1</v>
      </c>
      <c r="AE92">
        <v>1</v>
      </c>
      <c r="AF92" t="s">
        <v>3</v>
      </c>
      <c r="AG92">
        <v>135</v>
      </c>
      <c r="AH92">
        <v>2</v>
      </c>
      <c r="AI92">
        <v>72311143</v>
      </c>
      <c r="AJ92">
        <v>83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</row>
    <row r="93" spans="1:44" x14ac:dyDescent="0.2">
      <c r="A93">
        <f>ROW(Source!A95)</f>
        <v>95</v>
      </c>
      <c r="B93">
        <v>72311152</v>
      </c>
      <c r="C93">
        <v>72311142</v>
      </c>
      <c r="D93">
        <v>68776608</v>
      </c>
      <c r="E93">
        <v>117</v>
      </c>
      <c r="F93">
        <v>1</v>
      </c>
      <c r="G93">
        <v>1</v>
      </c>
      <c r="H93">
        <v>1</v>
      </c>
      <c r="I93" t="s">
        <v>920</v>
      </c>
      <c r="J93" t="s">
        <v>3</v>
      </c>
      <c r="K93" t="s">
        <v>921</v>
      </c>
      <c r="L93">
        <v>1191</v>
      </c>
      <c r="N93">
        <v>1013</v>
      </c>
      <c r="O93" t="s">
        <v>922</v>
      </c>
      <c r="P93" t="s">
        <v>922</v>
      </c>
      <c r="Q93">
        <v>1</v>
      </c>
      <c r="X93">
        <v>18.12</v>
      </c>
      <c r="Y93">
        <v>0</v>
      </c>
      <c r="Z93">
        <v>0</v>
      </c>
      <c r="AA93">
        <v>0</v>
      </c>
      <c r="AB93">
        <v>0</v>
      </c>
      <c r="AC93">
        <v>0</v>
      </c>
      <c r="AD93">
        <v>1</v>
      </c>
      <c r="AE93">
        <v>2</v>
      </c>
      <c r="AF93" t="s">
        <v>3</v>
      </c>
      <c r="AG93">
        <v>18.12</v>
      </c>
      <c r="AH93">
        <v>2</v>
      </c>
      <c r="AI93">
        <v>72311144</v>
      </c>
      <c r="AJ93">
        <v>84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</row>
    <row r="94" spans="1:44" x14ac:dyDescent="0.2">
      <c r="A94">
        <f>ROW(Source!A95)</f>
        <v>95</v>
      </c>
      <c r="B94">
        <v>72311153</v>
      </c>
      <c r="C94">
        <v>72311142</v>
      </c>
      <c r="D94">
        <v>68783100</v>
      </c>
      <c r="E94">
        <v>1</v>
      </c>
      <c r="F94">
        <v>1</v>
      </c>
      <c r="G94">
        <v>1</v>
      </c>
      <c r="H94">
        <v>2</v>
      </c>
      <c r="I94" t="s">
        <v>1058</v>
      </c>
      <c r="J94" t="s">
        <v>1059</v>
      </c>
      <c r="K94" t="s">
        <v>1060</v>
      </c>
      <c r="L94">
        <v>1368</v>
      </c>
      <c r="N94">
        <v>1011</v>
      </c>
      <c r="O94" t="s">
        <v>926</v>
      </c>
      <c r="P94" t="s">
        <v>926</v>
      </c>
      <c r="Q94">
        <v>1</v>
      </c>
      <c r="X94">
        <v>18</v>
      </c>
      <c r="Y94">
        <v>0</v>
      </c>
      <c r="Z94">
        <v>1105.93</v>
      </c>
      <c r="AA94">
        <v>492.17</v>
      </c>
      <c r="AB94">
        <v>0</v>
      </c>
      <c r="AC94">
        <v>0</v>
      </c>
      <c r="AD94">
        <v>1</v>
      </c>
      <c r="AE94">
        <v>0</v>
      </c>
      <c r="AF94" t="s">
        <v>3</v>
      </c>
      <c r="AG94">
        <v>18</v>
      </c>
      <c r="AH94">
        <v>2</v>
      </c>
      <c r="AI94">
        <v>72311145</v>
      </c>
      <c r="AJ94">
        <v>85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</row>
    <row r="95" spans="1:44" x14ac:dyDescent="0.2">
      <c r="A95">
        <f>ROW(Source!A95)</f>
        <v>95</v>
      </c>
      <c r="B95">
        <v>72311154</v>
      </c>
      <c r="C95">
        <v>72311142</v>
      </c>
      <c r="D95">
        <v>68783409</v>
      </c>
      <c r="E95">
        <v>1</v>
      </c>
      <c r="F95">
        <v>1</v>
      </c>
      <c r="G95">
        <v>1</v>
      </c>
      <c r="H95">
        <v>2</v>
      </c>
      <c r="I95" t="s">
        <v>1061</v>
      </c>
      <c r="J95" t="s">
        <v>1062</v>
      </c>
      <c r="K95" t="s">
        <v>1063</v>
      </c>
      <c r="L95">
        <v>1368</v>
      </c>
      <c r="N95">
        <v>1011</v>
      </c>
      <c r="O95" t="s">
        <v>926</v>
      </c>
      <c r="P95" t="s">
        <v>926</v>
      </c>
      <c r="Q95">
        <v>1</v>
      </c>
      <c r="X95">
        <v>5.93</v>
      </c>
      <c r="Y95">
        <v>0</v>
      </c>
      <c r="Z95">
        <v>8.5399999999999991</v>
      </c>
      <c r="AA95">
        <v>0</v>
      </c>
      <c r="AB95">
        <v>0</v>
      </c>
      <c r="AC95">
        <v>0</v>
      </c>
      <c r="AD95">
        <v>1</v>
      </c>
      <c r="AE95">
        <v>0</v>
      </c>
      <c r="AF95" t="s">
        <v>3</v>
      </c>
      <c r="AG95">
        <v>5.93</v>
      </c>
      <c r="AH95">
        <v>2</v>
      </c>
      <c r="AI95">
        <v>72311146</v>
      </c>
      <c r="AJ95">
        <v>86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</row>
    <row r="96" spans="1:44" x14ac:dyDescent="0.2">
      <c r="A96">
        <f>ROW(Source!A95)</f>
        <v>95</v>
      </c>
      <c r="B96">
        <v>72311155</v>
      </c>
      <c r="C96">
        <v>72311142</v>
      </c>
      <c r="D96">
        <v>68784047</v>
      </c>
      <c r="E96">
        <v>1</v>
      </c>
      <c r="F96">
        <v>1</v>
      </c>
      <c r="G96">
        <v>1</v>
      </c>
      <c r="H96">
        <v>2</v>
      </c>
      <c r="I96" t="s">
        <v>978</v>
      </c>
      <c r="J96" t="s">
        <v>979</v>
      </c>
      <c r="K96" t="s">
        <v>980</v>
      </c>
      <c r="L96">
        <v>1368</v>
      </c>
      <c r="N96">
        <v>1011</v>
      </c>
      <c r="O96" t="s">
        <v>926</v>
      </c>
      <c r="P96" t="s">
        <v>926</v>
      </c>
      <c r="Q96">
        <v>1</v>
      </c>
      <c r="X96">
        <v>0.12</v>
      </c>
      <c r="Y96">
        <v>0</v>
      </c>
      <c r="Z96">
        <v>683.1</v>
      </c>
      <c r="AA96">
        <v>366.4</v>
      </c>
      <c r="AB96">
        <v>0</v>
      </c>
      <c r="AC96">
        <v>0</v>
      </c>
      <c r="AD96">
        <v>1</v>
      </c>
      <c r="AE96">
        <v>0</v>
      </c>
      <c r="AF96" t="s">
        <v>3</v>
      </c>
      <c r="AG96">
        <v>0.12</v>
      </c>
      <c r="AH96">
        <v>2</v>
      </c>
      <c r="AI96">
        <v>72311147</v>
      </c>
      <c r="AJ96">
        <v>87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</row>
    <row r="97" spans="1:44" x14ac:dyDescent="0.2">
      <c r="A97">
        <f>ROW(Source!A95)</f>
        <v>95</v>
      </c>
      <c r="B97">
        <v>72311156</v>
      </c>
      <c r="C97">
        <v>72311142</v>
      </c>
      <c r="D97">
        <v>68851311</v>
      </c>
      <c r="E97">
        <v>1</v>
      </c>
      <c r="F97">
        <v>1</v>
      </c>
      <c r="G97">
        <v>1</v>
      </c>
      <c r="H97">
        <v>3</v>
      </c>
      <c r="I97" t="s">
        <v>1064</v>
      </c>
      <c r="J97" t="s">
        <v>1065</v>
      </c>
      <c r="K97" t="s">
        <v>1066</v>
      </c>
      <c r="L97">
        <v>1339</v>
      </c>
      <c r="N97">
        <v>1007</v>
      </c>
      <c r="O97" t="s">
        <v>231</v>
      </c>
      <c r="P97" t="s">
        <v>231</v>
      </c>
      <c r="Q97">
        <v>1</v>
      </c>
      <c r="X97">
        <v>1.75</v>
      </c>
      <c r="Y97">
        <v>35.71</v>
      </c>
      <c r="Z97">
        <v>0</v>
      </c>
      <c r="AA97">
        <v>0</v>
      </c>
      <c r="AB97">
        <v>0</v>
      </c>
      <c r="AC97">
        <v>0</v>
      </c>
      <c r="AD97">
        <v>1</v>
      </c>
      <c r="AE97">
        <v>0</v>
      </c>
      <c r="AF97" t="s">
        <v>3</v>
      </c>
      <c r="AG97">
        <v>1.75</v>
      </c>
      <c r="AH97">
        <v>2</v>
      </c>
      <c r="AI97">
        <v>72311148</v>
      </c>
      <c r="AJ97">
        <v>88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</row>
    <row r="98" spans="1:44" x14ac:dyDescent="0.2">
      <c r="A98">
        <f>ROW(Source!A95)</f>
        <v>95</v>
      </c>
      <c r="B98">
        <v>72311157</v>
      </c>
      <c r="C98">
        <v>72311142</v>
      </c>
      <c r="D98">
        <v>68851623</v>
      </c>
      <c r="E98">
        <v>1</v>
      </c>
      <c r="F98">
        <v>1</v>
      </c>
      <c r="G98">
        <v>1</v>
      </c>
      <c r="H98">
        <v>3</v>
      </c>
      <c r="I98" t="s">
        <v>1067</v>
      </c>
      <c r="J98" t="s">
        <v>1068</v>
      </c>
      <c r="K98" t="s">
        <v>1069</v>
      </c>
      <c r="L98">
        <v>1327</v>
      </c>
      <c r="N98">
        <v>1005</v>
      </c>
      <c r="O98" t="s">
        <v>1070</v>
      </c>
      <c r="P98" t="s">
        <v>1070</v>
      </c>
      <c r="Q98">
        <v>1</v>
      </c>
      <c r="X98">
        <v>250</v>
      </c>
      <c r="Y98">
        <v>12.83</v>
      </c>
      <c r="Z98">
        <v>0</v>
      </c>
      <c r="AA98">
        <v>0</v>
      </c>
      <c r="AB98">
        <v>0</v>
      </c>
      <c r="AC98">
        <v>0</v>
      </c>
      <c r="AD98">
        <v>1</v>
      </c>
      <c r="AE98">
        <v>0</v>
      </c>
      <c r="AF98" t="s">
        <v>3</v>
      </c>
      <c r="AG98">
        <v>250</v>
      </c>
      <c r="AH98">
        <v>2</v>
      </c>
      <c r="AI98">
        <v>72311149</v>
      </c>
      <c r="AJ98">
        <v>89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</row>
    <row r="99" spans="1:44" x14ac:dyDescent="0.2">
      <c r="A99">
        <f>ROW(Source!A95)</f>
        <v>95</v>
      </c>
      <c r="B99">
        <v>72311158</v>
      </c>
      <c r="C99">
        <v>72311142</v>
      </c>
      <c r="D99">
        <v>68777759</v>
      </c>
      <c r="E99">
        <v>117</v>
      </c>
      <c r="F99">
        <v>1</v>
      </c>
      <c r="G99">
        <v>1</v>
      </c>
      <c r="H99">
        <v>3</v>
      </c>
      <c r="I99" t="s">
        <v>1397</v>
      </c>
      <c r="J99" t="s">
        <v>3</v>
      </c>
      <c r="K99" t="s">
        <v>1398</v>
      </c>
      <c r="L99">
        <v>1339</v>
      </c>
      <c r="N99">
        <v>1007</v>
      </c>
      <c r="O99" t="s">
        <v>231</v>
      </c>
      <c r="P99" t="s">
        <v>231</v>
      </c>
      <c r="Q99">
        <v>1</v>
      </c>
      <c r="X99">
        <v>102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 t="s">
        <v>3</v>
      </c>
      <c r="AG99">
        <v>102</v>
      </c>
      <c r="AH99">
        <v>3</v>
      </c>
      <c r="AI99">
        <v>-1</v>
      </c>
      <c r="AJ99" t="s">
        <v>3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</row>
    <row r="100" spans="1:44" x14ac:dyDescent="0.2">
      <c r="A100">
        <f>ROW(Source!A97)</f>
        <v>97</v>
      </c>
      <c r="B100">
        <v>72311167</v>
      </c>
      <c r="C100">
        <v>72311160</v>
      </c>
      <c r="D100">
        <v>68776419</v>
      </c>
      <c r="E100">
        <v>117</v>
      </c>
      <c r="F100">
        <v>1</v>
      </c>
      <c r="G100">
        <v>1</v>
      </c>
      <c r="H100">
        <v>1</v>
      </c>
      <c r="I100" t="s">
        <v>1071</v>
      </c>
      <c r="J100" t="s">
        <v>3</v>
      </c>
      <c r="K100" t="s">
        <v>1072</v>
      </c>
      <c r="L100">
        <v>1191</v>
      </c>
      <c r="N100">
        <v>1013</v>
      </c>
      <c r="O100" t="s">
        <v>922</v>
      </c>
      <c r="P100" t="s">
        <v>922</v>
      </c>
      <c r="Q100">
        <v>1</v>
      </c>
      <c r="X100">
        <v>289</v>
      </c>
      <c r="Y100">
        <v>0</v>
      </c>
      <c r="Z100">
        <v>0</v>
      </c>
      <c r="AA100">
        <v>0</v>
      </c>
      <c r="AB100">
        <v>337.69</v>
      </c>
      <c r="AC100">
        <v>0</v>
      </c>
      <c r="AD100">
        <v>1</v>
      </c>
      <c r="AE100">
        <v>1</v>
      </c>
      <c r="AF100" t="s">
        <v>3</v>
      </c>
      <c r="AG100">
        <v>289</v>
      </c>
      <c r="AH100">
        <v>2</v>
      </c>
      <c r="AI100">
        <v>72311161</v>
      </c>
      <c r="AJ100">
        <v>91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</row>
    <row r="101" spans="1:44" x14ac:dyDescent="0.2">
      <c r="A101">
        <f>ROW(Source!A97)</f>
        <v>97</v>
      </c>
      <c r="B101">
        <v>72311168</v>
      </c>
      <c r="C101">
        <v>72311160</v>
      </c>
      <c r="D101">
        <v>68776608</v>
      </c>
      <c r="E101">
        <v>117</v>
      </c>
      <c r="F101">
        <v>1</v>
      </c>
      <c r="G101">
        <v>1</v>
      </c>
      <c r="H101">
        <v>1</v>
      </c>
      <c r="I101" t="s">
        <v>920</v>
      </c>
      <c r="J101" t="s">
        <v>3</v>
      </c>
      <c r="K101" t="s">
        <v>921</v>
      </c>
      <c r="L101">
        <v>1191</v>
      </c>
      <c r="N101">
        <v>1013</v>
      </c>
      <c r="O101" t="s">
        <v>922</v>
      </c>
      <c r="P101" t="s">
        <v>922</v>
      </c>
      <c r="Q101">
        <v>1</v>
      </c>
      <c r="X101">
        <v>0.59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1</v>
      </c>
      <c r="AE101">
        <v>2</v>
      </c>
      <c r="AF101" t="s">
        <v>3</v>
      </c>
      <c r="AG101">
        <v>0.59</v>
      </c>
      <c r="AH101">
        <v>2</v>
      </c>
      <c r="AI101">
        <v>72311162</v>
      </c>
      <c r="AJ101">
        <v>92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</row>
    <row r="102" spans="1:44" x14ac:dyDescent="0.2">
      <c r="A102">
        <f>ROW(Source!A97)</f>
        <v>97</v>
      </c>
      <c r="B102">
        <v>72311169</v>
      </c>
      <c r="C102">
        <v>72311160</v>
      </c>
      <c r="D102">
        <v>68783152</v>
      </c>
      <c r="E102">
        <v>1</v>
      </c>
      <c r="F102">
        <v>1</v>
      </c>
      <c r="G102">
        <v>1</v>
      </c>
      <c r="H102">
        <v>2</v>
      </c>
      <c r="I102" t="s">
        <v>1073</v>
      </c>
      <c r="J102" t="s">
        <v>1074</v>
      </c>
      <c r="K102" t="s">
        <v>1075</v>
      </c>
      <c r="L102">
        <v>1368</v>
      </c>
      <c r="N102">
        <v>1011</v>
      </c>
      <c r="O102" t="s">
        <v>926</v>
      </c>
      <c r="P102" t="s">
        <v>926</v>
      </c>
      <c r="Q102">
        <v>1</v>
      </c>
      <c r="X102">
        <v>0.25</v>
      </c>
      <c r="Y102">
        <v>0</v>
      </c>
      <c r="Z102">
        <v>1726.24</v>
      </c>
      <c r="AA102">
        <v>492.17</v>
      </c>
      <c r="AB102">
        <v>0</v>
      </c>
      <c r="AC102">
        <v>0</v>
      </c>
      <c r="AD102">
        <v>1</v>
      </c>
      <c r="AE102">
        <v>0</v>
      </c>
      <c r="AF102" t="s">
        <v>3</v>
      </c>
      <c r="AG102">
        <v>0.25</v>
      </c>
      <c r="AH102">
        <v>2</v>
      </c>
      <c r="AI102">
        <v>72311163</v>
      </c>
      <c r="AJ102">
        <v>93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</row>
    <row r="103" spans="1:44" x14ac:dyDescent="0.2">
      <c r="A103">
        <f>ROW(Source!A97)</f>
        <v>97</v>
      </c>
      <c r="B103">
        <v>72311170</v>
      </c>
      <c r="C103">
        <v>72311160</v>
      </c>
      <c r="D103">
        <v>68784047</v>
      </c>
      <c r="E103">
        <v>1</v>
      </c>
      <c r="F103">
        <v>1</v>
      </c>
      <c r="G103">
        <v>1</v>
      </c>
      <c r="H103">
        <v>2</v>
      </c>
      <c r="I103" t="s">
        <v>978</v>
      </c>
      <c r="J103" t="s">
        <v>979</v>
      </c>
      <c r="K103" t="s">
        <v>980</v>
      </c>
      <c r="L103">
        <v>1368</v>
      </c>
      <c r="N103">
        <v>1011</v>
      </c>
      <c r="O103" t="s">
        <v>926</v>
      </c>
      <c r="P103" t="s">
        <v>926</v>
      </c>
      <c r="Q103">
        <v>1</v>
      </c>
      <c r="X103">
        <v>0.34</v>
      </c>
      <c r="Y103">
        <v>0</v>
      </c>
      <c r="Z103">
        <v>683.1</v>
      </c>
      <c r="AA103">
        <v>366.4</v>
      </c>
      <c r="AB103">
        <v>0</v>
      </c>
      <c r="AC103">
        <v>0</v>
      </c>
      <c r="AD103">
        <v>1</v>
      </c>
      <c r="AE103">
        <v>0</v>
      </c>
      <c r="AF103" t="s">
        <v>3</v>
      </c>
      <c r="AG103">
        <v>0.34</v>
      </c>
      <c r="AH103">
        <v>2</v>
      </c>
      <c r="AI103">
        <v>72311164</v>
      </c>
      <c r="AJ103">
        <v>94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</row>
    <row r="104" spans="1:44" x14ac:dyDescent="0.2">
      <c r="A104">
        <f>ROW(Source!A97)</f>
        <v>97</v>
      </c>
      <c r="B104">
        <v>72311171</v>
      </c>
      <c r="C104">
        <v>72311160</v>
      </c>
      <c r="D104">
        <v>68858101</v>
      </c>
      <c r="E104">
        <v>1</v>
      </c>
      <c r="F104">
        <v>1</v>
      </c>
      <c r="G104">
        <v>1</v>
      </c>
      <c r="H104">
        <v>3</v>
      </c>
      <c r="I104" t="s">
        <v>1076</v>
      </c>
      <c r="J104" t="s">
        <v>1077</v>
      </c>
      <c r="K104" t="s">
        <v>1078</v>
      </c>
      <c r="L104">
        <v>1371</v>
      </c>
      <c r="N104">
        <v>1013</v>
      </c>
      <c r="O104" t="s">
        <v>118</v>
      </c>
      <c r="P104" t="s">
        <v>118</v>
      </c>
      <c r="Q104">
        <v>1</v>
      </c>
      <c r="X104">
        <v>0.01</v>
      </c>
      <c r="Y104">
        <v>61015.76</v>
      </c>
      <c r="Z104">
        <v>0</v>
      </c>
      <c r="AA104">
        <v>0</v>
      </c>
      <c r="AB104">
        <v>0</v>
      </c>
      <c r="AC104">
        <v>0</v>
      </c>
      <c r="AD104">
        <v>1</v>
      </c>
      <c r="AE104">
        <v>0</v>
      </c>
      <c r="AF104" t="s">
        <v>3</v>
      </c>
      <c r="AG104">
        <v>0.01</v>
      </c>
      <c r="AH104">
        <v>2</v>
      </c>
      <c r="AI104">
        <v>72311165</v>
      </c>
      <c r="AJ104">
        <v>95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</row>
    <row r="105" spans="1:44" x14ac:dyDescent="0.2">
      <c r="A105">
        <f>ROW(Source!A97)</f>
        <v>97</v>
      </c>
      <c r="B105">
        <v>72311172</v>
      </c>
      <c r="C105">
        <v>72311160</v>
      </c>
      <c r="D105">
        <v>68779253</v>
      </c>
      <c r="E105">
        <v>117</v>
      </c>
      <c r="F105">
        <v>1</v>
      </c>
      <c r="G105">
        <v>1</v>
      </c>
      <c r="H105">
        <v>3</v>
      </c>
      <c r="I105" t="s">
        <v>1399</v>
      </c>
      <c r="J105" t="s">
        <v>3</v>
      </c>
      <c r="K105" t="s">
        <v>1400</v>
      </c>
      <c r="L105">
        <v>1348</v>
      </c>
      <c r="N105">
        <v>1009</v>
      </c>
      <c r="O105" t="s">
        <v>236</v>
      </c>
      <c r="P105" t="s">
        <v>236</v>
      </c>
      <c r="Q105">
        <v>1000</v>
      </c>
      <c r="X105">
        <v>1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 t="s">
        <v>3</v>
      </c>
      <c r="AG105">
        <v>1</v>
      </c>
      <c r="AH105">
        <v>3</v>
      </c>
      <c r="AI105">
        <v>-1</v>
      </c>
      <c r="AJ105" t="s">
        <v>3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</row>
    <row r="106" spans="1:44" x14ac:dyDescent="0.2">
      <c r="A106">
        <f>ROW(Source!A99)</f>
        <v>99</v>
      </c>
      <c r="B106">
        <v>72311178</v>
      </c>
      <c r="C106">
        <v>72311174</v>
      </c>
      <c r="D106">
        <v>68776437</v>
      </c>
      <c r="E106">
        <v>117</v>
      </c>
      <c r="F106">
        <v>1</v>
      </c>
      <c r="G106">
        <v>1</v>
      </c>
      <c r="H106">
        <v>1</v>
      </c>
      <c r="I106" t="s">
        <v>1079</v>
      </c>
      <c r="J106" t="s">
        <v>3</v>
      </c>
      <c r="K106" t="s">
        <v>1080</v>
      </c>
      <c r="L106">
        <v>1191</v>
      </c>
      <c r="N106">
        <v>1013</v>
      </c>
      <c r="O106" t="s">
        <v>922</v>
      </c>
      <c r="P106" t="s">
        <v>922</v>
      </c>
      <c r="Q106">
        <v>1</v>
      </c>
      <c r="X106">
        <v>0.41</v>
      </c>
      <c r="Y106">
        <v>0</v>
      </c>
      <c r="Z106">
        <v>0</v>
      </c>
      <c r="AA106">
        <v>0</v>
      </c>
      <c r="AB106">
        <v>366.4</v>
      </c>
      <c r="AC106">
        <v>0</v>
      </c>
      <c r="AD106">
        <v>1</v>
      </c>
      <c r="AE106">
        <v>1</v>
      </c>
      <c r="AF106" t="s">
        <v>3</v>
      </c>
      <c r="AG106">
        <v>0.41</v>
      </c>
      <c r="AH106">
        <v>2</v>
      </c>
      <c r="AI106">
        <v>72311175</v>
      </c>
      <c r="AJ106">
        <v>97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</row>
    <row r="107" spans="1:44" x14ac:dyDescent="0.2">
      <c r="A107">
        <f>ROW(Source!A99)</f>
        <v>99</v>
      </c>
      <c r="B107">
        <v>72311179</v>
      </c>
      <c r="C107">
        <v>72311174</v>
      </c>
      <c r="D107">
        <v>68776608</v>
      </c>
      <c r="E107">
        <v>117</v>
      </c>
      <c r="F107">
        <v>1</v>
      </c>
      <c r="G107">
        <v>1</v>
      </c>
      <c r="H107">
        <v>1</v>
      </c>
      <c r="I107" t="s">
        <v>920</v>
      </c>
      <c r="J107" t="s">
        <v>3</v>
      </c>
      <c r="K107" t="s">
        <v>921</v>
      </c>
      <c r="L107">
        <v>1191</v>
      </c>
      <c r="N107">
        <v>1013</v>
      </c>
      <c r="O107" t="s">
        <v>922</v>
      </c>
      <c r="P107" t="s">
        <v>922</v>
      </c>
      <c r="Q107">
        <v>1</v>
      </c>
      <c r="X107">
        <v>0.2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1</v>
      </c>
      <c r="AE107">
        <v>2</v>
      </c>
      <c r="AF107" t="s">
        <v>3</v>
      </c>
      <c r="AG107">
        <v>0.2</v>
      </c>
      <c r="AH107">
        <v>2</v>
      </c>
      <c r="AI107">
        <v>72311176</v>
      </c>
      <c r="AJ107">
        <v>98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</row>
    <row r="108" spans="1:44" x14ac:dyDescent="0.2">
      <c r="A108">
        <f>ROW(Source!A99)</f>
        <v>99</v>
      </c>
      <c r="B108">
        <v>72311180</v>
      </c>
      <c r="C108">
        <v>72311174</v>
      </c>
      <c r="D108">
        <v>68784255</v>
      </c>
      <c r="E108">
        <v>1</v>
      </c>
      <c r="F108">
        <v>1</v>
      </c>
      <c r="G108">
        <v>1</v>
      </c>
      <c r="H108">
        <v>2</v>
      </c>
      <c r="I108" t="s">
        <v>944</v>
      </c>
      <c r="J108" t="s">
        <v>945</v>
      </c>
      <c r="K108" t="s">
        <v>946</v>
      </c>
      <c r="L108">
        <v>1368</v>
      </c>
      <c r="N108">
        <v>1011</v>
      </c>
      <c r="O108" t="s">
        <v>926</v>
      </c>
      <c r="P108" t="s">
        <v>926</v>
      </c>
      <c r="Q108">
        <v>1</v>
      </c>
      <c r="X108">
        <v>0.2</v>
      </c>
      <c r="Y108">
        <v>0</v>
      </c>
      <c r="Z108">
        <v>428.64</v>
      </c>
      <c r="AA108">
        <v>366.4</v>
      </c>
      <c r="AB108">
        <v>0</v>
      </c>
      <c r="AC108">
        <v>0</v>
      </c>
      <c r="AD108">
        <v>1</v>
      </c>
      <c r="AE108">
        <v>0</v>
      </c>
      <c r="AF108" t="s">
        <v>3</v>
      </c>
      <c r="AG108">
        <v>0.2</v>
      </c>
      <c r="AH108">
        <v>2</v>
      </c>
      <c r="AI108">
        <v>72311177</v>
      </c>
      <c r="AJ108">
        <v>99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</row>
    <row r="109" spans="1:44" x14ac:dyDescent="0.2">
      <c r="A109">
        <f>ROW(Source!A100)</f>
        <v>100</v>
      </c>
      <c r="B109">
        <v>72311186</v>
      </c>
      <c r="C109">
        <v>72311181</v>
      </c>
      <c r="D109">
        <v>68776437</v>
      </c>
      <c r="E109">
        <v>117</v>
      </c>
      <c r="F109">
        <v>1</v>
      </c>
      <c r="G109">
        <v>1</v>
      </c>
      <c r="H109">
        <v>1</v>
      </c>
      <c r="I109" t="s">
        <v>1079</v>
      </c>
      <c r="J109" t="s">
        <v>3</v>
      </c>
      <c r="K109" t="s">
        <v>1080</v>
      </c>
      <c r="L109">
        <v>1191</v>
      </c>
      <c r="N109">
        <v>1013</v>
      </c>
      <c r="O109" t="s">
        <v>922</v>
      </c>
      <c r="P109" t="s">
        <v>922</v>
      </c>
      <c r="Q109">
        <v>1</v>
      </c>
      <c r="X109">
        <v>0.08</v>
      </c>
      <c r="Y109">
        <v>0</v>
      </c>
      <c r="Z109">
        <v>0</v>
      </c>
      <c r="AA109">
        <v>0</v>
      </c>
      <c r="AB109">
        <v>366.4</v>
      </c>
      <c r="AC109">
        <v>0</v>
      </c>
      <c r="AD109">
        <v>1</v>
      </c>
      <c r="AE109">
        <v>1</v>
      </c>
      <c r="AF109" t="s">
        <v>3</v>
      </c>
      <c r="AG109">
        <v>0.08</v>
      </c>
      <c r="AH109">
        <v>2</v>
      </c>
      <c r="AI109">
        <v>72311182</v>
      </c>
      <c r="AJ109">
        <v>100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</row>
    <row r="110" spans="1:44" x14ac:dyDescent="0.2">
      <c r="A110">
        <f>ROW(Source!A100)</f>
        <v>100</v>
      </c>
      <c r="B110">
        <v>72311187</v>
      </c>
      <c r="C110">
        <v>72311181</v>
      </c>
      <c r="D110">
        <v>68776608</v>
      </c>
      <c r="E110">
        <v>117</v>
      </c>
      <c r="F110">
        <v>1</v>
      </c>
      <c r="G110">
        <v>1</v>
      </c>
      <c r="H110">
        <v>1</v>
      </c>
      <c r="I110" t="s">
        <v>920</v>
      </c>
      <c r="J110" t="s">
        <v>3</v>
      </c>
      <c r="K110" t="s">
        <v>921</v>
      </c>
      <c r="L110">
        <v>1191</v>
      </c>
      <c r="N110">
        <v>1013</v>
      </c>
      <c r="O110" t="s">
        <v>922</v>
      </c>
      <c r="P110" t="s">
        <v>922</v>
      </c>
      <c r="Q110">
        <v>1</v>
      </c>
      <c r="X110">
        <v>0.06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1</v>
      </c>
      <c r="AE110">
        <v>2</v>
      </c>
      <c r="AF110" t="s">
        <v>3</v>
      </c>
      <c r="AG110">
        <v>0.06</v>
      </c>
      <c r="AH110">
        <v>2</v>
      </c>
      <c r="AI110">
        <v>72311183</v>
      </c>
      <c r="AJ110">
        <v>101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</row>
    <row r="111" spans="1:44" x14ac:dyDescent="0.2">
      <c r="A111">
        <f>ROW(Source!A100)</f>
        <v>100</v>
      </c>
      <c r="B111">
        <v>72311188</v>
      </c>
      <c r="C111">
        <v>72311181</v>
      </c>
      <c r="D111">
        <v>68784027</v>
      </c>
      <c r="E111">
        <v>1</v>
      </c>
      <c r="F111">
        <v>1</v>
      </c>
      <c r="G111">
        <v>1</v>
      </c>
      <c r="H111">
        <v>2</v>
      </c>
      <c r="I111" t="s">
        <v>1081</v>
      </c>
      <c r="J111" t="s">
        <v>1082</v>
      </c>
      <c r="K111" t="s">
        <v>1083</v>
      </c>
      <c r="L111">
        <v>1368</v>
      </c>
      <c r="N111">
        <v>1011</v>
      </c>
      <c r="O111" t="s">
        <v>926</v>
      </c>
      <c r="P111" t="s">
        <v>926</v>
      </c>
      <c r="Q111">
        <v>1</v>
      </c>
      <c r="X111">
        <v>0.02</v>
      </c>
      <c r="Y111">
        <v>0</v>
      </c>
      <c r="Z111">
        <v>1651.15</v>
      </c>
      <c r="AA111">
        <v>492.17</v>
      </c>
      <c r="AB111">
        <v>0</v>
      </c>
      <c r="AC111">
        <v>0</v>
      </c>
      <c r="AD111">
        <v>1</v>
      </c>
      <c r="AE111">
        <v>0</v>
      </c>
      <c r="AF111" t="s">
        <v>3</v>
      </c>
      <c r="AG111">
        <v>0.02</v>
      </c>
      <c r="AH111">
        <v>2</v>
      </c>
      <c r="AI111">
        <v>72311184</v>
      </c>
      <c r="AJ111">
        <v>102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</row>
    <row r="112" spans="1:44" x14ac:dyDescent="0.2">
      <c r="A112">
        <f>ROW(Source!A100)</f>
        <v>100</v>
      </c>
      <c r="B112">
        <v>72311189</v>
      </c>
      <c r="C112">
        <v>72311181</v>
      </c>
      <c r="D112">
        <v>68784255</v>
      </c>
      <c r="E112">
        <v>1</v>
      </c>
      <c r="F112">
        <v>1</v>
      </c>
      <c r="G112">
        <v>1</v>
      </c>
      <c r="H112">
        <v>2</v>
      </c>
      <c r="I112" t="s">
        <v>944</v>
      </c>
      <c r="J112" t="s">
        <v>945</v>
      </c>
      <c r="K112" t="s">
        <v>946</v>
      </c>
      <c r="L112">
        <v>1368</v>
      </c>
      <c r="N112">
        <v>1011</v>
      </c>
      <c r="O112" t="s">
        <v>926</v>
      </c>
      <c r="P112" t="s">
        <v>926</v>
      </c>
      <c r="Q112">
        <v>1</v>
      </c>
      <c r="X112">
        <v>0.04</v>
      </c>
      <c r="Y112">
        <v>0</v>
      </c>
      <c r="Z112">
        <v>428.64</v>
      </c>
      <c r="AA112">
        <v>366.4</v>
      </c>
      <c r="AB112">
        <v>0</v>
      </c>
      <c r="AC112">
        <v>0</v>
      </c>
      <c r="AD112">
        <v>1</v>
      </c>
      <c r="AE112">
        <v>0</v>
      </c>
      <c r="AF112" t="s">
        <v>3</v>
      </c>
      <c r="AG112">
        <v>0.04</v>
      </c>
      <c r="AH112">
        <v>2</v>
      </c>
      <c r="AI112">
        <v>72311185</v>
      </c>
      <c r="AJ112">
        <v>103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</row>
    <row r="113" spans="1:44" x14ac:dyDescent="0.2">
      <c r="A113">
        <f>ROW(Source!A101)</f>
        <v>101</v>
      </c>
      <c r="B113">
        <v>72311197</v>
      </c>
      <c r="C113">
        <v>72311190</v>
      </c>
      <c r="D113">
        <v>68776572</v>
      </c>
      <c r="E113">
        <v>117</v>
      </c>
      <c r="F113">
        <v>1</v>
      </c>
      <c r="G113">
        <v>1</v>
      </c>
      <c r="H113">
        <v>1</v>
      </c>
      <c r="I113" t="s">
        <v>1038</v>
      </c>
      <c r="J113" t="s">
        <v>3</v>
      </c>
      <c r="K113" t="s">
        <v>1039</v>
      </c>
      <c r="L113">
        <v>1369</v>
      </c>
      <c r="N113">
        <v>1013</v>
      </c>
      <c r="O113" t="s">
        <v>1037</v>
      </c>
      <c r="P113" t="s">
        <v>1037</v>
      </c>
      <c r="Q113">
        <v>1</v>
      </c>
      <c r="X113">
        <v>19.899999999999999</v>
      </c>
      <c r="Y113">
        <v>0</v>
      </c>
      <c r="Z113">
        <v>0</v>
      </c>
      <c r="AA113">
        <v>0</v>
      </c>
      <c r="AB113">
        <v>366.4</v>
      </c>
      <c r="AC113">
        <v>0</v>
      </c>
      <c r="AD113">
        <v>1</v>
      </c>
      <c r="AE113">
        <v>1</v>
      </c>
      <c r="AF113" t="s">
        <v>3</v>
      </c>
      <c r="AG113">
        <v>19.899999999999999</v>
      </c>
      <c r="AH113">
        <v>2</v>
      </c>
      <c r="AI113">
        <v>72311191</v>
      </c>
      <c r="AJ113">
        <v>104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</row>
    <row r="114" spans="1:44" x14ac:dyDescent="0.2">
      <c r="A114">
        <f>ROW(Source!A101)</f>
        <v>101</v>
      </c>
      <c r="B114">
        <v>72311198</v>
      </c>
      <c r="C114">
        <v>72311190</v>
      </c>
      <c r="D114">
        <v>68776576</v>
      </c>
      <c r="E114">
        <v>117</v>
      </c>
      <c r="F114">
        <v>1</v>
      </c>
      <c r="G114">
        <v>1</v>
      </c>
      <c r="H114">
        <v>1</v>
      </c>
      <c r="I114" t="s">
        <v>1084</v>
      </c>
      <c r="J114" t="s">
        <v>3</v>
      </c>
      <c r="K114" t="s">
        <v>1085</v>
      </c>
      <c r="L114">
        <v>1369</v>
      </c>
      <c r="N114">
        <v>1013</v>
      </c>
      <c r="O114" t="s">
        <v>1037</v>
      </c>
      <c r="P114" t="s">
        <v>1037</v>
      </c>
      <c r="Q114">
        <v>1</v>
      </c>
      <c r="X114">
        <v>19.899999999999999</v>
      </c>
      <c r="Y114">
        <v>0</v>
      </c>
      <c r="Z114">
        <v>0</v>
      </c>
      <c r="AA114">
        <v>0</v>
      </c>
      <c r="AB114">
        <v>421.08</v>
      </c>
      <c r="AC114">
        <v>0</v>
      </c>
      <c r="AD114">
        <v>1</v>
      </c>
      <c r="AE114">
        <v>1</v>
      </c>
      <c r="AF114" t="s">
        <v>3</v>
      </c>
      <c r="AG114">
        <v>19.899999999999999</v>
      </c>
      <c r="AH114">
        <v>2</v>
      </c>
      <c r="AI114">
        <v>72311192</v>
      </c>
      <c r="AJ114">
        <v>105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</row>
    <row r="115" spans="1:44" x14ac:dyDescent="0.2">
      <c r="A115">
        <f>ROW(Source!A101)</f>
        <v>101</v>
      </c>
      <c r="B115">
        <v>72311199</v>
      </c>
      <c r="C115">
        <v>72311190</v>
      </c>
      <c r="D115">
        <v>68776608</v>
      </c>
      <c r="E115">
        <v>117</v>
      </c>
      <c r="F115">
        <v>1</v>
      </c>
      <c r="G115">
        <v>1</v>
      </c>
      <c r="H115">
        <v>1</v>
      </c>
      <c r="I115" t="s">
        <v>920</v>
      </c>
      <c r="J115" t="s">
        <v>3</v>
      </c>
      <c r="K115" t="s">
        <v>921</v>
      </c>
      <c r="L115">
        <v>1191</v>
      </c>
      <c r="N115">
        <v>1013</v>
      </c>
      <c r="O115" t="s">
        <v>922</v>
      </c>
      <c r="P115" t="s">
        <v>922</v>
      </c>
      <c r="Q115">
        <v>1</v>
      </c>
      <c r="X115">
        <v>0.01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1</v>
      </c>
      <c r="AE115">
        <v>2</v>
      </c>
      <c r="AF115" t="s">
        <v>3</v>
      </c>
      <c r="AG115">
        <v>0.01</v>
      </c>
      <c r="AH115">
        <v>2</v>
      </c>
      <c r="AI115">
        <v>72311193</v>
      </c>
      <c r="AJ115">
        <v>106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</row>
    <row r="116" spans="1:44" x14ac:dyDescent="0.2">
      <c r="A116">
        <f>ROW(Source!A101)</f>
        <v>101</v>
      </c>
      <c r="B116">
        <v>72311200</v>
      </c>
      <c r="C116">
        <v>72311190</v>
      </c>
      <c r="D116">
        <v>68784254</v>
      </c>
      <c r="E116">
        <v>1</v>
      </c>
      <c r="F116">
        <v>1</v>
      </c>
      <c r="G116">
        <v>1</v>
      </c>
      <c r="H116">
        <v>2</v>
      </c>
      <c r="I116" t="s">
        <v>1086</v>
      </c>
      <c r="J116" t="s">
        <v>1087</v>
      </c>
      <c r="K116" t="s">
        <v>1088</v>
      </c>
      <c r="L116">
        <v>1368</v>
      </c>
      <c r="N116">
        <v>1011</v>
      </c>
      <c r="O116" t="s">
        <v>926</v>
      </c>
      <c r="P116" t="s">
        <v>926</v>
      </c>
      <c r="Q116">
        <v>1</v>
      </c>
      <c r="X116">
        <v>0.01</v>
      </c>
      <c r="Y116">
        <v>0</v>
      </c>
      <c r="Z116">
        <v>2445.0500000000002</v>
      </c>
      <c r="AA116">
        <v>366.4</v>
      </c>
      <c r="AB116">
        <v>0</v>
      </c>
      <c r="AC116">
        <v>0</v>
      </c>
      <c r="AD116">
        <v>1</v>
      </c>
      <c r="AE116">
        <v>0</v>
      </c>
      <c r="AF116" t="s">
        <v>3</v>
      </c>
      <c r="AG116">
        <v>0.01</v>
      </c>
      <c r="AH116">
        <v>2</v>
      </c>
      <c r="AI116">
        <v>72311194</v>
      </c>
      <c r="AJ116">
        <v>107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</row>
    <row r="117" spans="1:44" x14ac:dyDescent="0.2">
      <c r="A117">
        <f>ROW(Source!A101)</f>
        <v>101</v>
      </c>
      <c r="B117">
        <v>72311201</v>
      </c>
      <c r="C117">
        <v>72311190</v>
      </c>
      <c r="D117">
        <v>68851311</v>
      </c>
      <c r="E117">
        <v>1</v>
      </c>
      <c r="F117">
        <v>1</v>
      </c>
      <c r="G117">
        <v>1</v>
      </c>
      <c r="H117">
        <v>3</v>
      </c>
      <c r="I117" t="s">
        <v>1064</v>
      </c>
      <c r="J117" t="s">
        <v>1065</v>
      </c>
      <c r="K117" t="s">
        <v>1066</v>
      </c>
      <c r="L117">
        <v>1339</v>
      </c>
      <c r="N117">
        <v>1007</v>
      </c>
      <c r="O117" t="s">
        <v>231</v>
      </c>
      <c r="P117" t="s">
        <v>231</v>
      </c>
      <c r="Q117">
        <v>1</v>
      </c>
      <c r="X117">
        <v>0.1</v>
      </c>
      <c r="Y117">
        <v>35.71</v>
      </c>
      <c r="Z117">
        <v>0</v>
      </c>
      <c r="AA117">
        <v>0</v>
      </c>
      <c r="AB117">
        <v>0</v>
      </c>
      <c r="AC117">
        <v>0</v>
      </c>
      <c r="AD117">
        <v>1</v>
      </c>
      <c r="AE117">
        <v>0</v>
      </c>
      <c r="AF117" t="s">
        <v>3</v>
      </c>
      <c r="AG117">
        <v>0.1</v>
      </c>
      <c r="AH117">
        <v>2</v>
      </c>
      <c r="AI117">
        <v>72311195</v>
      </c>
      <c r="AJ117">
        <v>108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</row>
    <row r="118" spans="1:44" x14ac:dyDescent="0.2">
      <c r="A118">
        <f>ROW(Source!A101)</f>
        <v>101</v>
      </c>
      <c r="B118">
        <v>72311202</v>
      </c>
      <c r="C118">
        <v>72311190</v>
      </c>
      <c r="D118">
        <v>68851609</v>
      </c>
      <c r="E118">
        <v>1</v>
      </c>
      <c r="F118">
        <v>1</v>
      </c>
      <c r="G118">
        <v>1</v>
      </c>
      <c r="H118">
        <v>3</v>
      </c>
      <c r="I118" t="s">
        <v>1089</v>
      </c>
      <c r="J118" t="s">
        <v>1090</v>
      </c>
      <c r="K118" t="s">
        <v>1091</v>
      </c>
      <c r="L118">
        <v>1346</v>
      </c>
      <c r="N118">
        <v>1009</v>
      </c>
      <c r="O118" t="s">
        <v>443</v>
      </c>
      <c r="P118" t="s">
        <v>443</v>
      </c>
      <c r="Q118">
        <v>1</v>
      </c>
      <c r="X118">
        <v>0.01</v>
      </c>
      <c r="Y118">
        <v>107.75</v>
      </c>
      <c r="Z118">
        <v>0</v>
      </c>
      <c r="AA118">
        <v>0</v>
      </c>
      <c r="AB118">
        <v>0</v>
      </c>
      <c r="AC118">
        <v>0</v>
      </c>
      <c r="AD118">
        <v>1</v>
      </c>
      <c r="AE118">
        <v>0</v>
      </c>
      <c r="AF118" t="s">
        <v>3</v>
      </c>
      <c r="AG118">
        <v>0.01</v>
      </c>
      <c r="AH118">
        <v>2</v>
      </c>
      <c r="AI118">
        <v>72311196</v>
      </c>
      <c r="AJ118">
        <v>109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</row>
    <row r="119" spans="1:44" x14ac:dyDescent="0.2">
      <c r="A119">
        <f>ROW(Source!A101)</f>
        <v>101</v>
      </c>
      <c r="B119">
        <v>72311203</v>
      </c>
      <c r="C119">
        <v>72311190</v>
      </c>
      <c r="D119">
        <v>68782149</v>
      </c>
      <c r="E119">
        <v>117</v>
      </c>
      <c r="F119">
        <v>1</v>
      </c>
      <c r="G119">
        <v>1</v>
      </c>
      <c r="H119">
        <v>3</v>
      </c>
      <c r="I119" t="s">
        <v>1401</v>
      </c>
      <c r="J119" t="s">
        <v>3</v>
      </c>
      <c r="K119" t="s">
        <v>1402</v>
      </c>
      <c r="L119">
        <v>1371</v>
      </c>
      <c r="N119">
        <v>1013</v>
      </c>
      <c r="O119" t="s">
        <v>118</v>
      </c>
      <c r="P119" t="s">
        <v>118</v>
      </c>
      <c r="Q119">
        <v>1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1</v>
      </c>
      <c r="AD119">
        <v>0</v>
      </c>
      <c r="AE119">
        <v>0</v>
      </c>
      <c r="AF119" t="s">
        <v>3</v>
      </c>
      <c r="AG119">
        <v>0</v>
      </c>
      <c r="AH119">
        <v>3</v>
      </c>
      <c r="AI119">
        <v>-1</v>
      </c>
      <c r="AJ119" t="s">
        <v>3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</row>
    <row r="120" spans="1:44" x14ac:dyDescent="0.2">
      <c r="A120">
        <f>ROW(Source!A102)</f>
        <v>102</v>
      </c>
      <c r="B120">
        <v>72313441</v>
      </c>
      <c r="C120">
        <v>72313440</v>
      </c>
      <c r="D120">
        <v>70491023</v>
      </c>
      <c r="E120">
        <v>118</v>
      </c>
      <c r="F120">
        <v>1</v>
      </c>
      <c r="G120">
        <v>1</v>
      </c>
      <c r="H120">
        <v>1</v>
      </c>
      <c r="I120" t="s">
        <v>1079</v>
      </c>
      <c r="J120" t="s">
        <v>3</v>
      </c>
      <c r="K120" t="s">
        <v>1080</v>
      </c>
      <c r="L120">
        <v>1191</v>
      </c>
      <c r="N120">
        <v>1013</v>
      </c>
      <c r="O120" t="s">
        <v>922</v>
      </c>
      <c r="P120" t="s">
        <v>922</v>
      </c>
      <c r="Q120">
        <v>1</v>
      </c>
      <c r="X120">
        <v>14</v>
      </c>
      <c r="Y120">
        <v>0</v>
      </c>
      <c r="Z120">
        <v>0</v>
      </c>
      <c r="AA120">
        <v>0</v>
      </c>
      <c r="AB120">
        <v>393.89</v>
      </c>
      <c r="AC120">
        <v>0</v>
      </c>
      <c r="AD120">
        <v>1</v>
      </c>
      <c r="AE120">
        <v>1</v>
      </c>
      <c r="AF120" t="s">
        <v>3</v>
      </c>
      <c r="AG120">
        <v>14</v>
      </c>
      <c r="AH120">
        <v>2</v>
      </c>
      <c r="AI120">
        <v>72313441</v>
      </c>
      <c r="AJ120">
        <v>110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</row>
    <row r="121" spans="1:44" x14ac:dyDescent="0.2">
      <c r="A121">
        <f>ROW(Source!A102)</f>
        <v>102</v>
      </c>
      <c r="B121">
        <v>72313442</v>
      </c>
      <c r="C121">
        <v>72313440</v>
      </c>
      <c r="D121">
        <v>70491200</v>
      </c>
      <c r="E121">
        <v>118</v>
      </c>
      <c r="F121">
        <v>1</v>
      </c>
      <c r="G121">
        <v>1</v>
      </c>
      <c r="H121">
        <v>1</v>
      </c>
      <c r="I121" t="s">
        <v>920</v>
      </c>
      <c r="J121" t="s">
        <v>3</v>
      </c>
      <c r="K121" t="s">
        <v>921</v>
      </c>
      <c r="L121">
        <v>1191</v>
      </c>
      <c r="N121">
        <v>1013</v>
      </c>
      <c r="O121" t="s">
        <v>922</v>
      </c>
      <c r="P121" t="s">
        <v>922</v>
      </c>
      <c r="Q121">
        <v>1</v>
      </c>
      <c r="X121">
        <v>9.8000000000000007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1</v>
      </c>
      <c r="AE121">
        <v>2</v>
      </c>
      <c r="AF121" t="s">
        <v>3</v>
      </c>
      <c r="AG121">
        <v>9.8000000000000007</v>
      </c>
      <c r="AH121">
        <v>2</v>
      </c>
      <c r="AI121">
        <v>72313442</v>
      </c>
      <c r="AJ121">
        <v>111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</row>
    <row r="122" spans="1:44" x14ac:dyDescent="0.2">
      <c r="A122">
        <f>ROW(Source!A102)</f>
        <v>102</v>
      </c>
      <c r="B122">
        <v>72313443</v>
      </c>
      <c r="C122">
        <v>72313440</v>
      </c>
      <c r="D122">
        <v>70618538</v>
      </c>
      <c r="E122">
        <v>1</v>
      </c>
      <c r="F122">
        <v>1</v>
      </c>
      <c r="G122">
        <v>1</v>
      </c>
      <c r="H122">
        <v>2</v>
      </c>
      <c r="I122" t="s">
        <v>1081</v>
      </c>
      <c r="J122" t="s">
        <v>1082</v>
      </c>
      <c r="K122" t="s">
        <v>1083</v>
      </c>
      <c r="L122">
        <v>1368</v>
      </c>
      <c r="N122">
        <v>1011</v>
      </c>
      <c r="O122" t="s">
        <v>926</v>
      </c>
      <c r="P122" t="s">
        <v>926</v>
      </c>
      <c r="Q122">
        <v>1</v>
      </c>
      <c r="X122">
        <v>2.8</v>
      </c>
      <c r="Y122">
        <v>0</v>
      </c>
      <c r="Z122">
        <v>1601.67</v>
      </c>
      <c r="AA122">
        <v>529.11</v>
      </c>
      <c r="AB122">
        <v>0</v>
      </c>
      <c r="AC122">
        <v>0</v>
      </c>
      <c r="AD122">
        <v>1</v>
      </c>
      <c r="AE122">
        <v>0</v>
      </c>
      <c r="AF122" t="s">
        <v>3</v>
      </c>
      <c r="AG122">
        <v>2.8</v>
      </c>
      <c r="AH122">
        <v>2</v>
      </c>
      <c r="AI122">
        <v>72313443</v>
      </c>
      <c r="AJ122">
        <v>112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</row>
    <row r="123" spans="1:44" x14ac:dyDescent="0.2">
      <c r="A123">
        <f>ROW(Source!A102)</f>
        <v>102</v>
      </c>
      <c r="B123">
        <v>72313444</v>
      </c>
      <c r="C123">
        <v>72313440</v>
      </c>
      <c r="D123">
        <v>70618767</v>
      </c>
      <c r="E123">
        <v>1</v>
      </c>
      <c r="F123">
        <v>1</v>
      </c>
      <c r="G123">
        <v>1</v>
      </c>
      <c r="H123">
        <v>2</v>
      </c>
      <c r="I123" t="s">
        <v>944</v>
      </c>
      <c r="J123" t="s">
        <v>945</v>
      </c>
      <c r="K123" t="s">
        <v>946</v>
      </c>
      <c r="L123">
        <v>1368</v>
      </c>
      <c r="N123">
        <v>1011</v>
      </c>
      <c r="O123" t="s">
        <v>926</v>
      </c>
      <c r="P123" t="s">
        <v>926</v>
      </c>
      <c r="Q123">
        <v>1</v>
      </c>
      <c r="X123">
        <v>7</v>
      </c>
      <c r="Y123">
        <v>0</v>
      </c>
      <c r="Z123">
        <v>404.41</v>
      </c>
      <c r="AA123">
        <v>393.89</v>
      </c>
      <c r="AB123">
        <v>0</v>
      </c>
      <c r="AC123">
        <v>0</v>
      </c>
      <c r="AD123">
        <v>1</v>
      </c>
      <c r="AE123">
        <v>0</v>
      </c>
      <c r="AF123" t="s">
        <v>3</v>
      </c>
      <c r="AG123">
        <v>7</v>
      </c>
      <c r="AH123">
        <v>2</v>
      </c>
      <c r="AI123">
        <v>72313444</v>
      </c>
      <c r="AJ123">
        <v>113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</row>
    <row r="124" spans="1:44" x14ac:dyDescent="0.2">
      <c r="A124">
        <f>ROW(Source!A138)</f>
        <v>138</v>
      </c>
      <c r="B124">
        <v>72320277</v>
      </c>
      <c r="C124">
        <v>72313503</v>
      </c>
      <c r="D124">
        <v>70491007</v>
      </c>
      <c r="E124">
        <v>118</v>
      </c>
      <c r="F124">
        <v>1</v>
      </c>
      <c r="G124">
        <v>1</v>
      </c>
      <c r="H124">
        <v>1</v>
      </c>
      <c r="I124" t="s">
        <v>1071</v>
      </c>
      <c r="J124" t="s">
        <v>3</v>
      </c>
      <c r="K124" t="s">
        <v>1072</v>
      </c>
      <c r="L124">
        <v>1191</v>
      </c>
      <c r="N124">
        <v>1013</v>
      </c>
      <c r="O124" t="s">
        <v>922</v>
      </c>
      <c r="P124" t="s">
        <v>922</v>
      </c>
      <c r="Q124">
        <v>1</v>
      </c>
      <c r="X124">
        <v>1.02</v>
      </c>
      <c r="Y124">
        <v>0</v>
      </c>
      <c r="Z124">
        <v>0</v>
      </c>
      <c r="AA124">
        <v>0</v>
      </c>
      <c r="AB124">
        <v>363.03</v>
      </c>
      <c r="AC124">
        <v>0</v>
      </c>
      <c r="AD124">
        <v>1</v>
      </c>
      <c r="AE124">
        <v>1</v>
      </c>
      <c r="AF124" t="s">
        <v>3</v>
      </c>
      <c r="AG124">
        <v>1.02</v>
      </c>
      <c r="AH124">
        <v>2</v>
      </c>
      <c r="AI124">
        <v>72320277</v>
      </c>
      <c r="AJ124">
        <v>114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</row>
    <row r="125" spans="1:44" x14ac:dyDescent="0.2">
      <c r="A125">
        <f>ROW(Source!A138)</f>
        <v>138</v>
      </c>
      <c r="B125">
        <v>72320278</v>
      </c>
      <c r="C125">
        <v>72313503</v>
      </c>
      <c r="D125">
        <v>70496871</v>
      </c>
      <c r="E125">
        <v>118</v>
      </c>
      <c r="F125">
        <v>1</v>
      </c>
      <c r="G125">
        <v>1</v>
      </c>
      <c r="H125">
        <v>3</v>
      </c>
      <c r="I125" t="s">
        <v>1380</v>
      </c>
      <c r="J125" t="s">
        <v>3</v>
      </c>
      <c r="K125" t="s">
        <v>1381</v>
      </c>
      <c r="L125">
        <v>1301</v>
      </c>
      <c r="N125">
        <v>1003</v>
      </c>
      <c r="O125" t="s">
        <v>113</v>
      </c>
      <c r="P125" t="s">
        <v>113</v>
      </c>
      <c r="Q125">
        <v>1</v>
      </c>
      <c r="X125">
        <v>102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 t="s">
        <v>3</v>
      </c>
      <c r="AG125">
        <v>102</v>
      </c>
      <c r="AH125">
        <v>3</v>
      </c>
      <c r="AI125">
        <v>-1</v>
      </c>
      <c r="AJ125" t="s">
        <v>3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</row>
    <row r="126" spans="1:44" x14ac:dyDescent="0.2">
      <c r="A126">
        <f>ROW(Source!A140)</f>
        <v>140</v>
      </c>
      <c r="B126">
        <v>72313516</v>
      </c>
      <c r="C126">
        <v>72313509</v>
      </c>
      <c r="D126">
        <v>20055278</v>
      </c>
      <c r="E126">
        <v>117</v>
      </c>
      <c r="F126">
        <v>1</v>
      </c>
      <c r="G126">
        <v>1</v>
      </c>
      <c r="H126">
        <v>1</v>
      </c>
      <c r="I126" t="s">
        <v>1079</v>
      </c>
      <c r="J126" t="s">
        <v>3</v>
      </c>
      <c r="K126" t="s">
        <v>1080</v>
      </c>
      <c r="L126">
        <v>1191</v>
      </c>
      <c r="N126">
        <v>1013</v>
      </c>
      <c r="O126" t="s">
        <v>922</v>
      </c>
      <c r="P126" t="s">
        <v>922</v>
      </c>
      <c r="Q126">
        <v>1</v>
      </c>
      <c r="X126">
        <v>71.67</v>
      </c>
      <c r="Y126">
        <v>0</v>
      </c>
      <c r="Z126">
        <v>0</v>
      </c>
      <c r="AA126">
        <v>0</v>
      </c>
      <c r="AB126">
        <v>366.4</v>
      </c>
      <c r="AC126">
        <v>0</v>
      </c>
      <c r="AD126">
        <v>1</v>
      </c>
      <c r="AE126">
        <v>1</v>
      </c>
      <c r="AF126" t="s">
        <v>3</v>
      </c>
      <c r="AG126">
        <v>71.67</v>
      </c>
      <c r="AH126">
        <v>2</v>
      </c>
      <c r="AI126">
        <v>72313510</v>
      </c>
      <c r="AJ126">
        <v>116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</row>
    <row r="127" spans="1:44" x14ac:dyDescent="0.2">
      <c r="A127">
        <f>ROW(Source!A140)</f>
        <v>140</v>
      </c>
      <c r="B127">
        <v>72313517</v>
      </c>
      <c r="C127">
        <v>72313509</v>
      </c>
      <c r="D127">
        <v>20049115</v>
      </c>
      <c r="E127">
        <v>117</v>
      </c>
      <c r="F127">
        <v>1</v>
      </c>
      <c r="G127">
        <v>1</v>
      </c>
      <c r="H127">
        <v>1</v>
      </c>
      <c r="I127" t="s">
        <v>920</v>
      </c>
      <c r="J127" t="s">
        <v>3</v>
      </c>
      <c r="K127" t="s">
        <v>921</v>
      </c>
      <c r="L127">
        <v>1191</v>
      </c>
      <c r="N127">
        <v>1013</v>
      </c>
      <c r="O127" t="s">
        <v>922</v>
      </c>
      <c r="P127" t="s">
        <v>922</v>
      </c>
      <c r="Q127">
        <v>1</v>
      </c>
      <c r="X127">
        <v>0.03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1</v>
      </c>
      <c r="AE127">
        <v>2</v>
      </c>
      <c r="AF127" t="s">
        <v>3</v>
      </c>
      <c r="AG127">
        <v>0.03</v>
      </c>
      <c r="AH127">
        <v>2</v>
      </c>
      <c r="AI127">
        <v>72313511</v>
      </c>
      <c r="AJ127">
        <v>117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</row>
    <row r="128" spans="1:44" x14ac:dyDescent="0.2">
      <c r="A128">
        <f>ROW(Source!A140)</f>
        <v>140</v>
      </c>
      <c r="B128">
        <v>72313518</v>
      </c>
      <c r="C128">
        <v>72313509</v>
      </c>
      <c r="D128">
        <v>68783152</v>
      </c>
      <c r="E128">
        <v>1</v>
      </c>
      <c r="F128">
        <v>1</v>
      </c>
      <c r="G128">
        <v>1</v>
      </c>
      <c r="H128">
        <v>2</v>
      </c>
      <c r="I128" t="s">
        <v>1073</v>
      </c>
      <c r="J128" t="s">
        <v>1074</v>
      </c>
      <c r="K128" t="s">
        <v>1075</v>
      </c>
      <c r="L128">
        <v>1368</v>
      </c>
      <c r="N128">
        <v>1011</v>
      </c>
      <c r="O128" t="s">
        <v>926</v>
      </c>
      <c r="P128" t="s">
        <v>926</v>
      </c>
      <c r="Q128">
        <v>1</v>
      </c>
      <c r="X128">
        <v>0.03</v>
      </c>
      <c r="Y128">
        <v>0</v>
      </c>
      <c r="Z128">
        <v>1726.24</v>
      </c>
      <c r="AA128">
        <v>492.17</v>
      </c>
      <c r="AB128">
        <v>0</v>
      </c>
      <c r="AC128">
        <v>0</v>
      </c>
      <c r="AD128">
        <v>1</v>
      </c>
      <c r="AE128">
        <v>0</v>
      </c>
      <c r="AF128" t="s">
        <v>3</v>
      </c>
      <c r="AG128">
        <v>0.03</v>
      </c>
      <c r="AH128">
        <v>2</v>
      </c>
      <c r="AI128">
        <v>72313512</v>
      </c>
      <c r="AJ128">
        <v>118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</row>
    <row r="129" spans="1:44" x14ac:dyDescent="0.2">
      <c r="A129">
        <f>ROW(Source!A140)</f>
        <v>140</v>
      </c>
      <c r="B129">
        <v>72313519</v>
      </c>
      <c r="C129">
        <v>72313509</v>
      </c>
      <c r="D129">
        <v>68783292</v>
      </c>
      <c r="E129">
        <v>1</v>
      </c>
      <c r="F129">
        <v>1</v>
      </c>
      <c r="G129">
        <v>1</v>
      </c>
      <c r="H129">
        <v>2</v>
      </c>
      <c r="I129" t="s">
        <v>1092</v>
      </c>
      <c r="J129" t="s">
        <v>1093</v>
      </c>
      <c r="K129" t="s">
        <v>1094</v>
      </c>
      <c r="L129">
        <v>1368</v>
      </c>
      <c r="N129">
        <v>1011</v>
      </c>
      <c r="O129" t="s">
        <v>926</v>
      </c>
      <c r="P129" t="s">
        <v>926</v>
      </c>
      <c r="Q129">
        <v>1</v>
      </c>
      <c r="X129">
        <v>21.1</v>
      </c>
      <c r="Y129">
        <v>0</v>
      </c>
      <c r="Z129">
        <v>8.84</v>
      </c>
      <c r="AA129">
        <v>0</v>
      </c>
      <c r="AB129">
        <v>0</v>
      </c>
      <c r="AC129">
        <v>0</v>
      </c>
      <c r="AD129">
        <v>1</v>
      </c>
      <c r="AE129">
        <v>0</v>
      </c>
      <c r="AF129" t="s">
        <v>3</v>
      </c>
      <c r="AG129">
        <v>21.1</v>
      </c>
      <c r="AH129">
        <v>2</v>
      </c>
      <c r="AI129">
        <v>72313513</v>
      </c>
      <c r="AJ129">
        <v>119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</row>
    <row r="130" spans="1:44" x14ac:dyDescent="0.2">
      <c r="A130">
        <f>ROW(Source!A140)</f>
        <v>140</v>
      </c>
      <c r="B130">
        <v>72313520</v>
      </c>
      <c r="C130">
        <v>72313509</v>
      </c>
      <c r="D130">
        <v>68853831</v>
      </c>
      <c r="E130">
        <v>1</v>
      </c>
      <c r="F130">
        <v>1</v>
      </c>
      <c r="G130">
        <v>1</v>
      </c>
      <c r="H130">
        <v>3</v>
      </c>
      <c r="I130" t="s">
        <v>1095</v>
      </c>
      <c r="J130" t="s">
        <v>1096</v>
      </c>
      <c r="K130" t="s">
        <v>1097</v>
      </c>
      <c r="L130">
        <v>1346</v>
      </c>
      <c r="N130">
        <v>1009</v>
      </c>
      <c r="O130" t="s">
        <v>443</v>
      </c>
      <c r="P130" t="s">
        <v>443</v>
      </c>
      <c r="Q130">
        <v>1</v>
      </c>
      <c r="X130">
        <v>22.2</v>
      </c>
      <c r="Y130">
        <v>61.7</v>
      </c>
      <c r="Z130">
        <v>0</v>
      </c>
      <c r="AA130">
        <v>0</v>
      </c>
      <c r="AB130">
        <v>0</v>
      </c>
      <c r="AC130">
        <v>0</v>
      </c>
      <c r="AD130">
        <v>1</v>
      </c>
      <c r="AE130">
        <v>0</v>
      </c>
      <c r="AF130" t="s">
        <v>3</v>
      </c>
      <c r="AG130">
        <v>22.2</v>
      </c>
      <c r="AH130">
        <v>2</v>
      </c>
      <c r="AI130">
        <v>72313514</v>
      </c>
      <c r="AJ130">
        <v>120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</row>
    <row r="131" spans="1:44" x14ac:dyDescent="0.2">
      <c r="A131">
        <f>ROW(Source!A140)</f>
        <v>140</v>
      </c>
      <c r="B131">
        <v>72313521</v>
      </c>
      <c r="C131">
        <v>72313509</v>
      </c>
      <c r="D131">
        <v>68858915</v>
      </c>
      <c r="E131">
        <v>1</v>
      </c>
      <c r="F131">
        <v>1</v>
      </c>
      <c r="G131">
        <v>1</v>
      </c>
      <c r="H131">
        <v>3</v>
      </c>
      <c r="I131" t="s">
        <v>1098</v>
      </c>
      <c r="J131" t="s">
        <v>1099</v>
      </c>
      <c r="K131" t="s">
        <v>1100</v>
      </c>
      <c r="L131">
        <v>1348</v>
      </c>
      <c r="N131">
        <v>1009</v>
      </c>
      <c r="O131" t="s">
        <v>236</v>
      </c>
      <c r="P131" t="s">
        <v>236</v>
      </c>
      <c r="Q131">
        <v>1000</v>
      </c>
      <c r="X131">
        <v>5.1999999999999998E-2</v>
      </c>
      <c r="Y131">
        <v>55898.18</v>
      </c>
      <c r="Z131">
        <v>0</v>
      </c>
      <c r="AA131">
        <v>0</v>
      </c>
      <c r="AB131">
        <v>0</v>
      </c>
      <c r="AC131">
        <v>0</v>
      </c>
      <c r="AD131">
        <v>1</v>
      </c>
      <c r="AE131">
        <v>0</v>
      </c>
      <c r="AF131" t="s">
        <v>3</v>
      </c>
      <c r="AG131">
        <v>5.1999999999999998E-2</v>
      </c>
      <c r="AH131">
        <v>2</v>
      </c>
      <c r="AI131">
        <v>72313515</v>
      </c>
      <c r="AJ131">
        <v>121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</row>
    <row r="132" spans="1:44" x14ac:dyDescent="0.2">
      <c r="A132">
        <f>ROW(Source!A140)</f>
        <v>140</v>
      </c>
      <c r="B132">
        <v>72313522</v>
      </c>
      <c r="C132">
        <v>72313509</v>
      </c>
      <c r="D132">
        <v>68782119</v>
      </c>
      <c r="E132">
        <v>117</v>
      </c>
      <c r="F132">
        <v>1</v>
      </c>
      <c r="G132">
        <v>1</v>
      </c>
      <c r="H132">
        <v>3</v>
      </c>
      <c r="I132" t="s">
        <v>1403</v>
      </c>
      <c r="J132" t="s">
        <v>3</v>
      </c>
      <c r="K132" t="s">
        <v>1404</v>
      </c>
      <c r="L132">
        <v>1301</v>
      </c>
      <c r="N132">
        <v>1003</v>
      </c>
      <c r="O132" t="s">
        <v>113</v>
      </c>
      <c r="P132" t="s">
        <v>113</v>
      </c>
      <c r="Q132">
        <v>1</v>
      </c>
      <c r="X132">
        <v>110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 t="s">
        <v>3</v>
      </c>
      <c r="AG132">
        <v>110</v>
      </c>
      <c r="AH132">
        <v>3</v>
      </c>
      <c r="AI132">
        <v>-1</v>
      </c>
      <c r="AJ132" t="s">
        <v>3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</row>
    <row r="133" spans="1:44" x14ac:dyDescent="0.2">
      <c r="A133">
        <f>ROW(Source!A141)</f>
        <v>141</v>
      </c>
      <c r="B133">
        <v>72313536</v>
      </c>
      <c r="C133">
        <v>72313523</v>
      </c>
      <c r="D133">
        <v>20049117</v>
      </c>
      <c r="E133">
        <v>117</v>
      </c>
      <c r="F133">
        <v>1</v>
      </c>
      <c r="G133">
        <v>1</v>
      </c>
      <c r="H133">
        <v>1</v>
      </c>
      <c r="I133" t="s">
        <v>1101</v>
      </c>
      <c r="J133" t="s">
        <v>3</v>
      </c>
      <c r="K133" t="s">
        <v>1102</v>
      </c>
      <c r="L133">
        <v>1191</v>
      </c>
      <c r="N133">
        <v>1013</v>
      </c>
      <c r="O133" t="s">
        <v>922</v>
      </c>
      <c r="P133" t="s">
        <v>922</v>
      </c>
      <c r="Q133">
        <v>1</v>
      </c>
      <c r="X133">
        <v>1.54</v>
      </c>
      <c r="Y133">
        <v>0</v>
      </c>
      <c r="Z133">
        <v>0</v>
      </c>
      <c r="AA133">
        <v>0</v>
      </c>
      <c r="AB133">
        <v>358.19</v>
      </c>
      <c r="AC133">
        <v>0</v>
      </c>
      <c r="AD133">
        <v>1</v>
      </c>
      <c r="AE133">
        <v>1</v>
      </c>
      <c r="AF133" t="s">
        <v>3</v>
      </c>
      <c r="AG133">
        <v>1.54</v>
      </c>
      <c r="AH133">
        <v>2</v>
      </c>
      <c r="AI133">
        <v>72313524</v>
      </c>
      <c r="AJ133">
        <v>122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</row>
    <row r="134" spans="1:44" x14ac:dyDescent="0.2">
      <c r="A134">
        <f>ROW(Source!A141)</f>
        <v>141</v>
      </c>
      <c r="B134">
        <v>72313537</v>
      </c>
      <c r="C134">
        <v>72313523</v>
      </c>
      <c r="D134">
        <v>20049115</v>
      </c>
      <c r="E134">
        <v>117</v>
      </c>
      <c r="F134">
        <v>1</v>
      </c>
      <c r="G134">
        <v>1</v>
      </c>
      <c r="H134">
        <v>1</v>
      </c>
      <c r="I134" t="s">
        <v>920</v>
      </c>
      <c r="J134" t="s">
        <v>3</v>
      </c>
      <c r="K134" t="s">
        <v>921</v>
      </c>
      <c r="L134">
        <v>1191</v>
      </c>
      <c r="N134">
        <v>1013</v>
      </c>
      <c r="O134" t="s">
        <v>922</v>
      </c>
      <c r="P134" t="s">
        <v>922</v>
      </c>
      <c r="Q134">
        <v>1</v>
      </c>
      <c r="X134">
        <v>0.48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1</v>
      </c>
      <c r="AE134">
        <v>2</v>
      </c>
      <c r="AF134" t="s">
        <v>3</v>
      </c>
      <c r="AG134">
        <v>0.48</v>
      </c>
      <c r="AH134">
        <v>2</v>
      </c>
      <c r="AI134">
        <v>72313525</v>
      </c>
      <c r="AJ134">
        <v>123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</row>
    <row r="135" spans="1:44" x14ac:dyDescent="0.2">
      <c r="A135">
        <f>ROW(Source!A141)</f>
        <v>141</v>
      </c>
      <c r="B135">
        <v>72313538</v>
      </c>
      <c r="C135">
        <v>72313523</v>
      </c>
      <c r="D135">
        <v>68783152</v>
      </c>
      <c r="E135">
        <v>1</v>
      </c>
      <c r="F135">
        <v>1</v>
      </c>
      <c r="G135">
        <v>1</v>
      </c>
      <c r="H135">
        <v>2</v>
      </c>
      <c r="I135" t="s">
        <v>1073</v>
      </c>
      <c r="J135" t="s">
        <v>1074</v>
      </c>
      <c r="K135" t="s">
        <v>1075</v>
      </c>
      <c r="L135">
        <v>1368</v>
      </c>
      <c r="N135">
        <v>1011</v>
      </c>
      <c r="O135" t="s">
        <v>926</v>
      </c>
      <c r="P135" t="s">
        <v>926</v>
      </c>
      <c r="Q135">
        <v>1</v>
      </c>
      <c r="X135">
        <v>0.25</v>
      </c>
      <c r="Y135">
        <v>0</v>
      </c>
      <c r="Z135">
        <v>1726.24</v>
      </c>
      <c r="AA135">
        <v>492.17</v>
      </c>
      <c r="AB135">
        <v>0</v>
      </c>
      <c r="AC135">
        <v>0</v>
      </c>
      <c r="AD135">
        <v>1</v>
      </c>
      <c r="AE135">
        <v>0</v>
      </c>
      <c r="AF135" t="s">
        <v>3</v>
      </c>
      <c r="AG135">
        <v>0.25</v>
      </c>
      <c r="AH135">
        <v>2</v>
      </c>
      <c r="AI135">
        <v>72313526</v>
      </c>
      <c r="AJ135">
        <v>124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</row>
    <row r="136" spans="1:44" x14ac:dyDescent="0.2">
      <c r="A136">
        <f>ROW(Source!A141)</f>
        <v>141</v>
      </c>
      <c r="B136">
        <v>72313539</v>
      </c>
      <c r="C136">
        <v>72313523</v>
      </c>
      <c r="D136">
        <v>68784047</v>
      </c>
      <c r="E136">
        <v>1</v>
      </c>
      <c r="F136">
        <v>1</v>
      </c>
      <c r="G136">
        <v>1</v>
      </c>
      <c r="H136">
        <v>2</v>
      </c>
      <c r="I136" t="s">
        <v>978</v>
      </c>
      <c r="J136" t="s">
        <v>979</v>
      </c>
      <c r="K136" t="s">
        <v>980</v>
      </c>
      <c r="L136">
        <v>1368</v>
      </c>
      <c r="N136">
        <v>1011</v>
      </c>
      <c r="O136" t="s">
        <v>926</v>
      </c>
      <c r="P136" t="s">
        <v>926</v>
      </c>
      <c r="Q136">
        <v>1</v>
      </c>
      <c r="X136">
        <v>0.23</v>
      </c>
      <c r="Y136">
        <v>0</v>
      </c>
      <c r="Z136">
        <v>683.1</v>
      </c>
      <c r="AA136">
        <v>366.4</v>
      </c>
      <c r="AB136">
        <v>0</v>
      </c>
      <c r="AC136">
        <v>0</v>
      </c>
      <c r="AD136">
        <v>1</v>
      </c>
      <c r="AE136">
        <v>0</v>
      </c>
      <c r="AF136" t="s">
        <v>3</v>
      </c>
      <c r="AG136">
        <v>0.23</v>
      </c>
      <c r="AH136">
        <v>2</v>
      </c>
      <c r="AI136">
        <v>72313527</v>
      </c>
      <c r="AJ136">
        <v>125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</row>
    <row r="137" spans="1:44" x14ac:dyDescent="0.2">
      <c r="A137">
        <f>ROW(Source!A141)</f>
        <v>141</v>
      </c>
      <c r="B137">
        <v>72313540</v>
      </c>
      <c r="C137">
        <v>72313523</v>
      </c>
      <c r="D137">
        <v>68784205</v>
      </c>
      <c r="E137">
        <v>1</v>
      </c>
      <c r="F137">
        <v>1</v>
      </c>
      <c r="G137">
        <v>1</v>
      </c>
      <c r="H137">
        <v>2</v>
      </c>
      <c r="I137" t="s">
        <v>981</v>
      </c>
      <c r="J137" t="s">
        <v>982</v>
      </c>
      <c r="K137" t="s">
        <v>983</v>
      </c>
      <c r="L137">
        <v>1368</v>
      </c>
      <c r="N137">
        <v>1011</v>
      </c>
      <c r="O137" t="s">
        <v>926</v>
      </c>
      <c r="P137" t="s">
        <v>926</v>
      </c>
      <c r="Q137">
        <v>1</v>
      </c>
      <c r="X137">
        <v>0.01</v>
      </c>
      <c r="Y137">
        <v>0</v>
      </c>
      <c r="Z137">
        <v>4.3499999999999996</v>
      </c>
      <c r="AA137">
        <v>0</v>
      </c>
      <c r="AB137">
        <v>0</v>
      </c>
      <c r="AC137">
        <v>0</v>
      </c>
      <c r="AD137">
        <v>1</v>
      </c>
      <c r="AE137">
        <v>0</v>
      </c>
      <c r="AF137" t="s">
        <v>3</v>
      </c>
      <c r="AG137">
        <v>0.01</v>
      </c>
      <c r="AH137">
        <v>2</v>
      </c>
      <c r="AI137">
        <v>72313528</v>
      </c>
      <c r="AJ137">
        <v>126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</row>
    <row r="138" spans="1:44" x14ac:dyDescent="0.2">
      <c r="A138">
        <f>ROW(Source!A141)</f>
        <v>141</v>
      </c>
      <c r="B138">
        <v>72313541</v>
      </c>
      <c r="C138">
        <v>72313523</v>
      </c>
      <c r="D138">
        <v>68784243</v>
      </c>
      <c r="E138">
        <v>1</v>
      </c>
      <c r="F138">
        <v>1</v>
      </c>
      <c r="G138">
        <v>1</v>
      </c>
      <c r="H138">
        <v>2</v>
      </c>
      <c r="I138" t="s">
        <v>941</v>
      </c>
      <c r="J138" t="s">
        <v>942</v>
      </c>
      <c r="K138" t="s">
        <v>943</v>
      </c>
      <c r="L138">
        <v>1368</v>
      </c>
      <c r="N138">
        <v>1011</v>
      </c>
      <c r="O138" t="s">
        <v>926</v>
      </c>
      <c r="P138" t="s">
        <v>926</v>
      </c>
      <c r="Q138">
        <v>1</v>
      </c>
      <c r="X138">
        <v>0.41</v>
      </c>
      <c r="Y138">
        <v>0</v>
      </c>
      <c r="Z138">
        <v>43.62</v>
      </c>
      <c r="AA138">
        <v>0</v>
      </c>
      <c r="AB138">
        <v>0</v>
      </c>
      <c r="AC138">
        <v>0</v>
      </c>
      <c r="AD138">
        <v>1</v>
      </c>
      <c r="AE138">
        <v>0</v>
      </c>
      <c r="AF138" t="s">
        <v>3</v>
      </c>
      <c r="AG138">
        <v>0.41</v>
      </c>
      <c r="AH138">
        <v>2</v>
      </c>
      <c r="AI138">
        <v>72313529</v>
      </c>
      <c r="AJ138">
        <v>127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</row>
    <row r="139" spans="1:44" x14ac:dyDescent="0.2">
      <c r="A139">
        <f>ROW(Source!A141)</f>
        <v>141</v>
      </c>
      <c r="B139">
        <v>72313542</v>
      </c>
      <c r="C139">
        <v>72313523</v>
      </c>
      <c r="D139">
        <v>68849298</v>
      </c>
      <c r="E139">
        <v>1</v>
      </c>
      <c r="F139">
        <v>1</v>
      </c>
      <c r="G139">
        <v>1</v>
      </c>
      <c r="H139">
        <v>3</v>
      </c>
      <c r="I139" t="s">
        <v>984</v>
      </c>
      <c r="J139" t="s">
        <v>985</v>
      </c>
      <c r="K139" t="s">
        <v>986</v>
      </c>
      <c r="L139">
        <v>1339</v>
      </c>
      <c r="N139">
        <v>1007</v>
      </c>
      <c r="O139" t="s">
        <v>231</v>
      </c>
      <c r="P139" t="s">
        <v>231</v>
      </c>
      <c r="Q139">
        <v>1</v>
      </c>
      <c r="X139">
        <v>1.4999999999999999E-2</v>
      </c>
      <c r="Y139">
        <v>111.09</v>
      </c>
      <c r="Z139">
        <v>0</v>
      </c>
      <c r="AA139">
        <v>0</v>
      </c>
      <c r="AB139">
        <v>0</v>
      </c>
      <c r="AC139">
        <v>0</v>
      </c>
      <c r="AD139">
        <v>1</v>
      </c>
      <c r="AE139">
        <v>0</v>
      </c>
      <c r="AF139" t="s">
        <v>3</v>
      </c>
      <c r="AG139">
        <v>1.4999999999999999E-2</v>
      </c>
      <c r="AH139">
        <v>2</v>
      </c>
      <c r="AI139">
        <v>72313530</v>
      </c>
      <c r="AJ139">
        <v>128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</row>
    <row r="140" spans="1:44" x14ac:dyDescent="0.2">
      <c r="A140">
        <f>ROW(Source!A141)</f>
        <v>141</v>
      </c>
      <c r="B140">
        <v>72313543</v>
      </c>
      <c r="C140">
        <v>72313523</v>
      </c>
      <c r="D140">
        <v>68849302</v>
      </c>
      <c r="E140">
        <v>1</v>
      </c>
      <c r="F140">
        <v>1</v>
      </c>
      <c r="G140">
        <v>1</v>
      </c>
      <c r="H140">
        <v>3</v>
      </c>
      <c r="I140" t="s">
        <v>987</v>
      </c>
      <c r="J140" t="s">
        <v>988</v>
      </c>
      <c r="K140" t="s">
        <v>989</v>
      </c>
      <c r="L140">
        <v>1346</v>
      </c>
      <c r="N140">
        <v>1009</v>
      </c>
      <c r="O140" t="s">
        <v>443</v>
      </c>
      <c r="P140" t="s">
        <v>443</v>
      </c>
      <c r="Q140">
        <v>1</v>
      </c>
      <c r="X140">
        <v>3.5</v>
      </c>
      <c r="Y140">
        <v>41.38</v>
      </c>
      <c r="Z140">
        <v>0</v>
      </c>
      <c r="AA140">
        <v>0</v>
      </c>
      <c r="AB140">
        <v>0</v>
      </c>
      <c r="AC140">
        <v>0</v>
      </c>
      <c r="AD140">
        <v>1</v>
      </c>
      <c r="AE140">
        <v>0</v>
      </c>
      <c r="AF140" t="s">
        <v>3</v>
      </c>
      <c r="AG140">
        <v>3.5</v>
      </c>
      <c r="AH140">
        <v>2</v>
      </c>
      <c r="AI140">
        <v>72313531</v>
      </c>
      <c r="AJ140">
        <v>129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</row>
    <row r="141" spans="1:44" x14ac:dyDescent="0.2">
      <c r="A141">
        <f>ROW(Source!A141)</f>
        <v>141</v>
      </c>
      <c r="B141">
        <v>72313544</v>
      </c>
      <c r="C141">
        <v>72313523</v>
      </c>
      <c r="D141">
        <v>68851323</v>
      </c>
      <c r="E141">
        <v>1</v>
      </c>
      <c r="F141">
        <v>1</v>
      </c>
      <c r="G141">
        <v>1</v>
      </c>
      <c r="H141">
        <v>3</v>
      </c>
      <c r="I141" t="s">
        <v>951</v>
      </c>
      <c r="J141" t="s">
        <v>952</v>
      </c>
      <c r="K141" t="s">
        <v>953</v>
      </c>
      <c r="L141">
        <v>1383</v>
      </c>
      <c r="N141">
        <v>1013</v>
      </c>
      <c r="O141" t="s">
        <v>954</v>
      </c>
      <c r="P141" t="s">
        <v>954</v>
      </c>
      <c r="Q141">
        <v>1</v>
      </c>
      <c r="X141">
        <v>0.16200000000000001</v>
      </c>
      <c r="Y141">
        <v>9.35</v>
      </c>
      <c r="Z141">
        <v>0</v>
      </c>
      <c r="AA141">
        <v>0</v>
      </c>
      <c r="AB141">
        <v>0</v>
      </c>
      <c r="AC141">
        <v>0</v>
      </c>
      <c r="AD141">
        <v>1</v>
      </c>
      <c r="AE141">
        <v>0</v>
      </c>
      <c r="AF141" t="s">
        <v>3</v>
      </c>
      <c r="AG141">
        <v>0.16200000000000001</v>
      </c>
      <c r="AH141">
        <v>2</v>
      </c>
      <c r="AI141">
        <v>72313532</v>
      </c>
      <c r="AJ141">
        <v>130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</row>
    <row r="142" spans="1:44" x14ac:dyDescent="0.2">
      <c r="A142">
        <f>ROW(Source!A141)</f>
        <v>141</v>
      </c>
      <c r="B142">
        <v>72313545</v>
      </c>
      <c r="C142">
        <v>72313523</v>
      </c>
      <c r="D142">
        <v>68852066</v>
      </c>
      <c r="E142">
        <v>1</v>
      </c>
      <c r="F142">
        <v>1</v>
      </c>
      <c r="G142">
        <v>1</v>
      </c>
      <c r="H142">
        <v>3</v>
      </c>
      <c r="I142" t="s">
        <v>955</v>
      </c>
      <c r="J142" t="s">
        <v>956</v>
      </c>
      <c r="K142" t="s">
        <v>957</v>
      </c>
      <c r="L142">
        <v>1346</v>
      </c>
      <c r="N142">
        <v>1009</v>
      </c>
      <c r="O142" t="s">
        <v>443</v>
      </c>
      <c r="P142" t="s">
        <v>443</v>
      </c>
      <c r="Q142">
        <v>1</v>
      </c>
      <c r="X142">
        <v>0.09</v>
      </c>
      <c r="Y142">
        <v>155.63</v>
      </c>
      <c r="Z142">
        <v>0</v>
      </c>
      <c r="AA142">
        <v>0</v>
      </c>
      <c r="AB142">
        <v>0</v>
      </c>
      <c r="AC142">
        <v>0</v>
      </c>
      <c r="AD142">
        <v>1</v>
      </c>
      <c r="AE142">
        <v>0</v>
      </c>
      <c r="AF142" t="s">
        <v>3</v>
      </c>
      <c r="AG142">
        <v>0.09</v>
      </c>
      <c r="AH142">
        <v>2</v>
      </c>
      <c r="AI142">
        <v>72313533</v>
      </c>
      <c r="AJ142">
        <v>131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</row>
    <row r="143" spans="1:44" x14ac:dyDescent="0.2">
      <c r="A143">
        <f>ROW(Source!A141)</f>
        <v>141</v>
      </c>
      <c r="B143">
        <v>72313546</v>
      </c>
      <c r="C143">
        <v>72313523</v>
      </c>
      <c r="D143">
        <v>68854405</v>
      </c>
      <c r="E143">
        <v>1</v>
      </c>
      <c r="F143">
        <v>1</v>
      </c>
      <c r="G143">
        <v>1</v>
      </c>
      <c r="H143">
        <v>3</v>
      </c>
      <c r="I143" t="s">
        <v>1103</v>
      </c>
      <c r="J143" t="s">
        <v>1104</v>
      </c>
      <c r="K143" t="s">
        <v>1105</v>
      </c>
      <c r="L143">
        <v>1339</v>
      </c>
      <c r="N143">
        <v>1007</v>
      </c>
      <c r="O143" t="s">
        <v>231</v>
      </c>
      <c r="P143" t="s">
        <v>231</v>
      </c>
      <c r="Q143">
        <v>1</v>
      </c>
      <c r="X143">
        <v>0.02</v>
      </c>
      <c r="Y143">
        <v>565.20000000000005</v>
      </c>
      <c r="Z143">
        <v>0</v>
      </c>
      <c r="AA143">
        <v>0</v>
      </c>
      <c r="AB143">
        <v>0</v>
      </c>
      <c r="AC143">
        <v>0</v>
      </c>
      <c r="AD143">
        <v>1</v>
      </c>
      <c r="AE143">
        <v>0</v>
      </c>
      <c r="AF143" t="s">
        <v>3</v>
      </c>
      <c r="AG143">
        <v>0.02</v>
      </c>
      <c r="AH143">
        <v>2</v>
      </c>
      <c r="AI143">
        <v>72313534</v>
      </c>
      <c r="AJ143">
        <v>132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</row>
    <row r="144" spans="1:44" x14ac:dyDescent="0.2">
      <c r="A144">
        <f>ROW(Source!A141)</f>
        <v>141</v>
      </c>
      <c r="B144">
        <v>72313547</v>
      </c>
      <c r="C144">
        <v>72313523</v>
      </c>
      <c r="D144">
        <v>68854889</v>
      </c>
      <c r="E144">
        <v>1</v>
      </c>
      <c r="F144">
        <v>1</v>
      </c>
      <c r="G144">
        <v>1</v>
      </c>
      <c r="H144">
        <v>3</v>
      </c>
      <c r="I144" t="s">
        <v>1106</v>
      </c>
      <c r="J144" t="s">
        <v>1107</v>
      </c>
      <c r="K144" t="s">
        <v>1108</v>
      </c>
      <c r="L144">
        <v>1339</v>
      </c>
      <c r="N144">
        <v>1007</v>
      </c>
      <c r="O144" t="s">
        <v>231</v>
      </c>
      <c r="P144" t="s">
        <v>231</v>
      </c>
      <c r="Q144">
        <v>1</v>
      </c>
      <c r="X144">
        <v>1E-3</v>
      </c>
      <c r="Y144">
        <v>4442.71</v>
      </c>
      <c r="Z144">
        <v>0</v>
      </c>
      <c r="AA144">
        <v>0</v>
      </c>
      <c r="AB144">
        <v>0</v>
      </c>
      <c r="AC144">
        <v>0</v>
      </c>
      <c r="AD144">
        <v>1</v>
      </c>
      <c r="AE144">
        <v>0</v>
      </c>
      <c r="AF144" t="s">
        <v>3</v>
      </c>
      <c r="AG144">
        <v>1E-3</v>
      </c>
      <c r="AH144">
        <v>2</v>
      </c>
      <c r="AI144">
        <v>72313535</v>
      </c>
      <c r="AJ144">
        <v>133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</row>
    <row r="145" spans="1:44" x14ac:dyDescent="0.2">
      <c r="A145">
        <f>ROW(Source!A141)</f>
        <v>141</v>
      </c>
      <c r="B145">
        <v>72313548</v>
      </c>
      <c r="C145">
        <v>72313523</v>
      </c>
      <c r="D145">
        <v>68777942</v>
      </c>
      <c r="E145">
        <v>117</v>
      </c>
      <c r="F145">
        <v>1</v>
      </c>
      <c r="G145">
        <v>1</v>
      </c>
      <c r="H145">
        <v>3</v>
      </c>
      <c r="I145" t="s">
        <v>1405</v>
      </c>
      <c r="J145" t="s">
        <v>3</v>
      </c>
      <c r="K145" t="s">
        <v>1406</v>
      </c>
      <c r="L145">
        <v>1339</v>
      </c>
      <c r="N145">
        <v>1007</v>
      </c>
      <c r="O145" t="s">
        <v>231</v>
      </c>
      <c r="P145" t="s">
        <v>231</v>
      </c>
      <c r="Q145">
        <v>1</v>
      </c>
      <c r="X145">
        <v>0.04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 t="s">
        <v>3</v>
      </c>
      <c r="AG145">
        <v>0.04</v>
      </c>
      <c r="AH145">
        <v>3</v>
      </c>
      <c r="AI145">
        <v>-1</v>
      </c>
      <c r="AJ145" t="s">
        <v>3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</row>
    <row r="146" spans="1:44" x14ac:dyDescent="0.2">
      <c r="A146">
        <f>ROW(Source!A141)</f>
        <v>141</v>
      </c>
      <c r="B146">
        <v>72313549</v>
      </c>
      <c r="C146">
        <v>72313523</v>
      </c>
      <c r="D146">
        <v>68781078</v>
      </c>
      <c r="E146">
        <v>117</v>
      </c>
      <c r="F146">
        <v>1</v>
      </c>
      <c r="G146">
        <v>1</v>
      </c>
      <c r="H146">
        <v>3</v>
      </c>
      <c r="I146" t="s">
        <v>1407</v>
      </c>
      <c r="J146" t="s">
        <v>3</v>
      </c>
      <c r="K146" t="s">
        <v>1408</v>
      </c>
      <c r="L146">
        <v>1371</v>
      </c>
      <c r="N146">
        <v>1013</v>
      </c>
      <c r="O146" t="s">
        <v>118</v>
      </c>
      <c r="P146" t="s">
        <v>118</v>
      </c>
      <c r="Q146">
        <v>1</v>
      </c>
      <c r="X146">
        <v>1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 t="s">
        <v>3</v>
      </c>
      <c r="AG146">
        <v>1</v>
      </c>
      <c r="AH146">
        <v>3</v>
      </c>
      <c r="AI146">
        <v>-1</v>
      </c>
      <c r="AJ146" t="s">
        <v>3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</row>
    <row r="147" spans="1:44" x14ac:dyDescent="0.2">
      <c r="A147">
        <f>ROW(Source!A141)</f>
        <v>141</v>
      </c>
      <c r="B147">
        <v>72313550</v>
      </c>
      <c r="C147">
        <v>72313523</v>
      </c>
      <c r="D147">
        <v>68781097</v>
      </c>
      <c r="E147">
        <v>117</v>
      </c>
      <c r="F147">
        <v>1</v>
      </c>
      <c r="G147">
        <v>1</v>
      </c>
      <c r="H147">
        <v>3</v>
      </c>
      <c r="I147" t="s">
        <v>1409</v>
      </c>
      <c r="J147" t="s">
        <v>3</v>
      </c>
      <c r="K147" t="s">
        <v>1410</v>
      </c>
      <c r="L147">
        <v>1377</v>
      </c>
      <c r="N147">
        <v>1013</v>
      </c>
      <c r="O147" t="s">
        <v>1411</v>
      </c>
      <c r="P147" t="s">
        <v>1411</v>
      </c>
      <c r="Q147">
        <v>1</v>
      </c>
      <c r="X147">
        <v>1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 t="s">
        <v>3</v>
      </c>
      <c r="AG147">
        <v>1</v>
      </c>
      <c r="AH147">
        <v>3</v>
      </c>
      <c r="AI147">
        <v>-1</v>
      </c>
      <c r="AJ147" t="s">
        <v>3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</row>
    <row r="148" spans="1:44" x14ac:dyDescent="0.2">
      <c r="A148">
        <f>ROW(Source!A143)</f>
        <v>143</v>
      </c>
      <c r="B148">
        <v>72313558</v>
      </c>
      <c r="C148">
        <v>72313552</v>
      </c>
      <c r="D148">
        <v>20056683</v>
      </c>
      <c r="E148">
        <v>117</v>
      </c>
      <c r="F148">
        <v>1</v>
      </c>
      <c r="G148">
        <v>1</v>
      </c>
      <c r="H148">
        <v>1</v>
      </c>
      <c r="I148" t="s">
        <v>1010</v>
      </c>
      <c r="J148" t="s">
        <v>3</v>
      </c>
      <c r="K148" t="s">
        <v>1011</v>
      </c>
      <c r="L148">
        <v>1191</v>
      </c>
      <c r="N148">
        <v>1013</v>
      </c>
      <c r="O148" t="s">
        <v>922</v>
      </c>
      <c r="P148" t="s">
        <v>922</v>
      </c>
      <c r="Q148">
        <v>1</v>
      </c>
      <c r="X148">
        <v>5.7</v>
      </c>
      <c r="Y148">
        <v>0</v>
      </c>
      <c r="Z148">
        <v>0</v>
      </c>
      <c r="AA148">
        <v>0</v>
      </c>
      <c r="AB148">
        <v>404.68</v>
      </c>
      <c r="AC148">
        <v>0</v>
      </c>
      <c r="AD148">
        <v>1</v>
      </c>
      <c r="AE148">
        <v>1</v>
      </c>
      <c r="AF148" t="s">
        <v>3</v>
      </c>
      <c r="AG148">
        <v>5.7</v>
      </c>
      <c r="AH148">
        <v>2</v>
      </c>
      <c r="AI148">
        <v>72313553</v>
      </c>
      <c r="AJ148">
        <v>134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</row>
    <row r="149" spans="1:44" x14ac:dyDescent="0.2">
      <c r="A149">
        <f>ROW(Source!A143)</f>
        <v>143</v>
      </c>
      <c r="B149">
        <v>72313559</v>
      </c>
      <c r="C149">
        <v>72313552</v>
      </c>
      <c r="D149">
        <v>68783264</v>
      </c>
      <c r="E149">
        <v>1</v>
      </c>
      <c r="F149">
        <v>1</v>
      </c>
      <c r="G149">
        <v>1</v>
      </c>
      <c r="H149">
        <v>2</v>
      </c>
      <c r="I149" t="s">
        <v>1012</v>
      </c>
      <c r="J149" t="s">
        <v>1013</v>
      </c>
      <c r="K149" t="s">
        <v>1014</v>
      </c>
      <c r="L149">
        <v>1368</v>
      </c>
      <c r="N149">
        <v>1011</v>
      </c>
      <c r="O149" t="s">
        <v>926</v>
      </c>
      <c r="P149" t="s">
        <v>926</v>
      </c>
      <c r="Q149">
        <v>1</v>
      </c>
      <c r="X149">
        <v>0.9</v>
      </c>
      <c r="Y149">
        <v>0</v>
      </c>
      <c r="Z149">
        <v>345.9</v>
      </c>
      <c r="AA149">
        <v>0</v>
      </c>
      <c r="AB149">
        <v>0</v>
      </c>
      <c r="AC149">
        <v>0</v>
      </c>
      <c r="AD149">
        <v>1</v>
      </c>
      <c r="AE149">
        <v>0</v>
      </c>
      <c r="AF149" t="s">
        <v>3</v>
      </c>
      <c r="AG149">
        <v>0.9</v>
      </c>
      <c r="AH149">
        <v>2</v>
      </c>
      <c r="AI149">
        <v>72313554</v>
      </c>
      <c r="AJ149">
        <v>135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</row>
    <row r="150" spans="1:44" x14ac:dyDescent="0.2">
      <c r="A150">
        <f>ROW(Source!A143)</f>
        <v>143</v>
      </c>
      <c r="B150">
        <v>72313560</v>
      </c>
      <c r="C150">
        <v>72313552</v>
      </c>
      <c r="D150">
        <v>68784085</v>
      </c>
      <c r="E150">
        <v>1</v>
      </c>
      <c r="F150">
        <v>1</v>
      </c>
      <c r="G150">
        <v>1</v>
      </c>
      <c r="H150">
        <v>2</v>
      </c>
      <c r="I150" t="s">
        <v>1015</v>
      </c>
      <c r="J150" t="s">
        <v>1016</v>
      </c>
      <c r="K150" t="s">
        <v>1017</v>
      </c>
      <c r="L150">
        <v>1368</v>
      </c>
      <c r="N150">
        <v>1011</v>
      </c>
      <c r="O150" t="s">
        <v>926</v>
      </c>
      <c r="P150" t="s">
        <v>926</v>
      </c>
      <c r="Q150">
        <v>1</v>
      </c>
      <c r="X150">
        <v>0.48</v>
      </c>
      <c r="Y150">
        <v>0</v>
      </c>
      <c r="Z150">
        <v>27.13</v>
      </c>
      <c r="AA150">
        <v>0</v>
      </c>
      <c r="AB150">
        <v>0</v>
      </c>
      <c r="AC150">
        <v>0</v>
      </c>
      <c r="AD150">
        <v>1</v>
      </c>
      <c r="AE150">
        <v>0</v>
      </c>
      <c r="AF150" t="s">
        <v>3</v>
      </c>
      <c r="AG150">
        <v>0.48</v>
      </c>
      <c r="AH150">
        <v>2</v>
      </c>
      <c r="AI150">
        <v>72313555</v>
      </c>
      <c r="AJ150">
        <v>136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</row>
    <row r="151" spans="1:44" x14ac:dyDescent="0.2">
      <c r="A151">
        <f>ROW(Source!A143)</f>
        <v>143</v>
      </c>
      <c r="B151">
        <v>72313561</v>
      </c>
      <c r="C151">
        <v>72313552</v>
      </c>
      <c r="D151">
        <v>68782110</v>
      </c>
      <c r="E151">
        <v>117</v>
      </c>
      <c r="F151">
        <v>1</v>
      </c>
      <c r="G151">
        <v>1</v>
      </c>
      <c r="H151">
        <v>3</v>
      </c>
      <c r="I151" t="s">
        <v>1380</v>
      </c>
      <c r="J151" t="s">
        <v>3</v>
      </c>
      <c r="K151" t="s">
        <v>1381</v>
      </c>
      <c r="L151">
        <v>1301</v>
      </c>
      <c r="N151">
        <v>1003</v>
      </c>
      <c r="O151" t="s">
        <v>113</v>
      </c>
      <c r="P151" t="s">
        <v>113</v>
      </c>
      <c r="Q151">
        <v>1</v>
      </c>
      <c r="X151">
        <v>100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 t="s">
        <v>3</v>
      </c>
      <c r="AG151">
        <v>100</v>
      </c>
      <c r="AH151">
        <v>3</v>
      </c>
      <c r="AI151">
        <v>-1</v>
      </c>
      <c r="AJ151" t="s">
        <v>3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</row>
    <row r="152" spans="1:44" x14ac:dyDescent="0.2">
      <c r="A152">
        <f>ROW(Source!A143)</f>
        <v>143</v>
      </c>
      <c r="B152">
        <v>72313562</v>
      </c>
      <c r="C152">
        <v>72313552</v>
      </c>
      <c r="D152">
        <v>68894955</v>
      </c>
      <c r="E152">
        <v>1</v>
      </c>
      <c r="F152">
        <v>1</v>
      </c>
      <c r="G152">
        <v>1</v>
      </c>
      <c r="H152">
        <v>3</v>
      </c>
      <c r="I152" t="s">
        <v>1018</v>
      </c>
      <c r="J152" t="s">
        <v>1019</v>
      </c>
      <c r="K152" t="s">
        <v>1020</v>
      </c>
      <c r="L152">
        <v>1371</v>
      </c>
      <c r="N152">
        <v>1013</v>
      </c>
      <c r="O152" t="s">
        <v>118</v>
      </c>
      <c r="P152" t="s">
        <v>118</v>
      </c>
      <c r="Q152">
        <v>1</v>
      </c>
      <c r="X152">
        <v>0.2</v>
      </c>
      <c r="Y152">
        <v>68.48</v>
      </c>
      <c r="Z152">
        <v>0</v>
      </c>
      <c r="AA152">
        <v>0</v>
      </c>
      <c r="AB152">
        <v>0</v>
      </c>
      <c r="AC152">
        <v>0</v>
      </c>
      <c r="AD152">
        <v>1</v>
      </c>
      <c r="AE152">
        <v>0</v>
      </c>
      <c r="AF152" t="s">
        <v>3</v>
      </c>
      <c r="AG152">
        <v>0.2</v>
      </c>
      <c r="AH152">
        <v>2</v>
      </c>
      <c r="AI152">
        <v>72313557</v>
      </c>
      <c r="AJ152">
        <v>138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</row>
    <row r="153" spans="1:44" x14ac:dyDescent="0.2">
      <c r="A153">
        <f>ROW(Source!A145)</f>
        <v>145</v>
      </c>
      <c r="B153">
        <v>72313579</v>
      </c>
      <c r="C153">
        <v>72313564</v>
      </c>
      <c r="D153">
        <v>68776566</v>
      </c>
      <c r="E153">
        <v>117</v>
      </c>
      <c r="F153">
        <v>1</v>
      </c>
      <c r="G153">
        <v>1</v>
      </c>
      <c r="H153">
        <v>1</v>
      </c>
      <c r="I153" t="s">
        <v>1035</v>
      </c>
      <c r="J153" t="s">
        <v>3</v>
      </c>
      <c r="K153" t="s">
        <v>1036</v>
      </c>
      <c r="L153">
        <v>1369</v>
      </c>
      <c r="N153">
        <v>1013</v>
      </c>
      <c r="O153" t="s">
        <v>1037</v>
      </c>
      <c r="P153" t="s">
        <v>1037</v>
      </c>
      <c r="Q153">
        <v>1</v>
      </c>
      <c r="X153">
        <v>45.66</v>
      </c>
      <c r="Y153">
        <v>0</v>
      </c>
      <c r="Z153">
        <v>0</v>
      </c>
      <c r="AA153">
        <v>0</v>
      </c>
      <c r="AB153">
        <v>298.04000000000002</v>
      </c>
      <c r="AC153">
        <v>0</v>
      </c>
      <c r="AD153">
        <v>1</v>
      </c>
      <c r="AE153">
        <v>1</v>
      </c>
      <c r="AF153" t="s">
        <v>3</v>
      </c>
      <c r="AG153">
        <v>45.66</v>
      </c>
      <c r="AH153">
        <v>2</v>
      </c>
      <c r="AI153">
        <v>72313565</v>
      </c>
      <c r="AJ153">
        <v>139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</row>
    <row r="154" spans="1:44" x14ac:dyDescent="0.2">
      <c r="A154">
        <f>ROW(Source!A145)</f>
        <v>145</v>
      </c>
      <c r="B154">
        <v>72313580</v>
      </c>
      <c r="C154">
        <v>72313564</v>
      </c>
      <c r="D154">
        <v>68776568</v>
      </c>
      <c r="E154">
        <v>117</v>
      </c>
      <c r="F154">
        <v>1</v>
      </c>
      <c r="G154">
        <v>1</v>
      </c>
      <c r="H154">
        <v>1</v>
      </c>
      <c r="I154" t="s">
        <v>1109</v>
      </c>
      <c r="J154" t="s">
        <v>3</v>
      </c>
      <c r="K154" t="s">
        <v>1110</v>
      </c>
      <c r="L154">
        <v>1369</v>
      </c>
      <c r="N154">
        <v>1013</v>
      </c>
      <c r="O154" t="s">
        <v>1037</v>
      </c>
      <c r="P154" t="s">
        <v>1037</v>
      </c>
      <c r="Q154">
        <v>1</v>
      </c>
      <c r="X154">
        <v>135.96</v>
      </c>
      <c r="Y154">
        <v>0</v>
      </c>
      <c r="Z154">
        <v>0</v>
      </c>
      <c r="AA154">
        <v>0</v>
      </c>
      <c r="AB154">
        <v>325.38</v>
      </c>
      <c r="AC154">
        <v>0</v>
      </c>
      <c r="AD154">
        <v>1</v>
      </c>
      <c r="AE154">
        <v>1</v>
      </c>
      <c r="AF154" t="s">
        <v>3</v>
      </c>
      <c r="AG154">
        <v>135.96</v>
      </c>
      <c r="AH154">
        <v>2</v>
      </c>
      <c r="AI154">
        <v>72313566</v>
      </c>
      <c r="AJ154">
        <v>140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</row>
    <row r="155" spans="1:44" x14ac:dyDescent="0.2">
      <c r="A155">
        <f>ROW(Source!A145)</f>
        <v>145</v>
      </c>
      <c r="B155">
        <v>72313581</v>
      </c>
      <c r="C155">
        <v>72313564</v>
      </c>
      <c r="D155">
        <v>68776572</v>
      </c>
      <c r="E155">
        <v>117</v>
      </c>
      <c r="F155">
        <v>1</v>
      </c>
      <c r="G155">
        <v>1</v>
      </c>
      <c r="H155">
        <v>1</v>
      </c>
      <c r="I155" t="s">
        <v>1038</v>
      </c>
      <c r="J155" t="s">
        <v>3</v>
      </c>
      <c r="K155" t="s">
        <v>1039</v>
      </c>
      <c r="L155">
        <v>1369</v>
      </c>
      <c r="N155">
        <v>1013</v>
      </c>
      <c r="O155" t="s">
        <v>1037</v>
      </c>
      <c r="P155" t="s">
        <v>1037</v>
      </c>
      <c r="Q155">
        <v>1</v>
      </c>
      <c r="X155">
        <v>79.31</v>
      </c>
      <c r="Y155">
        <v>0</v>
      </c>
      <c r="Z155">
        <v>0</v>
      </c>
      <c r="AA155">
        <v>0</v>
      </c>
      <c r="AB155">
        <v>366.4</v>
      </c>
      <c r="AC155">
        <v>0</v>
      </c>
      <c r="AD155">
        <v>1</v>
      </c>
      <c r="AE155">
        <v>1</v>
      </c>
      <c r="AF155" t="s">
        <v>3</v>
      </c>
      <c r="AG155">
        <v>79.31</v>
      </c>
      <c r="AH155">
        <v>2</v>
      </c>
      <c r="AI155">
        <v>72313567</v>
      </c>
      <c r="AJ155">
        <v>141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</row>
    <row r="156" spans="1:44" x14ac:dyDescent="0.2">
      <c r="A156">
        <f>ROW(Source!A145)</f>
        <v>145</v>
      </c>
      <c r="B156">
        <v>72313582</v>
      </c>
      <c r="C156">
        <v>72313564</v>
      </c>
      <c r="D156">
        <v>68776576</v>
      </c>
      <c r="E156">
        <v>117</v>
      </c>
      <c r="F156">
        <v>1</v>
      </c>
      <c r="G156">
        <v>1</v>
      </c>
      <c r="H156">
        <v>1</v>
      </c>
      <c r="I156" t="s">
        <v>1084</v>
      </c>
      <c r="J156" t="s">
        <v>3</v>
      </c>
      <c r="K156" t="s">
        <v>1085</v>
      </c>
      <c r="L156">
        <v>1369</v>
      </c>
      <c r="N156">
        <v>1013</v>
      </c>
      <c r="O156" t="s">
        <v>1037</v>
      </c>
      <c r="P156" t="s">
        <v>1037</v>
      </c>
      <c r="Q156">
        <v>1</v>
      </c>
      <c r="X156">
        <v>60.51</v>
      </c>
      <c r="Y156">
        <v>0</v>
      </c>
      <c r="Z156">
        <v>0</v>
      </c>
      <c r="AA156">
        <v>0</v>
      </c>
      <c r="AB156">
        <v>421.08</v>
      </c>
      <c r="AC156">
        <v>0</v>
      </c>
      <c r="AD156">
        <v>1</v>
      </c>
      <c r="AE156">
        <v>1</v>
      </c>
      <c r="AF156" t="s">
        <v>3</v>
      </c>
      <c r="AG156">
        <v>60.51</v>
      </c>
      <c r="AH156">
        <v>2</v>
      </c>
      <c r="AI156">
        <v>72313568</v>
      </c>
      <c r="AJ156">
        <v>142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</row>
    <row r="157" spans="1:44" x14ac:dyDescent="0.2">
      <c r="A157">
        <f>ROW(Source!A145)</f>
        <v>145</v>
      </c>
      <c r="B157">
        <v>72313583</v>
      </c>
      <c r="C157">
        <v>72313564</v>
      </c>
      <c r="D157">
        <v>68776578</v>
      </c>
      <c r="E157">
        <v>117</v>
      </c>
      <c r="F157">
        <v>1</v>
      </c>
      <c r="G157">
        <v>1</v>
      </c>
      <c r="H157">
        <v>1</v>
      </c>
      <c r="I157" t="s">
        <v>1111</v>
      </c>
      <c r="J157" t="s">
        <v>3</v>
      </c>
      <c r="K157" t="s">
        <v>1112</v>
      </c>
      <c r="L157">
        <v>1369</v>
      </c>
      <c r="N157">
        <v>1013</v>
      </c>
      <c r="O157" t="s">
        <v>1037</v>
      </c>
      <c r="P157" t="s">
        <v>1037</v>
      </c>
      <c r="Q157">
        <v>1</v>
      </c>
      <c r="X157">
        <v>46.35</v>
      </c>
      <c r="Y157">
        <v>0</v>
      </c>
      <c r="Z157">
        <v>0</v>
      </c>
      <c r="AA157">
        <v>0</v>
      </c>
      <c r="AB157">
        <v>492.17</v>
      </c>
      <c r="AC157">
        <v>0</v>
      </c>
      <c r="AD157">
        <v>1</v>
      </c>
      <c r="AE157">
        <v>1</v>
      </c>
      <c r="AF157" t="s">
        <v>3</v>
      </c>
      <c r="AG157">
        <v>46.35</v>
      </c>
      <c r="AH157">
        <v>2</v>
      </c>
      <c r="AI157">
        <v>72313569</v>
      </c>
      <c r="AJ157">
        <v>143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</row>
    <row r="158" spans="1:44" x14ac:dyDescent="0.2">
      <c r="A158">
        <f>ROW(Source!A145)</f>
        <v>145</v>
      </c>
      <c r="B158">
        <v>72313584</v>
      </c>
      <c r="C158">
        <v>72313564</v>
      </c>
      <c r="D158">
        <v>20049115</v>
      </c>
      <c r="E158">
        <v>117</v>
      </c>
      <c r="F158">
        <v>1</v>
      </c>
      <c r="G158">
        <v>1</v>
      </c>
      <c r="H158">
        <v>1</v>
      </c>
      <c r="I158" t="s">
        <v>920</v>
      </c>
      <c r="J158" t="s">
        <v>3</v>
      </c>
      <c r="K158" t="s">
        <v>921</v>
      </c>
      <c r="L158">
        <v>1191</v>
      </c>
      <c r="N158">
        <v>1013</v>
      </c>
      <c r="O158" t="s">
        <v>922</v>
      </c>
      <c r="P158" t="s">
        <v>922</v>
      </c>
      <c r="Q158">
        <v>1</v>
      </c>
      <c r="X158">
        <v>78.069999999999993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1</v>
      </c>
      <c r="AE158">
        <v>2</v>
      </c>
      <c r="AF158" t="s">
        <v>3</v>
      </c>
      <c r="AG158">
        <v>78.069999999999993</v>
      </c>
      <c r="AH158">
        <v>2</v>
      </c>
      <c r="AI158">
        <v>72313570</v>
      </c>
      <c r="AJ158">
        <v>144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</row>
    <row r="159" spans="1:44" x14ac:dyDescent="0.2">
      <c r="A159">
        <f>ROW(Source!A145)</f>
        <v>145</v>
      </c>
      <c r="B159">
        <v>72313585</v>
      </c>
      <c r="C159">
        <v>72313564</v>
      </c>
      <c r="D159">
        <v>68784047</v>
      </c>
      <c r="E159">
        <v>1</v>
      </c>
      <c r="F159">
        <v>1</v>
      </c>
      <c r="G159">
        <v>1</v>
      </c>
      <c r="H159">
        <v>2</v>
      </c>
      <c r="I159" t="s">
        <v>978</v>
      </c>
      <c r="J159" t="s">
        <v>979</v>
      </c>
      <c r="K159" t="s">
        <v>980</v>
      </c>
      <c r="L159">
        <v>1368</v>
      </c>
      <c r="N159">
        <v>1011</v>
      </c>
      <c r="O159" t="s">
        <v>926</v>
      </c>
      <c r="P159" t="s">
        <v>926</v>
      </c>
      <c r="Q159">
        <v>1</v>
      </c>
      <c r="X159">
        <v>0.32</v>
      </c>
      <c r="Y159">
        <v>0</v>
      </c>
      <c r="Z159">
        <v>683.1</v>
      </c>
      <c r="AA159">
        <v>366.4</v>
      </c>
      <c r="AB159">
        <v>0</v>
      </c>
      <c r="AC159">
        <v>0</v>
      </c>
      <c r="AD159">
        <v>1</v>
      </c>
      <c r="AE159">
        <v>0</v>
      </c>
      <c r="AF159" t="s">
        <v>3</v>
      </c>
      <c r="AG159">
        <v>0.32</v>
      </c>
      <c r="AH159">
        <v>2</v>
      </c>
      <c r="AI159">
        <v>72313571</v>
      </c>
      <c r="AJ159">
        <v>145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</row>
    <row r="160" spans="1:44" x14ac:dyDescent="0.2">
      <c r="A160">
        <f>ROW(Source!A145)</f>
        <v>145</v>
      </c>
      <c r="B160">
        <v>72313586</v>
      </c>
      <c r="C160">
        <v>72313564</v>
      </c>
      <c r="D160">
        <v>68784200</v>
      </c>
      <c r="E160">
        <v>1</v>
      </c>
      <c r="F160">
        <v>1</v>
      </c>
      <c r="G160">
        <v>1</v>
      </c>
      <c r="H160">
        <v>2</v>
      </c>
      <c r="I160" t="s">
        <v>1007</v>
      </c>
      <c r="J160" t="s">
        <v>1008</v>
      </c>
      <c r="K160" t="s">
        <v>1009</v>
      </c>
      <c r="L160">
        <v>1368</v>
      </c>
      <c r="N160">
        <v>1011</v>
      </c>
      <c r="O160" t="s">
        <v>926</v>
      </c>
      <c r="P160" t="s">
        <v>926</v>
      </c>
      <c r="Q160">
        <v>1</v>
      </c>
      <c r="X160">
        <v>32.75</v>
      </c>
      <c r="Y160">
        <v>0</v>
      </c>
      <c r="Z160">
        <v>1069.08</v>
      </c>
      <c r="AA160">
        <v>421.08</v>
      </c>
      <c r="AB160">
        <v>0</v>
      </c>
      <c r="AC160">
        <v>0</v>
      </c>
      <c r="AD160">
        <v>1</v>
      </c>
      <c r="AE160">
        <v>0</v>
      </c>
      <c r="AF160" t="s">
        <v>3</v>
      </c>
      <c r="AG160">
        <v>32.75</v>
      </c>
      <c r="AH160">
        <v>2</v>
      </c>
      <c r="AI160">
        <v>72313572</v>
      </c>
      <c r="AJ160">
        <v>146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</row>
    <row r="161" spans="1:44" x14ac:dyDescent="0.2">
      <c r="A161">
        <f>ROW(Source!A145)</f>
        <v>145</v>
      </c>
      <c r="B161">
        <v>72313587</v>
      </c>
      <c r="C161">
        <v>72313564</v>
      </c>
      <c r="D161">
        <v>68784255</v>
      </c>
      <c r="E161">
        <v>1</v>
      </c>
      <c r="F161">
        <v>1</v>
      </c>
      <c r="G161">
        <v>1</v>
      </c>
      <c r="H161">
        <v>2</v>
      </c>
      <c r="I161" t="s">
        <v>944</v>
      </c>
      <c r="J161" t="s">
        <v>945</v>
      </c>
      <c r="K161" t="s">
        <v>946</v>
      </c>
      <c r="L161">
        <v>1368</v>
      </c>
      <c r="N161">
        <v>1011</v>
      </c>
      <c r="O161" t="s">
        <v>926</v>
      </c>
      <c r="P161" t="s">
        <v>926</v>
      </c>
      <c r="Q161">
        <v>1</v>
      </c>
      <c r="X161">
        <v>45</v>
      </c>
      <c r="Y161">
        <v>0</v>
      </c>
      <c r="Z161">
        <v>428.64</v>
      </c>
      <c r="AA161">
        <v>366.4</v>
      </c>
      <c r="AB161">
        <v>0</v>
      </c>
      <c r="AC161">
        <v>0</v>
      </c>
      <c r="AD161">
        <v>1</v>
      </c>
      <c r="AE161">
        <v>0</v>
      </c>
      <c r="AF161" t="s">
        <v>3</v>
      </c>
      <c r="AG161">
        <v>45</v>
      </c>
      <c r="AH161">
        <v>2</v>
      </c>
      <c r="AI161">
        <v>72313573</v>
      </c>
      <c r="AJ161">
        <v>147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</row>
    <row r="162" spans="1:44" x14ac:dyDescent="0.2">
      <c r="A162">
        <f>ROW(Source!A145)</f>
        <v>145</v>
      </c>
      <c r="B162">
        <v>72313588</v>
      </c>
      <c r="C162">
        <v>72313564</v>
      </c>
      <c r="D162">
        <v>68851323</v>
      </c>
      <c r="E162">
        <v>1</v>
      </c>
      <c r="F162">
        <v>1</v>
      </c>
      <c r="G162">
        <v>1</v>
      </c>
      <c r="H162">
        <v>3</v>
      </c>
      <c r="I162" t="s">
        <v>951</v>
      </c>
      <c r="J162" t="s">
        <v>952</v>
      </c>
      <c r="K162" t="s">
        <v>953</v>
      </c>
      <c r="L162">
        <v>1383</v>
      </c>
      <c r="N162">
        <v>1013</v>
      </c>
      <c r="O162" t="s">
        <v>954</v>
      </c>
      <c r="P162" t="s">
        <v>954</v>
      </c>
      <c r="Q162">
        <v>1</v>
      </c>
      <c r="X162">
        <v>28.58</v>
      </c>
      <c r="Y162">
        <v>9.35</v>
      </c>
      <c r="Z162">
        <v>0</v>
      </c>
      <c r="AA162">
        <v>0</v>
      </c>
      <c r="AB162">
        <v>0</v>
      </c>
      <c r="AC162">
        <v>0</v>
      </c>
      <c r="AD162">
        <v>1</v>
      </c>
      <c r="AE162">
        <v>0</v>
      </c>
      <c r="AF162" t="s">
        <v>3</v>
      </c>
      <c r="AG162">
        <v>28.58</v>
      </c>
      <c r="AH162">
        <v>2</v>
      </c>
      <c r="AI162">
        <v>72313574</v>
      </c>
      <c r="AJ162">
        <v>148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</row>
    <row r="163" spans="1:44" x14ac:dyDescent="0.2">
      <c r="A163">
        <f>ROW(Source!A145)</f>
        <v>145</v>
      </c>
      <c r="B163">
        <v>72313589</v>
      </c>
      <c r="C163">
        <v>72313564</v>
      </c>
      <c r="D163">
        <v>68852066</v>
      </c>
      <c r="E163">
        <v>1</v>
      </c>
      <c r="F163">
        <v>1</v>
      </c>
      <c r="G163">
        <v>1</v>
      </c>
      <c r="H163">
        <v>3</v>
      </c>
      <c r="I163" t="s">
        <v>955</v>
      </c>
      <c r="J163" t="s">
        <v>956</v>
      </c>
      <c r="K163" t="s">
        <v>957</v>
      </c>
      <c r="L163">
        <v>1346</v>
      </c>
      <c r="N163">
        <v>1009</v>
      </c>
      <c r="O163" t="s">
        <v>443</v>
      </c>
      <c r="P163" t="s">
        <v>443</v>
      </c>
      <c r="Q163">
        <v>1</v>
      </c>
      <c r="X163">
        <v>14.42</v>
      </c>
      <c r="Y163">
        <v>155.63</v>
      </c>
      <c r="Z163">
        <v>0</v>
      </c>
      <c r="AA163">
        <v>0</v>
      </c>
      <c r="AB163">
        <v>0</v>
      </c>
      <c r="AC163">
        <v>0</v>
      </c>
      <c r="AD163">
        <v>1</v>
      </c>
      <c r="AE163">
        <v>0</v>
      </c>
      <c r="AF163" t="s">
        <v>3</v>
      </c>
      <c r="AG163">
        <v>14.42</v>
      </c>
      <c r="AH163">
        <v>2</v>
      </c>
      <c r="AI163">
        <v>72313575</v>
      </c>
      <c r="AJ163">
        <v>149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</row>
    <row r="164" spans="1:44" x14ac:dyDescent="0.2">
      <c r="A164">
        <f>ROW(Source!A145)</f>
        <v>145</v>
      </c>
      <c r="B164">
        <v>72313590</v>
      </c>
      <c r="C164">
        <v>72313564</v>
      </c>
      <c r="D164">
        <v>68853328</v>
      </c>
      <c r="E164">
        <v>1</v>
      </c>
      <c r="F164">
        <v>1</v>
      </c>
      <c r="G164">
        <v>1</v>
      </c>
      <c r="H164">
        <v>3</v>
      </c>
      <c r="I164" t="s">
        <v>1113</v>
      </c>
      <c r="J164" t="s">
        <v>1114</v>
      </c>
      <c r="K164" t="s">
        <v>1115</v>
      </c>
      <c r="L164">
        <v>1371</v>
      </c>
      <c r="N164">
        <v>1013</v>
      </c>
      <c r="O164" t="s">
        <v>118</v>
      </c>
      <c r="P164" t="s">
        <v>118</v>
      </c>
      <c r="Q164">
        <v>1</v>
      </c>
      <c r="X164">
        <v>0.52</v>
      </c>
      <c r="Y164">
        <v>104.63</v>
      </c>
      <c r="Z164">
        <v>0</v>
      </c>
      <c r="AA164">
        <v>0</v>
      </c>
      <c r="AB164">
        <v>0</v>
      </c>
      <c r="AC164">
        <v>0</v>
      </c>
      <c r="AD164">
        <v>1</v>
      </c>
      <c r="AE164">
        <v>0</v>
      </c>
      <c r="AF164" t="s">
        <v>3</v>
      </c>
      <c r="AG164">
        <v>0.52</v>
      </c>
      <c r="AH164">
        <v>2</v>
      </c>
      <c r="AI164">
        <v>72313576</v>
      </c>
      <c r="AJ164">
        <v>150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</row>
    <row r="165" spans="1:44" x14ac:dyDescent="0.2">
      <c r="A165">
        <f>ROW(Source!A145)</f>
        <v>145</v>
      </c>
      <c r="B165">
        <v>72313591</v>
      </c>
      <c r="C165">
        <v>72313564</v>
      </c>
      <c r="D165">
        <v>68862397</v>
      </c>
      <c r="E165">
        <v>1</v>
      </c>
      <c r="F165">
        <v>1</v>
      </c>
      <c r="G165">
        <v>1</v>
      </c>
      <c r="H165">
        <v>3</v>
      </c>
      <c r="I165" t="s">
        <v>1116</v>
      </c>
      <c r="J165" t="s">
        <v>1117</v>
      </c>
      <c r="K165" t="s">
        <v>1118</v>
      </c>
      <c r="L165">
        <v>1339</v>
      </c>
      <c r="N165">
        <v>1007</v>
      </c>
      <c r="O165" t="s">
        <v>231</v>
      </c>
      <c r="P165" t="s">
        <v>231</v>
      </c>
      <c r="Q165">
        <v>1</v>
      </c>
      <c r="X165">
        <v>0.46</v>
      </c>
      <c r="Y165">
        <v>16655</v>
      </c>
      <c r="Z165">
        <v>0</v>
      </c>
      <c r="AA165">
        <v>0</v>
      </c>
      <c r="AB165">
        <v>0</v>
      </c>
      <c r="AC165">
        <v>0</v>
      </c>
      <c r="AD165">
        <v>1</v>
      </c>
      <c r="AE165">
        <v>0</v>
      </c>
      <c r="AF165" t="s">
        <v>3</v>
      </c>
      <c r="AG165">
        <v>0.46</v>
      </c>
      <c r="AH165">
        <v>2</v>
      </c>
      <c r="AI165">
        <v>72313577</v>
      </c>
      <c r="AJ165">
        <v>151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</row>
    <row r="166" spans="1:44" x14ac:dyDescent="0.2">
      <c r="A166">
        <f>ROW(Source!A145)</f>
        <v>145</v>
      </c>
      <c r="B166">
        <v>72313592</v>
      </c>
      <c r="C166">
        <v>72313564</v>
      </c>
      <c r="D166">
        <v>68781805</v>
      </c>
      <c r="E166">
        <v>117</v>
      </c>
      <c r="F166">
        <v>1</v>
      </c>
      <c r="G166">
        <v>1</v>
      </c>
      <c r="H166">
        <v>3</v>
      </c>
      <c r="I166" t="s">
        <v>1374</v>
      </c>
      <c r="J166" t="s">
        <v>3</v>
      </c>
      <c r="K166" t="s">
        <v>1385</v>
      </c>
      <c r="L166">
        <v>1301</v>
      </c>
      <c r="N166">
        <v>1003</v>
      </c>
      <c r="O166" t="s">
        <v>113</v>
      </c>
      <c r="P166" t="s">
        <v>113</v>
      </c>
      <c r="Q166">
        <v>1</v>
      </c>
      <c r="X166">
        <v>1010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 t="s">
        <v>3</v>
      </c>
      <c r="AG166">
        <v>1010</v>
      </c>
      <c r="AH166">
        <v>3</v>
      </c>
      <c r="AI166">
        <v>-1</v>
      </c>
      <c r="AJ166" t="s">
        <v>3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</row>
    <row r="167" spans="1:44" x14ac:dyDescent="0.2">
      <c r="A167">
        <f>ROW(Source!A147)</f>
        <v>147</v>
      </c>
      <c r="B167">
        <v>72313602</v>
      </c>
      <c r="C167">
        <v>72313594</v>
      </c>
      <c r="D167">
        <v>20066464</v>
      </c>
      <c r="E167">
        <v>117</v>
      </c>
      <c r="F167">
        <v>1</v>
      </c>
      <c r="G167">
        <v>1</v>
      </c>
      <c r="H167">
        <v>1</v>
      </c>
      <c r="I167" t="s">
        <v>1119</v>
      </c>
      <c r="J167" t="s">
        <v>3</v>
      </c>
      <c r="K167" t="s">
        <v>1120</v>
      </c>
      <c r="L167">
        <v>1191</v>
      </c>
      <c r="N167">
        <v>1013</v>
      </c>
      <c r="O167" t="s">
        <v>922</v>
      </c>
      <c r="P167" t="s">
        <v>922</v>
      </c>
      <c r="Q167">
        <v>1</v>
      </c>
      <c r="X167">
        <v>0.39</v>
      </c>
      <c r="Y167">
        <v>0</v>
      </c>
      <c r="Z167">
        <v>0</v>
      </c>
      <c r="AA167">
        <v>0</v>
      </c>
      <c r="AB167">
        <v>371.86</v>
      </c>
      <c r="AC167">
        <v>0</v>
      </c>
      <c r="AD167">
        <v>1</v>
      </c>
      <c r="AE167">
        <v>1</v>
      </c>
      <c r="AF167" t="s">
        <v>3</v>
      </c>
      <c r="AG167">
        <v>0.39</v>
      </c>
      <c r="AH167">
        <v>2</v>
      </c>
      <c r="AI167">
        <v>72313595</v>
      </c>
      <c r="AJ167">
        <v>153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</row>
    <row r="168" spans="1:44" x14ac:dyDescent="0.2">
      <c r="A168">
        <f>ROW(Source!A147)</f>
        <v>147</v>
      </c>
      <c r="B168">
        <v>72313603</v>
      </c>
      <c r="C168">
        <v>72313594</v>
      </c>
      <c r="D168">
        <v>68784201</v>
      </c>
      <c r="E168">
        <v>1</v>
      </c>
      <c r="F168">
        <v>1</v>
      </c>
      <c r="G168">
        <v>1</v>
      </c>
      <c r="H168">
        <v>2</v>
      </c>
      <c r="I168" t="s">
        <v>1121</v>
      </c>
      <c r="J168" t="s">
        <v>1122</v>
      </c>
      <c r="K168" t="s">
        <v>1123</v>
      </c>
      <c r="L168">
        <v>1368</v>
      </c>
      <c r="N168">
        <v>1011</v>
      </c>
      <c r="O168" t="s">
        <v>926</v>
      </c>
      <c r="P168" t="s">
        <v>926</v>
      </c>
      <c r="Q168">
        <v>1</v>
      </c>
      <c r="X168">
        <v>0.12</v>
      </c>
      <c r="Y168">
        <v>0</v>
      </c>
      <c r="Z168">
        <v>116.93</v>
      </c>
      <c r="AA168">
        <v>0</v>
      </c>
      <c r="AB168">
        <v>0</v>
      </c>
      <c r="AC168">
        <v>0</v>
      </c>
      <c r="AD168">
        <v>1</v>
      </c>
      <c r="AE168">
        <v>0</v>
      </c>
      <c r="AF168" t="s">
        <v>3</v>
      </c>
      <c r="AG168">
        <v>0.12</v>
      </c>
      <c r="AH168">
        <v>2</v>
      </c>
      <c r="AI168">
        <v>72313596</v>
      </c>
      <c r="AJ168">
        <v>154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</row>
    <row r="169" spans="1:44" x14ac:dyDescent="0.2">
      <c r="A169">
        <f>ROW(Source!A147)</f>
        <v>147</v>
      </c>
      <c r="B169">
        <v>72313604</v>
      </c>
      <c r="C169">
        <v>72313594</v>
      </c>
      <c r="D169">
        <v>68784203</v>
      </c>
      <c r="E169">
        <v>1</v>
      </c>
      <c r="F169">
        <v>1</v>
      </c>
      <c r="G169">
        <v>1</v>
      </c>
      <c r="H169">
        <v>2</v>
      </c>
      <c r="I169" t="s">
        <v>1023</v>
      </c>
      <c r="J169" t="s">
        <v>1024</v>
      </c>
      <c r="K169" t="s">
        <v>1025</v>
      </c>
      <c r="L169">
        <v>1368</v>
      </c>
      <c r="N169">
        <v>1011</v>
      </c>
      <c r="O169" t="s">
        <v>926</v>
      </c>
      <c r="P169" t="s">
        <v>926</v>
      </c>
      <c r="Q169">
        <v>1</v>
      </c>
      <c r="X169">
        <v>0.15</v>
      </c>
      <c r="Y169">
        <v>0</v>
      </c>
      <c r="Z169">
        <v>8.6300000000000008</v>
      </c>
      <c r="AA169">
        <v>0</v>
      </c>
      <c r="AB169">
        <v>0</v>
      </c>
      <c r="AC169">
        <v>0</v>
      </c>
      <c r="AD169">
        <v>1</v>
      </c>
      <c r="AE169">
        <v>0</v>
      </c>
      <c r="AF169" t="s">
        <v>3</v>
      </c>
      <c r="AG169">
        <v>0.15</v>
      </c>
      <c r="AH169">
        <v>2</v>
      </c>
      <c r="AI169">
        <v>72313597</v>
      </c>
      <c r="AJ169">
        <v>155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</row>
    <row r="170" spans="1:44" x14ac:dyDescent="0.2">
      <c r="A170">
        <f>ROW(Source!A147)</f>
        <v>147</v>
      </c>
      <c r="B170">
        <v>72313605</v>
      </c>
      <c r="C170">
        <v>72313594</v>
      </c>
      <c r="D170">
        <v>68784225</v>
      </c>
      <c r="E170">
        <v>1</v>
      </c>
      <c r="F170">
        <v>1</v>
      </c>
      <c r="G170">
        <v>1</v>
      </c>
      <c r="H170">
        <v>2</v>
      </c>
      <c r="I170" t="s">
        <v>1026</v>
      </c>
      <c r="J170" t="s">
        <v>1027</v>
      </c>
      <c r="K170" t="s">
        <v>1028</v>
      </c>
      <c r="L170">
        <v>1368</v>
      </c>
      <c r="N170">
        <v>1011</v>
      </c>
      <c r="O170" t="s">
        <v>926</v>
      </c>
      <c r="P170" t="s">
        <v>926</v>
      </c>
      <c r="Q170">
        <v>1</v>
      </c>
      <c r="X170">
        <v>0.21</v>
      </c>
      <c r="Y170">
        <v>0</v>
      </c>
      <c r="Z170">
        <v>3.34</v>
      </c>
      <c r="AA170">
        <v>0</v>
      </c>
      <c r="AB170">
        <v>0</v>
      </c>
      <c r="AC170">
        <v>0</v>
      </c>
      <c r="AD170">
        <v>1</v>
      </c>
      <c r="AE170">
        <v>0</v>
      </c>
      <c r="AF170" t="s">
        <v>3</v>
      </c>
      <c r="AG170">
        <v>0.21</v>
      </c>
      <c r="AH170">
        <v>2</v>
      </c>
      <c r="AI170">
        <v>72313598</v>
      </c>
      <c r="AJ170">
        <v>156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</row>
    <row r="171" spans="1:44" x14ac:dyDescent="0.2">
      <c r="A171">
        <f>ROW(Source!A147)</f>
        <v>147</v>
      </c>
      <c r="B171">
        <v>72313606</v>
      </c>
      <c r="C171">
        <v>72313594</v>
      </c>
      <c r="D171">
        <v>68849266</v>
      </c>
      <c r="E171">
        <v>1</v>
      </c>
      <c r="F171">
        <v>1</v>
      </c>
      <c r="G171">
        <v>1</v>
      </c>
      <c r="H171">
        <v>3</v>
      </c>
      <c r="I171" t="s">
        <v>1029</v>
      </c>
      <c r="J171" t="s">
        <v>1030</v>
      </c>
      <c r="K171" t="s">
        <v>1031</v>
      </c>
      <c r="L171">
        <v>1346</v>
      </c>
      <c r="N171">
        <v>1009</v>
      </c>
      <c r="O171" t="s">
        <v>443</v>
      </c>
      <c r="P171" t="s">
        <v>443</v>
      </c>
      <c r="Q171">
        <v>1</v>
      </c>
      <c r="X171">
        <v>6.0000000000000001E-3</v>
      </c>
      <c r="Y171">
        <v>596.80999999999995</v>
      </c>
      <c r="Z171">
        <v>0</v>
      </c>
      <c r="AA171">
        <v>0</v>
      </c>
      <c r="AB171">
        <v>0</v>
      </c>
      <c r="AC171">
        <v>0</v>
      </c>
      <c r="AD171">
        <v>1</v>
      </c>
      <c r="AE171">
        <v>0</v>
      </c>
      <c r="AF171" t="s">
        <v>3</v>
      </c>
      <c r="AG171">
        <v>6.0000000000000001E-3</v>
      </c>
      <c r="AH171">
        <v>2</v>
      </c>
      <c r="AI171">
        <v>72313599</v>
      </c>
      <c r="AJ171">
        <v>157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</row>
    <row r="172" spans="1:44" x14ac:dyDescent="0.2">
      <c r="A172">
        <f>ROW(Source!A147)</f>
        <v>147</v>
      </c>
      <c r="B172">
        <v>72313607</v>
      </c>
      <c r="C172">
        <v>72313594</v>
      </c>
      <c r="D172">
        <v>68852050</v>
      </c>
      <c r="E172">
        <v>1</v>
      </c>
      <c r="F172">
        <v>1</v>
      </c>
      <c r="G172">
        <v>1</v>
      </c>
      <c r="H172">
        <v>3</v>
      </c>
      <c r="I172" t="s">
        <v>1124</v>
      </c>
      <c r="J172" t="s">
        <v>1125</v>
      </c>
      <c r="K172" t="s">
        <v>1126</v>
      </c>
      <c r="L172">
        <v>1348</v>
      </c>
      <c r="N172">
        <v>1009</v>
      </c>
      <c r="O172" t="s">
        <v>236</v>
      </c>
      <c r="P172" t="s">
        <v>236</v>
      </c>
      <c r="Q172">
        <v>1000</v>
      </c>
      <c r="X172">
        <v>4.0000000000000003E-5</v>
      </c>
      <c r="Y172">
        <v>157657.67000000001</v>
      </c>
      <c r="Z172">
        <v>0</v>
      </c>
      <c r="AA172">
        <v>0</v>
      </c>
      <c r="AB172">
        <v>0</v>
      </c>
      <c r="AC172">
        <v>0</v>
      </c>
      <c r="AD172">
        <v>1</v>
      </c>
      <c r="AE172">
        <v>0</v>
      </c>
      <c r="AF172" t="s">
        <v>3</v>
      </c>
      <c r="AG172">
        <v>4.0000000000000003E-5</v>
      </c>
      <c r="AH172">
        <v>2</v>
      </c>
      <c r="AI172">
        <v>72313600</v>
      </c>
      <c r="AJ172">
        <v>158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</row>
    <row r="173" spans="1:44" x14ac:dyDescent="0.2">
      <c r="A173">
        <f>ROW(Source!A147)</f>
        <v>147</v>
      </c>
      <c r="B173">
        <v>72313608</v>
      </c>
      <c r="C173">
        <v>72313594</v>
      </c>
      <c r="D173">
        <v>68853976</v>
      </c>
      <c r="E173">
        <v>1</v>
      </c>
      <c r="F173">
        <v>1</v>
      </c>
      <c r="G173">
        <v>1</v>
      </c>
      <c r="H173">
        <v>3</v>
      </c>
      <c r="I173" t="s">
        <v>1032</v>
      </c>
      <c r="J173" t="s">
        <v>1033</v>
      </c>
      <c r="K173" t="s">
        <v>1034</v>
      </c>
      <c r="L173">
        <v>1346</v>
      </c>
      <c r="N173">
        <v>1009</v>
      </c>
      <c r="O173" t="s">
        <v>443</v>
      </c>
      <c r="P173" t="s">
        <v>443</v>
      </c>
      <c r="Q173">
        <v>1</v>
      </c>
      <c r="X173">
        <v>8.9999999999999998E-4</v>
      </c>
      <c r="Y173">
        <v>56.11</v>
      </c>
      <c r="Z173">
        <v>0</v>
      </c>
      <c r="AA173">
        <v>0</v>
      </c>
      <c r="AB173">
        <v>0</v>
      </c>
      <c r="AC173">
        <v>0</v>
      </c>
      <c r="AD173">
        <v>1</v>
      </c>
      <c r="AE173">
        <v>0</v>
      </c>
      <c r="AF173" t="s">
        <v>3</v>
      </c>
      <c r="AG173">
        <v>8.9999999999999998E-4</v>
      </c>
      <c r="AH173">
        <v>2</v>
      </c>
      <c r="AI173">
        <v>72313601</v>
      </c>
      <c r="AJ173">
        <v>159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</row>
    <row r="174" spans="1:44" x14ac:dyDescent="0.2">
      <c r="A174">
        <f>ROW(Source!A147)</f>
        <v>147</v>
      </c>
      <c r="B174">
        <v>72313609</v>
      </c>
      <c r="C174">
        <v>72313594</v>
      </c>
      <c r="D174">
        <v>68781897</v>
      </c>
      <c r="E174">
        <v>117</v>
      </c>
      <c r="F174">
        <v>1</v>
      </c>
      <c r="G174">
        <v>1</v>
      </c>
      <c r="H174">
        <v>3</v>
      </c>
      <c r="I174" t="s">
        <v>1412</v>
      </c>
      <c r="J174" t="s">
        <v>3</v>
      </c>
      <c r="K174" t="s">
        <v>1413</v>
      </c>
      <c r="L174">
        <v>1371</v>
      </c>
      <c r="N174">
        <v>1013</v>
      </c>
      <c r="O174" t="s">
        <v>118</v>
      </c>
      <c r="P174" t="s">
        <v>118</v>
      </c>
      <c r="Q174">
        <v>1</v>
      </c>
      <c r="X174">
        <v>1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 t="s">
        <v>3</v>
      </c>
      <c r="AG174">
        <v>1</v>
      </c>
      <c r="AH174">
        <v>3</v>
      </c>
      <c r="AI174">
        <v>-1</v>
      </c>
      <c r="AJ174" t="s">
        <v>3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</row>
    <row r="175" spans="1:44" x14ac:dyDescent="0.2">
      <c r="A175">
        <f>ROW(Source!A147)</f>
        <v>147</v>
      </c>
      <c r="B175">
        <v>72313610</v>
      </c>
      <c r="C175">
        <v>72313594</v>
      </c>
      <c r="D175">
        <v>68782166</v>
      </c>
      <c r="E175">
        <v>117</v>
      </c>
      <c r="F175">
        <v>1</v>
      </c>
      <c r="G175">
        <v>1</v>
      </c>
      <c r="H175">
        <v>3</v>
      </c>
      <c r="I175" t="s">
        <v>1382</v>
      </c>
      <c r="J175" t="s">
        <v>3</v>
      </c>
      <c r="K175" t="s">
        <v>1383</v>
      </c>
      <c r="L175">
        <v>1371</v>
      </c>
      <c r="N175">
        <v>1013</v>
      </c>
      <c r="O175" t="s">
        <v>118</v>
      </c>
      <c r="P175" t="s">
        <v>118</v>
      </c>
      <c r="Q175">
        <v>1</v>
      </c>
      <c r="X175">
        <v>1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 t="s">
        <v>3</v>
      </c>
      <c r="AG175">
        <v>1</v>
      </c>
      <c r="AH175">
        <v>3</v>
      </c>
      <c r="AI175">
        <v>-1</v>
      </c>
      <c r="AJ175" t="s">
        <v>3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</row>
    <row r="176" spans="1:44" x14ac:dyDescent="0.2">
      <c r="A176">
        <f>ROW(Source!A149)</f>
        <v>149</v>
      </c>
      <c r="B176">
        <v>72313619</v>
      </c>
      <c r="C176">
        <v>72313612</v>
      </c>
      <c r="D176">
        <v>20054404</v>
      </c>
      <c r="E176">
        <v>117</v>
      </c>
      <c r="F176">
        <v>1</v>
      </c>
      <c r="G176">
        <v>1</v>
      </c>
      <c r="H176">
        <v>1</v>
      </c>
      <c r="I176" t="s">
        <v>1021</v>
      </c>
      <c r="J176" t="s">
        <v>3</v>
      </c>
      <c r="K176" t="s">
        <v>1022</v>
      </c>
      <c r="L176">
        <v>1191</v>
      </c>
      <c r="N176">
        <v>1013</v>
      </c>
      <c r="O176" t="s">
        <v>922</v>
      </c>
      <c r="P176" t="s">
        <v>922</v>
      </c>
      <c r="Q176">
        <v>1</v>
      </c>
      <c r="X176">
        <v>0.28000000000000003</v>
      </c>
      <c r="Y176">
        <v>0</v>
      </c>
      <c r="Z176">
        <v>0</v>
      </c>
      <c r="AA176">
        <v>0</v>
      </c>
      <c r="AB176">
        <v>354.09</v>
      </c>
      <c r="AC176">
        <v>0</v>
      </c>
      <c r="AD176">
        <v>1</v>
      </c>
      <c r="AE176">
        <v>1</v>
      </c>
      <c r="AF176" t="s">
        <v>3</v>
      </c>
      <c r="AG176">
        <v>0.28000000000000003</v>
      </c>
      <c r="AH176">
        <v>2</v>
      </c>
      <c r="AI176">
        <v>72313613</v>
      </c>
      <c r="AJ176">
        <v>160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</row>
    <row r="177" spans="1:44" x14ac:dyDescent="0.2">
      <c r="A177">
        <f>ROW(Source!A149)</f>
        <v>149</v>
      </c>
      <c r="B177">
        <v>72313620</v>
      </c>
      <c r="C177">
        <v>72313612</v>
      </c>
      <c r="D177">
        <v>68784203</v>
      </c>
      <c r="E177">
        <v>1</v>
      </c>
      <c r="F177">
        <v>1</v>
      </c>
      <c r="G177">
        <v>1</v>
      </c>
      <c r="H177">
        <v>2</v>
      </c>
      <c r="I177" t="s">
        <v>1023</v>
      </c>
      <c r="J177" t="s">
        <v>1024</v>
      </c>
      <c r="K177" t="s">
        <v>1025</v>
      </c>
      <c r="L177">
        <v>1368</v>
      </c>
      <c r="N177">
        <v>1011</v>
      </c>
      <c r="O177" t="s">
        <v>926</v>
      </c>
      <c r="P177" t="s">
        <v>926</v>
      </c>
      <c r="Q177">
        <v>1</v>
      </c>
      <c r="X177">
        <v>0.15</v>
      </c>
      <c r="Y177">
        <v>0</v>
      </c>
      <c r="Z177">
        <v>8.6300000000000008</v>
      </c>
      <c r="AA177">
        <v>0</v>
      </c>
      <c r="AB177">
        <v>0</v>
      </c>
      <c r="AC177">
        <v>0</v>
      </c>
      <c r="AD177">
        <v>1</v>
      </c>
      <c r="AE177">
        <v>0</v>
      </c>
      <c r="AF177" t="s">
        <v>3</v>
      </c>
      <c r="AG177">
        <v>0.15</v>
      </c>
      <c r="AH177">
        <v>2</v>
      </c>
      <c r="AI177">
        <v>72313614</v>
      </c>
      <c r="AJ177">
        <v>161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</row>
    <row r="178" spans="1:44" x14ac:dyDescent="0.2">
      <c r="A178">
        <f>ROW(Source!A149)</f>
        <v>149</v>
      </c>
      <c r="B178">
        <v>72313621</v>
      </c>
      <c r="C178">
        <v>72313612</v>
      </c>
      <c r="D178">
        <v>68784225</v>
      </c>
      <c r="E178">
        <v>1</v>
      </c>
      <c r="F178">
        <v>1</v>
      </c>
      <c r="G178">
        <v>1</v>
      </c>
      <c r="H178">
        <v>2</v>
      </c>
      <c r="I178" t="s">
        <v>1026</v>
      </c>
      <c r="J178" t="s">
        <v>1027</v>
      </c>
      <c r="K178" t="s">
        <v>1028</v>
      </c>
      <c r="L178">
        <v>1368</v>
      </c>
      <c r="N178">
        <v>1011</v>
      </c>
      <c r="O178" t="s">
        <v>926</v>
      </c>
      <c r="P178" t="s">
        <v>926</v>
      </c>
      <c r="Q178">
        <v>1</v>
      </c>
      <c r="X178">
        <v>0.28999999999999998</v>
      </c>
      <c r="Y178">
        <v>0</v>
      </c>
      <c r="Z178">
        <v>3.34</v>
      </c>
      <c r="AA178">
        <v>0</v>
      </c>
      <c r="AB178">
        <v>0</v>
      </c>
      <c r="AC178">
        <v>0</v>
      </c>
      <c r="AD178">
        <v>1</v>
      </c>
      <c r="AE178">
        <v>0</v>
      </c>
      <c r="AF178" t="s">
        <v>3</v>
      </c>
      <c r="AG178">
        <v>0.28999999999999998</v>
      </c>
      <c r="AH178">
        <v>2</v>
      </c>
      <c r="AI178">
        <v>72313615</v>
      </c>
      <c r="AJ178">
        <v>162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</row>
    <row r="179" spans="1:44" x14ac:dyDescent="0.2">
      <c r="A179">
        <f>ROW(Source!A149)</f>
        <v>149</v>
      </c>
      <c r="B179">
        <v>72313622</v>
      </c>
      <c r="C179">
        <v>72313612</v>
      </c>
      <c r="D179">
        <v>68849266</v>
      </c>
      <c r="E179">
        <v>1</v>
      </c>
      <c r="F179">
        <v>1</v>
      </c>
      <c r="G179">
        <v>1</v>
      </c>
      <c r="H179">
        <v>3</v>
      </c>
      <c r="I179" t="s">
        <v>1029</v>
      </c>
      <c r="J179" t="s">
        <v>1030</v>
      </c>
      <c r="K179" t="s">
        <v>1031</v>
      </c>
      <c r="L179">
        <v>1346</v>
      </c>
      <c r="N179">
        <v>1009</v>
      </c>
      <c r="O179" t="s">
        <v>443</v>
      </c>
      <c r="P179" t="s">
        <v>443</v>
      </c>
      <c r="Q179">
        <v>1</v>
      </c>
      <c r="X179">
        <v>0.01</v>
      </c>
      <c r="Y179">
        <v>596.80999999999995</v>
      </c>
      <c r="Z179">
        <v>0</v>
      </c>
      <c r="AA179">
        <v>0</v>
      </c>
      <c r="AB179">
        <v>0</v>
      </c>
      <c r="AC179">
        <v>0</v>
      </c>
      <c r="AD179">
        <v>1</v>
      </c>
      <c r="AE179">
        <v>0</v>
      </c>
      <c r="AF179" t="s">
        <v>3</v>
      </c>
      <c r="AG179">
        <v>0.01</v>
      </c>
      <c r="AH179">
        <v>2</v>
      </c>
      <c r="AI179">
        <v>72313616</v>
      </c>
      <c r="AJ179">
        <v>163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</row>
    <row r="180" spans="1:44" x14ac:dyDescent="0.2">
      <c r="A180">
        <f>ROW(Source!A149)</f>
        <v>149</v>
      </c>
      <c r="B180">
        <v>72313623</v>
      </c>
      <c r="C180">
        <v>72313612</v>
      </c>
      <c r="D180">
        <v>68853976</v>
      </c>
      <c r="E180">
        <v>1</v>
      </c>
      <c r="F180">
        <v>1</v>
      </c>
      <c r="G180">
        <v>1</v>
      </c>
      <c r="H180">
        <v>3</v>
      </c>
      <c r="I180" t="s">
        <v>1032</v>
      </c>
      <c r="J180" t="s">
        <v>1033</v>
      </c>
      <c r="K180" t="s">
        <v>1034</v>
      </c>
      <c r="L180">
        <v>1346</v>
      </c>
      <c r="N180">
        <v>1009</v>
      </c>
      <c r="O180" t="s">
        <v>443</v>
      </c>
      <c r="P180" t="s">
        <v>443</v>
      </c>
      <c r="Q180">
        <v>1</v>
      </c>
      <c r="X180">
        <v>1E-3</v>
      </c>
      <c r="Y180">
        <v>56.11</v>
      </c>
      <c r="Z180">
        <v>0</v>
      </c>
      <c r="AA180">
        <v>0</v>
      </c>
      <c r="AB180">
        <v>0</v>
      </c>
      <c r="AC180">
        <v>0</v>
      </c>
      <c r="AD180">
        <v>1</v>
      </c>
      <c r="AE180">
        <v>0</v>
      </c>
      <c r="AF180" t="s">
        <v>3</v>
      </c>
      <c r="AG180">
        <v>1E-3</v>
      </c>
      <c r="AH180">
        <v>2</v>
      </c>
      <c r="AI180">
        <v>72313617</v>
      </c>
      <c r="AJ180">
        <v>164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</row>
    <row r="181" spans="1:44" x14ac:dyDescent="0.2">
      <c r="A181">
        <f>ROW(Source!A149)</f>
        <v>149</v>
      </c>
      <c r="B181">
        <v>72313624</v>
      </c>
      <c r="C181">
        <v>72313612</v>
      </c>
      <c r="D181">
        <v>68782166</v>
      </c>
      <c r="E181">
        <v>117</v>
      </c>
      <c r="F181">
        <v>1</v>
      </c>
      <c r="G181">
        <v>1</v>
      </c>
      <c r="H181">
        <v>3</v>
      </c>
      <c r="I181" t="s">
        <v>1382</v>
      </c>
      <c r="J181" t="s">
        <v>3</v>
      </c>
      <c r="K181" t="s">
        <v>1383</v>
      </c>
      <c r="L181">
        <v>1371</v>
      </c>
      <c r="N181">
        <v>1013</v>
      </c>
      <c r="O181" t="s">
        <v>118</v>
      </c>
      <c r="P181" t="s">
        <v>118</v>
      </c>
      <c r="Q181">
        <v>1</v>
      </c>
      <c r="X181">
        <v>1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 t="s">
        <v>3</v>
      </c>
      <c r="AG181">
        <v>1</v>
      </c>
      <c r="AH181">
        <v>3</v>
      </c>
      <c r="AI181">
        <v>-1</v>
      </c>
      <c r="AJ181" t="s">
        <v>3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</row>
    <row r="182" spans="1:44" x14ac:dyDescent="0.2">
      <c r="A182">
        <f>ROW(Source!A151)</f>
        <v>151</v>
      </c>
      <c r="B182">
        <v>72313631</v>
      </c>
      <c r="C182">
        <v>72313626</v>
      </c>
      <c r="D182">
        <v>20054484</v>
      </c>
      <c r="E182">
        <v>117</v>
      </c>
      <c r="F182">
        <v>1</v>
      </c>
      <c r="G182">
        <v>1</v>
      </c>
      <c r="H182">
        <v>1</v>
      </c>
      <c r="I182" t="s">
        <v>976</v>
      </c>
      <c r="J182" t="s">
        <v>3</v>
      </c>
      <c r="K182" t="s">
        <v>977</v>
      </c>
      <c r="L182">
        <v>1191</v>
      </c>
      <c r="N182">
        <v>1013</v>
      </c>
      <c r="O182" t="s">
        <v>922</v>
      </c>
      <c r="P182" t="s">
        <v>922</v>
      </c>
      <c r="Q182">
        <v>1</v>
      </c>
      <c r="X182">
        <v>1.4</v>
      </c>
      <c r="Y182">
        <v>0</v>
      </c>
      <c r="Z182">
        <v>0</v>
      </c>
      <c r="AA182">
        <v>0</v>
      </c>
      <c r="AB182">
        <v>393.74</v>
      </c>
      <c r="AC182">
        <v>0</v>
      </c>
      <c r="AD182">
        <v>1</v>
      </c>
      <c r="AE182">
        <v>1</v>
      </c>
      <c r="AF182" t="s">
        <v>3</v>
      </c>
      <c r="AG182">
        <v>1.4</v>
      </c>
      <c r="AH182">
        <v>2</v>
      </c>
      <c r="AI182">
        <v>72313627</v>
      </c>
      <c r="AJ182">
        <v>166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</row>
    <row r="183" spans="1:44" x14ac:dyDescent="0.2">
      <c r="A183">
        <f>ROW(Source!A151)</f>
        <v>151</v>
      </c>
      <c r="B183">
        <v>72313632</v>
      </c>
      <c r="C183">
        <v>72313626</v>
      </c>
      <c r="D183">
        <v>68784203</v>
      </c>
      <c r="E183">
        <v>1</v>
      </c>
      <c r="F183">
        <v>1</v>
      </c>
      <c r="G183">
        <v>1</v>
      </c>
      <c r="H183">
        <v>2</v>
      </c>
      <c r="I183" t="s">
        <v>1023</v>
      </c>
      <c r="J183" t="s">
        <v>1024</v>
      </c>
      <c r="K183" t="s">
        <v>1025</v>
      </c>
      <c r="L183">
        <v>1368</v>
      </c>
      <c r="N183">
        <v>1011</v>
      </c>
      <c r="O183" t="s">
        <v>926</v>
      </c>
      <c r="P183" t="s">
        <v>926</v>
      </c>
      <c r="Q183">
        <v>1</v>
      </c>
      <c r="X183">
        <v>0.38</v>
      </c>
      <c r="Y183">
        <v>0</v>
      </c>
      <c r="Z183">
        <v>8.6300000000000008</v>
      </c>
      <c r="AA183">
        <v>0</v>
      </c>
      <c r="AB183">
        <v>0</v>
      </c>
      <c r="AC183">
        <v>0</v>
      </c>
      <c r="AD183">
        <v>1</v>
      </c>
      <c r="AE183">
        <v>0</v>
      </c>
      <c r="AF183" t="s">
        <v>3</v>
      </c>
      <c r="AG183">
        <v>0.38</v>
      </c>
      <c r="AH183">
        <v>2</v>
      </c>
      <c r="AI183">
        <v>72313628</v>
      </c>
      <c r="AJ183">
        <v>167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</row>
    <row r="184" spans="1:44" x14ac:dyDescent="0.2">
      <c r="A184">
        <f>ROW(Source!A151)</f>
        <v>151</v>
      </c>
      <c r="B184">
        <v>72313633</v>
      </c>
      <c r="C184">
        <v>72313626</v>
      </c>
      <c r="D184">
        <v>68849266</v>
      </c>
      <c r="E184">
        <v>1</v>
      </c>
      <c r="F184">
        <v>1</v>
      </c>
      <c r="G184">
        <v>1</v>
      </c>
      <c r="H184">
        <v>3</v>
      </c>
      <c r="I184" t="s">
        <v>1029</v>
      </c>
      <c r="J184" t="s">
        <v>1030</v>
      </c>
      <c r="K184" t="s">
        <v>1031</v>
      </c>
      <c r="L184">
        <v>1346</v>
      </c>
      <c r="N184">
        <v>1009</v>
      </c>
      <c r="O184" t="s">
        <v>443</v>
      </c>
      <c r="P184" t="s">
        <v>443</v>
      </c>
      <c r="Q184">
        <v>1</v>
      </c>
      <c r="X184">
        <v>0.04</v>
      </c>
      <c r="Y184">
        <v>596.80999999999995</v>
      </c>
      <c r="Z184">
        <v>0</v>
      </c>
      <c r="AA184">
        <v>0</v>
      </c>
      <c r="AB184">
        <v>0</v>
      </c>
      <c r="AC184">
        <v>0</v>
      </c>
      <c r="AD184">
        <v>1</v>
      </c>
      <c r="AE184">
        <v>0</v>
      </c>
      <c r="AF184" t="s">
        <v>3</v>
      </c>
      <c r="AG184">
        <v>0.04</v>
      </c>
      <c r="AH184">
        <v>2</v>
      </c>
      <c r="AI184">
        <v>72313629</v>
      </c>
      <c r="AJ184">
        <v>168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</row>
    <row r="185" spans="1:44" x14ac:dyDescent="0.2">
      <c r="A185">
        <f>ROW(Source!A151)</f>
        <v>151</v>
      </c>
      <c r="B185">
        <v>72313634</v>
      </c>
      <c r="C185">
        <v>72313626</v>
      </c>
      <c r="D185">
        <v>68782181</v>
      </c>
      <c r="E185">
        <v>117</v>
      </c>
      <c r="F185">
        <v>1</v>
      </c>
      <c r="G185">
        <v>1</v>
      </c>
      <c r="H185">
        <v>3</v>
      </c>
      <c r="I185" t="s">
        <v>1414</v>
      </c>
      <c r="J185" t="s">
        <v>3</v>
      </c>
      <c r="K185" t="s">
        <v>1415</v>
      </c>
      <c r="L185">
        <v>1371</v>
      </c>
      <c r="N185">
        <v>1013</v>
      </c>
      <c r="O185" t="s">
        <v>118</v>
      </c>
      <c r="P185" t="s">
        <v>118</v>
      </c>
      <c r="Q185">
        <v>1</v>
      </c>
      <c r="X185">
        <v>1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 t="s">
        <v>3</v>
      </c>
      <c r="AG185">
        <v>1</v>
      </c>
      <c r="AH185">
        <v>3</v>
      </c>
      <c r="AI185">
        <v>-1</v>
      </c>
      <c r="AJ185" t="s">
        <v>3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</row>
    <row r="186" spans="1:44" x14ac:dyDescent="0.2">
      <c r="A186">
        <f>ROW(Source!A189)</f>
        <v>189</v>
      </c>
      <c r="B186">
        <v>72311997</v>
      </c>
      <c r="C186">
        <v>72311982</v>
      </c>
      <c r="D186">
        <v>70491009</v>
      </c>
      <c r="E186">
        <v>118</v>
      </c>
      <c r="F186">
        <v>1</v>
      </c>
      <c r="G186">
        <v>1</v>
      </c>
      <c r="H186">
        <v>1</v>
      </c>
      <c r="I186" t="s">
        <v>936</v>
      </c>
      <c r="J186" t="s">
        <v>3</v>
      </c>
      <c r="K186" t="s">
        <v>937</v>
      </c>
      <c r="L186">
        <v>1191</v>
      </c>
      <c r="N186">
        <v>1013</v>
      </c>
      <c r="O186" t="s">
        <v>922</v>
      </c>
      <c r="P186" t="s">
        <v>922</v>
      </c>
      <c r="Q186">
        <v>1</v>
      </c>
      <c r="X186">
        <v>20.51</v>
      </c>
      <c r="Y186">
        <v>0</v>
      </c>
      <c r="Z186">
        <v>0</v>
      </c>
      <c r="AA186">
        <v>0</v>
      </c>
      <c r="AB186">
        <v>367.44</v>
      </c>
      <c r="AC186">
        <v>0</v>
      </c>
      <c r="AD186">
        <v>1</v>
      </c>
      <c r="AE186">
        <v>1</v>
      </c>
      <c r="AF186" t="s">
        <v>3</v>
      </c>
      <c r="AG186">
        <v>20.51</v>
      </c>
      <c r="AH186">
        <v>2</v>
      </c>
      <c r="AI186">
        <v>72311983</v>
      </c>
      <c r="AJ186">
        <v>170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</row>
    <row r="187" spans="1:44" x14ac:dyDescent="0.2">
      <c r="A187">
        <f>ROW(Source!A189)</f>
        <v>189</v>
      </c>
      <c r="B187">
        <v>72311998</v>
      </c>
      <c r="C187">
        <v>72311982</v>
      </c>
      <c r="D187">
        <v>70491200</v>
      </c>
      <c r="E187">
        <v>118</v>
      </c>
      <c r="F187">
        <v>1</v>
      </c>
      <c r="G187">
        <v>1</v>
      </c>
      <c r="H187">
        <v>1</v>
      </c>
      <c r="I187" t="s">
        <v>920</v>
      </c>
      <c r="J187" t="s">
        <v>3</v>
      </c>
      <c r="K187" t="s">
        <v>921</v>
      </c>
      <c r="L187">
        <v>1191</v>
      </c>
      <c r="N187">
        <v>1013</v>
      </c>
      <c r="O187" t="s">
        <v>922</v>
      </c>
      <c r="P187" t="s">
        <v>922</v>
      </c>
      <c r="Q187">
        <v>1</v>
      </c>
      <c r="X187">
        <v>11.96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1</v>
      </c>
      <c r="AE187">
        <v>2</v>
      </c>
      <c r="AF187" t="s">
        <v>3</v>
      </c>
      <c r="AG187">
        <v>11.96</v>
      </c>
      <c r="AH187">
        <v>2</v>
      </c>
      <c r="AI187">
        <v>72311984</v>
      </c>
      <c r="AJ187">
        <v>171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</row>
    <row r="188" spans="1:44" x14ac:dyDescent="0.2">
      <c r="A188">
        <f>ROW(Source!A189)</f>
        <v>189</v>
      </c>
      <c r="B188">
        <v>72311999</v>
      </c>
      <c r="C188">
        <v>72311982</v>
      </c>
      <c r="D188">
        <v>70618307</v>
      </c>
      <c r="E188">
        <v>1</v>
      </c>
      <c r="F188">
        <v>1</v>
      </c>
      <c r="G188">
        <v>1</v>
      </c>
      <c r="H188">
        <v>2</v>
      </c>
      <c r="I188" t="s">
        <v>938</v>
      </c>
      <c r="J188" t="s">
        <v>939</v>
      </c>
      <c r="K188" t="s">
        <v>940</v>
      </c>
      <c r="L188">
        <v>1368</v>
      </c>
      <c r="N188">
        <v>1011</v>
      </c>
      <c r="O188" t="s">
        <v>926</v>
      </c>
      <c r="P188" t="s">
        <v>926</v>
      </c>
      <c r="Q188">
        <v>1</v>
      </c>
      <c r="X188">
        <v>11.44</v>
      </c>
      <c r="Y188">
        <v>0</v>
      </c>
      <c r="Z188">
        <v>994.01</v>
      </c>
      <c r="AA188">
        <v>452.68</v>
      </c>
      <c r="AB188">
        <v>0</v>
      </c>
      <c r="AC188">
        <v>0</v>
      </c>
      <c r="AD188">
        <v>1</v>
      </c>
      <c r="AE188">
        <v>0</v>
      </c>
      <c r="AF188" t="s">
        <v>3</v>
      </c>
      <c r="AG188">
        <v>11.44</v>
      </c>
      <c r="AH188">
        <v>2</v>
      </c>
      <c r="AI188">
        <v>72311985</v>
      </c>
      <c r="AJ188">
        <v>172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</row>
    <row r="189" spans="1:44" x14ac:dyDescent="0.2">
      <c r="A189">
        <f>ROW(Source!A189)</f>
        <v>189</v>
      </c>
      <c r="B189">
        <v>72312000</v>
      </c>
      <c r="C189">
        <v>72311982</v>
      </c>
      <c r="D189">
        <v>70618755</v>
      </c>
      <c r="E189">
        <v>1</v>
      </c>
      <c r="F189">
        <v>1</v>
      </c>
      <c r="G189">
        <v>1</v>
      </c>
      <c r="H189">
        <v>2</v>
      </c>
      <c r="I189" t="s">
        <v>941</v>
      </c>
      <c r="J189" t="s">
        <v>942</v>
      </c>
      <c r="K189" t="s">
        <v>943</v>
      </c>
      <c r="L189">
        <v>1368</v>
      </c>
      <c r="N189">
        <v>1011</v>
      </c>
      <c r="O189" t="s">
        <v>926</v>
      </c>
      <c r="P189" t="s">
        <v>926</v>
      </c>
      <c r="Q189">
        <v>1</v>
      </c>
      <c r="X189">
        <v>2.0699999999999998</v>
      </c>
      <c r="Y189">
        <v>0</v>
      </c>
      <c r="Z189">
        <v>42.96</v>
      </c>
      <c r="AA189">
        <v>0</v>
      </c>
      <c r="AB189">
        <v>0</v>
      </c>
      <c r="AC189">
        <v>0</v>
      </c>
      <c r="AD189">
        <v>1</v>
      </c>
      <c r="AE189">
        <v>0</v>
      </c>
      <c r="AF189" t="s">
        <v>3</v>
      </c>
      <c r="AG189">
        <v>2.0699999999999998</v>
      </c>
      <c r="AH189">
        <v>2</v>
      </c>
      <c r="AI189">
        <v>72311986</v>
      </c>
      <c r="AJ189">
        <v>173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</row>
    <row r="190" spans="1:44" x14ac:dyDescent="0.2">
      <c r="A190">
        <f>ROW(Source!A189)</f>
        <v>189</v>
      </c>
      <c r="B190">
        <v>72312001</v>
      </c>
      <c r="C190">
        <v>72311982</v>
      </c>
      <c r="D190">
        <v>70618767</v>
      </c>
      <c r="E190">
        <v>1</v>
      </c>
      <c r="F190">
        <v>1</v>
      </c>
      <c r="G190">
        <v>1</v>
      </c>
      <c r="H190">
        <v>2</v>
      </c>
      <c r="I190" t="s">
        <v>944</v>
      </c>
      <c r="J190" t="s">
        <v>945</v>
      </c>
      <c r="K190" t="s">
        <v>946</v>
      </c>
      <c r="L190">
        <v>1368</v>
      </c>
      <c r="N190">
        <v>1011</v>
      </c>
      <c r="O190" t="s">
        <v>926</v>
      </c>
      <c r="P190" t="s">
        <v>926</v>
      </c>
      <c r="Q190">
        <v>1</v>
      </c>
      <c r="X190">
        <v>0.52</v>
      </c>
      <c r="Y190">
        <v>0</v>
      </c>
      <c r="Z190">
        <v>404.41</v>
      </c>
      <c r="AA190">
        <v>393.89</v>
      </c>
      <c r="AB190">
        <v>0</v>
      </c>
      <c r="AC190">
        <v>0</v>
      </c>
      <c r="AD190">
        <v>1</v>
      </c>
      <c r="AE190">
        <v>0</v>
      </c>
      <c r="AF190" t="s">
        <v>3</v>
      </c>
      <c r="AG190">
        <v>0.52</v>
      </c>
      <c r="AH190">
        <v>2</v>
      </c>
      <c r="AI190">
        <v>72311987</v>
      </c>
      <c r="AJ190">
        <v>174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</row>
    <row r="191" spans="1:44" x14ac:dyDescent="0.2">
      <c r="A191">
        <f>ROW(Source!A189)</f>
        <v>189</v>
      </c>
      <c r="B191">
        <v>72312002</v>
      </c>
      <c r="C191">
        <v>72311982</v>
      </c>
      <c r="D191">
        <v>70619123</v>
      </c>
      <c r="E191">
        <v>1</v>
      </c>
      <c r="F191">
        <v>1</v>
      </c>
      <c r="G191">
        <v>1</v>
      </c>
      <c r="H191">
        <v>2</v>
      </c>
      <c r="I191" t="s">
        <v>948</v>
      </c>
      <c r="J191" t="s">
        <v>949</v>
      </c>
      <c r="K191" t="s">
        <v>950</v>
      </c>
      <c r="L191">
        <v>1368</v>
      </c>
      <c r="N191">
        <v>1011</v>
      </c>
      <c r="O191" t="s">
        <v>926</v>
      </c>
      <c r="P191" t="s">
        <v>926</v>
      </c>
      <c r="Q191">
        <v>1</v>
      </c>
      <c r="X191">
        <v>0.52</v>
      </c>
      <c r="Y191">
        <v>0</v>
      </c>
      <c r="Z191">
        <v>4.5199999999999996</v>
      </c>
      <c r="AA191">
        <v>0</v>
      </c>
      <c r="AB191">
        <v>0</v>
      </c>
      <c r="AC191">
        <v>0</v>
      </c>
      <c r="AD191">
        <v>1</v>
      </c>
      <c r="AE191">
        <v>0</v>
      </c>
      <c r="AF191" t="s">
        <v>3</v>
      </c>
      <c r="AG191">
        <v>0.52</v>
      </c>
      <c r="AH191">
        <v>2</v>
      </c>
      <c r="AI191">
        <v>72311988</v>
      </c>
      <c r="AJ191">
        <v>175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</row>
    <row r="192" spans="1:44" x14ac:dyDescent="0.2">
      <c r="A192">
        <f>ROW(Source!A189)</f>
        <v>189</v>
      </c>
      <c r="B192">
        <v>72312003</v>
      </c>
      <c r="C192">
        <v>72311982</v>
      </c>
      <c r="D192">
        <v>70567775</v>
      </c>
      <c r="E192">
        <v>1</v>
      </c>
      <c r="F192">
        <v>1</v>
      </c>
      <c r="G192">
        <v>1</v>
      </c>
      <c r="H192">
        <v>3</v>
      </c>
      <c r="I192" t="s">
        <v>951</v>
      </c>
      <c r="J192" t="s">
        <v>952</v>
      </c>
      <c r="K192" t="s">
        <v>953</v>
      </c>
      <c r="L192">
        <v>1383</v>
      </c>
      <c r="N192">
        <v>1013</v>
      </c>
      <c r="O192" t="s">
        <v>954</v>
      </c>
      <c r="P192" t="s">
        <v>954</v>
      </c>
      <c r="Q192">
        <v>1</v>
      </c>
      <c r="X192">
        <v>1.3859999999999999</v>
      </c>
      <c r="Y192">
        <v>9.35</v>
      </c>
      <c r="Z192">
        <v>0</v>
      </c>
      <c r="AA192">
        <v>0</v>
      </c>
      <c r="AB192">
        <v>0</v>
      </c>
      <c r="AC192">
        <v>0</v>
      </c>
      <c r="AD192">
        <v>1</v>
      </c>
      <c r="AE192">
        <v>0</v>
      </c>
      <c r="AF192" t="s">
        <v>3</v>
      </c>
      <c r="AG192">
        <v>1.3859999999999999</v>
      </c>
      <c r="AH192">
        <v>2</v>
      </c>
      <c r="AI192">
        <v>72311989</v>
      </c>
      <c r="AJ192">
        <v>176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</row>
    <row r="193" spans="1:44" x14ac:dyDescent="0.2">
      <c r="A193">
        <f>ROW(Source!A189)</f>
        <v>189</v>
      </c>
      <c r="B193">
        <v>72312004</v>
      </c>
      <c r="C193">
        <v>72311982</v>
      </c>
      <c r="D193">
        <v>70568517</v>
      </c>
      <c r="E193">
        <v>1</v>
      </c>
      <c r="F193">
        <v>1</v>
      </c>
      <c r="G193">
        <v>1</v>
      </c>
      <c r="H193">
        <v>3</v>
      </c>
      <c r="I193" t="s">
        <v>955</v>
      </c>
      <c r="J193" t="s">
        <v>956</v>
      </c>
      <c r="K193" t="s">
        <v>957</v>
      </c>
      <c r="L193">
        <v>1346</v>
      </c>
      <c r="N193">
        <v>1009</v>
      </c>
      <c r="O193" t="s">
        <v>443</v>
      </c>
      <c r="P193" t="s">
        <v>443</v>
      </c>
      <c r="Q193">
        <v>1</v>
      </c>
      <c r="X193">
        <v>0.7</v>
      </c>
      <c r="Y193">
        <v>155.63</v>
      </c>
      <c r="Z193">
        <v>0</v>
      </c>
      <c r="AA193">
        <v>0</v>
      </c>
      <c r="AB193">
        <v>0</v>
      </c>
      <c r="AC193">
        <v>0</v>
      </c>
      <c r="AD193">
        <v>1</v>
      </c>
      <c r="AE193">
        <v>0</v>
      </c>
      <c r="AF193" t="s">
        <v>3</v>
      </c>
      <c r="AG193">
        <v>0.7</v>
      </c>
      <c r="AH193">
        <v>2</v>
      </c>
      <c r="AI193">
        <v>72311990</v>
      </c>
      <c r="AJ193">
        <v>177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</row>
    <row r="194" spans="1:44" x14ac:dyDescent="0.2">
      <c r="A194">
        <f>ROW(Source!A189)</f>
        <v>189</v>
      </c>
      <c r="B194">
        <v>72312005</v>
      </c>
      <c r="C194">
        <v>72311982</v>
      </c>
      <c r="D194">
        <v>70569282</v>
      </c>
      <c r="E194">
        <v>1</v>
      </c>
      <c r="F194">
        <v>1</v>
      </c>
      <c r="G194">
        <v>1</v>
      </c>
      <c r="H194">
        <v>3</v>
      </c>
      <c r="I194" t="s">
        <v>958</v>
      </c>
      <c r="J194" t="s">
        <v>959</v>
      </c>
      <c r="K194" t="s">
        <v>960</v>
      </c>
      <c r="L194">
        <v>1348</v>
      </c>
      <c r="N194">
        <v>1009</v>
      </c>
      <c r="O194" t="s">
        <v>236</v>
      </c>
      <c r="P194" t="s">
        <v>236</v>
      </c>
      <c r="Q194">
        <v>1000</v>
      </c>
      <c r="X194">
        <v>4.0000000000000002E-4</v>
      </c>
      <c r="Y194">
        <v>108495.2</v>
      </c>
      <c r="Z194">
        <v>0</v>
      </c>
      <c r="AA194">
        <v>0</v>
      </c>
      <c r="AB194">
        <v>0</v>
      </c>
      <c r="AC194">
        <v>0</v>
      </c>
      <c r="AD194">
        <v>1</v>
      </c>
      <c r="AE194">
        <v>0</v>
      </c>
      <c r="AF194" t="s">
        <v>3</v>
      </c>
      <c r="AG194">
        <v>4.0000000000000002E-4</v>
      </c>
      <c r="AH194">
        <v>2</v>
      </c>
      <c r="AI194">
        <v>72311991</v>
      </c>
      <c r="AJ194">
        <v>178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</row>
    <row r="195" spans="1:44" x14ac:dyDescent="0.2">
      <c r="A195">
        <f>ROW(Source!A189)</f>
        <v>189</v>
      </c>
      <c r="B195">
        <v>72312006</v>
      </c>
      <c r="C195">
        <v>72311982</v>
      </c>
      <c r="D195">
        <v>70574503</v>
      </c>
      <c r="E195">
        <v>1</v>
      </c>
      <c r="F195">
        <v>1</v>
      </c>
      <c r="G195">
        <v>1</v>
      </c>
      <c r="H195">
        <v>3</v>
      </c>
      <c r="I195" t="s">
        <v>961</v>
      </c>
      <c r="J195" t="s">
        <v>962</v>
      </c>
      <c r="K195" t="s">
        <v>963</v>
      </c>
      <c r="L195">
        <v>1346</v>
      </c>
      <c r="N195">
        <v>1009</v>
      </c>
      <c r="O195" t="s">
        <v>443</v>
      </c>
      <c r="P195" t="s">
        <v>443</v>
      </c>
      <c r="Q195">
        <v>1</v>
      </c>
      <c r="X195">
        <v>1</v>
      </c>
      <c r="Y195">
        <v>44.55</v>
      </c>
      <c r="Z195">
        <v>0</v>
      </c>
      <c r="AA195">
        <v>0</v>
      </c>
      <c r="AB195">
        <v>0</v>
      </c>
      <c r="AC195">
        <v>0</v>
      </c>
      <c r="AD195">
        <v>1</v>
      </c>
      <c r="AE195">
        <v>0</v>
      </c>
      <c r="AF195" t="s">
        <v>3</v>
      </c>
      <c r="AG195">
        <v>1</v>
      </c>
      <c r="AH195">
        <v>2</v>
      </c>
      <c r="AI195">
        <v>72311992</v>
      </c>
      <c r="AJ195">
        <v>179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</row>
    <row r="196" spans="1:44" x14ac:dyDescent="0.2">
      <c r="A196">
        <f>ROW(Source!A189)</f>
        <v>189</v>
      </c>
      <c r="B196">
        <v>72312007</v>
      </c>
      <c r="C196">
        <v>72311982</v>
      </c>
      <c r="D196">
        <v>70586759</v>
      </c>
      <c r="E196">
        <v>1</v>
      </c>
      <c r="F196">
        <v>1</v>
      </c>
      <c r="G196">
        <v>1</v>
      </c>
      <c r="H196">
        <v>3</v>
      </c>
      <c r="I196" t="s">
        <v>964</v>
      </c>
      <c r="J196" t="s">
        <v>965</v>
      </c>
      <c r="K196" t="s">
        <v>966</v>
      </c>
      <c r="L196">
        <v>1348</v>
      </c>
      <c r="N196">
        <v>1009</v>
      </c>
      <c r="O196" t="s">
        <v>236</v>
      </c>
      <c r="P196" t="s">
        <v>236</v>
      </c>
      <c r="Q196">
        <v>1000</v>
      </c>
      <c r="X196">
        <v>1.4E-3</v>
      </c>
      <c r="Y196">
        <v>74437.320000000007</v>
      </c>
      <c r="Z196">
        <v>0</v>
      </c>
      <c r="AA196">
        <v>0</v>
      </c>
      <c r="AB196">
        <v>0</v>
      </c>
      <c r="AC196">
        <v>0</v>
      </c>
      <c r="AD196">
        <v>1</v>
      </c>
      <c r="AE196">
        <v>0</v>
      </c>
      <c r="AF196" t="s">
        <v>3</v>
      </c>
      <c r="AG196">
        <v>1.4E-3</v>
      </c>
      <c r="AH196">
        <v>2</v>
      </c>
      <c r="AI196">
        <v>72311993</v>
      </c>
      <c r="AJ196">
        <v>180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</row>
    <row r="197" spans="1:44" x14ac:dyDescent="0.2">
      <c r="A197">
        <f>ROW(Source!A189)</f>
        <v>189</v>
      </c>
      <c r="B197">
        <v>72312008</v>
      </c>
      <c r="C197">
        <v>72311982</v>
      </c>
      <c r="D197">
        <v>70586886</v>
      </c>
      <c r="E197">
        <v>1</v>
      </c>
      <c r="F197">
        <v>1</v>
      </c>
      <c r="G197">
        <v>1</v>
      </c>
      <c r="H197">
        <v>3</v>
      </c>
      <c r="I197" t="s">
        <v>967</v>
      </c>
      <c r="J197" t="s">
        <v>968</v>
      </c>
      <c r="K197" t="s">
        <v>969</v>
      </c>
      <c r="L197">
        <v>1348</v>
      </c>
      <c r="N197">
        <v>1009</v>
      </c>
      <c r="O197" t="s">
        <v>236</v>
      </c>
      <c r="P197" t="s">
        <v>236</v>
      </c>
      <c r="Q197">
        <v>1000</v>
      </c>
      <c r="X197">
        <v>3.5999999999999999E-3</v>
      </c>
      <c r="Y197">
        <v>260763.78</v>
      </c>
      <c r="Z197">
        <v>0</v>
      </c>
      <c r="AA197">
        <v>0</v>
      </c>
      <c r="AB197">
        <v>0</v>
      </c>
      <c r="AC197">
        <v>0</v>
      </c>
      <c r="AD197">
        <v>1</v>
      </c>
      <c r="AE197">
        <v>0</v>
      </c>
      <c r="AF197" t="s">
        <v>3</v>
      </c>
      <c r="AG197">
        <v>3.5999999999999999E-3</v>
      </c>
      <c r="AH197">
        <v>2</v>
      </c>
      <c r="AI197">
        <v>72311994</v>
      </c>
      <c r="AJ197">
        <v>181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</row>
    <row r="198" spans="1:44" x14ac:dyDescent="0.2">
      <c r="A198">
        <f>ROW(Source!A189)</f>
        <v>189</v>
      </c>
      <c r="B198">
        <v>72312009</v>
      </c>
      <c r="C198">
        <v>72311982</v>
      </c>
      <c r="D198">
        <v>70587135</v>
      </c>
      <c r="E198">
        <v>1</v>
      </c>
      <c r="F198">
        <v>1</v>
      </c>
      <c r="G198">
        <v>1</v>
      </c>
      <c r="H198">
        <v>3</v>
      </c>
      <c r="I198" t="s">
        <v>970</v>
      </c>
      <c r="J198" t="s">
        <v>971</v>
      </c>
      <c r="K198" t="s">
        <v>972</v>
      </c>
      <c r="L198">
        <v>1348</v>
      </c>
      <c r="N198">
        <v>1009</v>
      </c>
      <c r="O198" t="s">
        <v>236</v>
      </c>
      <c r="P198" t="s">
        <v>236</v>
      </c>
      <c r="Q198">
        <v>1000</v>
      </c>
      <c r="X198">
        <v>2.2000000000000001E-4</v>
      </c>
      <c r="Y198">
        <v>75885.63</v>
      </c>
      <c r="Z198">
        <v>0</v>
      </c>
      <c r="AA198">
        <v>0</v>
      </c>
      <c r="AB198">
        <v>0</v>
      </c>
      <c r="AC198">
        <v>0</v>
      </c>
      <c r="AD198">
        <v>1</v>
      </c>
      <c r="AE198">
        <v>0</v>
      </c>
      <c r="AF198" t="s">
        <v>3</v>
      </c>
      <c r="AG198">
        <v>2.2000000000000001E-4</v>
      </c>
      <c r="AH198">
        <v>2</v>
      </c>
      <c r="AI198">
        <v>72311995</v>
      </c>
      <c r="AJ198">
        <v>182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</row>
    <row r="199" spans="1:44" x14ac:dyDescent="0.2">
      <c r="A199">
        <f>ROW(Source!A189)</f>
        <v>189</v>
      </c>
      <c r="B199">
        <v>72312010</v>
      </c>
      <c r="C199">
        <v>72311982</v>
      </c>
      <c r="D199">
        <v>70587162</v>
      </c>
      <c r="E199">
        <v>1</v>
      </c>
      <c r="F199">
        <v>1</v>
      </c>
      <c r="G199">
        <v>1</v>
      </c>
      <c r="H199">
        <v>3</v>
      </c>
      <c r="I199" t="s">
        <v>973</v>
      </c>
      <c r="J199" t="s">
        <v>974</v>
      </c>
      <c r="K199" t="s">
        <v>975</v>
      </c>
      <c r="L199">
        <v>1348</v>
      </c>
      <c r="N199">
        <v>1009</v>
      </c>
      <c r="O199" t="s">
        <v>236</v>
      </c>
      <c r="P199" t="s">
        <v>236</v>
      </c>
      <c r="Q199">
        <v>1000</v>
      </c>
      <c r="X199">
        <v>1.6999999999999999E-3</v>
      </c>
      <c r="Y199">
        <v>98526.45</v>
      </c>
      <c r="Z199">
        <v>0</v>
      </c>
      <c r="AA199">
        <v>0</v>
      </c>
      <c r="AB199">
        <v>0</v>
      </c>
      <c r="AC199">
        <v>0</v>
      </c>
      <c r="AD199">
        <v>1</v>
      </c>
      <c r="AE199">
        <v>0</v>
      </c>
      <c r="AF199" t="s">
        <v>3</v>
      </c>
      <c r="AG199">
        <v>1.6999999999999999E-3</v>
      </c>
      <c r="AH199">
        <v>2</v>
      </c>
      <c r="AI199">
        <v>72311996</v>
      </c>
      <c r="AJ199">
        <v>183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</row>
    <row r="200" spans="1:44" x14ac:dyDescent="0.2">
      <c r="A200">
        <f>ROW(Source!A189)</f>
        <v>189</v>
      </c>
      <c r="B200">
        <v>72312011</v>
      </c>
      <c r="C200">
        <v>72311982</v>
      </c>
      <c r="D200">
        <v>70496569</v>
      </c>
      <c r="E200">
        <v>118</v>
      </c>
      <c r="F200">
        <v>1</v>
      </c>
      <c r="G200">
        <v>1</v>
      </c>
      <c r="H200">
        <v>3</v>
      </c>
      <c r="I200" t="s">
        <v>1374</v>
      </c>
      <c r="J200" t="s">
        <v>3</v>
      </c>
      <c r="K200" t="s">
        <v>1375</v>
      </c>
      <c r="L200">
        <v>1301</v>
      </c>
      <c r="N200">
        <v>1003</v>
      </c>
      <c r="O200" t="s">
        <v>113</v>
      </c>
      <c r="P200" t="s">
        <v>113</v>
      </c>
      <c r="Q200">
        <v>1</v>
      </c>
      <c r="X200">
        <v>101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 t="s">
        <v>3</v>
      </c>
      <c r="AG200">
        <v>101</v>
      </c>
      <c r="AH200">
        <v>3</v>
      </c>
      <c r="AI200">
        <v>-1</v>
      </c>
      <c r="AJ200" t="s">
        <v>3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</row>
    <row r="201" spans="1:44" x14ac:dyDescent="0.2">
      <c r="A201">
        <f>ROW(Source!A191)</f>
        <v>191</v>
      </c>
      <c r="B201">
        <v>72312019</v>
      </c>
      <c r="C201">
        <v>72312013</v>
      </c>
      <c r="D201">
        <v>70491056</v>
      </c>
      <c r="E201">
        <v>118</v>
      </c>
      <c r="F201">
        <v>1</v>
      </c>
      <c r="G201">
        <v>1</v>
      </c>
      <c r="H201">
        <v>1</v>
      </c>
      <c r="I201" t="s">
        <v>1005</v>
      </c>
      <c r="J201" t="s">
        <v>3</v>
      </c>
      <c r="K201" t="s">
        <v>1006</v>
      </c>
      <c r="L201">
        <v>1191</v>
      </c>
      <c r="N201">
        <v>1013</v>
      </c>
      <c r="O201" t="s">
        <v>922</v>
      </c>
      <c r="P201" t="s">
        <v>922</v>
      </c>
      <c r="Q201">
        <v>1</v>
      </c>
      <c r="X201">
        <v>0.32</v>
      </c>
      <c r="Y201">
        <v>0</v>
      </c>
      <c r="Z201">
        <v>0</v>
      </c>
      <c r="AA201">
        <v>0</v>
      </c>
      <c r="AB201">
        <v>452.68</v>
      </c>
      <c r="AC201">
        <v>0</v>
      </c>
      <c r="AD201">
        <v>1</v>
      </c>
      <c r="AE201">
        <v>1</v>
      </c>
      <c r="AF201" t="s">
        <v>3</v>
      </c>
      <c r="AG201">
        <v>0.32</v>
      </c>
      <c r="AH201">
        <v>2</v>
      </c>
      <c r="AI201">
        <v>72312014</v>
      </c>
      <c r="AJ201">
        <v>184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</row>
    <row r="202" spans="1:44" x14ac:dyDescent="0.2">
      <c r="A202">
        <f>ROW(Source!A191)</f>
        <v>191</v>
      </c>
      <c r="B202">
        <v>72312020</v>
      </c>
      <c r="C202">
        <v>72312013</v>
      </c>
      <c r="D202">
        <v>70491200</v>
      </c>
      <c r="E202">
        <v>118</v>
      </c>
      <c r="F202">
        <v>1</v>
      </c>
      <c r="G202">
        <v>1</v>
      </c>
      <c r="H202">
        <v>1</v>
      </c>
      <c r="I202" t="s">
        <v>920</v>
      </c>
      <c r="J202" t="s">
        <v>3</v>
      </c>
      <c r="K202" t="s">
        <v>921</v>
      </c>
      <c r="L202">
        <v>1191</v>
      </c>
      <c r="N202">
        <v>1013</v>
      </c>
      <c r="O202" t="s">
        <v>922</v>
      </c>
      <c r="P202" t="s">
        <v>922</v>
      </c>
      <c r="Q202">
        <v>1</v>
      </c>
      <c r="X202">
        <v>0.18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1</v>
      </c>
      <c r="AE202">
        <v>2</v>
      </c>
      <c r="AF202" t="s">
        <v>3</v>
      </c>
      <c r="AG202">
        <v>0.18</v>
      </c>
      <c r="AH202">
        <v>2</v>
      </c>
      <c r="AI202">
        <v>72312015</v>
      </c>
      <c r="AJ202">
        <v>185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</row>
    <row r="203" spans="1:44" x14ac:dyDescent="0.2">
      <c r="A203">
        <f>ROW(Source!A191)</f>
        <v>191</v>
      </c>
      <c r="B203">
        <v>72312021</v>
      </c>
      <c r="C203">
        <v>72312013</v>
      </c>
      <c r="D203">
        <v>70618712</v>
      </c>
      <c r="E203">
        <v>1</v>
      </c>
      <c r="F203">
        <v>1</v>
      </c>
      <c r="G203">
        <v>1</v>
      </c>
      <c r="H203">
        <v>2</v>
      </c>
      <c r="I203" t="s">
        <v>1007</v>
      </c>
      <c r="J203" t="s">
        <v>1008</v>
      </c>
      <c r="K203" t="s">
        <v>1009</v>
      </c>
      <c r="L203">
        <v>1368</v>
      </c>
      <c r="N203">
        <v>1011</v>
      </c>
      <c r="O203" t="s">
        <v>926</v>
      </c>
      <c r="P203" t="s">
        <v>926</v>
      </c>
      <c r="Q203">
        <v>1</v>
      </c>
      <c r="X203">
        <v>0.18</v>
      </c>
      <c r="Y203">
        <v>0</v>
      </c>
      <c r="Z203">
        <v>1069.08</v>
      </c>
      <c r="AA203">
        <v>452.68</v>
      </c>
      <c r="AB203">
        <v>0</v>
      </c>
      <c r="AC203">
        <v>0</v>
      </c>
      <c r="AD203">
        <v>1</v>
      </c>
      <c r="AE203">
        <v>0</v>
      </c>
      <c r="AF203" t="s">
        <v>3</v>
      </c>
      <c r="AG203">
        <v>0.18</v>
      </c>
      <c r="AH203">
        <v>2</v>
      </c>
      <c r="AI203">
        <v>72312016</v>
      </c>
      <c r="AJ203">
        <v>186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</row>
    <row r="204" spans="1:44" x14ac:dyDescent="0.2">
      <c r="A204">
        <f>ROW(Source!A191)</f>
        <v>191</v>
      </c>
      <c r="B204">
        <v>72312022</v>
      </c>
      <c r="C204">
        <v>72312013</v>
      </c>
      <c r="D204">
        <v>70568517</v>
      </c>
      <c r="E204">
        <v>1</v>
      </c>
      <c r="F204">
        <v>1</v>
      </c>
      <c r="G204">
        <v>1</v>
      </c>
      <c r="H204">
        <v>3</v>
      </c>
      <c r="I204" t="s">
        <v>955</v>
      </c>
      <c r="J204" t="s">
        <v>956</v>
      </c>
      <c r="K204" t="s">
        <v>957</v>
      </c>
      <c r="L204">
        <v>1346</v>
      </c>
      <c r="N204">
        <v>1009</v>
      </c>
      <c r="O204" t="s">
        <v>443</v>
      </c>
      <c r="P204" t="s">
        <v>443</v>
      </c>
      <c r="Q204">
        <v>1</v>
      </c>
      <c r="X204">
        <v>0.1</v>
      </c>
      <c r="Y204">
        <v>155.63</v>
      </c>
      <c r="Z204">
        <v>0</v>
      </c>
      <c r="AA204">
        <v>0</v>
      </c>
      <c r="AB204">
        <v>0</v>
      </c>
      <c r="AC204">
        <v>0</v>
      </c>
      <c r="AD204">
        <v>1</v>
      </c>
      <c r="AE204">
        <v>0</v>
      </c>
      <c r="AF204" t="s">
        <v>3</v>
      </c>
      <c r="AG204">
        <v>0.1</v>
      </c>
      <c r="AH204">
        <v>2</v>
      </c>
      <c r="AI204">
        <v>72312017</v>
      </c>
      <c r="AJ204">
        <v>187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</row>
    <row r="205" spans="1:44" x14ac:dyDescent="0.2">
      <c r="A205">
        <f>ROW(Source!A191)</f>
        <v>191</v>
      </c>
      <c r="B205">
        <v>72312023</v>
      </c>
      <c r="C205">
        <v>72312013</v>
      </c>
      <c r="D205">
        <v>70496671</v>
      </c>
      <c r="E205">
        <v>118</v>
      </c>
      <c r="F205">
        <v>1</v>
      </c>
      <c r="G205">
        <v>1</v>
      </c>
      <c r="H205">
        <v>3</v>
      </c>
      <c r="I205" t="s">
        <v>1378</v>
      </c>
      <c r="J205" t="s">
        <v>3</v>
      </c>
      <c r="K205" t="s">
        <v>1379</v>
      </c>
      <c r="L205">
        <v>1371</v>
      </c>
      <c r="N205">
        <v>1013</v>
      </c>
      <c r="O205" t="s">
        <v>118</v>
      </c>
      <c r="P205" t="s">
        <v>118</v>
      </c>
      <c r="Q205">
        <v>1</v>
      </c>
      <c r="X205">
        <v>1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 t="s">
        <v>3</v>
      </c>
      <c r="AG205">
        <v>1</v>
      </c>
      <c r="AH205">
        <v>3</v>
      </c>
      <c r="AI205">
        <v>-1</v>
      </c>
      <c r="AJ205" t="s">
        <v>3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</row>
    <row r="206" spans="1:44" x14ac:dyDescent="0.2">
      <c r="A206">
        <f>ROW(Source!A194)</f>
        <v>194</v>
      </c>
      <c r="B206">
        <v>72312033</v>
      </c>
      <c r="C206">
        <v>72312026</v>
      </c>
      <c r="D206">
        <v>70491009</v>
      </c>
      <c r="E206">
        <v>118</v>
      </c>
      <c r="F206">
        <v>1</v>
      </c>
      <c r="G206">
        <v>1</v>
      </c>
      <c r="H206">
        <v>1</v>
      </c>
      <c r="I206" t="s">
        <v>936</v>
      </c>
      <c r="J206" t="s">
        <v>3</v>
      </c>
      <c r="K206" t="s">
        <v>937</v>
      </c>
      <c r="L206">
        <v>1191</v>
      </c>
      <c r="N206">
        <v>1013</v>
      </c>
      <c r="O206" t="s">
        <v>922</v>
      </c>
      <c r="P206" t="s">
        <v>922</v>
      </c>
      <c r="Q206">
        <v>1</v>
      </c>
      <c r="X206">
        <v>20.100000000000001</v>
      </c>
      <c r="Y206">
        <v>0</v>
      </c>
      <c r="Z206">
        <v>0</v>
      </c>
      <c r="AA206">
        <v>0</v>
      </c>
      <c r="AB206">
        <v>367.44</v>
      </c>
      <c r="AC206">
        <v>0</v>
      </c>
      <c r="AD206">
        <v>1</v>
      </c>
      <c r="AE206">
        <v>1</v>
      </c>
      <c r="AF206" t="s">
        <v>3</v>
      </c>
      <c r="AG206">
        <v>20.100000000000001</v>
      </c>
      <c r="AH206">
        <v>2</v>
      </c>
      <c r="AI206">
        <v>72312027</v>
      </c>
      <c r="AJ206">
        <v>189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</row>
    <row r="207" spans="1:44" x14ac:dyDescent="0.2">
      <c r="A207">
        <f>ROW(Source!A194)</f>
        <v>194</v>
      </c>
      <c r="B207">
        <v>72312034</v>
      </c>
      <c r="C207">
        <v>72312026</v>
      </c>
      <c r="D207">
        <v>70491200</v>
      </c>
      <c r="E207">
        <v>118</v>
      </c>
      <c r="F207">
        <v>1</v>
      </c>
      <c r="G207">
        <v>1</v>
      </c>
      <c r="H207">
        <v>1</v>
      </c>
      <c r="I207" t="s">
        <v>920</v>
      </c>
      <c r="J207" t="s">
        <v>3</v>
      </c>
      <c r="K207" t="s">
        <v>921</v>
      </c>
      <c r="L207">
        <v>1191</v>
      </c>
      <c r="N207">
        <v>1013</v>
      </c>
      <c r="O207" t="s">
        <v>922</v>
      </c>
      <c r="P207" t="s">
        <v>922</v>
      </c>
      <c r="Q207">
        <v>1</v>
      </c>
      <c r="X207">
        <v>6.25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1</v>
      </c>
      <c r="AE207">
        <v>2</v>
      </c>
      <c r="AF207" t="s">
        <v>3</v>
      </c>
      <c r="AG207">
        <v>6.25</v>
      </c>
      <c r="AH207">
        <v>2</v>
      </c>
      <c r="AI207">
        <v>72312028</v>
      </c>
      <c r="AJ207">
        <v>190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</row>
    <row r="208" spans="1:44" x14ac:dyDescent="0.2">
      <c r="A208">
        <f>ROW(Source!A194)</f>
        <v>194</v>
      </c>
      <c r="B208">
        <v>72312035</v>
      </c>
      <c r="C208">
        <v>72312026</v>
      </c>
      <c r="D208">
        <v>70617656</v>
      </c>
      <c r="E208">
        <v>1</v>
      </c>
      <c r="F208">
        <v>1</v>
      </c>
      <c r="G208">
        <v>1</v>
      </c>
      <c r="H208">
        <v>2</v>
      </c>
      <c r="I208" t="s">
        <v>1073</v>
      </c>
      <c r="J208" t="s">
        <v>1074</v>
      </c>
      <c r="K208" t="s">
        <v>1075</v>
      </c>
      <c r="L208">
        <v>1368</v>
      </c>
      <c r="N208">
        <v>1011</v>
      </c>
      <c r="O208" t="s">
        <v>926</v>
      </c>
      <c r="P208" t="s">
        <v>926</v>
      </c>
      <c r="Q208">
        <v>1</v>
      </c>
      <c r="X208">
        <v>6.25</v>
      </c>
      <c r="Y208">
        <v>0</v>
      </c>
      <c r="Z208">
        <v>1682.51</v>
      </c>
      <c r="AA208">
        <v>529.11</v>
      </c>
      <c r="AB208">
        <v>0</v>
      </c>
      <c r="AC208">
        <v>0</v>
      </c>
      <c r="AD208">
        <v>1</v>
      </c>
      <c r="AE208">
        <v>0</v>
      </c>
      <c r="AF208" t="s">
        <v>3</v>
      </c>
      <c r="AG208">
        <v>6.25</v>
      </c>
      <c r="AH208">
        <v>2</v>
      </c>
      <c r="AI208">
        <v>72312029</v>
      </c>
      <c r="AJ208">
        <v>191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</row>
    <row r="209" spans="1:44" x14ac:dyDescent="0.2">
      <c r="A209">
        <f>ROW(Source!A194)</f>
        <v>194</v>
      </c>
      <c r="B209">
        <v>72312036</v>
      </c>
      <c r="C209">
        <v>72312026</v>
      </c>
      <c r="D209">
        <v>70618755</v>
      </c>
      <c r="E209">
        <v>1</v>
      </c>
      <c r="F209">
        <v>1</v>
      </c>
      <c r="G209">
        <v>1</v>
      </c>
      <c r="H209">
        <v>2</v>
      </c>
      <c r="I209" t="s">
        <v>941</v>
      </c>
      <c r="J209" t="s">
        <v>942</v>
      </c>
      <c r="K209" t="s">
        <v>943</v>
      </c>
      <c r="L209">
        <v>1368</v>
      </c>
      <c r="N209">
        <v>1011</v>
      </c>
      <c r="O209" t="s">
        <v>926</v>
      </c>
      <c r="P209" t="s">
        <v>926</v>
      </c>
      <c r="Q209">
        <v>1</v>
      </c>
      <c r="X209">
        <v>2.29</v>
      </c>
      <c r="Y209">
        <v>0</v>
      </c>
      <c r="Z209">
        <v>42.96</v>
      </c>
      <c r="AA209">
        <v>0</v>
      </c>
      <c r="AB209">
        <v>0</v>
      </c>
      <c r="AC209">
        <v>0</v>
      </c>
      <c r="AD209">
        <v>1</v>
      </c>
      <c r="AE209">
        <v>0</v>
      </c>
      <c r="AF209" t="s">
        <v>3</v>
      </c>
      <c r="AG209">
        <v>2.29</v>
      </c>
      <c r="AH209">
        <v>2</v>
      </c>
      <c r="AI209">
        <v>72312030</v>
      </c>
      <c r="AJ209">
        <v>192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</row>
    <row r="210" spans="1:44" x14ac:dyDescent="0.2">
      <c r="A210">
        <f>ROW(Source!A194)</f>
        <v>194</v>
      </c>
      <c r="B210">
        <v>72312037</v>
      </c>
      <c r="C210">
        <v>72312026</v>
      </c>
      <c r="D210">
        <v>70567775</v>
      </c>
      <c r="E210">
        <v>1</v>
      </c>
      <c r="F210">
        <v>1</v>
      </c>
      <c r="G210">
        <v>1</v>
      </c>
      <c r="H210">
        <v>3</v>
      </c>
      <c r="I210" t="s">
        <v>951</v>
      </c>
      <c r="J210" t="s">
        <v>952</v>
      </c>
      <c r="K210" t="s">
        <v>953</v>
      </c>
      <c r="L210">
        <v>1383</v>
      </c>
      <c r="N210">
        <v>1013</v>
      </c>
      <c r="O210" t="s">
        <v>954</v>
      </c>
      <c r="P210" t="s">
        <v>954</v>
      </c>
      <c r="Q210">
        <v>1</v>
      </c>
      <c r="X210">
        <v>1.26</v>
      </c>
      <c r="Y210">
        <v>9.35</v>
      </c>
      <c r="Z210">
        <v>0</v>
      </c>
      <c r="AA210">
        <v>0</v>
      </c>
      <c r="AB210">
        <v>0</v>
      </c>
      <c r="AC210">
        <v>0</v>
      </c>
      <c r="AD210">
        <v>1</v>
      </c>
      <c r="AE210">
        <v>0</v>
      </c>
      <c r="AF210" t="s">
        <v>3</v>
      </c>
      <c r="AG210">
        <v>1.26</v>
      </c>
      <c r="AH210">
        <v>2</v>
      </c>
      <c r="AI210">
        <v>72312031</v>
      </c>
      <c r="AJ210">
        <v>193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</row>
    <row r="211" spans="1:44" x14ac:dyDescent="0.2">
      <c r="A211">
        <f>ROW(Source!A194)</f>
        <v>194</v>
      </c>
      <c r="B211">
        <v>72312038</v>
      </c>
      <c r="C211">
        <v>72312026</v>
      </c>
      <c r="D211">
        <v>70568517</v>
      </c>
      <c r="E211">
        <v>1</v>
      </c>
      <c r="F211">
        <v>1</v>
      </c>
      <c r="G211">
        <v>1</v>
      </c>
      <c r="H211">
        <v>3</v>
      </c>
      <c r="I211" t="s">
        <v>955</v>
      </c>
      <c r="J211" t="s">
        <v>956</v>
      </c>
      <c r="K211" t="s">
        <v>957</v>
      </c>
      <c r="L211">
        <v>1346</v>
      </c>
      <c r="N211">
        <v>1009</v>
      </c>
      <c r="O211" t="s">
        <v>443</v>
      </c>
      <c r="P211" t="s">
        <v>443</v>
      </c>
      <c r="Q211">
        <v>1</v>
      </c>
      <c r="X211">
        <v>0.35</v>
      </c>
      <c r="Y211">
        <v>155.63</v>
      </c>
      <c r="Z211">
        <v>0</v>
      </c>
      <c r="AA211">
        <v>0</v>
      </c>
      <c r="AB211">
        <v>0</v>
      </c>
      <c r="AC211">
        <v>0</v>
      </c>
      <c r="AD211">
        <v>1</v>
      </c>
      <c r="AE211">
        <v>0</v>
      </c>
      <c r="AF211" t="s">
        <v>3</v>
      </c>
      <c r="AG211">
        <v>0.35</v>
      </c>
      <c r="AH211">
        <v>2</v>
      </c>
      <c r="AI211">
        <v>72312032</v>
      </c>
      <c r="AJ211">
        <v>194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</row>
    <row r="212" spans="1:44" x14ac:dyDescent="0.2">
      <c r="A212">
        <f>ROW(Source!A194)</f>
        <v>194</v>
      </c>
      <c r="B212">
        <v>72312039</v>
      </c>
      <c r="C212">
        <v>72312026</v>
      </c>
      <c r="D212">
        <v>70496534</v>
      </c>
      <c r="E212">
        <v>118</v>
      </c>
      <c r="F212">
        <v>1</v>
      </c>
      <c r="G212">
        <v>1</v>
      </c>
      <c r="H212">
        <v>3</v>
      </c>
      <c r="I212" t="s">
        <v>1416</v>
      </c>
      <c r="J212" t="s">
        <v>3</v>
      </c>
      <c r="K212" t="s">
        <v>1417</v>
      </c>
      <c r="L212">
        <v>1301</v>
      </c>
      <c r="N212">
        <v>1003</v>
      </c>
      <c r="O212" t="s">
        <v>113</v>
      </c>
      <c r="P212" t="s">
        <v>113</v>
      </c>
      <c r="Q212">
        <v>1</v>
      </c>
      <c r="X212">
        <v>101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 t="s">
        <v>3</v>
      </c>
      <c r="AG212">
        <v>101</v>
      </c>
      <c r="AH212">
        <v>3</v>
      </c>
      <c r="AI212">
        <v>-1</v>
      </c>
      <c r="AJ212" t="s">
        <v>3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</row>
    <row r="213" spans="1:44" x14ac:dyDescent="0.2">
      <c r="A213">
        <f>ROW(Source!A197)</f>
        <v>197</v>
      </c>
      <c r="B213">
        <v>72312061</v>
      </c>
      <c r="C213">
        <v>72312042</v>
      </c>
      <c r="D213">
        <v>70490995</v>
      </c>
      <c r="E213">
        <v>118</v>
      </c>
      <c r="F213">
        <v>1</v>
      </c>
      <c r="G213">
        <v>1</v>
      </c>
      <c r="H213">
        <v>1</v>
      </c>
      <c r="I213" t="s">
        <v>1127</v>
      </c>
      <c r="J213" t="s">
        <v>3</v>
      </c>
      <c r="K213" t="s">
        <v>1128</v>
      </c>
      <c r="L213">
        <v>1191</v>
      </c>
      <c r="N213">
        <v>1013</v>
      </c>
      <c r="O213" t="s">
        <v>922</v>
      </c>
      <c r="P213" t="s">
        <v>922</v>
      </c>
      <c r="Q213">
        <v>1</v>
      </c>
      <c r="X213">
        <v>394</v>
      </c>
      <c r="Y213">
        <v>0</v>
      </c>
      <c r="Z213">
        <v>0</v>
      </c>
      <c r="AA213">
        <v>0</v>
      </c>
      <c r="AB213">
        <v>346.86</v>
      </c>
      <c r="AC213">
        <v>0</v>
      </c>
      <c r="AD213">
        <v>1</v>
      </c>
      <c r="AE213">
        <v>1</v>
      </c>
      <c r="AF213" t="s">
        <v>3</v>
      </c>
      <c r="AG213">
        <v>394</v>
      </c>
      <c r="AH213">
        <v>2</v>
      </c>
      <c r="AI213">
        <v>72312043</v>
      </c>
      <c r="AJ213">
        <v>195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</row>
    <row r="214" spans="1:44" x14ac:dyDescent="0.2">
      <c r="A214">
        <f>ROW(Source!A197)</f>
        <v>197</v>
      </c>
      <c r="B214">
        <v>72312062</v>
      </c>
      <c r="C214">
        <v>72312042</v>
      </c>
      <c r="D214">
        <v>70491200</v>
      </c>
      <c r="E214">
        <v>118</v>
      </c>
      <c r="F214">
        <v>1</v>
      </c>
      <c r="G214">
        <v>1</v>
      </c>
      <c r="H214">
        <v>1</v>
      </c>
      <c r="I214" t="s">
        <v>920</v>
      </c>
      <c r="J214" t="s">
        <v>3</v>
      </c>
      <c r="K214" t="s">
        <v>921</v>
      </c>
      <c r="L214">
        <v>1191</v>
      </c>
      <c r="N214">
        <v>1013</v>
      </c>
      <c r="O214" t="s">
        <v>922</v>
      </c>
      <c r="P214" t="s">
        <v>922</v>
      </c>
      <c r="Q214">
        <v>1</v>
      </c>
      <c r="X214">
        <v>35.869999999999997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1</v>
      </c>
      <c r="AE214">
        <v>2</v>
      </c>
      <c r="AF214" t="s">
        <v>3</v>
      </c>
      <c r="AG214">
        <v>35.869999999999997</v>
      </c>
      <c r="AH214">
        <v>2</v>
      </c>
      <c r="AI214">
        <v>72312044</v>
      </c>
      <c r="AJ214">
        <v>196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</row>
    <row r="215" spans="1:44" x14ac:dyDescent="0.2">
      <c r="A215">
        <f>ROW(Source!A197)</f>
        <v>197</v>
      </c>
      <c r="B215">
        <v>72312063</v>
      </c>
      <c r="C215">
        <v>72312042</v>
      </c>
      <c r="D215">
        <v>70617656</v>
      </c>
      <c r="E215">
        <v>1</v>
      </c>
      <c r="F215">
        <v>1</v>
      </c>
      <c r="G215">
        <v>1</v>
      </c>
      <c r="H215">
        <v>2</v>
      </c>
      <c r="I215" t="s">
        <v>1073</v>
      </c>
      <c r="J215" t="s">
        <v>1074</v>
      </c>
      <c r="K215" t="s">
        <v>1075</v>
      </c>
      <c r="L215">
        <v>1368</v>
      </c>
      <c r="N215">
        <v>1011</v>
      </c>
      <c r="O215" t="s">
        <v>926</v>
      </c>
      <c r="P215" t="s">
        <v>926</v>
      </c>
      <c r="Q215">
        <v>1</v>
      </c>
      <c r="X215">
        <v>0.96</v>
      </c>
      <c r="Y215">
        <v>0</v>
      </c>
      <c r="Z215">
        <v>1682.51</v>
      </c>
      <c r="AA215">
        <v>529.11</v>
      </c>
      <c r="AB215">
        <v>0</v>
      </c>
      <c r="AC215">
        <v>0</v>
      </c>
      <c r="AD215">
        <v>1</v>
      </c>
      <c r="AE215">
        <v>0</v>
      </c>
      <c r="AF215" t="s">
        <v>3</v>
      </c>
      <c r="AG215">
        <v>0.96</v>
      </c>
      <c r="AH215">
        <v>2</v>
      </c>
      <c r="AI215">
        <v>72312045</v>
      </c>
      <c r="AJ215">
        <v>197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</row>
    <row r="216" spans="1:44" x14ac:dyDescent="0.2">
      <c r="A216">
        <f>ROW(Source!A197)</f>
        <v>197</v>
      </c>
      <c r="B216">
        <v>72312064</v>
      </c>
      <c r="C216">
        <v>72312042</v>
      </c>
      <c r="D216">
        <v>70617665</v>
      </c>
      <c r="E216">
        <v>1</v>
      </c>
      <c r="F216">
        <v>1</v>
      </c>
      <c r="G216">
        <v>1</v>
      </c>
      <c r="H216">
        <v>2</v>
      </c>
      <c r="I216" t="s">
        <v>1129</v>
      </c>
      <c r="J216" t="s">
        <v>1130</v>
      </c>
      <c r="K216" t="s">
        <v>1131</v>
      </c>
      <c r="L216">
        <v>1368</v>
      </c>
      <c r="N216">
        <v>1011</v>
      </c>
      <c r="O216" t="s">
        <v>926</v>
      </c>
      <c r="P216" t="s">
        <v>926</v>
      </c>
      <c r="Q216">
        <v>1</v>
      </c>
      <c r="X216">
        <v>33.26</v>
      </c>
      <c r="Y216">
        <v>0</v>
      </c>
      <c r="Z216">
        <v>1703.3</v>
      </c>
      <c r="AA216">
        <v>529.11</v>
      </c>
      <c r="AB216">
        <v>0</v>
      </c>
      <c r="AC216">
        <v>0</v>
      </c>
      <c r="AD216">
        <v>1</v>
      </c>
      <c r="AE216">
        <v>0</v>
      </c>
      <c r="AF216" t="s">
        <v>3</v>
      </c>
      <c r="AG216">
        <v>33.26</v>
      </c>
      <c r="AH216">
        <v>2</v>
      </c>
      <c r="AI216">
        <v>72312046</v>
      </c>
      <c r="AJ216">
        <v>198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</row>
    <row r="217" spans="1:44" x14ac:dyDescent="0.2">
      <c r="A217">
        <f>ROW(Source!A197)</f>
        <v>197</v>
      </c>
      <c r="B217">
        <v>72312065</v>
      </c>
      <c r="C217">
        <v>72312042</v>
      </c>
      <c r="D217">
        <v>70617813</v>
      </c>
      <c r="E217">
        <v>1</v>
      </c>
      <c r="F217">
        <v>1</v>
      </c>
      <c r="G217">
        <v>1</v>
      </c>
      <c r="H217">
        <v>2</v>
      </c>
      <c r="I217" t="s">
        <v>1132</v>
      </c>
      <c r="J217" t="s">
        <v>1133</v>
      </c>
      <c r="K217" t="s">
        <v>1134</v>
      </c>
      <c r="L217">
        <v>1368</v>
      </c>
      <c r="N217">
        <v>1011</v>
      </c>
      <c r="O217" t="s">
        <v>926</v>
      </c>
      <c r="P217" t="s">
        <v>926</v>
      </c>
      <c r="Q217">
        <v>1</v>
      </c>
      <c r="X217">
        <v>0.25</v>
      </c>
      <c r="Y217">
        <v>0</v>
      </c>
      <c r="Z217">
        <v>1647.51</v>
      </c>
      <c r="AA217">
        <v>452.68</v>
      </c>
      <c r="AB217">
        <v>0</v>
      </c>
      <c r="AC217">
        <v>0</v>
      </c>
      <c r="AD217">
        <v>1</v>
      </c>
      <c r="AE217">
        <v>0</v>
      </c>
      <c r="AF217" t="s">
        <v>3</v>
      </c>
      <c r="AG217">
        <v>0.25</v>
      </c>
      <c r="AH217">
        <v>2</v>
      </c>
      <c r="AI217">
        <v>72312047</v>
      </c>
      <c r="AJ217">
        <v>199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</row>
    <row r="218" spans="1:44" x14ac:dyDescent="0.2">
      <c r="A218">
        <f>ROW(Source!A197)</f>
        <v>197</v>
      </c>
      <c r="B218">
        <v>72312066</v>
      </c>
      <c r="C218">
        <v>72312042</v>
      </c>
      <c r="D218">
        <v>70617915</v>
      </c>
      <c r="E218">
        <v>1</v>
      </c>
      <c r="F218">
        <v>1</v>
      </c>
      <c r="G218">
        <v>1</v>
      </c>
      <c r="H218">
        <v>2</v>
      </c>
      <c r="I218" t="s">
        <v>1135</v>
      </c>
      <c r="J218" t="s">
        <v>1136</v>
      </c>
      <c r="K218" t="s">
        <v>1137</v>
      </c>
      <c r="L218">
        <v>1368</v>
      </c>
      <c r="N218">
        <v>1011</v>
      </c>
      <c r="O218" t="s">
        <v>926</v>
      </c>
      <c r="P218" t="s">
        <v>926</v>
      </c>
      <c r="Q218">
        <v>1</v>
      </c>
      <c r="X218">
        <v>21</v>
      </c>
      <c r="Y218">
        <v>0</v>
      </c>
      <c r="Z218">
        <v>10.37</v>
      </c>
      <c r="AA218">
        <v>0</v>
      </c>
      <c r="AB218">
        <v>0</v>
      </c>
      <c r="AC218">
        <v>0</v>
      </c>
      <c r="AD218">
        <v>1</v>
      </c>
      <c r="AE218">
        <v>0</v>
      </c>
      <c r="AF218" t="s">
        <v>3</v>
      </c>
      <c r="AG218">
        <v>21</v>
      </c>
      <c r="AH218">
        <v>2</v>
      </c>
      <c r="AI218">
        <v>72312048</v>
      </c>
      <c r="AJ218">
        <v>200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</row>
    <row r="219" spans="1:44" x14ac:dyDescent="0.2">
      <c r="A219">
        <f>ROW(Source!A197)</f>
        <v>197</v>
      </c>
      <c r="B219">
        <v>72312067</v>
      </c>
      <c r="C219">
        <v>72312042</v>
      </c>
      <c r="D219">
        <v>70618558</v>
      </c>
      <c r="E219">
        <v>1</v>
      </c>
      <c r="F219">
        <v>1</v>
      </c>
      <c r="G219">
        <v>1</v>
      </c>
      <c r="H219">
        <v>2</v>
      </c>
      <c r="I219" t="s">
        <v>978</v>
      </c>
      <c r="J219" t="s">
        <v>979</v>
      </c>
      <c r="K219" t="s">
        <v>980</v>
      </c>
      <c r="L219">
        <v>1368</v>
      </c>
      <c r="N219">
        <v>1011</v>
      </c>
      <c r="O219" t="s">
        <v>926</v>
      </c>
      <c r="P219" t="s">
        <v>926</v>
      </c>
      <c r="Q219">
        <v>1</v>
      </c>
      <c r="X219">
        <v>1.4</v>
      </c>
      <c r="Y219">
        <v>0</v>
      </c>
      <c r="Z219">
        <v>579.09</v>
      </c>
      <c r="AA219">
        <v>393.89</v>
      </c>
      <c r="AB219">
        <v>0</v>
      </c>
      <c r="AC219">
        <v>0</v>
      </c>
      <c r="AD219">
        <v>1</v>
      </c>
      <c r="AE219">
        <v>0</v>
      </c>
      <c r="AF219" t="s">
        <v>3</v>
      </c>
      <c r="AG219">
        <v>1.4</v>
      </c>
      <c r="AH219">
        <v>2</v>
      </c>
      <c r="AI219">
        <v>72312049</v>
      </c>
      <c r="AJ219">
        <v>201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</row>
    <row r="220" spans="1:44" x14ac:dyDescent="0.2">
      <c r="A220">
        <f>ROW(Source!A197)</f>
        <v>197</v>
      </c>
      <c r="B220">
        <v>72312068</v>
      </c>
      <c r="C220">
        <v>72312042</v>
      </c>
      <c r="D220">
        <v>70567763</v>
      </c>
      <c r="E220">
        <v>1</v>
      </c>
      <c r="F220">
        <v>1</v>
      </c>
      <c r="G220">
        <v>1</v>
      </c>
      <c r="H220">
        <v>3</v>
      </c>
      <c r="I220" t="s">
        <v>1064</v>
      </c>
      <c r="J220" t="s">
        <v>1065</v>
      </c>
      <c r="K220" t="s">
        <v>1066</v>
      </c>
      <c r="L220">
        <v>1339</v>
      </c>
      <c r="N220">
        <v>1007</v>
      </c>
      <c r="O220" t="s">
        <v>231</v>
      </c>
      <c r="P220" t="s">
        <v>231</v>
      </c>
      <c r="Q220">
        <v>1</v>
      </c>
      <c r="X220">
        <v>1.75</v>
      </c>
      <c r="Y220">
        <v>35.71</v>
      </c>
      <c r="Z220">
        <v>0</v>
      </c>
      <c r="AA220">
        <v>0</v>
      </c>
      <c r="AB220">
        <v>0</v>
      </c>
      <c r="AC220">
        <v>0</v>
      </c>
      <c r="AD220">
        <v>1</v>
      </c>
      <c r="AE220">
        <v>0</v>
      </c>
      <c r="AF220" t="s">
        <v>3</v>
      </c>
      <c r="AG220">
        <v>1.75</v>
      </c>
      <c r="AH220">
        <v>2</v>
      </c>
      <c r="AI220">
        <v>72312050</v>
      </c>
      <c r="AJ220">
        <v>202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</row>
    <row r="221" spans="1:44" x14ac:dyDescent="0.2">
      <c r="A221">
        <f>ROW(Source!A197)</f>
        <v>197</v>
      </c>
      <c r="B221">
        <v>72312069</v>
      </c>
      <c r="C221">
        <v>72312042</v>
      </c>
      <c r="D221">
        <v>70567775</v>
      </c>
      <c r="E221">
        <v>1</v>
      </c>
      <c r="F221">
        <v>1</v>
      </c>
      <c r="G221">
        <v>1</v>
      </c>
      <c r="H221">
        <v>3</v>
      </c>
      <c r="I221" t="s">
        <v>951</v>
      </c>
      <c r="J221" t="s">
        <v>952</v>
      </c>
      <c r="K221" t="s">
        <v>953</v>
      </c>
      <c r="L221">
        <v>1383</v>
      </c>
      <c r="N221">
        <v>1013</v>
      </c>
      <c r="O221" t="s">
        <v>954</v>
      </c>
      <c r="P221" t="s">
        <v>954</v>
      </c>
      <c r="Q221">
        <v>1</v>
      </c>
      <c r="X221">
        <v>2.64</v>
      </c>
      <c r="Y221">
        <v>9.35</v>
      </c>
      <c r="Z221">
        <v>0</v>
      </c>
      <c r="AA221">
        <v>0</v>
      </c>
      <c r="AB221">
        <v>0</v>
      </c>
      <c r="AC221">
        <v>0</v>
      </c>
      <c r="AD221">
        <v>1</v>
      </c>
      <c r="AE221">
        <v>0</v>
      </c>
      <c r="AF221" t="s">
        <v>3</v>
      </c>
      <c r="AG221">
        <v>2.64</v>
      </c>
      <c r="AH221">
        <v>2</v>
      </c>
      <c r="AI221">
        <v>72312051</v>
      </c>
      <c r="AJ221">
        <v>203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</row>
    <row r="222" spans="1:44" x14ac:dyDescent="0.2">
      <c r="A222">
        <f>ROW(Source!A197)</f>
        <v>197</v>
      </c>
      <c r="B222">
        <v>72312070</v>
      </c>
      <c r="C222">
        <v>72312042</v>
      </c>
      <c r="D222">
        <v>70568070</v>
      </c>
      <c r="E222">
        <v>1</v>
      </c>
      <c r="F222">
        <v>1</v>
      </c>
      <c r="G222">
        <v>1</v>
      </c>
      <c r="H222">
        <v>3</v>
      </c>
      <c r="I222" t="s">
        <v>1067</v>
      </c>
      <c r="J222" t="s">
        <v>1068</v>
      </c>
      <c r="K222" t="s">
        <v>1069</v>
      </c>
      <c r="L222">
        <v>1327</v>
      </c>
      <c r="N222">
        <v>1005</v>
      </c>
      <c r="O222" t="s">
        <v>1070</v>
      </c>
      <c r="P222" t="s">
        <v>1070</v>
      </c>
      <c r="Q222">
        <v>1</v>
      </c>
      <c r="X222">
        <v>5.6</v>
      </c>
      <c r="Y222">
        <v>12.83</v>
      </c>
      <c r="Z222">
        <v>0</v>
      </c>
      <c r="AA222">
        <v>0</v>
      </c>
      <c r="AB222">
        <v>0</v>
      </c>
      <c r="AC222">
        <v>0</v>
      </c>
      <c r="AD222">
        <v>1</v>
      </c>
      <c r="AE222">
        <v>0</v>
      </c>
      <c r="AF222" t="s">
        <v>3</v>
      </c>
      <c r="AG222">
        <v>5.6</v>
      </c>
      <c r="AH222">
        <v>2</v>
      </c>
      <c r="AI222">
        <v>72312052</v>
      </c>
      <c r="AJ222">
        <v>204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</row>
    <row r="223" spans="1:44" x14ac:dyDescent="0.2">
      <c r="A223">
        <f>ROW(Source!A197)</f>
        <v>197</v>
      </c>
      <c r="B223">
        <v>72312071</v>
      </c>
      <c r="C223">
        <v>72312042</v>
      </c>
      <c r="D223">
        <v>70569321</v>
      </c>
      <c r="E223">
        <v>1</v>
      </c>
      <c r="F223">
        <v>1</v>
      </c>
      <c r="G223">
        <v>1</v>
      </c>
      <c r="H223">
        <v>3</v>
      </c>
      <c r="I223" t="s">
        <v>1138</v>
      </c>
      <c r="J223" t="s">
        <v>1139</v>
      </c>
      <c r="K223" t="s">
        <v>1140</v>
      </c>
      <c r="L223">
        <v>1348</v>
      </c>
      <c r="N223">
        <v>1009</v>
      </c>
      <c r="O223" t="s">
        <v>236</v>
      </c>
      <c r="P223" t="s">
        <v>236</v>
      </c>
      <c r="Q223">
        <v>1000</v>
      </c>
      <c r="X223">
        <v>3.6999999999999998E-2</v>
      </c>
      <c r="Y223">
        <v>70296.2</v>
      </c>
      <c r="Z223">
        <v>0</v>
      </c>
      <c r="AA223">
        <v>0</v>
      </c>
      <c r="AB223">
        <v>0</v>
      </c>
      <c r="AC223">
        <v>0</v>
      </c>
      <c r="AD223">
        <v>1</v>
      </c>
      <c r="AE223">
        <v>0</v>
      </c>
      <c r="AF223" t="s">
        <v>3</v>
      </c>
      <c r="AG223">
        <v>3.6999999999999998E-2</v>
      </c>
      <c r="AH223">
        <v>2</v>
      </c>
      <c r="AI223">
        <v>72312053</v>
      </c>
      <c r="AJ223">
        <v>205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</row>
    <row r="224" spans="1:44" x14ac:dyDescent="0.2">
      <c r="A224">
        <f>ROW(Source!A197)</f>
        <v>197</v>
      </c>
      <c r="B224">
        <v>72312072</v>
      </c>
      <c r="C224">
        <v>72312042</v>
      </c>
      <c r="D224">
        <v>70571132</v>
      </c>
      <c r="E224">
        <v>1</v>
      </c>
      <c r="F224">
        <v>1</v>
      </c>
      <c r="G224">
        <v>1</v>
      </c>
      <c r="H224">
        <v>3</v>
      </c>
      <c r="I224" t="s">
        <v>1141</v>
      </c>
      <c r="J224" t="s">
        <v>1142</v>
      </c>
      <c r="K224" t="s">
        <v>1143</v>
      </c>
      <c r="L224">
        <v>1348</v>
      </c>
      <c r="N224">
        <v>1009</v>
      </c>
      <c r="O224" t="s">
        <v>236</v>
      </c>
      <c r="P224" t="s">
        <v>236</v>
      </c>
      <c r="Q224">
        <v>1000</v>
      </c>
      <c r="X224">
        <v>0.05</v>
      </c>
      <c r="Y224">
        <v>5275.05</v>
      </c>
      <c r="Z224">
        <v>0</v>
      </c>
      <c r="AA224">
        <v>0</v>
      </c>
      <c r="AB224">
        <v>0</v>
      </c>
      <c r="AC224">
        <v>0</v>
      </c>
      <c r="AD224">
        <v>1</v>
      </c>
      <c r="AE224">
        <v>0</v>
      </c>
      <c r="AF224" t="s">
        <v>3</v>
      </c>
      <c r="AG224">
        <v>0.05</v>
      </c>
      <c r="AH224">
        <v>2</v>
      </c>
      <c r="AI224">
        <v>72312054</v>
      </c>
      <c r="AJ224">
        <v>206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</row>
    <row r="225" spans="1:44" x14ac:dyDescent="0.2">
      <c r="A225">
        <f>ROW(Source!A197)</f>
        <v>197</v>
      </c>
      <c r="B225">
        <v>72312073</v>
      </c>
      <c r="C225">
        <v>72312042</v>
      </c>
      <c r="D225">
        <v>70492443</v>
      </c>
      <c r="E225">
        <v>118</v>
      </c>
      <c r="F225">
        <v>1</v>
      </c>
      <c r="G225">
        <v>1</v>
      </c>
      <c r="H225">
        <v>3</v>
      </c>
      <c r="I225" t="s">
        <v>1397</v>
      </c>
      <c r="J225" t="s">
        <v>3</v>
      </c>
      <c r="K225" t="s">
        <v>1398</v>
      </c>
      <c r="L225">
        <v>1339</v>
      </c>
      <c r="N225">
        <v>1007</v>
      </c>
      <c r="O225" t="s">
        <v>231</v>
      </c>
      <c r="P225" t="s">
        <v>231</v>
      </c>
      <c r="Q225">
        <v>1</v>
      </c>
      <c r="X225">
        <v>102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 t="s">
        <v>3</v>
      </c>
      <c r="AG225">
        <v>102</v>
      </c>
      <c r="AH225">
        <v>3</v>
      </c>
      <c r="AI225">
        <v>-1</v>
      </c>
      <c r="AJ225" t="s">
        <v>3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</row>
    <row r="226" spans="1:44" x14ac:dyDescent="0.2">
      <c r="A226">
        <f>ROW(Source!A197)</f>
        <v>197</v>
      </c>
      <c r="B226">
        <v>72312074</v>
      </c>
      <c r="C226">
        <v>72312042</v>
      </c>
      <c r="D226">
        <v>70576492</v>
      </c>
      <c r="E226">
        <v>1</v>
      </c>
      <c r="F226">
        <v>1</v>
      </c>
      <c r="G226">
        <v>1</v>
      </c>
      <c r="H226">
        <v>3</v>
      </c>
      <c r="I226" t="s">
        <v>1144</v>
      </c>
      <c r="J226" t="s">
        <v>1145</v>
      </c>
      <c r="K226" t="s">
        <v>1146</v>
      </c>
      <c r="L226">
        <v>1348</v>
      </c>
      <c r="N226">
        <v>1009</v>
      </c>
      <c r="O226" t="s">
        <v>236</v>
      </c>
      <c r="P226" t="s">
        <v>236</v>
      </c>
      <c r="Q226">
        <v>1000</v>
      </c>
      <c r="X226">
        <v>0.04</v>
      </c>
      <c r="Y226">
        <v>60258.2</v>
      </c>
      <c r="Z226">
        <v>0</v>
      </c>
      <c r="AA226">
        <v>0</v>
      </c>
      <c r="AB226">
        <v>0</v>
      </c>
      <c r="AC226">
        <v>0</v>
      </c>
      <c r="AD226">
        <v>1</v>
      </c>
      <c r="AE226">
        <v>0</v>
      </c>
      <c r="AF226" t="s">
        <v>3</v>
      </c>
      <c r="AG226">
        <v>0.04</v>
      </c>
      <c r="AH226">
        <v>2</v>
      </c>
      <c r="AI226">
        <v>72312056</v>
      </c>
      <c r="AJ226">
        <v>208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</row>
    <row r="227" spans="1:44" x14ac:dyDescent="0.2">
      <c r="A227">
        <f>ROW(Source!A197)</f>
        <v>197</v>
      </c>
      <c r="B227">
        <v>72312075</v>
      </c>
      <c r="C227">
        <v>72312042</v>
      </c>
      <c r="D227">
        <v>70578629</v>
      </c>
      <c r="E227">
        <v>1</v>
      </c>
      <c r="F227">
        <v>1</v>
      </c>
      <c r="G227">
        <v>1</v>
      </c>
      <c r="H227">
        <v>3</v>
      </c>
      <c r="I227" t="s">
        <v>1147</v>
      </c>
      <c r="J227" t="s">
        <v>1148</v>
      </c>
      <c r="K227" t="s">
        <v>1149</v>
      </c>
      <c r="L227">
        <v>1339</v>
      </c>
      <c r="N227">
        <v>1007</v>
      </c>
      <c r="O227" t="s">
        <v>231</v>
      </c>
      <c r="P227" t="s">
        <v>231</v>
      </c>
      <c r="Q227">
        <v>1</v>
      </c>
      <c r="X227">
        <v>0.69</v>
      </c>
      <c r="Y227">
        <v>6442.06</v>
      </c>
      <c r="Z227">
        <v>0</v>
      </c>
      <c r="AA227">
        <v>0</v>
      </c>
      <c r="AB227">
        <v>0</v>
      </c>
      <c r="AC227">
        <v>0</v>
      </c>
      <c r="AD227">
        <v>1</v>
      </c>
      <c r="AE227">
        <v>0</v>
      </c>
      <c r="AF227" t="s">
        <v>3</v>
      </c>
      <c r="AG227">
        <v>0.69</v>
      </c>
      <c r="AH227">
        <v>2</v>
      </c>
      <c r="AI227">
        <v>72312057</v>
      </c>
      <c r="AJ227">
        <v>209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</row>
    <row r="228" spans="1:44" x14ac:dyDescent="0.2">
      <c r="A228">
        <f>ROW(Source!A197)</f>
        <v>197</v>
      </c>
      <c r="B228">
        <v>72312076</v>
      </c>
      <c r="C228">
        <v>72312042</v>
      </c>
      <c r="D228">
        <v>70578659</v>
      </c>
      <c r="E228">
        <v>1</v>
      </c>
      <c r="F228">
        <v>1</v>
      </c>
      <c r="G228">
        <v>1</v>
      </c>
      <c r="H228">
        <v>3</v>
      </c>
      <c r="I228" t="s">
        <v>1150</v>
      </c>
      <c r="J228" t="s">
        <v>1151</v>
      </c>
      <c r="K228" t="s">
        <v>1152</v>
      </c>
      <c r="L228">
        <v>1339</v>
      </c>
      <c r="N228">
        <v>1007</v>
      </c>
      <c r="O228" t="s">
        <v>231</v>
      </c>
      <c r="P228" t="s">
        <v>231</v>
      </c>
      <c r="Q228">
        <v>1</v>
      </c>
      <c r="X228">
        <v>0.08</v>
      </c>
      <c r="Y228">
        <v>16496.03</v>
      </c>
      <c r="Z228">
        <v>0</v>
      </c>
      <c r="AA228">
        <v>0</v>
      </c>
      <c r="AB228">
        <v>0</v>
      </c>
      <c r="AC228">
        <v>0</v>
      </c>
      <c r="AD228">
        <v>1</v>
      </c>
      <c r="AE228">
        <v>0</v>
      </c>
      <c r="AF228" t="s">
        <v>3</v>
      </c>
      <c r="AG228">
        <v>0.08</v>
      </c>
      <c r="AH228">
        <v>2</v>
      </c>
      <c r="AI228">
        <v>72312058</v>
      </c>
      <c r="AJ228">
        <v>210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</row>
    <row r="229" spans="1:44" x14ac:dyDescent="0.2">
      <c r="A229">
        <f>ROW(Source!A197)</f>
        <v>197</v>
      </c>
      <c r="B229">
        <v>72312077</v>
      </c>
      <c r="C229">
        <v>72312042</v>
      </c>
      <c r="D229">
        <v>70494228</v>
      </c>
      <c r="E229">
        <v>118</v>
      </c>
      <c r="F229">
        <v>1</v>
      </c>
      <c r="G229">
        <v>1</v>
      </c>
      <c r="H229">
        <v>3</v>
      </c>
      <c r="I229" t="s">
        <v>1418</v>
      </c>
      <c r="J229" t="s">
        <v>3</v>
      </c>
      <c r="K229" t="s">
        <v>1419</v>
      </c>
      <c r="L229">
        <v>1327</v>
      </c>
      <c r="N229">
        <v>1005</v>
      </c>
      <c r="O229" t="s">
        <v>1070</v>
      </c>
      <c r="P229" t="s">
        <v>1070</v>
      </c>
      <c r="Q229">
        <v>1</v>
      </c>
      <c r="X229">
        <v>49.5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 t="s">
        <v>3</v>
      </c>
      <c r="AG229">
        <v>49.5</v>
      </c>
      <c r="AH229">
        <v>3</v>
      </c>
      <c r="AI229">
        <v>-1</v>
      </c>
      <c r="AJ229" t="s">
        <v>3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</row>
    <row r="230" spans="1:44" x14ac:dyDescent="0.2">
      <c r="A230">
        <f>ROW(Source!A197)</f>
        <v>197</v>
      </c>
      <c r="B230">
        <v>72312078</v>
      </c>
      <c r="C230">
        <v>72312042</v>
      </c>
      <c r="D230">
        <v>70578704</v>
      </c>
      <c r="E230">
        <v>1</v>
      </c>
      <c r="F230">
        <v>1</v>
      </c>
      <c r="G230">
        <v>1</v>
      </c>
      <c r="H230">
        <v>3</v>
      </c>
      <c r="I230" t="s">
        <v>1153</v>
      </c>
      <c r="J230" t="s">
        <v>1154</v>
      </c>
      <c r="K230" t="s">
        <v>1155</v>
      </c>
      <c r="L230">
        <v>1339</v>
      </c>
      <c r="N230">
        <v>1007</v>
      </c>
      <c r="O230" t="s">
        <v>231</v>
      </c>
      <c r="P230" t="s">
        <v>231</v>
      </c>
      <c r="Q230">
        <v>1</v>
      </c>
      <c r="X230">
        <v>0.2</v>
      </c>
      <c r="Y230">
        <v>5764.42</v>
      </c>
      <c r="Z230">
        <v>0</v>
      </c>
      <c r="AA230">
        <v>0</v>
      </c>
      <c r="AB230">
        <v>0</v>
      </c>
      <c r="AC230">
        <v>0</v>
      </c>
      <c r="AD230">
        <v>1</v>
      </c>
      <c r="AE230">
        <v>0</v>
      </c>
      <c r="AF230" t="s">
        <v>3</v>
      </c>
      <c r="AG230">
        <v>0.2</v>
      </c>
      <c r="AH230">
        <v>2</v>
      </c>
      <c r="AI230">
        <v>72312059</v>
      </c>
      <c r="AJ230">
        <v>211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</row>
    <row r="231" spans="1:44" x14ac:dyDescent="0.2">
      <c r="A231">
        <f>ROW(Source!A197)</f>
        <v>197</v>
      </c>
      <c r="B231">
        <v>72312079</v>
      </c>
      <c r="C231">
        <v>72312042</v>
      </c>
      <c r="D231">
        <v>70578712</v>
      </c>
      <c r="E231">
        <v>1</v>
      </c>
      <c r="F231">
        <v>1</v>
      </c>
      <c r="G231">
        <v>1</v>
      </c>
      <c r="H231">
        <v>3</v>
      </c>
      <c r="I231" t="s">
        <v>1156</v>
      </c>
      <c r="J231" t="s">
        <v>1157</v>
      </c>
      <c r="K231" t="s">
        <v>1158</v>
      </c>
      <c r="L231">
        <v>1339</v>
      </c>
      <c r="N231">
        <v>1007</v>
      </c>
      <c r="O231" t="s">
        <v>231</v>
      </c>
      <c r="P231" t="s">
        <v>231</v>
      </c>
      <c r="Q231">
        <v>1</v>
      </c>
      <c r="X231">
        <v>0.69</v>
      </c>
      <c r="Y231">
        <v>5764.42</v>
      </c>
      <c r="Z231">
        <v>0</v>
      </c>
      <c r="AA231">
        <v>0</v>
      </c>
      <c r="AB231">
        <v>0</v>
      </c>
      <c r="AC231">
        <v>0</v>
      </c>
      <c r="AD231">
        <v>1</v>
      </c>
      <c r="AE231">
        <v>0</v>
      </c>
      <c r="AF231" t="s">
        <v>3</v>
      </c>
      <c r="AG231">
        <v>0.69</v>
      </c>
      <c r="AH231">
        <v>2</v>
      </c>
      <c r="AI231">
        <v>72312060</v>
      </c>
      <c r="AJ231">
        <v>212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</row>
    <row r="232" spans="1:44" x14ac:dyDescent="0.2">
      <c r="A232">
        <f>ROW(Source!A200)</f>
        <v>200</v>
      </c>
      <c r="B232">
        <v>72312096</v>
      </c>
      <c r="C232">
        <v>72312082</v>
      </c>
      <c r="D232">
        <v>70491017</v>
      </c>
      <c r="E232">
        <v>118</v>
      </c>
      <c r="F232">
        <v>1</v>
      </c>
      <c r="G232">
        <v>1</v>
      </c>
      <c r="H232">
        <v>1</v>
      </c>
      <c r="I232" t="s">
        <v>1101</v>
      </c>
      <c r="J232" t="s">
        <v>3</v>
      </c>
      <c r="K232" t="s">
        <v>1102</v>
      </c>
      <c r="L232">
        <v>1191</v>
      </c>
      <c r="N232">
        <v>1013</v>
      </c>
      <c r="O232" t="s">
        <v>922</v>
      </c>
      <c r="P232" t="s">
        <v>922</v>
      </c>
      <c r="Q232">
        <v>1</v>
      </c>
      <c r="X232">
        <v>203</v>
      </c>
      <c r="Y232">
        <v>0</v>
      </c>
      <c r="Z232">
        <v>0</v>
      </c>
      <c r="AA232">
        <v>0</v>
      </c>
      <c r="AB232">
        <v>385.07</v>
      </c>
      <c r="AC232">
        <v>0</v>
      </c>
      <c r="AD232">
        <v>1</v>
      </c>
      <c r="AE232">
        <v>1</v>
      </c>
      <c r="AF232" t="s">
        <v>3</v>
      </c>
      <c r="AG232">
        <v>203</v>
      </c>
      <c r="AH232">
        <v>2</v>
      </c>
      <c r="AI232">
        <v>72312083</v>
      </c>
      <c r="AJ232">
        <v>213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</row>
    <row r="233" spans="1:44" x14ac:dyDescent="0.2">
      <c r="A233">
        <f>ROW(Source!A200)</f>
        <v>200</v>
      </c>
      <c r="B233">
        <v>72312097</v>
      </c>
      <c r="C233">
        <v>72312082</v>
      </c>
      <c r="D233">
        <v>70491200</v>
      </c>
      <c r="E233">
        <v>118</v>
      </c>
      <c r="F233">
        <v>1</v>
      </c>
      <c r="G233">
        <v>1</v>
      </c>
      <c r="H233">
        <v>1</v>
      </c>
      <c r="I233" t="s">
        <v>920</v>
      </c>
      <c r="J233" t="s">
        <v>3</v>
      </c>
      <c r="K233" t="s">
        <v>921</v>
      </c>
      <c r="L233">
        <v>1191</v>
      </c>
      <c r="N233">
        <v>1013</v>
      </c>
      <c r="O233" t="s">
        <v>922</v>
      </c>
      <c r="P233" t="s">
        <v>922</v>
      </c>
      <c r="Q233">
        <v>1</v>
      </c>
      <c r="X233">
        <v>0.09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1</v>
      </c>
      <c r="AE233">
        <v>2</v>
      </c>
      <c r="AF233" t="s">
        <v>3</v>
      </c>
      <c r="AG233">
        <v>0.09</v>
      </c>
      <c r="AH233">
        <v>2</v>
      </c>
      <c r="AI233">
        <v>72312084</v>
      </c>
      <c r="AJ233">
        <v>214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</row>
    <row r="234" spans="1:44" x14ac:dyDescent="0.2">
      <c r="A234">
        <f>ROW(Source!A200)</f>
        <v>200</v>
      </c>
      <c r="B234">
        <v>72312098</v>
      </c>
      <c r="C234">
        <v>72312082</v>
      </c>
      <c r="D234">
        <v>70617781</v>
      </c>
      <c r="E234">
        <v>1</v>
      </c>
      <c r="F234">
        <v>1</v>
      </c>
      <c r="G234">
        <v>1</v>
      </c>
      <c r="H234">
        <v>2</v>
      </c>
      <c r="I234" t="s">
        <v>1159</v>
      </c>
      <c r="J234" t="s">
        <v>1160</v>
      </c>
      <c r="K234" t="s">
        <v>1161</v>
      </c>
      <c r="L234">
        <v>1368</v>
      </c>
      <c r="N234">
        <v>1011</v>
      </c>
      <c r="O234" t="s">
        <v>926</v>
      </c>
      <c r="P234" t="s">
        <v>926</v>
      </c>
      <c r="Q234">
        <v>1</v>
      </c>
      <c r="X234">
        <v>69.099999999999994</v>
      </c>
      <c r="Y234">
        <v>0</v>
      </c>
      <c r="Z234">
        <v>2.57</v>
      </c>
      <c r="AA234">
        <v>0</v>
      </c>
      <c r="AB234">
        <v>0</v>
      </c>
      <c r="AC234">
        <v>0</v>
      </c>
      <c r="AD234">
        <v>1</v>
      </c>
      <c r="AE234">
        <v>0</v>
      </c>
      <c r="AF234" t="s">
        <v>3</v>
      </c>
      <c r="AG234">
        <v>69.099999999999994</v>
      </c>
      <c r="AH234">
        <v>2</v>
      </c>
      <c r="AI234">
        <v>72312085</v>
      </c>
      <c r="AJ234">
        <v>215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</row>
    <row r="235" spans="1:44" x14ac:dyDescent="0.2">
      <c r="A235">
        <f>ROW(Source!A200)</f>
        <v>200</v>
      </c>
      <c r="B235">
        <v>72312099</v>
      </c>
      <c r="C235">
        <v>72312082</v>
      </c>
      <c r="D235">
        <v>70617813</v>
      </c>
      <c r="E235">
        <v>1</v>
      </c>
      <c r="F235">
        <v>1</v>
      </c>
      <c r="G235">
        <v>1</v>
      </c>
      <c r="H235">
        <v>2</v>
      </c>
      <c r="I235" t="s">
        <v>1132</v>
      </c>
      <c r="J235" t="s">
        <v>1133</v>
      </c>
      <c r="K235" t="s">
        <v>1134</v>
      </c>
      <c r="L235">
        <v>1368</v>
      </c>
      <c r="N235">
        <v>1011</v>
      </c>
      <c r="O235" t="s">
        <v>926</v>
      </c>
      <c r="P235" t="s">
        <v>926</v>
      </c>
      <c r="Q235">
        <v>1</v>
      </c>
      <c r="X235">
        <v>0.09</v>
      </c>
      <c r="Y235">
        <v>0</v>
      </c>
      <c r="Z235">
        <v>1647.51</v>
      </c>
      <c r="AA235">
        <v>452.68</v>
      </c>
      <c r="AB235">
        <v>0</v>
      </c>
      <c r="AC235">
        <v>0</v>
      </c>
      <c r="AD235">
        <v>1</v>
      </c>
      <c r="AE235">
        <v>0</v>
      </c>
      <c r="AF235" t="s">
        <v>3</v>
      </c>
      <c r="AG235">
        <v>0.09</v>
      </c>
      <c r="AH235">
        <v>2</v>
      </c>
      <c r="AI235">
        <v>72312086</v>
      </c>
      <c r="AJ235">
        <v>216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</row>
    <row r="236" spans="1:44" x14ac:dyDescent="0.2">
      <c r="A236">
        <f>ROW(Source!A200)</f>
        <v>200</v>
      </c>
      <c r="B236">
        <v>72312100</v>
      </c>
      <c r="C236">
        <v>72312082</v>
      </c>
      <c r="D236">
        <v>70618031</v>
      </c>
      <c r="E236">
        <v>1</v>
      </c>
      <c r="F236">
        <v>1</v>
      </c>
      <c r="G236">
        <v>1</v>
      </c>
      <c r="H236">
        <v>2</v>
      </c>
      <c r="I236" t="s">
        <v>1162</v>
      </c>
      <c r="J236" t="s">
        <v>1163</v>
      </c>
      <c r="K236" t="s">
        <v>1164</v>
      </c>
      <c r="L236">
        <v>1368</v>
      </c>
      <c r="N236">
        <v>1011</v>
      </c>
      <c r="O236" t="s">
        <v>926</v>
      </c>
      <c r="P236" t="s">
        <v>926</v>
      </c>
      <c r="Q236">
        <v>1</v>
      </c>
      <c r="X236">
        <v>29.84</v>
      </c>
      <c r="Y236">
        <v>0</v>
      </c>
      <c r="Z236">
        <v>119.89</v>
      </c>
      <c r="AA236">
        <v>0</v>
      </c>
      <c r="AB236">
        <v>0</v>
      </c>
      <c r="AC236">
        <v>0</v>
      </c>
      <c r="AD236">
        <v>1</v>
      </c>
      <c r="AE236">
        <v>0</v>
      </c>
      <c r="AF236" t="s">
        <v>3</v>
      </c>
      <c r="AG236">
        <v>29.84</v>
      </c>
      <c r="AH236">
        <v>2</v>
      </c>
      <c r="AI236">
        <v>72312087</v>
      </c>
      <c r="AJ236">
        <v>217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</row>
    <row r="237" spans="1:44" x14ac:dyDescent="0.2">
      <c r="A237">
        <f>ROW(Source!A200)</f>
        <v>200</v>
      </c>
      <c r="B237">
        <v>72312101</v>
      </c>
      <c r="C237">
        <v>72312082</v>
      </c>
      <c r="D237">
        <v>70490998</v>
      </c>
      <c r="E237">
        <v>118</v>
      </c>
      <c r="F237">
        <v>1</v>
      </c>
      <c r="G237">
        <v>1</v>
      </c>
      <c r="H237">
        <v>3</v>
      </c>
      <c r="I237" t="s">
        <v>1420</v>
      </c>
      <c r="J237" t="s">
        <v>3</v>
      </c>
      <c r="K237" t="s">
        <v>1421</v>
      </c>
      <c r="L237">
        <v>1348</v>
      </c>
      <c r="N237">
        <v>1009</v>
      </c>
      <c r="O237" t="s">
        <v>236</v>
      </c>
      <c r="P237" t="s">
        <v>236</v>
      </c>
      <c r="Q237">
        <v>1000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1</v>
      </c>
      <c r="AD237">
        <v>0</v>
      </c>
      <c r="AE237">
        <v>0</v>
      </c>
      <c r="AF237" t="s">
        <v>3</v>
      </c>
      <c r="AG237">
        <v>0</v>
      </c>
      <c r="AH237">
        <v>3</v>
      </c>
      <c r="AI237">
        <v>-1</v>
      </c>
      <c r="AJ237" t="s">
        <v>3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</row>
    <row r="238" spans="1:44" x14ac:dyDescent="0.2">
      <c r="A238">
        <f>ROW(Source!A200)</f>
        <v>200</v>
      </c>
      <c r="B238">
        <v>72312102</v>
      </c>
      <c r="C238">
        <v>72312082</v>
      </c>
      <c r="D238">
        <v>70491004</v>
      </c>
      <c r="E238">
        <v>118</v>
      </c>
      <c r="F238">
        <v>1</v>
      </c>
      <c r="G238">
        <v>1</v>
      </c>
      <c r="H238">
        <v>3</v>
      </c>
      <c r="I238" t="s">
        <v>1422</v>
      </c>
      <c r="J238" t="s">
        <v>3</v>
      </c>
      <c r="K238" t="s">
        <v>1423</v>
      </c>
      <c r="L238">
        <v>1348</v>
      </c>
      <c r="N238">
        <v>1009</v>
      </c>
      <c r="O238" t="s">
        <v>236</v>
      </c>
      <c r="P238" t="s">
        <v>236</v>
      </c>
      <c r="Q238">
        <v>1000</v>
      </c>
      <c r="X238">
        <v>1.73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 t="s">
        <v>3</v>
      </c>
      <c r="AG238">
        <v>1.73</v>
      </c>
      <c r="AH238">
        <v>3</v>
      </c>
      <c r="AI238">
        <v>-1</v>
      </c>
      <c r="AJ238" t="s">
        <v>3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</row>
    <row r="239" spans="1:44" x14ac:dyDescent="0.2">
      <c r="A239">
        <f>ROW(Source!A200)</f>
        <v>200</v>
      </c>
      <c r="B239">
        <v>72312103</v>
      </c>
      <c r="C239">
        <v>72312082</v>
      </c>
      <c r="D239">
        <v>70567728</v>
      </c>
      <c r="E239">
        <v>1</v>
      </c>
      <c r="F239">
        <v>1</v>
      </c>
      <c r="G239">
        <v>1</v>
      </c>
      <c r="H239">
        <v>3</v>
      </c>
      <c r="I239" t="s">
        <v>1165</v>
      </c>
      <c r="J239" t="s">
        <v>1166</v>
      </c>
      <c r="K239" t="s">
        <v>1167</v>
      </c>
      <c r="L239">
        <v>1329</v>
      </c>
      <c r="N239">
        <v>1005</v>
      </c>
      <c r="O239" t="s">
        <v>1168</v>
      </c>
      <c r="P239" t="s">
        <v>1168</v>
      </c>
      <c r="Q239">
        <v>1000</v>
      </c>
      <c r="X239">
        <v>0.37</v>
      </c>
      <c r="Y239">
        <v>7186.29</v>
      </c>
      <c r="Z239">
        <v>0</v>
      </c>
      <c r="AA239">
        <v>0</v>
      </c>
      <c r="AB239">
        <v>0</v>
      </c>
      <c r="AC239">
        <v>0</v>
      </c>
      <c r="AD239">
        <v>1</v>
      </c>
      <c r="AE239">
        <v>0</v>
      </c>
      <c r="AF239" t="s">
        <v>3</v>
      </c>
      <c r="AG239">
        <v>0.37</v>
      </c>
      <c r="AH239">
        <v>2</v>
      </c>
      <c r="AI239">
        <v>72312090</v>
      </c>
      <c r="AJ239">
        <v>220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</row>
    <row r="240" spans="1:44" x14ac:dyDescent="0.2">
      <c r="A240">
        <f>ROW(Source!A200)</f>
        <v>200</v>
      </c>
      <c r="B240">
        <v>72312104</v>
      </c>
      <c r="C240">
        <v>72312082</v>
      </c>
      <c r="D240">
        <v>70567775</v>
      </c>
      <c r="E240">
        <v>1</v>
      </c>
      <c r="F240">
        <v>1</v>
      </c>
      <c r="G240">
        <v>1</v>
      </c>
      <c r="H240">
        <v>3</v>
      </c>
      <c r="I240" t="s">
        <v>951</v>
      </c>
      <c r="J240" t="s">
        <v>952</v>
      </c>
      <c r="K240" t="s">
        <v>953</v>
      </c>
      <c r="L240">
        <v>1383</v>
      </c>
      <c r="N240">
        <v>1013</v>
      </c>
      <c r="O240" t="s">
        <v>954</v>
      </c>
      <c r="P240" t="s">
        <v>954</v>
      </c>
      <c r="Q240">
        <v>1</v>
      </c>
      <c r="X240">
        <v>49.761000000000003</v>
      </c>
      <c r="Y240">
        <v>9.35</v>
      </c>
      <c r="Z240">
        <v>0</v>
      </c>
      <c r="AA240">
        <v>0</v>
      </c>
      <c r="AB240">
        <v>0</v>
      </c>
      <c r="AC240">
        <v>0</v>
      </c>
      <c r="AD240">
        <v>1</v>
      </c>
      <c r="AE240">
        <v>0</v>
      </c>
      <c r="AF240" t="s">
        <v>3</v>
      </c>
      <c r="AG240">
        <v>49.761000000000003</v>
      </c>
      <c r="AH240">
        <v>2</v>
      </c>
      <c r="AI240">
        <v>72312091</v>
      </c>
      <c r="AJ240">
        <v>221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</row>
    <row r="241" spans="1:44" x14ac:dyDescent="0.2">
      <c r="A241">
        <f>ROW(Source!A200)</f>
        <v>200</v>
      </c>
      <c r="B241">
        <v>72312105</v>
      </c>
      <c r="C241">
        <v>72312082</v>
      </c>
      <c r="D241">
        <v>70570408</v>
      </c>
      <c r="E241">
        <v>1</v>
      </c>
      <c r="F241">
        <v>1</v>
      </c>
      <c r="G241">
        <v>1</v>
      </c>
      <c r="H241">
        <v>3</v>
      </c>
      <c r="I241" t="s">
        <v>1169</v>
      </c>
      <c r="J241" t="s">
        <v>1170</v>
      </c>
      <c r="K241" t="s">
        <v>1171</v>
      </c>
      <c r="L241">
        <v>1327</v>
      </c>
      <c r="N241">
        <v>1005</v>
      </c>
      <c r="O241" t="s">
        <v>1070</v>
      </c>
      <c r="P241" t="s">
        <v>1070</v>
      </c>
      <c r="Q241">
        <v>1</v>
      </c>
      <c r="X241">
        <v>1.2</v>
      </c>
      <c r="Y241">
        <v>108.68</v>
      </c>
      <c r="Z241">
        <v>0</v>
      </c>
      <c r="AA241">
        <v>0</v>
      </c>
      <c r="AB241">
        <v>0</v>
      </c>
      <c r="AC241">
        <v>0</v>
      </c>
      <c r="AD241">
        <v>1</v>
      </c>
      <c r="AE241">
        <v>0</v>
      </c>
      <c r="AF241" t="s">
        <v>3</v>
      </c>
      <c r="AG241">
        <v>1.2</v>
      </c>
      <c r="AH241">
        <v>2</v>
      </c>
      <c r="AI241">
        <v>72312092</v>
      </c>
      <c r="AJ241">
        <v>222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</row>
    <row r="242" spans="1:44" x14ac:dyDescent="0.2">
      <c r="A242">
        <f>ROW(Source!A200)</f>
        <v>200</v>
      </c>
      <c r="B242">
        <v>72312106</v>
      </c>
      <c r="C242">
        <v>72312082</v>
      </c>
      <c r="D242">
        <v>70570421</v>
      </c>
      <c r="E242">
        <v>1</v>
      </c>
      <c r="F242">
        <v>1</v>
      </c>
      <c r="G242">
        <v>1</v>
      </c>
      <c r="H242">
        <v>3</v>
      </c>
      <c r="I242" t="s">
        <v>1172</v>
      </c>
      <c r="J242" t="s">
        <v>1173</v>
      </c>
      <c r="K242" t="s">
        <v>1174</v>
      </c>
      <c r="L242">
        <v>1330</v>
      </c>
      <c r="N242">
        <v>1005</v>
      </c>
      <c r="O242" t="s">
        <v>1175</v>
      </c>
      <c r="P242" t="s">
        <v>1175</v>
      </c>
      <c r="Q242">
        <v>10</v>
      </c>
      <c r="X242">
        <v>0.31</v>
      </c>
      <c r="Y242">
        <v>592.04</v>
      </c>
      <c r="Z242">
        <v>0</v>
      </c>
      <c r="AA242">
        <v>0</v>
      </c>
      <c r="AB242">
        <v>0</v>
      </c>
      <c r="AC242">
        <v>0</v>
      </c>
      <c r="AD242">
        <v>1</v>
      </c>
      <c r="AE242">
        <v>0</v>
      </c>
      <c r="AF242" t="s">
        <v>3</v>
      </c>
      <c r="AG242">
        <v>0.31</v>
      </c>
      <c r="AH242">
        <v>2</v>
      </c>
      <c r="AI242">
        <v>72312093</v>
      </c>
      <c r="AJ242">
        <v>223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</row>
    <row r="243" spans="1:44" x14ac:dyDescent="0.2">
      <c r="A243">
        <f>ROW(Source!A200)</f>
        <v>200</v>
      </c>
      <c r="B243">
        <v>72312107</v>
      </c>
      <c r="C243">
        <v>72312082</v>
      </c>
      <c r="D243">
        <v>70578629</v>
      </c>
      <c r="E243">
        <v>1</v>
      </c>
      <c r="F243">
        <v>1</v>
      </c>
      <c r="G243">
        <v>1</v>
      </c>
      <c r="H243">
        <v>3</v>
      </c>
      <c r="I243" t="s">
        <v>1147</v>
      </c>
      <c r="J243" t="s">
        <v>1148</v>
      </c>
      <c r="K243" t="s">
        <v>1149</v>
      </c>
      <c r="L243">
        <v>1339</v>
      </c>
      <c r="N243">
        <v>1007</v>
      </c>
      <c r="O243" t="s">
        <v>231</v>
      </c>
      <c r="P243" t="s">
        <v>231</v>
      </c>
      <c r="Q243">
        <v>1</v>
      </c>
      <c r="X243">
        <v>0.25</v>
      </c>
      <c r="Y243">
        <v>6442.06</v>
      </c>
      <c r="Z243">
        <v>0</v>
      </c>
      <c r="AA243">
        <v>0</v>
      </c>
      <c r="AB243">
        <v>0</v>
      </c>
      <c r="AC243">
        <v>0</v>
      </c>
      <c r="AD243">
        <v>1</v>
      </c>
      <c r="AE243">
        <v>0</v>
      </c>
      <c r="AF243" t="s">
        <v>3</v>
      </c>
      <c r="AG243">
        <v>0.25</v>
      </c>
      <c r="AH243">
        <v>2</v>
      </c>
      <c r="AI243">
        <v>72312094</v>
      </c>
      <c r="AJ243">
        <v>224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</row>
    <row r="244" spans="1:44" x14ac:dyDescent="0.2">
      <c r="A244">
        <f>ROW(Source!A200)</f>
        <v>200</v>
      </c>
      <c r="B244">
        <v>72312108</v>
      </c>
      <c r="C244">
        <v>72312082</v>
      </c>
      <c r="D244">
        <v>70580665</v>
      </c>
      <c r="E244">
        <v>1</v>
      </c>
      <c r="F244">
        <v>1</v>
      </c>
      <c r="G244">
        <v>1</v>
      </c>
      <c r="H244">
        <v>3</v>
      </c>
      <c r="I244" t="s">
        <v>1176</v>
      </c>
      <c r="J244" t="s">
        <v>1177</v>
      </c>
      <c r="K244" t="s">
        <v>1178</v>
      </c>
      <c r="L244">
        <v>1330</v>
      </c>
      <c r="N244">
        <v>1005</v>
      </c>
      <c r="O244" t="s">
        <v>1175</v>
      </c>
      <c r="P244" t="s">
        <v>1175</v>
      </c>
      <c r="Q244">
        <v>10</v>
      </c>
      <c r="X244">
        <v>43</v>
      </c>
      <c r="Y244">
        <v>574.19000000000005</v>
      </c>
      <c r="Z244">
        <v>0</v>
      </c>
      <c r="AA244">
        <v>0</v>
      </c>
      <c r="AB244">
        <v>0</v>
      </c>
      <c r="AC244">
        <v>0</v>
      </c>
      <c r="AD244">
        <v>1</v>
      </c>
      <c r="AE244">
        <v>0</v>
      </c>
      <c r="AF244" t="s">
        <v>3</v>
      </c>
      <c r="AG244">
        <v>43</v>
      </c>
      <c r="AH244">
        <v>2</v>
      </c>
      <c r="AI244">
        <v>72312095</v>
      </c>
      <c r="AJ244">
        <v>225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</row>
    <row r="245" spans="1:44" x14ac:dyDescent="0.2">
      <c r="A245">
        <f>ROW(Source!A272)</f>
        <v>272</v>
      </c>
      <c r="B245">
        <v>72311323</v>
      </c>
      <c r="C245">
        <v>72311296</v>
      </c>
      <c r="D245">
        <v>70491015</v>
      </c>
      <c r="E245">
        <v>118</v>
      </c>
      <c r="F245">
        <v>1</v>
      </c>
      <c r="G245">
        <v>1</v>
      </c>
      <c r="H245">
        <v>1</v>
      </c>
      <c r="I245" t="s">
        <v>1021</v>
      </c>
      <c r="J245" t="s">
        <v>3</v>
      </c>
      <c r="K245" t="s">
        <v>1022</v>
      </c>
      <c r="L245">
        <v>1191</v>
      </c>
      <c r="N245">
        <v>1013</v>
      </c>
      <c r="O245" t="s">
        <v>922</v>
      </c>
      <c r="P245" t="s">
        <v>922</v>
      </c>
      <c r="Q245">
        <v>1</v>
      </c>
      <c r="X245">
        <v>11.2</v>
      </c>
      <c r="Y245">
        <v>0</v>
      </c>
      <c r="Z245">
        <v>0</v>
      </c>
      <c r="AA245">
        <v>0</v>
      </c>
      <c r="AB245">
        <v>380.67</v>
      </c>
      <c r="AC245">
        <v>0</v>
      </c>
      <c r="AD245">
        <v>1</v>
      </c>
      <c r="AE245">
        <v>1</v>
      </c>
      <c r="AF245" t="s">
        <v>3</v>
      </c>
      <c r="AG245">
        <v>11.2</v>
      </c>
      <c r="AH245">
        <v>2</v>
      </c>
      <c r="AI245">
        <v>72311297</v>
      </c>
      <c r="AJ245">
        <v>226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</row>
    <row r="246" spans="1:44" x14ac:dyDescent="0.2">
      <c r="A246">
        <f>ROW(Source!A272)</f>
        <v>272</v>
      </c>
      <c r="B246">
        <v>72311324</v>
      </c>
      <c r="C246">
        <v>72311296</v>
      </c>
      <c r="D246">
        <v>70491200</v>
      </c>
      <c r="E246">
        <v>118</v>
      </c>
      <c r="F246">
        <v>1</v>
      </c>
      <c r="G246">
        <v>1</v>
      </c>
      <c r="H246">
        <v>1</v>
      </c>
      <c r="I246" t="s">
        <v>920</v>
      </c>
      <c r="J246" t="s">
        <v>3</v>
      </c>
      <c r="K246" t="s">
        <v>921</v>
      </c>
      <c r="L246">
        <v>1191</v>
      </c>
      <c r="N246">
        <v>1013</v>
      </c>
      <c r="O246" t="s">
        <v>922</v>
      </c>
      <c r="P246" t="s">
        <v>922</v>
      </c>
      <c r="Q246">
        <v>1</v>
      </c>
      <c r="X246">
        <v>0.16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1</v>
      </c>
      <c r="AE246">
        <v>2</v>
      </c>
      <c r="AF246" t="s">
        <v>3</v>
      </c>
      <c r="AG246">
        <v>0.16</v>
      </c>
      <c r="AH246">
        <v>2</v>
      </c>
      <c r="AI246">
        <v>72311298</v>
      </c>
      <c r="AJ246">
        <v>227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</row>
    <row r="247" spans="1:44" x14ac:dyDescent="0.2">
      <c r="A247">
        <f>ROW(Source!A272)</f>
        <v>272</v>
      </c>
      <c r="B247">
        <v>72311325</v>
      </c>
      <c r="C247">
        <v>72311296</v>
      </c>
      <c r="D247">
        <v>70617656</v>
      </c>
      <c r="E247">
        <v>1</v>
      </c>
      <c r="F247">
        <v>1</v>
      </c>
      <c r="G247">
        <v>1</v>
      </c>
      <c r="H247">
        <v>2</v>
      </c>
      <c r="I247" t="s">
        <v>1073</v>
      </c>
      <c r="J247" t="s">
        <v>1074</v>
      </c>
      <c r="K247" t="s">
        <v>1075</v>
      </c>
      <c r="L247">
        <v>1368</v>
      </c>
      <c r="N247">
        <v>1011</v>
      </c>
      <c r="O247" t="s">
        <v>926</v>
      </c>
      <c r="P247" t="s">
        <v>926</v>
      </c>
      <c r="Q247">
        <v>1</v>
      </c>
      <c r="X247">
        <v>0.03</v>
      </c>
      <c r="Y247">
        <v>0</v>
      </c>
      <c r="Z247">
        <v>1682.51</v>
      </c>
      <c r="AA247">
        <v>529.11</v>
      </c>
      <c r="AB247">
        <v>0</v>
      </c>
      <c r="AC247">
        <v>0</v>
      </c>
      <c r="AD247">
        <v>1</v>
      </c>
      <c r="AE247">
        <v>0</v>
      </c>
      <c r="AF247" t="s">
        <v>3</v>
      </c>
      <c r="AG247">
        <v>0.03</v>
      </c>
      <c r="AH247">
        <v>2</v>
      </c>
      <c r="AI247">
        <v>72311299</v>
      </c>
      <c r="AJ247">
        <v>228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</row>
    <row r="248" spans="1:44" x14ac:dyDescent="0.2">
      <c r="A248">
        <f>ROW(Source!A272)</f>
        <v>272</v>
      </c>
      <c r="B248">
        <v>72311326</v>
      </c>
      <c r="C248">
        <v>72311296</v>
      </c>
      <c r="D248">
        <v>70618558</v>
      </c>
      <c r="E248">
        <v>1</v>
      </c>
      <c r="F248">
        <v>1</v>
      </c>
      <c r="G248">
        <v>1</v>
      </c>
      <c r="H248">
        <v>2</v>
      </c>
      <c r="I248" t="s">
        <v>978</v>
      </c>
      <c r="J248" t="s">
        <v>979</v>
      </c>
      <c r="K248" t="s">
        <v>980</v>
      </c>
      <c r="L248">
        <v>1368</v>
      </c>
      <c r="N248">
        <v>1011</v>
      </c>
      <c r="O248" t="s">
        <v>926</v>
      </c>
      <c r="P248" t="s">
        <v>926</v>
      </c>
      <c r="Q248">
        <v>1</v>
      </c>
      <c r="X248">
        <v>0.13</v>
      </c>
      <c r="Y248">
        <v>0</v>
      </c>
      <c r="Z248">
        <v>579.09</v>
      </c>
      <c r="AA248">
        <v>393.89</v>
      </c>
      <c r="AB248">
        <v>0</v>
      </c>
      <c r="AC248">
        <v>0</v>
      </c>
      <c r="AD248">
        <v>1</v>
      </c>
      <c r="AE248">
        <v>0</v>
      </c>
      <c r="AF248" t="s">
        <v>3</v>
      </c>
      <c r="AG248">
        <v>0.13</v>
      </c>
      <c r="AH248">
        <v>2</v>
      </c>
      <c r="AI248">
        <v>72311300</v>
      </c>
      <c r="AJ248">
        <v>229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</row>
    <row r="249" spans="1:44" x14ac:dyDescent="0.2">
      <c r="A249">
        <f>ROW(Source!A272)</f>
        <v>272</v>
      </c>
      <c r="B249">
        <v>72311327</v>
      </c>
      <c r="C249">
        <v>72311296</v>
      </c>
      <c r="D249">
        <v>70618717</v>
      </c>
      <c r="E249">
        <v>1</v>
      </c>
      <c r="F249">
        <v>1</v>
      </c>
      <c r="G249">
        <v>1</v>
      </c>
      <c r="H249">
        <v>2</v>
      </c>
      <c r="I249" t="s">
        <v>981</v>
      </c>
      <c r="J249" t="s">
        <v>982</v>
      </c>
      <c r="K249" t="s">
        <v>983</v>
      </c>
      <c r="L249">
        <v>1368</v>
      </c>
      <c r="N249">
        <v>1011</v>
      </c>
      <c r="O249" t="s">
        <v>926</v>
      </c>
      <c r="P249" t="s">
        <v>926</v>
      </c>
      <c r="Q249">
        <v>1</v>
      </c>
      <c r="X249">
        <v>0.06</v>
      </c>
      <c r="Y249">
        <v>0</v>
      </c>
      <c r="Z249">
        <v>4.3499999999999996</v>
      </c>
      <c r="AA249">
        <v>0</v>
      </c>
      <c r="AB249">
        <v>0</v>
      </c>
      <c r="AC249">
        <v>0</v>
      </c>
      <c r="AD249">
        <v>1</v>
      </c>
      <c r="AE249">
        <v>0</v>
      </c>
      <c r="AF249" t="s">
        <v>3</v>
      </c>
      <c r="AG249">
        <v>0.06</v>
      </c>
      <c r="AH249">
        <v>2</v>
      </c>
      <c r="AI249">
        <v>72311301</v>
      </c>
      <c r="AJ249">
        <v>230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</row>
    <row r="250" spans="1:44" x14ac:dyDescent="0.2">
      <c r="A250">
        <f>ROW(Source!A272)</f>
        <v>272</v>
      </c>
      <c r="B250">
        <v>72311328</v>
      </c>
      <c r="C250">
        <v>72311296</v>
      </c>
      <c r="D250">
        <v>70618755</v>
      </c>
      <c r="E250">
        <v>1</v>
      </c>
      <c r="F250">
        <v>1</v>
      </c>
      <c r="G250">
        <v>1</v>
      </c>
      <c r="H250">
        <v>2</v>
      </c>
      <c r="I250" t="s">
        <v>941</v>
      </c>
      <c r="J250" t="s">
        <v>942</v>
      </c>
      <c r="K250" t="s">
        <v>943</v>
      </c>
      <c r="L250">
        <v>1368</v>
      </c>
      <c r="N250">
        <v>1011</v>
      </c>
      <c r="O250" t="s">
        <v>926</v>
      </c>
      <c r="P250" t="s">
        <v>926</v>
      </c>
      <c r="Q250">
        <v>1</v>
      </c>
      <c r="X250">
        <v>1.2</v>
      </c>
      <c r="Y250">
        <v>0</v>
      </c>
      <c r="Z250">
        <v>42.96</v>
      </c>
      <c r="AA250">
        <v>0</v>
      </c>
      <c r="AB250">
        <v>0</v>
      </c>
      <c r="AC250">
        <v>0</v>
      </c>
      <c r="AD250">
        <v>1</v>
      </c>
      <c r="AE250">
        <v>0</v>
      </c>
      <c r="AF250" t="s">
        <v>3</v>
      </c>
      <c r="AG250">
        <v>1.2</v>
      </c>
      <c r="AH250">
        <v>2</v>
      </c>
      <c r="AI250">
        <v>72311302</v>
      </c>
      <c r="AJ250">
        <v>231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</row>
    <row r="251" spans="1:44" x14ac:dyDescent="0.2">
      <c r="A251">
        <f>ROW(Source!A272)</f>
        <v>272</v>
      </c>
      <c r="B251">
        <v>72311329</v>
      </c>
      <c r="C251">
        <v>72311296</v>
      </c>
      <c r="D251">
        <v>70565570</v>
      </c>
      <c r="E251">
        <v>1</v>
      </c>
      <c r="F251">
        <v>1</v>
      </c>
      <c r="G251">
        <v>1</v>
      </c>
      <c r="H251">
        <v>3</v>
      </c>
      <c r="I251" t="s">
        <v>1179</v>
      </c>
      <c r="J251" t="s">
        <v>1180</v>
      </c>
      <c r="K251" t="s">
        <v>1181</v>
      </c>
      <c r="L251">
        <v>1407</v>
      </c>
      <c r="N251">
        <v>1013</v>
      </c>
      <c r="O251" t="s">
        <v>1182</v>
      </c>
      <c r="P251" t="s">
        <v>1182</v>
      </c>
      <c r="Q251">
        <v>1</v>
      </c>
      <c r="X251">
        <v>1E-3</v>
      </c>
      <c r="Y251">
        <v>7023.63</v>
      </c>
      <c r="Z251">
        <v>0</v>
      </c>
      <c r="AA251">
        <v>0</v>
      </c>
      <c r="AB251">
        <v>0</v>
      </c>
      <c r="AC251">
        <v>0</v>
      </c>
      <c r="AD251">
        <v>1</v>
      </c>
      <c r="AE251">
        <v>0</v>
      </c>
      <c r="AF251" t="s">
        <v>3</v>
      </c>
      <c r="AG251">
        <v>1E-3</v>
      </c>
      <c r="AH251">
        <v>2</v>
      </c>
      <c r="AI251">
        <v>72311303</v>
      </c>
      <c r="AJ251">
        <v>232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</row>
    <row r="252" spans="1:44" x14ac:dyDescent="0.2">
      <c r="A252">
        <f>ROW(Source!A272)</f>
        <v>272</v>
      </c>
      <c r="B252">
        <v>72311330</v>
      </c>
      <c r="C252">
        <v>72311296</v>
      </c>
      <c r="D252">
        <v>70565783</v>
      </c>
      <c r="E252">
        <v>1</v>
      </c>
      <c r="F252">
        <v>1</v>
      </c>
      <c r="G252">
        <v>1</v>
      </c>
      <c r="H252">
        <v>3</v>
      </c>
      <c r="I252" t="s">
        <v>1183</v>
      </c>
      <c r="J252" t="s">
        <v>1184</v>
      </c>
      <c r="K252" t="s">
        <v>1185</v>
      </c>
      <c r="L252">
        <v>1339</v>
      </c>
      <c r="N252">
        <v>1007</v>
      </c>
      <c r="O252" t="s">
        <v>231</v>
      </c>
      <c r="P252" t="s">
        <v>231</v>
      </c>
      <c r="Q252">
        <v>1</v>
      </c>
      <c r="X252">
        <v>7.0000000000000001E-3</v>
      </c>
      <c r="Y252">
        <v>340.41</v>
      </c>
      <c r="Z252">
        <v>0</v>
      </c>
      <c r="AA252">
        <v>0</v>
      </c>
      <c r="AB252">
        <v>0</v>
      </c>
      <c r="AC252">
        <v>0</v>
      </c>
      <c r="AD252">
        <v>1</v>
      </c>
      <c r="AE252">
        <v>0</v>
      </c>
      <c r="AF252" t="s">
        <v>3</v>
      </c>
      <c r="AG252">
        <v>7.0000000000000001E-3</v>
      </c>
      <c r="AH252">
        <v>2</v>
      </c>
      <c r="AI252">
        <v>72311304</v>
      </c>
      <c r="AJ252">
        <v>233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</row>
    <row r="253" spans="1:44" x14ac:dyDescent="0.2">
      <c r="A253">
        <f>ROW(Source!A272)</f>
        <v>272</v>
      </c>
      <c r="B253">
        <v>72311331</v>
      </c>
      <c r="C253">
        <v>72311296</v>
      </c>
      <c r="D253">
        <v>70565799</v>
      </c>
      <c r="E253">
        <v>1</v>
      </c>
      <c r="F253">
        <v>1</v>
      </c>
      <c r="G253">
        <v>1</v>
      </c>
      <c r="H253">
        <v>3</v>
      </c>
      <c r="I253" t="s">
        <v>984</v>
      </c>
      <c r="J253" t="s">
        <v>985</v>
      </c>
      <c r="K253" t="s">
        <v>986</v>
      </c>
      <c r="L253">
        <v>1339</v>
      </c>
      <c r="N253">
        <v>1007</v>
      </c>
      <c r="O253" t="s">
        <v>231</v>
      </c>
      <c r="P253" t="s">
        <v>231</v>
      </c>
      <c r="Q253">
        <v>1</v>
      </c>
      <c r="X253">
        <v>0.05</v>
      </c>
      <c r="Y253">
        <v>114.64</v>
      </c>
      <c r="Z253">
        <v>0</v>
      </c>
      <c r="AA253">
        <v>0</v>
      </c>
      <c r="AB253">
        <v>0</v>
      </c>
      <c r="AC253">
        <v>0</v>
      </c>
      <c r="AD253">
        <v>1</v>
      </c>
      <c r="AE253">
        <v>0</v>
      </c>
      <c r="AF253" t="s">
        <v>3</v>
      </c>
      <c r="AG253">
        <v>0.05</v>
      </c>
      <c r="AH253">
        <v>2</v>
      </c>
      <c r="AI253">
        <v>72311305</v>
      </c>
      <c r="AJ253">
        <v>234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</row>
    <row r="254" spans="1:44" x14ac:dyDescent="0.2">
      <c r="A254">
        <f>ROW(Source!A272)</f>
        <v>272</v>
      </c>
      <c r="B254">
        <v>72311332</v>
      </c>
      <c r="C254">
        <v>72311296</v>
      </c>
      <c r="D254">
        <v>70568517</v>
      </c>
      <c r="E254">
        <v>1</v>
      </c>
      <c r="F254">
        <v>1</v>
      </c>
      <c r="G254">
        <v>1</v>
      </c>
      <c r="H254">
        <v>3</v>
      </c>
      <c r="I254" t="s">
        <v>955</v>
      </c>
      <c r="J254" t="s">
        <v>956</v>
      </c>
      <c r="K254" t="s">
        <v>957</v>
      </c>
      <c r="L254">
        <v>1346</v>
      </c>
      <c r="N254">
        <v>1009</v>
      </c>
      <c r="O254" t="s">
        <v>443</v>
      </c>
      <c r="P254" t="s">
        <v>443</v>
      </c>
      <c r="Q254">
        <v>1</v>
      </c>
      <c r="X254">
        <v>0.13</v>
      </c>
      <c r="Y254">
        <v>155.63</v>
      </c>
      <c r="Z254">
        <v>0</v>
      </c>
      <c r="AA254">
        <v>0</v>
      </c>
      <c r="AB254">
        <v>0</v>
      </c>
      <c r="AC254">
        <v>0</v>
      </c>
      <c r="AD254">
        <v>1</v>
      </c>
      <c r="AE254">
        <v>0</v>
      </c>
      <c r="AF254" t="s">
        <v>3</v>
      </c>
      <c r="AG254">
        <v>0.13</v>
      </c>
      <c r="AH254">
        <v>2</v>
      </c>
      <c r="AI254">
        <v>72311306</v>
      </c>
      <c r="AJ254">
        <v>235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</row>
    <row r="255" spans="1:44" x14ac:dyDescent="0.2">
      <c r="A255">
        <f>ROW(Source!A272)</f>
        <v>272</v>
      </c>
      <c r="B255">
        <v>72311333</v>
      </c>
      <c r="C255">
        <v>72311296</v>
      </c>
      <c r="D255">
        <v>70569252</v>
      </c>
      <c r="E255">
        <v>1</v>
      </c>
      <c r="F255">
        <v>1</v>
      </c>
      <c r="G255">
        <v>1</v>
      </c>
      <c r="H255">
        <v>3</v>
      </c>
      <c r="I255" t="s">
        <v>1186</v>
      </c>
      <c r="J255" t="s">
        <v>1187</v>
      </c>
      <c r="K255" t="s">
        <v>1188</v>
      </c>
      <c r="L255">
        <v>1348</v>
      </c>
      <c r="N255">
        <v>1009</v>
      </c>
      <c r="O255" t="s">
        <v>236</v>
      </c>
      <c r="P255" t="s">
        <v>236</v>
      </c>
      <c r="Q255">
        <v>1000</v>
      </c>
      <c r="X255">
        <v>6.4000000000000005E-4</v>
      </c>
      <c r="Y255">
        <v>135460.68</v>
      </c>
      <c r="Z255">
        <v>0</v>
      </c>
      <c r="AA255">
        <v>0</v>
      </c>
      <c r="AB255">
        <v>0</v>
      </c>
      <c r="AC255">
        <v>0</v>
      </c>
      <c r="AD255">
        <v>1</v>
      </c>
      <c r="AE255">
        <v>0</v>
      </c>
      <c r="AF255" t="s">
        <v>3</v>
      </c>
      <c r="AG255">
        <v>6.4000000000000005E-4</v>
      </c>
      <c r="AH255">
        <v>2</v>
      </c>
      <c r="AI255">
        <v>72311307</v>
      </c>
      <c r="AJ255">
        <v>236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</row>
    <row r="256" spans="1:44" x14ac:dyDescent="0.2">
      <c r="A256">
        <f>ROW(Source!A272)</f>
        <v>272</v>
      </c>
      <c r="B256">
        <v>72311334</v>
      </c>
      <c r="C256">
        <v>72311296</v>
      </c>
      <c r="D256">
        <v>70570411</v>
      </c>
      <c r="E256">
        <v>1</v>
      </c>
      <c r="F256">
        <v>1</v>
      </c>
      <c r="G256">
        <v>1</v>
      </c>
      <c r="H256">
        <v>3</v>
      </c>
      <c r="I256" t="s">
        <v>1032</v>
      </c>
      <c r="J256" t="s">
        <v>1033</v>
      </c>
      <c r="K256" t="s">
        <v>1034</v>
      </c>
      <c r="L256">
        <v>1346</v>
      </c>
      <c r="N256">
        <v>1009</v>
      </c>
      <c r="O256" t="s">
        <v>443</v>
      </c>
      <c r="P256" t="s">
        <v>443</v>
      </c>
      <c r="Q256">
        <v>1</v>
      </c>
      <c r="X256">
        <v>2E-3</v>
      </c>
      <c r="Y256">
        <v>56.11</v>
      </c>
      <c r="Z256">
        <v>0</v>
      </c>
      <c r="AA256">
        <v>0</v>
      </c>
      <c r="AB256">
        <v>0</v>
      </c>
      <c r="AC256">
        <v>0</v>
      </c>
      <c r="AD256">
        <v>1</v>
      </c>
      <c r="AE256">
        <v>0</v>
      </c>
      <c r="AF256" t="s">
        <v>3</v>
      </c>
      <c r="AG256">
        <v>2E-3</v>
      </c>
      <c r="AH256">
        <v>2</v>
      </c>
      <c r="AI256">
        <v>72311308</v>
      </c>
      <c r="AJ256">
        <v>237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</row>
    <row r="257" spans="1:44" x14ac:dyDescent="0.2">
      <c r="A257">
        <f>ROW(Source!A272)</f>
        <v>272</v>
      </c>
      <c r="B257">
        <v>72311335</v>
      </c>
      <c r="C257">
        <v>72311296</v>
      </c>
      <c r="D257">
        <v>70570850</v>
      </c>
      <c r="E257">
        <v>1</v>
      </c>
      <c r="F257">
        <v>1</v>
      </c>
      <c r="G257">
        <v>1</v>
      </c>
      <c r="H257">
        <v>3</v>
      </c>
      <c r="I257" t="s">
        <v>1189</v>
      </c>
      <c r="J257" t="s">
        <v>1190</v>
      </c>
      <c r="K257" t="s">
        <v>1191</v>
      </c>
      <c r="L257">
        <v>1339</v>
      </c>
      <c r="N257">
        <v>1007</v>
      </c>
      <c r="O257" t="s">
        <v>231</v>
      </c>
      <c r="P257" t="s">
        <v>231</v>
      </c>
      <c r="Q257">
        <v>1</v>
      </c>
      <c r="X257">
        <v>0.59</v>
      </c>
      <c r="Y257">
        <v>911.57</v>
      </c>
      <c r="Z257">
        <v>0</v>
      </c>
      <c r="AA257">
        <v>0</v>
      </c>
      <c r="AB257">
        <v>0</v>
      </c>
      <c r="AC257">
        <v>0</v>
      </c>
      <c r="AD257">
        <v>1</v>
      </c>
      <c r="AE257">
        <v>0</v>
      </c>
      <c r="AF257" t="s">
        <v>3</v>
      </c>
      <c r="AG257">
        <v>0.59</v>
      </c>
      <c r="AH257">
        <v>2</v>
      </c>
      <c r="AI257">
        <v>72311309</v>
      </c>
      <c r="AJ257">
        <v>238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</row>
    <row r="258" spans="1:44" x14ac:dyDescent="0.2">
      <c r="A258">
        <f>ROW(Source!A272)</f>
        <v>272</v>
      </c>
      <c r="B258">
        <v>72311336</v>
      </c>
      <c r="C258">
        <v>72311296</v>
      </c>
      <c r="D258">
        <v>70571721</v>
      </c>
      <c r="E258">
        <v>1</v>
      </c>
      <c r="F258">
        <v>1</v>
      </c>
      <c r="G258">
        <v>1</v>
      </c>
      <c r="H258">
        <v>3</v>
      </c>
      <c r="I258" t="s">
        <v>1192</v>
      </c>
      <c r="J258" t="s">
        <v>1193</v>
      </c>
      <c r="K258" t="s">
        <v>1194</v>
      </c>
      <c r="L258">
        <v>1339</v>
      </c>
      <c r="N258">
        <v>1007</v>
      </c>
      <c r="O258" t="s">
        <v>231</v>
      </c>
      <c r="P258" t="s">
        <v>231</v>
      </c>
      <c r="Q258">
        <v>1</v>
      </c>
      <c r="X258">
        <v>5.0000000000000001E-3</v>
      </c>
      <c r="Y258">
        <v>6115.78</v>
      </c>
      <c r="Z258">
        <v>0</v>
      </c>
      <c r="AA258">
        <v>0</v>
      </c>
      <c r="AB258">
        <v>0</v>
      </c>
      <c r="AC258">
        <v>0</v>
      </c>
      <c r="AD258">
        <v>1</v>
      </c>
      <c r="AE258">
        <v>0</v>
      </c>
      <c r="AF258" t="s">
        <v>3</v>
      </c>
      <c r="AG258">
        <v>5.0000000000000001E-3</v>
      </c>
      <c r="AH258">
        <v>2</v>
      </c>
      <c r="AI258">
        <v>72311310</v>
      </c>
      <c r="AJ258">
        <v>239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</row>
    <row r="259" spans="1:44" x14ac:dyDescent="0.2">
      <c r="A259">
        <f>ROW(Source!A272)</f>
        <v>272</v>
      </c>
      <c r="B259">
        <v>72311337</v>
      </c>
      <c r="C259">
        <v>72311296</v>
      </c>
      <c r="D259">
        <v>70574470</v>
      </c>
      <c r="E259">
        <v>1</v>
      </c>
      <c r="F259">
        <v>1</v>
      </c>
      <c r="G259">
        <v>1</v>
      </c>
      <c r="H259">
        <v>3</v>
      </c>
      <c r="I259" t="s">
        <v>551</v>
      </c>
      <c r="J259" t="s">
        <v>553</v>
      </c>
      <c r="K259" t="s">
        <v>552</v>
      </c>
      <c r="L259">
        <v>1348</v>
      </c>
      <c r="N259">
        <v>1009</v>
      </c>
      <c r="O259" t="s">
        <v>236</v>
      </c>
      <c r="P259" t="s">
        <v>236</v>
      </c>
      <c r="Q259">
        <v>1000</v>
      </c>
      <c r="X259">
        <v>1E-3</v>
      </c>
      <c r="Y259">
        <v>105278.81</v>
      </c>
      <c r="Z259">
        <v>0</v>
      </c>
      <c r="AA259">
        <v>0</v>
      </c>
      <c r="AB259">
        <v>0</v>
      </c>
      <c r="AC259">
        <v>0</v>
      </c>
      <c r="AD259">
        <v>1</v>
      </c>
      <c r="AE259">
        <v>0</v>
      </c>
      <c r="AF259" t="s">
        <v>3</v>
      </c>
      <c r="AG259">
        <v>1E-3</v>
      </c>
      <c r="AH259">
        <v>2</v>
      </c>
      <c r="AI259">
        <v>72311311</v>
      </c>
      <c r="AJ259">
        <v>240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</row>
    <row r="260" spans="1:44" x14ac:dyDescent="0.2">
      <c r="A260">
        <f>ROW(Source!A272)</f>
        <v>272</v>
      </c>
      <c r="B260">
        <v>72311338</v>
      </c>
      <c r="C260">
        <v>72311296</v>
      </c>
      <c r="D260">
        <v>70493956</v>
      </c>
      <c r="E260">
        <v>118</v>
      </c>
      <c r="F260">
        <v>1</v>
      </c>
      <c r="G260">
        <v>1</v>
      </c>
      <c r="H260">
        <v>3</v>
      </c>
      <c r="I260" t="s">
        <v>1399</v>
      </c>
      <c r="J260" t="s">
        <v>3</v>
      </c>
      <c r="K260" t="s">
        <v>1400</v>
      </c>
      <c r="L260">
        <v>1348</v>
      </c>
      <c r="N260">
        <v>1009</v>
      </c>
      <c r="O260" t="s">
        <v>236</v>
      </c>
      <c r="P260" t="s">
        <v>236</v>
      </c>
      <c r="Q260">
        <v>1000</v>
      </c>
      <c r="X260">
        <v>1E-3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 t="s">
        <v>3</v>
      </c>
      <c r="AG260">
        <v>1E-3</v>
      </c>
      <c r="AH260">
        <v>3</v>
      </c>
      <c r="AI260">
        <v>-1</v>
      </c>
      <c r="AJ260" t="s">
        <v>3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</row>
    <row r="261" spans="1:44" x14ac:dyDescent="0.2">
      <c r="A261">
        <f>ROW(Source!A272)</f>
        <v>272</v>
      </c>
      <c r="B261">
        <v>72311339</v>
      </c>
      <c r="C261">
        <v>72311296</v>
      </c>
      <c r="D261">
        <v>70586784</v>
      </c>
      <c r="E261">
        <v>1</v>
      </c>
      <c r="F261">
        <v>1</v>
      </c>
      <c r="G261">
        <v>1</v>
      </c>
      <c r="H261">
        <v>3</v>
      </c>
      <c r="I261" t="s">
        <v>1195</v>
      </c>
      <c r="J261" t="s">
        <v>1196</v>
      </c>
      <c r="K261" t="s">
        <v>1197</v>
      </c>
      <c r="L261">
        <v>1346</v>
      </c>
      <c r="N261">
        <v>1009</v>
      </c>
      <c r="O261" t="s">
        <v>443</v>
      </c>
      <c r="P261" t="s">
        <v>443</v>
      </c>
      <c r="Q261">
        <v>1</v>
      </c>
      <c r="X261">
        <v>0.08</v>
      </c>
      <c r="Y261">
        <v>77.22</v>
      </c>
      <c r="Z261">
        <v>0</v>
      </c>
      <c r="AA261">
        <v>0</v>
      </c>
      <c r="AB261">
        <v>0</v>
      </c>
      <c r="AC261">
        <v>0</v>
      </c>
      <c r="AD261">
        <v>1</v>
      </c>
      <c r="AE261">
        <v>0</v>
      </c>
      <c r="AF261" t="s">
        <v>3</v>
      </c>
      <c r="AG261">
        <v>0.08</v>
      </c>
      <c r="AH261">
        <v>2</v>
      </c>
      <c r="AI261">
        <v>72311312</v>
      </c>
      <c r="AJ261">
        <v>241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</row>
    <row r="262" spans="1:44" x14ac:dyDescent="0.2">
      <c r="A262">
        <f>ROW(Source!A272)</f>
        <v>272</v>
      </c>
      <c r="B262">
        <v>72311340</v>
      </c>
      <c r="C262">
        <v>72311296</v>
      </c>
      <c r="D262">
        <v>70587056</v>
      </c>
      <c r="E262">
        <v>1</v>
      </c>
      <c r="F262">
        <v>1</v>
      </c>
      <c r="G262">
        <v>1</v>
      </c>
      <c r="H262">
        <v>3</v>
      </c>
      <c r="I262" t="s">
        <v>1198</v>
      </c>
      <c r="J262" t="s">
        <v>1199</v>
      </c>
      <c r="K262" t="s">
        <v>1200</v>
      </c>
      <c r="L262">
        <v>1346</v>
      </c>
      <c r="N262">
        <v>1009</v>
      </c>
      <c r="O262" t="s">
        <v>443</v>
      </c>
      <c r="P262" t="s">
        <v>443</v>
      </c>
      <c r="Q262">
        <v>1</v>
      </c>
      <c r="X262">
        <v>0.05</v>
      </c>
      <c r="Y262">
        <v>133.31</v>
      </c>
      <c r="Z262">
        <v>0</v>
      </c>
      <c r="AA262">
        <v>0</v>
      </c>
      <c r="AB262">
        <v>0</v>
      </c>
      <c r="AC262">
        <v>0</v>
      </c>
      <c r="AD262">
        <v>1</v>
      </c>
      <c r="AE262">
        <v>0</v>
      </c>
      <c r="AF262" t="s">
        <v>3</v>
      </c>
      <c r="AG262">
        <v>0.05</v>
      </c>
      <c r="AH262">
        <v>2</v>
      </c>
      <c r="AI262">
        <v>72311313</v>
      </c>
      <c r="AJ262">
        <v>242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</row>
    <row r="263" spans="1:44" x14ac:dyDescent="0.2">
      <c r="A263">
        <f>ROW(Source!A272)</f>
        <v>272</v>
      </c>
      <c r="B263">
        <v>72311341</v>
      </c>
      <c r="C263">
        <v>72311296</v>
      </c>
      <c r="D263">
        <v>70495249</v>
      </c>
      <c r="E263">
        <v>118</v>
      </c>
      <c r="F263">
        <v>1</v>
      </c>
      <c r="G263">
        <v>1</v>
      </c>
      <c r="H263">
        <v>3</v>
      </c>
      <c r="I263" t="s">
        <v>1424</v>
      </c>
      <c r="J263" t="s">
        <v>3</v>
      </c>
      <c r="K263" t="s">
        <v>1425</v>
      </c>
      <c r="L263">
        <v>1346</v>
      </c>
      <c r="N263">
        <v>1009</v>
      </c>
      <c r="O263" t="s">
        <v>443</v>
      </c>
      <c r="P263" t="s">
        <v>443</v>
      </c>
      <c r="Q263">
        <v>1</v>
      </c>
      <c r="X263">
        <v>0.01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 t="s">
        <v>3</v>
      </c>
      <c r="AG263">
        <v>0.01</v>
      </c>
      <c r="AH263">
        <v>3</v>
      </c>
      <c r="AI263">
        <v>-1</v>
      </c>
      <c r="AJ263" t="s">
        <v>3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</row>
    <row r="264" spans="1:44" x14ac:dyDescent="0.2">
      <c r="A264">
        <f>ROW(Source!A272)</f>
        <v>272</v>
      </c>
      <c r="B264">
        <v>72311342</v>
      </c>
      <c r="C264">
        <v>72311296</v>
      </c>
      <c r="D264">
        <v>70495784</v>
      </c>
      <c r="E264">
        <v>118</v>
      </c>
      <c r="F264">
        <v>1</v>
      </c>
      <c r="G264">
        <v>1</v>
      </c>
      <c r="H264">
        <v>3</v>
      </c>
      <c r="I264" t="s">
        <v>1426</v>
      </c>
      <c r="J264" t="s">
        <v>3</v>
      </c>
      <c r="K264" t="s">
        <v>1427</v>
      </c>
      <c r="L264">
        <v>1371</v>
      </c>
      <c r="N264">
        <v>1013</v>
      </c>
      <c r="O264" t="s">
        <v>118</v>
      </c>
      <c r="P264" t="s">
        <v>118</v>
      </c>
      <c r="Q264">
        <v>1</v>
      </c>
      <c r="X264">
        <v>1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 t="s">
        <v>3</v>
      </c>
      <c r="AG264">
        <v>1</v>
      </c>
      <c r="AH264">
        <v>3</v>
      </c>
      <c r="AI264">
        <v>-1</v>
      </c>
      <c r="AJ264" t="s">
        <v>3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</row>
    <row r="265" spans="1:44" x14ac:dyDescent="0.2">
      <c r="A265">
        <f>ROW(Source!A272)</f>
        <v>272</v>
      </c>
      <c r="B265">
        <v>72311343</v>
      </c>
      <c r="C265">
        <v>72311296</v>
      </c>
      <c r="D265">
        <v>70591217</v>
      </c>
      <c r="E265">
        <v>1</v>
      </c>
      <c r="F265">
        <v>1</v>
      </c>
      <c r="G265">
        <v>1</v>
      </c>
      <c r="H265">
        <v>3</v>
      </c>
      <c r="I265" t="s">
        <v>1201</v>
      </c>
      <c r="J265" t="s">
        <v>1202</v>
      </c>
      <c r="K265" t="s">
        <v>1203</v>
      </c>
      <c r="L265">
        <v>1301</v>
      </c>
      <c r="N265">
        <v>1003</v>
      </c>
      <c r="O265" t="s">
        <v>113</v>
      </c>
      <c r="P265" t="s">
        <v>113</v>
      </c>
      <c r="Q265">
        <v>1</v>
      </c>
      <c r="X265">
        <v>0.107</v>
      </c>
      <c r="Y265">
        <v>272.01</v>
      </c>
      <c r="Z265">
        <v>0</v>
      </c>
      <c r="AA265">
        <v>0</v>
      </c>
      <c r="AB265">
        <v>0</v>
      </c>
      <c r="AC265">
        <v>0</v>
      </c>
      <c r="AD265">
        <v>1</v>
      </c>
      <c r="AE265">
        <v>0</v>
      </c>
      <c r="AF265" t="s">
        <v>3</v>
      </c>
      <c r="AG265">
        <v>0.107</v>
      </c>
      <c r="AH265">
        <v>2</v>
      </c>
      <c r="AI265">
        <v>72311314</v>
      </c>
      <c r="AJ265">
        <v>243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</row>
    <row r="266" spans="1:44" x14ac:dyDescent="0.2">
      <c r="A266">
        <f>ROW(Source!A272)</f>
        <v>272</v>
      </c>
      <c r="B266">
        <v>72311344</v>
      </c>
      <c r="C266">
        <v>72311296</v>
      </c>
      <c r="D266">
        <v>70605095</v>
      </c>
      <c r="E266">
        <v>1</v>
      </c>
      <c r="F266">
        <v>1</v>
      </c>
      <c r="G266">
        <v>1</v>
      </c>
      <c r="H266">
        <v>3</v>
      </c>
      <c r="I266" t="s">
        <v>1204</v>
      </c>
      <c r="J266" t="s">
        <v>1205</v>
      </c>
      <c r="K266" t="s">
        <v>1206</v>
      </c>
      <c r="L266">
        <v>1301</v>
      </c>
      <c r="N266">
        <v>1003</v>
      </c>
      <c r="O266" t="s">
        <v>113</v>
      </c>
      <c r="P266" t="s">
        <v>113</v>
      </c>
      <c r="Q266">
        <v>1</v>
      </c>
      <c r="X266">
        <v>0.61</v>
      </c>
      <c r="Y266">
        <v>101.3</v>
      </c>
      <c r="Z266">
        <v>0</v>
      </c>
      <c r="AA266">
        <v>0</v>
      </c>
      <c r="AB266">
        <v>0</v>
      </c>
      <c r="AC266">
        <v>0</v>
      </c>
      <c r="AD266">
        <v>1</v>
      </c>
      <c r="AE266">
        <v>0</v>
      </c>
      <c r="AF266" t="s">
        <v>3</v>
      </c>
      <c r="AG266">
        <v>0.61</v>
      </c>
      <c r="AH266">
        <v>2</v>
      </c>
      <c r="AI266">
        <v>72311315</v>
      </c>
      <c r="AJ266">
        <v>244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</row>
    <row r="267" spans="1:44" x14ac:dyDescent="0.2">
      <c r="A267">
        <f>ROW(Source!A272)</f>
        <v>272</v>
      </c>
      <c r="B267">
        <v>72311345</v>
      </c>
      <c r="C267">
        <v>72311296</v>
      </c>
      <c r="D267">
        <v>70605097</v>
      </c>
      <c r="E267">
        <v>1</v>
      </c>
      <c r="F267">
        <v>1</v>
      </c>
      <c r="G267">
        <v>1</v>
      </c>
      <c r="H267">
        <v>3</v>
      </c>
      <c r="I267" t="s">
        <v>1207</v>
      </c>
      <c r="J267" t="s">
        <v>1208</v>
      </c>
      <c r="K267" t="s">
        <v>1209</v>
      </c>
      <c r="L267">
        <v>1301</v>
      </c>
      <c r="N267">
        <v>1003</v>
      </c>
      <c r="O267" t="s">
        <v>113</v>
      </c>
      <c r="P267" t="s">
        <v>113</v>
      </c>
      <c r="Q267">
        <v>1</v>
      </c>
      <c r="X267">
        <v>1.85</v>
      </c>
      <c r="Y267">
        <v>135.06</v>
      </c>
      <c r="Z267">
        <v>0</v>
      </c>
      <c r="AA267">
        <v>0</v>
      </c>
      <c r="AB267">
        <v>0</v>
      </c>
      <c r="AC267">
        <v>0</v>
      </c>
      <c r="AD267">
        <v>1</v>
      </c>
      <c r="AE267">
        <v>0</v>
      </c>
      <c r="AF267" t="s">
        <v>3</v>
      </c>
      <c r="AG267">
        <v>1.85</v>
      </c>
      <c r="AH267">
        <v>2</v>
      </c>
      <c r="AI267">
        <v>72311316</v>
      </c>
      <c r="AJ267">
        <v>245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</row>
    <row r="268" spans="1:44" x14ac:dyDescent="0.2">
      <c r="A268">
        <f>ROW(Source!A272)</f>
        <v>272</v>
      </c>
      <c r="B268">
        <v>72311346</v>
      </c>
      <c r="C268">
        <v>72311296</v>
      </c>
      <c r="D268">
        <v>70605104</v>
      </c>
      <c r="E268">
        <v>1</v>
      </c>
      <c r="F268">
        <v>1</v>
      </c>
      <c r="G268">
        <v>1</v>
      </c>
      <c r="H268">
        <v>3</v>
      </c>
      <c r="I268" t="s">
        <v>1210</v>
      </c>
      <c r="J268" t="s">
        <v>1211</v>
      </c>
      <c r="K268" t="s">
        <v>1212</v>
      </c>
      <c r="L268">
        <v>1301</v>
      </c>
      <c r="N268">
        <v>1003</v>
      </c>
      <c r="O268" t="s">
        <v>113</v>
      </c>
      <c r="P268" t="s">
        <v>113</v>
      </c>
      <c r="Q268">
        <v>1</v>
      </c>
      <c r="X268">
        <v>1.33</v>
      </c>
      <c r="Y268">
        <v>718.86</v>
      </c>
      <c r="Z268">
        <v>0</v>
      </c>
      <c r="AA268">
        <v>0</v>
      </c>
      <c r="AB268">
        <v>0</v>
      </c>
      <c r="AC268">
        <v>0</v>
      </c>
      <c r="AD268">
        <v>1</v>
      </c>
      <c r="AE268">
        <v>0</v>
      </c>
      <c r="AF268" t="s">
        <v>3</v>
      </c>
      <c r="AG268">
        <v>1.33</v>
      </c>
      <c r="AH268">
        <v>2</v>
      </c>
      <c r="AI268">
        <v>72311317</v>
      </c>
      <c r="AJ268">
        <v>246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</row>
    <row r="269" spans="1:44" x14ac:dyDescent="0.2">
      <c r="A269">
        <f>ROW(Source!A272)</f>
        <v>272</v>
      </c>
      <c r="B269">
        <v>72311347</v>
      </c>
      <c r="C269">
        <v>72311296</v>
      </c>
      <c r="D269">
        <v>70605513</v>
      </c>
      <c r="E269">
        <v>1</v>
      </c>
      <c r="F269">
        <v>1</v>
      </c>
      <c r="G269">
        <v>1</v>
      </c>
      <c r="H269">
        <v>3</v>
      </c>
      <c r="I269" t="s">
        <v>1213</v>
      </c>
      <c r="J269" t="s">
        <v>1214</v>
      </c>
      <c r="K269" t="s">
        <v>1215</v>
      </c>
      <c r="L269">
        <v>1301</v>
      </c>
      <c r="N269">
        <v>1003</v>
      </c>
      <c r="O269" t="s">
        <v>113</v>
      </c>
      <c r="P269" t="s">
        <v>113</v>
      </c>
      <c r="Q269">
        <v>1</v>
      </c>
      <c r="X269">
        <v>2.0299999999999998</v>
      </c>
      <c r="Y269">
        <v>413.6</v>
      </c>
      <c r="Z269">
        <v>0</v>
      </c>
      <c r="AA269">
        <v>0</v>
      </c>
      <c r="AB269">
        <v>0</v>
      </c>
      <c r="AC269">
        <v>0</v>
      </c>
      <c r="AD269">
        <v>1</v>
      </c>
      <c r="AE269">
        <v>0</v>
      </c>
      <c r="AF269" t="s">
        <v>3</v>
      </c>
      <c r="AG269">
        <v>2.0299999999999998</v>
      </c>
      <c r="AH269">
        <v>2</v>
      </c>
      <c r="AI269">
        <v>72311318</v>
      </c>
      <c r="AJ269">
        <v>247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</row>
    <row r="270" spans="1:44" x14ac:dyDescent="0.2">
      <c r="A270">
        <f>ROW(Source!A272)</f>
        <v>272</v>
      </c>
      <c r="B270">
        <v>72311348</v>
      </c>
      <c r="C270">
        <v>72311296</v>
      </c>
      <c r="D270">
        <v>70606632</v>
      </c>
      <c r="E270">
        <v>1</v>
      </c>
      <c r="F270">
        <v>1</v>
      </c>
      <c r="G270">
        <v>1</v>
      </c>
      <c r="H270">
        <v>3</v>
      </c>
      <c r="I270" t="s">
        <v>1216</v>
      </c>
      <c r="J270" t="s">
        <v>1217</v>
      </c>
      <c r="K270" t="s">
        <v>1218</v>
      </c>
      <c r="L270">
        <v>1371</v>
      </c>
      <c r="N270">
        <v>1013</v>
      </c>
      <c r="O270" t="s">
        <v>118</v>
      </c>
      <c r="P270" t="s">
        <v>118</v>
      </c>
      <c r="Q270">
        <v>1</v>
      </c>
      <c r="X270">
        <v>1</v>
      </c>
      <c r="Y270">
        <v>85.09</v>
      </c>
      <c r="Z270">
        <v>0</v>
      </c>
      <c r="AA270">
        <v>0</v>
      </c>
      <c r="AB270">
        <v>0</v>
      </c>
      <c r="AC270">
        <v>0</v>
      </c>
      <c r="AD270">
        <v>1</v>
      </c>
      <c r="AE270">
        <v>0</v>
      </c>
      <c r="AF270" t="s">
        <v>3</v>
      </c>
      <c r="AG270">
        <v>1</v>
      </c>
      <c r="AH270">
        <v>2</v>
      </c>
      <c r="AI270">
        <v>72311319</v>
      </c>
      <c r="AJ270">
        <v>248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</row>
    <row r="271" spans="1:44" x14ac:dyDescent="0.2">
      <c r="A271">
        <f>ROW(Source!A272)</f>
        <v>272</v>
      </c>
      <c r="B271">
        <v>72311349</v>
      </c>
      <c r="C271">
        <v>72311296</v>
      </c>
      <c r="D271">
        <v>70606636</v>
      </c>
      <c r="E271">
        <v>1</v>
      </c>
      <c r="F271">
        <v>1</v>
      </c>
      <c r="G271">
        <v>1</v>
      </c>
      <c r="H271">
        <v>3</v>
      </c>
      <c r="I271" t="s">
        <v>1219</v>
      </c>
      <c r="J271" t="s">
        <v>1220</v>
      </c>
      <c r="K271" t="s">
        <v>1221</v>
      </c>
      <c r="L271">
        <v>1371</v>
      </c>
      <c r="N271">
        <v>1013</v>
      </c>
      <c r="O271" t="s">
        <v>118</v>
      </c>
      <c r="P271" t="s">
        <v>118</v>
      </c>
      <c r="Q271">
        <v>1</v>
      </c>
      <c r="X271">
        <v>1</v>
      </c>
      <c r="Y271">
        <v>332</v>
      </c>
      <c r="Z271">
        <v>0</v>
      </c>
      <c r="AA271">
        <v>0</v>
      </c>
      <c r="AB271">
        <v>0</v>
      </c>
      <c r="AC271">
        <v>0</v>
      </c>
      <c r="AD271">
        <v>1</v>
      </c>
      <c r="AE271">
        <v>0</v>
      </c>
      <c r="AF271" t="s">
        <v>3</v>
      </c>
      <c r="AG271">
        <v>1</v>
      </c>
      <c r="AH271">
        <v>2</v>
      </c>
      <c r="AI271">
        <v>72311320</v>
      </c>
      <c r="AJ271">
        <v>249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</row>
    <row r="272" spans="1:44" x14ac:dyDescent="0.2">
      <c r="A272">
        <f>ROW(Source!A272)</f>
        <v>272</v>
      </c>
      <c r="B272">
        <v>72311350</v>
      </c>
      <c r="C272">
        <v>72311296</v>
      </c>
      <c r="D272">
        <v>70607262</v>
      </c>
      <c r="E272">
        <v>1</v>
      </c>
      <c r="F272">
        <v>1</v>
      </c>
      <c r="G272">
        <v>1</v>
      </c>
      <c r="H272">
        <v>3</v>
      </c>
      <c r="I272" t="s">
        <v>1222</v>
      </c>
      <c r="J272" t="s">
        <v>1223</v>
      </c>
      <c r="K272" t="s">
        <v>1224</v>
      </c>
      <c r="L272">
        <v>1371</v>
      </c>
      <c r="N272">
        <v>1013</v>
      </c>
      <c r="O272" t="s">
        <v>118</v>
      </c>
      <c r="P272" t="s">
        <v>118</v>
      </c>
      <c r="Q272">
        <v>1</v>
      </c>
      <c r="X272">
        <v>1</v>
      </c>
      <c r="Y272">
        <v>215.7</v>
      </c>
      <c r="Z272">
        <v>0</v>
      </c>
      <c r="AA272">
        <v>0</v>
      </c>
      <c r="AB272">
        <v>0</v>
      </c>
      <c r="AC272">
        <v>0</v>
      </c>
      <c r="AD272">
        <v>1</v>
      </c>
      <c r="AE272">
        <v>0</v>
      </c>
      <c r="AF272" t="s">
        <v>3</v>
      </c>
      <c r="AG272">
        <v>1</v>
      </c>
      <c r="AH272">
        <v>2</v>
      </c>
      <c r="AI272">
        <v>72311321</v>
      </c>
      <c r="AJ272">
        <v>250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</row>
    <row r="273" spans="1:44" x14ac:dyDescent="0.2">
      <c r="A273">
        <f>ROW(Source!A272)</f>
        <v>272</v>
      </c>
      <c r="B273">
        <v>72311351</v>
      </c>
      <c r="C273">
        <v>72311296</v>
      </c>
      <c r="D273">
        <v>70608019</v>
      </c>
      <c r="E273">
        <v>1</v>
      </c>
      <c r="F273">
        <v>1</v>
      </c>
      <c r="G273">
        <v>1</v>
      </c>
      <c r="H273">
        <v>3</v>
      </c>
      <c r="I273" t="s">
        <v>1225</v>
      </c>
      <c r="J273" t="s">
        <v>1226</v>
      </c>
      <c r="K273" t="s">
        <v>1227</v>
      </c>
      <c r="L273">
        <v>1371</v>
      </c>
      <c r="N273">
        <v>1013</v>
      </c>
      <c r="O273" t="s">
        <v>118</v>
      </c>
      <c r="P273" t="s">
        <v>118</v>
      </c>
      <c r="Q273">
        <v>1</v>
      </c>
      <c r="X273">
        <v>1</v>
      </c>
      <c r="Y273">
        <v>3978.03</v>
      </c>
      <c r="Z273">
        <v>0</v>
      </c>
      <c r="AA273">
        <v>0</v>
      </c>
      <c r="AB273">
        <v>0</v>
      </c>
      <c r="AC273">
        <v>0</v>
      </c>
      <c r="AD273">
        <v>1</v>
      </c>
      <c r="AE273">
        <v>0</v>
      </c>
      <c r="AF273" t="s">
        <v>3</v>
      </c>
      <c r="AG273">
        <v>1</v>
      </c>
      <c r="AH273">
        <v>2</v>
      </c>
      <c r="AI273">
        <v>72311322</v>
      </c>
      <c r="AJ273">
        <v>251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</row>
    <row r="274" spans="1:44" x14ac:dyDescent="0.2">
      <c r="A274">
        <f>ROW(Source!A274)</f>
        <v>274</v>
      </c>
      <c r="B274">
        <v>72313643</v>
      </c>
      <c r="C274">
        <v>72313642</v>
      </c>
      <c r="D274">
        <v>70491019</v>
      </c>
      <c r="E274">
        <v>118</v>
      </c>
      <c r="F274">
        <v>1</v>
      </c>
      <c r="G274">
        <v>1</v>
      </c>
      <c r="H274">
        <v>1</v>
      </c>
      <c r="I274" t="s">
        <v>1228</v>
      </c>
      <c r="J274" t="s">
        <v>3</v>
      </c>
      <c r="K274" t="s">
        <v>1229</v>
      </c>
      <c r="L274">
        <v>1191</v>
      </c>
      <c r="N274">
        <v>1013</v>
      </c>
      <c r="O274" t="s">
        <v>922</v>
      </c>
      <c r="P274" t="s">
        <v>922</v>
      </c>
      <c r="Q274">
        <v>1</v>
      </c>
      <c r="X274">
        <v>0.69</v>
      </c>
      <c r="Y274">
        <v>0</v>
      </c>
      <c r="Z274">
        <v>0</v>
      </c>
      <c r="AA274">
        <v>0</v>
      </c>
      <c r="AB274">
        <v>389.48</v>
      </c>
      <c r="AC274">
        <v>0</v>
      </c>
      <c r="AD274">
        <v>1</v>
      </c>
      <c r="AE274">
        <v>1</v>
      </c>
      <c r="AF274" t="s">
        <v>3</v>
      </c>
      <c r="AG274">
        <v>0.69</v>
      </c>
      <c r="AH274">
        <v>2</v>
      </c>
      <c r="AI274">
        <v>72313643</v>
      </c>
      <c r="AJ274">
        <v>252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</row>
    <row r="275" spans="1:44" x14ac:dyDescent="0.2">
      <c r="A275">
        <f>ROW(Source!A274)</f>
        <v>274</v>
      </c>
      <c r="B275">
        <v>72313644</v>
      </c>
      <c r="C275">
        <v>72313642</v>
      </c>
      <c r="D275">
        <v>70491200</v>
      </c>
      <c r="E275">
        <v>118</v>
      </c>
      <c r="F275">
        <v>1</v>
      </c>
      <c r="G275">
        <v>1</v>
      </c>
      <c r="H275">
        <v>1</v>
      </c>
      <c r="I275" t="s">
        <v>920</v>
      </c>
      <c r="J275" t="s">
        <v>3</v>
      </c>
      <c r="K275" t="s">
        <v>921</v>
      </c>
      <c r="L275">
        <v>1191</v>
      </c>
      <c r="N275">
        <v>1013</v>
      </c>
      <c r="O275" t="s">
        <v>922</v>
      </c>
      <c r="P275" t="s">
        <v>922</v>
      </c>
      <c r="Q275">
        <v>1</v>
      </c>
      <c r="X275">
        <v>0.02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1</v>
      </c>
      <c r="AE275">
        <v>2</v>
      </c>
      <c r="AF275" t="s">
        <v>3</v>
      </c>
      <c r="AG275">
        <v>0.02</v>
      </c>
      <c r="AH275">
        <v>2</v>
      </c>
      <c r="AI275">
        <v>72313644</v>
      </c>
      <c r="AJ275">
        <v>253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</row>
    <row r="276" spans="1:44" x14ac:dyDescent="0.2">
      <c r="A276">
        <f>ROW(Source!A274)</f>
        <v>274</v>
      </c>
      <c r="B276">
        <v>72313645</v>
      </c>
      <c r="C276">
        <v>72313642</v>
      </c>
      <c r="D276">
        <v>70618558</v>
      </c>
      <c r="E276">
        <v>1</v>
      </c>
      <c r="F276">
        <v>1</v>
      </c>
      <c r="G276">
        <v>1</v>
      </c>
      <c r="H276">
        <v>2</v>
      </c>
      <c r="I276" t="s">
        <v>978</v>
      </c>
      <c r="J276" t="s">
        <v>979</v>
      </c>
      <c r="K276" t="s">
        <v>980</v>
      </c>
      <c r="L276">
        <v>1368</v>
      </c>
      <c r="N276">
        <v>1011</v>
      </c>
      <c r="O276" t="s">
        <v>926</v>
      </c>
      <c r="P276" t="s">
        <v>926</v>
      </c>
      <c r="Q276">
        <v>1</v>
      </c>
      <c r="X276">
        <v>0.02</v>
      </c>
      <c r="Y276">
        <v>0</v>
      </c>
      <c r="Z276">
        <v>579.09</v>
      </c>
      <c r="AA276">
        <v>393.89</v>
      </c>
      <c r="AB276">
        <v>0</v>
      </c>
      <c r="AC276">
        <v>0</v>
      </c>
      <c r="AD276">
        <v>1</v>
      </c>
      <c r="AE276">
        <v>0</v>
      </c>
      <c r="AF276" t="s">
        <v>3</v>
      </c>
      <c r="AG276">
        <v>0.02</v>
      </c>
      <c r="AH276">
        <v>2</v>
      </c>
      <c r="AI276">
        <v>72313645</v>
      </c>
      <c r="AJ276">
        <v>254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</row>
    <row r="277" spans="1:44" x14ac:dyDescent="0.2">
      <c r="A277">
        <f>ROW(Source!A274)</f>
        <v>274</v>
      </c>
      <c r="B277">
        <v>72313646</v>
      </c>
      <c r="C277">
        <v>72313642</v>
      </c>
      <c r="D277">
        <v>70618717</v>
      </c>
      <c r="E277">
        <v>1</v>
      </c>
      <c r="F277">
        <v>1</v>
      </c>
      <c r="G277">
        <v>1</v>
      </c>
      <c r="H277">
        <v>2</v>
      </c>
      <c r="I277" t="s">
        <v>981</v>
      </c>
      <c r="J277" t="s">
        <v>982</v>
      </c>
      <c r="K277" t="s">
        <v>983</v>
      </c>
      <c r="L277">
        <v>1368</v>
      </c>
      <c r="N277">
        <v>1011</v>
      </c>
      <c r="O277" t="s">
        <v>926</v>
      </c>
      <c r="P277" t="s">
        <v>926</v>
      </c>
      <c r="Q277">
        <v>1</v>
      </c>
      <c r="X277">
        <v>0.09</v>
      </c>
      <c r="Y277">
        <v>0</v>
      </c>
      <c r="Z277">
        <v>4.3499999999999996</v>
      </c>
      <c r="AA277">
        <v>0</v>
      </c>
      <c r="AB277">
        <v>0</v>
      </c>
      <c r="AC277">
        <v>0</v>
      </c>
      <c r="AD277">
        <v>1</v>
      </c>
      <c r="AE277">
        <v>0</v>
      </c>
      <c r="AF277" t="s">
        <v>3</v>
      </c>
      <c r="AG277">
        <v>0.09</v>
      </c>
      <c r="AH277">
        <v>2</v>
      </c>
      <c r="AI277">
        <v>72313646</v>
      </c>
      <c r="AJ277">
        <v>255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</row>
    <row r="278" spans="1:44" x14ac:dyDescent="0.2">
      <c r="A278">
        <f>ROW(Source!A274)</f>
        <v>274</v>
      </c>
      <c r="B278">
        <v>72313647</v>
      </c>
      <c r="C278">
        <v>72313642</v>
      </c>
      <c r="D278">
        <v>70618755</v>
      </c>
      <c r="E278">
        <v>1</v>
      </c>
      <c r="F278">
        <v>1</v>
      </c>
      <c r="G278">
        <v>1</v>
      </c>
      <c r="H278">
        <v>2</v>
      </c>
      <c r="I278" t="s">
        <v>941</v>
      </c>
      <c r="J278" t="s">
        <v>942</v>
      </c>
      <c r="K278" t="s">
        <v>943</v>
      </c>
      <c r="L278">
        <v>1368</v>
      </c>
      <c r="N278">
        <v>1011</v>
      </c>
      <c r="O278" t="s">
        <v>926</v>
      </c>
      <c r="P278" t="s">
        <v>926</v>
      </c>
      <c r="Q278">
        <v>1</v>
      </c>
      <c r="X278">
        <v>0.18</v>
      </c>
      <c r="Y278">
        <v>0</v>
      </c>
      <c r="Z278">
        <v>42.96</v>
      </c>
      <c r="AA278">
        <v>0</v>
      </c>
      <c r="AB278">
        <v>0</v>
      </c>
      <c r="AC278">
        <v>0</v>
      </c>
      <c r="AD278">
        <v>1</v>
      </c>
      <c r="AE278">
        <v>0</v>
      </c>
      <c r="AF278" t="s">
        <v>3</v>
      </c>
      <c r="AG278">
        <v>0.18</v>
      </c>
      <c r="AH278">
        <v>2</v>
      </c>
      <c r="AI278">
        <v>72313647</v>
      </c>
      <c r="AJ278">
        <v>256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</row>
    <row r="279" spans="1:44" x14ac:dyDescent="0.2">
      <c r="A279">
        <f>ROW(Source!A274)</f>
        <v>274</v>
      </c>
      <c r="B279">
        <v>72313648</v>
      </c>
      <c r="C279">
        <v>72313642</v>
      </c>
      <c r="D279">
        <v>70565799</v>
      </c>
      <c r="E279">
        <v>1</v>
      </c>
      <c r="F279">
        <v>1</v>
      </c>
      <c r="G279">
        <v>1</v>
      </c>
      <c r="H279">
        <v>3</v>
      </c>
      <c r="I279" t="s">
        <v>984</v>
      </c>
      <c r="J279" t="s">
        <v>985</v>
      </c>
      <c r="K279" t="s">
        <v>986</v>
      </c>
      <c r="L279">
        <v>1339</v>
      </c>
      <c r="N279">
        <v>1007</v>
      </c>
      <c r="O279" t="s">
        <v>231</v>
      </c>
      <c r="P279" t="s">
        <v>231</v>
      </c>
      <c r="Q279">
        <v>1</v>
      </c>
      <c r="X279">
        <v>1.2E-2</v>
      </c>
      <c r="Y279">
        <v>114.64</v>
      </c>
      <c r="Z279">
        <v>0</v>
      </c>
      <c r="AA279">
        <v>0</v>
      </c>
      <c r="AB279">
        <v>0</v>
      </c>
      <c r="AC279">
        <v>0</v>
      </c>
      <c r="AD279">
        <v>1</v>
      </c>
      <c r="AE279">
        <v>0</v>
      </c>
      <c r="AF279" t="s">
        <v>3</v>
      </c>
      <c r="AG279">
        <v>1.2E-2</v>
      </c>
      <c r="AH279">
        <v>2</v>
      </c>
      <c r="AI279">
        <v>72313648</v>
      </c>
      <c r="AJ279">
        <v>257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</row>
    <row r="280" spans="1:44" x14ac:dyDescent="0.2">
      <c r="A280">
        <f>ROW(Source!A274)</f>
        <v>274</v>
      </c>
      <c r="B280">
        <v>72313649</v>
      </c>
      <c r="C280">
        <v>72313642</v>
      </c>
      <c r="D280">
        <v>70565803</v>
      </c>
      <c r="E280">
        <v>1</v>
      </c>
      <c r="F280">
        <v>1</v>
      </c>
      <c r="G280">
        <v>1</v>
      </c>
      <c r="H280">
        <v>3</v>
      </c>
      <c r="I280" t="s">
        <v>987</v>
      </c>
      <c r="J280" t="s">
        <v>988</v>
      </c>
      <c r="K280" t="s">
        <v>989</v>
      </c>
      <c r="L280">
        <v>1346</v>
      </c>
      <c r="N280">
        <v>1009</v>
      </c>
      <c r="O280" t="s">
        <v>443</v>
      </c>
      <c r="P280" t="s">
        <v>443</v>
      </c>
      <c r="Q280">
        <v>1</v>
      </c>
      <c r="X280">
        <v>3.8999999999999998E-3</v>
      </c>
      <c r="Y280">
        <v>41.38</v>
      </c>
      <c r="Z280">
        <v>0</v>
      </c>
      <c r="AA280">
        <v>0</v>
      </c>
      <c r="AB280">
        <v>0</v>
      </c>
      <c r="AC280">
        <v>0</v>
      </c>
      <c r="AD280">
        <v>1</v>
      </c>
      <c r="AE280">
        <v>0</v>
      </c>
      <c r="AF280" t="s">
        <v>3</v>
      </c>
      <c r="AG280">
        <v>3.8999999999999998E-3</v>
      </c>
      <c r="AH280">
        <v>2</v>
      </c>
      <c r="AI280">
        <v>72313649</v>
      </c>
      <c r="AJ280">
        <v>258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</row>
    <row r="281" spans="1:44" x14ac:dyDescent="0.2">
      <c r="A281">
        <f>ROW(Source!A274)</f>
        <v>274</v>
      </c>
      <c r="B281">
        <v>72313650</v>
      </c>
      <c r="C281">
        <v>72313642</v>
      </c>
      <c r="D281">
        <v>70568517</v>
      </c>
      <c r="E281">
        <v>1</v>
      </c>
      <c r="F281">
        <v>1</v>
      </c>
      <c r="G281">
        <v>1</v>
      </c>
      <c r="H281">
        <v>3</v>
      </c>
      <c r="I281" t="s">
        <v>955</v>
      </c>
      <c r="J281" t="s">
        <v>956</v>
      </c>
      <c r="K281" t="s">
        <v>957</v>
      </c>
      <c r="L281">
        <v>1346</v>
      </c>
      <c r="N281">
        <v>1009</v>
      </c>
      <c r="O281" t="s">
        <v>443</v>
      </c>
      <c r="P281" t="s">
        <v>443</v>
      </c>
      <c r="Q281">
        <v>1</v>
      </c>
      <c r="X281">
        <v>0.02</v>
      </c>
      <c r="Y281">
        <v>155.63</v>
      </c>
      <c r="Z281">
        <v>0</v>
      </c>
      <c r="AA281">
        <v>0</v>
      </c>
      <c r="AB281">
        <v>0</v>
      </c>
      <c r="AC281">
        <v>0</v>
      </c>
      <c r="AD281">
        <v>1</v>
      </c>
      <c r="AE281">
        <v>0</v>
      </c>
      <c r="AF281" t="s">
        <v>3</v>
      </c>
      <c r="AG281">
        <v>0.02</v>
      </c>
      <c r="AH281">
        <v>2</v>
      </c>
      <c r="AI281">
        <v>72313650</v>
      </c>
      <c r="AJ281">
        <v>259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</row>
    <row r="282" spans="1:44" x14ac:dyDescent="0.2">
      <c r="A282">
        <f>ROW(Source!A274)</f>
        <v>274</v>
      </c>
      <c r="B282">
        <v>72313651</v>
      </c>
      <c r="C282">
        <v>72313642</v>
      </c>
      <c r="D282">
        <v>70570411</v>
      </c>
      <c r="E282">
        <v>1</v>
      </c>
      <c r="F282">
        <v>1</v>
      </c>
      <c r="G282">
        <v>1</v>
      </c>
      <c r="H282">
        <v>3</v>
      </c>
      <c r="I282" t="s">
        <v>1032</v>
      </c>
      <c r="J282" t="s">
        <v>1033</v>
      </c>
      <c r="K282" t="s">
        <v>1034</v>
      </c>
      <c r="L282">
        <v>1346</v>
      </c>
      <c r="N282">
        <v>1009</v>
      </c>
      <c r="O282" t="s">
        <v>443</v>
      </c>
      <c r="P282" t="s">
        <v>443</v>
      </c>
      <c r="Q282">
        <v>1</v>
      </c>
      <c r="X282">
        <v>8.0000000000000002E-3</v>
      </c>
      <c r="Y282">
        <v>56.11</v>
      </c>
      <c r="Z282">
        <v>0</v>
      </c>
      <c r="AA282">
        <v>0</v>
      </c>
      <c r="AB282">
        <v>0</v>
      </c>
      <c r="AC282">
        <v>0</v>
      </c>
      <c r="AD282">
        <v>1</v>
      </c>
      <c r="AE282">
        <v>0</v>
      </c>
      <c r="AF282" t="s">
        <v>3</v>
      </c>
      <c r="AG282">
        <v>8.0000000000000002E-3</v>
      </c>
      <c r="AH282">
        <v>2</v>
      </c>
      <c r="AI282">
        <v>72313651</v>
      </c>
      <c r="AJ282">
        <v>260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</row>
    <row r="283" spans="1:44" x14ac:dyDescent="0.2">
      <c r="A283">
        <f>ROW(Source!A274)</f>
        <v>274</v>
      </c>
      <c r="B283">
        <v>72313652</v>
      </c>
      <c r="C283">
        <v>72313642</v>
      </c>
      <c r="D283">
        <v>70586787</v>
      </c>
      <c r="E283">
        <v>1</v>
      </c>
      <c r="F283">
        <v>1</v>
      </c>
      <c r="G283">
        <v>1</v>
      </c>
      <c r="H283">
        <v>3</v>
      </c>
      <c r="I283" t="s">
        <v>1230</v>
      </c>
      <c r="J283" t="s">
        <v>1231</v>
      </c>
      <c r="K283" t="s">
        <v>1232</v>
      </c>
      <c r="L283">
        <v>1346</v>
      </c>
      <c r="N283">
        <v>1009</v>
      </c>
      <c r="O283" t="s">
        <v>443</v>
      </c>
      <c r="P283" t="s">
        <v>443</v>
      </c>
      <c r="Q283">
        <v>1</v>
      </c>
      <c r="X283">
        <v>0.04</v>
      </c>
      <c r="Y283">
        <v>57.21</v>
      </c>
      <c r="Z283">
        <v>0</v>
      </c>
      <c r="AA283">
        <v>0</v>
      </c>
      <c r="AB283">
        <v>0</v>
      </c>
      <c r="AC283">
        <v>0</v>
      </c>
      <c r="AD283">
        <v>1</v>
      </c>
      <c r="AE283">
        <v>0</v>
      </c>
      <c r="AF283" t="s">
        <v>3</v>
      </c>
      <c r="AG283">
        <v>0.04</v>
      </c>
      <c r="AH283">
        <v>2</v>
      </c>
      <c r="AI283">
        <v>72313652</v>
      </c>
      <c r="AJ283">
        <v>261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</row>
    <row r="284" spans="1:44" x14ac:dyDescent="0.2">
      <c r="A284">
        <f>ROW(Source!A274)</f>
        <v>274</v>
      </c>
      <c r="B284">
        <v>72313653</v>
      </c>
      <c r="C284">
        <v>72313642</v>
      </c>
      <c r="D284">
        <v>70587053</v>
      </c>
      <c r="E284">
        <v>1</v>
      </c>
      <c r="F284">
        <v>1</v>
      </c>
      <c r="G284">
        <v>1</v>
      </c>
      <c r="H284">
        <v>3</v>
      </c>
      <c r="I284" t="s">
        <v>1233</v>
      </c>
      <c r="J284" t="s">
        <v>1234</v>
      </c>
      <c r="K284" t="s">
        <v>1235</v>
      </c>
      <c r="L284">
        <v>1348</v>
      </c>
      <c r="N284">
        <v>1009</v>
      </c>
      <c r="O284" t="s">
        <v>236</v>
      </c>
      <c r="P284" t="s">
        <v>236</v>
      </c>
      <c r="Q284">
        <v>1000</v>
      </c>
      <c r="X284">
        <v>1.0000000000000001E-5</v>
      </c>
      <c r="Y284">
        <v>69924.7</v>
      </c>
      <c r="Z284">
        <v>0</v>
      </c>
      <c r="AA284">
        <v>0</v>
      </c>
      <c r="AB284">
        <v>0</v>
      </c>
      <c r="AC284">
        <v>0</v>
      </c>
      <c r="AD284">
        <v>1</v>
      </c>
      <c r="AE284">
        <v>0</v>
      </c>
      <c r="AF284" t="s">
        <v>3</v>
      </c>
      <c r="AG284">
        <v>1.0000000000000001E-5</v>
      </c>
      <c r="AH284">
        <v>2</v>
      </c>
      <c r="AI284">
        <v>72313653</v>
      </c>
      <c r="AJ284">
        <v>262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</row>
    <row r="285" spans="1:44" x14ac:dyDescent="0.2">
      <c r="A285">
        <f>ROW(Source!A274)</f>
        <v>274</v>
      </c>
      <c r="B285">
        <v>72313654</v>
      </c>
      <c r="C285">
        <v>72313642</v>
      </c>
      <c r="D285">
        <v>70589833</v>
      </c>
      <c r="E285">
        <v>1</v>
      </c>
      <c r="F285">
        <v>1</v>
      </c>
      <c r="G285">
        <v>1</v>
      </c>
      <c r="H285">
        <v>3</v>
      </c>
      <c r="I285" t="s">
        <v>1236</v>
      </c>
      <c r="J285" t="s">
        <v>1237</v>
      </c>
      <c r="K285" t="s">
        <v>1238</v>
      </c>
      <c r="L285">
        <v>1371</v>
      </c>
      <c r="N285">
        <v>1013</v>
      </c>
      <c r="O285" t="s">
        <v>118</v>
      </c>
      <c r="P285" t="s">
        <v>118</v>
      </c>
      <c r="Q285">
        <v>1</v>
      </c>
      <c r="X285">
        <v>1</v>
      </c>
      <c r="Y285">
        <v>232.41</v>
      </c>
      <c r="Z285">
        <v>0</v>
      </c>
      <c r="AA285">
        <v>0</v>
      </c>
      <c r="AB285">
        <v>0</v>
      </c>
      <c r="AC285">
        <v>0</v>
      </c>
      <c r="AD285">
        <v>1</v>
      </c>
      <c r="AE285">
        <v>0</v>
      </c>
      <c r="AF285" t="s">
        <v>3</v>
      </c>
      <c r="AG285">
        <v>1</v>
      </c>
      <c r="AH285">
        <v>2</v>
      </c>
      <c r="AI285">
        <v>72313654</v>
      </c>
      <c r="AJ285">
        <v>263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</row>
    <row r="286" spans="1:44" x14ac:dyDescent="0.2">
      <c r="A286">
        <f>ROW(Source!A274)</f>
        <v>274</v>
      </c>
      <c r="B286">
        <v>72313655</v>
      </c>
      <c r="C286">
        <v>72313642</v>
      </c>
      <c r="D286">
        <v>70495918</v>
      </c>
      <c r="E286">
        <v>118</v>
      </c>
      <c r="F286">
        <v>1</v>
      </c>
      <c r="G286">
        <v>1</v>
      </c>
      <c r="H286">
        <v>3</v>
      </c>
      <c r="I286" t="s">
        <v>1428</v>
      </c>
      <c r="J286" t="s">
        <v>3</v>
      </c>
      <c r="K286" t="s">
        <v>1429</v>
      </c>
      <c r="L286">
        <v>1301</v>
      </c>
      <c r="N286">
        <v>1003</v>
      </c>
      <c r="O286" t="s">
        <v>113</v>
      </c>
      <c r="P286" t="s">
        <v>113</v>
      </c>
      <c r="Q286">
        <v>1</v>
      </c>
      <c r="X286">
        <v>2.04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 t="s">
        <v>3</v>
      </c>
      <c r="AG286">
        <v>2.04</v>
      </c>
      <c r="AH286">
        <v>3</v>
      </c>
      <c r="AI286">
        <v>-1</v>
      </c>
      <c r="AJ286" t="s">
        <v>3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</row>
    <row r="287" spans="1:44" x14ac:dyDescent="0.2">
      <c r="A287">
        <f>ROW(Source!A274)</f>
        <v>274</v>
      </c>
      <c r="B287">
        <v>72313656</v>
      </c>
      <c r="C287">
        <v>72313642</v>
      </c>
      <c r="D287">
        <v>70606594</v>
      </c>
      <c r="E287">
        <v>1</v>
      </c>
      <c r="F287">
        <v>1</v>
      </c>
      <c r="G287">
        <v>1</v>
      </c>
      <c r="H287">
        <v>3</v>
      </c>
      <c r="I287" t="s">
        <v>1239</v>
      </c>
      <c r="J287" t="s">
        <v>1240</v>
      </c>
      <c r="K287" t="s">
        <v>1241</v>
      </c>
      <c r="L287">
        <v>1371</v>
      </c>
      <c r="N287">
        <v>1013</v>
      </c>
      <c r="O287" t="s">
        <v>118</v>
      </c>
      <c r="P287" t="s">
        <v>118</v>
      </c>
      <c r="Q287">
        <v>1</v>
      </c>
      <c r="X287">
        <v>1</v>
      </c>
      <c r="Y287">
        <v>24.11</v>
      </c>
      <c r="Z287">
        <v>0</v>
      </c>
      <c r="AA287">
        <v>0</v>
      </c>
      <c r="AB287">
        <v>0</v>
      </c>
      <c r="AC287">
        <v>0</v>
      </c>
      <c r="AD287">
        <v>1</v>
      </c>
      <c r="AE287">
        <v>0</v>
      </c>
      <c r="AF287" t="s">
        <v>3</v>
      </c>
      <c r="AG287">
        <v>1</v>
      </c>
      <c r="AH287">
        <v>2</v>
      </c>
      <c r="AI287">
        <v>72313656</v>
      </c>
      <c r="AJ287">
        <v>264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</row>
    <row r="288" spans="1:44" x14ac:dyDescent="0.2">
      <c r="A288">
        <f>ROW(Source!A277)</f>
        <v>277</v>
      </c>
      <c r="B288">
        <v>72314891</v>
      </c>
      <c r="C288">
        <v>72314890</v>
      </c>
      <c r="D288">
        <v>70491161</v>
      </c>
      <c r="E288">
        <v>118</v>
      </c>
      <c r="F288">
        <v>1</v>
      </c>
      <c r="G288">
        <v>1</v>
      </c>
      <c r="H288">
        <v>1</v>
      </c>
      <c r="I288" t="s">
        <v>1084</v>
      </c>
      <c r="J288" t="s">
        <v>3</v>
      </c>
      <c r="K288" t="s">
        <v>1085</v>
      </c>
      <c r="L288">
        <v>1369</v>
      </c>
      <c r="N288">
        <v>1013</v>
      </c>
      <c r="O288" t="s">
        <v>1037</v>
      </c>
      <c r="P288" t="s">
        <v>1037</v>
      </c>
      <c r="Q288">
        <v>1</v>
      </c>
      <c r="X288">
        <v>12.26</v>
      </c>
      <c r="Y288">
        <v>0</v>
      </c>
      <c r="Z288">
        <v>0</v>
      </c>
      <c r="AA288">
        <v>0</v>
      </c>
      <c r="AB288">
        <v>452.68</v>
      </c>
      <c r="AC288">
        <v>0</v>
      </c>
      <c r="AD288">
        <v>1</v>
      </c>
      <c r="AE288">
        <v>1</v>
      </c>
      <c r="AF288" t="s">
        <v>3</v>
      </c>
      <c r="AG288">
        <v>12.26</v>
      </c>
      <c r="AH288">
        <v>2</v>
      </c>
      <c r="AI288">
        <v>72314891</v>
      </c>
      <c r="AJ288">
        <v>265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</row>
    <row r="289" spans="1:44" x14ac:dyDescent="0.2">
      <c r="A289">
        <f>ROW(Source!A277)</f>
        <v>277</v>
      </c>
      <c r="B289">
        <v>72314892</v>
      </c>
      <c r="C289">
        <v>72314890</v>
      </c>
      <c r="D289">
        <v>70491200</v>
      </c>
      <c r="E289">
        <v>118</v>
      </c>
      <c r="F289">
        <v>1</v>
      </c>
      <c r="G289">
        <v>1</v>
      </c>
      <c r="H289">
        <v>1</v>
      </c>
      <c r="I289" t="s">
        <v>920</v>
      </c>
      <c r="J289" t="s">
        <v>3</v>
      </c>
      <c r="K289" t="s">
        <v>921</v>
      </c>
      <c r="L289">
        <v>1191</v>
      </c>
      <c r="N289">
        <v>1013</v>
      </c>
      <c r="O289" t="s">
        <v>922</v>
      </c>
      <c r="P289" t="s">
        <v>922</v>
      </c>
      <c r="Q289">
        <v>1</v>
      </c>
      <c r="X289">
        <v>0.91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1</v>
      </c>
      <c r="AE289">
        <v>2</v>
      </c>
      <c r="AF289" t="s">
        <v>3</v>
      </c>
      <c r="AG289">
        <v>0.91</v>
      </c>
      <c r="AH289">
        <v>2</v>
      </c>
      <c r="AI289">
        <v>72314892</v>
      </c>
      <c r="AJ289">
        <v>266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</row>
    <row r="290" spans="1:44" x14ac:dyDescent="0.2">
      <c r="A290">
        <f>ROW(Source!A277)</f>
        <v>277</v>
      </c>
      <c r="B290">
        <v>72314893</v>
      </c>
      <c r="C290">
        <v>72314890</v>
      </c>
      <c r="D290">
        <v>70618767</v>
      </c>
      <c r="E290">
        <v>1</v>
      </c>
      <c r="F290">
        <v>1</v>
      </c>
      <c r="G290">
        <v>1</v>
      </c>
      <c r="H290">
        <v>2</v>
      </c>
      <c r="I290" t="s">
        <v>944</v>
      </c>
      <c r="J290" t="s">
        <v>945</v>
      </c>
      <c r="K290" t="s">
        <v>946</v>
      </c>
      <c r="L290">
        <v>1368</v>
      </c>
      <c r="N290">
        <v>1011</v>
      </c>
      <c r="O290" t="s">
        <v>926</v>
      </c>
      <c r="P290" t="s">
        <v>926</v>
      </c>
      <c r="Q290">
        <v>1</v>
      </c>
      <c r="X290">
        <v>0.91</v>
      </c>
      <c r="Y290">
        <v>0</v>
      </c>
      <c r="Z290">
        <v>404.41</v>
      </c>
      <c r="AA290">
        <v>393.89</v>
      </c>
      <c r="AB290">
        <v>0</v>
      </c>
      <c r="AC290">
        <v>0</v>
      </c>
      <c r="AD290">
        <v>1</v>
      </c>
      <c r="AE290">
        <v>0</v>
      </c>
      <c r="AF290" t="s">
        <v>3</v>
      </c>
      <c r="AG290">
        <v>0.91</v>
      </c>
      <c r="AH290">
        <v>2</v>
      </c>
      <c r="AI290">
        <v>72314893</v>
      </c>
      <c r="AJ290">
        <v>267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</row>
    <row r="291" spans="1:44" x14ac:dyDescent="0.2">
      <c r="A291">
        <f>ROW(Source!A277)</f>
        <v>277</v>
      </c>
      <c r="B291">
        <v>72314894</v>
      </c>
      <c r="C291">
        <v>72314890</v>
      </c>
      <c r="D291">
        <v>70565636</v>
      </c>
      <c r="E291">
        <v>1</v>
      </c>
      <c r="F291">
        <v>1</v>
      </c>
      <c r="G291">
        <v>1</v>
      </c>
      <c r="H291">
        <v>3</v>
      </c>
      <c r="I291" t="s">
        <v>1242</v>
      </c>
      <c r="J291" t="s">
        <v>1243</v>
      </c>
      <c r="K291" t="s">
        <v>1244</v>
      </c>
      <c r="L291">
        <v>1346</v>
      </c>
      <c r="N291">
        <v>1009</v>
      </c>
      <c r="O291" t="s">
        <v>443</v>
      </c>
      <c r="P291" t="s">
        <v>443</v>
      </c>
      <c r="Q291">
        <v>1</v>
      </c>
      <c r="X291">
        <v>0.36</v>
      </c>
      <c r="Y291">
        <v>137.59</v>
      </c>
      <c r="Z291">
        <v>0</v>
      </c>
      <c r="AA291">
        <v>0</v>
      </c>
      <c r="AB291">
        <v>0</v>
      </c>
      <c r="AC291">
        <v>0</v>
      </c>
      <c r="AD291">
        <v>1</v>
      </c>
      <c r="AE291">
        <v>0</v>
      </c>
      <c r="AF291" t="s">
        <v>3</v>
      </c>
      <c r="AG291">
        <v>0.36</v>
      </c>
      <c r="AH291">
        <v>2</v>
      </c>
      <c r="AI291">
        <v>72314894</v>
      </c>
      <c r="AJ291">
        <v>268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</row>
    <row r="292" spans="1:44" x14ac:dyDescent="0.2">
      <c r="A292">
        <f>ROW(Source!A277)</f>
        <v>277</v>
      </c>
      <c r="B292">
        <v>72314895</v>
      </c>
      <c r="C292">
        <v>72314890</v>
      </c>
      <c r="D292">
        <v>70565749</v>
      </c>
      <c r="E292">
        <v>1</v>
      </c>
      <c r="F292">
        <v>1</v>
      </c>
      <c r="G292">
        <v>1</v>
      </c>
      <c r="H292">
        <v>3</v>
      </c>
      <c r="I292" t="s">
        <v>1245</v>
      </c>
      <c r="J292" t="s">
        <v>1246</v>
      </c>
      <c r="K292" t="s">
        <v>1247</v>
      </c>
      <c r="L292">
        <v>1346</v>
      </c>
      <c r="N292">
        <v>1009</v>
      </c>
      <c r="O292" t="s">
        <v>443</v>
      </c>
      <c r="P292" t="s">
        <v>443</v>
      </c>
      <c r="Q292">
        <v>1</v>
      </c>
      <c r="X292">
        <v>0.32</v>
      </c>
      <c r="Y292">
        <v>280.41000000000003</v>
      </c>
      <c r="Z292">
        <v>0</v>
      </c>
      <c r="AA292">
        <v>0</v>
      </c>
      <c r="AB292">
        <v>0</v>
      </c>
      <c r="AC292">
        <v>0</v>
      </c>
      <c r="AD292">
        <v>1</v>
      </c>
      <c r="AE292">
        <v>0</v>
      </c>
      <c r="AF292" t="s">
        <v>3</v>
      </c>
      <c r="AG292">
        <v>0.32</v>
      </c>
      <c r="AH292">
        <v>2</v>
      </c>
      <c r="AI292">
        <v>72314895</v>
      </c>
      <c r="AJ292">
        <v>269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</row>
    <row r="293" spans="1:44" x14ac:dyDescent="0.2">
      <c r="A293">
        <f>ROW(Source!A277)</f>
        <v>277</v>
      </c>
      <c r="B293">
        <v>72314896</v>
      </c>
      <c r="C293">
        <v>72314890</v>
      </c>
      <c r="D293">
        <v>70567763</v>
      </c>
      <c r="E293">
        <v>1</v>
      </c>
      <c r="F293">
        <v>1</v>
      </c>
      <c r="G293">
        <v>1</v>
      </c>
      <c r="H293">
        <v>3</v>
      </c>
      <c r="I293" t="s">
        <v>1064</v>
      </c>
      <c r="J293" t="s">
        <v>1065</v>
      </c>
      <c r="K293" t="s">
        <v>1066</v>
      </c>
      <c r="L293">
        <v>1339</v>
      </c>
      <c r="N293">
        <v>1007</v>
      </c>
      <c r="O293" t="s">
        <v>231</v>
      </c>
      <c r="P293" t="s">
        <v>231</v>
      </c>
      <c r="Q293">
        <v>1</v>
      </c>
      <c r="X293">
        <v>3.8E-3</v>
      </c>
      <c r="Y293">
        <v>35.71</v>
      </c>
      <c r="Z293">
        <v>0</v>
      </c>
      <c r="AA293">
        <v>0</v>
      </c>
      <c r="AB293">
        <v>0</v>
      </c>
      <c r="AC293">
        <v>0</v>
      </c>
      <c r="AD293">
        <v>1</v>
      </c>
      <c r="AE293">
        <v>0</v>
      </c>
      <c r="AF293" t="s">
        <v>3</v>
      </c>
      <c r="AG293">
        <v>3.8E-3</v>
      </c>
      <c r="AH293">
        <v>2</v>
      </c>
      <c r="AI293">
        <v>72314896</v>
      </c>
      <c r="AJ293">
        <v>270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</row>
    <row r="294" spans="1:44" x14ac:dyDescent="0.2">
      <c r="A294">
        <f>ROW(Source!A277)</f>
        <v>277</v>
      </c>
      <c r="B294">
        <v>72314897</v>
      </c>
      <c r="C294">
        <v>72314890</v>
      </c>
      <c r="D294">
        <v>70568056</v>
      </c>
      <c r="E294">
        <v>1</v>
      </c>
      <c r="F294">
        <v>1</v>
      </c>
      <c r="G294">
        <v>1</v>
      </c>
      <c r="H294">
        <v>3</v>
      </c>
      <c r="I294" t="s">
        <v>1089</v>
      </c>
      <c r="J294" t="s">
        <v>1090</v>
      </c>
      <c r="K294" t="s">
        <v>1091</v>
      </c>
      <c r="L294">
        <v>1346</v>
      </c>
      <c r="N294">
        <v>1009</v>
      </c>
      <c r="O294" t="s">
        <v>443</v>
      </c>
      <c r="P294" t="s">
        <v>443</v>
      </c>
      <c r="Q294">
        <v>1</v>
      </c>
      <c r="X294">
        <v>0.15</v>
      </c>
      <c r="Y294">
        <v>92.16</v>
      </c>
      <c r="Z294">
        <v>0</v>
      </c>
      <c r="AA294">
        <v>0</v>
      </c>
      <c r="AB294">
        <v>0</v>
      </c>
      <c r="AC294">
        <v>0</v>
      </c>
      <c r="AD294">
        <v>1</v>
      </c>
      <c r="AE294">
        <v>0</v>
      </c>
      <c r="AF294" t="s">
        <v>3</v>
      </c>
      <c r="AG294">
        <v>0.15</v>
      </c>
      <c r="AH294">
        <v>2</v>
      </c>
      <c r="AI294">
        <v>72314897</v>
      </c>
      <c r="AJ294">
        <v>271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</row>
    <row r="295" spans="1:44" x14ac:dyDescent="0.2">
      <c r="A295">
        <f>ROW(Source!A277)</f>
        <v>277</v>
      </c>
      <c r="B295">
        <v>72314898</v>
      </c>
      <c r="C295">
        <v>72314890</v>
      </c>
      <c r="D295">
        <v>70570411</v>
      </c>
      <c r="E295">
        <v>1</v>
      </c>
      <c r="F295">
        <v>1</v>
      </c>
      <c r="G295">
        <v>1</v>
      </c>
      <c r="H295">
        <v>3</v>
      </c>
      <c r="I295" t="s">
        <v>1032</v>
      </c>
      <c r="J295" t="s">
        <v>1033</v>
      </c>
      <c r="K295" t="s">
        <v>1034</v>
      </c>
      <c r="L295">
        <v>1346</v>
      </c>
      <c r="N295">
        <v>1009</v>
      </c>
      <c r="O295" t="s">
        <v>443</v>
      </c>
      <c r="P295" t="s">
        <v>443</v>
      </c>
      <c r="Q295">
        <v>1</v>
      </c>
      <c r="X295">
        <v>1.4</v>
      </c>
      <c r="Y295">
        <v>56.11</v>
      </c>
      <c r="Z295">
        <v>0</v>
      </c>
      <c r="AA295">
        <v>0</v>
      </c>
      <c r="AB295">
        <v>0</v>
      </c>
      <c r="AC295">
        <v>0</v>
      </c>
      <c r="AD295">
        <v>1</v>
      </c>
      <c r="AE295">
        <v>0</v>
      </c>
      <c r="AF295" t="s">
        <v>3</v>
      </c>
      <c r="AG295">
        <v>1.4</v>
      </c>
      <c r="AH295">
        <v>2</v>
      </c>
      <c r="AI295">
        <v>72314898</v>
      </c>
      <c r="AJ295">
        <v>272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</row>
    <row r="296" spans="1:44" x14ac:dyDescent="0.2">
      <c r="A296">
        <f>ROW(Source!A313)</f>
        <v>313</v>
      </c>
      <c r="B296">
        <v>72311364</v>
      </c>
      <c r="C296">
        <v>72311357</v>
      </c>
      <c r="D296">
        <v>70490968</v>
      </c>
      <c r="E296">
        <v>118</v>
      </c>
      <c r="F296">
        <v>1</v>
      </c>
      <c r="G296">
        <v>1</v>
      </c>
      <c r="H296">
        <v>1</v>
      </c>
      <c r="I296" t="s">
        <v>1248</v>
      </c>
      <c r="J296" t="s">
        <v>3</v>
      </c>
      <c r="K296" t="s">
        <v>1249</v>
      </c>
      <c r="L296">
        <v>1191</v>
      </c>
      <c r="N296">
        <v>1013</v>
      </c>
      <c r="O296" t="s">
        <v>922</v>
      </c>
      <c r="P296" t="s">
        <v>922</v>
      </c>
      <c r="Q296">
        <v>1</v>
      </c>
      <c r="X296">
        <v>0.78</v>
      </c>
      <c r="Y296">
        <v>0</v>
      </c>
      <c r="Z296">
        <v>0</v>
      </c>
      <c r="AA296">
        <v>0</v>
      </c>
      <c r="AB296">
        <v>326.27999999999997</v>
      </c>
      <c r="AC296">
        <v>0</v>
      </c>
      <c r="AD296">
        <v>1</v>
      </c>
      <c r="AE296">
        <v>1</v>
      </c>
      <c r="AF296" t="s">
        <v>3</v>
      </c>
      <c r="AG296">
        <v>0.78</v>
      </c>
      <c r="AH296">
        <v>2</v>
      </c>
      <c r="AI296">
        <v>72311358</v>
      </c>
      <c r="AJ296">
        <v>273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</row>
    <row r="297" spans="1:44" x14ac:dyDescent="0.2">
      <c r="A297">
        <f>ROW(Source!A313)</f>
        <v>313</v>
      </c>
      <c r="B297">
        <v>72311365</v>
      </c>
      <c r="C297">
        <v>72311357</v>
      </c>
      <c r="D297">
        <v>70491200</v>
      </c>
      <c r="E297">
        <v>118</v>
      </c>
      <c r="F297">
        <v>1</v>
      </c>
      <c r="G297">
        <v>1</v>
      </c>
      <c r="H297">
        <v>1</v>
      </c>
      <c r="I297" t="s">
        <v>920</v>
      </c>
      <c r="J297" t="s">
        <v>3</v>
      </c>
      <c r="K297" t="s">
        <v>921</v>
      </c>
      <c r="L297">
        <v>1191</v>
      </c>
      <c r="N297">
        <v>1013</v>
      </c>
      <c r="O297" t="s">
        <v>922</v>
      </c>
      <c r="P297" t="s">
        <v>922</v>
      </c>
      <c r="Q297">
        <v>1</v>
      </c>
      <c r="X297">
        <v>7.0000000000000007E-2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1</v>
      </c>
      <c r="AE297">
        <v>2</v>
      </c>
      <c r="AF297" t="s">
        <v>3</v>
      </c>
      <c r="AG297">
        <v>7.0000000000000007E-2</v>
      </c>
      <c r="AH297">
        <v>2</v>
      </c>
      <c r="AI297">
        <v>72311359</v>
      </c>
      <c r="AJ297">
        <v>274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</row>
    <row r="298" spans="1:44" x14ac:dyDescent="0.2">
      <c r="A298">
        <f>ROW(Source!A313)</f>
        <v>313</v>
      </c>
      <c r="B298">
        <v>72311366</v>
      </c>
      <c r="C298">
        <v>72311357</v>
      </c>
      <c r="D298">
        <v>70617823</v>
      </c>
      <c r="E298">
        <v>1</v>
      </c>
      <c r="F298">
        <v>1</v>
      </c>
      <c r="G298">
        <v>1</v>
      </c>
      <c r="H298">
        <v>2</v>
      </c>
      <c r="I298" t="s">
        <v>1250</v>
      </c>
      <c r="J298" t="s">
        <v>1251</v>
      </c>
      <c r="K298" t="s">
        <v>1252</v>
      </c>
      <c r="L298">
        <v>1368</v>
      </c>
      <c r="N298">
        <v>1011</v>
      </c>
      <c r="O298" t="s">
        <v>926</v>
      </c>
      <c r="P298" t="s">
        <v>926</v>
      </c>
      <c r="Q298">
        <v>1</v>
      </c>
      <c r="X298">
        <v>7.0000000000000007E-2</v>
      </c>
      <c r="Y298">
        <v>0</v>
      </c>
      <c r="Z298">
        <v>1340.19</v>
      </c>
      <c r="AA298">
        <v>452.68</v>
      </c>
      <c r="AB298">
        <v>0</v>
      </c>
      <c r="AC298">
        <v>0</v>
      </c>
      <c r="AD298">
        <v>1</v>
      </c>
      <c r="AE298">
        <v>0</v>
      </c>
      <c r="AF298" t="s">
        <v>3</v>
      </c>
      <c r="AG298">
        <v>7.0000000000000007E-2</v>
      </c>
      <c r="AH298">
        <v>2</v>
      </c>
      <c r="AI298">
        <v>72311360</v>
      </c>
      <c r="AJ298">
        <v>275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</row>
    <row r="299" spans="1:44" x14ac:dyDescent="0.2">
      <c r="A299">
        <f>ROW(Source!A313)</f>
        <v>313</v>
      </c>
      <c r="B299">
        <v>72311367</v>
      </c>
      <c r="C299">
        <v>72311357</v>
      </c>
      <c r="D299">
        <v>70618094</v>
      </c>
      <c r="E299">
        <v>1</v>
      </c>
      <c r="F299">
        <v>1</v>
      </c>
      <c r="G299">
        <v>1</v>
      </c>
      <c r="H299">
        <v>2</v>
      </c>
      <c r="I299" t="s">
        <v>1253</v>
      </c>
      <c r="J299" t="s">
        <v>1254</v>
      </c>
      <c r="K299" t="s">
        <v>1255</v>
      </c>
      <c r="L299">
        <v>1368</v>
      </c>
      <c r="N299">
        <v>1011</v>
      </c>
      <c r="O299" t="s">
        <v>926</v>
      </c>
      <c r="P299" t="s">
        <v>926</v>
      </c>
      <c r="Q299">
        <v>1</v>
      </c>
      <c r="X299">
        <v>0.36</v>
      </c>
      <c r="Y299">
        <v>0</v>
      </c>
      <c r="Z299">
        <v>17.989999999999998</v>
      </c>
      <c r="AA299">
        <v>0</v>
      </c>
      <c r="AB299">
        <v>0</v>
      </c>
      <c r="AC299">
        <v>0</v>
      </c>
      <c r="AD299">
        <v>1</v>
      </c>
      <c r="AE299">
        <v>0</v>
      </c>
      <c r="AF299" t="s">
        <v>3</v>
      </c>
      <c r="AG299">
        <v>0.36</v>
      </c>
      <c r="AH299">
        <v>2</v>
      </c>
      <c r="AI299">
        <v>72311361</v>
      </c>
      <c r="AJ299">
        <v>276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</row>
    <row r="300" spans="1:44" x14ac:dyDescent="0.2">
      <c r="A300">
        <f>ROW(Source!A313)</f>
        <v>313</v>
      </c>
      <c r="B300">
        <v>72311368</v>
      </c>
      <c r="C300">
        <v>72311357</v>
      </c>
      <c r="D300">
        <v>70567763</v>
      </c>
      <c r="E300">
        <v>1</v>
      </c>
      <c r="F300">
        <v>1</v>
      </c>
      <c r="G300">
        <v>1</v>
      </c>
      <c r="H300">
        <v>3</v>
      </c>
      <c r="I300" t="s">
        <v>1064</v>
      </c>
      <c r="J300" t="s">
        <v>1065</v>
      </c>
      <c r="K300" t="s">
        <v>1066</v>
      </c>
      <c r="L300">
        <v>1339</v>
      </c>
      <c r="N300">
        <v>1007</v>
      </c>
      <c r="O300" t="s">
        <v>231</v>
      </c>
      <c r="P300" t="s">
        <v>231</v>
      </c>
      <c r="Q300">
        <v>1</v>
      </c>
      <c r="X300">
        <v>0.15</v>
      </c>
      <c r="Y300">
        <v>35.71</v>
      </c>
      <c r="Z300">
        <v>0</v>
      </c>
      <c r="AA300">
        <v>0</v>
      </c>
      <c r="AB300">
        <v>0</v>
      </c>
      <c r="AC300">
        <v>0</v>
      </c>
      <c r="AD300">
        <v>1</v>
      </c>
      <c r="AE300">
        <v>0</v>
      </c>
      <c r="AF300" t="s">
        <v>3</v>
      </c>
      <c r="AG300">
        <v>0.15</v>
      </c>
      <c r="AH300">
        <v>2</v>
      </c>
      <c r="AI300">
        <v>72311362</v>
      </c>
      <c r="AJ300">
        <v>277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</row>
    <row r="301" spans="1:44" x14ac:dyDescent="0.2">
      <c r="A301">
        <f>ROW(Source!A313)</f>
        <v>313</v>
      </c>
      <c r="B301">
        <v>72311369</v>
      </c>
      <c r="C301">
        <v>72311357</v>
      </c>
      <c r="D301">
        <v>70492329</v>
      </c>
      <c r="E301">
        <v>118</v>
      </c>
      <c r="F301">
        <v>1</v>
      </c>
      <c r="G301">
        <v>1</v>
      </c>
      <c r="H301">
        <v>3</v>
      </c>
      <c r="I301" t="s">
        <v>1430</v>
      </c>
      <c r="J301" t="s">
        <v>3</v>
      </c>
      <c r="K301" t="s">
        <v>1431</v>
      </c>
      <c r="L301">
        <v>1339</v>
      </c>
      <c r="N301">
        <v>1007</v>
      </c>
      <c r="O301" t="s">
        <v>231</v>
      </c>
      <c r="P301" t="s">
        <v>231</v>
      </c>
      <c r="Q301">
        <v>1</v>
      </c>
      <c r="X301">
        <v>1.1000000000000001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 t="s">
        <v>3</v>
      </c>
      <c r="AG301">
        <v>1.1000000000000001</v>
      </c>
      <c r="AH301">
        <v>3</v>
      </c>
      <c r="AI301">
        <v>-1</v>
      </c>
      <c r="AJ301" t="s">
        <v>3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</row>
    <row r="302" spans="1:44" x14ac:dyDescent="0.2">
      <c r="A302">
        <f>ROW(Source!A315)</f>
        <v>315</v>
      </c>
      <c r="B302">
        <v>72311380</v>
      </c>
      <c r="C302">
        <v>72311371</v>
      </c>
      <c r="D302">
        <v>70490959</v>
      </c>
      <c r="E302">
        <v>118</v>
      </c>
      <c r="F302">
        <v>1</v>
      </c>
      <c r="G302">
        <v>1</v>
      </c>
      <c r="H302">
        <v>1</v>
      </c>
      <c r="I302" t="s">
        <v>928</v>
      </c>
      <c r="J302" t="s">
        <v>3</v>
      </c>
      <c r="K302" t="s">
        <v>929</v>
      </c>
      <c r="L302">
        <v>1191</v>
      </c>
      <c r="N302">
        <v>1013</v>
      </c>
      <c r="O302" t="s">
        <v>922</v>
      </c>
      <c r="P302" t="s">
        <v>922</v>
      </c>
      <c r="Q302">
        <v>1</v>
      </c>
      <c r="X302">
        <v>135</v>
      </c>
      <c r="Y302">
        <v>0</v>
      </c>
      <c r="Z302">
        <v>0</v>
      </c>
      <c r="AA302">
        <v>0</v>
      </c>
      <c r="AB302">
        <v>320.41000000000003</v>
      </c>
      <c r="AC302">
        <v>0</v>
      </c>
      <c r="AD302">
        <v>1</v>
      </c>
      <c r="AE302">
        <v>1</v>
      </c>
      <c r="AF302" t="s">
        <v>3</v>
      </c>
      <c r="AG302">
        <v>135</v>
      </c>
      <c r="AH302">
        <v>2</v>
      </c>
      <c r="AI302">
        <v>72311372</v>
      </c>
      <c r="AJ302">
        <v>279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</row>
    <row r="303" spans="1:44" x14ac:dyDescent="0.2">
      <c r="A303">
        <f>ROW(Source!A315)</f>
        <v>315</v>
      </c>
      <c r="B303">
        <v>72311381</v>
      </c>
      <c r="C303">
        <v>72311371</v>
      </c>
      <c r="D303">
        <v>70491200</v>
      </c>
      <c r="E303">
        <v>118</v>
      </c>
      <c r="F303">
        <v>1</v>
      </c>
      <c r="G303">
        <v>1</v>
      </c>
      <c r="H303">
        <v>1</v>
      </c>
      <c r="I303" t="s">
        <v>920</v>
      </c>
      <c r="J303" t="s">
        <v>3</v>
      </c>
      <c r="K303" t="s">
        <v>921</v>
      </c>
      <c r="L303">
        <v>1191</v>
      </c>
      <c r="N303">
        <v>1013</v>
      </c>
      <c r="O303" t="s">
        <v>922</v>
      </c>
      <c r="P303" t="s">
        <v>922</v>
      </c>
      <c r="Q303">
        <v>1</v>
      </c>
      <c r="X303">
        <v>18.12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1</v>
      </c>
      <c r="AE303">
        <v>2</v>
      </c>
      <c r="AF303" t="s">
        <v>3</v>
      </c>
      <c r="AG303">
        <v>18.12</v>
      </c>
      <c r="AH303">
        <v>2</v>
      </c>
      <c r="AI303">
        <v>72311373</v>
      </c>
      <c r="AJ303">
        <v>280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</row>
    <row r="304" spans="1:44" x14ac:dyDescent="0.2">
      <c r="A304">
        <f>ROW(Source!A315)</f>
        <v>315</v>
      </c>
      <c r="B304">
        <v>72311382</v>
      </c>
      <c r="C304">
        <v>72311371</v>
      </c>
      <c r="D304">
        <v>70617602</v>
      </c>
      <c r="E304">
        <v>1</v>
      </c>
      <c r="F304">
        <v>1</v>
      </c>
      <c r="G304">
        <v>1</v>
      </c>
      <c r="H304">
        <v>2</v>
      </c>
      <c r="I304" t="s">
        <v>1058</v>
      </c>
      <c r="J304" t="s">
        <v>1059</v>
      </c>
      <c r="K304" t="s">
        <v>1060</v>
      </c>
      <c r="L304">
        <v>1368</v>
      </c>
      <c r="N304">
        <v>1011</v>
      </c>
      <c r="O304" t="s">
        <v>926</v>
      </c>
      <c r="P304" t="s">
        <v>926</v>
      </c>
      <c r="Q304">
        <v>1</v>
      </c>
      <c r="X304">
        <v>18</v>
      </c>
      <c r="Y304">
        <v>0</v>
      </c>
      <c r="Z304">
        <v>1105.93</v>
      </c>
      <c r="AA304">
        <v>529.11</v>
      </c>
      <c r="AB304">
        <v>0</v>
      </c>
      <c r="AC304">
        <v>0</v>
      </c>
      <c r="AD304">
        <v>1</v>
      </c>
      <c r="AE304">
        <v>0</v>
      </c>
      <c r="AF304" t="s">
        <v>3</v>
      </c>
      <c r="AG304">
        <v>18</v>
      </c>
      <c r="AH304">
        <v>2</v>
      </c>
      <c r="AI304">
        <v>72311374</v>
      </c>
      <c r="AJ304">
        <v>281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</row>
    <row r="305" spans="1:44" x14ac:dyDescent="0.2">
      <c r="A305">
        <f>ROW(Source!A315)</f>
        <v>315</v>
      </c>
      <c r="B305">
        <v>72311383</v>
      </c>
      <c r="C305">
        <v>72311371</v>
      </c>
      <c r="D305">
        <v>70617916</v>
      </c>
      <c r="E305">
        <v>1</v>
      </c>
      <c r="F305">
        <v>1</v>
      </c>
      <c r="G305">
        <v>1</v>
      </c>
      <c r="H305">
        <v>2</v>
      </c>
      <c r="I305" t="s">
        <v>1061</v>
      </c>
      <c r="J305" t="s">
        <v>1062</v>
      </c>
      <c r="K305" t="s">
        <v>1063</v>
      </c>
      <c r="L305">
        <v>1368</v>
      </c>
      <c r="N305">
        <v>1011</v>
      </c>
      <c r="O305" t="s">
        <v>926</v>
      </c>
      <c r="P305" t="s">
        <v>926</v>
      </c>
      <c r="Q305">
        <v>1</v>
      </c>
      <c r="X305">
        <v>5.93</v>
      </c>
      <c r="Y305">
        <v>0</v>
      </c>
      <c r="Z305">
        <v>8.5399999999999991</v>
      </c>
      <c r="AA305">
        <v>0</v>
      </c>
      <c r="AB305">
        <v>0</v>
      </c>
      <c r="AC305">
        <v>0</v>
      </c>
      <c r="AD305">
        <v>1</v>
      </c>
      <c r="AE305">
        <v>0</v>
      </c>
      <c r="AF305" t="s">
        <v>3</v>
      </c>
      <c r="AG305">
        <v>5.93</v>
      </c>
      <c r="AH305">
        <v>2</v>
      </c>
      <c r="AI305">
        <v>72311375</v>
      </c>
      <c r="AJ305">
        <v>282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</row>
    <row r="306" spans="1:44" x14ac:dyDescent="0.2">
      <c r="A306">
        <f>ROW(Source!A315)</f>
        <v>315</v>
      </c>
      <c r="B306">
        <v>72311384</v>
      </c>
      <c r="C306">
        <v>72311371</v>
      </c>
      <c r="D306">
        <v>70618558</v>
      </c>
      <c r="E306">
        <v>1</v>
      </c>
      <c r="F306">
        <v>1</v>
      </c>
      <c r="G306">
        <v>1</v>
      </c>
      <c r="H306">
        <v>2</v>
      </c>
      <c r="I306" t="s">
        <v>978</v>
      </c>
      <c r="J306" t="s">
        <v>979</v>
      </c>
      <c r="K306" t="s">
        <v>980</v>
      </c>
      <c r="L306">
        <v>1368</v>
      </c>
      <c r="N306">
        <v>1011</v>
      </c>
      <c r="O306" t="s">
        <v>926</v>
      </c>
      <c r="P306" t="s">
        <v>926</v>
      </c>
      <c r="Q306">
        <v>1</v>
      </c>
      <c r="X306">
        <v>0.12</v>
      </c>
      <c r="Y306">
        <v>0</v>
      </c>
      <c r="Z306">
        <v>579.09</v>
      </c>
      <c r="AA306">
        <v>393.89</v>
      </c>
      <c r="AB306">
        <v>0</v>
      </c>
      <c r="AC306">
        <v>0</v>
      </c>
      <c r="AD306">
        <v>1</v>
      </c>
      <c r="AE306">
        <v>0</v>
      </c>
      <c r="AF306" t="s">
        <v>3</v>
      </c>
      <c r="AG306">
        <v>0.12</v>
      </c>
      <c r="AH306">
        <v>2</v>
      </c>
      <c r="AI306">
        <v>72311376</v>
      </c>
      <c r="AJ306">
        <v>283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</row>
    <row r="307" spans="1:44" x14ac:dyDescent="0.2">
      <c r="A307">
        <f>ROW(Source!A315)</f>
        <v>315</v>
      </c>
      <c r="B307">
        <v>72311385</v>
      </c>
      <c r="C307">
        <v>72311371</v>
      </c>
      <c r="D307">
        <v>70567763</v>
      </c>
      <c r="E307">
        <v>1</v>
      </c>
      <c r="F307">
        <v>1</v>
      </c>
      <c r="G307">
        <v>1</v>
      </c>
      <c r="H307">
        <v>3</v>
      </c>
      <c r="I307" t="s">
        <v>1064</v>
      </c>
      <c r="J307" t="s">
        <v>1065</v>
      </c>
      <c r="K307" t="s">
        <v>1066</v>
      </c>
      <c r="L307">
        <v>1339</v>
      </c>
      <c r="N307">
        <v>1007</v>
      </c>
      <c r="O307" t="s">
        <v>231</v>
      </c>
      <c r="P307" t="s">
        <v>231</v>
      </c>
      <c r="Q307">
        <v>1</v>
      </c>
      <c r="X307">
        <v>1.75</v>
      </c>
      <c r="Y307">
        <v>35.71</v>
      </c>
      <c r="Z307">
        <v>0</v>
      </c>
      <c r="AA307">
        <v>0</v>
      </c>
      <c r="AB307">
        <v>0</v>
      </c>
      <c r="AC307">
        <v>0</v>
      </c>
      <c r="AD307">
        <v>1</v>
      </c>
      <c r="AE307">
        <v>0</v>
      </c>
      <c r="AF307" t="s">
        <v>3</v>
      </c>
      <c r="AG307">
        <v>1.75</v>
      </c>
      <c r="AH307">
        <v>2</v>
      </c>
      <c r="AI307">
        <v>72311377</v>
      </c>
      <c r="AJ307">
        <v>284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</row>
    <row r="308" spans="1:44" x14ac:dyDescent="0.2">
      <c r="A308">
        <f>ROW(Source!A315)</f>
        <v>315</v>
      </c>
      <c r="B308">
        <v>72311386</v>
      </c>
      <c r="C308">
        <v>72311371</v>
      </c>
      <c r="D308">
        <v>70568070</v>
      </c>
      <c r="E308">
        <v>1</v>
      </c>
      <c r="F308">
        <v>1</v>
      </c>
      <c r="G308">
        <v>1</v>
      </c>
      <c r="H308">
        <v>3</v>
      </c>
      <c r="I308" t="s">
        <v>1067</v>
      </c>
      <c r="J308" t="s">
        <v>1068</v>
      </c>
      <c r="K308" t="s">
        <v>1069</v>
      </c>
      <c r="L308">
        <v>1327</v>
      </c>
      <c r="N308">
        <v>1005</v>
      </c>
      <c r="O308" t="s">
        <v>1070</v>
      </c>
      <c r="P308" t="s">
        <v>1070</v>
      </c>
      <c r="Q308">
        <v>1</v>
      </c>
      <c r="X308">
        <v>250</v>
      </c>
      <c r="Y308">
        <v>12.83</v>
      </c>
      <c r="Z308">
        <v>0</v>
      </c>
      <c r="AA308">
        <v>0</v>
      </c>
      <c r="AB308">
        <v>0</v>
      </c>
      <c r="AC308">
        <v>0</v>
      </c>
      <c r="AD308">
        <v>1</v>
      </c>
      <c r="AE308">
        <v>0</v>
      </c>
      <c r="AF308" t="s">
        <v>3</v>
      </c>
      <c r="AG308">
        <v>250</v>
      </c>
      <c r="AH308">
        <v>2</v>
      </c>
      <c r="AI308">
        <v>72311378</v>
      </c>
      <c r="AJ308">
        <v>285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</row>
    <row r="309" spans="1:44" x14ac:dyDescent="0.2">
      <c r="A309">
        <f>ROW(Source!A315)</f>
        <v>315</v>
      </c>
      <c r="B309">
        <v>72311387</v>
      </c>
      <c r="C309">
        <v>72311371</v>
      </c>
      <c r="D309">
        <v>70492443</v>
      </c>
      <c r="E309">
        <v>118</v>
      </c>
      <c r="F309">
        <v>1</v>
      </c>
      <c r="G309">
        <v>1</v>
      </c>
      <c r="H309">
        <v>3</v>
      </c>
      <c r="I309" t="s">
        <v>1397</v>
      </c>
      <c r="J309" t="s">
        <v>3</v>
      </c>
      <c r="K309" t="s">
        <v>1398</v>
      </c>
      <c r="L309">
        <v>1339</v>
      </c>
      <c r="N309">
        <v>1007</v>
      </c>
      <c r="O309" t="s">
        <v>231</v>
      </c>
      <c r="P309" t="s">
        <v>231</v>
      </c>
      <c r="Q309">
        <v>1</v>
      </c>
      <c r="X309">
        <v>102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 t="s">
        <v>3</v>
      </c>
      <c r="AG309">
        <v>102</v>
      </c>
      <c r="AH309">
        <v>3</v>
      </c>
      <c r="AI309">
        <v>-1</v>
      </c>
      <c r="AJ309" t="s">
        <v>3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</row>
    <row r="310" spans="1:44" x14ac:dyDescent="0.2">
      <c r="A310">
        <f>ROW(Source!A317)</f>
        <v>317</v>
      </c>
      <c r="B310">
        <v>72311402</v>
      </c>
      <c r="C310">
        <v>72311389</v>
      </c>
      <c r="D310">
        <v>70491023</v>
      </c>
      <c r="E310">
        <v>118</v>
      </c>
      <c r="F310">
        <v>1</v>
      </c>
      <c r="G310">
        <v>1</v>
      </c>
      <c r="H310">
        <v>1</v>
      </c>
      <c r="I310" t="s">
        <v>1079</v>
      </c>
      <c r="J310" t="s">
        <v>3</v>
      </c>
      <c r="K310" t="s">
        <v>1080</v>
      </c>
      <c r="L310">
        <v>1191</v>
      </c>
      <c r="N310">
        <v>1013</v>
      </c>
      <c r="O310" t="s">
        <v>922</v>
      </c>
      <c r="P310" t="s">
        <v>922</v>
      </c>
      <c r="Q310">
        <v>1</v>
      </c>
      <c r="X310">
        <v>53.6</v>
      </c>
      <c r="Y310">
        <v>0</v>
      </c>
      <c r="Z310">
        <v>0</v>
      </c>
      <c r="AA310">
        <v>0</v>
      </c>
      <c r="AB310">
        <v>393.89</v>
      </c>
      <c r="AC310">
        <v>0</v>
      </c>
      <c r="AD310">
        <v>1</v>
      </c>
      <c r="AE310">
        <v>1</v>
      </c>
      <c r="AF310" t="s">
        <v>3</v>
      </c>
      <c r="AG310">
        <v>53.6</v>
      </c>
      <c r="AH310">
        <v>2</v>
      </c>
      <c r="AI310">
        <v>72311390</v>
      </c>
      <c r="AJ310">
        <v>287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</row>
    <row r="311" spans="1:44" x14ac:dyDescent="0.2">
      <c r="A311">
        <f>ROW(Source!A317)</f>
        <v>317</v>
      </c>
      <c r="B311">
        <v>72311403</v>
      </c>
      <c r="C311">
        <v>72311389</v>
      </c>
      <c r="D311">
        <v>70491200</v>
      </c>
      <c r="E311">
        <v>118</v>
      </c>
      <c r="F311">
        <v>1</v>
      </c>
      <c r="G311">
        <v>1</v>
      </c>
      <c r="H311">
        <v>1</v>
      </c>
      <c r="I311" t="s">
        <v>920</v>
      </c>
      <c r="J311" t="s">
        <v>3</v>
      </c>
      <c r="K311" t="s">
        <v>921</v>
      </c>
      <c r="L311">
        <v>1191</v>
      </c>
      <c r="N311">
        <v>1013</v>
      </c>
      <c r="O311" t="s">
        <v>922</v>
      </c>
      <c r="P311" t="s">
        <v>922</v>
      </c>
      <c r="Q311">
        <v>1</v>
      </c>
      <c r="X311">
        <v>3.2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1</v>
      </c>
      <c r="AE311">
        <v>2</v>
      </c>
      <c r="AF311" t="s">
        <v>3</v>
      </c>
      <c r="AG311">
        <v>3.2</v>
      </c>
      <c r="AH311">
        <v>2</v>
      </c>
      <c r="AI311">
        <v>72311391</v>
      </c>
      <c r="AJ311">
        <v>288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</row>
    <row r="312" spans="1:44" x14ac:dyDescent="0.2">
      <c r="A312">
        <f>ROW(Source!A317)</f>
        <v>317</v>
      </c>
      <c r="B312">
        <v>72311404</v>
      </c>
      <c r="C312">
        <v>72311389</v>
      </c>
      <c r="D312">
        <v>70617656</v>
      </c>
      <c r="E312">
        <v>1</v>
      </c>
      <c r="F312">
        <v>1</v>
      </c>
      <c r="G312">
        <v>1</v>
      </c>
      <c r="H312">
        <v>2</v>
      </c>
      <c r="I312" t="s">
        <v>1073</v>
      </c>
      <c r="J312" t="s">
        <v>1074</v>
      </c>
      <c r="K312" t="s">
        <v>1075</v>
      </c>
      <c r="L312">
        <v>1368</v>
      </c>
      <c r="N312">
        <v>1011</v>
      </c>
      <c r="O312" t="s">
        <v>926</v>
      </c>
      <c r="P312" t="s">
        <v>926</v>
      </c>
      <c r="Q312">
        <v>1</v>
      </c>
      <c r="X312">
        <v>1.6</v>
      </c>
      <c r="Y312">
        <v>0</v>
      </c>
      <c r="Z312">
        <v>1682.51</v>
      </c>
      <c r="AA312">
        <v>529.11</v>
      </c>
      <c r="AB312">
        <v>0</v>
      </c>
      <c r="AC312">
        <v>0</v>
      </c>
      <c r="AD312">
        <v>1</v>
      </c>
      <c r="AE312">
        <v>0</v>
      </c>
      <c r="AF312" t="s">
        <v>3</v>
      </c>
      <c r="AG312">
        <v>1.6</v>
      </c>
      <c r="AH312">
        <v>2</v>
      </c>
      <c r="AI312">
        <v>72311392</v>
      </c>
      <c r="AJ312">
        <v>289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</row>
    <row r="313" spans="1:44" x14ac:dyDescent="0.2">
      <c r="A313">
        <f>ROW(Source!A317)</f>
        <v>317</v>
      </c>
      <c r="B313">
        <v>72311405</v>
      </c>
      <c r="C313">
        <v>72311389</v>
      </c>
      <c r="D313">
        <v>70618558</v>
      </c>
      <c r="E313">
        <v>1</v>
      </c>
      <c r="F313">
        <v>1</v>
      </c>
      <c r="G313">
        <v>1</v>
      </c>
      <c r="H313">
        <v>2</v>
      </c>
      <c r="I313" t="s">
        <v>978</v>
      </c>
      <c r="J313" t="s">
        <v>979</v>
      </c>
      <c r="K313" t="s">
        <v>980</v>
      </c>
      <c r="L313">
        <v>1368</v>
      </c>
      <c r="N313">
        <v>1011</v>
      </c>
      <c r="O313" t="s">
        <v>926</v>
      </c>
      <c r="P313" t="s">
        <v>926</v>
      </c>
      <c r="Q313">
        <v>1</v>
      </c>
      <c r="X313">
        <v>1.6</v>
      </c>
      <c r="Y313">
        <v>0</v>
      </c>
      <c r="Z313">
        <v>579.09</v>
      </c>
      <c r="AA313">
        <v>393.89</v>
      </c>
      <c r="AB313">
        <v>0</v>
      </c>
      <c r="AC313">
        <v>0</v>
      </c>
      <c r="AD313">
        <v>1</v>
      </c>
      <c r="AE313">
        <v>0</v>
      </c>
      <c r="AF313" t="s">
        <v>3</v>
      </c>
      <c r="AG313">
        <v>1.6</v>
      </c>
      <c r="AH313">
        <v>2</v>
      </c>
      <c r="AI313">
        <v>72311393</v>
      </c>
      <c r="AJ313">
        <v>290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</row>
    <row r="314" spans="1:44" x14ac:dyDescent="0.2">
      <c r="A314">
        <f>ROW(Source!A317)</f>
        <v>317</v>
      </c>
      <c r="B314">
        <v>72311406</v>
      </c>
      <c r="C314">
        <v>72311389</v>
      </c>
      <c r="D314">
        <v>70618755</v>
      </c>
      <c r="E314">
        <v>1</v>
      </c>
      <c r="F314">
        <v>1</v>
      </c>
      <c r="G314">
        <v>1</v>
      </c>
      <c r="H314">
        <v>2</v>
      </c>
      <c r="I314" t="s">
        <v>941</v>
      </c>
      <c r="J314" t="s">
        <v>942</v>
      </c>
      <c r="K314" t="s">
        <v>943</v>
      </c>
      <c r="L314">
        <v>1368</v>
      </c>
      <c r="N314">
        <v>1011</v>
      </c>
      <c r="O314" t="s">
        <v>926</v>
      </c>
      <c r="P314" t="s">
        <v>926</v>
      </c>
      <c r="Q314">
        <v>1</v>
      </c>
      <c r="X314">
        <v>13.07</v>
      </c>
      <c r="Y314">
        <v>0</v>
      </c>
      <c r="Z314">
        <v>42.96</v>
      </c>
      <c r="AA314">
        <v>0</v>
      </c>
      <c r="AB314">
        <v>0</v>
      </c>
      <c r="AC314">
        <v>0</v>
      </c>
      <c r="AD314">
        <v>1</v>
      </c>
      <c r="AE314">
        <v>0</v>
      </c>
      <c r="AF314" t="s">
        <v>3</v>
      </c>
      <c r="AG314">
        <v>13.07</v>
      </c>
      <c r="AH314">
        <v>2</v>
      </c>
      <c r="AI314">
        <v>72311394</v>
      </c>
      <c r="AJ314">
        <v>291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</row>
    <row r="315" spans="1:44" x14ac:dyDescent="0.2">
      <c r="A315">
        <f>ROW(Source!A317)</f>
        <v>317</v>
      </c>
      <c r="B315">
        <v>72311407</v>
      </c>
      <c r="C315">
        <v>72311389</v>
      </c>
      <c r="D315">
        <v>70568517</v>
      </c>
      <c r="E315">
        <v>1</v>
      </c>
      <c r="F315">
        <v>1</v>
      </c>
      <c r="G315">
        <v>1</v>
      </c>
      <c r="H315">
        <v>3</v>
      </c>
      <c r="I315" t="s">
        <v>955</v>
      </c>
      <c r="J315" t="s">
        <v>956</v>
      </c>
      <c r="K315" t="s">
        <v>957</v>
      </c>
      <c r="L315">
        <v>1346</v>
      </c>
      <c r="N315">
        <v>1009</v>
      </c>
      <c r="O315" t="s">
        <v>443</v>
      </c>
      <c r="P315" t="s">
        <v>443</v>
      </c>
      <c r="Q315">
        <v>1</v>
      </c>
      <c r="X315">
        <v>4.2</v>
      </c>
      <c r="Y315">
        <v>155.63</v>
      </c>
      <c r="Z315">
        <v>0</v>
      </c>
      <c r="AA315">
        <v>0</v>
      </c>
      <c r="AB315">
        <v>0</v>
      </c>
      <c r="AC315">
        <v>0</v>
      </c>
      <c r="AD315">
        <v>1</v>
      </c>
      <c r="AE315">
        <v>0</v>
      </c>
      <c r="AF315" t="s">
        <v>3</v>
      </c>
      <c r="AG315">
        <v>4.2</v>
      </c>
      <c r="AH315">
        <v>2</v>
      </c>
      <c r="AI315">
        <v>72311395</v>
      </c>
      <c r="AJ315">
        <v>292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</row>
    <row r="316" spans="1:44" x14ac:dyDescent="0.2">
      <c r="A316">
        <f>ROW(Source!A317)</f>
        <v>317</v>
      </c>
      <c r="B316">
        <v>72311408</v>
      </c>
      <c r="C316">
        <v>72311389</v>
      </c>
      <c r="D316">
        <v>70569270</v>
      </c>
      <c r="E316">
        <v>1</v>
      </c>
      <c r="F316">
        <v>1</v>
      </c>
      <c r="G316">
        <v>1</v>
      </c>
      <c r="H316">
        <v>3</v>
      </c>
      <c r="I316" t="s">
        <v>990</v>
      </c>
      <c r="J316" t="s">
        <v>991</v>
      </c>
      <c r="K316" t="s">
        <v>992</v>
      </c>
      <c r="L316">
        <v>1346</v>
      </c>
      <c r="N316">
        <v>1009</v>
      </c>
      <c r="O316" t="s">
        <v>443</v>
      </c>
      <c r="P316" t="s">
        <v>443</v>
      </c>
      <c r="Q316">
        <v>1</v>
      </c>
      <c r="X316">
        <v>27</v>
      </c>
      <c r="Y316">
        <v>174.93</v>
      </c>
      <c r="Z316">
        <v>0</v>
      </c>
      <c r="AA316">
        <v>0</v>
      </c>
      <c r="AB316">
        <v>0</v>
      </c>
      <c r="AC316">
        <v>0</v>
      </c>
      <c r="AD316">
        <v>1</v>
      </c>
      <c r="AE316">
        <v>0</v>
      </c>
      <c r="AF316" t="s">
        <v>3</v>
      </c>
      <c r="AG316">
        <v>27</v>
      </c>
      <c r="AH316">
        <v>2</v>
      </c>
      <c r="AI316">
        <v>72311396</v>
      </c>
      <c r="AJ316">
        <v>293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</row>
    <row r="317" spans="1:44" x14ac:dyDescent="0.2">
      <c r="A317">
        <f>ROW(Source!A317)</f>
        <v>317</v>
      </c>
      <c r="B317">
        <v>72311409</v>
      </c>
      <c r="C317">
        <v>72311389</v>
      </c>
      <c r="D317">
        <v>70569342</v>
      </c>
      <c r="E317">
        <v>1</v>
      </c>
      <c r="F317">
        <v>1</v>
      </c>
      <c r="G317">
        <v>1</v>
      </c>
      <c r="H317">
        <v>3</v>
      </c>
      <c r="I317" t="s">
        <v>1256</v>
      </c>
      <c r="J317" t="s">
        <v>1257</v>
      </c>
      <c r="K317" t="s">
        <v>1258</v>
      </c>
      <c r="L317">
        <v>1425</v>
      </c>
      <c r="N317">
        <v>1013</v>
      </c>
      <c r="O317" t="s">
        <v>206</v>
      </c>
      <c r="P317" t="s">
        <v>206</v>
      </c>
      <c r="Q317">
        <v>1</v>
      </c>
      <c r="X317">
        <v>0.8</v>
      </c>
      <c r="Y317">
        <v>237.77</v>
      </c>
      <c r="Z317">
        <v>0</v>
      </c>
      <c r="AA317">
        <v>0</v>
      </c>
      <c r="AB317">
        <v>0</v>
      </c>
      <c r="AC317">
        <v>0</v>
      </c>
      <c r="AD317">
        <v>1</v>
      </c>
      <c r="AE317">
        <v>0</v>
      </c>
      <c r="AF317" t="s">
        <v>3</v>
      </c>
      <c r="AG317">
        <v>0.8</v>
      </c>
      <c r="AH317">
        <v>2</v>
      </c>
      <c r="AI317">
        <v>72311397</v>
      </c>
      <c r="AJ317">
        <v>294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</row>
    <row r="318" spans="1:44" x14ac:dyDescent="0.2">
      <c r="A318">
        <f>ROW(Source!A317)</f>
        <v>317</v>
      </c>
      <c r="B318">
        <v>72311410</v>
      </c>
      <c r="C318">
        <v>72311389</v>
      </c>
      <c r="D318">
        <v>70570848</v>
      </c>
      <c r="E318">
        <v>1</v>
      </c>
      <c r="F318">
        <v>1</v>
      </c>
      <c r="G318">
        <v>1</v>
      </c>
      <c r="H318">
        <v>3</v>
      </c>
      <c r="I318" t="s">
        <v>1103</v>
      </c>
      <c r="J318" t="s">
        <v>1104</v>
      </c>
      <c r="K318" t="s">
        <v>1105</v>
      </c>
      <c r="L318">
        <v>1339</v>
      </c>
      <c r="N318">
        <v>1007</v>
      </c>
      <c r="O318" t="s">
        <v>231</v>
      </c>
      <c r="P318" t="s">
        <v>231</v>
      </c>
      <c r="Q318">
        <v>1</v>
      </c>
      <c r="X318">
        <v>0.15</v>
      </c>
      <c r="Y318">
        <v>565.20000000000005</v>
      </c>
      <c r="Z318">
        <v>0</v>
      </c>
      <c r="AA318">
        <v>0</v>
      </c>
      <c r="AB318">
        <v>0</v>
      </c>
      <c r="AC318">
        <v>0</v>
      </c>
      <c r="AD318">
        <v>1</v>
      </c>
      <c r="AE318">
        <v>0</v>
      </c>
      <c r="AF318" t="s">
        <v>3</v>
      </c>
      <c r="AG318">
        <v>0.15</v>
      </c>
      <c r="AH318">
        <v>2</v>
      </c>
      <c r="AI318">
        <v>72311398</v>
      </c>
      <c r="AJ318">
        <v>295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</row>
    <row r="319" spans="1:44" x14ac:dyDescent="0.2">
      <c r="A319">
        <f>ROW(Source!A317)</f>
        <v>317</v>
      </c>
      <c r="B319">
        <v>72311411</v>
      </c>
      <c r="C319">
        <v>72311389</v>
      </c>
      <c r="D319">
        <v>70571137</v>
      </c>
      <c r="E319">
        <v>1</v>
      </c>
      <c r="F319">
        <v>1</v>
      </c>
      <c r="G319">
        <v>1</v>
      </c>
      <c r="H319">
        <v>3</v>
      </c>
      <c r="I319" t="s">
        <v>1259</v>
      </c>
      <c r="J319" t="s">
        <v>1260</v>
      </c>
      <c r="K319" t="s">
        <v>1261</v>
      </c>
      <c r="L319">
        <v>1348</v>
      </c>
      <c r="N319">
        <v>1009</v>
      </c>
      <c r="O319" t="s">
        <v>236</v>
      </c>
      <c r="P319" t="s">
        <v>236</v>
      </c>
      <c r="Q319">
        <v>1000</v>
      </c>
      <c r="X319">
        <v>0.18</v>
      </c>
      <c r="Y319">
        <v>4885.8500000000004</v>
      </c>
      <c r="Z319">
        <v>0</v>
      </c>
      <c r="AA319">
        <v>0</v>
      </c>
      <c r="AB319">
        <v>0</v>
      </c>
      <c r="AC319">
        <v>0</v>
      </c>
      <c r="AD319">
        <v>1</v>
      </c>
      <c r="AE319">
        <v>0</v>
      </c>
      <c r="AF319" t="s">
        <v>3</v>
      </c>
      <c r="AG319">
        <v>0.18</v>
      </c>
      <c r="AH319">
        <v>2</v>
      </c>
      <c r="AI319">
        <v>72311399</v>
      </c>
      <c r="AJ319">
        <v>296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</row>
    <row r="320" spans="1:44" x14ac:dyDescent="0.2">
      <c r="A320">
        <f>ROW(Source!A317)</f>
        <v>317</v>
      </c>
      <c r="B320">
        <v>72311412</v>
      </c>
      <c r="C320">
        <v>72311389</v>
      </c>
      <c r="D320">
        <v>70574408</v>
      </c>
      <c r="E320">
        <v>1</v>
      </c>
      <c r="F320">
        <v>1</v>
      </c>
      <c r="G320">
        <v>1</v>
      </c>
      <c r="H320">
        <v>3</v>
      </c>
      <c r="I320" t="s">
        <v>1262</v>
      </c>
      <c r="J320" t="s">
        <v>1263</v>
      </c>
      <c r="K320" t="s">
        <v>1264</v>
      </c>
      <c r="L320">
        <v>1348</v>
      </c>
      <c r="N320">
        <v>1009</v>
      </c>
      <c r="O320" t="s">
        <v>236</v>
      </c>
      <c r="P320" t="s">
        <v>236</v>
      </c>
      <c r="Q320">
        <v>1000</v>
      </c>
      <c r="X320">
        <v>1</v>
      </c>
      <c r="Y320">
        <v>105278.81</v>
      </c>
      <c r="Z320">
        <v>0</v>
      </c>
      <c r="AA320">
        <v>0</v>
      </c>
      <c r="AB320">
        <v>0</v>
      </c>
      <c r="AC320">
        <v>0</v>
      </c>
      <c r="AD320">
        <v>1</v>
      </c>
      <c r="AE320">
        <v>0</v>
      </c>
      <c r="AF320" t="s">
        <v>3</v>
      </c>
      <c r="AG320">
        <v>1</v>
      </c>
      <c r="AH320">
        <v>2</v>
      </c>
      <c r="AI320">
        <v>72311400</v>
      </c>
      <c r="AJ320">
        <v>297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</row>
    <row r="321" spans="1:44" x14ac:dyDescent="0.2">
      <c r="A321">
        <f>ROW(Source!A317)</f>
        <v>317</v>
      </c>
      <c r="B321">
        <v>72311413</v>
      </c>
      <c r="C321">
        <v>72311389</v>
      </c>
      <c r="D321">
        <v>70497253</v>
      </c>
      <c r="E321">
        <v>118</v>
      </c>
      <c r="F321">
        <v>1</v>
      </c>
      <c r="G321">
        <v>1</v>
      </c>
      <c r="H321">
        <v>3</v>
      </c>
      <c r="I321" t="s">
        <v>184</v>
      </c>
      <c r="J321" t="s">
        <v>3</v>
      </c>
      <c r="K321" t="s">
        <v>185</v>
      </c>
      <c r="L321">
        <v>3277935</v>
      </c>
      <c r="N321">
        <v>1013</v>
      </c>
      <c r="O321" t="s">
        <v>186</v>
      </c>
      <c r="P321" t="s">
        <v>186</v>
      </c>
      <c r="Q321">
        <v>1</v>
      </c>
      <c r="X321">
        <v>2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 t="s">
        <v>3</v>
      </c>
      <c r="AG321">
        <v>2</v>
      </c>
      <c r="AH321">
        <v>2</v>
      </c>
      <c r="AI321">
        <v>72311401</v>
      </c>
      <c r="AJ321">
        <v>298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</row>
    <row r="322" spans="1:44" x14ac:dyDescent="0.2">
      <c r="A322">
        <f>ROW(Source!A319)</f>
        <v>319</v>
      </c>
      <c r="B322">
        <v>72311424</v>
      </c>
      <c r="C322">
        <v>72311415</v>
      </c>
      <c r="D322">
        <v>70491041</v>
      </c>
      <c r="E322">
        <v>118</v>
      </c>
      <c r="F322">
        <v>1</v>
      </c>
      <c r="G322">
        <v>1</v>
      </c>
      <c r="H322">
        <v>1</v>
      </c>
      <c r="I322" t="s">
        <v>1010</v>
      </c>
      <c r="J322" t="s">
        <v>3</v>
      </c>
      <c r="K322" t="s">
        <v>1011</v>
      </c>
      <c r="L322">
        <v>1191</v>
      </c>
      <c r="N322">
        <v>1013</v>
      </c>
      <c r="O322" t="s">
        <v>922</v>
      </c>
      <c r="P322" t="s">
        <v>922</v>
      </c>
      <c r="Q322">
        <v>1</v>
      </c>
      <c r="X322">
        <v>5.31</v>
      </c>
      <c r="Y322">
        <v>0</v>
      </c>
      <c r="Z322">
        <v>0</v>
      </c>
      <c r="AA322">
        <v>0</v>
      </c>
      <c r="AB322">
        <v>435.05</v>
      </c>
      <c r="AC322">
        <v>0</v>
      </c>
      <c r="AD322">
        <v>1</v>
      </c>
      <c r="AE322">
        <v>1</v>
      </c>
      <c r="AF322" t="s">
        <v>3</v>
      </c>
      <c r="AG322">
        <v>5.31</v>
      </c>
      <c r="AH322">
        <v>2</v>
      </c>
      <c r="AI322">
        <v>72311416</v>
      </c>
      <c r="AJ322">
        <v>299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</row>
    <row r="323" spans="1:44" x14ac:dyDescent="0.2">
      <c r="A323">
        <f>ROW(Source!A319)</f>
        <v>319</v>
      </c>
      <c r="B323">
        <v>72311425</v>
      </c>
      <c r="C323">
        <v>72311415</v>
      </c>
      <c r="D323">
        <v>70491200</v>
      </c>
      <c r="E323">
        <v>118</v>
      </c>
      <c r="F323">
        <v>1</v>
      </c>
      <c r="G323">
        <v>1</v>
      </c>
      <c r="H323">
        <v>1</v>
      </c>
      <c r="I323" t="s">
        <v>920</v>
      </c>
      <c r="J323" t="s">
        <v>3</v>
      </c>
      <c r="K323" t="s">
        <v>921</v>
      </c>
      <c r="L323">
        <v>1191</v>
      </c>
      <c r="N323">
        <v>1013</v>
      </c>
      <c r="O323" t="s">
        <v>922</v>
      </c>
      <c r="P323" t="s">
        <v>922</v>
      </c>
      <c r="Q323">
        <v>1</v>
      </c>
      <c r="X323">
        <v>0.02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1</v>
      </c>
      <c r="AE323">
        <v>2</v>
      </c>
      <c r="AF323" t="s">
        <v>430</v>
      </c>
      <c r="AG323">
        <v>0.04</v>
      </c>
      <c r="AH323">
        <v>2</v>
      </c>
      <c r="AI323">
        <v>72311417</v>
      </c>
      <c r="AJ323">
        <v>300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</row>
    <row r="324" spans="1:44" x14ac:dyDescent="0.2">
      <c r="A324">
        <f>ROW(Source!A319)</f>
        <v>319</v>
      </c>
      <c r="B324">
        <v>72311426</v>
      </c>
      <c r="C324">
        <v>72311415</v>
      </c>
      <c r="D324">
        <v>70617795</v>
      </c>
      <c r="E324">
        <v>1</v>
      </c>
      <c r="F324">
        <v>1</v>
      </c>
      <c r="G324">
        <v>1</v>
      </c>
      <c r="H324">
        <v>2</v>
      </c>
      <c r="I324" t="s">
        <v>1265</v>
      </c>
      <c r="J324" t="s">
        <v>1266</v>
      </c>
      <c r="K324" t="s">
        <v>1267</v>
      </c>
      <c r="L324">
        <v>1368</v>
      </c>
      <c r="N324">
        <v>1011</v>
      </c>
      <c r="O324" t="s">
        <v>926</v>
      </c>
      <c r="P324" t="s">
        <v>926</v>
      </c>
      <c r="Q324">
        <v>1</v>
      </c>
      <c r="X324">
        <v>0.01</v>
      </c>
      <c r="Y324">
        <v>0</v>
      </c>
      <c r="Z324">
        <v>6.62</v>
      </c>
      <c r="AA324">
        <v>0</v>
      </c>
      <c r="AB324">
        <v>0</v>
      </c>
      <c r="AC324">
        <v>0</v>
      </c>
      <c r="AD324">
        <v>1</v>
      </c>
      <c r="AE324">
        <v>0</v>
      </c>
      <c r="AF324" t="s">
        <v>430</v>
      </c>
      <c r="AG324">
        <v>0.02</v>
      </c>
      <c r="AH324">
        <v>2</v>
      </c>
      <c r="AI324">
        <v>72311418</v>
      </c>
      <c r="AJ324">
        <v>301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</row>
    <row r="325" spans="1:44" x14ac:dyDescent="0.2">
      <c r="A325">
        <f>ROW(Source!A319)</f>
        <v>319</v>
      </c>
      <c r="B325">
        <v>72311427</v>
      </c>
      <c r="C325">
        <v>72311415</v>
      </c>
      <c r="D325">
        <v>70617813</v>
      </c>
      <c r="E325">
        <v>1</v>
      </c>
      <c r="F325">
        <v>1</v>
      </c>
      <c r="G325">
        <v>1</v>
      </c>
      <c r="H325">
        <v>2</v>
      </c>
      <c r="I325" t="s">
        <v>1132</v>
      </c>
      <c r="J325" t="s">
        <v>1133</v>
      </c>
      <c r="K325" t="s">
        <v>1134</v>
      </c>
      <c r="L325">
        <v>1368</v>
      </c>
      <c r="N325">
        <v>1011</v>
      </c>
      <c r="O325" t="s">
        <v>926</v>
      </c>
      <c r="P325" t="s">
        <v>926</v>
      </c>
      <c r="Q325">
        <v>1</v>
      </c>
      <c r="X325">
        <v>0.01</v>
      </c>
      <c r="Y325">
        <v>0</v>
      </c>
      <c r="Z325">
        <v>1647.51</v>
      </c>
      <c r="AA325">
        <v>452.68</v>
      </c>
      <c r="AB325">
        <v>0</v>
      </c>
      <c r="AC325">
        <v>0</v>
      </c>
      <c r="AD325">
        <v>1</v>
      </c>
      <c r="AE325">
        <v>0</v>
      </c>
      <c r="AF325" t="s">
        <v>430</v>
      </c>
      <c r="AG325">
        <v>0.02</v>
      </c>
      <c r="AH325">
        <v>2</v>
      </c>
      <c r="AI325">
        <v>72311419</v>
      </c>
      <c r="AJ325">
        <v>302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</row>
    <row r="326" spans="1:44" x14ac:dyDescent="0.2">
      <c r="A326">
        <f>ROW(Source!A319)</f>
        <v>319</v>
      </c>
      <c r="B326">
        <v>72311428</v>
      </c>
      <c r="C326">
        <v>72311415</v>
      </c>
      <c r="D326">
        <v>70618558</v>
      </c>
      <c r="E326">
        <v>1</v>
      </c>
      <c r="F326">
        <v>1</v>
      </c>
      <c r="G326">
        <v>1</v>
      </c>
      <c r="H326">
        <v>2</v>
      </c>
      <c r="I326" t="s">
        <v>978</v>
      </c>
      <c r="J326" t="s">
        <v>979</v>
      </c>
      <c r="K326" t="s">
        <v>980</v>
      </c>
      <c r="L326">
        <v>1368</v>
      </c>
      <c r="N326">
        <v>1011</v>
      </c>
      <c r="O326" t="s">
        <v>926</v>
      </c>
      <c r="P326" t="s">
        <v>926</v>
      </c>
      <c r="Q326">
        <v>1</v>
      </c>
      <c r="X326">
        <v>0.01</v>
      </c>
      <c r="Y326">
        <v>0</v>
      </c>
      <c r="Z326">
        <v>579.09</v>
      </c>
      <c r="AA326">
        <v>393.89</v>
      </c>
      <c r="AB326">
        <v>0</v>
      </c>
      <c r="AC326">
        <v>0</v>
      </c>
      <c r="AD326">
        <v>1</v>
      </c>
      <c r="AE326">
        <v>0</v>
      </c>
      <c r="AF326" t="s">
        <v>430</v>
      </c>
      <c r="AG326">
        <v>0.02</v>
      </c>
      <c r="AH326">
        <v>2</v>
      </c>
      <c r="AI326">
        <v>72311420</v>
      </c>
      <c r="AJ326">
        <v>303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</row>
    <row r="327" spans="1:44" x14ac:dyDescent="0.2">
      <c r="A327">
        <f>ROW(Source!A319)</f>
        <v>319</v>
      </c>
      <c r="B327">
        <v>72311429</v>
      </c>
      <c r="C327">
        <v>72311415</v>
      </c>
      <c r="D327">
        <v>70619123</v>
      </c>
      <c r="E327">
        <v>1</v>
      </c>
      <c r="F327">
        <v>1</v>
      </c>
      <c r="G327">
        <v>1</v>
      </c>
      <c r="H327">
        <v>2</v>
      </c>
      <c r="I327" t="s">
        <v>948</v>
      </c>
      <c r="J327" t="s">
        <v>949</v>
      </c>
      <c r="K327" t="s">
        <v>950</v>
      </c>
      <c r="L327">
        <v>1368</v>
      </c>
      <c r="N327">
        <v>1011</v>
      </c>
      <c r="O327" t="s">
        <v>926</v>
      </c>
      <c r="P327" t="s">
        <v>926</v>
      </c>
      <c r="Q327">
        <v>1</v>
      </c>
      <c r="X327">
        <v>1.1200000000000001</v>
      </c>
      <c r="Y327">
        <v>0</v>
      </c>
      <c r="Z327">
        <v>4.5199999999999996</v>
      </c>
      <c r="AA327">
        <v>0</v>
      </c>
      <c r="AB327">
        <v>0</v>
      </c>
      <c r="AC327">
        <v>0</v>
      </c>
      <c r="AD327">
        <v>1</v>
      </c>
      <c r="AE327">
        <v>0</v>
      </c>
      <c r="AF327" t="s">
        <v>430</v>
      </c>
      <c r="AG327">
        <v>2.2400000000000002</v>
      </c>
      <c r="AH327">
        <v>2</v>
      </c>
      <c r="AI327">
        <v>72311421</v>
      </c>
      <c r="AJ327">
        <v>304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</row>
    <row r="328" spans="1:44" x14ac:dyDescent="0.2">
      <c r="A328">
        <f>ROW(Source!A319)</f>
        <v>319</v>
      </c>
      <c r="B328">
        <v>72311430</v>
      </c>
      <c r="C328">
        <v>72311415</v>
      </c>
      <c r="D328">
        <v>70495052</v>
      </c>
      <c r="E328">
        <v>118</v>
      </c>
      <c r="F328">
        <v>1</v>
      </c>
      <c r="G328">
        <v>1</v>
      </c>
      <c r="H328">
        <v>3</v>
      </c>
      <c r="I328" t="s">
        <v>1432</v>
      </c>
      <c r="J328" t="s">
        <v>3</v>
      </c>
      <c r="K328" t="s">
        <v>1433</v>
      </c>
      <c r="L328">
        <v>1348</v>
      </c>
      <c r="N328">
        <v>1009</v>
      </c>
      <c r="O328" t="s">
        <v>236</v>
      </c>
      <c r="P328" t="s">
        <v>236</v>
      </c>
      <c r="Q328">
        <v>1000</v>
      </c>
      <c r="X328">
        <v>0.01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 t="s">
        <v>430</v>
      </c>
      <c r="AG328">
        <v>0.02</v>
      </c>
      <c r="AH328">
        <v>3</v>
      </c>
      <c r="AI328">
        <v>-1</v>
      </c>
      <c r="AJ328" t="s">
        <v>3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</row>
    <row r="329" spans="1:44" x14ac:dyDescent="0.2">
      <c r="A329">
        <f>ROW(Source!A319)</f>
        <v>319</v>
      </c>
      <c r="B329">
        <v>72311431</v>
      </c>
      <c r="C329">
        <v>72311415</v>
      </c>
      <c r="D329">
        <v>70495285</v>
      </c>
      <c r="E329">
        <v>118</v>
      </c>
      <c r="F329">
        <v>1</v>
      </c>
      <c r="G329">
        <v>1</v>
      </c>
      <c r="H329">
        <v>3</v>
      </c>
      <c r="I329" t="s">
        <v>1434</v>
      </c>
      <c r="J329" t="s">
        <v>3</v>
      </c>
      <c r="K329" t="s">
        <v>1435</v>
      </c>
      <c r="L329">
        <v>1348</v>
      </c>
      <c r="N329">
        <v>1009</v>
      </c>
      <c r="O329" t="s">
        <v>236</v>
      </c>
      <c r="P329" t="s">
        <v>236</v>
      </c>
      <c r="Q329">
        <v>1000</v>
      </c>
      <c r="X329">
        <v>2E-3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 t="s">
        <v>430</v>
      </c>
      <c r="AG329">
        <v>4.0000000000000001E-3</v>
      </c>
      <c r="AH329">
        <v>3</v>
      </c>
      <c r="AI329">
        <v>-1</v>
      </c>
      <c r="AJ329" t="s">
        <v>3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</row>
    <row r="330" spans="1:44" x14ac:dyDescent="0.2">
      <c r="A330">
        <f>ROW(Source!A322)</f>
        <v>322</v>
      </c>
      <c r="B330">
        <v>72311443</v>
      </c>
      <c r="C330">
        <v>72311434</v>
      </c>
      <c r="D330">
        <v>70491011</v>
      </c>
      <c r="E330">
        <v>118</v>
      </c>
      <c r="F330">
        <v>1</v>
      </c>
      <c r="G330">
        <v>1</v>
      </c>
      <c r="H330">
        <v>1</v>
      </c>
      <c r="I330" t="s">
        <v>1042</v>
      </c>
      <c r="J330" t="s">
        <v>3</v>
      </c>
      <c r="K330" t="s">
        <v>1043</v>
      </c>
      <c r="L330">
        <v>1191</v>
      </c>
      <c r="N330">
        <v>1013</v>
      </c>
      <c r="O330" t="s">
        <v>922</v>
      </c>
      <c r="P330" t="s">
        <v>922</v>
      </c>
      <c r="Q330">
        <v>1</v>
      </c>
      <c r="X330">
        <v>2.13</v>
      </c>
      <c r="Y330">
        <v>0</v>
      </c>
      <c r="Z330">
        <v>0</v>
      </c>
      <c r="AA330">
        <v>0</v>
      </c>
      <c r="AB330">
        <v>371.85</v>
      </c>
      <c r="AC330">
        <v>0</v>
      </c>
      <c r="AD330">
        <v>1</v>
      </c>
      <c r="AE330">
        <v>1</v>
      </c>
      <c r="AF330" t="s">
        <v>3</v>
      </c>
      <c r="AG330">
        <v>2.13</v>
      </c>
      <c r="AH330">
        <v>2</v>
      </c>
      <c r="AI330">
        <v>72311435</v>
      </c>
      <c r="AJ330">
        <v>307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</row>
    <row r="331" spans="1:44" x14ac:dyDescent="0.2">
      <c r="A331">
        <f>ROW(Source!A322)</f>
        <v>322</v>
      </c>
      <c r="B331">
        <v>72311444</v>
      </c>
      <c r="C331">
        <v>72311434</v>
      </c>
      <c r="D331">
        <v>70491200</v>
      </c>
      <c r="E331">
        <v>118</v>
      </c>
      <c r="F331">
        <v>1</v>
      </c>
      <c r="G331">
        <v>1</v>
      </c>
      <c r="H331">
        <v>1</v>
      </c>
      <c r="I331" t="s">
        <v>920</v>
      </c>
      <c r="J331" t="s">
        <v>3</v>
      </c>
      <c r="K331" t="s">
        <v>921</v>
      </c>
      <c r="L331">
        <v>1191</v>
      </c>
      <c r="N331">
        <v>1013</v>
      </c>
      <c r="O331" t="s">
        <v>922</v>
      </c>
      <c r="P331" t="s">
        <v>922</v>
      </c>
      <c r="Q331">
        <v>1</v>
      </c>
      <c r="X331">
        <v>0.02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1</v>
      </c>
      <c r="AE331">
        <v>2</v>
      </c>
      <c r="AF331" t="s">
        <v>430</v>
      </c>
      <c r="AG331">
        <v>0.04</v>
      </c>
      <c r="AH331">
        <v>2</v>
      </c>
      <c r="AI331">
        <v>72311436</v>
      </c>
      <c r="AJ331">
        <v>308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</row>
    <row r="332" spans="1:44" x14ac:dyDescent="0.2">
      <c r="A332">
        <f>ROW(Source!A322)</f>
        <v>322</v>
      </c>
      <c r="B332">
        <v>72311445</v>
      </c>
      <c r="C332">
        <v>72311434</v>
      </c>
      <c r="D332">
        <v>70617795</v>
      </c>
      <c r="E332">
        <v>1</v>
      </c>
      <c r="F332">
        <v>1</v>
      </c>
      <c r="G332">
        <v>1</v>
      </c>
      <c r="H332">
        <v>2</v>
      </c>
      <c r="I332" t="s">
        <v>1265</v>
      </c>
      <c r="J332" t="s">
        <v>1266</v>
      </c>
      <c r="K332" t="s">
        <v>1267</v>
      </c>
      <c r="L332">
        <v>1368</v>
      </c>
      <c r="N332">
        <v>1011</v>
      </c>
      <c r="O332" t="s">
        <v>926</v>
      </c>
      <c r="P332" t="s">
        <v>926</v>
      </c>
      <c r="Q332">
        <v>1</v>
      </c>
      <c r="X332">
        <v>0.01</v>
      </c>
      <c r="Y332">
        <v>0</v>
      </c>
      <c r="Z332">
        <v>6.62</v>
      </c>
      <c r="AA332">
        <v>0</v>
      </c>
      <c r="AB332">
        <v>0</v>
      </c>
      <c r="AC332">
        <v>0</v>
      </c>
      <c r="AD332">
        <v>1</v>
      </c>
      <c r="AE332">
        <v>0</v>
      </c>
      <c r="AF332" t="s">
        <v>430</v>
      </c>
      <c r="AG332">
        <v>0.02</v>
      </c>
      <c r="AH332">
        <v>2</v>
      </c>
      <c r="AI332">
        <v>72311437</v>
      </c>
      <c r="AJ332">
        <v>309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</row>
    <row r="333" spans="1:44" x14ac:dyDescent="0.2">
      <c r="A333">
        <f>ROW(Source!A322)</f>
        <v>322</v>
      </c>
      <c r="B333">
        <v>72311446</v>
      </c>
      <c r="C333">
        <v>72311434</v>
      </c>
      <c r="D333">
        <v>70617813</v>
      </c>
      <c r="E333">
        <v>1</v>
      </c>
      <c r="F333">
        <v>1</v>
      </c>
      <c r="G333">
        <v>1</v>
      </c>
      <c r="H333">
        <v>2</v>
      </c>
      <c r="I333" t="s">
        <v>1132</v>
      </c>
      <c r="J333" t="s">
        <v>1133</v>
      </c>
      <c r="K333" t="s">
        <v>1134</v>
      </c>
      <c r="L333">
        <v>1368</v>
      </c>
      <c r="N333">
        <v>1011</v>
      </c>
      <c r="O333" t="s">
        <v>926</v>
      </c>
      <c r="P333" t="s">
        <v>926</v>
      </c>
      <c r="Q333">
        <v>1</v>
      </c>
      <c r="X333">
        <v>0.01</v>
      </c>
      <c r="Y333">
        <v>0</v>
      </c>
      <c r="Z333">
        <v>1647.51</v>
      </c>
      <c r="AA333">
        <v>452.68</v>
      </c>
      <c r="AB333">
        <v>0</v>
      </c>
      <c r="AC333">
        <v>0</v>
      </c>
      <c r="AD333">
        <v>1</v>
      </c>
      <c r="AE333">
        <v>0</v>
      </c>
      <c r="AF333" t="s">
        <v>430</v>
      </c>
      <c r="AG333">
        <v>0.02</v>
      </c>
      <c r="AH333">
        <v>2</v>
      </c>
      <c r="AI333">
        <v>72311438</v>
      </c>
      <c r="AJ333">
        <v>310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</row>
    <row r="334" spans="1:44" x14ac:dyDescent="0.2">
      <c r="A334">
        <f>ROW(Source!A322)</f>
        <v>322</v>
      </c>
      <c r="B334">
        <v>72311447</v>
      </c>
      <c r="C334">
        <v>72311434</v>
      </c>
      <c r="D334">
        <v>70618558</v>
      </c>
      <c r="E334">
        <v>1</v>
      </c>
      <c r="F334">
        <v>1</v>
      </c>
      <c r="G334">
        <v>1</v>
      </c>
      <c r="H334">
        <v>2</v>
      </c>
      <c r="I334" t="s">
        <v>978</v>
      </c>
      <c r="J334" t="s">
        <v>979</v>
      </c>
      <c r="K334" t="s">
        <v>980</v>
      </c>
      <c r="L334">
        <v>1368</v>
      </c>
      <c r="N334">
        <v>1011</v>
      </c>
      <c r="O334" t="s">
        <v>926</v>
      </c>
      <c r="P334" t="s">
        <v>926</v>
      </c>
      <c r="Q334">
        <v>1</v>
      </c>
      <c r="X334">
        <v>0.01</v>
      </c>
      <c r="Y334">
        <v>0</v>
      </c>
      <c r="Z334">
        <v>579.09</v>
      </c>
      <c r="AA334">
        <v>393.89</v>
      </c>
      <c r="AB334">
        <v>0</v>
      </c>
      <c r="AC334">
        <v>0</v>
      </c>
      <c r="AD334">
        <v>1</v>
      </c>
      <c r="AE334">
        <v>0</v>
      </c>
      <c r="AF334" t="s">
        <v>430</v>
      </c>
      <c r="AG334">
        <v>0.02</v>
      </c>
      <c r="AH334">
        <v>2</v>
      </c>
      <c r="AI334">
        <v>72311439</v>
      </c>
      <c r="AJ334">
        <v>311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</row>
    <row r="335" spans="1:44" x14ac:dyDescent="0.2">
      <c r="A335">
        <f>ROW(Source!A322)</f>
        <v>322</v>
      </c>
      <c r="B335">
        <v>72311448</v>
      </c>
      <c r="C335">
        <v>72311434</v>
      </c>
      <c r="D335">
        <v>70619123</v>
      </c>
      <c r="E335">
        <v>1</v>
      </c>
      <c r="F335">
        <v>1</v>
      </c>
      <c r="G335">
        <v>1</v>
      </c>
      <c r="H335">
        <v>2</v>
      </c>
      <c r="I335" t="s">
        <v>948</v>
      </c>
      <c r="J335" t="s">
        <v>949</v>
      </c>
      <c r="K335" t="s">
        <v>950</v>
      </c>
      <c r="L335">
        <v>1368</v>
      </c>
      <c r="N335">
        <v>1011</v>
      </c>
      <c r="O335" t="s">
        <v>926</v>
      </c>
      <c r="P335" t="s">
        <v>926</v>
      </c>
      <c r="Q335">
        <v>1</v>
      </c>
      <c r="X335">
        <v>0.65</v>
      </c>
      <c r="Y335">
        <v>0</v>
      </c>
      <c r="Z335">
        <v>4.5199999999999996</v>
      </c>
      <c r="AA335">
        <v>0</v>
      </c>
      <c r="AB335">
        <v>0</v>
      </c>
      <c r="AC335">
        <v>0</v>
      </c>
      <c r="AD335">
        <v>1</v>
      </c>
      <c r="AE335">
        <v>0</v>
      </c>
      <c r="AF335" t="s">
        <v>430</v>
      </c>
      <c r="AG335">
        <v>1.3</v>
      </c>
      <c r="AH335">
        <v>2</v>
      </c>
      <c r="AI335">
        <v>72311440</v>
      </c>
      <c r="AJ335">
        <v>312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</row>
    <row r="336" spans="1:44" x14ac:dyDescent="0.2">
      <c r="A336">
        <f>ROW(Source!A322)</f>
        <v>322</v>
      </c>
      <c r="B336">
        <v>72311449</v>
      </c>
      <c r="C336">
        <v>72311434</v>
      </c>
      <c r="D336">
        <v>70495159</v>
      </c>
      <c r="E336">
        <v>118</v>
      </c>
      <c r="F336">
        <v>1</v>
      </c>
      <c r="G336">
        <v>1</v>
      </c>
      <c r="H336">
        <v>3</v>
      </c>
      <c r="I336" t="s">
        <v>1436</v>
      </c>
      <c r="J336" t="s">
        <v>3</v>
      </c>
      <c r="K336" t="s">
        <v>1437</v>
      </c>
      <c r="L336">
        <v>1348</v>
      </c>
      <c r="N336">
        <v>1009</v>
      </c>
      <c r="O336" t="s">
        <v>236</v>
      </c>
      <c r="P336" t="s">
        <v>236</v>
      </c>
      <c r="Q336">
        <v>1000</v>
      </c>
      <c r="X336">
        <v>8.9999999999999993E-3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 t="s">
        <v>430</v>
      </c>
      <c r="AG336">
        <v>1.7999999999999999E-2</v>
      </c>
      <c r="AH336">
        <v>3</v>
      </c>
      <c r="AI336">
        <v>-1</v>
      </c>
      <c r="AJ336" t="s">
        <v>3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</row>
    <row r="337" spans="1:44" x14ac:dyDescent="0.2">
      <c r="A337">
        <f>ROW(Source!A322)</f>
        <v>322</v>
      </c>
      <c r="B337">
        <v>72311450</v>
      </c>
      <c r="C337">
        <v>72311434</v>
      </c>
      <c r="D337">
        <v>70495285</v>
      </c>
      <c r="E337">
        <v>118</v>
      </c>
      <c r="F337">
        <v>1</v>
      </c>
      <c r="G337">
        <v>1</v>
      </c>
      <c r="H337">
        <v>3</v>
      </c>
      <c r="I337" t="s">
        <v>1434</v>
      </c>
      <c r="J337" t="s">
        <v>3</v>
      </c>
      <c r="K337" t="s">
        <v>1435</v>
      </c>
      <c r="L337">
        <v>1348</v>
      </c>
      <c r="N337">
        <v>1009</v>
      </c>
      <c r="O337" t="s">
        <v>236</v>
      </c>
      <c r="P337" t="s">
        <v>236</v>
      </c>
      <c r="Q337">
        <v>1000</v>
      </c>
      <c r="X337">
        <v>1.4E-3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 t="s">
        <v>430</v>
      </c>
      <c r="AG337">
        <v>2.8E-3</v>
      </c>
      <c r="AH337">
        <v>3</v>
      </c>
      <c r="AI337">
        <v>-1</v>
      </c>
      <c r="AJ337" t="s">
        <v>3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</row>
    <row r="338" spans="1:44" x14ac:dyDescent="0.2">
      <c r="A338">
        <f>ROW(Source!A360)</f>
        <v>360</v>
      </c>
      <c r="B338">
        <v>72312241</v>
      </c>
      <c r="C338">
        <v>72312239</v>
      </c>
      <c r="D338">
        <v>70490989</v>
      </c>
      <c r="E338">
        <v>118</v>
      </c>
      <c r="F338">
        <v>1</v>
      </c>
      <c r="G338">
        <v>1</v>
      </c>
      <c r="H338">
        <v>1</v>
      </c>
      <c r="I338" t="s">
        <v>1268</v>
      </c>
      <c r="J338" t="s">
        <v>3</v>
      </c>
      <c r="K338" t="s">
        <v>1269</v>
      </c>
      <c r="L338">
        <v>1191</v>
      </c>
      <c r="N338">
        <v>1013</v>
      </c>
      <c r="O338" t="s">
        <v>922</v>
      </c>
      <c r="P338" t="s">
        <v>922</v>
      </c>
      <c r="Q338">
        <v>1</v>
      </c>
      <c r="X338">
        <v>125</v>
      </c>
      <c r="Y338">
        <v>0</v>
      </c>
      <c r="Z338">
        <v>0</v>
      </c>
      <c r="AA338">
        <v>0</v>
      </c>
      <c r="AB338">
        <v>343.92</v>
      </c>
      <c r="AC338">
        <v>0</v>
      </c>
      <c r="AD338">
        <v>1</v>
      </c>
      <c r="AE338">
        <v>1</v>
      </c>
      <c r="AF338" t="s">
        <v>3</v>
      </c>
      <c r="AG338">
        <v>125</v>
      </c>
      <c r="AH338">
        <v>2</v>
      </c>
      <c r="AI338">
        <v>72312240</v>
      </c>
      <c r="AJ338">
        <v>315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</row>
    <row r="339" spans="1:44" x14ac:dyDescent="0.2">
      <c r="A339">
        <f>ROW(Source!A361)</f>
        <v>361</v>
      </c>
      <c r="B339">
        <v>72312247</v>
      </c>
      <c r="C339">
        <v>72312242</v>
      </c>
      <c r="D339">
        <v>70490980</v>
      </c>
      <c r="E339">
        <v>118</v>
      </c>
      <c r="F339">
        <v>1</v>
      </c>
      <c r="G339">
        <v>1</v>
      </c>
      <c r="H339">
        <v>1</v>
      </c>
      <c r="I339" t="s">
        <v>1270</v>
      </c>
      <c r="J339" t="s">
        <v>3</v>
      </c>
      <c r="K339" t="s">
        <v>1271</v>
      </c>
      <c r="L339">
        <v>1191</v>
      </c>
      <c r="N339">
        <v>1013</v>
      </c>
      <c r="O339" t="s">
        <v>922</v>
      </c>
      <c r="P339" t="s">
        <v>922</v>
      </c>
      <c r="Q339">
        <v>1</v>
      </c>
      <c r="X339">
        <v>10.199999999999999</v>
      </c>
      <c r="Y339">
        <v>0</v>
      </c>
      <c r="Z339">
        <v>0</v>
      </c>
      <c r="AA339">
        <v>0</v>
      </c>
      <c r="AB339">
        <v>335.1</v>
      </c>
      <c r="AC339">
        <v>0</v>
      </c>
      <c r="AD339">
        <v>1</v>
      </c>
      <c r="AE339">
        <v>1</v>
      </c>
      <c r="AF339" t="s">
        <v>3</v>
      </c>
      <c r="AG339">
        <v>10.199999999999999</v>
      </c>
      <c r="AH339">
        <v>2</v>
      </c>
      <c r="AI339">
        <v>72312243</v>
      </c>
      <c r="AJ339">
        <v>316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</row>
    <row r="340" spans="1:44" x14ac:dyDescent="0.2">
      <c r="A340">
        <f>ROW(Source!A361)</f>
        <v>361</v>
      </c>
      <c r="B340">
        <v>72312248</v>
      </c>
      <c r="C340">
        <v>72312242</v>
      </c>
      <c r="D340">
        <v>70491200</v>
      </c>
      <c r="E340">
        <v>118</v>
      </c>
      <c r="F340">
        <v>1</v>
      </c>
      <c r="G340">
        <v>1</v>
      </c>
      <c r="H340">
        <v>1</v>
      </c>
      <c r="I340" t="s">
        <v>920</v>
      </c>
      <c r="J340" t="s">
        <v>3</v>
      </c>
      <c r="K340" t="s">
        <v>921</v>
      </c>
      <c r="L340">
        <v>1191</v>
      </c>
      <c r="N340">
        <v>1013</v>
      </c>
      <c r="O340" t="s">
        <v>922</v>
      </c>
      <c r="P340" t="s">
        <v>922</v>
      </c>
      <c r="Q340">
        <v>1</v>
      </c>
      <c r="X340">
        <v>0.32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1</v>
      </c>
      <c r="AE340">
        <v>2</v>
      </c>
      <c r="AF340" t="s">
        <v>3</v>
      </c>
      <c r="AG340">
        <v>0.32</v>
      </c>
      <c r="AH340">
        <v>2</v>
      </c>
      <c r="AI340">
        <v>72312244</v>
      </c>
      <c r="AJ340">
        <v>317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</row>
    <row r="341" spans="1:44" x14ac:dyDescent="0.2">
      <c r="A341">
        <f>ROW(Source!A361)</f>
        <v>361</v>
      </c>
      <c r="B341">
        <v>72312249</v>
      </c>
      <c r="C341">
        <v>72312242</v>
      </c>
      <c r="D341">
        <v>70617813</v>
      </c>
      <c r="E341">
        <v>1</v>
      </c>
      <c r="F341">
        <v>1</v>
      </c>
      <c r="G341">
        <v>1</v>
      </c>
      <c r="H341">
        <v>2</v>
      </c>
      <c r="I341" t="s">
        <v>1132</v>
      </c>
      <c r="J341" t="s">
        <v>1133</v>
      </c>
      <c r="K341" t="s">
        <v>1134</v>
      </c>
      <c r="L341">
        <v>1368</v>
      </c>
      <c r="N341">
        <v>1011</v>
      </c>
      <c r="O341" t="s">
        <v>926</v>
      </c>
      <c r="P341" t="s">
        <v>926</v>
      </c>
      <c r="Q341">
        <v>1</v>
      </c>
      <c r="X341">
        <v>0.32</v>
      </c>
      <c r="Y341">
        <v>0</v>
      </c>
      <c r="Z341">
        <v>1647.51</v>
      </c>
      <c r="AA341">
        <v>452.68</v>
      </c>
      <c r="AB341">
        <v>0</v>
      </c>
      <c r="AC341">
        <v>0</v>
      </c>
      <c r="AD341">
        <v>1</v>
      </c>
      <c r="AE341">
        <v>0</v>
      </c>
      <c r="AF341" t="s">
        <v>3</v>
      </c>
      <c r="AG341">
        <v>0.32</v>
      </c>
      <c r="AH341">
        <v>2</v>
      </c>
      <c r="AI341">
        <v>72312245</v>
      </c>
      <c r="AJ341">
        <v>318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</row>
    <row r="342" spans="1:44" x14ac:dyDescent="0.2">
      <c r="A342">
        <f>ROW(Source!A361)</f>
        <v>361</v>
      </c>
      <c r="B342">
        <v>72312250</v>
      </c>
      <c r="C342">
        <v>72312242</v>
      </c>
      <c r="D342">
        <v>70492329</v>
      </c>
      <c r="E342">
        <v>118</v>
      </c>
      <c r="F342">
        <v>1</v>
      </c>
      <c r="G342">
        <v>1</v>
      </c>
      <c r="H342">
        <v>3</v>
      </c>
      <c r="I342" t="s">
        <v>1430</v>
      </c>
      <c r="J342" t="s">
        <v>3</v>
      </c>
      <c r="K342" t="s">
        <v>1431</v>
      </c>
      <c r="L342">
        <v>1339</v>
      </c>
      <c r="N342">
        <v>1007</v>
      </c>
      <c r="O342" t="s">
        <v>231</v>
      </c>
      <c r="P342" t="s">
        <v>231</v>
      </c>
      <c r="Q342">
        <v>1</v>
      </c>
      <c r="X342">
        <v>11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 t="s">
        <v>3</v>
      </c>
      <c r="AG342">
        <v>11</v>
      </c>
      <c r="AH342">
        <v>3</v>
      </c>
      <c r="AI342">
        <v>-1</v>
      </c>
      <c r="AJ342" t="s">
        <v>3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</row>
    <row r="343" spans="1:44" x14ac:dyDescent="0.2">
      <c r="A343">
        <f>ROW(Source!A363)</f>
        <v>363</v>
      </c>
      <c r="B343">
        <v>72312255</v>
      </c>
      <c r="C343">
        <v>72312252</v>
      </c>
      <c r="D343">
        <v>70490999</v>
      </c>
      <c r="E343">
        <v>118</v>
      </c>
      <c r="F343">
        <v>1</v>
      </c>
      <c r="G343">
        <v>1</v>
      </c>
      <c r="H343">
        <v>1</v>
      </c>
      <c r="I343" t="s">
        <v>1272</v>
      </c>
      <c r="J343" t="s">
        <v>3</v>
      </c>
      <c r="K343" t="s">
        <v>1273</v>
      </c>
      <c r="L343">
        <v>1191</v>
      </c>
      <c r="N343">
        <v>1013</v>
      </c>
      <c r="O343" t="s">
        <v>922</v>
      </c>
      <c r="P343" t="s">
        <v>922</v>
      </c>
      <c r="Q343">
        <v>1</v>
      </c>
      <c r="X343">
        <v>0.7</v>
      </c>
      <c r="Y343">
        <v>0</v>
      </c>
      <c r="Z343">
        <v>0</v>
      </c>
      <c r="AA343">
        <v>0</v>
      </c>
      <c r="AB343">
        <v>349.8</v>
      </c>
      <c r="AC343">
        <v>0</v>
      </c>
      <c r="AD343">
        <v>1</v>
      </c>
      <c r="AE343">
        <v>1</v>
      </c>
      <c r="AF343" t="s">
        <v>3</v>
      </c>
      <c r="AG343">
        <v>0.7</v>
      </c>
      <c r="AH343">
        <v>2</v>
      </c>
      <c r="AI343">
        <v>72312253</v>
      </c>
      <c r="AJ343">
        <v>320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</row>
    <row r="344" spans="1:44" x14ac:dyDescent="0.2">
      <c r="A344">
        <f>ROW(Source!A363)</f>
        <v>363</v>
      </c>
      <c r="B344">
        <v>72312256</v>
      </c>
      <c r="C344">
        <v>72312252</v>
      </c>
      <c r="D344">
        <v>70576489</v>
      </c>
      <c r="E344">
        <v>1</v>
      </c>
      <c r="F344">
        <v>1</v>
      </c>
      <c r="G344">
        <v>1</v>
      </c>
      <c r="H344">
        <v>3</v>
      </c>
      <c r="I344" t="s">
        <v>1274</v>
      </c>
      <c r="J344" t="s">
        <v>1275</v>
      </c>
      <c r="K344" t="s">
        <v>1276</v>
      </c>
      <c r="L344">
        <v>1348</v>
      </c>
      <c r="N344">
        <v>1009</v>
      </c>
      <c r="O344" t="s">
        <v>236</v>
      </c>
      <c r="P344" t="s">
        <v>236</v>
      </c>
      <c r="Q344">
        <v>1000</v>
      </c>
      <c r="X344">
        <v>1.7700000000000001E-3</v>
      </c>
      <c r="Y344">
        <v>59236.21</v>
      </c>
      <c r="Z344">
        <v>0</v>
      </c>
      <c r="AA344">
        <v>0</v>
      </c>
      <c r="AB344">
        <v>0</v>
      </c>
      <c r="AC344">
        <v>0</v>
      </c>
      <c r="AD344">
        <v>1</v>
      </c>
      <c r="AE344">
        <v>0</v>
      </c>
      <c r="AF344" t="s">
        <v>3</v>
      </c>
      <c r="AG344">
        <v>1.7700000000000001E-3</v>
      </c>
      <c r="AH344">
        <v>2</v>
      </c>
      <c r="AI344">
        <v>72312254</v>
      </c>
      <c r="AJ344">
        <v>321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</row>
    <row r="345" spans="1:44" x14ac:dyDescent="0.2">
      <c r="A345">
        <f>ROW(Source!A370)</f>
        <v>370</v>
      </c>
      <c r="B345">
        <v>72312272</v>
      </c>
      <c r="C345">
        <v>72312263</v>
      </c>
      <c r="D345">
        <v>68776431</v>
      </c>
      <c r="E345">
        <v>117</v>
      </c>
      <c r="F345">
        <v>1</v>
      </c>
      <c r="G345">
        <v>1</v>
      </c>
      <c r="H345">
        <v>1</v>
      </c>
      <c r="I345" t="s">
        <v>1101</v>
      </c>
      <c r="J345" t="s">
        <v>3</v>
      </c>
      <c r="K345" t="s">
        <v>1102</v>
      </c>
      <c r="L345">
        <v>1191</v>
      </c>
      <c r="N345">
        <v>1013</v>
      </c>
      <c r="O345" t="s">
        <v>922</v>
      </c>
      <c r="P345" t="s">
        <v>922</v>
      </c>
      <c r="Q345">
        <v>1</v>
      </c>
      <c r="X345">
        <v>14.4</v>
      </c>
      <c r="Y345">
        <v>0</v>
      </c>
      <c r="Z345">
        <v>0</v>
      </c>
      <c r="AA345">
        <v>0</v>
      </c>
      <c r="AB345">
        <v>358.19</v>
      </c>
      <c r="AC345">
        <v>0</v>
      </c>
      <c r="AD345">
        <v>1</v>
      </c>
      <c r="AE345">
        <v>1</v>
      </c>
      <c r="AF345" t="s">
        <v>3</v>
      </c>
      <c r="AG345">
        <v>14.4</v>
      </c>
      <c r="AH345">
        <v>2</v>
      </c>
      <c r="AI345">
        <v>72312264</v>
      </c>
      <c r="AJ345">
        <v>322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</row>
    <row r="346" spans="1:44" x14ac:dyDescent="0.2">
      <c r="A346">
        <f>ROW(Source!A370)</f>
        <v>370</v>
      </c>
      <c r="B346">
        <v>72312273</v>
      </c>
      <c r="C346">
        <v>72312263</v>
      </c>
      <c r="D346">
        <v>68776608</v>
      </c>
      <c r="E346">
        <v>117</v>
      </c>
      <c r="F346">
        <v>1</v>
      </c>
      <c r="G346">
        <v>1</v>
      </c>
      <c r="H346">
        <v>1</v>
      </c>
      <c r="I346" t="s">
        <v>920</v>
      </c>
      <c r="J346" t="s">
        <v>3</v>
      </c>
      <c r="K346" t="s">
        <v>921</v>
      </c>
      <c r="L346">
        <v>1191</v>
      </c>
      <c r="N346">
        <v>1013</v>
      </c>
      <c r="O346" t="s">
        <v>922</v>
      </c>
      <c r="P346" t="s">
        <v>922</v>
      </c>
      <c r="Q346">
        <v>1</v>
      </c>
      <c r="X346">
        <v>0.4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1</v>
      </c>
      <c r="AE346">
        <v>2</v>
      </c>
      <c r="AF346" t="s">
        <v>3</v>
      </c>
      <c r="AG346">
        <v>0.4</v>
      </c>
      <c r="AH346">
        <v>2</v>
      </c>
      <c r="AI346">
        <v>72312265</v>
      </c>
      <c r="AJ346">
        <v>323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</row>
    <row r="347" spans="1:44" x14ac:dyDescent="0.2">
      <c r="A347">
        <f>ROW(Source!A370)</f>
        <v>370</v>
      </c>
      <c r="B347">
        <v>72312274</v>
      </c>
      <c r="C347">
        <v>72312263</v>
      </c>
      <c r="D347">
        <v>68783152</v>
      </c>
      <c r="E347">
        <v>1</v>
      </c>
      <c r="F347">
        <v>1</v>
      </c>
      <c r="G347">
        <v>1</v>
      </c>
      <c r="H347">
        <v>2</v>
      </c>
      <c r="I347" t="s">
        <v>1073</v>
      </c>
      <c r="J347" t="s">
        <v>1074</v>
      </c>
      <c r="K347" t="s">
        <v>1075</v>
      </c>
      <c r="L347">
        <v>1368</v>
      </c>
      <c r="N347">
        <v>1011</v>
      </c>
      <c r="O347" t="s">
        <v>926</v>
      </c>
      <c r="P347" t="s">
        <v>926</v>
      </c>
      <c r="Q347">
        <v>1</v>
      </c>
      <c r="X347">
        <v>0.2</v>
      </c>
      <c r="Y347">
        <v>0</v>
      </c>
      <c r="Z347">
        <v>1726.24</v>
      </c>
      <c r="AA347">
        <v>492.17</v>
      </c>
      <c r="AB347">
        <v>0</v>
      </c>
      <c r="AC347">
        <v>0</v>
      </c>
      <c r="AD347">
        <v>1</v>
      </c>
      <c r="AE347">
        <v>0</v>
      </c>
      <c r="AF347" t="s">
        <v>3</v>
      </c>
      <c r="AG347">
        <v>0.2</v>
      </c>
      <c r="AH347">
        <v>2</v>
      </c>
      <c r="AI347">
        <v>72312266</v>
      </c>
      <c r="AJ347">
        <v>324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</row>
    <row r="348" spans="1:44" x14ac:dyDescent="0.2">
      <c r="A348">
        <f>ROW(Source!A370)</f>
        <v>370</v>
      </c>
      <c r="B348">
        <v>72312275</v>
      </c>
      <c r="C348">
        <v>72312263</v>
      </c>
      <c r="D348">
        <v>68784047</v>
      </c>
      <c r="E348">
        <v>1</v>
      </c>
      <c r="F348">
        <v>1</v>
      </c>
      <c r="G348">
        <v>1</v>
      </c>
      <c r="H348">
        <v>2</v>
      </c>
      <c r="I348" t="s">
        <v>978</v>
      </c>
      <c r="J348" t="s">
        <v>979</v>
      </c>
      <c r="K348" t="s">
        <v>980</v>
      </c>
      <c r="L348">
        <v>1368</v>
      </c>
      <c r="N348">
        <v>1011</v>
      </c>
      <c r="O348" t="s">
        <v>926</v>
      </c>
      <c r="P348" t="s">
        <v>926</v>
      </c>
      <c r="Q348">
        <v>1</v>
      </c>
      <c r="X348">
        <v>0.2</v>
      </c>
      <c r="Y348">
        <v>0</v>
      </c>
      <c r="Z348">
        <v>683.1</v>
      </c>
      <c r="AA348">
        <v>366.4</v>
      </c>
      <c r="AB348">
        <v>0</v>
      </c>
      <c r="AC348">
        <v>0</v>
      </c>
      <c r="AD348">
        <v>1</v>
      </c>
      <c r="AE348">
        <v>0</v>
      </c>
      <c r="AF348" t="s">
        <v>3</v>
      </c>
      <c r="AG348">
        <v>0.2</v>
      </c>
      <c r="AH348">
        <v>2</v>
      </c>
      <c r="AI348">
        <v>72312267</v>
      </c>
      <c r="AJ348">
        <v>325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</row>
    <row r="349" spans="1:44" x14ac:dyDescent="0.2">
      <c r="A349">
        <f>ROW(Source!A370)</f>
        <v>370</v>
      </c>
      <c r="B349">
        <v>72312276</v>
      </c>
      <c r="C349">
        <v>72312263</v>
      </c>
      <c r="D349">
        <v>68784243</v>
      </c>
      <c r="E349">
        <v>1</v>
      </c>
      <c r="F349">
        <v>1</v>
      </c>
      <c r="G349">
        <v>1</v>
      </c>
      <c r="H349">
        <v>2</v>
      </c>
      <c r="I349" t="s">
        <v>941</v>
      </c>
      <c r="J349" t="s">
        <v>942</v>
      </c>
      <c r="K349" t="s">
        <v>943</v>
      </c>
      <c r="L349">
        <v>1368</v>
      </c>
      <c r="N349">
        <v>1011</v>
      </c>
      <c r="O349" t="s">
        <v>926</v>
      </c>
      <c r="P349" t="s">
        <v>926</v>
      </c>
      <c r="Q349">
        <v>1</v>
      </c>
      <c r="X349">
        <v>2.7</v>
      </c>
      <c r="Y349">
        <v>0</v>
      </c>
      <c r="Z349">
        <v>43.62</v>
      </c>
      <c r="AA349">
        <v>0</v>
      </c>
      <c r="AB349">
        <v>0</v>
      </c>
      <c r="AC349">
        <v>0</v>
      </c>
      <c r="AD349">
        <v>1</v>
      </c>
      <c r="AE349">
        <v>0</v>
      </c>
      <c r="AF349" t="s">
        <v>3</v>
      </c>
      <c r="AG349">
        <v>2.7</v>
      </c>
      <c r="AH349">
        <v>2</v>
      </c>
      <c r="AI349">
        <v>72312268</v>
      </c>
      <c r="AJ349">
        <v>326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</row>
    <row r="350" spans="1:44" x14ac:dyDescent="0.2">
      <c r="A350">
        <f>ROW(Source!A370)</f>
        <v>370</v>
      </c>
      <c r="B350">
        <v>72312277</v>
      </c>
      <c r="C350">
        <v>72312263</v>
      </c>
      <c r="D350">
        <v>68852066</v>
      </c>
      <c r="E350">
        <v>1</v>
      </c>
      <c r="F350">
        <v>1</v>
      </c>
      <c r="G350">
        <v>1</v>
      </c>
      <c r="H350">
        <v>3</v>
      </c>
      <c r="I350" t="s">
        <v>955</v>
      </c>
      <c r="J350" t="s">
        <v>956</v>
      </c>
      <c r="K350" t="s">
        <v>957</v>
      </c>
      <c r="L350">
        <v>1346</v>
      </c>
      <c r="N350">
        <v>1009</v>
      </c>
      <c r="O350" t="s">
        <v>443</v>
      </c>
      <c r="P350" t="s">
        <v>443</v>
      </c>
      <c r="Q350">
        <v>1</v>
      </c>
      <c r="X350">
        <v>0.9</v>
      </c>
      <c r="Y350">
        <v>155.63</v>
      </c>
      <c r="Z350">
        <v>0</v>
      </c>
      <c r="AA350">
        <v>0</v>
      </c>
      <c r="AB350">
        <v>0</v>
      </c>
      <c r="AC350">
        <v>0</v>
      </c>
      <c r="AD350">
        <v>1</v>
      </c>
      <c r="AE350">
        <v>0</v>
      </c>
      <c r="AF350" t="s">
        <v>3</v>
      </c>
      <c r="AG350">
        <v>0.9</v>
      </c>
      <c r="AH350">
        <v>2</v>
      </c>
      <c r="AI350">
        <v>72312269</v>
      </c>
      <c r="AJ350">
        <v>327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</row>
    <row r="351" spans="1:44" x14ac:dyDescent="0.2">
      <c r="A351">
        <f>ROW(Source!A370)</f>
        <v>370</v>
      </c>
      <c r="B351">
        <v>72312278</v>
      </c>
      <c r="C351">
        <v>72312263</v>
      </c>
      <c r="D351">
        <v>68870359</v>
      </c>
      <c r="E351">
        <v>1</v>
      </c>
      <c r="F351">
        <v>1</v>
      </c>
      <c r="G351">
        <v>1</v>
      </c>
      <c r="H351">
        <v>3</v>
      </c>
      <c r="I351" t="s">
        <v>1277</v>
      </c>
      <c r="J351" t="s">
        <v>1278</v>
      </c>
      <c r="K351" t="s">
        <v>1279</v>
      </c>
      <c r="L351">
        <v>1346</v>
      </c>
      <c r="N351">
        <v>1009</v>
      </c>
      <c r="O351" t="s">
        <v>443</v>
      </c>
      <c r="P351" t="s">
        <v>443</v>
      </c>
      <c r="Q351">
        <v>1</v>
      </c>
      <c r="X351">
        <v>3.7</v>
      </c>
      <c r="Y351">
        <v>911.56</v>
      </c>
      <c r="Z351">
        <v>0</v>
      </c>
      <c r="AA351">
        <v>0</v>
      </c>
      <c r="AB351">
        <v>0</v>
      </c>
      <c r="AC351">
        <v>0</v>
      </c>
      <c r="AD351">
        <v>1</v>
      </c>
      <c r="AE351">
        <v>0</v>
      </c>
      <c r="AF351" t="s">
        <v>3</v>
      </c>
      <c r="AG351">
        <v>3.7</v>
      </c>
      <c r="AH351">
        <v>2</v>
      </c>
      <c r="AI351">
        <v>72312270</v>
      </c>
      <c r="AJ351">
        <v>328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</row>
    <row r="352" spans="1:44" x14ac:dyDescent="0.2">
      <c r="A352">
        <f>ROW(Source!A370)</f>
        <v>370</v>
      </c>
      <c r="B352">
        <v>72312279</v>
      </c>
      <c r="C352">
        <v>72312263</v>
      </c>
      <c r="D352">
        <v>68782492</v>
      </c>
      <c r="E352">
        <v>117</v>
      </c>
      <c r="F352">
        <v>1</v>
      </c>
      <c r="G352">
        <v>1</v>
      </c>
      <c r="H352">
        <v>3</v>
      </c>
      <c r="I352" t="s">
        <v>184</v>
      </c>
      <c r="J352" t="s">
        <v>3</v>
      </c>
      <c r="K352" t="s">
        <v>185</v>
      </c>
      <c r="L352">
        <v>3277935</v>
      </c>
      <c r="N352">
        <v>1013</v>
      </c>
      <c r="O352" t="s">
        <v>186</v>
      </c>
      <c r="P352" t="s">
        <v>186</v>
      </c>
      <c r="Q352">
        <v>1</v>
      </c>
      <c r="X352">
        <v>2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 t="s">
        <v>3</v>
      </c>
      <c r="AG352">
        <v>2</v>
      </c>
      <c r="AH352">
        <v>2</v>
      </c>
      <c r="AI352">
        <v>72312271</v>
      </c>
      <c r="AJ352">
        <v>329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</row>
    <row r="353" spans="1:44" x14ac:dyDescent="0.2">
      <c r="A353">
        <f>ROW(Source!A373)</f>
        <v>373</v>
      </c>
      <c r="B353">
        <v>72312291</v>
      </c>
      <c r="C353">
        <v>72312282</v>
      </c>
      <c r="D353">
        <v>68776431</v>
      </c>
      <c r="E353">
        <v>117</v>
      </c>
      <c r="F353">
        <v>1</v>
      </c>
      <c r="G353">
        <v>1</v>
      </c>
      <c r="H353">
        <v>1</v>
      </c>
      <c r="I353" t="s">
        <v>1101</v>
      </c>
      <c r="J353" t="s">
        <v>3</v>
      </c>
      <c r="K353" t="s">
        <v>1102</v>
      </c>
      <c r="L353">
        <v>1191</v>
      </c>
      <c r="N353">
        <v>1013</v>
      </c>
      <c r="O353" t="s">
        <v>922</v>
      </c>
      <c r="P353" t="s">
        <v>922</v>
      </c>
      <c r="Q353">
        <v>1</v>
      </c>
      <c r="X353">
        <v>9.27</v>
      </c>
      <c r="Y353">
        <v>0</v>
      </c>
      <c r="Z353">
        <v>0</v>
      </c>
      <c r="AA353">
        <v>0</v>
      </c>
      <c r="AB353">
        <v>358.19</v>
      </c>
      <c r="AC353">
        <v>0</v>
      </c>
      <c r="AD353">
        <v>1</v>
      </c>
      <c r="AE353">
        <v>1</v>
      </c>
      <c r="AF353" t="s">
        <v>3</v>
      </c>
      <c r="AG353">
        <v>9.27</v>
      </c>
      <c r="AH353">
        <v>2</v>
      </c>
      <c r="AI353">
        <v>72312283</v>
      </c>
      <c r="AJ353">
        <v>330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</row>
    <row r="354" spans="1:44" x14ac:dyDescent="0.2">
      <c r="A354">
        <f>ROW(Source!A373)</f>
        <v>373</v>
      </c>
      <c r="B354">
        <v>72312292</v>
      </c>
      <c r="C354">
        <v>72312282</v>
      </c>
      <c r="D354">
        <v>68776608</v>
      </c>
      <c r="E354">
        <v>117</v>
      </c>
      <c r="F354">
        <v>1</v>
      </c>
      <c r="G354">
        <v>1</v>
      </c>
      <c r="H354">
        <v>1</v>
      </c>
      <c r="I354" t="s">
        <v>920</v>
      </c>
      <c r="J354" t="s">
        <v>3</v>
      </c>
      <c r="K354" t="s">
        <v>921</v>
      </c>
      <c r="L354">
        <v>1191</v>
      </c>
      <c r="N354">
        <v>1013</v>
      </c>
      <c r="O354" t="s">
        <v>922</v>
      </c>
      <c r="P354" t="s">
        <v>922</v>
      </c>
      <c r="Q354">
        <v>1</v>
      </c>
      <c r="X354">
        <v>0.34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1</v>
      </c>
      <c r="AE354">
        <v>2</v>
      </c>
      <c r="AF354" t="s">
        <v>3</v>
      </c>
      <c r="AG354">
        <v>0.34</v>
      </c>
      <c r="AH354">
        <v>2</v>
      </c>
      <c r="AI354">
        <v>72312284</v>
      </c>
      <c r="AJ354">
        <v>331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</row>
    <row r="355" spans="1:44" x14ac:dyDescent="0.2">
      <c r="A355">
        <f>ROW(Source!A373)</f>
        <v>373</v>
      </c>
      <c r="B355">
        <v>72312293</v>
      </c>
      <c r="C355">
        <v>72312282</v>
      </c>
      <c r="D355">
        <v>68783152</v>
      </c>
      <c r="E355">
        <v>1</v>
      </c>
      <c r="F355">
        <v>1</v>
      </c>
      <c r="G355">
        <v>1</v>
      </c>
      <c r="H355">
        <v>2</v>
      </c>
      <c r="I355" t="s">
        <v>1073</v>
      </c>
      <c r="J355" t="s">
        <v>1074</v>
      </c>
      <c r="K355" t="s">
        <v>1075</v>
      </c>
      <c r="L355">
        <v>1368</v>
      </c>
      <c r="N355">
        <v>1011</v>
      </c>
      <c r="O355" t="s">
        <v>926</v>
      </c>
      <c r="P355" t="s">
        <v>926</v>
      </c>
      <c r="Q355">
        <v>1</v>
      </c>
      <c r="X355">
        <v>0.17</v>
      </c>
      <c r="Y355">
        <v>0</v>
      </c>
      <c r="Z355">
        <v>1726.24</v>
      </c>
      <c r="AA355">
        <v>492.17</v>
      </c>
      <c r="AB355">
        <v>0</v>
      </c>
      <c r="AC355">
        <v>0</v>
      </c>
      <c r="AD355">
        <v>1</v>
      </c>
      <c r="AE355">
        <v>0</v>
      </c>
      <c r="AF355" t="s">
        <v>3</v>
      </c>
      <c r="AG355">
        <v>0.17</v>
      </c>
      <c r="AH355">
        <v>2</v>
      </c>
      <c r="AI355">
        <v>72312285</v>
      </c>
      <c r="AJ355">
        <v>332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</row>
    <row r="356" spans="1:44" x14ac:dyDescent="0.2">
      <c r="A356">
        <f>ROW(Source!A373)</f>
        <v>373</v>
      </c>
      <c r="B356">
        <v>72312294</v>
      </c>
      <c r="C356">
        <v>72312282</v>
      </c>
      <c r="D356">
        <v>68784047</v>
      </c>
      <c r="E356">
        <v>1</v>
      </c>
      <c r="F356">
        <v>1</v>
      </c>
      <c r="G356">
        <v>1</v>
      </c>
      <c r="H356">
        <v>2</v>
      </c>
      <c r="I356" t="s">
        <v>978</v>
      </c>
      <c r="J356" t="s">
        <v>979</v>
      </c>
      <c r="K356" t="s">
        <v>980</v>
      </c>
      <c r="L356">
        <v>1368</v>
      </c>
      <c r="N356">
        <v>1011</v>
      </c>
      <c r="O356" t="s">
        <v>926</v>
      </c>
      <c r="P356" t="s">
        <v>926</v>
      </c>
      <c r="Q356">
        <v>1</v>
      </c>
      <c r="X356">
        <v>0.17</v>
      </c>
      <c r="Y356">
        <v>0</v>
      </c>
      <c r="Z356">
        <v>683.1</v>
      </c>
      <c r="AA356">
        <v>366.4</v>
      </c>
      <c r="AB356">
        <v>0</v>
      </c>
      <c r="AC356">
        <v>0</v>
      </c>
      <c r="AD356">
        <v>1</v>
      </c>
      <c r="AE356">
        <v>0</v>
      </c>
      <c r="AF356" t="s">
        <v>3</v>
      </c>
      <c r="AG356">
        <v>0.17</v>
      </c>
      <c r="AH356">
        <v>2</v>
      </c>
      <c r="AI356">
        <v>72312286</v>
      </c>
      <c r="AJ356">
        <v>333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</row>
    <row r="357" spans="1:44" x14ac:dyDescent="0.2">
      <c r="A357">
        <f>ROW(Source!A373)</f>
        <v>373</v>
      </c>
      <c r="B357">
        <v>72312295</v>
      </c>
      <c r="C357">
        <v>72312282</v>
      </c>
      <c r="D357">
        <v>68784243</v>
      </c>
      <c r="E357">
        <v>1</v>
      </c>
      <c r="F357">
        <v>1</v>
      </c>
      <c r="G357">
        <v>1</v>
      </c>
      <c r="H357">
        <v>2</v>
      </c>
      <c r="I357" t="s">
        <v>941</v>
      </c>
      <c r="J357" t="s">
        <v>942</v>
      </c>
      <c r="K357" t="s">
        <v>943</v>
      </c>
      <c r="L357">
        <v>1368</v>
      </c>
      <c r="N357">
        <v>1011</v>
      </c>
      <c r="O357" t="s">
        <v>926</v>
      </c>
      <c r="P357" t="s">
        <v>926</v>
      </c>
      <c r="Q357">
        <v>1</v>
      </c>
      <c r="X357">
        <v>1.51</v>
      </c>
      <c r="Y357">
        <v>0</v>
      </c>
      <c r="Z357">
        <v>43.62</v>
      </c>
      <c r="AA357">
        <v>0</v>
      </c>
      <c r="AB357">
        <v>0</v>
      </c>
      <c r="AC357">
        <v>0</v>
      </c>
      <c r="AD357">
        <v>1</v>
      </c>
      <c r="AE357">
        <v>0</v>
      </c>
      <c r="AF357" t="s">
        <v>3</v>
      </c>
      <c r="AG357">
        <v>1.51</v>
      </c>
      <c r="AH357">
        <v>2</v>
      </c>
      <c r="AI357">
        <v>72312287</v>
      </c>
      <c r="AJ357">
        <v>334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</row>
    <row r="358" spans="1:44" x14ac:dyDescent="0.2">
      <c r="A358">
        <f>ROW(Source!A373)</f>
        <v>373</v>
      </c>
      <c r="B358">
        <v>72312296</v>
      </c>
      <c r="C358">
        <v>72312282</v>
      </c>
      <c r="D358">
        <v>68852066</v>
      </c>
      <c r="E358">
        <v>1</v>
      </c>
      <c r="F358">
        <v>1</v>
      </c>
      <c r="G358">
        <v>1</v>
      </c>
      <c r="H358">
        <v>3</v>
      </c>
      <c r="I358" t="s">
        <v>955</v>
      </c>
      <c r="J358" t="s">
        <v>956</v>
      </c>
      <c r="K358" t="s">
        <v>957</v>
      </c>
      <c r="L358">
        <v>1346</v>
      </c>
      <c r="N358">
        <v>1009</v>
      </c>
      <c r="O358" t="s">
        <v>443</v>
      </c>
      <c r="P358" t="s">
        <v>443</v>
      </c>
      <c r="Q358">
        <v>1</v>
      </c>
      <c r="X358">
        <v>0.65</v>
      </c>
      <c r="Y358">
        <v>155.63</v>
      </c>
      <c r="Z358">
        <v>0</v>
      </c>
      <c r="AA358">
        <v>0</v>
      </c>
      <c r="AB358">
        <v>0</v>
      </c>
      <c r="AC358">
        <v>0</v>
      </c>
      <c r="AD358">
        <v>1</v>
      </c>
      <c r="AE358">
        <v>0</v>
      </c>
      <c r="AF358" t="s">
        <v>3</v>
      </c>
      <c r="AG358">
        <v>0.65</v>
      </c>
      <c r="AH358">
        <v>2</v>
      </c>
      <c r="AI358">
        <v>72312288</v>
      </c>
      <c r="AJ358">
        <v>335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</row>
    <row r="359" spans="1:44" x14ac:dyDescent="0.2">
      <c r="A359">
        <f>ROW(Source!A373)</f>
        <v>373</v>
      </c>
      <c r="B359">
        <v>72312297</v>
      </c>
      <c r="C359">
        <v>72312282</v>
      </c>
      <c r="D359">
        <v>68870359</v>
      </c>
      <c r="E359">
        <v>1</v>
      </c>
      <c r="F359">
        <v>1</v>
      </c>
      <c r="G359">
        <v>1</v>
      </c>
      <c r="H359">
        <v>3</v>
      </c>
      <c r="I359" t="s">
        <v>1277</v>
      </c>
      <c r="J359" t="s">
        <v>1278</v>
      </c>
      <c r="K359" t="s">
        <v>1279</v>
      </c>
      <c r="L359">
        <v>1346</v>
      </c>
      <c r="N359">
        <v>1009</v>
      </c>
      <c r="O359" t="s">
        <v>443</v>
      </c>
      <c r="P359" t="s">
        <v>443</v>
      </c>
      <c r="Q359">
        <v>1</v>
      </c>
      <c r="X359">
        <v>2</v>
      </c>
      <c r="Y359">
        <v>911.56</v>
      </c>
      <c r="Z359">
        <v>0</v>
      </c>
      <c r="AA359">
        <v>0</v>
      </c>
      <c r="AB359">
        <v>0</v>
      </c>
      <c r="AC359">
        <v>0</v>
      </c>
      <c r="AD359">
        <v>1</v>
      </c>
      <c r="AE359">
        <v>0</v>
      </c>
      <c r="AF359" t="s">
        <v>3</v>
      </c>
      <c r="AG359">
        <v>2</v>
      </c>
      <c r="AH359">
        <v>2</v>
      </c>
      <c r="AI359">
        <v>72312289</v>
      </c>
      <c r="AJ359">
        <v>336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</row>
    <row r="360" spans="1:44" x14ac:dyDescent="0.2">
      <c r="A360">
        <f>ROW(Source!A373)</f>
        <v>373</v>
      </c>
      <c r="B360">
        <v>72312298</v>
      </c>
      <c r="C360">
        <v>72312282</v>
      </c>
      <c r="D360">
        <v>68782492</v>
      </c>
      <c r="E360">
        <v>117</v>
      </c>
      <c r="F360">
        <v>1</v>
      </c>
      <c r="G360">
        <v>1</v>
      </c>
      <c r="H360">
        <v>3</v>
      </c>
      <c r="I360" t="s">
        <v>184</v>
      </c>
      <c r="J360" t="s">
        <v>3</v>
      </c>
      <c r="K360" t="s">
        <v>185</v>
      </c>
      <c r="L360">
        <v>3277935</v>
      </c>
      <c r="N360">
        <v>1013</v>
      </c>
      <c r="O360" t="s">
        <v>186</v>
      </c>
      <c r="P360" t="s">
        <v>186</v>
      </c>
      <c r="Q360">
        <v>1</v>
      </c>
      <c r="X360">
        <v>2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 t="s">
        <v>3</v>
      </c>
      <c r="AG360">
        <v>2</v>
      </c>
      <c r="AH360">
        <v>2</v>
      </c>
      <c r="AI360">
        <v>72312290</v>
      </c>
      <c r="AJ360">
        <v>337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</row>
    <row r="361" spans="1:44" x14ac:dyDescent="0.2">
      <c r="A361">
        <f>ROW(Source!A376)</f>
        <v>376</v>
      </c>
      <c r="B361">
        <v>72312311</v>
      </c>
      <c r="C361">
        <v>72312301</v>
      </c>
      <c r="D361">
        <v>68776431</v>
      </c>
      <c r="E361">
        <v>117</v>
      </c>
      <c r="F361">
        <v>1</v>
      </c>
      <c r="G361">
        <v>1</v>
      </c>
      <c r="H361">
        <v>1</v>
      </c>
      <c r="I361" t="s">
        <v>1101</v>
      </c>
      <c r="J361" t="s">
        <v>3</v>
      </c>
      <c r="K361" t="s">
        <v>1102</v>
      </c>
      <c r="L361">
        <v>1191</v>
      </c>
      <c r="N361">
        <v>1013</v>
      </c>
      <c r="O361" t="s">
        <v>922</v>
      </c>
      <c r="P361" t="s">
        <v>922</v>
      </c>
      <c r="Q361">
        <v>1</v>
      </c>
      <c r="X361">
        <v>18.5</v>
      </c>
      <c r="Y361">
        <v>0</v>
      </c>
      <c r="Z361">
        <v>0</v>
      </c>
      <c r="AA361">
        <v>0</v>
      </c>
      <c r="AB361">
        <v>358.19</v>
      </c>
      <c r="AC361">
        <v>0</v>
      </c>
      <c r="AD361">
        <v>1</v>
      </c>
      <c r="AE361">
        <v>1</v>
      </c>
      <c r="AF361" t="s">
        <v>3</v>
      </c>
      <c r="AG361">
        <v>18.5</v>
      </c>
      <c r="AH361">
        <v>2</v>
      </c>
      <c r="AI361">
        <v>72312302</v>
      </c>
      <c r="AJ361">
        <v>338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</row>
    <row r="362" spans="1:44" x14ac:dyDescent="0.2">
      <c r="A362">
        <f>ROW(Source!A376)</f>
        <v>376</v>
      </c>
      <c r="B362">
        <v>72312312</v>
      </c>
      <c r="C362">
        <v>72312301</v>
      </c>
      <c r="D362">
        <v>68776608</v>
      </c>
      <c r="E362">
        <v>117</v>
      </c>
      <c r="F362">
        <v>1</v>
      </c>
      <c r="G362">
        <v>1</v>
      </c>
      <c r="H362">
        <v>1</v>
      </c>
      <c r="I362" t="s">
        <v>920</v>
      </c>
      <c r="J362" t="s">
        <v>3</v>
      </c>
      <c r="K362" t="s">
        <v>921</v>
      </c>
      <c r="L362">
        <v>1191</v>
      </c>
      <c r="N362">
        <v>1013</v>
      </c>
      <c r="O362" t="s">
        <v>922</v>
      </c>
      <c r="P362" t="s">
        <v>922</v>
      </c>
      <c r="Q362">
        <v>1</v>
      </c>
      <c r="X362">
        <v>0.34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1</v>
      </c>
      <c r="AE362">
        <v>2</v>
      </c>
      <c r="AF362" t="s">
        <v>3</v>
      </c>
      <c r="AG362">
        <v>0.34</v>
      </c>
      <c r="AH362">
        <v>2</v>
      </c>
      <c r="AI362">
        <v>72312303</v>
      </c>
      <c r="AJ362">
        <v>339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</row>
    <row r="363" spans="1:44" x14ac:dyDescent="0.2">
      <c r="A363">
        <f>ROW(Source!A376)</f>
        <v>376</v>
      </c>
      <c r="B363">
        <v>72312313</v>
      </c>
      <c r="C363">
        <v>72312301</v>
      </c>
      <c r="D363">
        <v>68783152</v>
      </c>
      <c r="E363">
        <v>1</v>
      </c>
      <c r="F363">
        <v>1</v>
      </c>
      <c r="G363">
        <v>1</v>
      </c>
      <c r="H363">
        <v>2</v>
      </c>
      <c r="I363" t="s">
        <v>1073</v>
      </c>
      <c r="J363" t="s">
        <v>1074</v>
      </c>
      <c r="K363" t="s">
        <v>1075</v>
      </c>
      <c r="L363">
        <v>1368</v>
      </c>
      <c r="N363">
        <v>1011</v>
      </c>
      <c r="O363" t="s">
        <v>926</v>
      </c>
      <c r="P363" t="s">
        <v>926</v>
      </c>
      <c r="Q363">
        <v>1</v>
      </c>
      <c r="X363">
        <v>0.17</v>
      </c>
      <c r="Y363">
        <v>0</v>
      </c>
      <c r="Z363">
        <v>1726.24</v>
      </c>
      <c r="AA363">
        <v>492.17</v>
      </c>
      <c r="AB363">
        <v>0</v>
      </c>
      <c r="AC363">
        <v>0</v>
      </c>
      <c r="AD363">
        <v>1</v>
      </c>
      <c r="AE363">
        <v>0</v>
      </c>
      <c r="AF363" t="s">
        <v>3</v>
      </c>
      <c r="AG363">
        <v>0.17</v>
      </c>
      <c r="AH363">
        <v>2</v>
      </c>
      <c r="AI363">
        <v>72312304</v>
      </c>
      <c r="AJ363">
        <v>340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</row>
    <row r="364" spans="1:44" x14ac:dyDescent="0.2">
      <c r="A364">
        <f>ROW(Source!A376)</f>
        <v>376</v>
      </c>
      <c r="B364">
        <v>72312314</v>
      </c>
      <c r="C364">
        <v>72312301</v>
      </c>
      <c r="D364">
        <v>68784047</v>
      </c>
      <c r="E364">
        <v>1</v>
      </c>
      <c r="F364">
        <v>1</v>
      </c>
      <c r="G364">
        <v>1</v>
      </c>
      <c r="H364">
        <v>2</v>
      </c>
      <c r="I364" t="s">
        <v>978</v>
      </c>
      <c r="J364" t="s">
        <v>979</v>
      </c>
      <c r="K364" t="s">
        <v>980</v>
      </c>
      <c r="L364">
        <v>1368</v>
      </c>
      <c r="N364">
        <v>1011</v>
      </c>
      <c r="O364" t="s">
        <v>926</v>
      </c>
      <c r="P364" t="s">
        <v>926</v>
      </c>
      <c r="Q364">
        <v>1</v>
      </c>
      <c r="X364">
        <v>0.17</v>
      </c>
      <c r="Y364">
        <v>0</v>
      </c>
      <c r="Z364">
        <v>683.1</v>
      </c>
      <c r="AA364">
        <v>366.4</v>
      </c>
      <c r="AB364">
        <v>0</v>
      </c>
      <c r="AC364">
        <v>0</v>
      </c>
      <c r="AD364">
        <v>1</v>
      </c>
      <c r="AE364">
        <v>0</v>
      </c>
      <c r="AF364" t="s">
        <v>3</v>
      </c>
      <c r="AG364">
        <v>0.17</v>
      </c>
      <c r="AH364">
        <v>2</v>
      </c>
      <c r="AI364">
        <v>72312305</v>
      </c>
      <c r="AJ364">
        <v>341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</row>
    <row r="365" spans="1:44" x14ac:dyDescent="0.2">
      <c r="A365">
        <f>ROW(Source!A376)</f>
        <v>376</v>
      </c>
      <c r="B365">
        <v>72312315</v>
      </c>
      <c r="C365">
        <v>72312301</v>
      </c>
      <c r="D365">
        <v>68784243</v>
      </c>
      <c r="E365">
        <v>1</v>
      </c>
      <c r="F365">
        <v>1</v>
      </c>
      <c r="G365">
        <v>1</v>
      </c>
      <c r="H365">
        <v>2</v>
      </c>
      <c r="I365" t="s">
        <v>941</v>
      </c>
      <c r="J365" t="s">
        <v>942</v>
      </c>
      <c r="K365" t="s">
        <v>943</v>
      </c>
      <c r="L365">
        <v>1368</v>
      </c>
      <c r="N365">
        <v>1011</v>
      </c>
      <c r="O365" t="s">
        <v>926</v>
      </c>
      <c r="P365" t="s">
        <v>926</v>
      </c>
      <c r="Q365">
        <v>1</v>
      </c>
      <c r="X365">
        <v>2.9</v>
      </c>
      <c r="Y365">
        <v>0</v>
      </c>
      <c r="Z365">
        <v>43.62</v>
      </c>
      <c r="AA365">
        <v>0</v>
      </c>
      <c r="AB365">
        <v>0</v>
      </c>
      <c r="AC365">
        <v>0</v>
      </c>
      <c r="AD365">
        <v>1</v>
      </c>
      <c r="AE365">
        <v>0</v>
      </c>
      <c r="AF365" t="s">
        <v>3</v>
      </c>
      <c r="AG365">
        <v>2.9</v>
      </c>
      <c r="AH365">
        <v>2</v>
      </c>
      <c r="AI365">
        <v>72312306</v>
      </c>
      <c r="AJ365">
        <v>342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</row>
    <row r="366" spans="1:44" x14ac:dyDescent="0.2">
      <c r="A366">
        <f>ROW(Source!A376)</f>
        <v>376</v>
      </c>
      <c r="B366">
        <v>72312316</v>
      </c>
      <c r="C366">
        <v>72312301</v>
      </c>
      <c r="D366">
        <v>68852066</v>
      </c>
      <c r="E366">
        <v>1</v>
      </c>
      <c r="F366">
        <v>1</v>
      </c>
      <c r="G366">
        <v>1</v>
      </c>
      <c r="H366">
        <v>3</v>
      </c>
      <c r="I366" t="s">
        <v>955</v>
      </c>
      <c r="J366" t="s">
        <v>956</v>
      </c>
      <c r="K366" t="s">
        <v>957</v>
      </c>
      <c r="L366">
        <v>1346</v>
      </c>
      <c r="N366">
        <v>1009</v>
      </c>
      <c r="O366" t="s">
        <v>443</v>
      </c>
      <c r="P366" t="s">
        <v>443</v>
      </c>
      <c r="Q366">
        <v>1</v>
      </c>
      <c r="X366">
        <v>0.9</v>
      </c>
      <c r="Y366">
        <v>155.63</v>
      </c>
      <c r="Z366">
        <v>0</v>
      </c>
      <c r="AA366">
        <v>0</v>
      </c>
      <c r="AB366">
        <v>0</v>
      </c>
      <c r="AC366">
        <v>0</v>
      </c>
      <c r="AD366">
        <v>1</v>
      </c>
      <c r="AE366">
        <v>0</v>
      </c>
      <c r="AF366" t="s">
        <v>3</v>
      </c>
      <c r="AG366">
        <v>0.9</v>
      </c>
      <c r="AH366">
        <v>2</v>
      </c>
      <c r="AI366">
        <v>72312307</v>
      </c>
      <c r="AJ366">
        <v>343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</row>
    <row r="367" spans="1:44" x14ac:dyDescent="0.2">
      <c r="A367">
        <f>ROW(Source!A376)</f>
        <v>376</v>
      </c>
      <c r="B367">
        <v>72312317</v>
      </c>
      <c r="C367">
        <v>72312301</v>
      </c>
      <c r="D367">
        <v>68860314</v>
      </c>
      <c r="E367">
        <v>1</v>
      </c>
      <c r="F367">
        <v>1</v>
      </c>
      <c r="G367">
        <v>1</v>
      </c>
      <c r="H367">
        <v>3</v>
      </c>
      <c r="I367" t="s">
        <v>1280</v>
      </c>
      <c r="J367" t="s">
        <v>1281</v>
      </c>
      <c r="K367" t="s">
        <v>1282</v>
      </c>
      <c r="L367">
        <v>1348</v>
      </c>
      <c r="N367">
        <v>1009</v>
      </c>
      <c r="O367" t="s">
        <v>236</v>
      </c>
      <c r="P367" t="s">
        <v>236</v>
      </c>
      <c r="Q367">
        <v>1000</v>
      </c>
      <c r="X367">
        <v>4.0000000000000001E-3</v>
      </c>
      <c r="Y367">
        <v>48141.49</v>
      </c>
      <c r="Z367">
        <v>0</v>
      </c>
      <c r="AA367">
        <v>0</v>
      </c>
      <c r="AB367">
        <v>0</v>
      </c>
      <c r="AC367">
        <v>0</v>
      </c>
      <c r="AD367">
        <v>1</v>
      </c>
      <c r="AE367">
        <v>0</v>
      </c>
      <c r="AF367" t="s">
        <v>3</v>
      </c>
      <c r="AG367">
        <v>4.0000000000000001E-3</v>
      </c>
      <c r="AH367">
        <v>2</v>
      </c>
      <c r="AI367">
        <v>72312308</v>
      </c>
      <c r="AJ367">
        <v>344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</row>
    <row r="368" spans="1:44" x14ac:dyDescent="0.2">
      <c r="A368">
        <f>ROW(Source!A376)</f>
        <v>376</v>
      </c>
      <c r="B368">
        <v>72312318</v>
      </c>
      <c r="C368">
        <v>72312301</v>
      </c>
      <c r="D368">
        <v>68870359</v>
      </c>
      <c r="E368">
        <v>1</v>
      </c>
      <c r="F368">
        <v>1</v>
      </c>
      <c r="G368">
        <v>1</v>
      </c>
      <c r="H368">
        <v>3</v>
      </c>
      <c r="I368" t="s">
        <v>1277</v>
      </c>
      <c r="J368" t="s">
        <v>1278</v>
      </c>
      <c r="K368" t="s">
        <v>1279</v>
      </c>
      <c r="L368">
        <v>1346</v>
      </c>
      <c r="N368">
        <v>1009</v>
      </c>
      <c r="O368" t="s">
        <v>443</v>
      </c>
      <c r="P368" t="s">
        <v>443</v>
      </c>
      <c r="Q368">
        <v>1</v>
      </c>
      <c r="X368">
        <v>2.4</v>
      </c>
      <c r="Y368">
        <v>911.56</v>
      </c>
      <c r="Z368">
        <v>0</v>
      </c>
      <c r="AA368">
        <v>0</v>
      </c>
      <c r="AB368">
        <v>0</v>
      </c>
      <c r="AC368">
        <v>0</v>
      </c>
      <c r="AD368">
        <v>1</v>
      </c>
      <c r="AE368">
        <v>0</v>
      </c>
      <c r="AF368" t="s">
        <v>3</v>
      </c>
      <c r="AG368">
        <v>2.4</v>
      </c>
      <c r="AH368">
        <v>2</v>
      </c>
      <c r="AI368">
        <v>72312309</v>
      </c>
      <c r="AJ368">
        <v>345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</row>
    <row r="369" spans="1:44" x14ac:dyDescent="0.2">
      <c r="A369">
        <f>ROW(Source!A376)</f>
        <v>376</v>
      </c>
      <c r="B369">
        <v>72312319</v>
      </c>
      <c r="C369">
        <v>72312301</v>
      </c>
      <c r="D369">
        <v>68782492</v>
      </c>
      <c r="E369">
        <v>117</v>
      </c>
      <c r="F369">
        <v>1</v>
      </c>
      <c r="G369">
        <v>1</v>
      </c>
      <c r="H369">
        <v>3</v>
      </c>
      <c r="I369" t="s">
        <v>184</v>
      </c>
      <c r="J369" t="s">
        <v>3</v>
      </c>
      <c r="K369" t="s">
        <v>185</v>
      </c>
      <c r="L369">
        <v>3277935</v>
      </c>
      <c r="N369">
        <v>1013</v>
      </c>
      <c r="O369" t="s">
        <v>186</v>
      </c>
      <c r="P369" t="s">
        <v>186</v>
      </c>
      <c r="Q369">
        <v>1</v>
      </c>
      <c r="X369">
        <v>2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 t="s">
        <v>3</v>
      </c>
      <c r="AG369">
        <v>2</v>
      </c>
      <c r="AH369">
        <v>2</v>
      </c>
      <c r="AI369">
        <v>72312310</v>
      </c>
      <c r="AJ369">
        <v>346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</row>
    <row r="370" spans="1:44" x14ac:dyDescent="0.2">
      <c r="A370">
        <f>ROW(Source!A414)</f>
        <v>414</v>
      </c>
      <c r="B370">
        <v>72315194</v>
      </c>
      <c r="C370">
        <v>72315185</v>
      </c>
      <c r="D370">
        <v>20050731</v>
      </c>
      <c r="E370">
        <v>118</v>
      </c>
      <c r="F370">
        <v>1</v>
      </c>
      <c r="G370">
        <v>1</v>
      </c>
      <c r="H370">
        <v>1</v>
      </c>
      <c r="I370" t="s">
        <v>1283</v>
      </c>
      <c r="J370" t="s">
        <v>3</v>
      </c>
      <c r="K370" t="s">
        <v>1284</v>
      </c>
      <c r="L370">
        <v>1191</v>
      </c>
      <c r="N370">
        <v>1013</v>
      </c>
      <c r="O370" t="s">
        <v>922</v>
      </c>
      <c r="P370" t="s">
        <v>922</v>
      </c>
      <c r="Q370">
        <v>1</v>
      </c>
      <c r="X370">
        <v>14.4</v>
      </c>
      <c r="Y370">
        <v>0</v>
      </c>
      <c r="Z370">
        <v>0</v>
      </c>
      <c r="AA370">
        <v>0</v>
      </c>
      <c r="AB370">
        <v>329.22</v>
      </c>
      <c r="AC370">
        <v>0</v>
      </c>
      <c r="AD370">
        <v>1</v>
      </c>
      <c r="AE370">
        <v>1</v>
      </c>
      <c r="AF370" t="s">
        <v>3</v>
      </c>
      <c r="AG370">
        <v>14.4</v>
      </c>
      <c r="AH370">
        <v>2</v>
      </c>
      <c r="AI370">
        <v>72315186</v>
      </c>
      <c r="AJ370">
        <v>347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</row>
    <row r="371" spans="1:44" x14ac:dyDescent="0.2">
      <c r="A371">
        <f>ROW(Source!A414)</f>
        <v>414</v>
      </c>
      <c r="B371">
        <v>72315195</v>
      </c>
      <c r="C371">
        <v>72315185</v>
      </c>
      <c r="D371">
        <v>20049115</v>
      </c>
      <c r="E371">
        <v>118</v>
      </c>
      <c r="F371">
        <v>1</v>
      </c>
      <c r="G371">
        <v>1</v>
      </c>
      <c r="H371">
        <v>1</v>
      </c>
      <c r="I371" t="s">
        <v>920</v>
      </c>
      <c r="J371" t="s">
        <v>3</v>
      </c>
      <c r="K371" t="s">
        <v>921</v>
      </c>
      <c r="L371">
        <v>1191</v>
      </c>
      <c r="N371">
        <v>1013</v>
      </c>
      <c r="O371" t="s">
        <v>922</v>
      </c>
      <c r="P371" t="s">
        <v>922</v>
      </c>
      <c r="Q371">
        <v>1</v>
      </c>
      <c r="X371">
        <v>14.81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1</v>
      </c>
      <c r="AE371">
        <v>2</v>
      </c>
      <c r="AF371" t="s">
        <v>3</v>
      </c>
      <c r="AG371">
        <v>14.81</v>
      </c>
      <c r="AH371">
        <v>2</v>
      </c>
      <c r="AI371">
        <v>72315187</v>
      </c>
      <c r="AJ371">
        <v>348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</row>
    <row r="372" spans="1:44" x14ac:dyDescent="0.2">
      <c r="A372">
        <f>ROW(Source!A414)</f>
        <v>414</v>
      </c>
      <c r="B372">
        <v>72315196</v>
      </c>
      <c r="C372">
        <v>72315185</v>
      </c>
      <c r="D372">
        <v>70617225</v>
      </c>
      <c r="E372">
        <v>1</v>
      </c>
      <c r="F372">
        <v>1</v>
      </c>
      <c r="G372">
        <v>1</v>
      </c>
      <c r="H372">
        <v>2</v>
      </c>
      <c r="I372" t="s">
        <v>1285</v>
      </c>
      <c r="J372" t="s">
        <v>1286</v>
      </c>
      <c r="K372" t="s">
        <v>1287</v>
      </c>
      <c r="L372">
        <v>1368</v>
      </c>
      <c r="N372">
        <v>1011</v>
      </c>
      <c r="O372" t="s">
        <v>926</v>
      </c>
      <c r="P372" t="s">
        <v>926</v>
      </c>
      <c r="Q372">
        <v>1</v>
      </c>
      <c r="X372">
        <v>1.93</v>
      </c>
      <c r="Y372">
        <v>0</v>
      </c>
      <c r="Z372">
        <v>1933</v>
      </c>
      <c r="AA372">
        <v>529.11</v>
      </c>
      <c r="AB372">
        <v>0</v>
      </c>
      <c r="AC372">
        <v>0</v>
      </c>
      <c r="AD372">
        <v>1</v>
      </c>
      <c r="AE372">
        <v>0</v>
      </c>
      <c r="AF372" t="s">
        <v>3</v>
      </c>
      <c r="AG372">
        <v>1.93</v>
      </c>
      <c r="AH372">
        <v>2</v>
      </c>
      <c r="AI372">
        <v>72315188</v>
      </c>
      <c r="AJ372">
        <v>349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</row>
    <row r="373" spans="1:44" x14ac:dyDescent="0.2">
      <c r="A373">
        <f>ROW(Source!A414)</f>
        <v>414</v>
      </c>
      <c r="B373">
        <v>72315197</v>
      </c>
      <c r="C373">
        <v>72315185</v>
      </c>
      <c r="D373">
        <v>70617813</v>
      </c>
      <c r="E373">
        <v>1</v>
      </c>
      <c r="F373">
        <v>1</v>
      </c>
      <c r="G373">
        <v>1</v>
      </c>
      <c r="H373">
        <v>2</v>
      </c>
      <c r="I373" t="s">
        <v>1132</v>
      </c>
      <c r="J373" t="s">
        <v>1133</v>
      </c>
      <c r="K373" t="s">
        <v>1134</v>
      </c>
      <c r="L373">
        <v>1368</v>
      </c>
      <c r="N373">
        <v>1011</v>
      </c>
      <c r="O373" t="s">
        <v>926</v>
      </c>
      <c r="P373" t="s">
        <v>926</v>
      </c>
      <c r="Q373">
        <v>1</v>
      </c>
      <c r="X373">
        <v>4.76</v>
      </c>
      <c r="Y373">
        <v>0</v>
      </c>
      <c r="Z373">
        <v>1647.51</v>
      </c>
      <c r="AA373">
        <v>452.68</v>
      </c>
      <c r="AB373">
        <v>0</v>
      </c>
      <c r="AC373">
        <v>0</v>
      </c>
      <c r="AD373">
        <v>1</v>
      </c>
      <c r="AE373">
        <v>0</v>
      </c>
      <c r="AF373" t="s">
        <v>3</v>
      </c>
      <c r="AG373">
        <v>4.76</v>
      </c>
      <c r="AH373">
        <v>2</v>
      </c>
      <c r="AI373">
        <v>72315189</v>
      </c>
      <c r="AJ373">
        <v>350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</row>
    <row r="374" spans="1:44" x14ac:dyDescent="0.2">
      <c r="A374">
        <f>ROW(Source!A414)</f>
        <v>414</v>
      </c>
      <c r="B374">
        <v>72315198</v>
      </c>
      <c r="C374">
        <v>72315185</v>
      </c>
      <c r="D374">
        <v>70618018</v>
      </c>
      <c r="E374">
        <v>1</v>
      </c>
      <c r="F374">
        <v>1</v>
      </c>
      <c r="G374">
        <v>1</v>
      </c>
      <c r="H374">
        <v>2</v>
      </c>
      <c r="I374" t="s">
        <v>1288</v>
      </c>
      <c r="J374" t="s">
        <v>1289</v>
      </c>
      <c r="K374" t="s">
        <v>1290</v>
      </c>
      <c r="L374">
        <v>1368</v>
      </c>
      <c r="N374">
        <v>1011</v>
      </c>
      <c r="O374" t="s">
        <v>926</v>
      </c>
      <c r="P374" t="s">
        <v>926</v>
      </c>
      <c r="Q374">
        <v>1</v>
      </c>
      <c r="X374">
        <v>7.08</v>
      </c>
      <c r="Y374">
        <v>0</v>
      </c>
      <c r="Z374">
        <v>2391.6</v>
      </c>
      <c r="AA374">
        <v>529.11</v>
      </c>
      <c r="AB374">
        <v>0</v>
      </c>
      <c r="AC374">
        <v>0</v>
      </c>
      <c r="AD374">
        <v>1</v>
      </c>
      <c r="AE374">
        <v>0</v>
      </c>
      <c r="AF374" t="s">
        <v>3</v>
      </c>
      <c r="AG374">
        <v>7.08</v>
      </c>
      <c r="AH374">
        <v>2</v>
      </c>
      <c r="AI374">
        <v>72315190</v>
      </c>
      <c r="AJ374">
        <v>351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</row>
    <row r="375" spans="1:44" x14ac:dyDescent="0.2">
      <c r="A375">
        <f>ROW(Source!A414)</f>
        <v>414</v>
      </c>
      <c r="B375">
        <v>72315199</v>
      </c>
      <c r="C375">
        <v>72315185</v>
      </c>
      <c r="D375">
        <v>70618507</v>
      </c>
      <c r="E375">
        <v>1</v>
      </c>
      <c r="F375">
        <v>1</v>
      </c>
      <c r="G375">
        <v>1</v>
      </c>
      <c r="H375">
        <v>2</v>
      </c>
      <c r="I375" t="s">
        <v>1291</v>
      </c>
      <c r="J375" t="s">
        <v>1292</v>
      </c>
      <c r="K375" t="s">
        <v>1293</v>
      </c>
      <c r="L375">
        <v>1368</v>
      </c>
      <c r="N375">
        <v>1011</v>
      </c>
      <c r="O375" t="s">
        <v>926</v>
      </c>
      <c r="P375" t="s">
        <v>926</v>
      </c>
      <c r="Q375">
        <v>1</v>
      </c>
      <c r="X375">
        <v>1.04</v>
      </c>
      <c r="Y375">
        <v>0</v>
      </c>
      <c r="Z375">
        <v>1471.1</v>
      </c>
      <c r="AA375">
        <v>393.89</v>
      </c>
      <c r="AB375">
        <v>0</v>
      </c>
      <c r="AC375">
        <v>0</v>
      </c>
      <c r="AD375">
        <v>1</v>
      </c>
      <c r="AE375">
        <v>0</v>
      </c>
      <c r="AF375" t="s">
        <v>3</v>
      </c>
      <c r="AG375">
        <v>1.04</v>
      </c>
      <c r="AH375">
        <v>2</v>
      </c>
      <c r="AI375">
        <v>72315191</v>
      </c>
      <c r="AJ375">
        <v>352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</row>
    <row r="376" spans="1:44" x14ac:dyDescent="0.2">
      <c r="A376">
        <f>ROW(Source!A414)</f>
        <v>414</v>
      </c>
      <c r="B376">
        <v>72315200</v>
      </c>
      <c r="C376">
        <v>72315185</v>
      </c>
      <c r="D376">
        <v>70567763</v>
      </c>
      <c r="E376">
        <v>1</v>
      </c>
      <c r="F376">
        <v>1</v>
      </c>
      <c r="G376">
        <v>1</v>
      </c>
      <c r="H376">
        <v>3</v>
      </c>
      <c r="I376" t="s">
        <v>1064</v>
      </c>
      <c r="J376" t="s">
        <v>1065</v>
      </c>
      <c r="K376" t="s">
        <v>1066</v>
      </c>
      <c r="L376">
        <v>1339</v>
      </c>
      <c r="N376">
        <v>1007</v>
      </c>
      <c r="O376" t="s">
        <v>231</v>
      </c>
      <c r="P376" t="s">
        <v>231</v>
      </c>
      <c r="Q376">
        <v>1</v>
      </c>
      <c r="X376">
        <v>7</v>
      </c>
      <c r="Y376">
        <v>35.71</v>
      </c>
      <c r="Z376">
        <v>0</v>
      </c>
      <c r="AA376">
        <v>0</v>
      </c>
      <c r="AB376">
        <v>0</v>
      </c>
      <c r="AC376">
        <v>0</v>
      </c>
      <c r="AD376">
        <v>1</v>
      </c>
      <c r="AE376">
        <v>0</v>
      </c>
      <c r="AF376" t="s">
        <v>3</v>
      </c>
      <c r="AG376">
        <v>7</v>
      </c>
      <c r="AH376">
        <v>2</v>
      </c>
      <c r="AI376">
        <v>72315192</v>
      </c>
      <c r="AJ376">
        <v>353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</row>
    <row r="377" spans="1:44" x14ac:dyDescent="0.2">
      <c r="A377">
        <f>ROW(Source!A414)</f>
        <v>414</v>
      </c>
      <c r="B377">
        <v>72315201</v>
      </c>
      <c r="C377">
        <v>72315185</v>
      </c>
      <c r="D377">
        <v>70492264</v>
      </c>
      <c r="E377">
        <v>118</v>
      </c>
      <c r="F377">
        <v>1</v>
      </c>
      <c r="G377">
        <v>1</v>
      </c>
      <c r="H377">
        <v>3</v>
      </c>
      <c r="I377" t="s">
        <v>1438</v>
      </c>
      <c r="J377" t="s">
        <v>3</v>
      </c>
      <c r="K377" t="s">
        <v>1439</v>
      </c>
      <c r="L377">
        <v>1339</v>
      </c>
      <c r="N377">
        <v>1007</v>
      </c>
      <c r="O377" t="s">
        <v>231</v>
      </c>
      <c r="P377" t="s">
        <v>231</v>
      </c>
      <c r="Q377">
        <v>1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1</v>
      </c>
      <c r="AD377">
        <v>0</v>
      </c>
      <c r="AE377">
        <v>0</v>
      </c>
      <c r="AF377" t="s">
        <v>3</v>
      </c>
      <c r="AG377">
        <v>0</v>
      </c>
      <c r="AH377">
        <v>3</v>
      </c>
      <c r="AI377">
        <v>-1</v>
      </c>
      <c r="AJ377" t="s">
        <v>3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</row>
    <row r="378" spans="1:44" x14ac:dyDescent="0.2">
      <c r="A378">
        <f>ROW(Source!A416)</f>
        <v>416</v>
      </c>
      <c r="B378">
        <v>72320332</v>
      </c>
      <c r="C378">
        <v>72320299</v>
      </c>
      <c r="D378">
        <v>70491019</v>
      </c>
      <c r="E378">
        <v>118</v>
      </c>
      <c r="F378">
        <v>1</v>
      </c>
      <c r="G378">
        <v>1</v>
      </c>
      <c r="H378">
        <v>1</v>
      </c>
      <c r="I378" t="s">
        <v>1228</v>
      </c>
      <c r="J378" t="s">
        <v>3</v>
      </c>
      <c r="K378" t="s">
        <v>1229</v>
      </c>
      <c r="L378">
        <v>1191</v>
      </c>
      <c r="N378">
        <v>1013</v>
      </c>
      <c r="O378" t="s">
        <v>922</v>
      </c>
      <c r="P378" t="s">
        <v>922</v>
      </c>
      <c r="Q378">
        <v>1</v>
      </c>
      <c r="X378">
        <v>142</v>
      </c>
      <c r="Y378">
        <v>0</v>
      </c>
      <c r="Z378">
        <v>0</v>
      </c>
      <c r="AA378">
        <v>0</v>
      </c>
      <c r="AB378">
        <v>389.48</v>
      </c>
      <c r="AC378">
        <v>0</v>
      </c>
      <c r="AD378">
        <v>1</v>
      </c>
      <c r="AE378">
        <v>1</v>
      </c>
      <c r="AF378" t="s">
        <v>3</v>
      </c>
      <c r="AG378">
        <v>142</v>
      </c>
      <c r="AH378">
        <v>2</v>
      </c>
      <c r="AI378">
        <v>72320332</v>
      </c>
      <c r="AJ378">
        <v>355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</row>
    <row r="379" spans="1:44" x14ac:dyDescent="0.2">
      <c r="A379">
        <f>ROW(Source!A416)</f>
        <v>416</v>
      </c>
      <c r="B379">
        <v>72320333</v>
      </c>
      <c r="C379">
        <v>72320299</v>
      </c>
      <c r="D379">
        <v>70491200</v>
      </c>
      <c r="E379">
        <v>118</v>
      </c>
      <c r="F379">
        <v>1</v>
      </c>
      <c r="G379">
        <v>1</v>
      </c>
      <c r="H379">
        <v>1</v>
      </c>
      <c r="I379" t="s">
        <v>920</v>
      </c>
      <c r="J379" t="s">
        <v>3</v>
      </c>
      <c r="K379" t="s">
        <v>921</v>
      </c>
      <c r="L379">
        <v>1191</v>
      </c>
      <c r="N379">
        <v>1013</v>
      </c>
      <c r="O379" t="s">
        <v>922</v>
      </c>
      <c r="P379" t="s">
        <v>922</v>
      </c>
      <c r="Q379">
        <v>1</v>
      </c>
      <c r="X379">
        <v>23.47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1</v>
      </c>
      <c r="AE379">
        <v>2</v>
      </c>
      <c r="AF379" t="s">
        <v>3</v>
      </c>
      <c r="AG379">
        <v>23.47</v>
      </c>
      <c r="AH379">
        <v>2</v>
      </c>
      <c r="AI379">
        <v>72320333</v>
      </c>
      <c r="AJ379">
        <v>356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</row>
    <row r="380" spans="1:44" x14ac:dyDescent="0.2">
      <c r="A380">
        <f>ROW(Source!A416)</f>
        <v>416</v>
      </c>
      <c r="B380">
        <v>72320334</v>
      </c>
      <c r="C380">
        <v>72320299</v>
      </c>
      <c r="D380">
        <v>70617656</v>
      </c>
      <c r="E380">
        <v>1</v>
      </c>
      <c r="F380">
        <v>1</v>
      </c>
      <c r="G380">
        <v>1</v>
      </c>
      <c r="H380">
        <v>2</v>
      </c>
      <c r="I380" t="s">
        <v>1073</v>
      </c>
      <c r="J380" t="s">
        <v>1074</v>
      </c>
      <c r="K380" t="s">
        <v>1075</v>
      </c>
      <c r="L380">
        <v>1368</v>
      </c>
      <c r="N380">
        <v>1011</v>
      </c>
      <c r="O380" t="s">
        <v>926</v>
      </c>
      <c r="P380" t="s">
        <v>926</v>
      </c>
      <c r="Q380">
        <v>1</v>
      </c>
      <c r="X380">
        <v>22.94</v>
      </c>
      <c r="Y380">
        <v>0</v>
      </c>
      <c r="Z380">
        <v>1682.51</v>
      </c>
      <c r="AA380">
        <v>529.11</v>
      </c>
      <c r="AB380">
        <v>0</v>
      </c>
      <c r="AC380">
        <v>0</v>
      </c>
      <c r="AD380">
        <v>1</v>
      </c>
      <c r="AE380">
        <v>0</v>
      </c>
      <c r="AF380" t="s">
        <v>3</v>
      </c>
      <c r="AG380">
        <v>22.94</v>
      </c>
      <c r="AH380">
        <v>2</v>
      </c>
      <c r="AI380">
        <v>72320334</v>
      </c>
      <c r="AJ380">
        <v>357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</row>
    <row r="381" spans="1:44" x14ac:dyDescent="0.2">
      <c r="A381">
        <f>ROW(Source!A416)</f>
        <v>416</v>
      </c>
      <c r="B381">
        <v>72320335</v>
      </c>
      <c r="C381">
        <v>72320299</v>
      </c>
      <c r="D381">
        <v>70618487</v>
      </c>
      <c r="E381">
        <v>1</v>
      </c>
      <c r="F381">
        <v>1</v>
      </c>
      <c r="G381">
        <v>1</v>
      </c>
      <c r="H381">
        <v>2</v>
      </c>
      <c r="I381" t="s">
        <v>1294</v>
      </c>
      <c r="J381" t="s">
        <v>1295</v>
      </c>
      <c r="K381" t="s">
        <v>1296</v>
      </c>
      <c r="L381">
        <v>1368</v>
      </c>
      <c r="N381">
        <v>1011</v>
      </c>
      <c r="O381" t="s">
        <v>926</v>
      </c>
      <c r="P381" t="s">
        <v>926</v>
      </c>
      <c r="Q381">
        <v>1</v>
      </c>
      <c r="X381">
        <v>0.48</v>
      </c>
      <c r="Y381">
        <v>0</v>
      </c>
      <c r="Z381">
        <v>28.97</v>
      </c>
      <c r="AA381">
        <v>0</v>
      </c>
      <c r="AB381">
        <v>0</v>
      </c>
      <c r="AC381">
        <v>0</v>
      </c>
      <c r="AD381">
        <v>1</v>
      </c>
      <c r="AE381">
        <v>0</v>
      </c>
      <c r="AF381" t="s">
        <v>3</v>
      </c>
      <c r="AG381">
        <v>0.48</v>
      </c>
      <c r="AH381">
        <v>2</v>
      </c>
      <c r="AI381">
        <v>72320335</v>
      </c>
      <c r="AJ381">
        <v>358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</row>
    <row r="382" spans="1:44" x14ac:dyDescent="0.2">
      <c r="A382">
        <f>ROW(Source!A416)</f>
        <v>416</v>
      </c>
      <c r="B382">
        <v>72320336</v>
      </c>
      <c r="C382">
        <v>72320299</v>
      </c>
      <c r="D382">
        <v>70618558</v>
      </c>
      <c r="E382">
        <v>1</v>
      </c>
      <c r="F382">
        <v>1</v>
      </c>
      <c r="G382">
        <v>1</v>
      </c>
      <c r="H382">
        <v>2</v>
      </c>
      <c r="I382" t="s">
        <v>978</v>
      </c>
      <c r="J382" t="s">
        <v>979</v>
      </c>
      <c r="K382" t="s">
        <v>980</v>
      </c>
      <c r="L382">
        <v>1368</v>
      </c>
      <c r="N382">
        <v>1011</v>
      </c>
      <c r="O382" t="s">
        <v>926</v>
      </c>
      <c r="P382" t="s">
        <v>926</v>
      </c>
      <c r="Q382">
        <v>1</v>
      </c>
      <c r="X382">
        <v>0.53</v>
      </c>
      <c r="Y382">
        <v>0</v>
      </c>
      <c r="Z382">
        <v>579.09</v>
      </c>
      <c r="AA382">
        <v>393.89</v>
      </c>
      <c r="AB382">
        <v>0</v>
      </c>
      <c r="AC382">
        <v>0</v>
      </c>
      <c r="AD382">
        <v>1</v>
      </c>
      <c r="AE382">
        <v>0</v>
      </c>
      <c r="AF382" t="s">
        <v>3</v>
      </c>
      <c r="AG382">
        <v>0.53</v>
      </c>
      <c r="AH382">
        <v>2</v>
      </c>
      <c r="AI382">
        <v>72320336</v>
      </c>
      <c r="AJ382">
        <v>359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</row>
    <row r="383" spans="1:44" x14ac:dyDescent="0.2">
      <c r="A383">
        <f>ROW(Source!A416)</f>
        <v>416</v>
      </c>
      <c r="B383">
        <v>72320337</v>
      </c>
      <c r="C383">
        <v>72320299</v>
      </c>
      <c r="D383">
        <v>70618713</v>
      </c>
      <c r="E383">
        <v>1</v>
      </c>
      <c r="F383">
        <v>1</v>
      </c>
      <c r="G383">
        <v>1</v>
      </c>
      <c r="H383">
        <v>2</v>
      </c>
      <c r="I383" t="s">
        <v>1121</v>
      </c>
      <c r="J383" t="s">
        <v>1122</v>
      </c>
      <c r="K383" t="s">
        <v>1123</v>
      </c>
      <c r="L383">
        <v>1368</v>
      </c>
      <c r="N383">
        <v>1011</v>
      </c>
      <c r="O383" t="s">
        <v>926</v>
      </c>
      <c r="P383" t="s">
        <v>926</v>
      </c>
      <c r="Q383">
        <v>1</v>
      </c>
      <c r="X383">
        <v>6.93</v>
      </c>
      <c r="Y383">
        <v>0</v>
      </c>
      <c r="Z383">
        <v>108.92</v>
      </c>
      <c r="AA383">
        <v>0</v>
      </c>
      <c r="AB383">
        <v>0</v>
      </c>
      <c r="AC383">
        <v>0</v>
      </c>
      <c r="AD383">
        <v>1</v>
      </c>
      <c r="AE383">
        <v>0</v>
      </c>
      <c r="AF383" t="s">
        <v>3</v>
      </c>
      <c r="AG383">
        <v>6.93</v>
      </c>
      <c r="AH383">
        <v>2</v>
      </c>
      <c r="AI383">
        <v>72320337</v>
      </c>
      <c r="AJ383">
        <v>360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</row>
    <row r="384" spans="1:44" x14ac:dyDescent="0.2">
      <c r="A384">
        <f>ROW(Source!A416)</f>
        <v>416</v>
      </c>
      <c r="B384">
        <v>72320338</v>
      </c>
      <c r="C384">
        <v>72320299</v>
      </c>
      <c r="D384">
        <v>70568463</v>
      </c>
      <c r="E384">
        <v>1</v>
      </c>
      <c r="F384">
        <v>1</v>
      </c>
      <c r="G384">
        <v>1</v>
      </c>
      <c r="H384">
        <v>3</v>
      </c>
      <c r="I384" t="s">
        <v>1297</v>
      </c>
      <c r="J384" t="s">
        <v>1298</v>
      </c>
      <c r="K384" t="s">
        <v>1299</v>
      </c>
      <c r="L384">
        <v>1348</v>
      </c>
      <c r="N384">
        <v>1009</v>
      </c>
      <c r="O384" t="s">
        <v>236</v>
      </c>
      <c r="P384" t="s">
        <v>236</v>
      </c>
      <c r="Q384">
        <v>1000</v>
      </c>
      <c r="X384">
        <v>1.2E-2</v>
      </c>
      <c r="Y384">
        <v>148198.01999999999</v>
      </c>
      <c r="Z384">
        <v>0</v>
      </c>
      <c r="AA384">
        <v>0</v>
      </c>
      <c r="AB384">
        <v>0</v>
      </c>
      <c r="AC384">
        <v>0</v>
      </c>
      <c r="AD384">
        <v>1</v>
      </c>
      <c r="AE384">
        <v>0</v>
      </c>
      <c r="AF384" t="s">
        <v>3</v>
      </c>
      <c r="AG384">
        <v>1.2E-2</v>
      </c>
      <c r="AH384">
        <v>2</v>
      </c>
      <c r="AI384">
        <v>72320338</v>
      </c>
      <c r="AJ384">
        <v>361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</row>
    <row r="385" spans="1:44" x14ac:dyDescent="0.2">
      <c r="A385">
        <f>ROW(Source!A416)</f>
        <v>416</v>
      </c>
      <c r="B385">
        <v>72320339</v>
      </c>
      <c r="C385">
        <v>72320299</v>
      </c>
      <c r="D385">
        <v>70492450</v>
      </c>
      <c r="E385">
        <v>118</v>
      </c>
      <c r="F385">
        <v>1</v>
      </c>
      <c r="G385">
        <v>1</v>
      </c>
      <c r="H385">
        <v>3</v>
      </c>
      <c r="I385" t="s">
        <v>1397</v>
      </c>
      <c r="J385" t="s">
        <v>3</v>
      </c>
      <c r="K385" t="s">
        <v>1398</v>
      </c>
      <c r="L385">
        <v>1339</v>
      </c>
      <c r="N385">
        <v>1007</v>
      </c>
      <c r="O385" t="s">
        <v>231</v>
      </c>
      <c r="P385" t="s">
        <v>231</v>
      </c>
      <c r="Q385">
        <v>1</v>
      </c>
      <c r="X385">
        <v>1.38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 t="s">
        <v>3</v>
      </c>
      <c r="AG385">
        <v>1.38</v>
      </c>
      <c r="AH385">
        <v>3</v>
      </c>
      <c r="AI385">
        <v>-1</v>
      </c>
      <c r="AJ385" t="s">
        <v>3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</row>
    <row r="386" spans="1:44" x14ac:dyDescent="0.2">
      <c r="A386">
        <f>ROW(Source!A416)</f>
        <v>416</v>
      </c>
      <c r="B386">
        <v>72320340</v>
      </c>
      <c r="C386">
        <v>72320299</v>
      </c>
      <c r="D386">
        <v>70571719</v>
      </c>
      <c r="E386">
        <v>1</v>
      </c>
      <c r="F386">
        <v>1</v>
      </c>
      <c r="G386">
        <v>1</v>
      </c>
      <c r="H386">
        <v>3</v>
      </c>
      <c r="I386" t="s">
        <v>1300</v>
      </c>
      <c r="J386" t="s">
        <v>1301</v>
      </c>
      <c r="K386" t="s">
        <v>1302</v>
      </c>
      <c r="L386">
        <v>1339</v>
      </c>
      <c r="N386">
        <v>1007</v>
      </c>
      <c r="O386" t="s">
        <v>231</v>
      </c>
      <c r="P386" t="s">
        <v>231</v>
      </c>
      <c r="Q386">
        <v>1</v>
      </c>
      <c r="X386">
        <v>8.9999999999999993E-3</v>
      </c>
      <c r="Y386">
        <v>3486.8</v>
      </c>
      <c r="Z386">
        <v>0</v>
      </c>
      <c r="AA386">
        <v>0</v>
      </c>
      <c r="AB386">
        <v>0</v>
      </c>
      <c r="AC386">
        <v>0</v>
      </c>
      <c r="AD386">
        <v>1</v>
      </c>
      <c r="AE386">
        <v>0</v>
      </c>
      <c r="AF386" t="s">
        <v>3</v>
      </c>
      <c r="AG386">
        <v>8.9999999999999993E-3</v>
      </c>
      <c r="AH386">
        <v>2</v>
      </c>
      <c r="AI386">
        <v>72320340</v>
      </c>
      <c r="AJ386">
        <v>362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</row>
    <row r="387" spans="1:44" x14ac:dyDescent="0.2">
      <c r="A387">
        <f>ROW(Source!A416)</f>
        <v>416</v>
      </c>
      <c r="B387">
        <v>72320341</v>
      </c>
      <c r="C387">
        <v>72320299</v>
      </c>
      <c r="D387">
        <v>70492955</v>
      </c>
      <c r="E387">
        <v>118</v>
      </c>
      <c r="F387">
        <v>1</v>
      </c>
      <c r="G387">
        <v>1</v>
      </c>
      <c r="H387">
        <v>3</v>
      </c>
      <c r="I387" t="s">
        <v>1440</v>
      </c>
      <c r="J387" t="s">
        <v>3</v>
      </c>
      <c r="K387" t="s">
        <v>1441</v>
      </c>
      <c r="L387">
        <v>1371</v>
      </c>
      <c r="N387">
        <v>1013</v>
      </c>
      <c r="O387" t="s">
        <v>118</v>
      </c>
      <c r="P387" t="s">
        <v>118</v>
      </c>
      <c r="Q387">
        <v>1</v>
      </c>
      <c r="X387">
        <v>33.299999999999997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 t="s">
        <v>3</v>
      </c>
      <c r="AG387">
        <v>33.299999999999997</v>
      </c>
      <c r="AH387">
        <v>3</v>
      </c>
      <c r="AI387">
        <v>-1</v>
      </c>
      <c r="AJ387" t="s">
        <v>3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</row>
    <row r="388" spans="1:44" x14ac:dyDescent="0.2">
      <c r="A388">
        <f>ROW(Source!A416)</f>
        <v>416</v>
      </c>
      <c r="B388">
        <v>72320342</v>
      </c>
      <c r="C388">
        <v>72320299</v>
      </c>
      <c r="D388">
        <v>70573466</v>
      </c>
      <c r="E388">
        <v>1</v>
      </c>
      <c r="F388">
        <v>1</v>
      </c>
      <c r="G388">
        <v>1</v>
      </c>
      <c r="H388">
        <v>3</v>
      </c>
      <c r="I388" t="s">
        <v>1303</v>
      </c>
      <c r="J388" t="s">
        <v>1304</v>
      </c>
      <c r="K388" t="s">
        <v>1305</v>
      </c>
      <c r="L388">
        <v>1407</v>
      </c>
      <c r="N388">
        <v>1013</v>
      </c>
      <c r="O388" t="s">
        <v>1182</v>
      </c>
      <c r="P388" t="s">
        <v>1182</v>
      </c>
      <c r="Q388">
        <v>1</v>
      </c>
      <c r="X388">
        <v>2.1000000000000001E-2</v>
      </c>
      <c r="Y388">
        <v>14803.89</v>
      </c>
      <c r="Z388">
        <v>0</v>
      </c>
      <c r="AA388">
        <v>0</v>
      </c>
      <c r="AB388">
        <v>0</v>
      </c>
      <c r="AC388">
        <v>0</v>
      </c>
      <c r="AD388">
        <v>1</v>
      </c>
      <c r="AE388">
        <v>0</v>
      </c>
      <c r="AF388" t="s">
        <v>3</v>
      </c>
      <c r="AG388">
        <v>2.1000000000000001E-2</v>
      </c>
      <c r="AH388">
        <v>2</v>
      </c>
      <c r="AI388">
        <v>72320342</v>
      </c>
      <c r="AJ388">
        <v>363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</row>
    <row r="389" spans="1:44" x14ac:dyDescent="0.2">
      <c r="A389">
        <f>ROW(Source!A416)</f>
        <v>416</v>
      </c>
      <c r="B389">
        <v>72320343</v>
      </c>
      <c r="C389">
        <v>72320299</v>
      </c>
      <c r="D389">
        <v>70574470</v>
      </c>
      <c r="E389">
        <v>1</v>
      </c>
      <c r="F389">
        <v>1</v>
      </c>
      <c r="G389">
        <v>1</v>
      </c>
      <c r="H389">
        <v>3</v>
      </c>
      <c r="I389" t="s">
        <v>551</v>
      </c>
      <c r="J389" t="s">
        <v>553</v>
      </c>
      <c r="K389" t="s">
        <v>552</v>
      </c>
      <c r="L389">
        <v>1348</v>
      </c>
      <c r="N389">
        <v>1009</v>
      </c>
      <c r="O389" t="s">
        <v>236</v>
      </c>
      <c r="P389" t="s">
        <v>236</v>
      </c>
      <c r="Q389">
        <v>1000</v>
      </c>
      <c r="X389">
        <v>2E-3</v>
      </c>
      <c r="Y389">
        <v>105278.81</v>
      </c>
      <c r="Z389">
        <v>0</v>
      </c>
      <c r="AA389">
        <v>0</v>
      </c>
      <c r="AB389">
        <v>0</v>
      </c>
      <c r="AC389">
        <v>0</v>
      </c>
      <c r="AD389">
        <v>1</v>
      </c>
      <c r="AE389">
        <v>0</v>
      </c>
      <c r="AF389" t="s">
        <v>3</v>
      </c>
      <c r="AG389">
        <v>2E-3</v>
      </c>
      <c r="AH389">
        <v>2</v>
      </c>
      <c r="AI389">
        <v>72320343</v>
      </c>
      <c r="AJ389">
        <v>364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</row>
    <row r="390" spans="1:44" x14ac:dyDescent="0.2">
      <c r="A390">
        <f>ROW(Source!A416)</f>
        <v>416</v>
      </c>
      <c r="B390">
        <v>72320344</v>
      </c>
      <c r="C390">
        <v>72320299</v>
      </c>
      <c r="D390">
        <v>70493803</v>
      </c>
      <c r="E390">
        <v>118</v>
      </c>
      <c r="F390">
        <v>1</v>
      </c>
      <c r="G390">
        <v>1</v>
      </c>
      <c r="H390">
        <v>3</v>
      </c>
      <c r="I390" t="s">
        <v>1442</v>
      </c>
      <c r="J390" t="s">
        <v>3</v>
      </c>
      <c r="K390" t="s">
        <v>1443</v>
      </c>
      <c r="L390">
        <v>1327</v>
      </c>
      <c r="N390">
        <v>1005</v>
      </c>
      <c r="O390" t="s">
        <v>1070</v>
      </c>
      <c r="P390" t="s">
        <v>1070</v>
      </c>
      <c r="Q390">
        <v>1</v>
      </c>
      <c r="X390">
        <v>143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 t="s">
        <v>3</v>
      </c>
      <c r="AG390">
        <v>143</v>
      </c>
      <c r="AH390">
        <v>3</v>
      </c>
      <c r="AI390">
        <v>-1</v>
      </c>
      <c r="AJ390" t="s">
        <v>3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</row>
    <row r="391" spans="1:44" x14ac:dyDescent="0.2">
      <c r="A391">
        <f>ROW(Source!A416)</f>
        <v>416</v>
      </c>
      <c r="B391">
        <v>72320345</v>
      </c>
      <c r="C391">
        <v>72320299</v>
      </c>
      <c r="D391">
        <v>70576459</v>
      </c>
      <c r="E391">
        <v>1</v>
      </c>
      <c r="F391">
        <v>1</v>
      </c>
      <c r="G391">
        <v>1</v>
      </c>
      <c r="H391">
        <v>3</v>
      </c>
      <c r="I391" t="s">
        <v>1306</v>
      </c>
      <c r="J391" t="s">
        <v>1307</v>
      </c>
      <c r="K391" t="s">
        <v>1308</v>
      </c>
      <c r="L391">
        <v>1348</v>
      </c>
      <c r="N391">
        <v>1009</v>
      </c>
      <c r="O391" t="s">
        <v>236</v>
      </c>
      <c r="P391" t="s">
        <v>236</v>
      </c>
      <c r="Q391">
        <v>1000</v>
      </c>
      <c r="X391">
        <v>1E-3</v>
      </c>
      <c r="Y391">
        <v>88783.86</v>
      </c>
      <c r="Z391">
        <v>0</v>
      </c>
      <c r="AA391">
        <v>0</v>
      </c>
      <c r="AB391">
        <v>0</v>
      </c>
      <c r="AC391">
        <v>0</v>
      </c>
      <c r="AD391">
        <v>1</v>
      </c>
      <c r="AE391">
        <v>0</v>
      </c>
      <c r="AF391" t="s">
        <v>3</v>
      </c>
      <c r="AG391">
        <v>1E-3</v>
      </c>
      <c r="AH391">
        <v>2</v>
      </c>
      <c r="AI391">
        <v>72320345</v>
      </c>
      <c r="AJ391">
        <v>365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</row>
    <row r="392" spans="1:44" x14ac:dyDescent="0.2">
      <c r="A392">
        <f>ROW(Source!A420)</f>
        <v>420</v>
      </c>
      <c r="B392">
        <v>72315245</v>
      </c>
      <c r="C392">
        <v>72315236</v>
      </c>
      <c r="D392">
        <v>20056683</v>
      </c>
      <c r="E392">
        <v>118</v>
      </c>
      <c r="F392">
        <v>1</v>
      </c>
      <c r="G392">
        <v>1</v>
      </c>
      <c r="H392">
        <v>1</v>
      </c>
      <c r="I392" t="s">
        <v>1010</v>
      </c>
      <c r="J392" t="s">
        <v>3</v>
      </c>
      <c r="K392" t="s">
        <v>1011</v>
      </c>
      <c r="L392">
        <v>1191</v>
      </c>
      <c r="N392">
        <v>1013</v>
      </c>
      <c r="O392" t="s">
        <v>922</v>
      </c>
      <c r="P392" t="s">
        <v>922</v>
      </c>
      <c r="Q392">
        <v>1</v>
      </c>
      <c r="X392">
        <v>5.31</v>
      </c>
      <c r="Y392">
        <v>0</v>
      </c>
      <c r="Z392">
        <v>0</v>
      </c>
      <c r="AA392">
        <v>0</v>
      </c>
      <c r="AB392">
        <v>435.05</v>
      </c>
      <c r="AC392">
        <v>0</v>
      </c>
      <c r="AD392">
        <v>1</v>
      </c>
      <c r="AE392">
        <v>1</v>
      </c>
      <c r="AF392" t="s">
        <v>430</v>
      </c>
      <c r="AG392">
        <v>10.62</v>
      </c>
      <c r="AH392">
        <v>2</v>
      </c>
      <c r="AI392">
        <v>72315237</v>
      </c>
      <c r="AJ392">
        <v>366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</row>
    <row r="393" spans="1:44" x14ac:dyDescent="0.2">
      <c r="A393">
        <f>ROW(Source!A420)</f>
        <v>420</v>
      </c>
      <c r="B393">
        <v>72315246</v>
      </c>
      <c r="C393">
        <v>72315236</v>
      </c>
      <c r="D393">
        <v>20049115</v>
      </c>
      <c r="E393">
        <v>118</v>
      </c>
      <c r="F393">
        <v>1</v>
      </c>
      <c r="G393">
        <v>1</v>
      </c>
      <c r="H393">
        <v>1</v>
      </c>
      <c r="I393" t="s">
        <v>920</v>
      </c>
      <c r="J393" t="s">
        <v>3</v>
      </c>
      <c r="K393" t="s">
        <v>921</v>
      </c>
      <c r="L393">
        <v>1191</v>
      </c>
      <c r="N393">
        <v>1013</v>
      </c>
      <c r="O393" t="s">
        <v>922</v>
      </c>
      <c r="P393" t="s">
        <v>922</v>
      </c>
      <c r="Q393">
        <v>1</v>
      </c>
      <c r="X393">
        <v>0.02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1</v>
      </c>
      <c r="AE393">
        <v>2</v>
      </c>
      <c r="AF393" t="s">
        <v>430</v>
      </c>
      <c r="AG393">
        <v>0.04</v>
      </c>
      <c r="AH393">
        <v>2</v>
      </c>
      <c r="AI393">
        <v>72315238</v>
      </c>
      <c r="AJ393">
        <v>367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</row>
    <row r="394" spans="1:44" x14ac:dyDescent="0.2">
      <c r="A394">
        <f>ROW(Source!A420)</f>
        <v>420</v>
      </c>
      <c r="B394">
        <v>72315247</v>
      </c>
      <c r="C394">
        <v>72315236</v>
      </c>
      <c r="D394">
        <v>70617795</v>
      </c>
      <c r="E394">
        <v>1</v>
      </c>
      <c r="F394">
        <v>1</v>
      </c>
      <c r="G394">
        <v>1</v>
      </c>
      <c r="H394">
        <v>2</v>
      </c>
      <c r="I394" t="s">
        <v>1265</v>
      </c>
      <c r="J394" t="s">
        <v>1266</v>
      </c>
      <c r="K394" t="s">
        <v>1267</v>
      </c>
      <c r="L394">
        <v>1368</v>
      </c>
      <c r="N394">
        <v>1011</v>
      </c>
      <c r="O394" t="s">
        <v>926</v>
      </c>
      <c r="P394" t="s">
        <v>926</v>
      </c>
      <c r="Q394">
        <v>1</v>
      </c>
      <c r="X394">
        <v>0.01</v>
      </c>
      <c r="Y394">
        <v>0</v>
      </c>
      <c r="Z394">
        <v>6.62</v>
      </c>
      <c r="AA394">
        <v>0</v>
      </c>
      <c r="AB394">
        <v>0</v>
      </c>
      <c r="AC394">
        <v>0</v>
      </c>
      <c r="AD394">
        <v>1</v>
      </c>
      <c r="AE394">
        <v>0</v>
      </c>
      <c r="AF394" t="s">
        <v>430</v>
      </c>
      <c r="AG394">
        <v>0.02</v>
      </c>
      <c r="AH394">
        <v>2</v>
      </c>
      <c r="AI394">
        <v>72315239</v>
      </c>
      <c r="AJ394">
        <v>368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</row>
    <row r="395" spans="1:44" x14ac:dyDescent="0.2">
      <c r="A395">
        <f>ROW(Source!A420)</f>
        <v>420</v>
      </c>
      <c r="B395">
        <v>72315248</v>
      </c>
      <c r="C395">
        <v>72315236</v>
      </c>
      <c r="D395">
        <v>70617813</v>
      </c>
      <c r="E395">
        <v>1</v>
      </c>
      <c r="F395">
        <v>1</v>
      </c>
      <c r="G395">
        <v>1</v>
      </c>
      <c r="H395">
        <v>2</v>
      </c>
      <c r="I395" t="s">
        <v>1132</v>
      </c>
      <c r="J395" t="s">
        <v>1133</v>
      </c>
      <c r="K395" t="s">
        <v>1134</v>
      </c>
      <c r="L395">
        <v>1368</v>
      </c>
      <c r="N395">
        <v>1011</v>
      </c>
      <c r="O395" t="s">
        <v>926</v>
      </c>
      <c r="P395" t="s">
        <v>926</v>
      </c>
      <c r="Q395">
        <v>1</v>
      </c>
      <c r="X395">
        <v>0.01</v>
      </c>
      <c r="Y395">
        <v>0</v>
      </c>
      <c r="Z395">
        <v>1647.51</v>
      </c>
      <c r="AA395">
        <v>452.68</v>
      </c>
      <c r="AB395">
        <v>0</v>
      </c>
      <c r="AC395">
        <v>0</v>
      </c>
      <c r="AD395">
        <v>1</v>
      </c>
      <c r="AE395">
        <v>0</v>
      </c>
      <c r="AF395" t="s">
        <v>430</v>
      </c>
      <c r="AG395">
        <v>0.02</v>
      </c>
      <c r="AH395">
        <v>2</v>
      </c>
      <c r="AI395">
        <v>72315240</v>
      </c>
      <c r="AJ395">
        <v>369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</row>
    <row r="396" spans="1:44" x14ac:dyDescent="0.2">
      <c r="A396">
        <f>ROW(Source!A420)</f>
        <v>420</v>
      </c>
      <c r="B396">
        <v>72315249</v>
      </c>
      <c r="C396">
        <v>72315236</v>
      </c>
      <c r="D396">
        <v>70618558</v>
      </c>
      <c r="E396">
        <v>1</v>
      </c>
      <c r="F396">
        <v>1</v>
      </c>
      <c r="G396">
        <v>1</v>
      </c>
      <c r="H396">
        <v>2</v>
      </c>
      <c r="I396" t="s">
        <v>978</v>
      </c>
      <c r="J396" t="s">
        <v>979</v>
      </c>
      <c r="K396" t="s">
        <v>980</v>
      </c>
      <c r="L396">
        <v>1368</v>
      </c>
      <c r="N396">
        <v>1011</v>
      </c>
      <c r="O396" t="s">
        <v>926</v>
      </c>
      <c r="P396" t="s">
        <v>926</v>
      </c>
      <c r="Q396">
        <v>1</v>
      </c>
      <c r="X396">
        <v>0.01</v>
      </c>
      <c r="Y396">
        <v>0</v>
      </c>
      <c r="Z396">
        <v>579.09</v>
      </c>
      <c r="AA396">
        <v>393.89</v>
      </c>
      <c r="AB396">
        <v>0</v>
      </c>
      <c r="AC396">
        <v>0</v>
      </c>
      <c r="AD396">
        <v>1</v>
      </c>
      <c r="AE396">
        <v>0</v>
      </c>
      <c r="AF396" t="s">
        <v>430</v>
      </c>
      <c r="AG396">
        <v>0.02</v>
      </c>
      <c r="AH396">
        <v>2</v>
      </c>
      <c r="AI396">
        <v>72315241</v>
      </c>
      <c r="AJ396">
        <v>370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</row>
    <row r="397" spans="1:44" x14ac:dyDescent="0.2">
      <c r="A397">
        <f>ROW(Source!A420)</f>
        <v>420</v>
      </c>
      <c r="B397">
        <v>72315250</v>
      </c>
      <c r="C397">
        <v>72315236</v>
      </c>
      <c r="D397">
        <v>70619123</v>
      </c>
      <c r="E397">
        <v>1</v>
      </c>
      <c r="F397">
        <v>1</v>
      </c>
      <c r="G397">
        <v>1</v>
      </c>
      <c r="H397">
        <v>2</v>
      </c>
      <c r="I397" t="s">
        <v>948</v>
      </c>
      <c r="J397" t="s">
        <v>949</v>
      </c>
      <c r="K397" t="s">
        <v>950</v>
      </c>
      <c r="L397">
        <v>1368</v>
      </c>
      <c r="N397">
        <v>1011</v>
      </c>
      <c r="O397" t="s">
        <v>926</v>
      </c>
      <c r="P397" t="s">
        <v>926</v>
      </c>
      <c r="Q397">
        <v>1</v>
      </c>
      <c r="X397">
        <v>1.1200000000000001</v>
      </c>
      <c r="Y397">
        <v>0</v>
      </c>
      <c r="Z397">
        <v>4.5199999999999996</v>
      </c>
      <c r="AA397">
        <v>0</v>
      </c>
      <c r="AB397">
        <v>0</v>
      </c>
      <c r="AC397">
        <v>0</v>
      </c>
      <c r="AD397">
        <v>1</v>
      </c>
      <c r="AE397">
        <v>0</v>
      </c>
      <c r="AF397" t="s">
        <v>430</v>
      </c>
      <c r="AG397">
        <v>2.2400000000000002</v>
      </c>
      <c r="AH397">
        <v>2</v>
      </c>
      <c r="AI397">
        <v>72315242</v>
      </c>
      <c r="AJ397">
        <v>371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</row>
    <row r="398" spans="1:44" x14ac:dyDescent="0.2">
      <c r="A398">
        <f>ROW(Source!A420)</f>
        <v>420</v>
      </c>
      <c r="B398">
        <v>72315251</v>
      </c>
      <c r="C398">
        <v>72315236</v>
      </c>
      <c r="D398">
        <v>70495052</v>
      </c>
      <c r="E398">
        <v>118</v>
      </c>
      <c r="F398">
        <v>1</v>
      </c>
      <c r="G398">
        <v>1</v>
      </c>
      <c r="H398">
        <v>3</v>
      </c>
      <c r="I398" t="s">
        <v>1432</v>
      </c>
      <c r="J398" t="s">
        <v>3</v>
      </c>
      <c r="K398" t="s">
        <v>1433</v>
      </c>
      <c r="L398">
        <v>1348</v>
      </c>
      <c r="N398">
        <v>1009</v>
      </c>
      <c r="O398" t="s">
        <v>236</v>
      </c>
      <c r="P398" t="s">
        <v>236</v>
      </c>
      <c r="Q398">
        <v>1000</v>
      </c>
      <c r="X398">
        <v>0.01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 t="s">
        <v>430</v>
      </c>
      <c r="AG398">
        <v>0.02</v>
      </c>
      <c r="AH398">
        <v>3</v>
      </c>
      <c r="AI398">
        <v>-1</v>
      </c>
      <c r="AJ398" t="s">
        <v>3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</row>
    <row r="399" spans="1:44" x14ac:dyDescent="0.2">
      <c r="A399">
        <f>ROW(Source!A420)</f>
        <v>420</v>
      </c>
      <c r="B399">
        <v>72315252</v>
      </c>
      <c r="C399">
        <v>72315236</v>
      </c>
      <c r="D399">
        <v>70495285</v>
      </c>
      <c r="E399">
        <v>118</v>
      </c>
      <c r="F399">
        <v>1</v>
      </c>
      <c r="G399">
        <v>1</v>
      </c>
      <c r="H399">
        <v>3</v>
      </c>
      <c r="I399" t="s">
        <v>1434</v>
      </c>
      <c r="J399" t="s">
        <v>3</v>
      </c>
      <c r="K399" t="s">
        <v>1435</v>
      </c>
      <c r="L399">
        <v>1348</v>
      </c>
      <c r="N399">
        <v>1009</v>
      </c>
      <c r="O399" t="s">
        <v>236</v>
      </c>
      <c r="P399" t="s">
        <v>236</v>
      </c>
      <c r="Q399">
        <v>1000</v>
      </c>
      <c r="X399">
        <v>2E-3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 t="s">
        <v>430</v>
      </c>
      <c r="AG399">
        <v>4.0000000000000001E-3</v>
      </c>
      <c r="AH399">
        <v>3</v>
      </c>
      <c r="AI399">
        <v>-1</v>
      </c>
      <c r="AJ399" t="s">
        <v>3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</row>
    <row r="400" spans="1:44" x14ac:dyDescent="0.2">
      <c r="A400">
        <f>ROW(Source!A423)</f>
        <v>423</v>
      </c>
      <c r="B400">
        <v>72315264</v>
      </c>
      <c r="C400">
        <v>72315255</v>
      </c>
      <c r="D400">
        <v>20049167</v>
      </c>
      <c r="E400">
        <v>118</v>
      </c>
      <c r="F400">
        <v>1</v>
      </c>
      <c r="G400">
        <v>1</v>
      </c>
      <c r="H400">
        <v>1</v>
      </c>
      <c r="I400" t="s">
        <v>1042</v>
      </c>
      <c r="J400" t="s">
        <v>3</v>
      </c>
      <c r="K400" t="s">
        <v>1043</v>
      </c>
      <c r="L400">
        <v>1191</v>
      </c>
      <c r="N400">
        <v>1013</v>
      </c>
      <c r="O400" t="s">
        <v>922</v>
      </c>
      <c r="P400" t="s">
        <v>922</v>
      </c>
      <c r="Q400">
        <v>1</v>
      </c>
      <c r="X400">
        <v>2.54</v>
      </c>
      <c r="Y400">
        <v>0</v>
      </c>
      <c r="Z400">
        <v>0</v>
      </c>
      <c r="AA400">
        <v>0</v>
      </c>
      <c r="AB400">
        <v>371.85</v>
      </c>
      <c r="AC400">
        <v>0</v>
      </c>
      <c r="AD400">
        <v>1</v>
      </c>
      <c r="AE400">
        <v>1</v>
      </c>
      <c r="AF400" t="s">
        <v>430</v>
      </c>
      <c r="AG400">
        <v>5.08</v>
      </c>
      <c r="AH400">
        <v>2</v>
      </c>
      <c r="AI400">
        <v>72315256</v>
      </c>
      <c r="AJ400">
        <v>374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</row>
    <row r="401" spans="1:44" x14ac:dyDescent="0.2">
      <c r="A401">
        <f>ROW(Source!A423)</f>
        <v>423</v>
      </c>
      <c r="B401">
        <v>72315265</v>
      </c>
      <c r="C401">
        <v>72315255</v>
      </c>
      <c r="D401">
        <v>20049115</v>
      </c>
      <c r="E401">
        <v>118</v>
      </c>
      <c r="F401">
        <v>1</v>
      </c>
      <c r="G401">
        <v>1</v>
      </c>
      <c r="H401">
        <v>1</v>
      </c>
      <c r="I401" t="s">
        <v>920</v>
      </c>
      <c r="J401" t="s">
        <v>3</v>
      </c>
      <c r="K401" t="s">
        <v>921</v>
      </c>
      <c r="L401">
        <v>1191</v>
      </c>
      <c r="N401">
        <v>1013</v>
      </c>
      <c r="O401" t="s">
        <v>922</v>
      </c>
      <c r="P401" t="s">
        <v>922</v>
      </c>
      <c r="Q401">
        <v>1</v>
      </c>
      <c r="X401">
        <v>0.02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1</v>
      </c>
      <c r="AE401">
        <v>2</v>
      </c>
      <c r="AF401" t="s">
        <v>430</v>
      </c>
      <c r="AG401">
        <v>0.04</v>
      </c>
      <c r="AH401">
        <v>2</v>
      </c>
      <c r="AI401">
        <v>72315257</v>
      </c>
      <c r="AJ401">
        <v>375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</row>
    <row r="402" spans="1:44" x14ac:dyDescent="0.2">
      <c r="A402">
        <f>ROW(Source!A423)</f>
        <v>423</v>
      </c>
      <c r="B402">
        <v>72315266</v>
      </c>
      <c r="C402">
        <v>72315255</v>
      </c>
      <c r="D402">
        <v>70617795</v>
      </c>
      <c r="E402">
        <v>1</v>
      </c>
      <c r="F402">
        <v>1</v>
      </c>
      <c r="G402">
        <v>1</v>
      </c>
      <c r="H402">
        <v>2</v>
      </c>
      <c r="I402" t="s">
        <v>1265</v>
      </c>
      <c r="J402" t="s">
        <v>1266</v>
      </c>
      <c r="K402" t="s">
        <v>1267</v>
      </c>
      <c r="L402">
        <v>1368</v>
      </c>
      <c r="N402">
        <v>1011</v>
      </c>
      <c r="O402" t="s">
        <v>926</v>
      </c>
      <c r="P402" t="s">
        <v>926</v>
      </c>
      <c r="Q402">
        <v>1</v>
      </c>
      <c r="X402">
        <v>0.01</v>
      </c>
      <c r="Y402">
        <v>0</v>
      </c>
      <c r="Z402">
        <v>6.62</v>
      </c>
      <c r="AA402">
        <v>0</v>
      </c>
      <c r="AB402">
        <v>0</v>
      </c>
      <c r="AC402">
        <v>0</v>
      </c>
      <c r="AD402">
        <v>1</v>
      </c>
      <c r="AE402">
        <v>0</v>
      </c>
      <c r="AF402" t="s">
        <v>430</v>
      </c>
      <c r="AG402">
        <v>0.02</v>
      </c>
      <c r="AH402">
        <v>2</v>
      </c>
      <c r="AI402">
        <v>72315258</v>
      </c>
      <c r="AJ402">
        <v>376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</row>
    <row r="403" spans="1:44" x14ac:dyDescent="0.2">
      <c r="A403">
        <f>ROW(Source!A423)</f>
        <v>423</v>
      </c>
      <c r="B403">
        <v>72315267</v>
      </c>
      <c r="C403">
        <v>72315255</v>
      </c>
      <c r="D403">
        <v>70617813</v>
      </c>
      <c r="E403">
        <v>1</v>
      </c>
      <c r="F403">
        <v>1</v>
      </c>
      <c r="G403">
        <v>1</v>
      </c>
      <c r="H403">
        <v>2</v>
      </c>
      <c r="I403" t="s">
        <v>1132</v>
      </c>
      <c r="J403" t="s">
        <v>1133</v>
      </c>
      <c r="K403" t="s">
        <v>1134</v>
      </c>
      <c r="L403">
        <v>1368</v>
      </c>
      <c r="N403">
        <v>1011</v>
      </c>
      <c r="O403" t="s">
        <v>926</v>
      </c>
      <c r="P403" t="s">
        <v>926</v>
      </c>
      <c r="Q403">
        <v>1</v>
      </c>
      <c r="X403">
        <v>0.01</v>
      </c>
      <c r="Y403">
        <v>0</v>
      </c>
      <c r="Z403">
        <v>1647.51</v>
      </c>
      <c r="AA403">
        <v>452.68</v>
      </c>
      <c r="AB403">
        <v>0</v>
      </c>
      <c r="AC403">
        <v>0</v>
      </c>
      <c r="AD403">
        <v>1</v>
      </c>
      <c r="AE403">
        <v>0</v>
      </c>
      <c r="AF403" t="s">
        <v>430</v>
      </c>
      <c r="AG403">
        <v>0.02</v>
      </c>
      <c r="AH403">
        <v>2</v>
      </c>
      <c r="AI403">
        <v>72315259</v>
      </c>
      <c r="AJ403">
        <v>377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</row>
    <row r="404" spans="1:44" x14ac:dyDescent="0.2">
      <c r="A404">
        <f>ROW(Source!A423)</f>
        <v>423</v>
      </c>
      <c r="B404">
        <v>72315268</v>
      </c>
      <c r="C404">
        <v>72315255</v>
      </c>
      <c r="D404">
        <v>70618558</v>
      </c>
      <c r="E404">
        <v>1</v>
      </c>
      <c r="F404">
        <v>1</v>
      </c>
      <c r="G404">
        <v>1</v>
      </c>
      <c r="H404">
        <v>2</v>
      </c>
      <c r="I404" t="s">
        <v>978</v>
      </c>
      <c r="J404" t="s">
        <v>979</v>
      </c>
      <c r="K404" t="s">
        <v>980</v>
      </c>
      <c r="L404">
        <v>1368</v>
      </c>
      <c r="N404">
        <v>1011</v>
      </c>
      <c r="O404" t="s">
        <v>926</v>
      </c>
      <c r="P404" t="s">
        <v>926</v>
      </c>
      <c r="Q404">
        <v>1</v>
      </c>
      <c r="X404">
        <v>0.01</v>
      </c>
      <c r="Y404">
        <v>0</v>
      </c>
      <c r="Z404">
        <v>579.09</v>
      </c>
      <c r="AA404">
        <v>393.89</v>
      </c>
      <c r="AB404">
        <v>0</v>
      </c>
      <c r="AC404">
        <v>0</v>
      </c>
      <c r="AD404">
        <v>1</v>
      </c>
      <c r="AE404">
        <v>0</v>
      </c>
      <c r="AF404" t="s">
        <v>430</v>
      </c>
      <c r="AG404">
        <v>0.02</v>
      </c>
      <c r="AH404">
        <v>2</v>
      </c>
      <c r="AI404">
        <v>72315260</v>
      </c>
      <c r="AJ404">
        <v>378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</row>
    <row r="405" spans="1:44" x14ac:dyDescent="0.2">
      <c r="A405">
        <f>ROW(Source!A423)</f>
        <v>423</v>
      </c>
      <c r="B405">
        <v>72315269</v>
      </c>
      <c r="C405">
        <v>72315255</v>
      </c>
      <c r="D405">
        <v>70619123</v>
      </c>
      <c r="E405">
        <v>1</v>
      </c>
      <c r="F405">
        <v>1</v>
      </c>
      <c r="G405">
        <v>1</v>
      </c>
      <c r="H405">
        <v>2</v>
      </c>
      <c r="I405" t="s">
        <v>948</v>
      </c>
      <c r="J405" t="s">
        <v>949</v>
      </c>
      <c r="K405" t="s">
        <v>950</v>
      </c>
      <c r="L405">
        <v>1368</v>
      </c>
      <c r="N405">
        <v>1011</v>
      </c>
      <c r="O405" t="s">
        <v>926</v>
      </c>
      <c r="P405" t="s">
        <v>926</v>
      </c>
      <c r="Q405">
        <v>1</v>
      </c>
      <c r="X405">
        <v>1.1200000000000001</v>
      </c>
      <c r="Y405">
        <v>0</v>
      </c>
      <c r="Z405">
        <v>4.5199999999999996</v>
      </c>
      <c r="AA405">
        <v>0</v>
      </c>
      <c r="AB405">
        <v>0</v>
      </c>
      <c r="AC405">
        <v>0</v>
      </c>
      <c r="AD405">
        <v>1</v>
      </c>
      <c r="AE405">
        <v>0</v>
      </c>
      <c r="AF405" t="s">
        <v>430</v>
      </c>
      <c r="AG405">
        <v>2.2400000000000002</v>
      </c>
      <c r="AH405">
        <v>2</v>
      </c>
      <c r="AI405">
        <v>72315261</v>
      </c>
      <c r="AJ405">
        <v>379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</row>
    <row r="406" spans="1:44" x14ac:dyDescent="0.2">
      <c r="A406">
        <f>ROW(Source!A423)</f>
        <v>423</v>
      </c>
      <c r="B406">
        <v>72315270</v>
      </c>
      <c r="C406">
        <v>72315255</v>
      </c>
      <c r="D406">
        <v>70495164</v>
      </c>
      <c r="E406">
        <v>118</v>
      </c>
      <c r="F406">
        <v>1</v>
      </c>
      <c r="G406">
        <v>1</v>
      </c>
      <c r="H406">
        <v>3</v>
      </c>
      <c r="I406" t="s">
        <v>1444</v>
      </c>
      <c r="J406" t="s">
        <v>3</v>
      </c>
      <c r="K406" t="s">
        <v>1445</v>
      </c>
      <c r="L406">
        <v>1348</v>
      </c>
      <c r="N406">
        <v>1009</v>
      </c>
      <c r="O406" t="s">
        <v>236</v>
      </c>
      <c r="P406" t="s">
        <v>236</v>
      </c>
      <c r="Q406">
        <v>1000</v>
      </c>
      <c r="X406">
        <v>9.4999999999999998E-3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 t="s">
        <v>430</v>
      </c>
      <c r="AG406">
        <v>1.9E-2</v>
      </c>
      <c r="AH406">
        <v>3</v>
      </c>
      <c r="AI406">
        <v>-1</v>
      </c>
      <c r="AJ406" t="s">
        <v>3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</row>
    <row r="407" spans="1:44" x14ac:dyDescent="0.2">
      <c r="A407">
        <f>ROW(Source!A423)</f>
        <v>423</v>
      </c>
      <c r="B407">
        <v>72315271</v>
      </c>
      <c r="C407">
        <v>72315255</v>
      </c>
      <c r="D407">
        <v>70495279</v>
      </c>
      <c r="E407">
        <v>118</v>
      </c>
      <c r="F407">
        <v>1</v>
      </c>
      <c r="G407">
        <v>1</v>
      </c>
      <c r="H407">
        <v>3</v>
      </c>
      <c r="I407" t="s">
        <v>1446</v>
      </c>
      <c r="J407" t="s">
        <v>3</v>
      </c>
      <c r="K407" t="s">
        <v>1435</v>
      </c>
      <c r="L407">
        <v>1348</v>
      </c>
      <c r="N407">
        <v>1009</v>
      </c>
      <c r="O407" t="s">
        <v>236</v>
      </c>
      <c r="P407" t="s">
        <v>236</v>
      </c>
      <c r="Q407">
        <v>1000</v>
      </c>
      <c r="X407">
        <v>2E-3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 t="s">
        <v>430</v>
      </c>
      <c r="AG407">
        <v>4.0000000000000001E-3</v>
      </c>
      <c r="AH407">
        <v>3</v>
      </c>
      <c r="AI407">
        <v>-1</v>
      </c>
      <c r="AJ407" t="s">
        <v>3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</row>
    <row r="408" spans="1:44" x14ac:dyDescent="0.2">
      <c r="A408">
        <f>ROW(Source!A495)</f>
        <v>495</v>
      </c>
      <c r="B408">
        <v>72311523</v>
      </c>
      <c r="C408">
        <v>72311520</v>
      </c>
      <c r="D408">
        <v>68776608</v>
      </c>
      <c r="E408">
        <v>117</v>
      </c>
      <c r="F408">
        <v>1</v>
      </c>
      <c r="G408">
        <v>1</v>
      </c>
      <c r="H408">
        <v>1</v>
      </c>
      <c r="I408" t="s">
        <v>920</v>
      </c>
      <c r="J408" t="s">
        <v>3</v>
      </c>
      <c r="K408" t="s">
        <v>921</v>
      </c>
      <c r="L408">
        <v>1191</v>
      </c>
      <c r="N408">
        <v>1013</v>
      </c>
      <c r="O408" t="s">
        <v>922</v>
      </c>
      <c r="P408" t="s">
        <v>922</v>
      </c>
      <c r="Q408">
        <v>1</v>
      </c>
      <c r="X408">
        <v>25.5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1</v>
      </c>
      <c r="AE408">
        <v>2</v>
      </c>
      <c r="AF408" t="s">
        <v>3</v>
      </c>
      <c r="AG408">
        <v>25.5</v>
      </c>
      <c r="AH408">
        <v>2</v>
      </c>
      <c r="AI408">
        <v>72311521</v>
      </c>
      <c r="AJ408">
        <v>382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</row>
    <row r="409" spans="1:44" x14ac:dyDescent="0.2">
      <c r="A409">
        <f>ROW(Source!A495)</f>
        <v>495</v>
      </c>
      <c r="B409">
        <v>72311524</v>
      </c>
      <c r="C409">
        <v>72311520</v>
      </c>
      <c r="D409">
        <v>68782761</v>
      </c>
      <c r="E409">
        <v>1</v>
      </c>
      <c r="F409">
        <v>1</v>
      </c>
      <c r="G409">
        <v>1</v>
      </c>
      <c r="H409">
        <v>2</v>
      </c>
      <c r="I409" t="s">
        <v>923</v>
      </c>
      <c r="J409" t="s">
        <v>924</v>
      </c>
      <c r="K409" t="s">
        <v>925</v>
      </c>
      <c r="L409">
        <v>1368</v>
      </c>
      <c r="N409">
        <v>1011</v>
      </c>
      <c r="O409" t="s">
        <v>926</v>
      </c>
      <c r="P409" t="s">
        <v>926</v>
      </c>
      <c r="Q409">
        <v>1</v>
      </c>
      <c r="X409">
        <v>25.5</v>
      </c>
      <c r="Y409">
        <v>0</v>
      </c>
      <c r="Z409">
        <v>1054.03</v>
      </c>
      <c r="AA409">
        <v>492.17</v>
      </c>
      <c r="AB409">
        <v>0</v>
      </c>
      <c r="AC409">
        <v>0</v>
      </c>
      <c r="AD409">
        <v>1</v>
      </c>
      <c r="AE409">
        <v>0</v>
      </c>
      <c r="AF409" t="s">
        <v>3</v>
      </c>
      <c r="AG409">
        <v>25.5</v>
      </c>
      <c r="AH409">
        <v>2</v>
      </c>
      <c r="AI409">
        <v>72311522</v>
      </c>
      <c r="AJ409">
        <v>383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</row>
    <row r="410" spans="1:44" x14ac:dyDescent="0.2">
      <c r="A410">
        <f>ROW(Source!A496)</f>
        <v>496</v>
      </c>
      <c r="B410">
        <v>72311527</v>
      </c>
      <c r="C410">
        <v>72311525</v>
      </c>
      <c r="D410">
        <v>70490959</v>
      </c>
      <c r="E410">
        <v>118</v>
      </c>
      <c r="F410">
        <v>1</v>
      </c>
      <c r="G410">
        <v>1</v>
      </c>
      <c r="H410">
        <v>1</v>
      </c>
      <c r="I410" t="s">
        <v>928</v>
      </c>
      <c r="J410" t="s">
        <v>3</v>
      </c>
      <c r="K410" t="s">
        <v>929</v>
      </c>
      <c r="L410">
        <v>1191</v>
      </c>
      <c r="N410">
        <v>1013</v>
      </c>
      <c r="O410" t="s">
        <v>922</v>
      </c>
      <c r="P410" t="s">
        <v>922</v>
      </c>
      <c r="Q410">
        <v>1</v>
      </c>
      <c r="X410">
        <v>154</v>
      </c>
      <c r="Y410">
        <v>0</v>
      </c>
      <c r="Z410">
        <v>0</v>
      </c>
      <c r="AA410">
        <v>0</v>
      </c>
      <c r="AB410">
        <v>320.41000000000003</v>
      </c>
      <c r="AC410">
        <v>0</v>
      </c>
      <c r="AD410">
        <v>1</v>
      </c>
      <c r="AE410">
        <v>1</v>
      </c>
      <c r="AF410" t="s">
        <v>3</v>
      </c>
      <c r="AG410">
        <v>154</v>
      </c>
      <c r="AH410">
        <v>2</v>
      </c>
      <c r="AI410">
        <v>72311526</v>
      </c>
      <c r="AJ410">
        <v>384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</row>
    <row r="411" spans="1:44" x14ac:dyDescent="0.2">
      <c r="A411">
        <f>ROW(Source!A497)</f>
        <v>497</v>
      </c>
      <c r="B411">
        <v>72311531</v>
      </c>
      <c r="C411">
        <v>72311528</v>
      </c>
      <c r="D411">
        <v>68776608</v>
      </c>
      <c r="E411">
        <v>117</v>
      </c>
      <c r="F411">
        <v>1</v>
      </c>
      <c r="G411">
        <v>1</v>
      </c>
      <c r="H411">
        <v>1</v>
      </c>
      <c r="I411" t="s">
        <v>920</v>
      </c>
      <c r="J411" t="s">
        <v>3</v>
      </c>
      <c r="K411" t="s">
        <v>921</v>
      </c>
      <c r="L411">
        <v>1191</v>
      </c>
      <c r="N411">
        <v>1013</v>
      </c>
      <c r="O411" t="s">
        <v>922</v>
      </c>
      <c r="P411" t="s">
        <v>922</v>
      </c>
      <c r="Q411">
        <v>1</v>
      </c>
      <c r="X411">
        <v>8.06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1</v>
      </c>
      <c r="AE411">
        <v>2</v>
      </c>
      <c r="AF411" t="s">
        <v>3</v>
      </c>
      <c r="AG411">
        <v>8.06</v>
      </c>
      <c r="AH411">
        <v>2</v>
      </c>
      <c r="AI411">
        <v>72311529</v>
      </c>
      <c r="AJ411">
        <v>385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</row>
    <row r="412" spans="1:44" x14ac:dyDescent="0.2">
      <c r="A412">
        <f>ROW(Source!A497)</f>
        <v>497</v>
      </c>
      <c r="B412">
        <v>72311532</v>
      </c>
      <c r="C412">
        <v>72311528</v>
      </c>
      <c r="D412">
        <v>68782715</v>
      </c>
      <c r="E412">
        <v>1</v>
      </c>
      <c r="F412">
        <v>1</v>
      </c>
      <c r="G412">
        <v>1</v>
      </c>
      <c r="H412">
        <v>2</v>
      </c>
      <c r="I412" t="s">
        <v>930</v>
      </c>
      <c r="J412" t="s">
        <v>931</v>
      </c>
      <c r="K412" t="s">
        <v>932</v>
      </c>
      <c r="L412">
        <v>1368</v>
      </c>
      <c r="N412">
        <v>1011</v>
      </c>
      <c r="O412" t="s">
        <v>926</v>
      </c>
      <c r="P412" t="s">
        <v>926</v>
      </c>
      <c r="Q412">
        <v>1</v>
      </c>
      <c r="X412">
        <v>8.06</v>
      </c>
      <c r="Y412">
        <v>0</v>
      </c>
      <c r="Z412">
        <v>828.16</v>
      </c>
      <c r="AA412">
        <v>421.08</v>
      </c>
      <c r="AB412">
        <v>0</v>
      </c>
      <c r="AC412">
        <v>0</v>
      </c>
      <c r="AD412">
        <v>1</v>
      </c>
      <c r="AE412">
        <v>0</v>
      </c>
      <c r="AF412" t="s">
        <v>3</v>
      </c>
      <c r="AG412">
        <v>8.06</v>
      </c>
      <c r="AH412">
        <v>2</v>
      </c>
      <c r="AI412">
        <v>72311530</v>
      </c>
      <c r="AJ412">
        <v>386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</row>
    <row r="413" spans="1:44" x14ac:dyDescent="0.2">
      <c r="A413">
        <f>ROW(Source!A498)</f>
        <v>498</v>
      </c>
      <c r="B413">
        <v>72311535</v>
      </c>
      <c r="C413">
        <v>72311533</v>
      </c>
      <c r="D413">
        <v>68776363</v>
      </c>
      <c r="E413">
        <v>117</v>
      </c>
      <c r="F413">
        <v>1</v>
      </c>
      <c r="G413">
        <v>1</v>
      </c>
      <c r="H413">
        <v>1</v>
      </c>
      <c r="I413" t="s">
        <v>934</v>
      </c>
      <c r="J413" t="s">
        <v>3</v>
      </c>
      <c r="K413" t="s">
        <v>935</v>
      </c>
      <c r="L413">
        <v>1191</v>
      </c>
      <c r="N413">
        <v>1013</v>
      </c>
      <c r="O413" t="s">
        <v>922</v>
      </c>
      <c r="P413" t="s">
        <v>922</v>
      </c>
      <c r="Q413">
        <v>1</v>
      </c>
      <c r="X413">
        <v>97.2</v>
      </c>
      <c r="Y413">
        <v>0</v>
      </c>
      <c r="Z413">
        <v>0</v>
      </c>
      <c r="AA413">
        <v>0</v>
      </c>
      <c r="AB413">
        <v>285.73</v>
      </c>
      <c r="AC413">
        <v>0</v>
      </c>
      <c r="AD413">
        <v>1</v>
      </c>
      <c r="AE413">
        <v>1</v>
      </c>
      <c r="AF413" t="s">
        <v>3</v>
      </c>
      <c r="AG413">
        <v>97.2</v>
      </c>
      <c r="AH413">
        <v>2</v>
      </c>
      <c r="AI413">
        <v>72311534</v>
      </c>
      <c r="AJ413">
        <v>387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</row>
    <row r="414" spans="1:44" x14ac:dyDescent="0.2">
      <c r="A414">
        <f>ROW(Source!A534)</f>
        <v>534</v>
      </c>
      <c r="B414">
        <v>72318034</v>
      </c>
      <c r="C414">
        <v>72315641</v>
      </c>
      <c r="D414">
        <v>70491017</v>
      </c>
      <c r="E414">
        <v>118</v>
      </c>
      <c r="F414">
        <v>1</v>
      </c>
      <c r="G414">
        <v>1</v>
      </c>
      <c r="H414">
        <v>1</v>
      </c>
      <c r="I414" t="s">
        <v>1101</v>
      </c>
      <c r="J414" t="s">
        <v>3</v>
      </c>
      <c r="K414" t="s">
        <v>1102</v>
      </c>
      <c r="L414">
        <v>1191</v>
      </c>
      <c r="N414">
        <v>1013</v>
      </c>
      <c r="O414" t="s">
        <v>922</v>
      </c>
      <c r="P414" t="s">
        <v>922</v>
      </c>
      <c r="Q414">
        <v>1</v>
      </c>
      <c r="X414">
        <v>51.8</v>
      </c>
      <c r="Y414">
        <v>0</v>
      </c>
      <c r="Z414">
        <v>0</v>
      </c>
      <c r="AA414">
        <v>0</v>
      </c>
      <c r="AB414">
        <v>385.07</v>
      </c>
      <c r="AC414">
        <v>0</v>
      </c>
      <c r="AD414">
        <v>1</v>
      </c>
      <c r="AE414">
        <v>1</v>
      </c>
      <c r="AF414" t="s">
        <v>3</v>
      </c>
      <c r="AG414">
        <v>51.8</v>
      </c>
      <c r="AH414">
        <v>2</v>
      </c>
      <c r="AI414">
        <v>72318034</v>
      </c>
      <c r="AJ414">
        <v>388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</row>
    <row r="415" spans="1:44" x14ac:dyDescent="0.2">
      <c r="A415">
        <f>ROW(Source!A534)</f>
        <v>534</v>
      </c>
      <c r="B415">
        <v>72318035</v>
      </c>
      <c r="C415">
        <v>72315641</v>
      </c>
      <c r="D415">
        <v>70491200</v>
      </c>
      <c r="E415">
        <v>118</v>
      </c>
      <c r="F415">
        <v>1</v>
      </c>
      <c r="G415">
        <v>1</v>
      </c>
      <c r="H415">
        <v>1</v>
      </c>
      <c r="I415" t="s">
        <v>920</v>
      </c>
      <c r="J415" t="s">
        <v>3</v>
      </c>
      <c r="K415" t="s">
        <v>921</v>
      </c>
      <c r="L415">
        <v>1191</v>
      </c>
      <c r="N415">
        <v>1013</v>
      </c>
      <c r="O415" t="s">
        <v>922</v>
      </c>
      <c r="P415" t="s">
        <v>922</v>
      </c>
      <c r="Q415">
        <v>1</v>
      </c>
      <c r="X415">
        <v>25.29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1</v>
      </c>
      <c r="AE415">
        <v>2</v>
      </c>
      <c r="AF415" t="s">
        <v>3</v>
      </c>
      <c r="AG415">
        <v>25.29</v>
      </c>
      <c r="AH415">
        <v>2</v>
      </c>
      <c r="AI415">
        <v>72318035</v>
      </c>
      <c r="AJ415">
        <v>389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</row>
    <row r="416" spans="1:44" x14ac:dyDescent="0.2">
      <c r="A416">
        <f>ROW(Source!A534)</f>
        <v>534</v>
      </c>
      <c r="B416">
        <v>72318036</v>
      </c>
      <c r="C416">
        <v>72315641</v>
      </c>
      <c r="D416">
        <v>70618307</v>
      </c>
      <c r="E416">
        <v>1</v>
      </c>
      <c r="F416">
        <v>1</v>
      </c>
      <c r="G416">
        <v>1</v>
      </c>
      <c r="H416">
        <v>2</v>
      </c>
      <c r="I416" t="s">
        <v>938</v>
      </c>
      <c r="J416" t="s">
        <v>939</v>
      </c>
      <c r="K416" t="s">
        <v>940</v>
      </c>
      <c r="L416">
        <v>1368</v>
      </c>
      <c r="N416">
        <v>1011</v>
      </c>
      <c r="O416" t="s">
        <v>926</v>
      </c>
      <c r="P416" t="s">
        <v>926</v>
      </c>
      <c r="Q416">
        <v>1</v>
      </c>
      <c r="X416">
        <v>23.21</v>
      </c>
      <c r="Y416">
        <v>0</v>
      </c>
      <c r="Z416">
        <v>994.01</v>
      </c>
      <c r="AA416">
        <v>452.68</v>
      </c>
      <c r="AB416">
        <v>0</v>
      </c>
      <c r="AC416">
        <v>0</v>
      </c>
      <c r="AD416">
        <v>1</v>
      </c>
      <c r="AE416">
        <v>0</v>
      </c>
      <c r="AF416" t="s">
        <v>3</v>
      </c>
      <c r="AG416">
        <v>23.21</v>
      </c>
      <c r="AH416">
        <v>2</v>
      </c>
      <c r="AI416">
        <v>72318036</v>
      </c>
      <c r="AJ416">
        <v>390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</row>
    <row r="417" spans="1:44" x14ac:dyDescent="0.2">
      <c r="A417">
        <f>ROW(Source!A534)</f>
        <v>534</v>
      </c>
      <c r="B417">
        <v>72318037</v>
      </c>
      <c r="C417">
        <v>72315641</v>
      </c>
      <c r="D417">
        <v>70618755</v>
      </c>
      <c r="E417">
        <v>1</v>
      </c>
      <c r="F417">
        <v>1</v>
      </c>
      <c r="G417">
        <v>1</v>
      </c>
      <c r="H417">
        <v>2</v>
      </c>
      <c r="I417" t="s">
        <v>941</v>
      </c>
      <c r="J417" t="s">
        <v>942</v>
      </c>
      <c r="K417" t="s">
        <v>943</v>
      </c>
      <c r="L417">
        <v>1368</v>
      </c>
      <c r="N417">
        <v>1011</v>
      </c>
      <c r="O417" t="s">
        <v>926</v>
      </c>
      <c r="P417" t="s">
        <v>926</v>
      </c>
      <c r="Q417">
        <v>1</v>
      </c>
      <c r="X417">
        <v>11.68</v>
      </c>
      <c r="Y417">
        <v>0</v>
      </c>
      <c r="Z417">
        <v>42.96</v>
      </c>
      <c r="AA417">
        <v>0</v>
      </c>
      <c r="AB417">
        <v>0</v>
      </c>
      <c r="AC417">
        <v>0</v>
      </c>
      <c r="AD417">
        <v>1</v>
      </c>
      <c r="AE417">
        <v>0</v>
      </c>
      <c r="AF417" t="s">
        <v>3</v>
      </c>
      <c r="AG417">
        <v>11.68</v>
      </c>
      <c r="AH417">
        <v>2</v>
      </c>
      <c r="AI417">
        <v>72318037</v>
      </c>
      <c r="AJ417">
        <v>391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</row>
    <row r="418" spans="1:44" x14ac:dyDescent="0.2">
      <c r="A418">
        <f>ROW(Source!A534)</f>
        <v>534</v>
      </c>
      <c r="B418">
        <v>72318038</v>
      </c>
      <c r="C418">
        <v>72315641</v>
      </c>
      <c r="D418">
        <v>70618767</v>
      </c>
      <c r="E418">
        <v>1</v>
      </c>
      <c r="F418">
        <v>1</v>
      </c>
      <c r="G418">
        <v>1</v>
      </c>
      <c r="H418">
        <v>2</v>
      </c>
      <c r="I418" t="s">
        <v>944</v>
      </c>
      <c r="J418" t="s">
        <v>945</v>
      </c>
      <c r="K418" t="s">
        <v>946</v>
      </c>
      <c r="L418">
        <v>1368</v>
      </c>
      <c r="N418">
        <v>1011</v>
      </c>
      <c r="O418" t="s">
        <v>926</v>
      </c>
      <c r="P418" t="s">
        <v>926</v>
      </c>
      <c r="Q418">
        <v>1</v>
      </c>
      <c r="X418">
        <v>2.08</v>
      </c>
      <c r="Y418">
        <v>0</v>
      </c>
      <c r="Z418">
        <v>404.41</v>
      </c>
      <c r="AA418">
        <v>393.89</v>
      </c>
      <c r="AB418">
        <v>0</v>
      </c>
      <c r="AC418">
        <v>0</v>
      </c>
      <c r="AD418">
        <v>1</v>
      </c>
      <c r="AE418">
        <v>0</v>
      </c>
      <c r="AF418" t="s">
        <v>3</v>
      </c>
      <c r="AG418">
        <v>2.08</v>
      </c>
      <c r="AH418">
        <v>2</v>
      </c>
      <c r="AI418">
        <v>72318038</v>
      </c>
      <c r="AJ418">
        <v>392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</row>
    <row r="419" spans="1:44" x14ac:dyDescent="0.2">
      <c r="A419">
        <f>ROW(Source!A534)</f>
        <v>534</v>
      </c>
      <c r="B419">
        <v>72318039</v>
      </c>
      <c r="C419">
        <v>72315641</v>
      </c>
      <c r="D419">
        <v>70619123</v>
      </c>
      <c r="E419">
        <v>1</v>
      </c>
      <c r="F419">
        <v>1</v>
      </c>
      <c r="G419">
        <v>1</v>
      </c>
      <c r="H419">
        <v>2</v>
      </c>
      <c r="I419" t="s">
        <v>948</v>
      </c>
      <c r="J419" t="s">
        <v>949</v>
      </c>
      <c r="K419" t="s">
        <v>950</v>
      </c>
      <c r="L419">
        <v>1368</v>
      </c>
      <c r="N419">
        <v>1011</v>
      </c>
      <c r="O419" t="s">
        <v>926</v>
      </c>
      <c r="P419" t="s">
        <v>926</v>
      </c>
      <c r="Q419">
        <v>1</v>
      </c>
      <c r="X419">
        <v>2.08</v>
      </c>
      <c r="Y419">
        <v>0</v>
      </c>
      <c r="Z419">
        <v>4.5199999999999996</v>
      </c>
      <c r="AA419">
        <v>0</v>
      </c>
      <c r="AB419">
        <v>0</v>
      </c>
      <c r="AC419">
        <v>0</v>
      </c>
      <c r="AD419">
        <v>1</v>
      </c>
      <c r="AE419">
        <v>0</v>
      </c>
      <c r="AF419" t="s">
        <v>3</v>
      </c>
      <c r="AG419">
        <v>2.08</v>
      </c>
      <c r="AH419">
        <v>2</v>
      </c>
      <c r="AI419">
        <v>72318039</v>
      </c>
      <c r="AJ419">
        <v>393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</row>
    <row r="420" spans="1:44" x14ac:dyDescent="0.2">
      <c r="A420">
        <f>ROW(Source!A534)</f>
        <v>534</v>
      </c>
      <c r="B420">
        <v>72318040</v>
      </c>
      <c r="C420">
        <v>72315641</v>
      </c>
      <c r="D420">
        <v>70567775</v>
      </c>
      <c r="E420">
        <v>1</v>
      </c>
      <c r="F420">
        <v>1</v>
      </c>
      <c r="G420">
        <v>1</v>
      </c>
      <c r="H420">
        <v>3</v>
      </c>
      <c r="I420" t="s">
        <v>951</v>
      </c>
      <c r="J420" t="s">
        <v>952</v>
      </c>
      <c r="K420" t="s">
        <v>953</v>
      </c>
      <c r="L420">
        <v>1383</v>
      </c>
      <c r="N420">
        <v>1013</v>
      </c>
      <c r="O420" t="s">
        <v>954</v>
      </c>
      <c r="P420" t="s">
        <v>954</v>
      </c>
      <c r="Q420">
        <v>1</v>
      </c>
      <c r="X420">
        <v>5.4450000000000003</v>
      </c>
      <c r="Y420">
        <v>9.35</v>
      </c>
      <c r="Z420">
        <v>0</v>
      </c>
      <c r="AA420">
        <v>0</v>
      </c>
      <c r="AB420">
        <v>0</v>
      </c>
      <c r="AC420">
        <v>0</v>
      </c>
      <c r="AD420">
        <v>1</v>
      </c>
      <c r="AE420">
        <v>0</v>
      </c>
      <c r="AF420" t="s">
        <v>3</v>
      </c>
      <c r="AG420">
        <v>5.4450000000000003</v>
      </c>
      <c r="AH420">
        <v>2</v>
      </c>
      <c r="AI420">
        <v>72318040</v>
      </c>
      <c r="AJ420">
        <v>394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</row>
    <row r="421" spans="1:44" x14ac:dyDescent="0.2">
      <c r="A421">
        <f>ROW(Source!A534)</f>
        <v>534</v>
      </c>
      <c r="B421">
        <v>72318041</v>
      </c>
      <c r="C421">
        <v>72315641</v>
      </c>
      <c r="D421">
        <v>70568517</v>
      </c>
      <c r="E421">
        <v>1</v>
      </c>
      <c r="F421">
        <v>1</v>
      </c>
      <c r="G421">
        <v>1</v>
      </c>
      <c r="H421">
        <v>3</v>
      </c>
      <c r="I421" t="s">
        <v>955</v>
      </c>
      <c r="J421" t="s">
        <v>956</v>
      </c>
      <c r="K421" t="s">
        <v>957</v>
      </c>
      <c r="L421">
        <v>1346</v>
      </c>
      <c r="N421">
        <v>1009</v>
      </c>
      <c r="O421" t="s">
        <v>443</v>
      </c>
      <c r="P421" t="s">
        <v>443</v>
      </c>
      <c r="Q421">
        <v>1</v>
      </c>
      <c r="X421">
        <v>4.5999999999999996</v>
      </c>
      <c r="Y421">
        <v>155.63</v>
      </c>
      <c r="Z421">
        <v>0</v>
      </c>
      <c r="AA421">
        <v>0</v>
      </c>
      <c r="AB421">
        <v>0</v>
      </c>
      <c r="AC421">
        <v>0</v>
      </c>
      <c r="AD421">
        <v>1</v>
      </c>
      <c r="AE421">
        <v>0</v>
      </c>
      <c r="AF421" t="s">
        <v>3</v>
      </c>
      <c r="AG421">
        <v>4.5999999999999996</v>
      </c>
      <c r="AH421">
        <v>2</v>
      </c>
      <c r="AI421">
        <v>72318041</v>
      </c>
      <c r="AJ421">
        <v>395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</row>
    <row r="422" spans="1:44" x14ac:dyDescent="0.2">
      <c r="A422">
        <f>ROW(Source!A534)</f>
        <v>534</v>
      </c>
      <c r="B422">
        <v>72318042</v>
      </c>
      <c r="C422">
        <v>72315641</v>
      </c>
      <c r="D422">
        <v>70569282</v>
      </c>
      <c r="E422">
        <v>1</v>
      </c>
      <c r="F422">
        <v>1</v>
      </c>
      <c r="G422">
        <v>1</v>
      </c>
      <c r="H422">
        <v>3</v>
      </c>
      <c r="I422" t="s">
        <v>958</v>
      </c>
      <c r="J422" t="s">
        <v>959</v>
      </c>
      <c r="K422" t="s">
        <v>960</v>
      </c>
      <c r="L422">
        <v>1348</v>
      </c>
      <c r="N422">
        <v>1009</v>
      </c>
      <c r="O422" t="s">
        <v>236</v>
      </c>
      <c r="P422" t="s">
        <v>236</v>
      </c>
      <c r="Q422">
        <v>1000</v>
      </c>
      <c r="X422">
        <v>2.0000000000000001E-4</v>
      </c>
      <c r="Y422">
        <v>108495.2</v>
      </c>
      <c r="Z422">
        <v>0</v>
      </c>
      <c r="AA422">
        <v>0</v>
      </c>
      <c r="AB422">
        <v>0</v>
      </c>
      <c r="AC422">
        <v>0</v>
      </c>
      <c r="AD422">
        <v>1</v>
      </c>
      <c r="AE422">
        <v>0</v>
      </c>
      <c r="AF422" t="s">
        <v>3</v>
      </c>
      <c r="AG422">
        <v>2.0000000000000001E-4</v>
      </c>
      <c r="AH422">
        <v>2</v>
      </c>
      <c r="AI422">
        <v>72318042</v>
      </c>
      <c r="AJ422">
        <v>396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</row>
    <row r="423" spans="1:44" x14ac:dyDescent="0.2">
      <c r="A423">
        <f>ROW(Source!A534)</f>
        <v>534</v>
      </c>
      <c r="B423">
        <v>72318043</v>
      </c>
      <c r="C423">
        <v>72315641</v>
      </c>
      <c r="D423">
        <v>70574503</v>
      </c>
      <c r="E423">
        <v>1</v>
      </c>
      <c r="F423">
        <v>1</v>
      </c>
      <c r="G423">
        <v>1</v>
      </c>
      <c r="H423">
        <v>3</v>
      </c>
      <c r="I423" t="s">
        <v>961</v>
      </c>
      <c r="J423" t="s">
        <v>962</v>
      </c>
      <c r="K423" t="s">
        <v>963</v>
      </c>
      <c r="L423">
        <v>1346</v>
      </c>
      <c r="N423">
        <v>1009</v>
      </c>
      <c r="O423" t="s">
        <v>443</v>
      </c>
      <c r="P423" t="s">
        <v>443</v>
      </c>
      <c r="Q423">
        <v>1</v>
      </c>
      <c r="X423">
        <v>1.6</v>
      </c>
      <c r="Y423">
        <v>44.55</v>
      </c>
      <c r="Z423">
        <v>0</v>
      </c>
      <c r="AA423">
        <v>0</v>
      </c>
      <c r="AB423">
        <v>0</v>
      </c>
      <c r="AC423">
        <v>0</v>
      </c>
      <c r="AD423">
        <v>1</v>
      </c>
      <c r="AE423">
        <v>0</v>
      </c>
      <c r="AF423" t="s">
        <v>3</v>
      </c>
      <c r="AG423">
        <v>1.6</v>
      </c>
      <c r="AH423">
        <v>2</v>
      </c>
      <c r="AI423">
        <v>72318043</v>
      </c>
      <c r="AJ423">
        <v>397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</row>
    <row r="424" spans="1:44" x14ac:dyDescent="0.2">
      <c r="A424">
        <f>ROW(Source!A534)</f>
        <v>534</v>
      </c>
      <c r="B424">
        <v>72318044</v>
      </c>
      <c r="C424">
        <v>72315641</v>
      </c>
      <c r="D424">
        <v>70586759</v>
      </c>
      <c r="E424">
        <v>1</v>
      </c>
      <c r="F424">
        <v>1</v>
      </c>
      <c r="G424">
        <v>1</v>
      </c>
      <c r="H424">
        <v>3</v>
      </c>
      <c r="I424" t="s">
        <v>964</v>
      </c>
      <c r="J424" t="s">
        <v>965</v>
      </c>
      <c r="K424" t="s">
        <v>966</v>
      </c>
      <c r="L424">
        <v>1348</v>
      </c>
      <c r="N424">
        <v>1009</v>
      </c>
      <c r="O424" t="s">
        <v>236</v>
      </c>
      <c r="P424" t="s">
        <v>236</v>
      </c>
      <c r="Q424">
        <v>1000</v>
      </c>
      <c r="X424">
        <v>6.0000000000000001E-3</v>
      </c>
      <c r="Y424">
        <v>74437.320000000007</v>
      </c>
      <c r="Z424">
        <v>0</v>
      </c>
      <c r="AA424">
        <v>0</v>
      </c>
      <c r="AB424">
        <v>0</v>
      </c>
      <c r="AC424">
        <v>0</v>
      </c>
      <c r="AD424">
        <v>1</v>
      </c>
      <c r="AE424">
        <v>0</v>
      </c>
      <c r="AF424" t="s">
        <v>3</v>
      </c>
      <c r="AG424">
        <v>6.0000000000000001E-3</v>
      </c>
      <c r="AH424">
        <v>2</v>
      </c>
      <c r="AI424">
        <v>72318044</v>
      </c>
      <c r="AJ424">
        <v>398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</row>
    <row r="425" spans="1:44" x14ac:dyDescent="0.2">
      <c r="A425">
        <f>ROW(Source!A534)</f>
        <v>534</v>
      </c>
      <c r="B425">
        <v>72318045</v>
      </c>
      <c r="C425">
        <v>72315641</v>
      </c>
      <c r="D425">
        <v>70586886</v>
      </c>
      <c r="E425">
        <v>1</v>
      </c>
      <c r="F425">
        <v>1</v>
      </c>
      <c r="G425">
        <v>1</v>
      </c>
      <c r="H425">
        <v>3</v>
      </c>
      <c r="I425" t="s">
        <v>967</v>
      </c>
      <c r="J425" t="s">
        <v>968</v>
      </c>
      <c r="K425" t="s">
        <v>969</v>
      </c>
      <c r="L425">
        <v>1348</v>
      </c>
      <c r="N425">
        <v>1009</v>
      </c>
      <c r="O425" t="s">
        <v>236</v>
      </c>
      <c r="P425" t="s">
        <v>236</v>
      </c>
      <c r="Q425">
        <v>1000</v>
      </c>
      <c r="X425">
        <v>1.4E-2</v>
      </c>
      <c r="Y425">
        <v>260763.78</v>
      </c>
      <c r="Z425">
        <v>0</v>
      </c>
      <c r="AA425">
        <v>0</v>
      </c>
      <c r="AB425">
        <v>0</v>
      </c>
      <c r="AC425">
        <v>0</v>
      </c>
      <c r="AD425">
        <v>1</v>
      </c>
      <c r="AE425">
        <v>0</v>
      </c>
      <c r="AF425" t="s">
        <v>3</v>
      </c>
      <c r="AG425">
        <v>1.4E-2</v>
      </c>
      <c r="AH425">
        <v>2</v>
      </c>
      <c r="AI425">
        <v>72318045</v>
      </c>
      <c r="AJ425">
        <v>399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</row>
    <row r="426" spans="1:44" x14ac:dyDescent="0.2">
      <c r="A426">
        <f>ROW(Source!A534)</f>
        <v>534</v>
      </c>
      <c r="B426">
        <v>72318046</v>
      </c>
      <c r="C426">
        <v>72315641</v>
      </c>
      <c r="D426">
        <v>70587135</v>
      </c>
      <c r="E426">
        <v>1</v>
      </c>
      <c r="F426">
        <v>1</v>
      </c>
      <c r="G426">
        <v>1</v>
      </c>
      <c r="H426">
        <v>3</v>
      </c>
      <c r="I426" t="s">
        <v>970</v>
      </c>
      <c r="J426" t="s">
        <v>971</v>
      </c>
      <c r="K426" t="s">
        <v>972</v>
      </c>
      <c r="L426">
        <v>1348</v>
      </c>
      <c r="N426">
        <v>1009</v>
      </c>
      <c r="O426" t="s">
        <v>236</v>
      </c>
      <c r="P426" t="s">
        <v>236</v>
      </c>
      <c r="Q426">
        <v>1000</v>
      </c>
      <c r="X426">
        <v>8.9999999999999998E-4</v>
      </c>
      <c r="Y426">
        <v>75885.63</v>
      </c>
      <c r="Z426">
        <v>0</v>
      </c>
      <c r="AA426">
        <v>0</v>
      </c>
      <c r="AB426">
        <v>0</v>
      </c>
      <c r="AC426">
        <v>0</v>
      </c>
      <c r="AD426">
        <v>1</v>
      </c>
      <c r="AE426">
        <v>0</v>
      </c>
      <c r="AF426" t="s">
        <v>3</v>
      </c>
      <c r="AG426">
        <v>8.9999999999999998E-4</v>
      </c>
      <c r="AH426">
        <v>2</v>
      </c>
      <c r="AI426">
        <v>72318046</v>
      </c>
      <c r="AJ426">
        <v>400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</row>
    <row r="427" spans="1:44" x14ac:dyDescent="0.2">
      <c r="A427">
        <f>ROW(Source!A534)</f>
        <v>534</v>
      </c>
      <c r="B427">
        <v>72318047</v>
      </c>
      <c r="C427">
        <v>72315641</v>
      </c>
      <c r="D427">
        <v>70587162</v>
      </c>
      <c r="E427">
        <v>1</v>
      </c>
      <c r="F427">
        <v>1</v>
      </c>
      <c r="G427">
        <v>1</v>
      </c>
      <c r="H427">
        <v>3</v>
      </c>
      <c r="I427" t="s">
        <v>973</v>
      </c>
      <c r="J427" t="s">
        <v>974</v>
      </c>
      <c r="K427" t="s">
        <v>975</v>
      </c>
      <c r="L427">
        <v>1348</v>
      </c>
      <c r="N427">
        <v>1009</v>
      </c>
      <c r="O427" t="s">
        <v>236</v>
      </c>
      <c r="P427" t="s">
        <v>236</v>
      </c>
      <c r="Q427">
        <v>1000</v>
      </c>
      <c r="X427">
        <v>7.0000000000000001E-3</v>
      </c>
      <c r="Y427">
        <v>98526.45</v>
      </c>
      <c r="Z427">
        <v>0</v>
      </c>
      <c r="AA427">
        <v>0</v>
      </c>
      <c r="AB427">
        <v>0</v>
      </c>
      <c r="AC427">
        <v>0</v>
      </c>
      <c r="AD427">
        <v>1</v>
      </c>
      <c r="AE427">
        <v>0</v>
      </c>
      <c r="AF427" t="s">
        <v>3</v>
      </c>
      <c r="AG427">
        <v>7.0000000000000001E-3</v>
      </c>
      <c r="AH427">
        <v>2</v>
      </c>
      <c r="AI427">
        <v>72318047</v>
      </c>
      <c r="AJ427">
        <v>401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</row>
    <row r="428" spans="1:44" x14ac:dyDescent="0.2">
      <c r="A428">
        <f>ROW(Source!A534)</f>
        <v>534</v>
      </c>
      <c r="B428">
        <v>72318048</v>
      </c>
      <c r="C428">
        <v>72315641</v>
      </c>
      <c r="D428">
        <v>70496569</v>
      </c>
      <c r="E428">
        <v>118</v>
      </c>
      <c r="F428">
        <v>1</v>
      </c>
      <c r="G428">
        <v>1</v>
      </c>
      <c r="H428">
        <v>3</v>
      </c>
      <c r="I428" t="s">
        <v>1374</v>
      </c>
      <c r="J428" t="s">
        <v>3</v>
      </c>
      <c r="K428" t="s">
        <v>1375</v>
      </c>
      <c r="L428">
        <v>1301</v>
      </c>
      <c r="N428">
        <v>1003</v>
      </c>
      <c r="O428" t="s">
        <v>113</v>
      </c>
      <c r="P428" t="s">
        <v>113</v>
      </c>
      <c r="Q428">
        <v>1</v>
      </c>
      <c r="X428">
        <v>101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 t="s">
        <v>3</v>
      </c>
      <c r="AG428">
        <v>101</v>
      </c>
      <c r="AH428">
        <v>3</v>
      </c>
      <c r="AI428">
        <v>-1</v>
      </c>
      <c r="AJ428" t="s">
        <v>3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</row>
    <row r="429" spans="1:44" x14ac:dyDescent="0.2">
      <c r="A429">
        <f>ROW(Source!A537)</f>
        <v>537</v>
      </c>
      <c r="B429">
        <v>72320353</v>
      </c>
      <c r="C429">
        <v>72318051</v>
      </c>
      <c r="D429">
        <v>70491019</v>
      </c>
      <c r="E429">
        <v>118</v>
      </c>
      <c r="F429">
        <v>1</v>
      </c>
      <c r="G429">
        <v>1</v>
      </c>
      <c r="H429">
        <v>1</v>
      </c>
      <c r="I429" t="s">
        <v>1228</v>
      </c>
      <c r="J429" t="s">
        <v>3</v>
      </c>
      <c r="K429" t="s">
        <v>1229</v>
      </c>
      <c r="L429">
        <v>1191</v>
      </c>
      <c r="N429">
        <v>1013</v>
      </c>
      <c r="O429" t="s">
        <v>922</v>
      </c>
      <c r="P429" t="s">
        <v>922</v>
      </c>
      <c r="Q429">
        <v>1</v>
      </c>
      <c r="X429">
        <v>16.89</v>
      </c>
      <c r="Y429">
        <v>0</v>
      </c>
      <c r="Z429">
        <v>0</v>
      </c>
      <c r="AA429">
        <v>0</v>
      </c>
      <c r="AB429">
        <v>389.48</v>
      </c>
      <c r="AC429">
        <v>0</v>
      </c>
      <c r="AD429">
        <v>1</v>
      </c>
      <c r="AE429">
        <v>1</v>
      </c>
      <c r="AF429" t="s">
        <v>3</v>
      </c>
      <c r="AG429">
        <v>16.89</v>
      </c>
      <c r="AH429">
        <v>2</v>
      </c>
      <c r="AI429">
        <v>72320353</v>
      </c>
      <c r="AJ429">
        <v>403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</row>
    <row r="430" spans="1:44" x14ac:dyDescent="0.2">
      <c r="A430">
        <f>ROW(Source!A537)</f>
        <v>537</v>
      </c>
      <c r="B430">
        <v>72320354</v>
      </c>
      <c r="C430">
        <v>72318051</v>
      </c>
      <c r="D430">
        <v>70491200</v>
      </c>
      <c r="E430">
        <v>118</v>
      </c>
      <c r="F430">
        <v>1</v>
      </c>
      <c r="G430">
        <v>1</v>
      </c>
      <c r="H430">
        <v>1</v>
      </c>
      <c r="I430" t="s">
        <v>920</v>
      </c>
      <c r="J430" t="s">
        <v>3</v>
      </c>
      <c r="K430" t="s">
        <v>921</v>
      </c>
      <c r="L430">
        <v>1191</v>
      </c>
      <c r="N430">
        <v>1013</v>
      </c>
      <c r="O430" t="s">
        <v>922</v>
      </c>
      <c r="P430" t="s">
        <v>922</v>
      </c>
      <c r="Q430">
        <v>1</v>
      </c>
      <c r="X430">
        <v>3.11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1</v>
      </c>
      <c r="AE430">
        <v>2</v>
      </c>
      <c r="AF430" t="s">
        <v>3</v>
      </c>
      <c r="AG430">
        <v>3.11</v>
      </c>
      <c r="AH430">
        <v>2</v>
      </c>
      <c r="AI430">
        <v>72320354</v>
      </c>
      <c r="AJ430">
        <v>404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</row>
    <row r="431" spans="1:44" x14ac:dyDescent="0.2">
      <c r="A431">
        <f>ROW(Source!A537)</f>
        <v>537</v>
      </c>
      <c r="B431">
        <v>72320355</v>
      </c>
      <c r="C431">
        <v>72318051</v>
      </c>
      <c r="D431">
        <v>70617539</v>
      </c>
      <c r="E431">
        <v>1</v>
      </c>
      <c r="F431">
        <v>1</v>
      </c>
      <c r="G431">
        <v>1</v>
      </c>
      <c r="H431">
        <v>2</v>
      </c>
      <c r="I431" t="s">
        <v>1309</v>
      </c>
      <c r="J431" t="s">
        <v>1310</v>
      </c>
      <c r="K431" t="s">
        <v>1311</v>
      </c>
      <c r="L431">
        <v>1368</v>
      </c>
      <c r="N431">
        <v>1011</v>
      </c>
      <c r="O431" t="s">
        <v>926</v>
      </c>
      <c r="P431" t="s">
        <v>926</v>
      </c>
      <c r="Q431">
        <v>1</v>
      </c>
      <c r="X431">
        <v>0.9</v>
      </c>
      <c r="Y431">
        <v>0</v>
      </c>
      <c r="Z431">
        <v>2088.77</v>
      </c>
      <c r="AA431">
        <v>452.68</v>
      </c>
      <c r="AB431">
        <v>0</v>
      </c>
      <c r="AC431">
        <v>0</v>
      </c>
      <c r="AD431">
        <v>1</v>
      </c>
      <c r="AE431">
        <v>0</v>
      </c>
      <c r="AF431" t="s">
        <v>3</v>
      </c>
      <c r="AG431">
        <v>0.9</v>
      </c>
      <c r="AH431">
        <v>2</v>
      </c>
      <c r="AI431">
        <v>72320355</v>
      </c>
      <c r="AJ431">
        <v>405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</row>
    <row r="432" spans="1:44" x14ac:dyDescent="0.2">
      <c r="A432">
        <f>ROW(Source!A537)</f>
        <v>537</v>
      </c>
      <c r="B432">
        <v>72320356</v>
      </c>
      <c r="C432">
        <v>72318051</v>
      </c>
      <c r="D432">
        <v>70617656</v>
      </c>
      <c r="E432">
        <v>1</v>
      </c>
      <c r="F432">
        <v>1</v>
      </c>
      <c r="G432">
        <v>1</v>
      </c>
      <c r="H432">
        <v>2</v>
      </c>
      <c r="I432" t="s">
        <v>1073</v>
      </c>
      <c r="J432" t="s">
        <v>1074</v>
      </c>
      <c r="K432" t="s">
        <v>1075</v>
      </c>
      <c r="L432">
        <v>1368</v>
      </c>
      <c r="N432">
        <v>1011</v>
      </c>
      <c r="O432" t="s">
        <v>926</v>
      </c>
      <c r="P432" t="s">
        <v>926</v>
      </c>
      <c r="Q432">
        <v>1</v>
      </c>
      <c r="X432">
        <v>1.93</v>
      </c>
      <c r="Y432">
        <v>0</v>
      </c>
      <c r="Z432">
        <v>1682.51</v>
      </c>
      <c r="AA432">
        <v>529.11</v>
      </c>
      <c r="AB432">
        <v>0</v>
      </c>
      <c r="AC432">
        <v>0</v>
      </c>
      <c r="AD432">
        <v>1</v>
      </c>
      <c r="AE432">
        <v>0</v>
      </c>
      <c r="AF432" t="s">
        <v>3</v>
      </c>
      <c r="AG432">
        <v>1.93</v>
      </c>
      <c r="AH432">
        <v>2</v>
      </c>
      <c r="AI432">
        <v>72320356</v>
      </c>
      <c r="AJ432">
        <v>406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</row>
    <row r="433" spans="1:44" x14ac:dyDescent="0.2">
      <c r="A433">
        <f>ROW(Source!A537)</f>
        <v>537</v>
      </c>
      <c r="B433">
        <v>72320357</v>
      </c>
      <c r="C433">
        <v>72318051</v>
      </c>
      <c r="D433">
        <v>70617915</v>
      </c>
      <c r="E433">
        <v>1</v>
      </c>
      <c r="F433">
        <v>1</v>
      </c>
      <c r="G433">
        <v>1</v>
      </c>
      <c r="H433">
        <v>2</v>
      </c>
      <c r="I433" t="s">
        <v>1135</v>
      </c>
      <c r="J433" t="s">
        <v>1136</v>
      </c>
      <c r="K433" t="s">
        <v>1137</v>
      </c>
      <c r="L433">
        <v>1368</v>
      </c>
      <c r="N433">
        <v>1011</v>
      </c>
      <c r="O433" t="s">
        <v>926</v>
      </c>
      <c r="P433" t="s">
        <v>926</v>
      </c>
      <c r="Q433">
        <v>1</v>
      </c>
      <c r="X433">
        <v>0.85</v>
      </c>
      <c r="Y433">
        <v>0</v>
      </c>
      <c r="Z433">
        <v>10.37</v>
      </c>
      <c r="AA433">
        <v>0</v>
      </c>
      <c r="AB433">
        <v>0</v>
      </c>
      <c r="AC433">
        <v>0</v>
      </c>
      <c r="AD433">
        <v>1</v>
      </c>
      <c r="AE433">
        <v>0</v>
      </c>
      <c r="AF433" t="s">
        <v>3</v>
      </c>
      <c r="AG433">
        <v>0.85</v>
      </c>
      <c r="AH433">
        <v>2</v>
      </c>
      <c r="AI433">
        <v>72320357</v>
      </c>
      <c r="AJ433">
        <v>407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</row>
    <row r="434" spans="1:44" x14ac:dyDescent="0.2">
      <c r="A434">
        <f>ROW(Source!A537)</f>
        <v>537</v>
      </c>
      <c r="B434">
        <v>72320358</v>
      </c>
      <c r="C434">
        <v>72318051</v>
      </c>
      <c r="D434">
        <v>70618558</v>
      </c>
      <c r="E434">
        <v>1</v>
      </c>
      <c r="F434">
        <v>1</v>
      </c>
      <c r="G434">
        <v>1</v>
      </c>
      <c r="H434">
        <v>2</v>
      </c>
      <c r="I434" t="s">
        <v>978</v>
      </c>
      <c r="J434" t="s">
        <v>979</v>
      </c>
      <c r="K434" t="s">
        <v>980</v>
      </c>
      <c r="L434">
        <v>1368</v>
      </c>
      <c r="N434">
        <v>1011</v>
      </c>
      <c r="O434" t="s">
        <v>926</v>
      </c>
      <c r="P434" t="s">
        <v>926</v>
      </c>
      <c r="Q434">
        <v>1</v>
      </c>
      <c r="X434">
        <v>0.28000000000000003</v>
      </c>
      <c r="Y434">
        <v>0</v>
      </c>
      <c r="Z434">
        <v>579.09</v>
      </c>
      <c r="AA434">
        <v>393.89</v>
      </c>
      <c r="AB434">
        <v>0</v>
      </c>
      <c r="AC434">
        <v>0</v>
      </c>
      <c r="AD434">
        <v>1</v>
      </c>
      <c r="AE434">
        <v>0</v>
      </c>
      <c r="AF434" t="s">
        <v>3</v>
      </c>
      <c r="AG434">
        <v>0.28000000000000003</v>
      </c>
      <c r="AH434">
        <v>2</v>
      </c>
      <c r="AI434">
        <v>72320358</v>
      </c>
      <c r="AJ434">
        <v>408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</row>
    <row r="435" spans="1:44" x14ac:dyDescent="0.2">
      <c r="A435">
        <f>ROW(Source!A537)</f>
        <v>537</v>
      </c>
      <c r="B435">
        <v>72320359</v>
      </c>
      <c r="C435">
        <v>72318051</v>
      </c>
      <c r="D435">
        <v>70618717</v>
      </c>
      <c r="E435">
        <v>1</v>
      </c>
      <c r="F435">
        <v>1</v>
      </c>
      <c r="G435">
        <v>1</v>
      </c>
      <c r="H435">
        <v>2</v>
      </c>
      <c r="I435" t="s">
        <v>981</v>
      </c>
      <c r="J435" t="s">
        <v>982</v>
      </c>
      <c r="K435" t="s">
        <v>983</v>
      </c>
      <c r="L435">
        <v>1368</v>
      </c>
      <c r="N435">
        <v>1011</v>
      </c>
      <c r="O435" t="s">
        <v>926</v>
      </c>
      <c r="P435" t="s">
        <v>926</v>
      </c>
      <c r="Q435">
        <v>1</v>
      </c>
      <c r="X435">
        <v>1</v>
      </c>
      <c r="Y435">
        <v>0</v>
      </c>
      <c r="Z435">
        <v>4.3499999999999996</v>
      </c>
      <c r="AA435">
        <v>0</v>
      </c>
      <c r="AB435">
        <v>0</v>
      </c>
      <c r="AC435">
        <v>0</v>
      </c>
      <c r="AD435">
        <v>1</v>
      </c>
      <c r="AE435">
        <v>0</v>
      </c>
      <c r="AF435" t="s">
        <v>3</v>
      </c>
      <c r="AG435">
        <v>1</v>
      </c>
      <c r="AH435">
        <v>2</v>
      </c>
      <c r="AI435">
        <v>72320359</v>
      </c>
      <c r="AJ435">
        <v>409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</row>
    <row r="436" spans="1:44" x14ac:dyDescent="0.2">
      <c r="A436">
        <f>ROW(Source!A537)</f>
        <v>537</v>
      </c>
      <c r="B436">
        <v>72320360</v>
      </c>
      <c r="C436">
        <v>72318051</v>
      </c>
      <c r="D436">
        <v>70618755</v>
      </c>
      <c r="E436">
        <v>1</v>
      </c>
      <c r="F436">
        <v>1</v>
      </c>
      <c r="G436">
        <v>1</v>
      </c>
      <c r="H436">
        <v>2</v>
      </c>
      <c r="I436" t="s">
        <v>941</v>
      </c>
      <c r="J436" t="s">
        <v>942</v>
      </c>
      <c r="K436" t="s">
        <v>943</v>
      </c>
      <c r="L436">
        <v>1368</v>
      </c>
      <c r="N436">
        <v>1011</v>
      </c>
      <c r="O436" t="s">
        <v>926</v>
      </c>
      <c r="P436" t="s">
        <v>926</v>
      </c>
      <c r="Q436">
        <v>1</v>
      </c>
      <c r="X436">
        <v>3.82</v>
      </c>
      <c r="Y436">
        <v>0</v>
      </c>
      <c r="Z436">
        <v>42.96</v>
      </c>
      <c r="AA436">
        <v>0</v>
      </c>
      <c r="AB436">
        <v>0</v>
      </c>
      <c r="AC436">
        <v>0</v>
      </c>
      <c r="AD436">
        <v>1</v>
      </c>
      <c r="AE436">
        <v>0</v>
      </c>
      <c r="AF436" t="s">
        <v>3</v>
      </c>
      <c r="AG436">
        <v>3.82</v>
      </c>
      <c r="AH436">
        <v>2</v>
      </c>
      <c r="AI436">
        <v>72320360</v>
      </c>
      <c r="AJ436">
        <v>410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</row>
    <row r="437" spans="1:44" x14ac:dyDescent="0.2">
      <c r="A437">
        <f>ROW(Source!A537)</f>
        <v>537</v>
      </c>
      <c r="B437">
        <v>72320361</v>
      </c>
      <c r="C437">
        <v>72318051</v>
      </c>
      <c r="D437">
        <v>70619123</v>
      </c>
      <c r="E437">
        <v>1</v>
      </c>
      <c r="F437">
        <v>1</v>
      </c>
      <c r="G437">
        <v>1</v>
      </c>
      <c r="H437">
        <v>2</v>
      </c>
      <c r="I437" t="s">
        <v>948</v>
      </c>
      <c r="J437" t="s">
        <v>949</v>
      </c>
      <c r="K437" t="s">
        <v>950</v>
      </c>
      <c r="L437">
        <v>1368</v>
      </c>
      <c r="N437">
        <v>1011</v>
      </c>
      <c r="O437" t="s">
        <v>926</v>
      </c>
      <c r="P437" t="s">
        <v>926</v>
      </c>
      <c r="Q437">
        <v>1</v>
      </c>
      <c r="X437">
        <v>1.59</v>
      </c>
      <c r="Y437">
        <v>0</v>
      </c>
      <c r="Z437">
        <v>4.5199999999999996</v>
      </c>
      <c r="AA437">
        <v>0</v>
      </c>
      <c r="AB437">
        <v>0</v>
      </c>
      <c r="AC437">
        <v>0</v>
      </c>
      <c r="AD437">
        <v>1</v>
      </c>
      <c r="AE437">
        <v>0</v>
      </c>
      <c r="AF437" t="s">
        <v>3</v>
      </c>
      <c r="AG437">
        <v>1.59</v>
      </c>
      <c r="AH437">
        <v>2</v>
      </c>
      <c r="AI437">
        <v>72320361</v>
      </c>
      <c r="AJ437">
        <v>411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</row>
    <row r="438" spans="1:44" x14ac:dyDescent="0.2">
      <c r="A438">
        <f>ROW(Source!A537)</f>
        <v>537</v>
      </c>
      <c r="B438">
        <v>72320362</v>
      </c>
      <c r="C438">
        <v>72318051</v>
      </c>
      <c r="D438">
        <v>70619182</v>
      </c>
      <c r="E438">
        <v>1</v>
      </c>
      <c r="F438">
        <v>1</v>
      </c>
      <c r="G438">
        <v>1</v>
      </c>
      <c r="H438">
        <v>2</v>
      </c>
      <c r="I438" t="s">
        <v>1312</v>
      </c>
      <c r="J438" t="s">
        <v>1313</v>
      </c>
      <c r="K438" t="s">
        <v>1314</v>
      </c>
      <c r="L438">
        <v>1368</v>
      </c>
      <c r="N438">
        <v>1011</v>
      </c>
      <c r="O438" t="s">
        <v>926</v>
      </c>
      <c r="P438" t="s">
        <v>926</v>
      </c>
      <c r="Q438">
        <v>1</v>
      </c>
      <c r="X438">
        <v>0.05</v>
      </c>
      <c r="Y438">
        <v>0</v>
      </c>
      <c r="Z438">
        <v>143.61000000000001</v>
      </c>
      <c r="AA438">
        <v>0</v>
      </c>
      <c r="AB438">
        <v>0</v>
      </c>
      <c r="AC438">
        <v>0</v>
      </c>
      <c r="AD438">
        <v>1</v>
      </c>
      <c r="AE438">
        <v>0</v>
      </c>
      <c r="AF438" t="s">
        <v>3</v>
      </c>
      <c r="AG438">
        <v>0.05</v>
      </c>
      <c r="AH438">
        <v>2</v>
      </c>
      <c r="AI438">
        <v>72320362</v>
      </c>
      <c r="AJ438">
        <v>412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</row>
    <row r="439" spans="1:44" x14ac:dyDescent="0.2">
      <c r="A439">
        <f>ROW(Source!A537)</f>
        <v>537</v>
      </c>
      <c r="B439">
        <v>72320363</v>
      </c>
      <c r="C439">
        <v>72318051</v>
      </c>
      <c r="D439">
        <v>70565799</v>
      </c>
      <c r="E439">
        <v>1</v>
      </c>
      <c r="F439">
        <v>1</v>
      </c>
      <c r="G439">
        <v>1</v>
      </c>
      <c r="H439">
        <v>3</v>
      </c>
      <c r="I439" t="s">
        <v>984</v>
      </c>
      <c r="J439" t="s">
        <v>985</v>
      </c>
      <c r="K439" t="s">
        <v>986</v>
      </c>
      <c r="L439">
        <v>1339</v>
      </c>
      <c r="N439">
        <v>1007</v>
      </c>
      <c r="O439" t="s">
        <v>231</v>
      </c>
      <c r="P439" t="s">
        <v>231</v>
      </c>
      <c r="Q439">
        <v>1</v>
      </c>
      <c r="X439">
        <v>0.76</v>
      </c>
      <c r="Y439">
        <v>114.64</v>
      </c>
      <c r="Z439">
        <v>0</v>
      </c>
      <c r="AA439">
        <v>0</v>
      </c>
      <c r="AB439">
        <v>0</v>
      </c>
      <c r="AC439">
        <v>0</v>
      </c>
      <c r="AD439">
        <v>1</v>
      </c>
      <c r="AE439">
        <v>0</v>
      </c>
      <c r="AF439" t="s">
        <v>3</v>
      </c>
      <c r="AG439">
        <v>0.76</v>
      </c>
      <c r="AH439">
        <v>2</v>
      </c>
      <c r="AI439">
        <v>72320363</v>
      </c>
      <c r="AJ439">
        <v>413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</row>
    <row r="440" spans="1:44" x14ac:dyDescent="0.2">
      <c r="A440">
        <f>ROW(Source!A537)</f>
        <v>537</v>
      </c>
      <c r="B440">
        <v>72320364</v>
      </c>
      <c r="C440">
        <v>72318051</v>
      </c>
      <c r="D440">
        <v>70565803</v>
      </c>
      <c r="E440">
        <v>1</v>
      </c>
      <c r="F440">
        <v>1</v>
      </c>
      <c r="G440">
        <v>1</v>
      </c>
      <c r="H440">
        <v>3</v>
      </c>
      <c r="I440" t="s">
        <v>987</v>
      </c>
      <c r="J440" t="s">
        <v>988</v>
      </c>
      <c r="K440" t="s">
        <v>989</v>
      </c>
      <c r="L440">
        <v>1346</v>
      </c>
      <c r="N440">
        <v>1009</v>
      </c>
      <c r="O440" t="s">
        <v>443</v>
      </c>
      <c r="P440" t="s">
        <v>443</v>
      </c>
      <c r="Q440">
        <v>1</v>
      </c>
      <c r="X440">
        <v>0.17</v>
      </c>
      <c r="Y440">
        <v>41.38</v>
      </c>
      <c r="Z440">
        <v>0</v>
      </c>
      <c r="AA440">
        <v>0</v>
      </c>
      <c r="AB440">
        <v>0</v>
      </c>
      <c r="AC440">
        <v>0</v>
      </c>
      <c r="AD440">
        <v>1</v>
      </c>
      <c r="AE440">
        <v>0</v>
      </c>
      <c r="AF440" t="s">
        <v>3</v>
      </c>
      <c r="AG440">
        <v>0.17</v>
      </c>
      <c r="AH440">
        <v>2</v>
      </c>
      <c r="AI440">
        <v>72320364</v>
      </c>
      <c r="AJ440">
        <v>414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</row>
    <row r="441" spans="1:44" x14ac:dyDescent="0.2">
      <c r="A441">
        <f>ROW(Source!A537)</f>
        <v>537</v>
      </c>
      <c r="B441">
        <v>72320365</v>
      </c>
      <c r="C441">
        <v>72318051</v>
      </c>
      <c r="D441">
        <v>70567775</v>
      </c>
      <c r="E441">
        <v>1</v>
      </c>
      <c r="F441">
        <v>1</v>
      </c>
      <c r="G441">
        <v>1</v>
      </c>
      <c r="H441">
        <v>3</v>
      </c>
      <c r="I441" t="s">
        <v>951</v>
      </c>
      <c r="J441" t="s">
        <v>952</v>
      </c>
      <c r="K441" t="s">
        <v>953</v>
      </c>
      <c r="L441">
        <v>1383</v>
      </c>
      <c r="N441">
        <v>1013</v>
      </c>
      <c r="O441" t="s">
        <v>954</v>
      </c>
      <c r="P441" t="s">
        <v>954</v>
      </c>
      <c r="Q441">
        <v>1</v>
      </c>
      <c r="X441">
        <v>0.68340000000000001</v>
      </c>
      <c r="Y441">
        <v>9.35</v>
      </c>
      <c r="Z441">
        <v>0</v>
      </c>
      <c r="AA441">
        <v>0</v>
      </c>
      <c r="AB441">
        <v>0</v>
      </c>
      <c r="AC441">
        <v>0</v>
      </c>
      <c r="AD441">
        <v>1</v>
      </c>
      <c r="AE441">
        <v>0</v>
      </c>
      <c r="AF441" t="s">
        <v>3</v>
      </c>
      <c r="AG441">
        <v>0.68340000000000001</v>
      </c>
      <c r="AH441">
        <v>2</v>
      </c>
      <c r="AI441">
        <v>72320365</v>
      </c>
      <c r="AJ441">
        <v>415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</row>
    <row r="442" spans="1:44" x14ac:dyDescent="0.2">
      <c r="A442">
        <f>ROW(Source!A537)</f>
        <v>537</v>
      </c>
      <c r="B442">
        <v>72320366</v>
      </c>
      <c r="C442">
        <v>72318051</v>
      </c>
      <c r="D442">
        <v>70568517</v>
      </c>
      <c r="E442">
        <v>1</v>
      </c>
      <c r="F442">
        <v>1</v>
      </c>
      <c r="G442">
        <v>1</v>
      </c>
      <c r="H442">
        <v>3</v>
      </c>
      <c r="I442" t="s">
        <v>955</v>
      </c>
      <c r="J442" t="s">
        <v>956</v>
      </c>
      <c r="K442" t="s">
        <v>957</v>
      </c>
      <c r="L442">
        <v>1346</v>
      </c>
      <c r="N442">
        <v>1009</v>
      </c>
      <c r="O442" t="s">
        <v>443</v>
      </c>
      <c r="P442" t="s">
        <v>443</v>
      </c>
      <c r="Q442">
        <v>1</v>
      </c>
      <c r="X442">
        <v>1.8</v>
      </c>
      <c r="Y442">
        <v>155.63</v>
      </c>
      <c r="Z442">
        <v>0</v>
      </c>
      <c r="AA442">
        <v>0</v>
      </c>
      <c r="AB442">
        <v>0</v>
      </c>
      <c r="AC442">
        <v>0</v>
      </c>
      <c r="AD442">
        <v>1</v>
      </c>
      <c r="AE442">
        <v>0</v>
      </c>
      <c r="AF442" t="s">
        <v>3</v>
      </c>
      <c r="AG442">
        <v>1.8</v>
      </c>
      <c r="AH442">
        <v>2</v>
      </c>
      <c r="AI442">
        <v>72320366</v>
      </c>
      <c r="AJ442">
        <v>416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</row>
    <row r="443" spans="1:44" x14ac:dyDescent="0.2">
      <c r="A443">
        <f>ROW(Source!A537)</f>
        <v>537</v>
      </c>
      <c r="B443">
        <v>72320367</v>
      </c>
      <c r="C443">
        <v>72318051</v>
      </c>
      <c r="D443">
        <v>70492450</v>
      </c>
      <c r="E443">
        <v>118</v>
      </c>
      <c r="F443">
        <v>1</v>
      </c>
      <c r="G443">
        <v>1</v>
      </c>
      <c r="H443">
        <v>3</v>
      </c>
      <c r="I443" t="s">
        <v>1397</v>
      </c>
      <c r="J443" t="s">
        <v>3</v>
      </c>
      <c r="K443" t="s">
        <v>1398</v>
      </c>
      <c r="L443">
        <v>1339</v>
      </c>
      <c r="N443">
        <v>1007</v>
      </c>
      <c r="O443" t="s">
        <v>231</v>
      </c>
      <c r="P443" t="s">
        <v>231</v>
      </c>
      <c r="Q443">
        <v>1</v>
      </c>
      <c r="X443">
        <v>1.1100000000000001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 t="s">
        <v>3</v>
      </c>
      <c r="AG443">
        <v>1.1100000000000001</v>
      </c>
      <c r="AH443">
        <v>3</v>
      </c>
      <c r="AI443">
        <v>-1</v>
      </c>
      <c r="AJ443" t="s">
        <v>3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</row>
    <row r="444" spans="1:44" x14ac:dyDescent="0.2">
      <c r="A444">
        <f>ROW(Source!A537)</f>
        <v>537</v>
      </c>
      <c r="B444">
        <v>72320368</v>
      </c>
      <c r="C444">
        <v>72318051</v>
      </c>
      <c r="D444">
        <v>70576605</v>
      </c>
      <c r="E444">
        <v>1</v>
      </c>
      <c r="F444">
        <v>1</v>
      </c>
      <c r="G444">
        <v>1</v>
      </c>
      <c r="H444">
        <v>3</v>
      </c>
      <c r="I444" t="s">
        <v>1315</v>
      </c>
      <c r="J444" t="s">
        <v>1316</v>
      </c>
      <c r="K444" t="s">
        <v>1317</v>
      </c>
      <c r="L444">
        <v>1348</v>
      </c>
      <c r="N444">
        <v>1009</v>
      </c>
      <c r="O444" t="s">
        <v>236</v>
      </c>
      <c r="P444" t="s">
        <v>236</v>
      </c>
      <c r="Q444">
        <v>1000</v>
      </c>
      <c r="X444">
        <v>3.3000000000000002E-2</v>
      </c>
      <c r="Y444">
        <v>76656.5</v>
      </c>
      <c r="Z444">
        <v>0</v>
      </c>
      <c r="AA444">
        <v>0</v>
      </c>
      <c r="AB444">
        <v>0</v>
      </c>
      <c r="AC444">
        <v>0</v>
      </c>
      <c r="AD444">
        <v>1</v>
      </c>
      <c r="AE444">
        <v>0</v>
      </c>
      <c r="AF444" t="s">
        <v>3</v>
      </c>
      <c r="AG444">
        <v>3.3000000000000002E-2</v>
      </c>
      <c r="AH444">
        <v>2</v>
      </c>
      <c r="AI444">
        <v>72320368</v>
      </c>
      <c r="AJ444">
        <v>418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</row>
    <row r="445" spans="1:44" x14ac:dyDescent="0.2">
      <c r="A445">
        <f>ROW(Source!A537)</f>
        <v>537</v>
      </c>
      <c r="B445">
        <v>72320369</v>
      </c>
      <c r="C445">
        <v>72318051</v>
      </c>
      <c r="D445">
        <v>70586788</v>
      </c>
      <c r="E445">
        <v>1</v>
      </c>
      <c r="F445">
        <v>1</v>
      </c>
      <c r="G445">
        <v>1</v>
      </c>
      <c r="H445">
        <v>3</v>
      </c>
      <c r="I445" t="s">
        <v>1318</v>
      </c>
      <c r="J445" t="s">
        <v>1319</v>
      </c>
      <c r="K445" t="s">
        <v>1320</v>
      </c>
      <c r="L445">
        <v>1346</v>
      </c>
      <c r="N445">
        <v>1009</v>
      </c>
      <c r="O445" t="s">
        <v>443</v>
      </c>
      <c r="P445" t="s">
        <v>443</v>
      </c>
      <c r="Q445">
        <v>1</v>
      </c>
      <c r="X445">
        <v>1.5</v>
      </c>
      <c r="Y445">
        <v>61.28</v>
      </c>
      <c r="Z445">
        <v>0</v>
      </c>
      <c r="AA445">
        <v>0</v>
      </c>
      <c r="AB445">
        <v>0</v>
      </c>
      <c r="AC445">
        <v>0</v>
      </c>
      <c r="AD445">
        <v>1</v>
      </c>
      <c r="AE445">
        <v>0</v>
      </c>
      <c r="AF445" t="s">
        <v>3</v>
      </c>
      <c r="AG445">
        <v>1.5</v>
      </c>
      <c r="AH445">
        <v>2</v>
      </c>
      <c r="AI445">
        <v>72320369</v>
      </c>
      <c r="AJ445">
        <v>419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</row>
    <row r="446" spans="1:44" x14ac:dyDescent="0.2">
      <c r="A446">
        <f>ROW(Source!A537)</f>
        <v>537</v>
      </c>
      <c r="B446">
        <v>72320370</v>
      </c>
      <c r="C446">
        <v>72318051</v>
      </c>
      <c r="D446">
        <v>70496570</v>
      </c>
      <c r="E446">
        <v>118</v>
      </c>
      <c r="F446">
        <v>1</v>
      </c>
      <c r="G446">
        <v>1</v>
      </c>
      <c r="H446">
        <v>3</v>
      </c>
      <c r="I446" t="s">
        <v>1374</v>
      </c>
      <c r="J446" t="s">
        <v>3</v>
      </c>
      <c r="K446" t="s">
        <v>1385</v>
      </c>
      <c r="L446">
        <v>1301</v>
      </c>
      <c r="N446">
        <v>1003</v>
      </c>
      <c r="O446" t="s">
        <v>113</v>
      </c>
      <c r="P446" t="s">
        <v>113</v>
      </c>
      <c r="Q446">
        <v>1</v>
      </c>
      <c r="X446">
        <v>16.8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 t="s">
        <v>3</v>
      </c>
      <c r="AG446">
        <v>16.8</v>
      </c>
      <c r="AH446">
        <v>3</v>
      </c>
      <c r="AI446">
        <v>-1</v>
      </c>
      <c r="AJ446" t="s">
        <v>3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</row>
    <row r="447" spans="1:44" x14ac:dyDescent="0.2">
      <c r="A447">
        <f>ROW(Source!A540)</f>
        <v>540</v>
      </c>
      <c r="B447">
        <v>72315695</v>
      </c>
      <c r="C447">
        <v>72315694</v>
      </c>
      <c r="D447">
        <v>70491041</v>
      </c>
      <c r="E447">
        <v>118</v>
      </c>
      <c r="F447">
        <v>1</v>
      </c>
      <c r="G447">
        <v>1</v>
      </c>
      <c r="H447">
        <v>1</v>
      </c>
      <c r="I447" t="s">
        <v>1010</v>
      </c>
      <c r="J447" t="s">
        <v>3</v>
      </c>
      <c r="K447" t="s">
        <v>1011</v>
      </c>
      <c r="L447">
        <v>1191</v>
      </c>
      <c r="N447">
        <v>1013</v>
      </c>
      <c r="O447" t="s">
        <v>922</v>
      </c>
      <c r="P447" t="s">
        <v>922</v>
      </c>
      <c r="Q447">
        <v>1</v>
      </c>
      <c r="X447">
        <v>24.68</v>
      </c>
      <c r="Y447">
        <v>0</v>
      </c>
      <c r="Z447">
        <v>0</v>
      </c>
      <c r="AA447">
        <v>0</v>
      </c>
      <c r="AB447">
        <v>435.05</v>
      </c>
      <c r="AC447">
        <v>0</v>
      </c>
      <c r="AD447">
        <v>1</v>
      </c>
      <c r="AE447">
        <v>1</v>
      </c>
      <c r="AF447" t="s">
        <v>3</v>
      </c>
      <c r="AG447">
        <v>24.68</v>
      </c>
      <c r="AH447">
        <v>2</v>
      </c>
      <c r="AI447">
        <v>72315695</v>
      </c>
      <c r="AJ447">
        <v>421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</row>
    <row r="448" spans="1:44" x14ac:dyDescent="0.2">
      <c r="A448">
        <f>ROW(Source!A540)</f>
        <v>540</v>
      </c>
      <c r="B448">
        <v>72315696</v>
      </c>
      <c r="C448">
        <v>72315694</v>
      </c>
      <c r="D448">
        <v>70491200</v>
      </c>
      <c r="E448">
        <v>118</v>
      </c>
      <c r="F448">
        <v>1</v>
      </c>
      <c r="G448">
        <v>1</v>
      </c>
      <c r="H448">
        <v>1</v>
      </c>
      <c r="I448" t="s">
        <v>920</v>
      </c>
      <c r="J448" t="s">
        <v>3</v>
      </c>
      <c r="K448" t="s">
        <v>921</v>
      </c>
      <c r="L448">
        <v>1191</v>
      </c>
      <c r="N448">
        <v>1013</v>
      </c>
      <c r="O448" t="s">
        <v>922</v>
      </c>
      <c r="P448" t="s">
        <v>922</v>
      </c>
      <c r="Q448">
        <v>1</v>
      </c>
      <c r="X448">
        <v>14.32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1</v>
      </c>
      <c r="AE448">
        <v>2</v>
      </c>
      <c r="AF448" t="s">
        <v>3</v>
      </c>
      <c r="AG448">
        <v>14.32</v>
      </c>
      <c r="AH448">
        <v>2</v>
      </c>
      <c r="AI448">
        <v>72315696</v>
      </c>
      <c r="AJ448">
        <v>422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</row>
    <row r="449" spans="1:44" x14ac:dyDescent="0.2">
      <c r="A449">
        <f>ROW(Source!A540)</f>
        <v>540</v>
      </c>
      <c r="B449">
        <v>72315697</v>
      </c>
      <c r="C449">
        <v>72315694</v>
      </c>
      <c r="D449">
        <v>70617656</v>
      </c>
      <c r="E449">
        <v>1</v>
      </c>
      <c r="F449">
        <v>1</v>
      </c>
      <c r="G449">
        <v>1</v>
      </c>
      <c r="H449">
        <v>2</v>
      </c>
      <c r="I449" t="s">
        <v>1073</v>
      </c>
      <c r="J449" t="s">
        <v>1074</v>
      </c>
      <c r="K449" t="s">
        <v>1075</v>
      </c>
      <c r="L449">
        <v>1368</v>
      </c>
      <c r="N449">
        <v>1011</v>
      </c>
      <c r="O449" t="s">
        <v>926</v>
      </c>
      <c r="P449" t="s">
        <v>926</v>
      </c>
      <c r="Q449">
        <v>1</v>
      </c>
      <c r="X449">
        <v>14</v>
      </c>
      <c r="Y449">
        <v>0</v>
      </c>
      <c r="Z449">
        <v>1682.51</v>
      </c>
      <c r="AA449">
        <v>529.11</v>
      </c>
      <c r="AB449">
        <v>0</v>
      </c>
      <c r="AC449">
        <v>0</v>
      </c>
      <c r="AD449">
        <v>1</v>
      </c>
      <c r="AE449">
        <v>0</v>
      </c>
      <c r="AF449" t="s">
        <v>3</v>
      </c>
      <c r="AG449">
        <v>14</v>
      </c>
      <c r="AH449">
        <v>2</v>
      </c>
      <c r="AI449">
        <v>72315697</v>
      </c>
      <c r="AJ449">
        <v>423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</row>
    <row r="450" spans="1:44" x14ac:dyDescent="0.2">
      <c r="A450">
        <f>ROW(Source!A540)</f>
        <v>540</v>
      </c>
      <c r="B450">
        <v>72315698</v>
      </c>
      <c r="C450">
        <v>72315694</v>
      </c>
      <c r="D450">
        <v>70618558</v>
      </c>
      <c r="E450">
        <v>1</v>
      </c>
      <c r="F450">
        <v>1</v>
      </c>
      <c r="G450">
        <v>1</v>
      </c>
      <c r="H450">
        <v>2</v>
      </c>
      <c r="I450" t="s">
        <v>978</v>
      </c>
      <c r="J450" t="s">
        <v>979</v>
      </c>
      <c r="K450" t="s">
        <v>980</v>
      </c>
      <c r="L450">
        <v>1368</v>
      </c>
      <c r="N450">
        <v>1011</v>
      </c>
      <c r="O450" t="s">
        <v>926</v>
      </c>
      <c r="P450" t="s">
        <v>926</v>
      </c>
      <c r="Q450">
        <v>1</v>
      </c>
      <c r="X450">
        <v>0.32</v>
      </c>
      <c r="Y450">
        <v>0</v>
      </c>
      <c r="Z450">
        <v>579.09</v>
      </c>
      <c r="AA450">
        <v>393.89</v>
      </c>
      <c r="AB450">
        <v>0</v>
      </c>
      <c r="AC450">
        <v>0</v>
      </c>
      <c r="AD450">
        <v>1</v>
      </c>
      <c r="AE450">
        <v>0</v>
      </c>
      <c r="AF450" t="s">
        <v>3</v>
      </c>
      <c r="AG450">
        <v>0.32</v>
      </c>
      <c r="AH450">
        <v>2</v>
      </c>
      <c r="AI450">
        <v>72315698</v>
      </c>
      <c r="AJ450">
        <v>424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</row>
    <row r="451" spans="1:44" x14ac:dyDescent="0.2">
      <c r="A451">
        <f>ROW(Source!A540)</f>
        <v>540</v>
      </c>
      <c r="B451">
        <v>72315699</v>
      </c>
      <c r="C451">
        <v>72315694</v>
      </c>
      <c r="D451">
        <v>70618717</v>
      </c>
      <c r="E451">
        <v>1</v>
      </c>
      <c r="F451">
        <v>1</v>
      </c>
      <c r="G451">
        <v>1</v>
      </c>
      <c r="H451">
        <v>2</v>
      </c>
      <c r="I451" t="s">
        <v>981</v>
      </c>
      <c r="J451" t="s">
        <v>982</v>
      </c>
      <c r="K451" t="s">
        <v>983</v>
      </c>
      <c r="L451">
        <v>1368</v>
      </c>
      <c r="N451">
        <v>1011</v>
      </c>
      <c r="O451" t="s">
        <v>926</v>
      </c>
      <c r="P451" t="s">
        <v>926</v>
      </c>
      <c r="Q451">
        <v>1</v>
      </c>
      <c r="X451">
        <v>1.45</v>
      </c>
      <c r="Y451">
        <v>0</v>
      </c>
      <c r="Z451">
        <v>4.3499999999999996</v>
      </c>
      <c r="AA451">
        <v>0</v>
      </c>
      <c r="AB451">
        <v>0</v>
      </c>
      <c r="AC451">
        <v>0</v>
      </c>
      <c r="AD451">
        <v>1</v>
      </c>
      <c r="AE451">
        <v>0</v>
      </c>
      <c r="AF451" t="s">
        <v>3</v>
      </c>
      <c r="AG451">
        <v>1.45</v>
      </c>
      <c r="AH451">
        <v>2</v>
      </c>
      <c r="AI451">
        <v>72315699</v>
      </c>
      <c r="AJ451">
        <v>425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</row>
    <row r="452" spans="1:44" x14ac:dyDescent="0.2">
      <c r="A452">
        <f>ROW(Source!A540)</f>
        <v>540</v>
      </c>
      <c r="B452">
        <v>72315700</v>
      </c>
      <c r="C452">
        <v>72315694</v>
      </c>
      <c r="D452">
        <v>70618755</v>
      </c>
      <c r="E452">
        <v>1</v>
      </c>
      <c r="F452">
        <v>1</v>
      </c>
      <c r="G452">
        <v>1</v>
      </c>
      <c r="H452">
        <v>2</v>
      </c>
      <c r="I452" t="s">
        <v>941</v>
      </c>
      <c r="J452" t="s">
        <v>942</v>
      </c>
      <c r="K452" t="s">
        <v>943</v>
      </c>
      <c r="L452">
        <v>1368</v>
      </c>
      <c r="N452">
        <v>1011</v>
      </c>
      <c r="O452" t="s">
        <v>926</v>
      </c>
      <c r="P452" t="s">
        <v>926</v>
      </c>
      <c r="Q452">
        <v>1</v>
      </c>
      <c r="X452">
        <v>12.17</v>
      </c>
      <c r="Y452">
        <v>0</v>
      </c>
      <c r="Z452">
        <v>42.96</v>
      </c>
      <c r="AA452">
        <v>0</v>
      </c>
      <c r="AB452">
        <v>0</v>
      </c>
      <c r="AC452">
        <v>0</v>
      </c>
      <c r="AD452">
        <v>1</v>
      </c>
      <c r="AE452">
        <v>0</v>
      </c>
      <c r="AF452" t="s">
        <v>3</v>
      </c>
      <c r="AG452">
        <v>12.17</v>
      </c>
      <c r="AH452">
        <v>2</v>
      </c>
      <c r="AI452">
        <v>72315700</v>
      </c>
      <c r="AJ452">
        <v>426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</row>
    <row r="453" spans="1:44" x14ac:dyDescent="0.2">
      <c r="A453">
        <f>ROW(Source!A540)</f>
        <v>540</v>
      </c>
      <c r="B453">
        <v>72315701</v>
      </c>
      <c r="C453">
        <v>72315694</v>
      </c>
      <c r="D453">
        <v>70565799</v>
      </c>
      <c r="E453">
        <v>1</v>
      </c>
      <c r="F453">
        <v>1</v>
      </c>
      <c r="G453">
        <v>1</v>
      </c>
      <c r="H453">
        <v>3</v>
      </c>
      <c r="I453" t="s">
        <v>984</v>
      </c>
      <c r="J453" t="s">
        <v>985</v>
      </c>
      <c r="K453" t="s">
        <v>986</v>
      </c>
      <c r="L453">
        <v>1339</v>
      </c>
      <c r="N453">
        <v>1007</v>
      </c>
      <c r="O453" t="s">
        <v>231</v>
      </c>
      <c r="P453" t="s">
        <v>231</v>
      </c>
      <c r="Q453">
        <v>1</v>
      </c>
      <c r="X453">
        <v>1.08</v>
      </c>
      <c r="Y453">
        <v>114.64</v>
      </c>
      <c r="Z453">
        <v>0</v>
      </c>
      <c r="AA453">
        <v>0</v>
      </c>
      <c r="AB453">
        <v>0</v>
      </c>
      <c r="AC453">
        <v>0</v>
      </c>
      <c r="AD453">
        <v>1</v>
      </c>
      <c r="AE453">
        <v>0</v>
      </c>
      <c r="AF453" t="s">
        <v>3</v>
      </c>
      <c r="AG453">
        <v>1.08</v>
      </c>
      <c r="AH453">
        <v>2</v>
      </c>
      <c r="AI453">
        <v>72315701</v>
      </c>
      <c r="AJ453">
        <v>427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</row>
    <row r="454" spans="1:44" x14ac:dyDescent="0.2">
      <c r="A454">
        <f>ROW(Source!A540)</f>
        <v>540</v>
      </c>
      <c r="B454">
        <v>72315702</v>
      </c>
      <c r="C454">
        <v>72315694</v>
      </c>
      <c r="D454">
        <v>70565803</v>
      </c>
      <c r="E454">
        <v>1</v>
      </c>
      <c r="F454">
        <v>1</v>
      </c>
      <c r="G454">
        <v>1</v>
      </c>
      <c r="H454">
        <v>3</v>
      </c>
      <c r="I454" t="s">
        <v>987</v>
      </c>
      <c r="J454" t="s">
        <v>988</v>
      </c>
      <c r="K454" t="s">
        <v>989</v>
      </c>
      <c r="L454">
        <v>1346</v>
      </c>
      <c r="N454">
        <v>1009</v>
      </c>
      <c r="O454" t="s">
        <v>443</v>
      </c>
      <c r="P454" t="s">
        <v>443</v>
      </c>
      <c r="Q454">
        <v>1</v>
      </c>
      <c r="X454">
        <v>0.4</v>
      </c>
      <c r="Y454">
        <v>41.38</v>
      </c>
      <c r="Z454">
        <v>0</v>
      </c>
      <c r="AA454">
        <v>0</v>
      </c>
      <c r="AB454">
        <v>0</v>
      </c>
      <c r="AC454">
        <v>0</v>
      </c>
      <c r="AD454">
        <v>1</v>
      </c>
      <c r="AE454">
        <v>0</v>
      </c>
      <c r="AF454" t="s">
        <v>3</v>
      </c>
      <c r="AG454">
        <v>0.4</v>
      </c>
      <c r="AH454">
        <v>2</v>
      </c>
      <c r="AI454">
        <v>72315702</v>
      </c>
      <c r="AJ454">
        <v>428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</row>
    <row r="455" spans="1:44" x14ac:dyDescent="0.2">
      <c r="A455">
        <f>ROW(Source!A540)</f>
        <v>540</v>
      </c>
      <c r="B455">
        <v>72315703</v>
      </c>
      <c r="C455">
        <v>72315694</v>
      </c>
      <c r="D455">
        <v>70567775</v>
      </c>
      <c r="E455">
        <v>1</v>
      </c>
      <c r="F455">
        <v>1</v>
      </c>
      <c r="G455">
        <v>1</v>
      </c>
      <c r="H455">
        <v>3</v>
      </c>
      <c r="I455" t="s">
        <v>951</v>
      </c>
      <c r="J455" t="s">
        <v>952</v>
      </c>
      <c r="K455" t="s">
        <v>953</v>
      </c>
      <c r="L455">
        <v>1383</v>
      </c>
      <c r="N455">
        <v>1013</v>
      </c>
      <c r="O455" t="s">
        <v>954</v>
      </c>
      <c r="P455" t="s">
        <v>954</v>
      </c>
      <c r="Q455">
        <v>1</v>
      </c>
      <c r="X455">
        <v>1.5660000000000001</v>
      </c>
      <c r="Y455">
        <v>9.35</v>
      </c>
      <c r="Z455">
        <v>0</v>
      </c>
      <c r="AA455">
        <v>0</v>
      </c>
      <c r="AB455">
        <v>0</v>
      </c>
      <c r="AC455">
        <v>0</v>
      </c>
      <c r="AD455">
        <v>1</v>
      </c>
      <c r="AE455">
        <v>0</v>
      </c>
      <c r="AF455" t="s">
        <v>3</v>
      </c>
      <c r="AG455">
        <v>1.5660000000000001</v>
      </c>
      <c r="AH455">
        <v>2</v>
      </c>
      <c r="AI455">
        <v>72315703</v>
      </c>
      <c r="AJ455">
        <v>429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</row>
    <row r="456" spans="1:44" x14ac:dyDescent="0.2">
      <c r="A456">
        <f>ROW(Source!A540)</f>
        <v>540</v>
      </c>
      <c r="B456">
        <v>72315704</v>
      </c>
      <c r="C456">
        <v>72315694</v>
      </c>
      <c r="D456">
        <v>70568517</v>
      </c>
      <c r="E456">
        <v>1</v>
      </c>
      <c r="F456">
        <v>1</v>
      </c>
      <c r="G456">
        <v>1</v>
      </c>
      <c r="H456">
        <v>3</v>
      </c>
      <c r="I456" t="s">
        <v>955</v>
      </c>
      <c r="J456" t="s">
        <v>956</v>
      </c>
      <c r="K456" t="s">
        <v>957</v>
      </c>
      <c r="L456">
        <v>1346</v>
      </c>
      <c r="N456">
        <v>1009</v>
      </c>
      <c r="O456" t="s">
        <v>443</v>
      </c>
      <c r="P456" t="s">
        <v>443</v>
      </c>
      <c r="Q456">
        <v>1</v>
      </c>
      <c r="X456">
        <v>5</v>
      </c>
      <c r="Y456">
        <v>155.63</v>
      </c>
      <c r="Z456">
        <v>0</v>
      </c>
      <c r="AA456">
        <v>0</v>
      </c>
      <c r="AB456">
        <v>0</v>
      </c>
      <c r="AC456">
        <v>0</v>
      </c>
      <c r="AD456">
        <v>1</v>
      </c>
      <c r="AE456">
        <v>0</v>
      </c>
      <c r="AF456" t="s">
        <v>3</v>
      </c>
      <c r="AG456">
        <v>5</v>
      </c>
      <c r="AH456">
        <v>2</v>
      </c>
      <c r="AI456">
        <v>72315704</v>
      </c>
      <c r="AJ456">
        <v>430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</row>
    <row r="457" spans="1:44" x14ac:dyDescent="0.2">
      <c r="A457">
        <f>ROW(Source!A540)</f>
        <v>540</v>
      </c>
      <c r="B457">
        <v>72315705</v>
      </c>
      <c r="C457">
        <v>72315694</v>
      </c>
      <c r="D457">
        <v>70569270</v>
      </c>
      <c r="E457">
        <v>1</v>
      </c>
      <c r="F457">
        <v>1</v>
      </c>
      <c r="G457">
        <v>1</v>
      </c>
      <c r="H457">
        <v>3</v>
      </c>
      <c r="I457" t="s">
        <v>990</v>
      </c>
      <c r="J457" t="s">
        <v>991</v>
      </c>
      <c r="K457" t="s">
        <v>992</v>
      </c>
      <c r="L457">
        <v>1346</v>
      </c>
      <c r="N457">
        <v>1009</v>
      </c>
      <c r="O457" t="s">
        <v>443</v>
      </c>
      <c r="P457" t="s">
        <v>443</v>
      </c>
      <c r="Q457">
        <v>1</v>
      </c>
      <c r="X457">
        <v>3.2</v>
      </c>
      <c r="Y457">
        <v>174.93</v>
      </c>
      <c r="Z457">
        <v>0</v>
      </c>
      <c r="AA457">
        <v>0</v>
      </c>
      <c r="AB457">
        <v>0</v>
      </c>
      <c r="AC457">
        <v>0</v>
      </c>
      <c r="AD457">
        <v>1</v>
      </c>
      <c r="AE457">
        <v>0</v>
      </c>
      <c r="AF457" t="s">
        <v>3</v>
      </c>
      <c r="AG457">
        <v>3.2</v>
      </c>
      <c r="AH457">
        <v>2</v>
      </c>
      <c r="AI457">
        <v>72315705</v>
      </c>
      <c r="AJ457">
        <v>431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</row>
    <row r="458" spans="1:44" x14ac:dyDescent="0.2">
      <c r="A458">
        <f>ROW(Source!A540)</f>
        <v>540</v>
      </c>
      <c r="B458">
        <v>72315706</v>
      </c>
      <c r="C458">
        <v>72315694</v>
      </c>
      <c r="D458">
        <v>70586759</v>
      </c>
      <c r="E458">
        <v>1</v>
      </c>
      <c r="F458">
        <v>1</v>
      </c>
      <c r="G458">
        <v>1</v>
      </c>
      <c r="H458">
        <v>3</v>
      </c>
      <c r="I458" t="s">
        <v>964</v>
      </c>
      <c r="J458" t="s">
        <v>965</v>
      </c>
      <c r="K458" t="s">
        <v>966</v>
      </c>
      <c r="L458">
        <v>1348</v>
      </c>
      <c r="N458">
        <v>1009</v>
      </c>
      <c r="O458" t="s">
        <v>236</v>
      </c>
      <c r="P458" t="s">
        <v>236</v>
      </c>
      <c r="Q458">
        <v>1000</v>
      </c>
      <c r="X458">
        <v>1.1000000000000001E-3</v>
      </c>
      <c r="Y458">
        <v>74437.320000000007</v>
      </c>
      <c r="Z458">
        <v>0</v>
      </c>
      <c r="AA458">
        <v>0</v>
      </c>
      <c r="AB458">
        <v>0</v>
      </c>
      <c r="AC458">
        <v>0</v>
      </c>
      <c r="AD458">
        <v>1</v>
      </c>
      <c r="AE458">
        <v>0</v>
      </c>
      <c r="AF458" t="s">
        <v>3</v>
      </c>
      <c r="AG458">
        <v>1.1000000000000001E-3</v>
      </c>
      <c r="AH458">
        <v>2</v>
      </c>
      <c r="AI458">
        <v>72315706</v>
      </c>
      <c r="AJ458">
        <v>432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</row>
    <row r="459" spans="1:44" x14ac:dyDescent="0.2">
      <c r="A459">
        <f>ROW(Source!A540)</f>
        <v>540</v>
      </c>
      <c r="B459">
        <v>72315707</v>
      </c>
      <c r="C459">
        <v>72315694</v>
      </c>
      <c r="D459">
        <v>70586826</v>
      </c>
      <c r="E459">
        <v>1</v>
      </c>
      <c r="F459">
        <v>1</v>
      </c>
      <c r="G459">
        <v>1</v>
      </c>
      <c r="H459">
        <v>3</v>
      </c>
      <c r="I459" t="s">
        <v>993</v>
      </c>
      <c r="J459" t="s">
        <v>994</v>
      </c>
      <c r="K459" t="s">
        <v>995</v>
      </c>
      <c r="L459">
        <v>1348</v>
      </c>
      <c r="N459">
        <v>1009</v>
      </c>
      <c r="O459" t="s">
        <v>236</v>
      </c>
      <c r="P459" t="s">
        <v>236</v>
      </c>
      <c r="Q459">
        <v>1000</v>
      </c>
      <c r="X459">
        <v>1.1000000000000001E-3</v>
      </c>
      <c r="Y459">
        <v>118848.25</v>
      </c>
      <c r="Z459">
        <v>0</v>
      </c>
      <c r="AA459">
        <v>0</v>
      </c>
      <c r="AB459">
        <v>0</v>
      </c>
      <c r="AC459">
        <v>0</v>
      </c>
      <c r="AD459">
        <v>1</v>
      </c>
      <c r="AE459">
        <v>0</v>
      </c>
      <c r="AF459" t="s">
        <v>3</v>
      </c>
      <c r="AG459">
        <v>1.1000000000000001E-3</v>
      </c>
      <c r="AH459">
        <v>2</v>
      </c>
      <c r="AI459">
        <v>72315707</v>
      </c>
      <c r="AJ459">
        <v>433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</row>
    <row r="460" spans="1:44" x14ac:dyDescent="0.2">
      <c r="A460">
        <f>ROW(Source!A540)</f>
        <v>540</v>
      </c>
      <c r="B460">
        <v>72315708</v>
      </c>
      <c r="C460">
        <v>72315694</v>
      </c>
      <c r="D460">
        <v>70587073</v>
      </c>
      <c r="E460">
        <v>1</v>
      </c>
      <c r="F460">
        <v>1</v>
      </c>
      <c r="G460">
        <v>1</v>
      </c>
      <c r="H460">
        <v>3</v>
      </c>
      <c r="I460" t="s">
        <v>996</v>
      </c>
      <c r="J460" t="s">
        <v>997</v>
      </c>
      <c r="K460" t="s">
        <v>998</v>
      </c>
      <c r="L460">
        <v>1348</v>
      </c>
      <c r="N460">
        <v>1009</v>
      </c>
      <c r="O460" t="s">
        <v>236</v>
      </c>
      <c r="P460" t="s">
        <v>236</v>
      </c>
      <c r="Q460">
        <v>1000</v>
      </c>
      <c r="X460">
        <v>1.1E-4</v>
      </c>
      <c r="Y460">
        <v>344491.84</v>
      </c>
      <c r="Z460">
        <v>0</v>
      </c>
      <c r="AA460">
        <v>0</v>
      </c>
      <c r="AB460">
        <v>0</v>
      </c>
      <c r="AC460">
        <v>0</v>
      </c>
      <c r="AD460">
        <v>1</v>
      </c>
      <c r="AE460">
        <v>0</v>
      </c>
      <c r="AF460" t="s">
        <v>3</v>
      </c>
      <c r="AG460">
        <v>1.1E-4</v>
      </c>
      <c r="AH460">
        <v>2</v>
      </c>
      <c r="AI460">
        <v>72315708</v>
      </c>
      <c r="AJ460">
        <v>434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</row>
    <row r="461" spans="1:44" x14ac:dyDescent="0.2">
      <c r="A461">
        <f>ROW(Source!A540)</f>
        <v>540</v>
      </c>
      <c r="B461">
        <v>72315709</v>
      </c>
      <c r="C461">
        <v>72315694</v>
      </c>
      <c r="D461">
        <v>70495528</v>
      </c>
      <c r="E461">
        <v>118</v>
      </c>
      <c r="F461">
        <v>1</v>
      </c>
      <c r="G461">
        <v>1</v>
      </c>
      <c r="H461">
        <v>3</v>
      </c>
      <c r="I461" t="s">
        <v>1376</v>
      </c>
      <c r="J461" t="s">
        <v>3</v>
      </c>
      <c r="K461" t="s">
        <v>1377</v>
      </c>
      <c r="L461">
        <v>1371</v>
      </c>
      <c r="N461">
        <v>1013</v>
      </c>
      <c r="O461" t="s">
        <v>118</v>
      </c>
      <c r="P461" t="s">
        <v>118</v>
      </c>
      <c r="Q461">
        <v>1</v>
      </c>
      <c r="X461">
        <v>1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 t="s">
        <v>3</v>
      </c>
      <c r="AG461">
        <v>1</v>
      </c>
      <c r="AH461">
        <v>3</v>
      </c>
      <c r="AI461">
        <v>-1</v>
      </c>
      <c r="AJ461" t="s">
        <v>3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</row>
    <row r="462" spans="1:44" x14ac:dyDescent="0.2">
      <c r="A462">
        <f>ROW(Source!A540)</f>
        <v>540</v>
      </c>
      <c r="B462">
        <v>72315710</v>
      </c>
      <c r="C462">
        <v>72315694</v>
      </c>
      <c r="D462">
        <v>70605911</v>
      </c>
      <c r="E462">
        <v>1</v>
      </c>
      <c r="F462">
        <v>1</v>
      </c>
      <c r="G462">
        <v>1</v>
      </c>
      <c r="H462">
        <v>3</v>
      </c>
      <c r="I462" t="s">
        <v>1321</v>
      </c>
      <c r="J462" t="s">
        <v>1322</v>
      </c>
      <c r="K462" t="s">
        <v>1323</v>
      </c>
      <c r="L462">
        <v>1301</v>
      </c>
      <c r="N462">
        <v>1003</v>
      </c>
      <c r="O462" t="s">
        <v>113</v>
      </c>
      <c r="P462" t="s">
        <v>113</v>
      </c>
      <c r="Q462">
        <v>1</v>
      </c>
      <c r="X462">
        <v>5.3</v>
      </c>
      <c r="Y462">
        <v>1726.06</v>
      </c>
      <c r="Z462">
        <v>0</v>
      </c>
      <c r="AA462">
        <v>0</v>
      </c>
      <c r="AB462">
        <v>0</v>
      </c>
      <c r="AC462">
        <v>0</v>
      </c>
      <c r="AD462">
        <v>1</v>
      </c>
      <c r="AE462">
        <v>0</v>
      </c>
      <c r="AF462" t="s">
        <v>3</v>
      </c>
      <c r="AG462">
        <v>5.3</v>
      </c>
      <c r="AH462">
        <v>2</v>
      </c>
      <c r="AI462">
        <v>72315710</v>
      </c>
      <c r="AJ462">
        <v>435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</row>
    <row r="463" spans="1:44" x14ac:dyDescent="0.2">
      <c r="A463">
        <f>ROW(Source!A540)</f>
        <v>540</v>
      </c>
      <c r="B463">
        <v>72315711</v>
      </c>
      <c r="C463">
        <v>72315694</v>
      </c>
      <c r="D463">
        <v>70607089</v>
      </c>
      <c r="E463">
        <v>1</v>
      </c>
      <c r="F463">
        <v>1</v>
      </c>
      <c r="G463">
        <v>1</v>
      </c>
      <c r="H463">
        <v>3</v>
      </c>
      <c r="I463" t="s">
        <v>1324</v>
      </c>
      <c r="J463" t="s">
        <v>1325</v>
      </c>
      <c r="K463" t="s">
        <v>1326</v>
      </c>
      <c r="L463">
        <v>1371</v>
      </c>
      <c r="N463">
        <v>1013</v>
      </c>
      <c r="O463" t="s">
        <v>118</v>
      </c>
      <c r="P463" t="s">
        <v>118</v>
      </c>
      <c r="Q463">
        <v>1</v>
      </c>
      <c r="X463">
        <v>2</v>
      </c>
      <c r="Y463">
        <v>1946.23</v>
      </c>
      <c r="Z463">
        <v>0</v>
      </c>
      <c r="AA463">
        <v>0</v>
      </c>
      <c r="AB463">
        <v>0</v>
      </c>
      <c r="AC463">
        <v>0</v>
      </c>
      <c r="AD463">
        <v>1</v>
      </c>
      <c r="AE463">
        <v>0</v>
      </c>
      <c r="AF463" t="s">
        <v>3</v>
      </c>
      <c r="AG463">
        <v>2</v>
      </c>
      <c r="AH463">
        <v>2</v>
      </c>
      <c r="AI463">
        <v>72315711</v>
      </c>
      <c r="AJ463">
        <v>436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</row>
    <row r="464" spans="1:44" x14ac:dyDescent="0.2">
      <c r="A464">
        <f>ROW(Source!A540)</f>
        <v>540</v>
      </c>
      <c r="B464">
        <v>72315712</v>
      </c>
      <c r="C464">
        <v>72315694</v>
      </c>
      <c r="D464">
        <v>70607502</v>
      </c>
      <c r="E464">
        <v>1</v>
      </c>
      <c r="F464">
        <v>1</v>
      </c>
      <c r="G464">
        <v>1</v>
      </c>
      <c r="H464">
        <v>3</v>
      </c>
      <c r="I464" t="s">
        <v>1327</v>
      </c>
      <c r="J464" t="s">
        <v>1328</v>
      </c>
      <c r="K464" t="s">
        <v>1329</v>
      </c>
      <c r="L464">
        <v>1371</v>
      </c>
      <c r="N464">
        <v>1013</v>
      </c>
      <c r="O464" t="s">
        <v>118</v>
      </c>
      <c r="P464" t="s">
        <v>118</v>
      </c>
      <c r="Q464">
        <v>1</v>
      </c>
      <c r="X464">
        <v>4</v>
      </c>
      <c r="Y464">
        <v>2055.12</v>
      </c>
      <c r="Z464">
        <v>0</v>
      </c>
      <c r="AA464">
        <v>0</v>
      </c>
      <c r="AB464">
        <v>0</v>
      </c>
      <c r="AC464">
        <v>0</v>
      </c>
      <c r="AD464">
        <v>1</v>
      </c>
      <c r="AE464">
        <v>0</v>
      </c>
      <c r="AF464" t="s">
        <v>3</v>
      </c>
      <c r="AG464">
        <v>4</v>
      </c>
      <c r="AH464">
        <v>2</v>
      </c>
      <c r="AI464">
        <v>72315712</v>
      </c>
      <c r="AJ464">
        <v>437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</row>
    <row r="465" spans="1:44" x14ac:dyDescent="0.2">
      <c r="A465">
        <f>ROW(Source!A542)</f>
        <v>542</v>
      </c>
      <c r="B465">
        <v>72315718</v>
      </c>
      <c r="C465">
        <v>72315717</v>
      </c>
      <c r="D465">
        <v>68776472</v>
      </c>
      <c r="E465">
        <v>117</v>
      </c>
      <c r="F465">
        <v>1</v>
      </c>
      <c r="G465">
        <v>1</v>
      </c>
      <c r="H465">
        <v>1</v>
      </c>
      <c r="I465" t="s">
        <v>1005</v>
      </c>
      <c r="J465" t="s">
        <v>3</v>
      </c>
      <c r="K465" t="s">
        <v>1006</v>
      </c>
      <c r="L465">
        <v>1191</v>
      </c>
      <c r="N465">
        <v>1013</v>
      </c>
      <c r="O465" t="s">
        <v>922</v>
      </c>
      <c r="P465" t="s">
        <v>922</v>
      </c>
      <c r="Q465">
        <v>1</v>
      </c>
      <c r="X465">
        <v>1.43</v>
      </c>
      <c r="Y465">
        <v>0</v>
      </c>
      <c r="Z465">
        <v>0</v>
      </c>
      <c r="AA465">
        <v>0</v>
      </c>
      <c r="AB465">
        <v>452.68</v>
      </c>
      <c r="AC465">
        <v>0</v>
      </c>
      <c r="AD465">
        <v>1</v>
      </c>
      <c r="AE465">
        <v>1</v>
      </c>
      <c r="AF465" t="s">
        <v>3</v>
      </c>
      <c r="AG465">
        <v>1.43</v>
      </c>
      <c r="AH465">
        <v>2</v>
      </c>
      <c r="AI465">
        <v>72315718</v>
      </c>
      <c r="AJ465">
        <v>438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</row>
    <row r="466" spans="1:44" x14ac:dyDescent="0.2">
      <c r="A466">
        <f>ROW(Source!A542)</f>
        <v>542</v>
      </c>
      <c r="B466">
        <v>72315719</v>
      </c>
      <c r="C466">
        <v>72315717</v>
      </c>
      <c r="D466">
        <v>68776608</v>
      </c>
      <c r="E466">
        <v>117</v>
      </c>
      <c r="F466">
        <v>1</v>
      </c>
      <c r="G466">
        <v>1</v>
      </c>
      <c r="H466">
        <v>1</v>
      </c>
      <c r="I466" t="s">
        <v>920</v>
      </c>
      <c r="J466" t="s">
        <v>3</v>
      </c>
      <c r="K466" t="s">
        <v>921</v>
      </c>
      <c r="L466">
        <v>1191</v>
      </c>
      <c r="N466">
        <v>1013</v>
      </c>
      <c r="O466" t="s">
        <v>922</v>
      </c>
      <c r="P466" t="s">
        <v>922</v>
      </c>
      <c r="Q466">
        <v>1</v>
      </c>
      <c r="X466">
        <v>0.95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1</v>
      </c>
      <c r="AE466">
        <v>2</v>
      </c>
      <c r="AF466" t="s">
        <v>3</v>
      </c>
      <c r="AG466">
        <v>0.95</v>
      </c>
      <c r="AH466">
        <v>2</v>
      </c>
      <c r="AI466">
        <v>72315719</v>
      </c>
      <c r="AJ466">
        <v>439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</row>
    <row r="467" spans="1:44" x14ac:dyDescent="0.2">
      <c r="A467">
        <f>ROW(Source!A542)</f>
        <v>542</v>
      </c>
      <c r="B467">
        <v>72315720</v>
      </c>
      <c r="C467">
        <v>72315717</v>
      </c>
      <c r="D467">
        <v>68784047</v>
      </c>
      <c r="E467">
        <v>1</v>
      </c>
      <c r="F467">
        <v>1</v>
      </c>
      <c r="G467">
        <v>1</v>
      </c>
      <c r="H467">
        <v>2</v>
      </c>
      <c r="I467" t="s">
        <v>978</v>
      </c>
      <c r="J467" t="s">
        <v>979</v>
      </c>
      <c r="K467" t="s">
        <v>980</v>
      </c>
      <c r="L467">
        <v>1368</v>
      </c>
      <c r="N467">
        <v>1011</v>
      </c>
      <c r="O467" t="s">
        <v>926</v>
      </c>
      <c r="P467" t="s">
        <v>926</v>
      </c>
      <c r="Q467">
        <v>1</v>
      </c>
      <c r="X467">
        <v>0.01</v>
      </c>
      <c r="Y467">
        <v>0</v>
      </c>
      <c r="Z467">
        <v>579.09</v>
      </c>
      <c r="AA467">
        <v>393.89</v>
      </c>
      <c r="AB467">
        <v>0</v>
      </c>
      <c r="AC467">
        <v>0</v>
      </c>
      <c r="AD467">
        <v>1</v>
      </c>
      <c r="AE467">
        <v>0</v>
      </c>
      <c r="AF467" t="s">
        <v>3</v>
      </c>
      <c r="AG467">
        <v>0.01</v>
      </c>
      <c r="AH467">
        <v>2</v>
      </c>
      <c r="AI467">
        <v>72315720</v>
      </c>
      <c r="AJ467">
        <v>440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</row>
    <row r="468" spans="1:44" x14ac:dyDescent="0.2">
      <c r="A468">
        <f>ROW(Source!A542)</f>
        <v>542</v>
      </c>
      <c r="B468">
        <v>72315721</v>
      </c>
      <c r="C468">
        <v>72315717</v>
      </c>
      <c r="D468">
        <v>68784200</v>
      </c>
      <c r="E468">
        <v>1</v>
      </c>
      <c r="F468">
        <v>1</v>
      </c>
      <c r="G468">
        <v>1</v>
      </c>
      <c r="H468">
        <v>2</v>
      </c>
      <c r="I468" t="s">
        <v>1007</v>
      </c>
      <c r="J468" t="s">
        <v>1008</v>
      </c>
      <c r="K468" t="s">
        <v>1009</v>
      </c>
      <c r="L468">
        <v>1368</v>
      </c>
      <c r="N468">
        <v>1011</v>
      </c>
      <c r="O468" t="s">
        <v>926</v>
      </c>
      <c r="P468" t="s">
        <v>926</v>
      </c>
      <c r="Q468">
        <v>1</v>
      </c>
      <c r="X468">
        <v>0.94</v>
      </c>
      <c r="Y468">
        <v>0</v>
      </c>
      <c r="Z468">
        <v>1069.08</v>
      </c>
      <c r="AA468">
        <v>452.68</v>
      </c>
      <c r="AB468">
        <v>0</v>
      </c>
      <c r="AC468">
        <v>0</v>
      </c>
      <c r="AD468">
        <v>1</v>
      </c>
      <c r="AE468">
        <v>0</v>
      </c>
      <c r="AF468" t="s">
        <v>3</v>
      </c>
      <c r="AG468">
        <v>0.94</v>
      </c>
      <c r="AH468">
        <v>2</v>
      </c>
      <c r="AI468">
        <v>72315721</v>
      </c>
      <c r="AJ468">
        <v>441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</row>
    <row r="469" spans="1:44" x14ac:dyDescent="0.2">
      <c r="A469">
        <f>ROW(Source!A542)</f>
        <v>542</v>
      </c>
      <c r="B469">
        <v>72315722</v>
      </c>
      <c r="C469">
        <v>72315717</v>
      </c>
      <c r="D469">
        <v>68852066</v>
      </c>
      <c r="E469">
        <v>1</v>
      </c>
      <c r="F469">
        <v>1</v>
      </c>
      <c r="G469">
        <v>1</v>
      </c>
      <c r="H469">
        <v>3</v>
      </c>
      <c r="I469" t="s">
        <v>955</v>
      </c>
      <c r="J469" t="s">
        <v>956</v>
      </c>
      <c r="K469" t="s">
        <v>957</v>
      </c>
      <c r="L469">
        <v>1346</v>
      </c>
      <c r="N469">
        <v>1009</v>
      </c>
      <c r="O469" t="s">
        <v>443</v>
      </c>
      <c r="P469" t="s">
        <v>443</v>
      </c>
      <c r="Q469">
        <v>1</v>
      </c>
      <c r="X469">
        <v>0.57999999999999996</v>
      </c>
      <c r="Y469">
        <v>155.63</v>
      </c>
      <c r="Z469">
        <v>0</v>
      </c>
      <c r="AA469">
        <v>0</v>
      </c>
      <c r="AB469">
        <v>0</v>
      </c>
      <c r="AC469">
        <v>0</v>
      </c>
      <c r="AD469">
        <v>1</v>
      </c>
      <c r="AE469">
        <v>0</v>
      </c>
      <c r="AF469" t="s">
        <v>3</v>
      </c>
      <c r="AG469">
        <v>0.57999999999999996</v>
      </c>
      <c r="AH469">
        <v>2</v>
      </c>
      <c r="AI469">
        <v>72315722</v>
      </c>
      <c r="AJ469">
        <v>442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</row>
    <row r="470" spans="1:44" x14ac:dyDescent="0.2">
      <c r="A470">
        <f>ROW(Source!A542)</f>
        <v>542</v>
      </c>
      <c r="B470">
        <v>72315723</v>
      </c>
      <c r="C470">
        <v>72315717</v>
      </c>
      <c r="D470">
        <v>68781909</v>
      </c>
      <c r="E470">
        <v>117</v>
      </c>
      <c r="F470">
        <v>1</v>
      </c>
      <c r="G470">
        <v>1</v>
      </c>
      <c r="H470">
        <v>3</v>
      </c>
      <c r="I470" t="s">
        <v>1378</v>
      </c>
      <c r="J470" t="s">
        <v>3</v>
      </c>
      <c r="K470" t="s">
        <v>1379</v>
      </c>
      <c r="L470">
        <v>1371</v>
      </c>
      <c r="N470">
        <v>1013</v>
      </c>
      <c r="O470" t="s">
        <v>118</v>
      </c>
      <c r="P470" t="s">
        <v>118</v>
      </c>
      <c r="Q470">
        <v>1</v>
      </c>
      <c r="X470">
        <v>1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 t="s">
        <v>3</v>
      </c>
      <c r="AG470">
        <v>1</v>
      </c>
      <c r="AH470">
        <v>3</v>
      </c>
      <c r="AI470">
        <v>-1</v>
      </c>
      <c r="AJ470" t="s">
        <v>3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</row>
    <row r="471" spans="1:44" x14ac:dyDescent="0.2">
      <c r="A471">
        <f>ROW(Source!A544)</f>
        <v>544</v>
      </c>
      <c r="B471">
        <v>72317137</v>
      </c>
      <c r="C471">
        <v>72311615</v>
      </c>
      <c r="D471">
        <v>70491041</v>
      </c>
      <c r="E471">
        <v>118</v>
      </c>
      <c r="F471">
        <v>1</v>
      </c>
      <c r="G471">
        <v>1</v>
      </c>
      <c r="H471">
        <v>1</v>
      </c>
      <c r="I471" t="s">
        <v>1010</v>
      </c>
      <c r="J471" t="s">
        <v>3</v>
      </c>
      <c r="K471" t="s">
        <v>1011</v>
      </c>
      <c r="L471">
        <v>1191</v>
      </c>
      <c r="N471">
        <v>1013</v>
      </c>
      <c r="O471" t="s">
        <v>922</v>
      </c>
      <c r="P471" t="s">
        <v>922</v>
      </c>
      <c r="Q471">
        <v>1</v>
      </c>
      <c r="X471">
        <v>6</v>
      </c>
      <c r="Y471">
        <v>0</v>
      </c>
      <c r="Z471">
        <v>0</v>
      </c>
      <c r="AA471">
        <v>0</v>
      </c>
      <c r="AB471">
        <v>435.05</v>
      </c>
      <c r="AC471">
        <v>0</v>
      </c>
      <c r="AD471">
        <v>1</v>
      </c>
      <c r="AE471">
        <v>1</v>
      </c>
      <c r="AF471" t="s">
        <v>3</v>
      </c>
      <c r="AG471">
        <v>6</v>
      </c>
      <c r="AH471">
        <v>2</v>
      </c>
      <c r="AI471">
        <v>72317137</v>
      </c>
      <c r="AJ471">
        <v>443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</row>
    <row r="472" spans="1:44" x14ac:dyDescent="0.2">
      <c r="A472">
        <f>ROW(Source!A544)</f>
        <v>544</v>
      </c>
      <c r="B472">
        <v>72317138</v>
      </c>
      <c r="C472">
        <v>72311615</v>
      </c>
      <c r="D472">
        <v>70617768</v>
      </c>
      <c r="E472">
        <v>1</v>
      </c>
      <c r="F472">
        <v>1</v>
      </c>
      <c r="G472">
        <v>1</v>
      </c>
      <c r="H472">
        <v>2</v>
      </c>
      <c r="I472" t="s">
        <v>1012</v>
      </c>
      <c r="J472" t="s">
        <v>1013</v>
      </c>
      <c r="K472" t="s">
        <v>1014</v>
      </c>
      <c r="L472">
        <v>1368</v>
      </c>
      <c r="N472">
        <v>1011</v>
      </c>
      <c r="O472" t="s">
        <v>926</v>
      </c>
      <c r="P472" t="s">
        <v>926</v>
      </c>
      <c r="Q472">
        <v>1</v>
      </c>
      <c r="X472">
        <v>0.97</v>
      </c>
      <c r="Y472">
        <v>0</v>
      </c>
      <c r="Z472">
        <v>345.9</v>
      </c>
      <c r="AA472">
        <v>0</v>
      </c>
      <c r="AB472">
        <v>0</v>
      </c>
      <c r="AC472">
        <v>0</v>
      </c>
      <c r="AD472">
        <v>1</v>
      </c>
      <c r="AE472">
        <v>0</v>
      </c>
      <c r="AF472" t="s">
        <v>3</v>
      </c>
      <c r="AG472">
        <v>0.97</v>
      </c>
      <c r="AH472">
        <v>2</v>
      </c>
      <c r="AI472">
        <v>72317138</v>
      </c>
      <c r="AJ472">
        <v>444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</row>
    <row r="473" spans="1:44" x14ac:dyDescent="0.2">
      <c r="A473">
        <f>ROW(Source!A544)</f>
        <v>544</v>
      </c>
      <c r="B473">
        <v>72317139</v>
      </c>
      <c r="C473">
        <v>72311615</v>
      </c>
      <c r="D473">
        <v>70618598</v>
      </c>
      <c r="E473">
        <v>1</v>
      </c>
      <c r="F473">
        <v>1</v>
      </c>
      <c r="G473">
        <v>1</v>
      </c>
      <c r="H473">
        <v>2</v>
      </c>
      <c r="I473" t="s">
        <v>1015</v>
      </c>
      <c r="J473" t="s">
        <v>1016</v>
      </c>
      <c r="K473" t="s">
        <v>1017</v>
      </c>
      <c r="L473">
        <v>1368</v>
      </c>
      <c r="N473">
        <v>1011</v>
      </c>
      <c r="O473" t="s">
        <v>926</v>
      </c>
      <c r="P473" t="s">
        <v>926</v>
      </c>
      <c r="Q473">
        <v>1</v>
      </c>
      <c r="X473">
        <v>0.55000000000000004</v>
      </c>
      <c r="Y473">
        <v>0</v>
      </c>
      <c r="Z473">
        <v>27.13</v>
      </c>
      <c r="AA473">
        <v>0</v>
      </c>
      <c r="AB473">
        <v>0</v>
      </c>
      <c r="AC473">
        <v>0</v>
      </c>
      <c r="AD473">
        <v>1</v>
      </c>
      <c r="AE473">
        <v>0</v>
      </c>
      <c r="AF473" t="s">
        <v>3</v>
      </c>
      <c r="AG473">
        <v>0.55000000000000004</v>
      </c>
      <c r="AH473">
        <v>2</v>
      </c>
      <c r="AI473">
        <v>72317139</v>
      </c>
      <c r="AJ473">
        <v>445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</row>
    <row r="474" spans="1:44" x14ac:dyDescent="0.2">
      <c r="A474">
        <f>ROW(Source!A544)</f>
        <v>544</v>
      </c>
      <c r="B474">
        <v>72317140</v>
      </c>
      <c r="C474">
        <v>72311615</v>
      </c>
      <c r="D474">
        <v>70496871</v>
      </c>
      <c r="E474">
        <v>118</v>
      </c>
      <c r="F474">
        <v>1</v>
      </c>
      <c r="G474">
        <v>1</v>
      </c>
      <c r="H474">
        <v>3</v>
      </c>
      <c r="I474" t="s">
        <v>1380</v>
      </c>
      <c r="J474" t="s">
        <v>3</v>
      </c>
      <c r="K474" t="s">
        <v>1381</v>
      </c>
      <c r="L474">
        <v>1301</v>
      </c>
      <c r="N474">
        <v>1003</v>
      </c>
      <c r="O474" t="s">
        <v>113</v>
      </c>
      <c r="P474" t="s">
        <v>113</v>
      </c>
      <c r="Q474">
        <v>1</v>
      </c>
      <c r="X474">
        <v>100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 t="s">
        <v>3</v>
      </c>
      <c r="AG474">
        <v>100</v>
      </c>
      <c r="AH474">
        <v>3</v>
      </c>
      <c r="AI474">
        <v>-1</v>
      </c>
      <c r="AJ474" t="s">
        <v>3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</row>
    <row r="475" spans="1:44" x14ac:dyDescent="0.2">
      <c r="A475">
        <f>ROW(Source!A544)</f>
        <v>544</v>
      </c>
      <c r="B475">
        <v>72317141</v>
      </c>
      <c r="C475">
        <v>72311615</v>
      </c>
      <c r="D475">
        <v>70611401</v>
      </c>
      <c r="E475">
        <v>1</v>
      </c>
      <c r="F475">
        <v>1</v>
      </c>
      <c r="G475">
        <v>1</v>
      </c>
      <c r="H475">
        <v>3</v>
      </c>
      <c r="I475" t="s">
        <v>1330</v>
      </c>
      <c r="J475" t="s">
        <v>1331</v>
      </c>
      <c r="K475" t="s">
        <v>1332</v>
      </c>
      <c r="L475">
        <v>1371</v>
      </c>
      <c r="N475">
        <v>1013</v>
      </c>
      <c r="O475" t="s">
        <v>118</v>
      </c>
      <c r="P475" t="s">
        <v>118</v>
      </c>
      <c r="Q475">
        <v>1</v>
      </c>
      <c r="X475">
        <v>0.2</v>
      </c>
      <c r="Y475">
        <v>265.16000000000003</v>
      </c>
      <c r="Z475">
        <v>0</v>
      </c>
      <c r="AA475">
        <v>0</v>
      </c>
      <c r="AB475">
        <v>0</v>
      </c>
      <c r="AC475">
        <v>0</v>
      </c>
      <c r="AD475">
        <v>1</v>
      </c>
      <c r="AE475">
        <v>0</v>
      </c>
      <c r="AF475" t="s">
        <v>3</v>
      </c>
      <c r="AG475">
        <v>0.2</v>
      </c>
      <c r="AH475">
        <v>2</v>
      </c>
      <c r="AI475">
        <v>72317141</v>
      </c>
      <c r="AJ475">
        <v>446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</row>
    <row r="476" spans="1:44" x14ac:dyDescent="0.2">
      <c r="A476">
        <f>ROW(Source!A549)</f>
        <v>549</v>
      </c>
      <c r="B476">
        <v>72320381</v>
      </c>
      <c r="C476">
        <v>72317143</v>
      </c>
      <c r="D476">
        <v>70491041</v>
      </c>
      <c r="E476">
        <v>118</v>
      </c>
      <c r="F476">
        <v>1</v>
      </c>
      <c r="G476">
        <v>1</v>
      </c>
      <c r="H476">
        <v>1</v>
      </c>
      <c r="I476" t="s">
        <v>1010</v>
      </c>
      <c r="J476" t="s">
        <v>3</v>
      </c>
      <c r="K476" t="s">
        <v>1011</v>
      </c>
      <c r="L476">
        <v>1191</v>
      </c>
      <c r="N476">
        <v>1013</v>
      </c>
      <c r="O476" t="s">
        <v>922</v>
      </c>
      <c r="P476" t="s">
        <v>922</v>
      </c>
      <c r="Q476">
        <v>1</v>
      </c>
      <c r="X476">
        <v>6.9</v>
      </c>
      <c r="Y476">
        <v>0</v>
      </c>
      <c r="Z476">
        <v>0</v>
      </c>
      <c r="AA476">
        <v>0</v>
      </c>
      <c r="AB476">
        <v>435.05</v>
      </c>
      <c r="AC476">
        <v>0</v>
      </c>
      <c r="AD476">
        <v>1</v>
      </c>
      <c r="AE476">
        <v>1</v>
      </c>
      <c r="AF476" t="s">
        <v>3</v>
      </c>
      <c r="AG476">
        <v>6.9</v>
      </c>
      <c r="AH476">
        <v>2</v>
      </c>
      <c r="AI476">
        <v>72320381</v>
      </c>
      <c r="AJ476">
        <v>447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</row>
    <row r="477" spans="1:44" x14ac:dyDescent="0.2">
      <c r="A477">
        <f>ROW(Source!A549)</f>
        <v>549</v>
      </c>
      <c r="B477">
        <v>72320382</v>
      </c>
      <c r="C477">
        <v>72317143</v>
      </c>
      <c r="D477">
        <v>70617768</v>
      </c>
      <c r="E477">
        <v>1</v>
      </c>
      <c r="F477">
        <v>1</v>
      </c>
      <c r="G477">
        <v>1</v>
      </c>
      <c r="H477">
        <v>2</v>
      </c>
      <c r="I477" t="s">
        <v>1012</v>
      </c>
      <c r="J477" t="s">
        <v>1013</v>
      </c>
      <c r="K477" t="s">
        <v>1014</v>
      </c>
      <c r="L477">
        <v>1368</v>
      </c>
      <c r="N477">
        <v>1011</v>
      </c>
      <c r="O477" t="s">
        <v>926</v>
      </c>
      <c r="P477" t="s">
        <v>926</v>
      </c>
      <c r="Q477">
        <v>1</v>
      </c>
      <c r="X477">
        <v>1.17</v>
      </c>
      <c r="Y477">
        <v>0</v>
      </c>
      <c r="Z477">
        <v>345.9</v>
      </c>
      <c r="AA477">
        <v>0</v>
      </c>
      <c r="AB477">
        <v>0</v>
      </c>
      <c r="AC477">
        <v>0</v>
      </c>
      <c r="AD477">
        <v>1</v>
      </c>
      <c r="AE477">
        <v>0</v>
      </c>
      <c r="AF477" t="s">
        <v>3</v>
      </c>
      <c r="AG477">
        <v>1.17</v>
      </c>
      <c r="AH477">
        <v>2</v>
      </c>
      <c r="AI477">
        <v>72320382</v>
      </c>
      <c r="AJ477">
        <v>448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</row>
    <row r="478" spans="1:44" x14ac:dyDescent="0.2">
      <c r="A478">
        <f>ROW(Source!A549)</f>
        <v>549</v>
      </c>
      <c r="B478">
        <v>72320383</v>
      </c>
      <c r="C478">
        <v>72317143</v>
      </c>
      <c r="D478">
        <v>70618598</v>
      </c>
      <c r="E478">
        <v>1</v>
      </c>
      <c r="F478">
        <v>1</v>
      </c>
      <c r="G478">
        <v>1</v>
      </c>
      <c r="H478">
        <v>2</v>
      </c>
      <c r="I478" t="s">
        <v>1015</v>
      </c>
      <c r="J478" t="s">
        <v>1016</v>
      </c>
      <c r="K478" t="s">
        <v>1017</v>
      </c>
      <c r="L478">
        <v>1368</v>
      </c>
      <c r="N478">
        <v>1011</v>
      </c>
      <c r="O478" t="s">
        <v>926</v>
      </c>
      <c r="P478" t="s">
        <v>926</v>
      </c>
      <c r="Q478">
        <v>1</v>
      </c>
      <c r="X478">
        <v>0.75</v>
      </c>
      <c r="Y478">
        <v>0</v>
      </c>
      <c r="Z478">
        <v>27.13</v>
      </c>
      <c r="AA478">
        <v>0</v>
      </c>
      <c r="AB478">
        <v>0</v>
      </c>
      <c r="AC478">
        <v>0</v>
      </c>
      <c r="AD478">
        <v>1</v>
      </c>
      <c r="AE478">
        <v>0</v>
      </c>
      <c r="AF478" t="s">
        <v>3</v>
      </c>
      <c r="AG478">
        <v>0.75</v>
      </c>
      <c r="AH478">
        <v>2</v>
      </c>
      <c r="AI478">
        <v>72320383</v>
      </c>
      <c r="AJ478">
        <v>449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</row>
    <row r="479" spans="1:44" x14ac:dyDescent="0.2">
      <c r="A479">
        <f>ROW(Source!A549)</f>
        <v>549</v>
      </c>
      <c r="B479">
        <v>72320384</v>
      </c>
      <c r="C479">
        <v>72317143</v>
      </c>
      <c r="D479">
        <v>70496871</v>
      </c>
      <c r="E479">
        <v>118</v>
      </c>
      <c r="F479">
        <v>1</v>
      </c>
      <c r="G479">
        <v>1</v>
      </c>
      <c r="H479">
        <v>3</v>
      </c>
      <c r="I479" t="s">
        <v>1380</v>
      </c>
      <c r="J479" t="s">
        <v>3</v>
      </c>
      <c r="K479" t="s">
        <v>1381</v>
      </c>
      <c r="L479">
        <v>1301</v>
      </c>
      <c r="N479">
        <v>1003</v>
      </c>
      <c r="O479" t="s">
        <v>113</v>
      </c>
      <c r="P479" t="s">
        <v>113</v>
      </c>
      <c r="Q479">
        <v>1</v>
      </c>
      <c r="X479">
        <v>100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 t="s">
        <v>3</v>
      </c>
      <c r="AG479">
        <v>100</v>
      </c>
      <c r="AH479">
        <v>3</v>
      </c>
      <c r="AI479">
        <v>-1</v>
      </c>
      <c r="AJ479" t="s">
        <v>3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</row>
    <row r="480" spans="1:44" x14ac:dyDescent="0.2">
      <c r="A480">
        <f>ROW(Source!A549)</f>
        <v>549</v>
      </c>
      <c r="B480">
        <v>72320385</v>
      </c>
      <c r="C480">
        <v>72317143</v>
      </c>
      <c r="D480">
        <v>70611402</v>
      </c>
      <c r="E480">
        <v>1</v>
      </c>
      <c r="F480">
        <v>1</v>
      </c>
      <c r="G480">
        <v>1</v>
      </c>
      <c r="H480">
        <v>3</v>
      </c>
      <c r="I480" t="s">
        <v>1333</v>
      </c>
      <c r="J480" t="s">
        <v>1334</v>
      </c>
      <c r="K480" t="s">
        <v>1335</v>
      </c>
      <c r="L480">
        <v>1371</v>
      </c>
      <c r="N480">
        <v>1013</v>
      </c>
      <c r="O480" t="s">
        <v>118</v>
      </c>
      <c r="P480" t="s">
        <v>118</v>
      </c>
      <c r="Q480">
        <v>1</v>
      </c>
      <c r="X480">
        <v>0.2</v>
      </c>
      <c r="Y480">
        <v>491.76</v>
      </c>
      <c r="Z480">
        <v>0</v>
      </c>
      <c r="AA480">
        <v>0</v>
      </c>
      <c r="AB480">
        <v>0</v>
      </c>
      <c r="AC480">
        <v>0</v>
      </c>
      <c r="AD480">
        <v>1</v>
      </c>
      <c r="AE480">
        <v>0</v>
      </c>
      <c r="AF480" t="s">
        <v>3</v>
      </c>
      <c r="AG480">
        <v>0.2</v>
      </c>
      <c r="AH480">
        <v>2</v>
      </c>
      <c r="AI480">
        <v>72320385</v>
      </c>
      <c r="AJ480">
        <v>451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</row>
    <row r="481" spans="1:44" x14ac:dyDescent="0.2">
      <c r="A481">
        <f>ROW(Source!A551)</f>
        <v>551</v>
      </c>
      <c r="B481">
        <v>72320387</v>
      </c>
      <c r="C481">
        <v>72317151</v>
      </c>
      <c r="D481">
        <v>70491041</v>
      </c>
      <c r="E481">
        <v>118</v>
      </c>
      <c r="F481">
        <v>1</v>
      </c>
      <c r="G481">
        <v>1</v>
      </c>
      <c r="H481">
        <v>1</v>
      </c>
      <c r="I481" t="s">
        <v>1010</v>
      </c>
      <c r="J481" t="s">
        <v>3</v>
      </c>
      <c r="K481" t="s">
        <v>1011</v>
      </c>
      <c r="L481">
        <v>1191</v>
      </c>
      <c r="N481">
        <v>1013</v>
      </c>
      <c r="O481" t="s">
        <v>922</v>
      </c>
      <c r="P481" t="s">
        <v>922</v>
      </c>
      <c r="Q481">
        <v>1</v>
      </c>
      <c r="X481">
        <v>6.9</v>
      </c>
      <c r="Y481">
        <v>0</v>
      </c>
      <c r="Z481">
        <v>0</v>
      </c>
      <c r="AA481">
        <v>0</v>
      </c>
      <c r="AB481">
        <v>435.05</v>
      </c>
      <c r="AC481">
        <v>0</v>
      </c>
      <c r="AD481">
        <v>1</v>
      </c>
      <c r="AE481">
        <v>1</v>
      </c>
      <c r="AF481" t="s">
        <v>3</v>
      </c>
      <c r="AG481">
        <v>6.9</v>
      </c>
      <c r="AH481">
        <v>2</v>
      </c>
      <c r="AI481">
        <v>72320387</v>
      </c>
      <c r="AJ481">
        <v>452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</row>
    <row r="482" spans="1:44" x14ac:dyDescent="0.2">
      <c r="A482">
        <f>ROW(Source!A551)</f>
        <v>551</v>
      </c>
      <c r="B482">
        <v>72320388</v>
      </c>
      <c r="C482">
        <v>72317151</v>
      </c>
      <c r="D482">
        <v>70617768</v>
      </c>
      <c r="E482">
        <v>1</v>
      </c>
      <c r="F482">
        <v>1</v>
      </c>
      <c r="G482">
        <v>1</v>
      </c>
      <c r="H482">
        <v>2</v>
      </c>
      <c r="I482" t="s">
        <v>1012</v>
      </c>
      <c r="J482" t="s">
        <v>1013</v>
      </c>
      <c r="K482" t="s">
        <v>1014</v>
      </c>
      <c r="L482">
        <v>1368</v>
      </c>
      <c r="N482">
        <v>1011</v>
      </c>
      <c r="O482" t="s">
        <v>926</v>
      </c>
      <c r="P482" t="s">
        <v>926</v>
      </c>
      <c r="Q482">
        <v>1</v>
      </c>
      <c r="X482">
        <v>1.17</v>
      </c>
      <c r="Y482">
        <v>0</v>
      </c>
      <c r="Z482">
        <v>345.9</v>
      </c>
      <c r="AA482">
        <v>0</v>
      </c>
      <c r="AB482">
        <v>0</v>
      </c>
      <c r="AC482">
        <v>0</v>
      </c>
      <c r="AD482">
        <v>1</v>
      </c>
      <c r="AE482">
        <v>0</v>
      </c>
      <c r="AF482" t="s">
        <v>3</v>
      </c>
      <c r="AG482">
        <v>1.17</v>
      </c>
      <c r="AH482">
        <v>2</v>
      </c>
      <c r="AI482">
        <v>72320388</v>
      </c>
      <c r="AJ482">
        <v>453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</row>
    <row r="483" spans="1:44" x14ac:dyDescent="0.2">
      <c r="A483">
        <f>ROW(Source!A551)</f>
        <v>551</v>
      </c>
      <c r="B483">
        <v>72320389</v>
      </c>
      <c r="C483">
        <v>72317151</v>
      </c>
      <c r="D483">
        <v>70618598</v>
      </c>
      <c r="E483">
        <v>1</v>
      </c>
      <c r="F483">
        <v>1</v>
      </c>
      <c r="G483">
        <v>1</v>
      </c>
      <c r="H483">
        <v>2</v>
      </c>
      <c r="I483" t="s">
        <v>1015</v>
      </c>
      <c r="J483" t="s">
        <v>1016</v>
      </c>
      <c r="K483" t="s">
        <v>1017</v>
      </c>
      <c r="L483">
        <v>1368</v>
      </c>
      <c r="N483">
        <v>1011</v>
      </c>
      <c r="O483" t="s">
        <v>926</v>
      </c>
      <c r="P483" t="s">
        <v>926</v>
      </c>
      <c r="Q483">
        <v>1</v>
      </c>
      <c r="X483">
        <v>0.75</v>
      </c>
      <c r="Y483">
        <v>0</v>
      </c>
      <c r="Z483">
        <v>27.13</v>
      </c>
      <c r="AA483">
        <v>0</v>
      </c>
      <c r="AB483">
        <v>0</v>
      </c>
      <c r="AC483">
        <v>0</v>
      </c>
      <c r="AD483">
        <v>1</v>
      </c>
      <c r="AE483">
        <v>0</v>
      </c>
      <c r="AF483" t="s">
        <v>3</v>
      </c>
      <c r="AG483">
        <v>0.75</v>
      </c>
      <c r="AH483">
        <v>2</v>
      </c>
      <c r="AI483">
        <v>72320389</v>
      </c>
      <c r="AJ483">
        <v>454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</row>
    <row r="484" spans="1:44" x14ac:dyDescent="0.2">
      <c r="A484">
        <f>ROW(Source!A551)</f>
        <v>551</v>
      </c>
      <c r="B484">
        <v>72320390</v>
      </c>
      <c r="C484">
        <v>72317151</v>
      </c>
      <c r="D484">
        <v>70496871</v>
      </c>
      <c r="E484">
        <v>118</v>
      </c>
      <c r="F484">
        <v>1</v>
      </c>
      <c r="G484">
        <v>1</v>
      </c>
      <c r="H484">
        <v>3</v>
      </c>
      <c r="I484" t="s">
        <v>1380</v>
      </c>
      <c r="J484" t="s">
        <v>3</v>
      </c>
      <c r="K484" t="s">
        <v>1381</v>
      </c>
      <c r="L484">
        <v>1301</v>
      </c>
      <c r="N484">
        <v>1003</v>
      </c>
      <c r="O484" t="s">
        <v>113</v>
      </c>
      <c r="P484" t="s">
        <v>113</v>
      </c>
      <c r="Q484">
        <v>1</v>
      </c>
      <c r="X484">
        <v>100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 t="s">
        <v>3</v>
      </c>
      <c r="AG484">
        <v>100</v>
      </c>
      <c r="AH484">
        <v>3</v>
      </c>
      <c r="AI484">
        <v>-1</v>
      </c>
      <c r="AJ484" t="s">
        <v>3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</row>
    <row r="485" spans="1:44" x14ac:dyDescent="0.2">
      <c r="A485">
        <f>ROW(Source!A551)</f>
        <v>551</v>
      </c>
      <c r="B485">
        <v>72320391</v>
      </c>
      <c r="C485">
        <v>72317151</v>
      </c>
      <c r="D485">
        <v>70611402</v>
      </c>
      <c r="E485">
        <v>1</v>
      </c>
      <c r="F485">
        <v>1</v>
      </c>
      <c r="G485">
        <v>1</v>
      </c>
      <c r="H485">
        <v>3</v>
      </c>
      <c r="I485" t="s">
        <v>1333</v>
      </c>
      <c r="J485" t="s">
        <v>1334</v>
      </c>
      <c r="K485" t="s">
        <v>1335</v>
      </c>
      <c r="L485">
        <v>1371</v>
      </c>
      <c r="N485">
        <v>1013</v>
      </c>
      <c r="O485" t="s">
        <v>118</v>
      </c>
      <c r="P485" t="s">
        <v>118</v>
      </c>
      <c r="Q485">
        <v>1</v>
      </c>
      <c r="X485">
        <v>0.2</v>
      </c>
      <c r="Y485">
        <v>491.76</v>
      </c>
      <c r="Z485">
        <v>0</v>
      </c>
      <c r="AA485">
        <v>0</v>
      </c>
      <c r="AB485">
        <v>0</v>
      </c>
      <c r="AC485">
        <v>0</v>
      </c>
      <c r="AD485">
        <v>1</v>
      </c>
      <c r="AE485">
        <v>0</v>
      </c>
      <c r="AF485" t="s">
        <v>3</v>
      </c>
      <c r="AG485">
        <v>0.2</v>
      </c>
      <c r="AH485">
        <v>2</v>
      </c>
      <c r="AI485">
        <v>72320391</v>
      </c>
      <c r="AJ485">
        <v>456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</row>
    <row r="486" spans="1:44" x14ac:dyDescent="0.2">
      <c r="A486">
        <f>ROW(Source!A553)</f>
        <v>553</v>
      </c>
      <c r="B486">
        <v>72317170</v>
      </c>
      <c r="C486">
        <v>72317169</v>
      </c>
      <c r="D486">
        <v>68776566</v>
      </c>
      <c r="E486">
        <v>117</v>
      </c>
      <c r="F486">
        <v>1</v>
      </c>
      <c r="G486">
        <v>1</v>
      </c>
      <c r="H486">
        <v>1</v>
      </c>
      <c r="I486" t="s">
        <v>1035</v>
      </c>
      <c r="J486" t="s">
        <v>3</v>
      </c>
      <c r="K486" t="s">
        <v>1036</v>
      </c>
      <c r="L486">
        <v>1369</v>
      </c>
      <c r="N486">
        <v>1013</v>
      </c>
      <c r="O486" t="s">
        <v>1037</v>
      </c>
      <c r="P486" t="s">
        <v>1037</v>
      </c>
      <c r="Q486">
        <v>1</v>
      </c>
      <c r="X486">
        <v>0.62</v>
      </c>
      <c r="Y486">
        <v>0</v>
      </c>
      <c r="Z486">
        <v>0</v>
      </c>
      <c r="AA486">
        <v>0</v>
      </c>
      <c r="AB486">
        <v>320.41000000000003</v>
      </c>
      <c r="AC486">
        <v>0</v>
      </c>
      <c r="AD486">
        <v>1</v>
      </c>
      <c r="AE486">
        <v>1</v>
      </c>
      <c r="AF486" t="s">
        <v>3</v>
      </c>
      <c r="AG486">
        <v>0.62</v>
      </c>
      <c r="AH486">
        <v>2</v>
      </c>
      <c r="AI486">
        <v>72317170</v>
      </c>
      <c r="AJ486">
        <v>457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</row>
    <row r="487" spans="1:44" x14ac:dyDescent="0.2">
      <c r="A487">
        <f>ROW(Source!A553)</f>
        <v>553</v>
      </c>
      <c r="B487">
        <v>72317171</v>
      </c>
      <c r="C487">
        <v>72317169</v>
      </c>
      <c r="D487">
        <v>68776572</v>
      </c>
      <c r="E487">
        <v>117</v>
      </c>
      <c r="F487">
        <v>1</v>
      </c>
      <c r="G487">
        <v>1</v>
      </c>
      <c r="H487">
        <v>1</v>
      </c>
      <c r="I487" t="s">
        <v>1038</v>
      </c>
      <c r="J487" t="s">
        <v>3</v>
      </c>
      <c r="K487" t="s">
        <v>1039</v>
      </c>
      <c r="L487">
        <v>1369</v>
      </c>
      <c r="N487">
        <v>1013</v>
      </c>
      <c r="O487" t="s">
        <v>1037</v>
      </c>
      <c r="P487" t="s">
        <v>1037</v>
      </c>
      <c r="Q487">
        <v>1</v>
      </c>
      <c r="X487">
        <v>58.61</v>
      </c>
      <c r="Y487">
        <v>0</v>
      </c>
      <c r="Z487">
        <v>0</v>
      </c>
      <c r="AA487">
        <v>0</v>
      </c>
      <c r="AB487">
        <v>393.89</v>
      </c>
      <c r="AC487">
        <v>0</v>
      </c>
      <c r="AD487">
        <v>1</v>
      </c>
      <c r="AE487">
        <v>1</v>
      </c>
      <c r="AF487" t="s">
        <v>3</v>
      </c>
      <c r="AG487">
        <v>58.61</v>
      </c>
      <c r="AH487">
        <v>2</v>
      </c>
      <c r="AI487">
        <v>72317171</v>
      </c>
      <c r="AJ487">
        <v>458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</row>
    <row r="488" spans="1:44" x14ac:dyDescent="0.2">
      <c r="A488">
        <f>ROW(Source!A553)</f>
        <v>553</v>
      </c>
      <c r="B488">
        <v>72317172</v>
      </c>
      <c r="C488">
        <v>72317169</v>
      </c>
      <c r="D488">
        <v>68776576</v>
      </c>
      <c r="E488">
        <v>117</v>
      </c>
      <c r="F488">
        <v>1</v>
      </c>
      <c r="G488">
        <v>1</v>
      </c>
      <c r="H488">
        <v>1</v>
      </c>
      <c r="I488" t="s">
        <v>1084</v>
      </c>
      <c r="J488" t="s">
        <v>3</v>
      </c>
      <c r="K488" t="s">
        <v>1085</v>
      </c>
      <c r="L488">
        <v>1369</v>
      </c>
      <c r="N488">
        <v>1013</v>
      </c>
      <c r="O488" t="s">
        <v>1037</v>
      </c>
      <c r="P488" t="s">
        <v>1037</v>
      </c>
      <c r="Q488">
        <v>1</v>
      </c>
      <c r="X488">
        <v>29.25</v>
      </c>
      <c r="Y488">
        <v>0</v>
      </c>
      <c r="Z488">
        <v>0</v>
      </c>
      <c r="AA488">
        <v>0</v>
      </c>
      <c r="AB488">
        <v>452.68</v>
      </c>
      <c r="AC488">
        <v>0</v>
      </c>
      <c r="AD488">
        <v>1</v>
      </c>
      <c r="AE488">
        <v>1</v>
      </c>
      <c r="AF488" t="s">
        <v>3</v>
      </c>
      <c r="AG488">
        <v>29.25</v>
      </c>
      <c r="AH488">
        <v>2</v>
      </c>
      <c r="AI488">
        <v>72317172</v>
      </c>
      <c r="AJ488">
        <v>459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</row>
    <row r="489" spans="1:44" x14ac:dyDescent="0.2">
      <c r="A489">
        <f>ROW(Source!A553)</f>
        <v>553</v>
      </c>
      <c r="B489">
        <v>72317173</v>
      </c>
      <c r="C489">
        <v>72317169</v>
      </c>
      <c r="D489">
        <v>68776608</v>
      </c>
      <c r="E489">
        <v>117</v>
      </c>
      <c r="F489">
        <v>1</v>
      </c>
      <c r="G489">
        <v>1</v>
      </c>
      <c r="H489">
        <v>1</v>
      </c>
      <c r="I489" t="s">
        <v>920</v>
      </c>
      <c r="J489" t="s">
        <v>3</v>
      </c>
      <c r="K489" t="s">
        <v>921</v>
      </c>
      <c r="L489">
        <v>1191</v>
      </c>
      <c r="N489">
        <v>1013</v>
      </c>
      <c r="O489" t="s">
        <v>922</v>
      </c>
      <c r="P489" t="s">
        <v>922</v>
      </c>
      <c r="Q489">
        <v>1</v>
      </c>
      <c r="X489">
        <v>0.41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1</v>
      </c>
      <c r="AE489">
        <v>2</v>
      </c>
      <c r="AF489" t="s">
        <v>3</v>
      </c>
      <c r="AG489">
        <v>0.41</v>
      </c>
      <c r="AH489">
        <v>2</v>
      </c>
      <c r="AI489">
        <v>72317173</v>
      </c>
      <c r="AJ489">
        <v>460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</row>
    <row r="490" spans="1:44" x14ac:dyDescent="0.2">
      <c r="A490">
        <f>ROW(Source!A553)</f>
        <v>553</v>
      </c>
      <c r="B490">
        <v>72317174</v>
      </c>
      <c r="C490">
        <v>72317169</v>
      </c>
      <c r="D490">
        <v>68784047</v>
      </c>
      <c r="E490">
        <v>1</v>
      </c>
      <c r="F490">
        <v>1</v>
      </c>
      <c r="G490">
        <v>1</v>
      </c>
      <c r="H490">
        <v>2</v>
      </c>
      <c r="I490" t="s">
        <v>978</v>
      </c>
      <c r="J490" t="s">
        <v>979</v>
      </c>
      <c r="K490" t="s">
        <v>980</v>
      </c>
      <c r="L490">
        <v>1368</v>
      </c>
      <c r="N490">
        <v>1011</v>
      </c>
      <c r="O490" t="s">
        <v>926</v>
      </c>
      <c r="P490" t="s">
        <v>926</v>
      </c>
      <c r="Q490">
        <v>1</v>
      </c>
      <c r="X490">
        <v>0.41</v>
      </c>
      <c r="Y490">
        <v>0</v>
      </c>
      <c r="Z490">
        <v>579.09</v>
      </c>
      <c r="AA490">
        <v>393.89</v>
      </c>
      <c r="AB490">
        <v>0</v>
      </c>
      <c r="AC490">
        <v>0</v>
      </c>
      <c r="AD490">
        <v>1</v>
      </c>
      <c r="AE490">
        <v>0</v>
      </c>
      <c r="AF490" t="s">
        <v>3</v>
      </c>
      <c r="AG490">
        <v>0.41</v>
      </c>
      <c r="AH490">
        <v>2</v>
      </c>
      <c r="AI490">
        <v>72317174</v>
      </c>
      <c r="AJ490">
        <v>461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</row>
    <row r="491" spans="1:44" x14ac:dyDescent="0.2">
      <c r="A491">
        <f>ROW(Source!A553)</f>
        <v>553</v>
      </c>
      <c r="B491">
        <v>72317175</v>
      </c>
      <c r="C491">
        <v>72317169</v>
      </c>
      <c r="D491">
        <v>68784203</v>
      </c>
      <c r="E491">
        <v>1</v>
      </c>
      <c r="F491">
        <v>1</v>
      </c>
      <c r="G491">
        <v>1</v>
      </c>
      <c r="H491">
        <v>2</v>
      </c>
      <c r="I491" t="s">
        <v>1023</v>
      </c>
      <c r="J491" t="s">
        <v>1024</v>
      </c>
      <c r="K491" t="s">
        <v>1025</v>
      </c>
      <c r="L491">
        <v>1368</v>
      </c>
      <c r="N491">
        <v>1011</v>
      </c>
      <c r="O491" t="s">
        <v>926</v>
      </c>
      <c r="P491" t="s">
        <v>926</v>
      </c>
      <c r="Q491">
        <v>1</v>
      </c>
      <c r="X491">
        <v>3.1</v>
      </c>
      <c r="Y491">
        <v>0</v>
      </c>
      <c r="Z491">
        <v>8.6300000000000008</v>
      </c>
      <c r="AA491">
        <v>0</v>
      </c>
      <c r="AB491">
        <v>0</v>
      </c>
      <c r="AC491">
        <v>0</v>
      </c>
      <c r="AD491">
        <v>1</v>
      </c>
      <c r="AE491">
        <v>0</v>
      </c>
      <c r="AF491" t="s">
        <v>3</v>
      </c>
      <c r="AG491">
        <v>3.1</v>
      </c>
      <c r="AH491">
        <v>2</v>
      </c>
      <c r="AI491">
        <v>72317175</v>
      </c>
      <c r="AJ491">
        <v>462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</row>
    <row r="492" spans="1:44" x14ac:dyDescent="0.2">
      <c r="A492">
        <f>ROW(Source!A553)</f>
        <v>553</v>
      </c>
      <c r="B492">
        <v>72317176</v>
      </c>
      <c r="C492">
        <v>72317169</v>
      </c>
      <c r="D492">
        <v>68784226</v>
      </c>
      <c r="E492">
        <v>1</v>
      </c>
      <c r="F492">
        <v>1</v>
      </c>
      <c r="G492">
        <v>1</v>
      </c>
      <c r="H492">
        <v>2</v>
      </c>
      <c r="I492" t="s">
        <v>1336</v>
      </c>
      <c r="J492" t="s">
        <v>1337</v>
      </c>
      <c r="K492" t="s">
        <v>1338</v>
      </c>
      <c r="L492">
        <v>1368</v>
      </c>
      <c r="N492">
        <v>1011</v>
      </c>
      <c r="O492" t="s">
        <v>926</v>
      </c>
      <c r="P492" t="s">
        <v>926</v>
      </c>
      <c r="Q492">
        <v>1</v>
      </c>
      <c r="X492">
        <v>28.4</v>
      </c>
      <c r="Y492">
        <v>0</v>
      </c>
      <c r="Z492">
        <v>7.56</v>
      </c>
      <c r="AA492">
        <v>0</v>
      </c>
      <c r="AB492">
        <v>0</v>
      </c>
      <c r="AC492">
        <v>0</v>
      </c>
      <c r="AD492">
        <v>1</v>
      </c>
      <c r="AE492">
        <v>0</v>
      </c>
      <c r="AF492" t="s">
        <v>3</v>
      </c>
      <c r="AG492">
        <v>28.4</v>
      </c>
      <c r="AH492">
        <v>2</v>
      </c>
      <c r="AI492">
        <v>72317176</v>
      </c>
      <c r="AJ492">
        <v>463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</row>
    <row r="493" spans="1:44" x14ac:dyDescent="0.2">
      <c r="A493">
        <f>ROW(Source!A553)</f>
        <v>553</v>
      </c>
      <c r="B493">
        <v>72317177</v>
      </c>
      <c r="C493">
        <v>72317169</v>
      </c>
      <c r="D493">
        <v>68784243</v>
      </c>
      <c r="E493">
        <v>1</v>
      </c>
      <c r="F493">
        <v>1</v>
      </c>
      <c r="G493">
        <v>1</v>
      </c>
      <c r="H493">
        <v>2</v>
      </c>
      <c r="I493" t="s">
        <v>941</v>
      </c>
      <c r="J493" t="s">
        <v>942</v>
      </c>
      <c r="K493" t="s">
        <v>943</v>
      </c>
      <c r="L493">
        <v>1368</v>
      </c>
      <c r="N493">
        <v>1011</v>
      </c>
      <c r="O493" t="s">
        <v>926</v>
      </c>
      <c r="P493" t="s">
        <v>926</v>
      </c>
      <c r="Q493">
        <v>1</v>
      </c>
      <c r="X493">
        <v>7.8</v>
      </c>
      <c r="Y493">
        <v>0</v>
      </c>
      <c r="Z493">
        <v>42.96</v>
      </c>
      <c r="AA493">
        <v>0</v>
      </c>
      <c r="AB493">
        <v>0</v>
      </c>
      <c r="AC493">
        <v>0</v>
      </c>
      <c r="AD493">
        <v>1</v>
      </c>
      <c r="AE493">
        <v>0</v>
      </c>
      <c r="AF493" t="s">
        <v>3</v>
      </c>
      <c r="AG493">
        <v>7.8</v>
      </c>
      <c r="AH493">
        <v>2</v>
      </c>
      <c r="AI493">
        <v>72317177</v>
      </c>
      <c r="AJ493">
        <v>464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</row>
    <row r="494" spans="1:44" x14ac:dyDescent="0.2">
      <c r="A494">
        <f>ROW(Source!A553)</f>
        <v>553</v>
      </c>
      <c r="B494">
        <v>72317178</v>
      </c>
      <c r="C494">
        <v>72317169</v>
      </c>
      <c r="D494">
        <v>68852066</v>
      </c>
      <c r="E494">
        <v>1</v>
      </c>
      <c r="F494">
        <v>1</v>
      </c>
      <c r="G494">
        <v>1</v>
      </c>
      <c r="H494">
        <v>3</v>
      </c>
      <c r="I494" t="s">
        <v>955</v>
      </c>
      <c r="J494" t="s">
        <v>956</v>
      </c>
      <c r="K494" t="s">
        <v>957</v>
      </c>
      <c r="L494">
        <v>1346</v>
      </c>
      <c r="N494">
        <v>1009</v>
      </c>
      <c r="O494" t="s">
        <v>443</v>
      </c>
      <c r="P494" t="s">
        <v>443</v>
      </c>
      <c r="Q494">
        <v>1</v>
      </c>
      <c r="X494">
        <v>1.24</v>
      </c>
      <c r="Y494">
        <v>155.63</v>
      </c>
      <c r="Z494">
        <v>0</v>
      </c>
      <c r="AA494">
        <v>0</v>
      </c>
      <c r="AB494">
        <v>0</v>
      </c>
      <c r="AC494">
        <v>0</v>
      </c>
      <c r="AD494">
        <v>1</v>
      </c>
      <c r="AE494">
        <v>0</v>
      </c>
      <c r="AF494" t="s">
        <v>3</v>
      </c>
      <c r="AG494">
        <v>1.24</v>
      </c>
      <c r="AH494">
        <v>2</v>
      </c>
      <c r="AI494">
        <v>72317178</v>
      </c>
      <c r="AJ494">
        <v>465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</row>
    <row r="495" spans="1:44" x14ac:dyDescent="0.2">
      <c r="A495">
        <f>ROW(Source!A553)</f>
        <v>553</v>
      </c>
      <c r="B495">
        <v>72317179</v>
      </c>
      <c r="C495">
        <v>72317169</v>
      </c>
      <c r="D495">
        <v>68853976</v>
      </c>
      <c r="E495">
        <v>1</v>
      </c>
      <c r="F495">
        <v>1</v>
      </c>
      <c r="G495">
        <v>1</v>
      </c>
      <c r="H495">
        <v>3</v>
      </c>
      <c r="I495" t="s">
        <v>1032</v>
      </c>
      <c r="J495" t="s">
        <v>1033</v>
      </c>
      <c r="K495" t="s">
        <v>1034</v>
      </c>
      <c r="L495">
        <v>1346</v>
      </c>
      <c r="N495">
        <v>1009</v>
      </c>
      <c r="O495" t="s">
        <v>443</v>
      </c>
      <c r="P495" t="s">
        <v>443</v>
      </c>
      <c r="Q495">
        <v>1</v>
      </c>
      <c r="X495">
        <v>0.11</v>
      </c>
      <c r="Y495">
        <v>56.11</v>
      </c>
      <c r="Z495">
        <v>0</v>
      </c>
      <c r="AA495">
        <v>0</v>
      </c>
      <c r="AB495">
        <v>0</v>
      </c>
      <c r="AC495">
        <v>0</v>
      </c>
      <c r="AD495">
        <v>1</v>
      </c>
      <c r="AE495">
        <v>0</v>
      </c>
      <c r="AF495" t="s">
        <v>3</v>
      </c>
      <c r="AG495">
        <v>0.11</v>
      </c>
      <c r="AH495">
        <v>2</v>
      </c>
      <c r="AI495">
        <v>72317179</v>
      </c>
      <c r="AJ495">
        <v>466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</row>
    <row r="496" spans="1:44" x14ac:dyDescent="0.2">
      <c r="A496">
        <f>ROW(Source!A553)</f>
        <v>553</v>
      </c>
      <c r="B496">
        <v>72317180</v>
      </c>
      <c r="C496">
        <v>72317169</v>
      </c>
      <c r="D496">
        <v>68870846</v>
      </c>
      <c r="E496">
        <v>1</v>
      </c>
      <c r="F496">
        <v>1</v>
      </c>
      <c r="G496">
        <v>1</v>
      </c>
      <c r="H496">
        <v>3</v>
      </c>
      <c r="I496" t="s">
        <v>441</v>
      </c>
      <c r="J496" t="s">
        <v>444</v>
      </c>
      <c r="K496" t="s">
        <v>442</v>
      </c>
      <c r="L496">
        <v>1346</v>
      </c>
      <c r="N496">
        <v>1009</v>
      </c>
      <c r="O496" t="s">
        <v>443</v>
      </c>
      <c r="P496" t="s">
        <v>443</v>
      </c>
      <c r="Q496">
        <v>1</v>
      </c>
      <c r="X496">
        <v>0.45</v>
      </c>
      <c r="Y496">
        <v>60.6</v>
      </c>
      <c r="Z496">
        <v>0</v>
      </c>
      <c r="AA496">
        <v>0</v>
      </c>
      <c r="AB496">
        <v>0</v>
      </c>
      <c r="AC496">
        <v>0</v>
      </c>
      <c r="AD496">
        <v>1</v>
      </c>
      <c r="AE496">
        <v>0</v>
      </c>
      <c r="AF496" t="s">
        <v>3</v>
      </c>
      <c r="AG496">
        <v>0.45</v>
      </c>
      <c r="AH496">
        <v>2</v>
      </c>
      <c r="AI496">
        <v>72317180</v>
      </c>
      <c r="AJ496">
        <v>467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</row>
    <row r="497" spans="1:44" x14ac:dyDescent="0.2">
      <c r="A497">
        <f>ROW(Source!A553)</f>
        <v>553</v>
      </c>
      <c r="B497">
        <v>72317181</v>
      </c>
      <c r="C497">
        <v>72317169</v>
      </c>
      <c r="D497">
        <v>68781733</v>
      </c>
      <c r="E497">
        <v>117</v>
      </c>
      <c r="F497">
        <v>1</v>
      </c>
      <c r="G497">
        <v>1</v>
      </c>
      <c r="H497">
        <v>3</v>
      </c>
      <c r="I497" t="s">
        <v>1384</v>
      </c>
      <c r="J497" t="s">
        <v>3</v>
      </c>
      <c r="K497" t="s">
        <v>1385</v>
      </c>
      <c r="L497">
        <v>1301</v>
      </c>
      <c r="N497">
        <v>1003</v>
      </c>
      <c r="O497" t="s">
        <v>113</v>
      </c>
      <c r="P497" t="s">
        <v>113</v>
      </c>
      <c r="Q497">
        <v>1</v>
      </c>
      <c r="X497">
        <v>5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 t="s">
        <v>3</v>
      </c>
      <c r="AG497">
        <v>5</v>
      </c>
      <c r="AH497">
        <v>3</v>
      </c>
      <c r="AI497">
        <v>-1</v>
      </c>
      <c r="AJ497" t="s">
        <v>3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</row>
    <row r="498" spans="1:44" x14ac:dyDescent="0.2">
      <c r="A498">
        <f>ROW(Source!A553)</f>
        <v>553</v>
      </c>
      <c r="B498">
        <v>72317182</v>
      </c>
      <c r="C498">
        <v>72317169</v>
      </c>
      <c r="D498">
        <v>68781947</v>
      </c>
      <c r="E498">
        <v>117</v>
      </c>
      <c r="F498">
        <v>1</v>
      </c>
      <c r="G498">
        <v>1</v>
      </c>
      <c r="H498">
        <v>3</v>
      </c>
      <c r="I498" t="s">
        <v>1386</v>
      </c>
      <c r="J498" t="s">
        <v>3</v>
      </c>
      <c r="K498" t="s">
        <v>1387</v>
      </c>
      <c r="L498">
        <v>1371</v>
      </c>
      <c r="N498">
        <v>1013</v>
      </c>
      <c r="O498" t="s">
        <v>118</v>
      </c>
      <c r="P498" t="s">
        <v>118</v>
      </c>
      <c r="Q498">
        <v>1</v>
      </c>
      <c r="X498">
        <v>10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 t="s">
        <v>3</v>
      </c>
      <c r="AG498">
        <v>10</v>
      </c>
      <c r="AH498">
        <v>3</v>
      </c>
      <c r="AI498">
        <v>-1</v>
      </c>
      <c r="AJ498" t="s">
        <v>3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</row>
    <row r="499" spans="1:44" x14ac:dyDescent="0.2">
      <c r="A499">
        <f>ROW(Source!A553)</f>
        <v>553</v>
      </c>
      <c r="B499">
        <v>72317183</v>
      </c>
      <c r="C499">
        <v>72317169</v>
      </c>
      <c r="D499">
        <v>68782095</v>
      </c>
      <c r="E499">
        <v>117</v>
      </c>
      <c r="F499">
        <v>1</v>
      </c>
      <c r="G499">
        <v>1</v>
      </c>
      <c r="H499">
        <v>3</v>
      </c>
      <c r="I499" t="s">
        <v>1388</v>
      </c>
      <c r="J499" t="s">
        <v>3</v>
      </c>
      <c r="K499" t="s">
        <v>1389</v>
      </c>
      <c r="L499">
        <v>1301</v>
      </c>
      <c r="N499">
        <v>1003</v>
      </c>
      <c r="O499" t="s">
        <v>113</v>
      </c>
      <c r="P499" t="s">
        <v>113</v>
      </c>
      <c r="Q499">
        <v>1</v>
      </c>
      <c r="X499">
        <v>8.25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 t="s">
        <v>3</v>
      </c>
      <c r="AG499">
        <v>8.25</v>
      </c>
      <c r="AH499">
        <v>3</v>
      </c>
      <c r="AI499">
        <v>-1</v>
      </c>
      <c r="AJ499" t="s">
        <v>3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</row>
    <row r="500" spans="1:44" x14ac:dyDescent="0.2">
      <c r="A500">
        <f>ROW(Source!A553)</f>
        <v>553</v>
      </c>
      <c r="B500">
        <v>72317184</v>
      </c>
      <c r="C500">
        <v>72317169</v>
      </c>
      <c r="D500">
        <v>68782110</v>
      </c>
      <c r="E500">
        <v>117</v>
      </c>
      <c r="F500">
        <v>1</v>
      </c>
      <c r="G500">
        <v>1</v>
      </c>
      <c r="H500">
        <v>3</v>
      </c>
      <c r="I500" t="s">
        <v>1380</v>
      </c>
      <c r="J500" t="s">
        <v>3</v>
      </c>
      <c r="K500" t="s">
        <v>1390</v>
      </c>
      <c r="L500">
        <v>1301</v>
      </c>
      <c r="N500">
        <v>1003</v>
      </c>
      <c r="O500" t="s">
        <v>113</v>
      </c>
      <c r="P500" t="s">
        <v>113</v>
      </c>
      <c r="Q500">
        <v>1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1</v>
      </c>
      <c r="AD500">
        <v>0</v>
      </c>
      <c r="AE500">
        <v>0</v>
      </c>
      <c r="AF500" t="s">
        <v>3</v>
      </c>
      <c r="AG500">
        <v>0</v>
      </c>
      <c r="AH500">
        <v>3</v>
      </c>
      <c r="AI500">
        <v>-1</v>
      </c>
      <c r="AJ500" t="s">
        <v>3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</row>
    <row r="501" spans="1:44" x14ac:dyDescent="0.2">
      <c r="A501">
        <f>ROW(Source!A553)</f>
        <v>553</v>
      </c>
      <c r="B501">
        <v>72317185</v>
      </c>
      <c r="C501">
        <v>72317169</v>
      </c>
      <c r="D501">
        <v>68782167</v>
      </c>
      <c r="E501">
        <v>117</v>
      </c>
      <c r="F501">
        <v>1</v>
      </c>
      <c r="G501">
        <v>1</v>
      </c>
      <c r="H501">
        <v>3</v>
      </c>
      <c r="I501" t="s">
        <v>1382</v>
      </c>
      <c r="J501" t="s">
        <v>3</v>
      </c>
      <c r="K501" t="s">
        <v>1391</v>
      </c>
      <c r="L501">
        <v>1371</v>
      </c>
      <c r="N501">
        <v>1013</v>
      </c>
      <c r="O501" t="s">
        <v>118</v>
      </c>
      <c r="P501" t="s">
        <v>118</v>
      </c>
      <c r="Q501">
        <v>1</v>
      </c>
      <c r="X501">
        <v>30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 t="s">
        <v>3</v>
      </c>
      <c r="AG501">
        <v>30</v>
      </c>
      <c r="AH501">
        <v>3</v>
      </c>
      <c r="AI501">
        <v>-1</v>
      </c>
      <c r="AJ501" t="s">
        <v>3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</row>
    <row r="502" spans="1:44" x14ac:dyDescent="0.2">
      <c r="A502">
        <f>ROW(Source!A553)</f>
        <v>553</v>
      </c>
      <c r="B502">
        <v>72317186</v>
      </c>
      <c r="C502">
        <v>72317169</v>
      </c>
      <c r="D502">
        <v>68782174</v>
      </c>
      <c r="E502">
        <v>117</v>
      </c>
      <c r="F502">
        <v>1</v>
      </c>
      <c r="G502">
        <v>1</v>
      </c>
      <c r="H502">
        <v>3</v>
      </c>
      <c r="I502" t="s">
        <v>1392</v>
      </c>
      <c r="J502" t="s">
        <v>3</v>
      </c>
      <c r="K502" t="s">
        <v>1393</v>
      </c>
      <c r="L502">
        <v>1371</v>
      </c>
      <c r="N502">
        <v>1013</v>
      </c>
      <c r="O502" t="s">
        <v>118</v>
      </c>
      <c r="P502" t="s">
        <v>118</v>
      </c>
      <c r="Q502">
        <v>1</v>
      </c>
      <c r="X502">
        <v>10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 t="s">
        <v>3</v>
      </c>
      <c r="AG502">
        <v>10</v>
      </c>
      <c r="AH502">
        <v>3</v>
      </c>
      <c r="AI502">
        <v>-1</v>
      </c>
      <c r="AJ502" t="s">
        <v>3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</row>
    <row r="503" spans="1:44" x14ac:dyDescent="0.2">
      <c r="A503">
        <f>ROW(Source!A555)</f>
        <v>555</v>
      </c>
      <c r="B503">
        <v>72317274</v>
      </c>
      <c r="C503">
        <v>72317273</v>
      </c>
      <c r="D503">
        <v>70491015</v>
      </c>
      <c r="E503">
        <v>118</v>
      </c>
      <c r="F503">
        <v>1</v>
      </c>
      <c r="G503">
        <v>1</v>
      </c>
      <c r="H503">
        <v>1</v>
      </c>
      <c r="I503" t="s">
        <v>1021</v>
      </c>
      <c r="J503" t="s">
        <v>3</v>
      </c>
      <c r="K503" t="s">
        <v>1022</v>
      </c>
      <c r="L503">
        <v>1191</v>
      </c>
      <c r="N503">
        <v>1013</v>
      </c>
      <c r="O503" t="s">
        <v>922</v>
      </c>
      <c r="P503" t="s">
        <v>922</v>
      </c>
      <c r="Q503">
        <v>1</v>
      </c>
      <c r="X503">
        <v>1.04</v>
      </c>
      <c r="Y503">
        <v>0</v>
      </c>
      <c r="Z503">
        <v>0</v>
      </c>
      <c r="AA503">
        <v>0</v>
      </c>
      <c r="AB503">
        <v>380.67</v>
      </c>
      <c r="AC503">
        <v>0</v>
      </c>
      <c r="AD503">
        <v>1</v>
      </c>
      <c r="AE503">
        <v>1</v>
      </c>
      <c r="AF503" t="s">
        <v>3</v>
      </c>
      <c r="AG503">
        <v>1.04</v>
      </c>
      <c r="AH503">
        <v>2</v>
      </c>
      <c r="AI503">
        <v>72317274</v>
      </c>
      <c r="AJ503">
        <v>468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</row>
    <row r="504" spans="1:44" x14ac:dyDescent="0.2">
      <c r="A504">
        <f>ROW(Source!A555)</f>
        <v>555</v>
      </c>
      <c r="B504">
        <v>72317275</v>
      </c>
      <c r="C504">
        <v>72317273</v>
      </c>
      <c r="D504">
        <v>70618716</v>
      </c>
      <c r="E504">
        <v>1</v>
      </c>
      <c r="F504">
        <v>1</v>
      </c>
      <c r="G504">
        <v>1</v>
      </c>
      <c r="H504">
        <v>2</v>
      </c>
      <c r="I504" t="s">
        <v>1339</v>
      </c>
      <c r="J504" t="s">
        <v>1340</v>
      </c>
      <c r="K504" t="s">
        <v>1341</v>
      </c>
      <c r="L504">
        <v>1368</v>
      </c>
      <c r="N504">
        <v>1011</v>
      </c>
      <c r="O504" t="s">
        <v>926</v>
      </c>
      <c r="P504" t="s">
        <v>926</v>
      </c>
      <c r="Q504">
        <v>1</v>
      </c>
      <c r="X504">
        <v>0.72</v>
      </c>
      <c r="Y504">
        <v>0</v>
      </c>
      <c r="Z504">
        <v>17.18</v>
      </c>
      <c r="AA504">
        <v>0</v>
      </c>
      <c r="AB504">
        <v>0</v>
      </c>
      <c r="AC504">
        <v>0</v>
      </c>
      <c r="AD504">
        <v>1</v>
      </c>
      <c r="AE504">
        <v>0</v>
      </c>
      <c r="AF504" t="s">
        <v>3</v>
      </c>
      <c r="AG504">
        <v>0.72</v>
      </c>
      <c r="AH504">
        <v>2</v>
      </c>
      <c r="AI504">
        <v>72317275</v>
      </c>
      <c r="AJ504">
        <v>469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</row>
    <row r="505" spans="1:44" x14ac:dyDescent="0.2">
      <c r="A505">
        <f>ROW(Source!A555)</f>
        <v>555</v>
      </c>
      <c r="B505">
        <v>72317276</v>
      </c>
      <c r="C505">
        <v>72317273</v>
      </c>
      <c r="D505">
        <v>70618739</v>
      </c>
      <c r="E505">
        <v>1</v>
      </c>
      <c r="F505">
        <v>1</v>
      </c>
      <c r="G505">
        <v>1</v>
      </c>
      <c r="H505">
        <v>2</v>
      </c>
      <c r="I505" t="s">
        <v>1342</v>
      </c>
      <c r="J505" t="s">
        <v>1343</v>
      </c>
      <c r="K505" t="s">
        <v>1344</v>
      </c>
      <c r="L505">
        <v>1368</v>
      </c>
      <c r="N505">
        <v>1011</v>
      </c>
      <c r="O505" t="s">
        <v>926</v>
      </c>
      <c r="P505" t="s">
        <v>926</v>
      </c>
      <c r="Q505">
        <v>1</v>
      </c>
      <c r="X505">
        <v>1.01</v>
      </c>
      <c r="Y505">
        <v>0</v>
      </c>
      <c r="Z505">
        <v>22.02</v>
      </c>
      <c r="AA505">
        <v>0</v>
      </c>
      <c r="AB505">
        <v>0</v>
      </c>
      <c r="AC505">
        <v>0</v>
      </c>
      <c r="AD505">
        <v>1</v>
      </c>
      <c r="AE505">
        <v>0</v>
      </c>
      <c r="AF505" t="s">
        <v>3</v>
      </c>
      <c r="AG505">
        <v>1.01</v>
      </c>
      <c r="AH505">
        <v>2</v>
      </c>
      <c r="AI505">
        <v>72317276</v>
      </c>
      <c r="AJ505">
        <v>470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</row>
    <row r="506" spans="1:44" x14ac:dyDescent="0.2">
      <c r="A506">
        <f>ROW(Source!A555)</f>
        <v>555</v>
      </c>
      <c r="B506">
        <v>72317277</v>
      </c>
      <c r="C506">
        <v>72317273</v>
      </c>
      <c r="D506">
        <v>70565767</v>
      </c>
      <c r="E506">
        <v>1</v>
      </c>
      <c r="F506">
        <v>1</v>
      </c>
      <c r="G506">
        <v>1</v>
      </c>
      <c r="H506">
        <v>3</v>
      </c>
      <c r="I506" t="s">
        <v>1029</v>
      </c>
      <c r="J506" t="s">
        <v>1030</v>
      </c>
      <c r="K506" t="s">
        <v>1031</v>
      </c>
      <c r="L506">
        <v>1346</v>
      </c>
      <c r="N506">
        <v>1009</v>
      </c>
      <c r="O506" t="s">
        <v>443</v>
      </c>
      <c r="P506" t="s">
        <v>443</v>
      </c>
      <c r="Q506">
        <v>1</v>
      </c>
      <c r="X506">
        <v>0.1</v>
      </c>
      <c r="Y506">
        <v>596.80999999999995</v>
      </c>
      <c r="Z506">
        <v>0</v>
      </c>
      <c r="AA506">
        <v>0</v>
      </c>
      <c r="AB506">
        <v>0</v>
      </c>
      <c r="AC506">
        <v>0</v>
      </c>
      <c r="AD506">
        <v>1</v>
      </c>
      <c r="AE506">
        <v>0</v>
      </c>
      <c r="AF506" t="s">
        <v>3</v>
      </c>
      <c r="AG506">
        <v>0.1</v>
      </c>
      <c r="AH506">
        <v>2</v>
      </c>
      <c r="AI506">
        <v>72317277</v>
      </c>
      <c r="AJ506">
        <v>471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</row>
    <row r="507" spans="1:44" x14ac:dyDescent="0.2">
      <c r="A507">
        <f>ROW(Source!A555)</f>
        <v>555</v>
      </c>
      <c r="B507">
        <v>72317278</v>
      </c>
      <c r="C507">
        <v>72317273</v>
      </c>
      <c r="D507">
        <v>70570411</v>
      </c>
      <c r="E507">
        <v>1</v>
      </c>
      <c r="F507">
        <v>1</v>
      </c>
      <c r="G507">
        <v>1</v>
      </c>
      <c r="H507">
        <v>3</v>
      </c>
      <c r="I507" t="s">
        <v>1032</v>
      </c>
      <c r="J507" t="s">
        <v>1033</v>
      </c>
      <c r="K507" t="s">
        <v>1034</v>
      </c>
      <c r="L507">
        <v>1346</v>
      </c>
      <c r="N507">
        <v>1009</v>
      </c>
      <c r="O507" t="s">
        <v>443</v>
      </c>
      <c r="P507" t="s">
        <v>443</v>
      </c>
      <c r="Q507">
        <v>1</v>
      </c>
      <c r="X507">
        <v>1.6E-2</v>
      </c>
      <c r="Y507">
        <v>56.11</v>
      </c>
      <c r="Z507">
        <v>0</v>
      </c>
      <c r="AA507">
        <v>0</v>
      </c>
      <c r="AB507">
        <v>0</v>
      </c>
      <c r="AC507">
        <v>0</v>
      </c>
      <c r="AD507">
        <v>1</v>
      </c>
      <c r="AE507">
        <v>0</v>
      </c>
      <c r="AF507" t="s">
        <v>3</v>
      </c>
      <c r="AG507">
        <v>1.6E-2</v>
      </c>
      <c r="AH507">
        <v>2</v>
      </c>
      <c r="AI507">
        <v>72317278</v>
      </c>
      <c r="AJ507">
        <v>472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</row>
    <row r="508" spans="1:44" x14ac:dyDescent="0.2">
      <c r="A508">
        <f>ROW(Source!A555)</f>
        <v>555</v>
      </c>
      <c r="B508">
        <v>72317279</v>
      </c>
      <c r="C508">
        <v>72317273</v>
      </c>
      <c r="D508">
        <v>70496926</v>
      </c>
      <c r="E508">
        <v>118</v>
      </c>
      <c r="F508">
        <v>1</v>
      </c>
      <c r="G508">
        <v>1</v>
      </c>
      <c r="H508">
        <v>3</v>
      </c>
      <c r="I508" t="s">
        <v>1382</v>
      </c>
      <c r="J508" t="s">
        <v>3</v>
      </c>
      <c r="K508" t="s">
        <v>1383</v>
      </c>
      <c r="L508">
        <v>1371</v>
      </c>
      <c r="N508">
        <v>1013</v>
      </c>
      <c r="O508" t="s">
        <v>118</v>
      </c>
      <c r="P508" t="s">
        <v>118</v>
      </c>
      <c r="Q508">
        <v>1</v>
      </c>
      <c r="X508">
        <v>1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 t="s">
        <v>3</v>
      </c>
      <c r="AG508">
        <v>1</v>
      </c>
      <c r="AH508">
        <v>3</v>
      </c>
      <c r="AI508">
        <v>-1</v>
      </c>
      <c r="AJ508" t="s">
        <v>3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</row>
    <row r="509" spans="1:44" x14ac:dyDescent="0.2">
      <c r="A509">
        <f>ROW(Source!A557)</f>
        <v>557</v>
      </c>
      <c r="B509">
        <v>72317282</v>
      </c>
      <c r="C509">
        <v>72317281</v>
      </c>
      <c r="D509">
        <v>70491015</v>
      </c>
      <c r="E509">
        <v>118</v>
      </c>
      <c r="F509">
        <v>1</v>
      </c>
      <c r="G509">
        <v>1</v>
      </c>
      <c r="H509">
        <v>1</v>
      </c>
      <c r="I509" t="s">
        <v>1021</v>
      </c>
      <c r="J509" t="s">
        <v>3</v>
      </c>
      <c r="K509" t="s">
        <v>1022</v>
      </c>
      <c r="L509">
        <v>1191</v>
      </c>
      <c r="N509">
        <v>1013</v>
      </c>
      <c r="O509" t="s">
        <v>922</v>
      </c>
      <c r="P509" t="s">
        <v>922</v>
      </c>
      <c r="Q509">
        <v>1</v>
      </c>
      <c r="X509">
        <v>1.94</v>
      </c>
      <c r="Y509">
        <v>0</v>
      </c>
      <c r="Z509">
        <v>0</v>
      </c>
      <c r="AA509">
        <v>0</v>
      </c>
      <c r="AB509">
        <v>380.67</v>
      </c>
      <c r="AC509">
        <v>0</v>
      </c>
      <c r="AD509">
        <v>1</v>
      </c>
      <c r="AE509">
        <v>1</v>
      </c>
      <c r="AF509" t="s">
        <v>3</v>
      </c>
      <c r="AG509">
        <v>1.94</v>
      </c>
      <c r="AH509">
        <v>2</v>
      </c>
      <c r="AI509">
        <v>72317282</v>
      </c>
      <c r="AJ509">
        <v>474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</row>
    <row r="510" spans="1:44" x14ac:dyDescent="0.2">
      <c r="A510">
        <f>ROW(Source!A557)</f>
        <v>557</v>
      </c>
      <c r="B510">
        <v>72317283</v>
      </c>
      <c r="C510">
        <v>72317281</v>
      </c>
      <c r="D510">
        <v>70618716</v>
      </c>
      <c r="E510">
        <v>1</v>
      </c>
      <c r="F510">
        <v>1</v>
      </c>
      <c r="G510">
        <v>1</v>
      </c>
      <c r="H510">
        <v>2</v>
      </c>
      <c r="I510" t="s">
        <v>1339</v>
      </c>
      <c r="J510" t="s">
        <v>1340</v>
      </c>
      <c r="K510" t="s">
        <v>1341</v>
      </c>
      <c r="L510">
        <v>1368</v>
      </c>
      <c r="N510">
        <v>1011</v>
      </c>
      <c r="O510" t="s">
        <v>926</v>
      </c>
      <c r="P510" t="s">
        <v>926</v>
      </c>
      <c r="Q510">
        <v>1</v>
      </c>
      <c r="X510">
        <v>1.44</v>
      </c>
      <c r="Y510">
        <v>0</v>
      </c>
      <c r="Z510">
        <v>17.18</v>
      </c>
      <c r="AA510">
        <v>0</v>
      </c>
      <c r="AB510">
        <v>0</v>
      </c>
      <c r="AC510">
        <v>0</v>
      </c>
      <c r="AD510">
        <v>1</v>
      </c>
      <c r="AE510">
        <v>0</v>
      </c>
      <c r="AF510" t="s">
        <v>3</v>
      </c>
      <c r="AG510">
        <v>1.44</v>
      </c>
      <c r="AH510">
        <v>2</v>
      </c>
      <c r="AI510">
        <v>72317283</v>
      </c>
      <c r="AJ510">
        <v>475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</row>
    <row r="511" spans="1:44" x14ac:dyDescent="0.2">
      <c r="A511">
        <f>ROW(Source!A557)</f>
        <v>557</v>
      </c>
      <c r="B511">
        <v>72317284</v>
      </c>
      <c r="C511">
        <v>72317281</v>
      </c>
      <c r="D511">
        <v>70618739</v>
      </c>
      <c r="E511">
        <v>1</v>
      </c>
      <c r="F511">
        <v>1</v>
      </c>
      <c r="G511">
        <v>1</v>
      </c>
      <c r="H511">
        <v>2</v>
      </c>
      <c r="I511" t="s">
        <v>1342</v>
      </c>
      <c r="J511" t="s">
        <v>1343</v>
      </c>
      <c r="K511" t="s">
        <v>1344</v>
      </c>
      <c r="L511">
        <v>1368</v>
      </c>
      <c r="N511">
        <v>1011</v>
      </c>
      <c r="O511" t="s">
        <v>926</v>
      </c>
      <c r="P511" t="s">
        <v>926</v>
      </c>
      <c r="Q511">
        <v>1</v>
      </c>
      <c r="X511">
        <v>1.88</v>
      </c>
      <c r="Y511">
        <v>0</v>
      </c>
      <c r="Z511">
        <v>22.02</v>
      </c>
      <c r="AA511">
        <v>0</v>
      </c>
      <c r="AB511">
        <v>0</v>
      </c>
      <c r="AC511">
        <v>0</v>
      </c>
      <c r="AD511">
        <v>1</v>
      </c>
      <c r="AE511">
        <v>0</v>
      </c>
      <c r="AF511" t="s">
        <v>3</v>
      </c>
      <c r="AG511">
        <v>1.88</v>
      </c>
      <c r="AH511">
        <v>2</v>
      </c>
      <c r="AI511">
        <v>72317284</v>
      </c>
      <c r="AJ511">
        <v>476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</row>
    <row r="512" spans="1:44" x14ac:dyDescent="0.2">
      <c r="A512">
        <f>ROW(Source!A557)</f>
        <v>557</v>
      </c>
      <c r="B512">
        <v>72317285</v>
      </c>
      <c r="C512">
        <v>72317281</v>
      </c>
      <c r="D512">
        <v>70565767</v>
      </c>
      <c r="E512">
        <v>1</v>
      </c>
      <c r="F512">
        <v>1</v>
      </c>
      <c r="G512">
        <v>1</v>
      </c>
      <c r="H512">
        <v>3</v>
      </c>
      <c r="I512" t="s">
        <v>1029</v>
      </c>
      <c r="J512" t="s">
        <v>1030</v>
      </c>
      <c r="K512" t="s">
        <v>1031</v>
      </c>
      <c r="L512">
        <v>1346</v>
      </c>
      <c r="N512">
        <v>1009</v>
      </c>
      <c r="O512" t="s">
        <v>443</v>
      </c>
      <c r="P512" t="s">
        <v>443</v>
      </c>
      <c r="Q512">
        <v>1</v>
      </c>
      <c r="X512">
        <v>0.18</v>
      </c>
      <c r="Y512">
        <v>596.80999999999995</v>
      </c>
      <c r="Z512">
        <v>0</v>
      </c>
      <c r="AA512">
        <v>0</v>
      </c>
      <c r="AB512">
        <v>0</v>
      </c>
      <c r="AC512">
        <v>0</v>
      </c>
      <c r="AD512">
        <v>1</v>
      </c>
      <c r="AE512">
        <v>0</v>
      </c>
      <c r="AF512" t="s">
        <v>3</v>
      </c>
      <c r="AG512">
        <v>0.18</v>
      </c>
      <c r="AH512">
        <v>2</v>
      </c>
      <c r="AI512">
        <v>72317285</v>
      </c>
      <c r="AJ512">
        <v>477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</row>
    <row r="513" spans="1:44" x14ac:dyDescent="0.2">
      <c r="A513">
        <f>ROW(Source!A557)</f>
        <v>557</v>
      </c>
      <c r="B513">
        <v>72317286</v>
      </c>
      <c r="C513">
        <v>72317281</v>
      </c>
      <c r="D513">
        <v>70570411</v>
      </c>
      <c r="E513">
        <v>1</v>
      </c>
      <c r="F513">
        <v>1</v>
      </c>
      <c r="G513">
        <v>1</v>
      </c>
      <c r="H513">
        <v>3</v>
      </c>
      <c r="I513" t="s">
        <v>1032</v>
      </c>
      <c r="J513" t="s">
        <v>1033</v>
      </c>
      <c r="K513" t="s">
        <v>1034</v>
      </c>
      <c r="L513">
        <v>1346</v>
      </c>
      <c r="N513">
        <v>1009</v>
      </c>
      <c r="O513" t="s">
        <v>443</v>
      </c>
      <c r="P513" t="s">
        <v>443</v>
      </c>
      <c r="Q513">
        <v>1</v>
      </c>
      <c r="X513">
        <v>0.02</v>
      </c>
      <c r="Y513">
        <v>56.11</v>
      </c>
      <c r="Z513">
        <v>0</v>
      </c>
      <c r="AA513">
        <v>0</v>
      </c>
      <c r="AB513">
        <v>0</v>
      </c>
      <c r="AC513">
        <v>0</v>
      </c>
      <c r="AD513">
        <v>1</v>
      </c>
      <c r="AE513">
        <v>0</v>
      </c>
      <c r="AF513" t="s">
        <v>3</v>
      </c>
      <c r="AG513">
        <v>0.02</v>
      </c>
      <c r="AH513">
        <v>2</v>
      </c>
      <c r="AI513">
        <v>72317286</v>
      </c>
      <c r="AJ513">
        <v>478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</row>
    <row r="514" spans="1:44" x14ac:dyDescent="0.2">
      <c r="A514">
        <f>ROW(Source!A557)</f>
        <v>557</v>
      </c>
      <c r="B514">
        <v>72317287</v>
      </c>
      <c r="C514">
        <v>72317281</v>
      </c>
      <c r="D514">
        <v>70496926</v>
      </c>
      <c r="E514">
        <v>118</v>
      </c>
      <c r="F514">
        <v>1</v>
      </c>
      <c r="G514">
        <v>1</v>
      </c>
      <c r="H514">
        <v>3</v>
      </c>
      <c r="I514" t="s">
        <v>1382</v>
      </c>
      <c r="J514" t="s">
        <v>3</v>
      </c>
      <c r="K514" t="s">
        <v>1383</v>
      </c>
      <c r="L514">
        <v>1371</v>
      </c>
      <c r="N514">
        <v>1013</v>
      </c>
      <c r="O514" t="s">
        <v>118</v>
      </c>
      <c r="P514" t="s">
        <v>118</v>
      </c>
      <c r="Q514">
        <v>1</v>
      </c>
      <c r="X514">
        <v>2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 t="s">
        <v>3</v>
      </c>
      <c r="AG514">
        <v>2</v>
      </c>
      <c r="AH514">
        <v>3</v>
      </c>
      <c r="AI514">
        <v>-1</v>
      </c>
      <c r="AJ514" t="s">
        <v>3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</row>
    <row r="515" spans="1:44" x14ac:dyDescent="0.2">
      <c r="A515">
        <f>ROW(Source!A557)</f>
        <v>557</v>
      </c>
      <c r="B515">
        <v>72317288</v>
      </c>
      <c r="C515">
        <v>72317281</v>
      </c>
      <c r="D515">
        <v>70496933</v>
      </c>
      <c r="E515">
        <v>118</v>
      </c>
      <c r="F515">
        <v>1</v>
      </c>
      <c r="G515">
        <v>1</v>
      </c>
      <c r="H515">
        <v>3</v>
      </c>
      <c r="I515" t="s">
        <v>1392</v>
      </c>
      <c r="J515" t="s">
        <v>3</v>
      </c>
      <c r="K515" t="s">
        <v>1447</v>
      </c>
      <c r="L515">
        <v>1371</v>
      </c>
      <c r="N515">
        <v>1013</v>
      </c>
      <c r="O515" t="s">
        <v>118</v>
      </c>
      <c r="P515" t="s">
        <v>118</v>
      </c>
      <c r="Q515">
        <v>1</v>
      </c>
      <c r="X515">
        <v>1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 t="s">
        <v>3</v>
      </c>
      <c r="AG515">
        <v>1</v>
      </c>
      <c r="AH515">
        <v>3</v>
      </c>
      <c r="AI515">
        <v>-1</v>
      </c>
      <c r="AJ515" t="s">
        <v>3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</row>
    <row r="516" spans="1:44" x14ac:dyDescent="0.2">
      <c r="A516">
        <f>ROW(Source!A559)</f>
        <v>559</v>
      </c>
      <c r="B516">
        <v>72318082</v>
      </c>
      <c r="C516">
        <v>72318072</v>
      </c>
      <c r="D516">
        <v>70491015</v>
      </c>
      <c r="E516">
        <v>118</v>
      </c>
      <c r="F516">
        <v>1</v>
      </c>
      <c r="G516">
        <v>1</v>
      </c>
      <c r="H516">
        <v>1</v>
      </c>
      <c r="I516" t="s">
        <v>1021</v>
      </c>
      <c r="J516" t="s">
        <v>3</v>
      </c>
      <c r="K516" t="s">
        <v>1022</v>
      </c>
      <c r="L516">
        <v>1191</v>
      </c>
      <c r="N516">
        <v>1013</v>
      </c>
      <c r="O516" t="s">
        <v>922</v>
      </c>
      <c r="P516" t="s">
        <v>922</v>
      </c>
      <c r="Q516">
        <v>1</v>
      </c>
      <c r="X516">
        <v>1.01</v>
      </c>
      <c r="Y516">
        <v>0</v>
      </c>
      <c r="Z516">
        <v>0</v>
      </c>
      <c r="AA516">
        <v>0</v>
      </c>
      <c r="AB516">
        <v>380.67</v>
      </c>
      <c r="AC516">
        <v>0</v>
      </c>
      <c r="AD516">
        <v>1</v>
      </c>
      <c r="AE516">
        <v>1</v>
      </c>
      <c r="AF516" t="s">
        <v>3</v>
      </c>
      <c r="AG516">
        <v>1.01</v>
      </c>
      <c r="AH516">
        <v>2</v>
      </c>
      <c r="AI516">
        <v>72318082</v>
      </c>
      <c r="AJ516">
        <v>479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</row>
    <row r="517" spans="1:44" x14ac:dyDescent="0.2">
      <c r="A517">
        <f>ROW(Source!A559)</f>
        <v>559</v>
      </c>
      <c r="B517">
        <v>72318083</v>
      </c>
      <c r="C517">
        <v>72318072</v>
      </c>
      <c r="D517">
        <v>70618715</v>
      </c>
      <c r="E517">
        <v>1</v>
      </c>
      <c r="F517">
        <v>1</v>
      </c>
      <c r="G517">
        <v>1</v>
      </c>
      <c r="H517">
        <v>2</v>
      </c>
      <c r="I517" t="s">
        <v>1023</v>
      </c>
      <c r="J517" t="s">
        <v>1024</v>
      </c>
      <c r="K517" t="s">
        <v>1025</v>
      </c>
      <c r="L517">
        <v>1368</v>
      </c>
      <c r="N517">
        <v>1011</v>
      </c>
      <c r="O517" t="s">
        <v>926</v>
      </c>
      <c r="P517" t="s">
        <v>926</v>
      </c>
      <c r="Q517">
        <v>1</v>
      </c>
      <c r="X517">
        <v>0.66</v>
      </c>
      <c r="Y517">
        <v>0</v>
      </c>
      <c r="Z517">
        <v>8.6300000000000008</v>
      </c>
      <c r="AA517">
        <v>0</v>
      </c>
      <c r="AB517">
        <v>0</v>
      </c>
      <c r="AC517">
        <v>0</v>
      </c>
      <c r="AD517">
        <v>1</v>
      </c>
      <c r="AE517">
        <v>0</v>
      </c>
      <c r="AF517" t="s">
        <v>3</v>
      </c>
      <c r="AG517">
        <v>0.66</v>
      </c>
      <c r="AH517">
        <v>2</v>
      </c>
      <c r="AI517">
        <v>72318083</v>
      </c>
      <c r="AJ517">
        <v>480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</row>
    <row r="518" spans="1:44" x14ac:dyDescent="0.2">
      <c r="A518">
        <f>ROW(Source!A559)</f>
        <v>559</v>
      </c>
      <c r="B518">
        <v>72318084</v>
      </c>
      <c r="C518">
        <v>72318072</v>
      </c>
      <c r="D518">
        <v>70618738</v>
      </c>
      <c r="E518">
        <v>1</v>
      </c>
      <c r="F518">
        <v>1</v>
      </c>
      <c r="G518">
        <v>1</v>
      </c>
      <c r="H518">
        <v>2</v>
      </c>
      <c r="I518" t="s">
        <v>1336</v>
      </c>
      <c r="J518" t="s">
        <v>1337</v>
      </c>
      <c r="K518" t="s">
        <v>1338</v>
      </c>
      <c r="L518">
        <v>1368</v>
      </c>
      <c r="N518">
        <v>1011</v>
      </c>
      <c r="O518" t="s">
        <v>926</v>
      </c>
      <c r="P518" t="s">
        <v>926</v>
      </c>
      <c r="Q518">
        <v>1</v>
      </c>
      <c r="X518">
        <v>1</v>
      </c>
      <c r="Y518">
        <v>0</v>
      </c>
      <c r="Z518">
        <v>7.56</v>
      </c>
      <c r="AA518">
        <v>0</v>
      </c>
      <c r="AB518">
        <v>0</v>
      </c>
      <c r="AC518">
        <v>0</v>
      </c>
      <c r="AD518">
        <v>1</v>
      </c>
      <c r="AE518">
        <v>0</v>
      </c>
      <c r="AF518" t="s">
        <v>3</v>
      </c>
      <c r="AG518">
        <v>1</v>
      </c>
      <c r="AH518">
        <v>2</v>
      </c>
      <c r="AI518">
        <v>72318084</v>
      </c>
      <c r="AJ518">
        <v>481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</row>
    <row r="519" spans="1:44" x14ac:dyDescent="0.2">
      <c r="A519">
        <f>ROW(Source!A559)</f>
        <v>559</v>
      </c>
      <c r="B519">
        <v>72318085</v>
      </c>
      <c r="C519">
        <v>72318072</v>
      </c>
      <c r="D519">
        <v>70565767</v>
      </c>
      <c r="E519">
        <v>1</v>
      </c>
      <c r="F519">
        <v>1</v>
      </c>
      <c r="G519">
        <v>1</v>
      </c>
      <c r="H519">
        <v>3</v>
      </c>
      <c r="I519" t="s">
        <v>1029</v>
      </c>
      <c r="J519" t="s">
        <v>1030</v>
      </c>
      <c r="K519" t="s">
        <v>1031</v>
      </c>
      <c r="L519">
        <v>1346</v>
      </c>
      <c r="N519">
        <v>1009</v>
      </c>
      <c r="O519" t="s">
        <v>443</v>
      </c>
      <c r="P519" t="s">
        <v>443</v>
      </c>
      <c r="Q519">
        <v>1</v>
      </c>
      <c r="X519">
        <v>0.06</v>
      </c>
      <c r="Y519">
        <v>596.80999999999995</v>
      </c>
      <c r="Z519">
        <v>0</v>
      </c>
      <c r="AA519">
        <v>0</v>
      </c>
      <c r="AB519">
        <v>0</v>
      </c>
      <c r="AC519">
        <v>0</v>
      </c>
      <c r="AD519">
        <v>1</v>
      </c>
      <c r="AE519">
        <v>0</v>
      </c>
      <c r="AF519" t="s">
        <v>3</v>
      </c>
      <c r="AG519">
        <v>0.06</v>
      </c>
      <c r="AH519">
        <v>2</v>
      </c>
      <c r="AI519">
        <v>72318085</v>
      </c>
      <c r="AJ519">
        <v>482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</row>
    <row r="520" spans="1:44" x14ac:dyDescent="0.2">
      <c r="A520">
        <f>ROW(Source!A559)</f>
        <v>559</v>
      </c>
      <c r="B520">
        <v>72318086</v>
      </c>
      <c r="C520">
        <v>72318072</v>
      </c>
      <c r="D520">
        <v>70570411</v>
      </c>
      <c r="E520">
        <v>1</v>
      </c>
      <c r="F520">
        <v>1</v>
      </c>
      <c r="G520">
        <v>1</v>
      </c>
      <c r="H520">
        <v>3</v>
      </c>
      <c r="I520" t="s">
        <v>1032</v>
      </c>
      <c r="J520" t="s">
        <v>1033</v>
      </c>
      <c r="K520" t="s">
        <v>1034</v>
      </c>
      <c r="L520">
        <v>1346</v>
      </c>
      <c r="N520">
        <v>1009</v>
      </c>
      <c r="O520" t="s">
        <v>443</v>
      </c>
      <c r="P520" t="s">
        <v>443</v>
      </c>
      <c r="Q520">
        <v>1</v>
      </c>
      <c r="X520">
        <v>0.01</v>
      </c>
      <c r="Y520">
        <v>56.11</v>
      </c>
      <c r="Z520">
        <v>0</v>
      </c>
      <c r="AA520">
        <v>0</v>
      </c>
      <c r="AB520">
        <v>0</v>
      </c>
      <c r="AC520">
        <v>0</v>
      </c>
      <c r="AD520">
        <v>1</v>
      </c>
      <c r="AE520">
        <v>0</v>
      </c>
      <c r="AF520" t="s">
        <v>3</v>
      </c>
      <c r="AG520">
        <v>0.01</v>
      </c>
      <c r="AH520">
        <v>2</v>
      </c>
      <c r="AI520">
        <v>72318086</v>
      </c>
      <c r="AJ520">
        <v>483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</row>
    <row r="521" spans="1:44" x14ac:dyDescent="0.2">
      <c r="A521">
        <f>ROW(Source!A559)</f>
        <v>559</v>
      </c>
      <c r="B521">
        <v>72318087</v>
      </c>
      <c r="C521">
        <v>72318072</v>
      </c>
      <c r="D521">
        <v>70496926</v>
      </c>
      <c r="E521">
        <v>118</v>
      </c>
      <c r="F521">
        <v>1</v>
      </c>
      <c r="G521">
        <v>1</v>
      </c>
      <c r="H521">
        <v>3</v>
      </c>
      <c r="I521" t="s">
        <v>1382</v>
      </c>
      <c r="J521" t="s">
        <v>3</v>
      </c>
      <c r="K521" t="s">
        <v>1383</v>
      </c>
      <c r="L521">
        <v>1371</v>
      </c>
      <c r="N521">
        <v>1013</v>
      </c>
      <c r="O521" t="s">
        <v>118</v>
      </c>
      <c r="P521" t="s">
        <v>118</v>
      </c>
      <c r="Q521">
        <v>1</v>
      </c>
      <c r="X521">
        <v>2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 t="s">
        <v>3</v>
      </c>
      <c r="AG521">
        <v>2</v>
      </c>
      <c r="AH521">
        <v>3</v>
      </c>
      <c r="AI521">
        <v>-1</v>
      </c>
      <c r="AJ521" t="s">
        <v>3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</row>
    <row r="522" spans="1:44" x14ac:dyDescent="0.2">
      <c r="A522">
        <f>ROW(Source!A559)</f>
        <v>559</v>
      </c>
      <c r="B522">
        <v>72318088</v>
      </c>
      <c r="C522">
        <v>72318072</v>
      </c>
      <c r="D522">
        <v>70496933</v>
      </c>
      <c r="E522">
        <v>118</v>
      </c>
      <c r="F522">
        <v>1</v>
      </c>
      <c r="G522">
        <v>1</v>
      </c>
      <c r="H522">
        <v>3</v>
      </c>
      <c r="I522" t="s">
        <v>1392</v>
      </c>
      <c r="J522" t="s">
        <v>3</v>
      </c>
      <c r="K522" t="s">
        <v>1447</v>
      </c>
      <c r="L522">
        <v>1371</v>
      </c>
      <c r="N522">
        <v>1013</v>
      </c>
      <c r="O522" t="s">
        <v>118</v>
      </c>
      <c r="P522" t="s">
        <v>118</v>
      </c>
      <c r="Q522">
        <v>1</v>
      </c>
      <c r="X522">
        <v>1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 t="s">
        <v>3</v>
      </c>
      <c r="AG522">
        <v>1</v>
      </c>
      <c r="AH522">
        <v>3</v>
      </c>
      <c r="AI522">
        <v>-1</v>
      </c>
      <c r="AJ522" t="s">
        <v>3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</row>
    <row r="523" spans="1:44" x14ac:dyDescent="0.2">
      <c r="A523">
        <f>ROW(Source!A561)</f>
        <v>561</v>
      </c>
      <c r="B523">
        <v>72317361</v>
      </c>
      <c r="C523">
        <v>72317360</v>
      </c>
      <c r="D523">
        <v>70491013</v>
      </c>
      <c r="E523">
        <v>118</v>
      </c>
      <c r="F523">
        <v>1</v>
      </c>
      <c r="G523">
        <v>1</v>
      </c>
      <c r="H523">
        <v>1</v>
      </c>
      <c r="I523" t="s">
        <v>1040</v>
      </c>
      <c r="J523" t="s">
        <v>3</v>
      </c>
      <c r="K523" t="s">
        <v>1041</v>
      </c>
      <c r="L523">
        <v>1191</v>
      </c>
      <c r="N523">
        <v>1013</v>
      </c>
      <c r="O523" t="s">
        <v>922</v>
      </c>
      <c r="P523" t="s">
        <v>922</v>
      </c>
      <c r="Q523">
        <v>1</v>
      </c>
      <c r="X523">
        <v>3.97</v>
      </c>
      <c r="Y523">
        <v>0</v>
      </c>
      <c r="Z523">
        <v>0</v>
      </c>
      <c r="AA523">
        <v>0</v>
      </c>
      <c r="AB523">
        <v>376.26</v>
      </c>
      <c r="AC523">
        <v>0</v>
      </c>
      <c r="AD523">
        <v>1</v>
      </c>
      <c r="AE523">
        <v>1</v>
      </c>
      <c r="AF523" t="s">
        <v>3</v>
      </c>
      <c r="AG523">
        <v>3.97</v>
      </c>
      <c r="AH523">
        <v>2</v>
      </c>
      <c r="AI523">
        <v>72317361</v>
      </c>
      <c r="AJ523">
        <v>484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</row>
    <row r="524" spans="1:44" x14ac:dyDescent="0.2">
      <c r="A524">
        <f>ROW(Source!A561)</f>
        <v>561</v>
      </c>
      <c r="B524">
        <v>72317362</v>
      </c>
      <c r="C524">
        <v>72317360</v>
      </c>
      <c r="D524">
        <v>70618719</v>
      </c>
      <c r="E524">
        <v>1</v>
      </c>
      <c r="F524">
        <v>1</v>
      </c>
      <c r="G524">
        <v>1</v>
      </c>
      <c r="H524">
        <v>2</v>
      </c>
      <c r="I524" t="s">
        <v>1345</v>
      </c>
      <c r="J524" t="s">
        <v>1346</v>
      </c>
      <c r="K524" t="s">
        <v>1347</v>
      </c>
      <c r="L524">
        <v>1368</v>
      </c>
      <c r="N524">
        <v>1011</v>
      </c>
      <c r="O524" t="s">
        <v>926</v>
      </c>
      <c r="P524" t="s">
        <v>926</v>
      </c>
      <c r="Q524">
        <v>1</v>
      </c>
      <c r="X524">
        <v>3.37</v>
      </c>
      <c r="Y524">
        <v>0</v>
      </c>
      <c r="Z524">
        <v>51.67</v>
      </c>
      <c r="AA524">
        <v>0</v>
      </c>
      <c r="AB524">
        <v>0</v>
      </c>
      <c r="AC524">
        <v>0</v>
      </c>
      <c r="AD524">
        <v>1</v>
      </c>
      <c r="AE524">
        <v>0</v>
      </c>
      <c r="AF524" t="s">
        <v>3</v>
      </c>
      <c r="AG524">
        <v>3.37</v>
      </c>
      <c r="AH524">
        <v>2</v>
      </c>
      <c r="AI524">
        <v>72317362</v>
      </c>
      <c r="AJ524">
        <v>485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</row>
    <row r="525" spans="1:44" x14ac:dyDescent="0.2">
      <c r="A525">
        <f>ROW(Source!A561)</f>
        <v>561</v>
      </c>
      <c r="B525">
        <v>72317363</v>
      </c>
      <c r="C525">
        <v>72317360</v>
      </c>
      <c r="D525">
        <v>70565767</v>
      </c>
      <c r="E525">
        <v>1</v>
      </c>
      <c r="F525">
        <v>1</v>
      </c>
      <c r="G525">
        <v>1</v>
      </c>
      <c r="H525">
        <v>3</v>
      </c>
      <c r="I525" t="s">
        <v>1029</v>
      </c>
      <c r="J525" t="s">
        <v>1030</v>
      </c>
      <c r="K525" t="s">
        <v>1031</v>
      </c>
      <c r="L525">
        <v>1346</v>
      </c>
      <c r="N525">
        <v>1009</v>
      </c>
      <c r="O525" t="s">
        <v>443</v>
      </c>
      <c r="P525" t="s">
        <v>443</v>
      </c>
      <c r="Q525">
        <v>1</v>
      </c>
      <c r="X525">
        <v>2.7E-2</v>
      </c>
      <c r="Y525">
        <v>596.80999999999995</v>
      </c>
      <c r="Z525">
        <v>0</v>
      </c>
      <c r="AA525">
        <v>0</v>
      </c>
      <c r="AB525">
        <v>0</v>
      </c>
      <c r="AC525">
        <v>0</v>
      </c>
      <c r="AD525">
        <v>1</v>
      </c>
      <c r="AE525">
        <v>0</v>
      </c>
      <c r="AF525" t="s">
        <v>3</v>
      </c>
      <c r="AG525">
        <v>2.7E-2</v>
      </c>
      <c r="AH525">
        <v>2</v>
      </c>
      <c r="AI525">
        <v>72317363</v>
      </c>
      <c r="AJ525">
        <v>486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</row>
    <row r="526" spans="1:44" x14ac:dyDescent="0.2">
      <c r="A526">
        <f>ROW(Source!A561)</f>
        <v>561</v>
      </c>
      <c r="B526">
        <v>72317364</v>
      </c>
      <c r="C526">
        <v>72317360</v>
      </c>
      <c r="D526">
        <v>70570411</v>
      </c>
      <c r="E526">
        <v>1</v>
      </c>
      <c r="F526">
        <v>1</v>
      </c>
      <c r="G526">
        <v>1</v>
      </c>
      <c r="H526">
        <v>3</v>
      </c>
      <c r="I526" t="s">
        <v>1032</v>
      </c>
      <c r="J526" t="s">
        <v>1033</v>
      </c>
      <c r="K526" t="s">
        <v>1034</v>
      </c>
      <c r="L526">
        <v>1346</v>
      </c>
      <c r="N526">
        <v>1009</v>
      </c>
      <c r="O526" t="s">
        <v>443</v>
      </c>
      <c r="P526" t="s">
        <v>443</v>
      </c>
      <c r="Q526">
        <v>1</v>
      </c>
      <c r="X526">
        <v>4.0000000000000001E-3</v>
      </c>
      <c r="Y526">
        <v>56.11</v>
      </c>
      <c r="Z526">
        <v>0</v>
      </c>
      <c r="AA526">
        <v>0</v>
      </c>
      <c r="AB526">
        <v>0</v>
      </c>
      <c r="AC526">
        <v>0</v>
      </c>
      <c r="AD526">
        <v>1</v>
      </c>
      <c r="AE526">
        <v>0</v>
      </c>
      <c r="AF526" t="s">
        <v>3</v>
      </c>
      <c r="AG526">
        <v>4.0000000000000001E-3</v>
      </c>
      <c r="AH526">
        <v>2</v>
      </c>
      <c r="AI526">
        <v>72317364</v>
      </c>
      <c r="AJ526">
        <v>487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</row>
    <row r="527" spans="1:44" x14ac:dyDescent="0.2">
      <c r="A527">
        <f>ROW(Source!A561)</f>
        <v>561</v>
      </c>
      <c r="B527">
        <v>72317365</v>
      </c>
      <c r="C527">
        <v>72317360</v>
      </c>
      <c r="D527">
        <v>70496946</v>
      </c>
      <c r="E527">
        <v>118</v>
      </c>
      <c r="F527">
        <v>1</v>
      </c>
      <c r="G527">
        <v>1</v>
      </c>
      <c r="H527">
        <v>3</v>
      </c>
      <c r="I527" t="s">
        <v>1448</v>
      </c>
      <c r="J527" t="s">
        <v>3</v>
      </c>
      <c r="K527" t="s">
        <v>1447</v>
      </c>
      <c r="L527">
        <v>1371</v>
      </c>
      <c r="N527">
        <v>1013</v>
      </c>
      <c r="O527" t="s">
        <v>118</v>
      </c>
      <c r="P527" t="s">
        <v>118</v>
      </c>
      <c r="Q527">
        <v>1</v>
      </c>
      <c r="X527">
        <v>1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 t="s">
        <v>3</v>
      </c>
      <c r="AG527">
        <v>1</v>
      </c>
      <c r="AH527">
        <v>3</v>
      </c>
      <c r="AI527">
        <v>-1</v>
      </c>
      <c r="AJ527" t="s">
        <v>3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</row>
    <row r="528" spans="1:44" x14ac:dyDescent="0.2">
      <c r="A528">
        <f>ROW(Source!A563)</f>
        <v>563</v>
      </c>
      <c r="B528">
        <v>72317368</v>
      </c>
      <c r="C528">
        <v>72317367</v>
      </c>
      <c r="D528">
        <v>70491155</v>
      </c>
      <c r="E528">
        <v>118</v>
      </c>
      <c r="F528">
        <v>1</v>
      </c>
      <c r="G528">
        <v>1</v>
      </c>
      <c r="H528">
        <v>1</v>
      </c>
      <c r="I528" t="s">
        <v>1035</v>
      </c>
      <c r="J528" t="s">
        <v>3</v>
      </c>
      <c r="K528" t="s">
        <v>1036</v>
      </c>
      <c r="L528">
        <v>1369</v>
      </c>
      <c r="N528">
        <v>1013</v>
      </c>
      <c r="O528" t="s">
        <v>1037</v>
      </c>
      <c r="P528" t="s">
        <v>1037</v>
      </c>
      <c r="Q528">
        <v>1</v>
      </c>
      <c r="X528">
        <v>14.83</v>
      </c>
      <c r="Y528">
        <v>0</v>
      </c>
      <c r="Z528">
        <v>0</v>
      </c>
      <c r="AA528">
        <v>0</v>
      </c>
      <c r="AB528">
        <v>320.41000000000003</v>
      </c>
      <c r="AC528">
        <v>0</v>
      </c>
      <c r="AD528">
        <v>1</v>
      </c>
      <c r="AE528">
        <v>1</v>
      </c>
      <c r="AF528" t="s">
        <v>3</v>
      </c>
      <c r="AG528">
        <v>14.83</v>
      </c>
      <c r="AH528">
        <v>2</v>
      </c>
      <c r="AI528">
        <v>72317368</v>
      </c>
      <c r="AJ528">
        <v>488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</row>
    <row r="529" spans="1:44" x14ac:dyDescent="0.2">
      <c r="A529">
        <f>ROW(Source!A563)</f>
        <v>563</v>
      </c>
      <c r="B529">
        <v>72317369</v>
      </c>
      <c r="C529">
        <v>72317367</v>
      </c>
      <c r="D529">
        <v>70491159</v>
      </c>
      <c r="E529">
        <v>118</v>
      </c>
      <c r="F529">
        <v>1</v>
      </c>
      <c r="G529">
        <v>1</v>
      </c>
      <c r="H529">
        <v>1</v>
      </c>
      <c r="I529" t="s">
        <v>1038</v>
      </c>
      <c r="J529" t="s">
        <v>3</v>
      </c>
      <c r="K529" t="s">
        <v>1039</v>
      </c>
      <c r="L529">
        <v>1369</v>
      </c>
      <c r="N529">
        <v>1013</v>
      </c>
      <c r="O529" t="s">
        <v>1037</v>
      </c>
      <c r="P529" t="s">
        <v>1037</v>
      </c>
      <c r="Q529">
        <v>1</v>
      </c>
      <c r="X529">
        <v>296.64</v>
      </c>
      <c r="Y529">
        <v>0</v>
      </c>
      <c r="Z529">
        <v>0</v>
      </c>
      <c r="AA529">
        <v>0</v>
      </c>
      <c r="AB529">
        <v>393.89</v>
      </c>
      <c r="AC529">
        <v>0</v>
      </c>
      <c r="AD529">
        <v>1</v>
      </c>
      <c r="AE529">
        <v>1</v>
      </c>
      <c r="AF529" t="s">
        <v>3</v>
      </c>
      <c r="AG529">
        <v>296.64</v>
      </c>
      <c r="AH529">
        <v>2</v>
      </c>
      <c r="AI529">
        <v>72317369</v>
      </c>
      <c r="AJ529">
        <v>489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</row>
    <row r="530" spans="1:44" x14ac:dyDescent="0.2">
      <c r="A530">
        <f>ROW(Source!A563)</f>
        <v>563</v>
      </c>
      <c r="B530">
        <v>72317370</v>
      </c>
      <c r="C530">
        <v>72317367</v>
      </c>
      <c r="D530">
        <v>70491161</v>
      </c>
      <c r="E530">
        <v>118</v>
      </c>
      <c r="F530">
        <v>1</v>
      </c>
      <c r="G530">
        <v>1</v>
      </c>
      <c r="H530">
        <v>1</v>
      </c>
      <c r="I530" t="s">
        <v>1084</v>
      </c>
      <c r="J530" t="s">
        <v>3</v>
      </c>
      <c r="K530" t="s">
        <v>1085</v>
      </c>
      <c r="L530">
        <v>1369</v>
      </c>
      <c r="N530">
        <v>1013</v>
      </c>
      <c r="O530" t="s">
        <v>1037</v>
      </c>
      <c r="P530" t="s">
        <v>1037</v>
      </c>
      <c r="Q530">
        <v>1</v>
      </c>
      <c r="X530">
        <v>148.32</v>
      </c>
      <c r="Y530">
        <v>0</v>
      </c>
      <c r="Z530">
        <v>0</v>
      </c>
      <c r="AA530">
        <v>0</v>
      </c>
      <c r="AB530">
        <v>452.68</v>
      </c>
      <c r="AC530">
        <v>0</v>
      </c>
      <c r="AD530">
        <v>1</v>
      </c>
      <c r="AE530">
        <v>1</v>
      </c>
      <c r="AF530" t="s">
        <v>3</v>
      </c>
      <c r="AG530">
        <v>148.32</v>
      </c>
      <c r="AH530">
        <v>2</v>
      </c>
      <c r="AI530">
        <v>72317370</v>
      </c>
      <c r="AJ530">
        <v>490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</row>
    <row r="531" spans="1:44" x14ac:dyDescent="0.2">
      <c r="A531">
        <f>ROW(Source!A563)</f>
        <v>563</v>
      </c>
      <c r="B531">
        <v>72317371</v>
      </c>
      <c r="C531">
        <v>72317367</v>
      </c>
      <c r="D531">
        <v>70491200</v>
      </c>
      <c r="E531">
        <v>118</v>
      </c>
      <c r="F531">
        <v>1</v>
      </c>
      <c r="G531">
        <v>1</v>
      </c>
      <c r="H531">
        <v>1</v>
      </c>
      <c r="I531" t="s">
        <v>920</v>
      </c>
      <c r="J531" t="s">
        <v>3</v>
      </c>
      <c r="K531" t="s">
        <v>921</v>
      </c>
      <c r="L531">
        <v>1191</v>
      </c>
      <c r="N531">
        <v>1013</v>
      </c>
      <c r="O531" t="s">
        <v>922</v>
      </c>
      <c r="P531" t="s">
        <v>922</v>
      </c>
      <c r="Q531">
        <v>1</v>
      </c>
      <c r="X531">
        <v>10.1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1</v>
      </c>
      <c r="AE531">
        <v>2</v>
      </c>
      <c r="AF531" t="s">
        <v>3</v>
      </c>
      <c r="AG531">
        <v>10.1</v>
      </c>
      <c r="AH531">
        <v>2</v>
      </c>
      <c r="AI531">
        <v>72317371</v>
      </c>
      <c r="AJ531">
        <v>491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</row>
    <row r="532" spans="1:44" x14ac:dyDescent="0.2">
      <c r="A532">
        <f>ROW(Source!A563)</f>
        <v>563</v>
      </c>
      <c r="B532">
        <v>72317372</v>
      </c>
      <c r="C532">
        <v>72317367</v>
      </c>
      <c r="D532">
        <v>70618558</v>
      </c>
      <c r="E532">
        <v>1</v>
      </c>
      <c r="F532">
        <v>1</v>
      </c>
      <c r="G532">
        <v>1</v>
      </c>
      <c r="H532">
        <v>2</v>
      </c>
      <c r="I532" t="s">
        <v>978</v>
      </c>
      <c r="J532" t="s">
        <v>979</v>
      </c>
      <c r="K532" t="s">
        <v>980</v>
      </c>
      <c r="L532">
        <v>1368</v>
      </c>
      <c r="N532">
        <v>1011</v>
      </c>
      <c r="O532" t="s">
        <v>926</v>
      </c>
      <c r="P532" t="s">
        <v>926</v>
      </c>
      <c r="Q532">
        <v>1</v>
      </c>
      <c r="X532">
        <v>10.1</v>
      </c>
      <c r="Y532">
        <v>0</v>
      </c>
      <c r="Z532">
        <v>579.09</v>
      </c>
      <c r="AA532">
        <v>393.89</v>
      </c>
      <c r="AB532">
        <v>0</v>
      </c>
      <c r="AC532">
        <v>0</v>
      </c>
      <c r="AD532">
        <v>1</v>
      </c>
      <c r="AE532">
        <v>0</v>
      </c>
      <c r="AF532" t="s">
        <v>3</v>
      </c>
      <c r="AG532">
        <v>10.1</v>
      </c>
      <c r="AH532">
        <v>2</v>
      </c>
      <c r="AI532">
        <v>72317372</v>
      </c>
      <c r="AJ532">
        <v>492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</row>
    <row r="533" spans="1:44" x14ac:dyDescent="0.2">
      <c r="A533">
        <f>ROW(Source!A563)</f>
        <v>563</v>
      </c>
      <c r="B533">
        <v>72317373</v>
      </c>
      <c r="C533">
        <v>72317367</v>
      </c>
      <c r="D533">
        <v>70618716</v>
      </c>
      <c r="E533">
        <v>1</v>
      </c>
      <c r="F533">
        <v>1</v>
      </c>
      <c r="G533">
        <v>1</v>
      </c>
      <c r="H533">
        <v>2</v>
      </c>
      <c r="I533" t="s">
        <v>1339</v>
      </c>
      <c r="J533" t="s">
        <v>1340</v>
      </c>
      <c r="K533" t="s">
        <v>1341</v>
      </c>
      <c r="L533">
        <v>1368</v>
      </c>
      <c r="N533">
        <v>1011</v>
      </c>
      <c r="O533" t="s">
        <v>926</v>
      </c>
      <c r="P533" t="s">
        <v>926</v>
      </c>
      <c r="Q533">
        <v>1</v>
      </c>
      <c r="X533">
        <v>24.2</v>
      </c>
      <c r="Y533">
        <v>0</v>
      </c>
      <c r="Z533">
        <v>17.18</v>
      </c>
      <c r="AA533">
        <v>0</v>
      </c>
      <c r="AB533">
        <v>0</v>
      </c>
      <c r="AC533">
        <v>0</v>
      </c>
      <c r="AD533">
        <v>1</v>
      </c>
      <c r="AE533">
        <v>0</v>
      </c>
      <c r="AF533" t="s">
        <v>3</v>
      </c>
      <c r="AG533">
        <v>24.2</v>
      </c>
      <c r="AH533">
        <v>2</v>
      </c>
      <c r="AI533">
        <v>72317373</v>
      </c>
      <c r="AJ533">
        <v>493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</row>
    <row r="534" spans="1:44" x14ac:dyDescent="0.2">
      <c r="A534">
        <f>ROW(Source!A563)</f>
        <v>563</v>
      </c>
      <c r="B534">
        <v>72317374</v>
      </c>
      <c r="C534">
        <v>72317367</v>
      </c>
      <c r="D534">
        <v>70618739</v>
      </c>
      <c r="E534">
        <v>1</v>
      </c>
      <c r="F534">
        <v>1</v>
      </c>
      <c r="G534">
        <v>1</v>
      </c>
      <c r="H534">
        <v>2</v>
      </c>
      <c r="I534" t="s">
        <v>1342</v>
      </c>
      <c r="J534" t="s">
        <v>1343</v>
      </c>
      <c r="K534" t="s">
        <v>1344</v>
      </c>
      <c r="L534">
        <v>1368</v>
      </c>
      <c r="N534">
        <v>1011</v>
      </c>
      <c r="O534" t="s">
        <v>926</v>
      </c>
      <c r="P534" t="s">
        <v>926</v>
      </c>
      <c r="Q534">
        <v>1</v>
      </c>
      <c r="X534">
        <v>144</v>
      </c>
      <c r="Y534">
        <v>0</v>
      </c>
      <c r="Z534">
        <v>22.02</v>
      </c>
      <c r="AA534">
        <v>0</v>
      </c>
      <c r="AB534">
        <v>0</v>
      </c>
      <c r="AC534">
        <v>0</v>
      </c>
      <c r="AD534">
        <v>1</v>
      </c>
      <c r="AE534">
        <v>0</v>
      </c>
      <c r="AF534" t="s">
        <v>3</v>
      </c>
      <c r="AG534">
        <v>144</v>
      </c>
      <c r="AH534">
        <v>2</v>
      </c>
      <c r="AI534">
        <v>72317374</v>
      </c>
      <c r="AJ534">
        <v>494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</row>
    <row r="535" spans="1:44" x14ac:dyDescent="0.2">
      <c r="A535">
        <f>ROW(Source!A563)</f>
        <v>563</v>
      </c>
      <c r="B535">
        <v>72317375</v>
      </c>
      <c r="C535">
        <v>72317367</v>
      </c>
      <c r="D535">
        <v>70570411</v>
      </c>
      <c r="E535">
        <v>1</v>
      </c>
      <c r="F535">
        <v>1</v>
      </c>
      <c r="G535">
        <v>1</v>
      </c>
      <c r="H535">
        <v>3</v>
      </c>
      <c r="I535" t="s">
        <v>1032</v>
      </c>
      <c r="J535" t="s">
        <v>1033</v>
      </c>
      <c r="K535" t="s">
        <v>1034</v>
      </c>
      <c r="L535">
        <v>1346</v>
      </c>
      <c r="N535">
        <v>1009</v>
      </c>
      <c r="O535" t="s">
        <v>443</v>
      </c>
      <c r="P535" t="s">
        <v>443</v>
      </c>
      <c r="Q535">
        <v>1</v>
      </c>
      <c r="X535">
        <v>1</v>
      </c>
      <c r="Y535">
        <v>56.11</v>
      </c>
      <c r="Z535">
        <v>0</v>
      </c>
      <c r="AA535">
        <v>0</v>
      </c>
      <c r="AB535">
        <v>0</v>
      </c>
      <c r="AC535">
        <v>0</v>
      </c>
      <c r="AD535">
        <v>1</v>
      </c>
      <c r="AE535">
        <v>0</v>
      </c>
      <c r="AF535" t="s">
        <v>3</v>
      </c>
      <c r="AG535">
        <v>1</v>
      </c>
      <c r="AH535">
        <v>2</v>
      </c>
      <c r="AI535">
        <v>72317375</v>
      </c>
      <c r="AJ535">
        <v>495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</row>
    <row r="536" spans="1:44" x14ac:dyDescent="0.2">
      <c r="A536">
        <f>ROW(Source!A563)</f>
        <v>563</v>
      </c>
      <c r="B536">
        <v>72317376</v>
      </c>
      <c r="C536">
        <v>72317367</v>
      </c>
      <c r="D536">
        <v>70587182</v>
      </c>
      <c r="E536">
        <v>1</v>
      </c>
      <c r="F536">
        <v>1</v>
      </c>
      <c r="G536">
        <v>1</v>
      </c>
      <c r="H536">
        <v>3</v>
      </c>
      <c r="I536" t="s">
        <v>441</v>
      </c>
      <c r="J536" t="s">
        <v>444</v>
      </c>
      <c r="K536" t="s">
        <v>442</v>
      </c>
      <c r="L536">
        <v>1346</v>
      </c>
      <c r="N536">
        <v>1009</v>
      </c>
      <c r="O536" t="s">
        <v>443</v>
      </c>
      <c r="P536" t="s">
        <v>443</v>
      </c>
      <c r="Q536">
        <v>1</v>
      </c>
      <c r="X536">
        <v>4</v>
      </c>
      <c r="Y536">
        <v>60.6</v>
      </c>
      <c r="Z536">
        <v>0</v>
      </c>
      <c r="AA536">
        <v>0</v>
      </c>
      <c r="AB536">
        <v>0</v>
      </c>
      <c r="AC536">
        <v>0</v>
      </c>
      <c r="AD536">
        <v>1</v>
      </c>
      <c r="AE536">
        <v>0</v>
      </c>
      <c r="AF536" t="s">
        <v>3</v>
      </c>
      <c r="AG536">
        <v>4</v>
      </c>
      <c r="AH536">
        <v>2</v>
      </c>
      <c r="AI536">
        <v>72317376</v>
      </c>
      <c r="AJ536">
        <v>496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</row>
    <row r="537" spans="1:44" x14ac:dyDescent="0.2">
      <c r="A537">
        <f>ROW(Source!A563)</f>
        <v>563</v>
      </c>
      <c r="B537">
        <v>72317377</v>
      </c>
      <c r="C537">
        <v>72317367</v>
      </c>
      <c r="D537">
        <v>70496855</v>
      </c>
      <c r="E537">
        <v>118</v>
      </c>
      <c r="F537">
        <v>1</v>
      </c>
      <c r="G537">
        <v>1</v>
      </c>
      <c r="H537">
        <v>3</v>
      </c>
      <c r="I537" t="s">
        <v>1388</v>
      </c>
      <c r="J537" t="s">
        <v>3</v>
      </c>
      <c r="K537" t="s">
        <v>1389</v>
      </c>
      <c r="L537">
        <v>1301</v>
      </c>
      <c r="N537">
        <v>1003</v>
      </c>
      <c r="O537" t="s">
        <v>113</v>
      </c>
      <c r="P537" t="s">
        <v>113</v>
      </c>
      <c r="Q537">
        <v>1</v>
      </c>
      <c r="X537">
        <v>59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 t="s">
        <v>3</v>
      </c>
      <c r="AG537">
        <v>59</v>
      </c>
      <c r="AH537">
        <v>3</v>
      </c>
      <c r="AI537">
        <v>-1</v>
      </c>
      <c r="AJ537" t="s">
        <v>3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</row>
    <row r="538" spans="1:44" x14ac:dyDescent="0.2">
      <c r="A538">
        <f>ROW(Source!A563)</f>
        <v>563</v>
      </c>
      <c r="B538">
        <v>72317378</v>
      </c>
      <c r="C538">
        <v>72317367</v>
      </c>
      <c r="D538">
        <v>70496926</v>
      </c>
      <c r="E538">
        <v>118</v>
      </c>
      <c r="F538">
        <v>1</v>
      </c>
      <c r="G538">
        <v>1</v>
      </c>
      <c r="H538">
        <v>3</v>
      </c>
      <c r="I538" t="s">
        <v>1382</v>
      </c>
      <c r="J538" t="s">
        <v>3</v>
      </c>
      <c r="K538" t="s">
        <v>1383</v>
      </c>
      <c r="L538">
        <v>1371</v>
      </c>
      <c r="N538">
        <v>1013</v>
      </c>
      <c r="O538" t="s">
        <v>118</v>
      </c>
      <c r="P538" t="s">
        <v>118</v>
      </c>
      <c r="Q538">
        <v>1</v>
      </c>
      <c r="X538">
        <v>200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 t="s">
        <v>3</v>
      </c>
      <c r="AG538">
        <v>200</v>
      </c>
      <c r="AH538">
        <v>3</v>
      </c>
      <c r="AI538">
        <v>-1</v>
      </c>
      <c r="AJ538" t="s">
        <v>3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</row>
    <row r="539" spans="1:44" x14ac:dyDescent="0.2">
      <c r="A539">
        <f>ROW(Source!A563)</f>
        <v>563</v>
      </c>
      <c r="B539">
        <v>72317379</v>
      </c>
      <c r="C539">
        <v>72317367</v>
      </c>
      <c r="D539">
        <v>70496938</v>
      </c>
      <c r="E539">
        <v>118</v>
      </c>
      <c r="F539">
        <v>1</v>
      </c>
      <c r="G539">
        <v>1</v>
      </c>
      <c r="H539">
        <v>3</v>
      </c>
      <c r="I539" t="s">
        <v>1449</v>
      </c>
      <c r="J539" t="s">
        <v>3</v>
      </c>
      <c r="K539" t="s">
        <v>1450</v>
      </c>
      <c r="L539">
        <v>1371</v>
      </c>
      <c r="N539">
        <v>1013</v>
      </c>
      <c r="O539" t="s">
        <v>118</v>
      </c>
      <c r="P539" t="s">
        <v>118</v>
      </c>
      <c r="Q539">
        <v>1</v>
      </c>
      <c r="X539">
        <v>100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 t="s">
        <v>3</v>
      </c>
      <c r="AG539">
        <v>100</v>
      </c>
      <c r="AH539">
        <v>3</v>
      </c>
      <c r="AI539">
        <v>-1</v>
      </c>
      <c r="AJ539" t="s">
        <v>3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</row>
    <row r="540" spans="1:44" x14ac:dyDescent="0.2">
      <c r="A540">
        <f>ROW(Source!A565)</f>
        <v>565</v>
      </c>
      <c r="B540">
        <v>72317384</v>
      </c>
      <c r="C540">
        <v>72317383</v>
      </c>
      <c r="D540">
        <v>70491155</v>
      </c>
      <c r="E540">
        <v>118</v>
      </c>
      <c r="F540">
        <v>1</v>
      </c>
      <c r="G540">
        <v>1</v>
      </c>
      <c r="H540">
        <v>1</v>
      </c>
      <c r="I540" t="s">
        <v>1035</v>
      </c>
      <c r="J540" t="s">
        <v>3</v>
      </c>
      <c r="K540" t="s">
        <v>1036</v>
      </c>
      <c r="L540">
        <v>1369</v>
      </c>
      <c r="N540">
        <v>1013</v>
      </c>
      <c r="O540" t="s">
        <v>1037</v>
      </c>
      <c r="P540" t="s">
        <v>1037</v>
      </c>
      <c r="Q540">
        <v>1</v>
      </c>
      <c r="X540">
        <v>6.28</v>
      </c>
      <c r="Y540">
        <v>0</v>
      </c>
      <c r="Z540">
        <v>0</v>
      </c>
      <c r="AA540">
        <v>0</v>
      </c>
      <c r="AB540">
        <v>320.41000000000003</v>
      </c>
      <c r="AC540">
        <v>0</v>
      </c>
      <c r="AD540">
        <v>1</v>
      </c>
      <c r="AE540">
        <v>1</v>
      </c>
      <c r="AF540" t="s">
        <v>3</v>
      </c>
      <c r="AG540">
        <v>6.28</v>
      </c>
      <c r="AH540">
        <v>2</v>
      </c>
      <c r="AI540">
        <v>72317384</v>
      </c>
      <c r="AJ540">
        <v>497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</row>
    <row r="541" spans="1:44" x14ac:dyDescent="0.2">
      <c r="A541">
        <f>ROW(Source!A565)</f>
        <v>565</v>
      </c>
      <c r="B541">
        <v>72317385</v>
      </c>
      <c r="C541">
        <v>72317383</v>
      </c>
      <c r="D541">
        <v>70491159</v>
      </c>
      <c r="E541">
        <v>118</v>
      </c>
      <c r="F541">
        <v>1</v>
      </c>
      <c r="G541">
        <v>1</v>
      </c>
      <c r="H541">
        <v>1</v>
      </c>
      <c r="I541" t="s">
        <v>1038</v>
      </c>
      <c r="J541" t="s">
        <v>3</v>
      </c>
      <c r="K541" t="s">
        <v>1039</v>
      </c>
      <c r="L541">
        <v>1369</v>
      </c>
      <c r="N541">
        <v>1013</v>
      </c>
      <c r="O541" t="s">
        <v>1037</v>
      </c>
      <c r="P541" t="s">
        <v>1037</v>
      </c>
      <c r="Q541">
        <v>1</v>
      </c>
      <c r="X541">
        <v>236.9</v>
      </c>
      <c r="Y541">
        <v>0</v>
      </c>
      <c r="Z541">
        <v>0</v>
      </c>
      <c r="AA541">
        <v>0</v>
      </c>
      <c r="AB541">
        <v>393.89</v>
      </c>
      <c r="AC541">
        <v>0</v>
      </c>
      <c r="AD541">
        <v>1</v>
      </c>
      <c r="AE541">
        <v>1</v>
      </c>
      <c r="AF541" t="s">
        <v>3</v>
      </c>
      <c r="AG541">
        <v>236.9</v>
      </c>
      <c r="AH541">
        <v>2</v>
      </c>
      <c r="AI541">
        <v>72317385</v>
      </c>
      <c r="AJ541">
        <v>498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</row>
    <row r="542" spans="1:44" x14ac:dyDescent="0.2">
      <c r="A542">
        <f>ROW(Source!A565)</f>
        <v>565</v>
      </c>
      <c r="B542">
        <v>72317386</v>
      </c>
      <c r="C542">
        <v>72317383</v>
      </c>
      <c r="D542">
        <v>70491161</v>
      </c>
      <c r="E542">
        <v>118</v>
      </c>
      <c r="F542">
        <v>1</v>
      </c>
      <c r="G542">
        <v>1</v>
      </c>
      <c r="H542">
        <v>1</v>
      </c>
      <c r="I542" t="s">
        <v>1084</v>
      </c>
      <c r="J542" t="s">
        <v>3</v>
      </c>
      <c r="K542" t="s">
        <v>1085</v>
      </c>
      <c r="L542">
        <v>1369</v>
      </c>
      <c r="N542">
        <v>1013</v>
      </c>
      <c r="O542" t="s">
        <v>1037</v>
      </c>
      <c r="P542" t="s">
        <v>1037</v>
      </c>
      <c r="Q542">
        <v>1</v>
      </c>
      <c r="X542">
        <v>118.45</v>
      </c>
      <c r="Y542">
        <v>0</v>
      </c>
      <c r="Z542">
        <v>0</v>
      </c>
      <c r="AA542">
        <v>0</v>
      </c>
      <c r="AB542">
        <v>452.68</v>
      </c>
      <c r="AC542">
        <v>0</v>
      </c>
      <c r="AD542">
        <v>1</v>
      </c>
      <c r="AE542">
        <v>1</v>
      </c>
      <c r="AF542" t="s">
        <v>3</v>
      </c>
      <c r="AG542">
        <v>118.45</v>
      </c>
      <c r="AH542">
        <v>2</v>
      </c>
      <c r="AI542">
        <v>72317386</v>
      </c>
      <c r="AJ542">
        <v>499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</row>
    <row r="543" spans="1:44" x14ac:dyDescent="0.2">
      <c r="A543">
        <f>ROW(Source!A565)</f>
        <v>565</v>
      </c>
      <c r="B543">
        <v>72317387</v>
      </c>
      <c r="C543">
        <v>72317383</v>
      </c>
      <c r="D543">
        <v>70491200</v>
      </c>
      <c r="E543">
        <v>118</v>
      </c>
      <c r="F543">
        <v>1</v>
      </c>
      <c r="G543">
        <v>1</v>
      </c>
      <c r="H543">
        <v>1</v>
      </c>
      <c r="I543" t="s">
        <v>920</v>
      </c>
      <c r="J543" t="s">
        <v>3</v>
      </c>
      <c r="K543" t="s">
        <v>921</v>
      </c>
      <c r="L543">
        <v>1191</v>
      </c>
      <c r="N543">
        <v>1013</v>
      </c>
      <c r="O543" t="s">
        <v>922</v>
      </c>
      <c r="P543" t="s">
        <v>922</v>
      </c>
      <c r="Q543">
        <v>1</v>
      </c>
      <c r="X543">
        <v>4.29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1</v>
      </c>
      <c r="AE543">
        <v>2</v>
      </c>
      <c r="AF543" t="s">
        <v>3</v>
      </c>
      <c r="AG543">
        <v>4.29</v>
      </c>
      <c r="AH543">
        <v>2</v>
      </c>
      <c r="AI543">
        <v>72317387</v>
      </c>
      <c r="AJ543">
        <v>500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</row>
    <row r="544" spans="1:44" x14ac:dyDescent="0.2">
      <c r="A544">
        <f>ROW(Source!A565)</f>
        <v>565</v>
      </c>
      <c r="B544">
        <v>72317388</v>
      </c>
      <c r="C544">
        <v>72317383</v>
      </c>
      <c r="D544">
        <v>70618558</v>
      </c>
      <c r="E544">
        <v>1</v>
      </c>
      <c r="F544">
        <v>1</v>
      </c>
      <c r="G544">
        <v>1</v>
      </c>
      <c r="H544">
        <v>2</v>
      </c>
      <c r="I544" t="s">
        <v>978</v>
      </c>
      <c r="J544" t="s">
        <v>979</v>
      </c>
      <c r="K544" t="s">
        <v>980</v>
      </c>
      <c r="L544">
        <v>1368</v>
      </c>
      <c r="N544">
        <v>1011</v>
      </c>
      <c r="O544" t="s">
        <v>926</v>
      </c>
      <c r="P544" t="s">
        <v>926</v>
      </c>
      <c r="Q544">
        <v>1</v>
      </c>
      <c r="X544">
        <v>4.29</v>
      </c>
      <c r="Y544">
        <v>0</v>
      </c>
      <c r="Z544">
        <v>579.09</v>
      </c>
      <c r="AA544">
        <v>393.89</v>
      </c>
      <c r="AB544">
        <v>0</v>
      </c>
      <c r="AC544">
        <v>0</v>
      </c>
      <c r="AD544">
        <v>1</v>
      </c>
      <c r="AE544">
        <v>0</v>
      </c>
      <c r="AF544" t="s">
        <v>3</v>
      </c>
      <c r="AG544">
        <v>4.29</v>
      </c>
      <c r="AH544">
        <v>2</v>
      </c>
      <c r="AI544">
        <v>72317388</v>
      </c>
      <c r="AJ544">
        <v>501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</row>
    <row r="545" spans="1:44" x14ac:dyDescent="0.2">
      <c r="A545">
        <f>ROW(Source!A565)</f>
        <v>565</v>
      </c>
      <c r="B545">
        <v>72317389</v>
      </c>
      <c r="C545">
        <v>72317383</v>
      </c>
      <c r="D545">
        <v>70618715</v>
      </c>
      <c r="E545">
        <v>1</v>
      </c>
      <c r="F545">
        <v>1</v>
      </c>
      <c r="G545">
        <v>1</v>
      </c>
      <c r="H545">
        <v>2</v>
      </c>
      <c r="I545" t="s">
        <v>1023</v>
      </c>
      <c r="J545" t="s">
        <v>1024</v>
      </c>
      <c r="K545" t="s">
        <v>1025</v>
      </c>
      <c r="L545">
        <v>1368</v>
      </c>
      <c r="N545">
        <v>1011</v>
      </c>
      <c r="O545" t="s">
        <v>926</v>
      </c>
      <c r="P545" t="s">
        <v>926</v>
      </c>
      <c r="Q545">
        <v>1</v>
      </c>
      <c r="X545">
        <v>16</v>
      </c>
      <c r="Y545">
        <v>0</v>
      </c>
      <c r="Z545">
        <v>8.6300000000000008</v>
      </c>
      <c r="AA545">
        <v>0</v>
      </c>
      <c r="AB545">
        <v>0</v>
      </c>
      <c r="AC545">
        <v>0</v>
      </c>
      <c r="AD545">
        <v>1</v>
      </c>
      <c r="AE545">
        <v>0</v>
      </c>
      <c r="AF545" t="s">
        <v>3</v>
      </c>
      <c r="AG545">
        <v>16</v>
      </c>
      <c r="AH545">
        <v>2</v>
      </c>
      <c r="AI545">
        <v>72317389</v>
      </c>
      <c r="AJ545">
        <v>502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</row>
    <row r="546" spans="1:44" x14ac:dyDescent="0.2">
      <c r="A546">
        <f>ROW(Source!A565)</f>
        <v>565</v>
      </c>
      <c r="B546">
        <v>72317390</v>
      </c>
      <c r="C546">
        <v>72317383</v>
      </c>
      <c r="D546">
        <v>70618738</v>
      </c>
      <c r="E546">
        <v>1</v>
      </c>
      <c r="F546">
        <v>1</v>
      </c>
      <c r="G546">
        <v>1</v>
      </c>
      <c r="H546">
        <v>2</v>
      </c>
      <c r="I546" t="s">
        <v>1336</v>
      </c>
      <c r="J546" t="s">
        <v>1337</v>
      </c>
      <c r="K546" t="s">
        <v>1338</v>
      </c>
      <c r="L546">
        <v>1368</v>
      </c>
      <c r="N546">
        <v>1011</v>
      </c>
      <c r="O546" t="s">
        <v>926</v>
      </c>
      <c r="P546" t="s">
        <v>926</v>
      </c>
      <c r="Q546">
        <v>1</v>
      </c>
      <c r="X546">
        <v>115</v>
      </c>
      <c r="Y546">
        <v>0</v>
      </c>
      <c r="Z546">
        <v>7.56</v>
      </c>
      <c r="AA546">
        <v>0</v>
      </c>
      <c r="AB546">
        <v>0</v>
      </c>
      <c r="AC546">
        <v>0</v>
      </c>
      <c r="AD546">
        <v>1</v>
      </c>
      <c r="AE546">
        <v>0</v>
      </c>
      <c r="AF546" t="s">
        <v>3</v>
      </c>
      <c r="AG546">
        <v>115</v>
      </c>
      <c r="AH546">
        <v>2</v>
      </c>
      <c r="AI546">
        <v>72317390</v>
      </c>
      <c r="AJ546">
        <v>503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</row>
    <row r="547" spans="1:44" x14ac:dyDescent="0.2">
      <c r="A547">
        <f>ROW(Source!A565)</f>
        <v>565</v>
      </c>
      <c r="B547">
        <v>72317391</v>
      </c>
      <c r="C547">
        <v>72317383</v>
      </c>
      <c r="D547">
        <v>70570411</v>
      </c>
      <c r="E547">
        <v>1</v>
      </c>
      <c r="F547">
        <v>1</v>
      </c>
      <c r="G547">
        <v>1</v>
      </c>
      <c r="H547">
        <v>3</v>
      </c>
      <c r="I547" t="s">
        <v>1032</v>
      </c>
      <c r="J547" t="s">
        <v>1033</v>
      </c>
      <c r="K547" t="s">
        <v>1034</v>
      </c>
      <c r="L547">
        <v>1346</v>
      </c>
      <c r="N547">
        <v>1009</v>
      </c>
      <c r="O547" t="s">
        <v>443</v>
      </c>
      <c r="P547" t="s">
        <v>443</v>
      </c>
      <c r="Q547">
        <v>1</v>
      </c>
      <c r="X547">
        <v>0.6</v>
      </c>
      <c r="Y547">
        <v>56.11</v>
      </c>
      <c r="Z547">
        <v>0</v>
      </c>
      <c r="AA547">
        <v>0</v>
      </c>
      <c r="AB547">
        <v>0</v>
      </c>
      <c r="AC547">
        <v>0</v>
      </c>
      <c r="AD547">
        <v>1</v>
      </c>
      <c r="AE547">
        <v>0</v>
      </c>
      <c r="AF547" t="s">
        <v>3</v>
      </c>
      <c r="AG547">
        <v>0.6</v>
      </c>
      <c r="AH547">
        <v>2</v>
      </c>
      <c r="AI547">
        <v>72317391</v>
      </c>
      <c r="AJ547">
        <v>504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</row>
    <row r="548" spans="1:44" x14ac:dyDescent="0.2">
      <c r="A548">
        <f>ROW(Source!A565)</f>
        <v>565</v>
      </c>
      <c r="B548">
        <v>72317392</v>
      </c>
      <c r="C548">
        <v>72317383</v>
      </c>
      <c r="D548">
        <v>70587182</v>
      </c>
      <c r="E548">
        <v>1</v>
      </c>
      <c r="F548">
        <v>1</v>
      </c>
      <c r="G548">
        <v>1</v>
      </c>
      <c r="H548">
        <v>3</v>
      </c>
      <c r="I548" t="s">
        <v>441</v>
      </c>
      <c r="J548" t="s">
        <v>444</v>
      </c>
      <c r="K548" t="s">
        <v>442</v>
      </c>
      <c r="L548">
        <v>1346</v>
      </c>
      <c r="N548">
        <v>1009</v>
      </c>
      <c r="O548" t="s">
        <v>443</v>
      </c>
      <c r="P548" t="s">
        <v>443</v>
      </c>
      <c r="Q548">
        <v>1</v>
      </c>
      <c r="X548">
        <v>2.4</v>
      </c>
      <c r="Y548">
        <v>60.6</v>
      </c>
      <c r="Z548">
        <v>0</v>
      </c>
      <c r="AA548">
        <v>0</v>
      </c>
      <c r="AB548">
        <v>0</v>
      </c>
      <c r="AC548">
        <v>0</v>
      </c>
      <c r="AD548">
        <v>1</v>
      </c>
      <c r="AE548">
        <v>0</v>
      </c>
      <c r="AF548" t="s">
        <v>3</v>
      </c>
      <c r="AG548">
        <v>2.4</v>
      </c>
      <c r="AH548">
        <v>2</v>
      </c>
      <c r="AI548">
        <v>72317392</v>
      </c>
      <c r="AJ548">
        <v>505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</row>
    <row r="549" spans="1:44" x14ac:dyDescent="0.2">
      <c r="A549">
        <f>ROW(Source!A565)</f>
        <v>565</v>
      </c>
      <c r="B549">
        <v>72317393</v>
      </c>
      <c r="C549">
        <v>72317383</v>
      </c>
      <c r="D549">
        <v>70496855</v>
      </c>
      <c r="E549">
        <v>118</v>
      </c>
      <c r="F549">
        <v>1</v>
      </c>
      <c r="G549">
        <v>1</v>
      </c>
      <c r="H549">
        <v>3</v>
      </c>
      <c r="I549" t="s">
        <v>1388</v>
      </c>
      <c r="J549" t="s">
        <v>3</v>
      </c>
      <c r="K549" t="s">
        <v>1389</v>
      </c>
      <c r="L549">
        <v>1301</v>
      </c>
      <c r="N549">
        <v>1003</v>
      </c>
      <c r="O549" t="s">
        <v>113</v>
      </c>
      <c r="P549" t="s">
        <v>113</v>
      </c>
      <c r="Q549">
        <v>1</v>
      </c>
      <c r="X549">
        <v>53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 t="s">
        <v>3</v>
      </c>
      <c r="AG549">
        <v>53</v>
      </c>
      <c r="AH549">
        <v>3</v>
      </c>
      <c r="AI549">
        <v>-1</v>
      </c>
      <c r="AJ549" t="s">
        <v>3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</row>
    <row r="550" spans="1:44" x14ac:dyDescent="0.2">
      <c r="A550">
        <f>ROW(Source!A565)</f>
        <v>565</v>
      </c>
      <c r="B550">
        <v>72317394</v>
      </c>
      <c r="C550">
        <v>72317383</v>
      </c>
      <c r="D550">
        <v>70496926</v>
      </c>
      <c r="E550">
        <v>118</v>
      </c>
      <c r="F550">
        <v>1</v>
      </c>
      <c r="G550">
        <v>1</v>
      </c>
      <c r="H550">
        <v>3</v>
      </c>
      <c r="I550" t="s">
        <v>1382</v>
      </c>
      <c r="J550" t="s">
        <v>3</v>
      </c>
      <c r="K550" t="s">
        <v>1383</v>
      </c>
      <c r="L550">
        <v>1371</v>
      </c>
      <c r="N550">
        <v>1013</v>
      </c>
      <c r="O550" t="s">
        <v>118</v>
      </c>
      <c r="P550" t="s">
        <v>118</v>
      </c>
      <c r="Q550">
        <v>1</v>
      </c>
      <c r="X550">
        <v>200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 t="s">
        <v>3</v>
      </c>
      <c r="AG550">
        <v>200</v>
      </c>
      <c r="AH550">
        <v>3</v>
      </c>
      <c r="AI550">
        <v>-1</v>
      </c>
      <c r="AJ550" t="s">
        <v>3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</row>
    <row r="551" spans="1:44" x14ac:dyDescent="0.2">
      <c r="A551">
        <f>ROW(Source!A565)</f>
        <v>565</v>
      </c>
      <c r="B551">
        <v>72317395</v>
      </c>
      <c r="C551">
        <v>72317383</v>
      </c>
      <c r="D551">
        <v>70496938</v>
      </c>
      <c r="E551">
        <v>118</v>
      </c>
      <c r="F551">
        <v>1</v>
      </c>
      <c r="G551">
        <v>1</v>
      </c>
      <c r="H551">
        <v>3</v>
      </c>
      <c r="I551" t="s">
        <v>1449</v>
      </c>
      <c r="J551" t="s">
        <v>3</v>
      </c>
      <c r="K551" t="s">
        <v>1450</v>
      </c>
      <c r="L551">
        <v>1371</v>
      </c>
      <c r="N551">
        <v>1013</v>
      </c>
      <c r="O551" t="s">
        <v>118</v>
      </c>
      <c r="P551" t="s">
        <v>118</v>
      </c>
      <c r="Q551">
        <v>1</v>
      </c>
      <c r="X551">
        <v>100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 t="s">
        <v>3</v>
      </c>
      <c r="AG551">
        <v>100</v>
      </c>
      <c r="AH551">
        <v>3</v>
      </c>
      <c r="AI551">
        <v>-1</v>
      </c>
      <c r="AJ551" t="s">
        <v>3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</row>
    <row r="552" spans="1:44" x14ac:dyDescent="0.2">
      <c r="A552">
        <f>ROW(Source!A567)</f>
        <v>567</v>
      </c>
      <c r="B552">
        <v>72317400</v>
      </c>
      <c r="C552">
        <v>72317399</v>
      </c>
      <c r="D552">
        <v>70491155</v>
      </c>
      <c r="E552">
        <v>118</v>
      </c>
      <c r="F552">
        <v>1</v>
      </c>
      <c r="G552">
        <v>1</v>
      </c>
      <c r="H552">
        <v>1</v>
      </c>
      <c r="I552" t="s">
        <v>1035</v>
      </c>
      <c r="J552" t="s">
        <v>3</v>
      </c>
      <c r="K552" t="s">
        <v>1036</v>
      </c>
      <c r="L552">
        <v>1369</v>
      </c>
      <c r="N552">
        <v>1013</v>
      </c>
      <c r="O552" t="s">
        <v>1037</v>
      </c>
      <c r="P552" t="s">
        <v>1037</v>
      </c>
      <c r="Q552">
        <v>1</v>
      </c>
      <c r="X552">
        <v>2.68</v>
      </c>
      <c r="Y552">
        <v>0</v>
      </c>
      <c r="Z552">
        <v>0</v>
      </c>
      <c r="AA552">
        <v>0</v>
      </c>
      <c r="AB552">
        <v>320.41000000000003</v>
      </c>
      <c r="AC552">
        <v>0</v>
      </c>
      <c r="AD552">
        <v>1</v>
      </c>
      <c r="AE552">
        <v>1</v>
      </c>
      <c r="AF552" t="s">
        <v>3</v>
      </c>
      <c r="AG552">
        <v>2.68</v>
      </c>
      <c r="AH552">
        <v>2</v>
      </c>
      <c r="AI552">
        <v>72317400</v>
      </c>
      <c r="AJ552">
        <v>506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</row>
    <row r="553" spans="1:44" x14ac:dyDescent="0.2">
      <c r="A553">
        <f>ROW(Source!A567)</f>
        <v>567</v>
      </c>
      <c r="B553">
        <v>72317401</v>
      </c>
      <c r="C553">
        <v>72317399</v>
      </c>
      <c r="D553">
        <v>70491159</v>
      </c>
      <c r="E553">
        <v>118</v>
      </c>
      <c r="F553">
        <v>1</v>
      </c>
      <c r="G553">
        <v>1</v>
      </c>
      <c r="H553">
        <v>1</v>
      </c>
      <c r="I553" t="s">
        <v>1038</v>
      </c>
      <c r="J553" t="s">
        <v>3</v>
      </c>
      <c r="K553" t="s">
        <v>1039</v>
      </c>
      <c r="L553">
        <v>1369</v>
      </c>
      <c r="N553">
        <v>1013</v>
      </c>
      <c r="O553" t="s">
        <v>1037</v>
      </c>
      <c r="P553" t="s">
        <v>1037</v>
      </c>
      <c r="Q553">
        <v>1</v>
      </c>
      <c r="X553">
        <v>244.11</v>
      </c>
      <c r="Y553">
        <v>0</v>
      </c>
      <c r="Z553">
        <v>0</v>
      </c>
      <c r="AA553">
        <v>0</v>
      </c>
      <c r="AB553">
        <v>393.89</v>
      </c>
      <c r="AC553">
        <v>0</v>
      </c>
      <c r="AD553">
        <v>1</v>
      </c>
      <c r="AE553">
        <v>1</v>
      </c>
      <c r="AF553" t="s">
        <v>3</v>
      </c>
      <c r="AG553">
        <v>244.11</v>
      </c>
      <c r="AH553">
        <v>2</v>
      </c>
      <c r="AI553">
        <v>72317401</v>
      </c>
      <c r="AJ553">
        <v>507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</row>
    <row r="554" spans="1:44" x14ac:dyDescent="0.2">
      <c r="A554">
        <f>ROW(Source!A567)</f>
        <v>567</v>
      </c>
      <c r="B554">
        <v>72317402</v>
      </c>
      <c r="C554">
        <v>72317399</v>
      </c>
      <c r="D554">
        <v>70491200</v>
      </c>
      <c r="E554">
        <v>118</v>
      </c>
      <c r="F554">
        <v>1</v>
      </c>
      <c r="G554">
        <v>1</v>
      </c>
      <c r="H554">
        <v>1</v>
      </c>
      <c r="I554" t="s">
        <v>920</v>
      </c>
      <c r="J554" t="s">
        <v>3</v>
      </c>
      <c r="K554" t="s">
        <v>921</v>
      </c>
      <c r="L554">
        <v>1191</v>
      </c>
      <c r="N554">
        <v>1013</v>
      </c>
      <c r="O554" t="s">
        <v>922</v>
      </c>
      <c r="P554" t="s">
        <v>922</v>
      </c>
      <c r="Q554">
        <v>1</v>
      </c>
      <c r="X554">
        <v>1.84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1</v>
      </c>
      <c r="AE554">
        <v>2</v>
      </c>
      <c r="AF554" t="s">
        <v>3</v>
      </c>
      <c r="AG554">
        <v>1.84</v>
      </c>
      <c r="AH554">
        <v>2</v>
      </c>
      <c r="AI554">
        <v>72317402</v>
      </c>
      <c r="AJ554">
        <v>508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</row>
    <row r="555" spans="1:44" x14ac:dyDescent="0.2">
      <c r="A555">
        <f>ROW(Source!A567)</f>
        <v>567</v>
      </c>
      <c r="B555">
        <v>72317403</v>
      </c>
      <c r="C555">
        <v>72317399</v>
      </c>
      <c r="D555">
        <v>70618558</v>
      </c>
      <c r="E555">
        <v>1</v>
      </c>
      <c r="F555">
        <v>1</v>
      </c>
      <c r="G555">
        <v>1</v>
      </c>
      <c r="H555">
        <v>2</v>
      </c>
      <c r="I555" t="s">
        <v>978</v>
      </c>
      <c r="J555" t="s">
        <v>979</v>
      </c>
      <c r="K555" t="s">
        <v>980</v>
      </c>
      <c r="L555">
        <v>1368</v>
      </c>
      <c r="N555">
        <v>1011</v>
      </c>
      <c r="O555" t="s">
        <v>926</v>
      </c>
      <c r="P555" t="s">
        <v>926</v>
      </c>
      <c r="Q555">
        <v>1</v>
      </c>
      <c r="X555">
        <v>1.84</v>
      </c>
      <c r="Y555">
        <v>0</v>
      </c>
      <c r="Z555">
        <v>579.09</v>
      </c>
      <c r="AA555">
        <v>393.89</v>
      </c>
      <c r="AB555">
        <v>0</v>
      </c>
      <c r="AC555">
        <v>0</v>
      </c>
      <c r="AD555">
        <v>1</v>
      </c>
      <c r="AE555">
        <v>0</v>
      </c>
      <c r="AF555" t="s">
        <v>3</v>
      </c>
      <c r="AG555">
        <v>1.84</v>
      </c>
      <c r="AH555">
        <v>2</v>
      </c>
      <c r="AI555">
        <v>72317403</v>
      </c>
      <c r="AJ555">
        <v>509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</row>
    <row r="556" spans="1:44" x14ac:dyDescent="0.2">
      <c r="A556">
        <f>ROW(Source!A567)</f>
        <v>567</v>
      </c>
      <c r="B556">
        <v>72317404</v>
      </c>
      <c r="C556">
        <v>72317399</v>
      </c>
      <c r="D556">
        <v>70618715</v>
      </c>
      <c r="E556">
        <v>1</v>
      </c>
      <c r="F556">
        <v>1</v>
      </c>
      <c r="G556">
        <v>1</v>
      </c>
      <c r="H556">
        <v>2</v>
      </c>
      <c r="I556" t="s">
        <v>1023</v>
      </c>
      <c r="J556" t="s">
        <v>1024</v>
      </c>
      <c r="K556" t="s">
        <v>1025</v>
      </c>
      <c r="L556">
        <v>1368</v>
      </c>
      <c r="N556">
        <v>1011</v>
      </c>
      <c r="O556" t="s">
        <v>926</v>
      </c>
      <c r="P556" t="s">
        <v>926</v>
      </c>
      <c r="Q556">
        <v>1</v>
      </c>
      <c r="X556">
        <v>7.6</v>
      </c>
      <c r="Y556">
        <v>0</v>
      </c>
      <c r="Z556">
        <v>8.6300000000000008</v>
      </c>
      <c r="AA556">
        <v>0</v>
      </c>
      <c r="AB556">
        <v>0</v>
      </c>
      <c r="AC556">
        <v>0</v>
      </c>
      <c r="AD556">
        <v>1</v>
      </c>
      <c r="AE556">
        <v>0</v>
      </c>
      <c r="AF556" t="s">
        <v>3</v>
      </c>
      <c r="AG556">
        <v>7.6</v>
      </c>
      <c r="AH556">
        <v>2</v>
      </c>
      <c r="AI556">
        <v>72317404</v>
      </c>
      <c r="AJ556">
        <v>510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</row>
    <row r="557" spans="1:44" x14ac:dyDescent="0.2">
      <c r="A557">
        <f>ROW(Source!A567)</f>
        <v>567</v>
      </c>
      <c r="B557">
        <v>72317405</v>
      </c>
      <c r="C557">
        <v>72317399</v>
      </c>
      <c r="D557">
        <v>70618738</v>
      </c>
      <c r="E557">
        <v>1</v>
      </c>
      <c r="F557">
        <v>1</v>
      </c>
      <c r="G557">
        <v>1</v>
      </c>
      <c r="H557">
        <v>2</v>
      </c>
      <c r="I557" t="s">
        <v>1336</v>
      </c>
      <c r="J557" t="s">
        <v>1337</v>
      </c>
      <c r="K557" t="s">
        <v>1338</v>
      </c>
      <c r="L557">
        <v>1368</v>
      </c>
      <c r="N557">
        <v>1011</v>
      </c>
      <c r="O557" t="s">
        <v>926</v>
      </c>
      <c r="P557" t="s">
        <v>926</v>
      </c>
      <c r="Q557">
        <v>1</v>
      </c>
      <c r="X557">
        <v>119</v>
      </c>
      <c r="Y557">
        <v>0</v>
      </c>
      <c r="Z557">
        <v>7.56</v>
      </c>
      <c r="AA557">
        <v>0</v>
      </c>
      <c r="AB557">
        <v>0</v>
      </c>
      <c r="AC557">
        <v>0</v>
      </c>
      <c r="AD557">
        <v>1</v>
      </c>
      <c r="AE557">
        <v>0</v>
      </c>
      <c r="AF557" t="s">
        <v>3</v>
      </c>
      <c r="AG557">
        <v>119</v>
      </c>
      <c r="AH557">
        <v>2</v>
      </c>
      <c r="AI557">
        <v>72317405</v>
      </c>
      <c r="AJ557">
        <v>511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</row>
    <row r="558" spans="1:44" x14ac:dyDescent="0.2">
      <c r="A558">
        <f>ROW(Source!A567)</f>
        <v>567</v>
      </c>
      <c r="B558">
        <v>72317406</v>
      </c>
      <c r="C558">
        <v>72317399</v>
      </c>
      <c r="D558">
        <v>70570411</v>
      </c>
      <c r="E558">
        <v>1</v>
      </c>
      <c r="F558">
        <v>1</v>
      </c>
      <c r="G558">
        <v>1</v>
      </c>
      <c r="H558">
        <v>3</v>
      </c>
      <c r="I558" t="s">
        <v>1032</v>
      </c>
      <c r="J558" t="s">
        <v>1033</v>
      </c>
      <c r="K558" t="s">
        <v>1034</v>
      </c>
      <c r="L558">
        <v>1346</v>
      </c>
      <c r="N558">
        <v>1009</v>
      </c>
      <c r="O558" t="s">
        <v>443</v>
      </c>
      <c r="P558" t="s">
        <v>443</v>
      </c>
      <c r="Q558">
        <v>1</v>
      </c>
      <c r="X558">
        <v>0.3</v>
      </c>
      <c r="Y558">
        <v>56.11</v>
      </c>
      <c r="Z558">
        <v>0</v>
      </c>
      <c r="AA558">
        <v>0</v>
      </c>
      <c r="AB558">
        <v>0</v>
      </c>
      <c r="AC558">
        <v>0</v>
      </c>
      <c r="AD558">
        <v>1</v>
      </c>
      <c r="AE558">
        <v>0</v>
      </c>
      <c r="AF558" t="s">
        <v>3</v>
      </c>
      <c r="AG558">
        <v>0.3</v>
      </c>
      <c r="AH558">
        <v>2</v>
      </c>
      <c r="AI558">
        <v>72317406</v>
      </c>
      <c r="AJ558">
        <v>512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</row>
    <row r="559" spans="1:44" x14ac:dyDescent="0.2">
      <c r="A559">
        <f>ROW(Source!A567)</f>
        <v>567</v>
      </c>
      <c r="B559">
        <v>72317407</v>
      </c>
      <c r="C559">
        <v>72317399</v>
      </c>
      <c r="D559">
        <v>70587182</v>
      </c>
      <c r="E559">
        <v>1</v>
      </c>
      <c r="F559">
        <v>1</v>
      </c>
      <c r="G559">
        <v>1</v>
      </c>
      <c r="H559">
        <v>3</v>
      </c>
      <c r="I559" t="s">
        <v>441</v>
      </c>
      <c r="J559" t="s">
        <v>444</v>
      </c>
      <c r="K559" t="s">
        <v>442</v>
      </c>
      <c r="L559">
        <v>1346</v>
      </c>
      <c r="N559">
        <v>1009</v>
      </c>
      <c r="O559" t="s">
        <v>443</v>
      </c>
      <c r="P559" t="s">
        <v>443</v>
      </c>
      <c r="Q559">
        <v>1</v>
      </c>
      <c r="X559">
        <v>1.2</v>
      </c>
      <c r="Y559">
        <v>60.6</v>
      </c>
      <c r="Z559">
        <v>0</v>
      </c>
      <c r="AA559">
        <v>0</v>
      </c>
      <c r="AB559">
        <v>0</v>
      </c>
      <c r="AC559">
        <v>0</v>
      </c>
      <c r="AD559">
        <v>1</v>
      </c>
      <c r="AE559">
        <v>0</v>
      </c>
      <c r="AF559" t="s">
        <v>3</v>
      </c>
      <c r="AG559">
        <v>1.2</v>
      </c>
      <c r="AH559">
        <v>2</v>
      </c>
      <c r="AI559">
        <v>72317407</v>
      </c>
      <c r="AJ559">
        <v>513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</row>
    <row r="560" spans="1:44" x14ac:dyDescent="0.2">
      <c r="A560">
        <f>ROW(Source!A567)</f>
        <v>567</v>
      </c>
      <c r="B560">
        <v>72317408</v>
      </c>
      <c r="C560">
        <v>72317399</v>
      </c>
      <c r="D560">
        <v>70496855</v>
      </c>
      <c r="E560">
        <v>118</v>
      </c>
      <c r="F560">
        <v>1</v>
      </c>
      <c r="G560">
        <v>1</v>
      </c>
      <c r="H560">
        <v>3</v>
      </c>
      <c r="I560" t="s">
        <v>1388</v>
      </c>
      <c r="J560" t="s">
        <v>3</v>
      </c>
      <c r="K560" t="s">
        <v>1389</v>
      </c>
      <c r="L560">
        <v>1301</v>
      </c>
      <c r="N560">
        <v>1003</v>
      </c>
      <c r="O560" t="s">
        <v>113</v>
      </c>
      <c r="P560" t="s">
        <v>113</v>
      </c>
      <c r="Q560">
        <v>1</v>
      </c>
      <c r="X560">
        <v>45.2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 t="s">
        <v>3</v>
      </c>
      <c r="AG560">
        <v>45.2</v>
      </c>
      <c r="AH560">
        <v>3</v>
      </c>
      <c r="AI560">
        <v>-1</v>
      </c>
      <c r="AJ560" t="s">
        <v>3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</row>
    <row r="561" spans="1:44" x14ac:dyDescent="0.2">
      <c r="A561">
        <f>ROW(Source!A567)</f>
        <v>567</v>
      </c>
      <c r="B561">
        <v>72317409</v>
      </c>
      <c r="C561">
        <v>72317399</v>
      </c>
      <c r="D561">
        <v>70496926</v>
      </c>
      <c r="E561">
        <v>118</v>
      </c>
      <c r="F561">
        <v>1</v>
      </c>
      <c r="G561">
        <v>1</v>
      </c>
      <c r="H561">
        <v>3</v>
      </c>
      <c r="I561" t="s">
        <v>1382</v>
      </c>
      <c r="J561" t="s">
        <v>3</v>
      </c>
      <c r="K561" t="s">
        <v>1383</v>
      </c>
      <c r="L561">
        <v>1371</v>
      </c>
      <c r="N561">
        <v>1013</v>
      </c>
      <c r="O561" t="s">
        <v>118</v>
      </c>
      <c r="P561" t="s">
        <v>118</v>
      </c>
      <c r="Q561">
        <v>1</v>
      </c>
      <c r="X561">
        <v>200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 t="s">
        <v>3</v>
      </c>
      <c r="AG561">
        <v>200</v>
      </c>
      <c r="AH561">
        <v>3</v>
      </c>
      <c r="AI561">
        <v>-1</v>
      </c>
      <c r="AJ561" t="s">
        <v>3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</row>
    <row r="562" spans="1:44" x14ac:dyDescent="0.2">
      <c r="A562">
        <f>ROW(Source!A567)</f>
        <v>567</v>
      </c>
      <c r="B562">
        <v>72317410</v>
      </c>
      <c r="C562">
        <v>72317399</v>
      </c>
      <c r="D562">
        <v>70496938</v>
      </c>
      <c r="E562">
        <v>118</v>
      </c>
      <c r="F562">
        <v>1</v>
      </c>
      <c r="G562">
        <v>1</v>
      </c>
      <c r="H562">
        <v>3</v>
      </c>
      <c r="I562" t="s">
        <v>1449</v>
      </c>
      <c r="J562" t="s">
        <v>3</v>
      </c>
      <c r="K562" t="s">
        <v>1450</v>
      </c>
      <c r="L562">
        <v>1371</v>
      </c>
      <c r="N562">
        <v>1013</v>
      </c>
      <c r="O562" t="s">
        <v>118</v>
      </c>
      <c r="P562" t="s">
        <v>118</v>
      </c>
      <c r="Q562">
        <v>1</v>
      </c>
      <c r="X562">
        <v>100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 t="s">
        <v>3</v>
      </c>
      <c r="AG562">
        <v>100</v>
      </c>
      <c r="AH562">
        <v>3</v>
      </c>
      <c r="AI562">
        <v>-1</v>
      </c>
      <c r="AJ562" t="s">
        <v>3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</row>
    <row r="563" spans="1:44" x14ac:dyDescent="0.2">
      <c r="A563">
        <f>ROW(Source!A569)</f>
        <v>569</v>
      </c>
      <c r="B563">
        <v>72311690</v>
      </c>
      <c r="C563">
        <v>72311684</v>
      </c>
      <c r="D563">
        <v>70491011</v>
      </c>
      <c r="E563">
        <v>118</v>
      </c>
      <c r="F563">
        <v>1</v>
      </c>
      <c r="G563">
        <v>1</v>
      </c>
      <c r="H563">
        <v>1</v>
      </c>
      <c r="I563" t="s">
        <v>1042</v>
      </c>
      <c r="J563" t="s">
        <v>3</v>
      </c>
      <c r="K563" t="s">
        <v>1043</v>
      </c>
      <c r="L563">
        <v>1191</v>
      </c>
      <c r="N563">
        <v>1013</v>
      </c>
      <c r="O563" t="s">
        <v>922</v>
      </c>
      <c r="P563" t="s">
        <v>922</v>
      </c>
      <c r="Q563">
        <v>1</v>
      </c>
      <c r="X563">
        <v>27</v>
      </c>
      <c r="Y563">
        <v>0</v>
      </c>
      <c r="Z563">
        <v>0</v>
      </c>
      <c r="AA563">
        <v>0</v>
      </c>
      <c r="AB563">
        <v>371.85</v>
      </c>
      <c r="AC563">
        <v>0</v>
      </c>
      <c r="AD563">
        <v>1</v>
      </c>
      <c r="AE563">
        <v>1</v>
      </c>
      <c r="AF563" t="s">
        <v>3</v>
      </c>
      <c r="AG563">
        <v>27</v>
      </c>
      <c r="AH563">
        <v>2</v>
      </c>
      <c r="AI563">
        <v>72311685</v>
      </c>
      <c r="AJ563">
        <v>514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</row>
    <row r="564" spans="1:44" x14ac:dyDescent="0.2">
      <c r="A564">
        <f>ROW(Source!A569)</f>
        <v>569</v>
      </c>
      <c r="B564">
        <v>72311691</v>
      </c>
      <c r="C564">
        <v>72311684</v>
      </c>
      <c r="D564">
        <v>70491200</v>
      </c>
      <c r="E564">
        <v>118</v>
      </c>
      <c r="F564">
        <v>1</v>
      </c>
      <c r="G564">
        <v>1</v>
      </c>
      <c r="H564">
        <v>1</v>
      </c>
      <c r="I564" t="s">
        <v>920</v>
      </c>
      <c r="J564" t="s">
        <v>3</v>
      </c>
      <c r="K564" t="s">
        <v>921</v>
      </c>
      <c r="L564">
        <v>1191</v>
      </c>
      <c r="N564">
        <v>1013</v>
      </c>
      <c r="O564" t="s">
        <v>922</v>
      </c>
      <c r="P564" t="s">
        <v>922</v>
      </c>
      <c r="Q564">
        <v>1</v>
      </c>
      <c r="X564">
        <v>7.42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1</v>
      </c>
      <c r="AE564">
        <v>2</v>
      </c>
      <c r="AF564" t="s">
        <v>3</v>
      </c>
      <c r="AG564">
        <v>7.42</v>
      </c>
      <c r="AH564">
        <v>2</v>
      </c>
      <c r="AI564">
        <v>72311686</v>
      </c>
      <c r="AJ564">
        <v>515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</row>
    <row r="565" spans="1:44" x14ac:dyDescent="0.2">
      <c r="A565">
        <f>ROW(Source!A569)</f>
        <v>569</v>
      </c>
      <c r="B565">
        <v>72311692</v>
      </c>
      <c r="C565">
        <v>72311684</v>
      </c>
      <c r="D565">
        <v>70618404</v>
      </c>
      <c r="E565">
        <v>1</v>
      </c>
      <c r="F565">
        <v>1</v>
      </c>
      <c r="G565">
        <v>1</v>
      </c>
      <c r="H565">
        <v>2</v>
      </c>
      <c r="I565" t="s">
        <v>1044</v>
      </c>
      <c r="J565" t="s">
        <v>1045</v>
      </c>
      <c r="K565" t="s">
        <v>1046</v>
      </c>
      <c r="L565">
        <v>1368</v>
      </c>
      <c r="N565">
        <v>1011</v>
      </c>
      <c r="O565" t="s">
        <v>926</v>
      </c>
      <c r="P565" t="s">
        <v>926</v>
      </c>
      <c r="Q565">
        <v>1</v>
      </c>
      <c r="X565">
        <v>7.42</v>
      </c>
      <c r="Y565">
        <v>0</v>
      </c>
      <c r="Z565">
        <v>995.51</v>
      </c>
      <c r="AA565">
        <v>452.68</v>
      </c>
      <c r="AB565">
        <v>0</v>
      </c>
      <c r="AC565">
        <v>0</v>
      </c>
      <c r="AD565">
        <v>1</v>
      </c>
      <c r="AE565">
        <v>0</v>
      </c>
      <c r="AF565" t="s">
        <v>3</v>
      </c>
      <c r="AG565">
        <v>7.42</v>
      </c>
      <c r="AH565">
        <v>2</v>
      </c>
      <c r="AI565">
        <v>72311687</v>
      </c>
      <c r="AJ565">
        <v>516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</row>
    <row r="566" spans="1:44" x14ac:dyDescent="0.2">
      <c r="A566">
        <f>ROW(Source!A569)</f>
        <v>569</v>
      </c>
      <c r="B566">
        <v>72311693</v>
      </c>
      <c r="C566">
        <v>72311684</v>
      </c>
      <c r="D566">
        <v>70618600</v>
      </c>
      <c r="E566">
        <v>1</v>
      </c>
      <c r="F566">
        <v>1</v>
      </c>
      <c r="G566">
        <v>1</v>
      </c>
      <c r="H566">
        <v>2</v>
      </c>
      <c r="I566" t="s">
        <v>1047</v>
      </c>
      <c r="J566" t="s">
        <v>1048</v>
      </c>
      <c r="K566" t="s">
        <v>1049</v>
      </c>
      <c r="L566">
        <v>1368</v>
      </c>
      <c r="N566">
        <v>1011</v>
      </c>
      <c r="O566" t="s">
        <v>926</v>
      </c>
      <c r="P566" t="s">
        <v>926</v>
      </c>
      <c r="Q566">
        <v>1</v>
      </c>
      <c r="X566">
        <v>7.42</v>
      </c>
      <c r="Y566">
        <v>0</v>
      </c>
      <c r="Z566">
        <v>34.409999999999997</v>
      </c>
      <c r="AA566">
        <v>0</v>
      </c>
      <c r="AB566">
        <v>0</v>
      </c>
      <c r="AC566">
        <v>0</v>
      </c>
      <c r="AD566">
        <v>1</v>
      </c>
      <c r="AE566">
        <v>0</v>
      </c>
      <c r="AF566" t="s">
        <v>3</v>
      </c>
      <c r="AG566">
        <v>7.42</v>
      </c>
      <c r="AH566">
        <v>2</v>
      </c>
      <c r="AI566">
        <v>72311688</v>
      </c>
      <c r="AJ566">
        <v>517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</row>
    <row r="567" spans="1:44" x14ac:dyDescent="0.2">
      <c r="A567">
        <f>ROW(Source!A569)</f>
        <v>569</v>
      </c>
      <c r="B567">
        <v>72311694</v>
      </c>
      <c r="C567">
        <v>72311684</v>
      </c>
      <c r="D567">
        <v>70497253</v>
      </c>
      <c r="E567">
        <v>118</v>
      </c>
      <c r="F567">
        <v>1</v>
      </c>
      <c r="G567">
        <v>1</v>
      </c>
      <c r="H567">
        <v>3</v>
      </c>
      <c r="I567" t="s">
        <v>184</v>
      </c>
      <c r="J567" t="s">
        <v>3</v>
      </c>
      <c r="K567" t="s">
        <v>185</v>
      </c>
      <c r="L567">
        <v>3277935</v>
      </c>
      <c r="N567">
        <v>1013</v>
      </c>
      <c r="O567" t="s">
        <v>186</v>
      </c>
      <c r="P567" t="s">
        <v>186</v>
      </c>
      <c r="Q567">
        <v>1</v>
      </c>
      <c r="X567">
        <v>2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 t="s">
        <v>3</v>
      </c>
      <c r="AG567">
        <v>2</v>
      </c>
      <c r="AH567">
        <v>2</v>
      </c>
      <c r="AI567">
        <v>72311689</v>
      </c>
      <c r="AJ567">
        <v>518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</row>
    <row r="568" spans="1:44" x14ac:dyDescent="0.2">
      <c r="A568">
        <f>ROW(Source!A572)</f>
        <v>572</v>
      </c>
      <c r="B568">
        <v>72317294</v>
      </c>
      <c r="C568">
        <v>72317293</v>
      </c>
      <c r="D568">
        <v>70491011</v>
      </c>
      <c r="E568">
        <v>118</v>
      </c>
      <c r="F568">
        <v>1</v>
      </c>
      <c r="G568">
        <v>1</v>
      </c>
      <c r="H568">
        <v>1</v>
      </c>
      <c r="I568" t="s">
        <v>1042</v>
      </c>
      <c r="J568" t="s">
        <v>3</v>
      </c>
      <c r="K568" t="s">
        <v>1043</v>
      </c>
      <c r="L568">
        <v>1191</v>
      </c>
      <c r="N568">
        <v>1013</v>
      </c>
      <c r="O568" t="s">
        <v>922</v>
      </c>
      <c r="P568" t="s">
        <v>922</v>
      </c>
      <c r="Q568">
        <v>1</v>
      </c>
      <c r="X568">
        <v>27</v>
      </c>
      <c r="Y568">
        <v>0</v>
      </c>
      <c r="Z568">
        <v>0</v>
      </c>
      <c r="AA568">
        <v>0</v>
      </c>
      <c r="AB568">
        <v>371.85</v>
      </c>
      <c r="AC568">
        <v>0</v>
      </c>
      <c r="AD568">
        <v>1</v>
      </c>
      <c r="AE568">
        <v>1</v>
      </c>
      <c r="AF568" t="s">
        <v>3</v>
      </c>
      <c r="AG568">
        <v>27</v>
      </c>
      <c r="AH568">
        <v>2</v>
      </c>
      <c r="AI568">
        <v>72317294</v>
      </c>
      <c r="AJ568">
        <v>519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</row>
    <row r="569" spans="1:44" x14ac:dyDescent="0.2">
      <c r="A569">
        <f>ROW(Source!A572)</f>
        <v>572</v>
      </c>
      <c r="B569">
        <v>72317295</v>
      </c>
      <c r="C569">
        <v>72317293</v>
      </c>
      <c r="D569">
        <v>70491200</v>
      </c>
      <c r="E569">
        <v>118</v>
      </c>
      <c r="F569">
        <v>1</v>
      </c>
      <c r="G569">
        <v>1</v>
      </c>
      <c r="H569">
        <v>1</v>
      </c>
      <c r="I569" t="s">
        <v>920</v>
      </c>
      <c r="J569" t="s">
        <v>3</v>
      </c>
      <c r="K569" t="s">
        <v>921</v>
      </c>
      <c r="L569">
        <v>1191</v>
      </c>
      <c r="N569">
        <v>1013</v>
      </c>
      <c r="O569" t="s">
        <v>922</v>
      </c>
      <c r="P569" t="s">
        <v>922</v>
      </c>
      <c r="Q569">
        <v>1</v>
      </c>
      <c r="X569">
        <v>7.42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1</v>
      </c>
      <c r="AE569">
        <v>2</v>
      </c>
      <c r="AF569" t="s">
        <v>3</v>
      </c>
      <c r="AG569">
        <v>7.42</v>
      </c>
      <c r="AH569">
        <v>2</v>
      </c>
      <c r="AI569">
        <v>72317295</v>
      </c>
      <c r="AJ569">
        <v>520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</row>
    <row r="570" spans="1:44" x14ac:dyDescent="0.2">
      <c r="A570">
        <f>ROW(Source!A572)</f>
        <v>572</v>
      </c>
      <c r="B570">
        <v>72317296</v>
      </c>
      <c r="C570">
        <v>72317293</v>
      </c>
      <c r="D570">
        <v>70618404</v>
      </c>
      <c r="E570">
        <v>1</v>
      </c>
      <c r="F570">
        <v>1</v>
      </c>
      <c r="G570">
        <v>1</v>
      </c>
      <c r="H570">
        <v>2</v>
      </c>
      <c r="I570" t="s">
        <v>1044</v>
      </c>
      <c r="J570" t="s">
        <v>1045</v>
      </c>
      <c r="K570" t="s">
        <v>1046</v>
      </c>
      <c r="L570">
        <v>1368</v>
      </c>
      <c r="N570">
        <v>1011</v>
      </c>
      <c r="O570" t="s">
        <v>926</v>
      </c>
      <c r="P570" t="s">
        <v>926</v>
      </c>
      <c r="Q570">
        <v>1</v>
      </c>
      <c r="X570">
        <v>7.42</v>
      </c>
      <c r="Y570">
        <v>0</v>
      </c>
      <c r="Z570">
        <v>995.51</v>
      </c>
      <c r="AA570">
        <v>452.68</v>
      </c>
      <c r="AB570">
        <v>0</v>
      </c>
      <c r="AC570">
        <v>0</v>
      </c>
      <c r="AD570">
        <v>1</v>
      </c>
      <c r="AE570">
        <v>0</v>
      </c>
      <c r="AF570" t="s">
        <v>3</v>
      </c>
      <c r="AG570">
        <v>7.42</v>
      </c>
      <c r="AH570">
        <v>2</v>
      </c>
      <c r="AI570">
        <v>72317296</v>
      </c>
      <c r="AJ570">
        <v>521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</row>
    <row r="571" spans="1:44" x14ac:dyDescent="0.2">
      <c r="A571">
        <f>ROW(Source!A572)</f>
        <v>572</v>
      </c>
      <c r="B571">
        <v>72317297</v>
      </c>
      <c r="C571">
        <v>72317293</v>
      </c>
      <c r="D571">
        <v>70618600</v>
      </c>
      <c r="E571">
        <v>1</v>
      </c>
      <c r="F571">
        <v>1</v>
      </c>
      <c r="G571">
        <v>1</v>
      </c>
      <c r="H571">
        <v>2</v>
      </c>
      <c r="I571" t="s">
        <v>1047</v>
      </c>
      <c r="J571" t="s">
        <v>1048</v>
      </c>
      <c r="K571" t="s">
        <v>1049</v>
      </c>
      <c r="L571">
        <v>1368</v>
      </c>
      <c r="N571">
        <v>1011</v>
      </c>
      <c r="O571" t="s">
        <v>926</v>
      </c>
      <c r="P571" t="s">
        <v>926</v>
      </c>
      <c r="Q571">
        <v>1</v>
      </c>
      <c r="X571">
        <v>7.42</v>
      </c>
      <c r="Y571">
        <v>0</v>
      </c>
      <c r="Z571">
        <v>34.409999999999997</v>
      </c>
      <c r="AA571">
        <v>0</v>
      </c>
      <c r="AB571">
        <v>0</v>
      </c>
      <c r="AC571">
        <v>0</v>
      </c>
      <c r="AD571">
        <v>1</v>
      </c>
      <c r="AE571">
        <v>0</v>
      </c>
      <c r="AF571" t="s">
        <v>3</v>
      </c>
      <c r="AG571">
        <v>7.42</v>
      </c>
      <c r="AH571">
        <v>2</v>
      </c>
      <c r="AI571">
        <v>72317297</v>
      </c>
      <c r="AJ571">
        <v>522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</row>
    <row r="572" spans="1:44" x14ac:dyDescent="0.2">
      <c r="A572">
        <f>ROW(Source!A572)</f>
        <v>572</v>
      </c>
      <c r="B572">
        <v>72317298</v>
      </c>
      <c r="C572">
        <v>72317293</v>
      </c>
      <c r="D572">
        <v>70497253</v>
      </c>
      <c r="E572">
        <v>118</v>
      </c>
      <c r="F572">
        <v>1</v>
      </c>
      <c r="G572">
        <v>1</v>
      </c>
      <c r="H572">
        <v>3</v>
      </c>
      <c r="I572" t="s">
        <v>184</v>
      </c>
      <c r="J572" t="s">
        <v>3</v>
      </c>
      <c r="K572" t="s">
        <v>185</v>
      </c>
      <c r="L572">
        <v>3277935</v>
      </c>
      <c r="N572">
        <v>1013</v>
      </c>
      <c r="O572" t="s">
        <v>186</v>
      </c>
      <c r="P572" t="s">
        <v>186</v>
      </c>
      <c r="Q572">
        <v>1</v>
      </c>
      <c r="X572">
        <v>2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 t="s">
        <v>3</v>
      </c>
      <c r="AG572">
        <v>2</v>
      </c>
      <c r="AH572">
        <v>2</v>
      </c>
      <c r="AI572">
        <v>72317298</v>
      </c>
      <c r="AJ572">
        <v>523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</row>
    <row r="573" spans="1:44" x14ac:dyDescent="0.2">
      <c r="A573">
        <f>ROW(Source!A575)</f>
        <v>575</v>
      </c>
      <c r="B573">
        <v>72311703</v>
      </c>
      <c r="C573">
        <v>72311698</v>
      </c>
      <c r="D573">
        <v>68776391</v>
      </c>
      <c r="E573">
        <v>117</v>
      </c>
      <c r="F573">
        <v>1</v>
      </c>
      <c r="G573">
        <v>1</v>
      </c>
      <c r="H573">
        <v>1</v>
      </c>
      <c r="I573" t="s">
        <v>1050</v>
      </c>
      <c r="J573" t="s">
        <v>3</v>
      </c>
      <c r="K573" t="s">
        <v>1051</v>
      </c>
      <c r="L573">
        <v>1191</v>
      </c>
      <c r="N573">
        <v>1013</v>
      </c>
      <c r="O573" t="s">
        <v>922</v>
      </c>
      <c r="P573" t="s">
        <v>922</v>
      </c>
      <c r="Q573">
        <v>1</v>
      </c>
      <c r="X573">
        <v>11.35</v>
      </c>
      <c r="Y573">
        <v>0</v>
      </c>
      <c r="Z573">
        <v>0</v>
      </c>
      <c r="AA573">
        <v>0</v>
      </c>
      <c r="AB573">
        <v>308.98</v>
      </c>
      <c r="AC573">
        <v>0</v>
      </c>
      <c r="AD573">
        <v>1</v>
      </c>
      <c r="AE573">
        <v>1</v>
      </c>
      <c r="AF573" t="s">
        <v>3</v>
      </c>
      <c r="AG573">
        <v>11.35</v>
      </c>
      <c r="AH573">
        <v>2</v>
      </c>
      <c r="AI573">
        <v>72311699</v>
      </c>
      <c r="AJ573">
        <v>524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</row>
    <row r="574" spans="1:44" x14ac:dyDescent="0.2">
      <c r="A574">
        <f>ROW(Source!A575)</f>
        <v>575</v>
      </c>
      <c r="B574">
        <v>72311704</v>
      </c>
      <c r="C574">
        <v>72311698</v>
      </c>
      <c r="D574">
        <v>68776608</v>
      </c>
      <c r="E574">
        <v>117</v>
      </c>
      <c r="F574">
        <v>1</v>
      </c>
      <c r="G574">
        <v>1</v>
      </c>
      <c r="H574">
        <v>1</v>
      </c>
      <c r="I574" t="s">
        <v>920</v>
      </c>
      <c r="J574" t="s">
        <v>3</v>
      </c>
      <c r="K574" t="s">
        <v>921</v>
      </c>
      <c r="L574">
        <v>1191</v>
      </c>
      <c r="N574">
        <v>1013</v>
      </c>
      <c r="O574" t="s">
        <v>922</v>
      </c>
      <c r="P574" t="s">
        <v>922</v>
      </c>
      <c r="Q574">
        <v>1</v>
      </c>
      <c r="X574">
        <v>0.94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1</v>
      </c>
      <c r="AE574">
        <v>2</v>
      </c>
      <c r="AF574" t="s">
        <v>3</v>
      </c>
      <c r="AG574">
        <v>0.94</v>
      </c>
      <c r="AH574">
        <v>2</v>
      </c>
      <c r="AI574">
        <v>72311700</v>
      </c>
      <c r="AJ574">
        <v>525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</row>
    <row r="575" spans="1:44" x14ac:dyDescent="0.2">
      <c r="A575">
        <f>ROW(Source!A575)</f>
        <v>575</v>
      </c>
      <c r="B575">
        <v>72311705</v>
      </c>
      <c r="C575">
        <v>72311698</v>
      </c>
      <c r="D575">
        <v>68783992</v>
      </c>
      <c r="E575">
        <v>1</v>
      </c>
      <c r="F575">
        <v>1</v>
      </c>
      <c r="G575">
        <v>1</v>
      </c>
      <c r="H575">
        <v>2</v>
      </c>
      <c r="I575" t="s">
        <v>1052</v>
      </c>
      <c r="J575" t="s">
        <v>1053</v>
      </c>
      <c r="K575" t="s">
        <v>1054</v>
      </c>
      <c r="L575">
        <v>1368</v>
      </c>
      <c r="N575">
        <v>1011</v>
      </c>
      <c r="O575" t="s">
        <v>926</v>
      </c>
      <c r="P575" t="s">
        <v>926</v>
      </c>
      <c r="Q575">
        <v>1</v>
      </c>
      <c r="X575">
        <v>0.94</v>
      </c>
      <c r="Y575">
        <v>0</v>
      </c>
      <c r="Z575">
        <v>1211.77</v>
      </c>
      <c r="AA575">
        <v>366.4</v>
      </c>
      <c r="AB575">
        <v>0</v>
      </c>
      <c r="AC575">
        <v>0</v>
      </c>
      <c r="AD575">
        <v>1</v>
      </c>
      <c r="AE575">
        <v>0</v>
      </c>
      <c r="AF575" t="s">
        <v>3</v>
      </c>
      <c r="AG575">
        <v>0.94</v>
      </c>
      <c r="AH575">
        <v>2</v>
      </c>
      <c r="AI575">
        <v>72311701</v>
      </c>
      <c r="AJ575">
        <v>526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</row>
    <row r="576" spans="1:44" x14ac:dyDescent="0.2">
      <c r="A576">
        <f>ROW(Source!A575)</f>
        <v>575</v>
      </c>
      <c r="B576">
        <v>72311706</v>
      </c>
      <c r="C576">
        <v>72311698</v>
      </c>
      <c r="D576">
        <v>68784658</v>
      </c>
      <c r="E576">
        <v>1</v>
      </c>
      <c r="F576">
        <v>1</v>
      </c>
      <c r="G576">
        <v>1</v>
      </c>
      <c r="H576">
        <v>2</v>
      </c>
      <c r="I576" t="s">
        <v>1055</v>
      </c>
      <c r="J576" t="s">
        <v>1056</v>
      </c>
      <c r="K576" t="s">
        <v>1057</v>
      </c>
      <c r="L576">
        <v>1368</v>
      </c>
      <c r="N576">
        <v>1011</v>
      </c>
      <c r="O576" t="s">
        <v>926</v>
      </c>
      <c r="P576" t="s">
        <v>926</v>
      </c>
      <c r="Q576">
        <v>1</v>
      </c>
      <c r="X576">
        <v>4.24</v>
      </c>
      <c r="Y576">
        <v>0</v>
      </c>
      <c r="Z576">
        <v>30.39</v>
      </c>
      <c r="AA576">
        <v>0</v>
      </c>
      <c r="AB576">
        <v>0</v>
      </c>
      <c r="AC576">
        <v>0</v>
      </c>
      <c r="AD576">
        <v>1</v>
      </c>
      <c r="AE576">
        <v>0</v>
      </c>
      <c r="AF576" t="s">
        <v>3</v>
      </c>
      <c r="AG576">
        <v>4.24</v>
      </c>
      <c r="AH576">
        <v>2</v>
      </c>
      <c r="AI576">
        <v>72311702</v>
      </c>
      <c r="AJ576">
        <v>527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</row>
    <row r="577" spans="1:44" x14ac:dyDescent="0.2">
      <c r="A577">
        <f>ROW(Source!A575)</f>
        <v>575</v>
      </c>
      <c r="B577">
        <v>72311707</v>
      </c>
      <c r="C577">
        <v>72311698</v>
      </c>
      <c r="D577">
        <v>68776805</v>
      </c>
      <c r="E577">
        <v>117</v>
      </c>
      <c r="F577">
        <v>1</v>
      </c>
      <c r="G577">
        <v>1</v>
      </c>
      <c r="H577">
        <v>3</v>
      </c>
      <c r="I577" t="s">
        <v>1395</v>
      </c>
      <c r="J577" t="s">
        <v>3</v>
      </c>
      <c r="K577" t="s">
        <v>1396</v>
      </c>
      <c r="L577">
        <v>1371</v>
      </c>
      <c r="N577">
        <v>1013</v>
      </c>
      <c r="O577" t="s">
        <v>118</v>
      </c>
      <c r="P577" t="s">
        <v>118</v>
      </c>
      <c r="Q577">
        <v>1</v>
      </c>
      <c r="X577">
        <v>100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 t="s">
        <v>3</v>
      </c>
      <c r="AG577">
        <v>100</v>
      </c>
      <c r="AH577">
        <v>3</v>
      </c>
      <c r="AI577">
        <v>-1</v>
      </c>
      <c r="AJ577" t="s">
        <v>3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</row>
    <row r="578" spans="1:44" x14ac:dyDescent="0.2">
      <c r="A578">
        <f>ROW(Source!A578)</f>
        <v>578</v>
      </c>
      <c r="B578">
        <v>72311719</v>
      </c>
      <c r="C578">
        <v>72311710</v>
      </c>
      <c r="D578">
        <v>68776373</v>
      </c>
      <c r="E578">
        <v>117</v>
      </c>
      <c r="F578">
        <v>1</v>
      </c>
      <c r="G578">
        <v>1</v>
      </c>
      <c r="H578">
        <v>1</v>
      </c>
      <c r="I578" t="s">
        <v>928</v>
      </c>
      <c r="J578" t="s">
        <v>3</v>
      </c>
      <c r="K578" t="s">
        <v>929</v>
      </c>
      <c r="L578">
        <v>1191</v>
      </c>
      <c r="N578">
        <v>1013</v>
      </c>
      <c r="O578" t="s">
        <v>922</v>
      </c>
      <c r="P578" t="s">
        <v>922</v>
      </c>
      <c r="Q578">
        <v>1</v>
      </c>
      <c r="X578">
        <v>135</v>
      </c>
      <c r="Y578">
        <v>0</v>
      </c>
      <c r="Z578">
        <v>0</v>
      </c>
      <c r="AA578">
        <v>0</v>
      </c>
      <c r="AB578">
        <v>298.04000000000002</v>
      </c>
      <c r="AC578">
        <v>0</v>
      </c>
      <c r="AD578">
        <v>1</v>
      </c>
      <c r="AE578">
        <v>1</v>
      </c>
      <c r="AF578" t="s">
        <v>3</v>
      </c>
      <c r="AG578">
        <v>135</v>
      </c>
      <c r="AH578">
        <v>2</v>
      </c>
      <c r="AI578">
        <v>72311711</v>
      </c>
      <c r="AJ578">
        <v>528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</row>
    <row r="579" spans="1:44" x14ac:dyDescent="0.2">
      <c r="A579">
        <f>ROW(Source!A578)</f>
        <v>578</v>
      </c>
      <c r="B579">
        <v>72311720</v>
      </c>
      <c r="C579">
        <v>72311710</v>
      </c>
      <c r="D579">
        <v>68776608</v>
      </c>
      <c r="E579">
        <v>117</v>
      </c>
      <c r="F579">
        <v>1</v>
      </c>
      <c r="G579">
        <v>1</v>
      </c>
      <c r="H579">
        <v>1</v>
      </c>
      <c r="I579" t="s">
        <v>920</v>
      </c>
      <c r="J579" t="s">
        <v>3</v>
      </c>
      <c r="K579" t="s">
        <v>921</v>
      </c>
      <c r="L579">
        <v>1191</v>
      </c>
      <c r="N579">
        <v>1013</v>
      </c>
      <c r="O579" t="s">
        <v>922</v>
      </c>
      <c r="P579" t="s">
        <v>922</v>
      </c>
      <c r="Q579">
        <v>1</v>
      </c>
      <c r="X579">
        <v>18.12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1</v>
      </c>
      <c r="AE579">
        <v>2</v>
      </c>
      <c r="AF579" t="s">
        <v>3</v>
      </c>
      <c r="AG579">
        <v>18.12</v>
      </c>
      <c r="AH579">
        <v>2</v>
      </c>
      <c r="AI579">
        <v>72311712</v>
      </c>
      <c r="AJ579">
        <v>529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</row>
    <row r="580" spans="1:44" x14ac:dyDescent="0.2">
      <c r="A580">
        <f>ROW(Source!A578)</f>
        <v>578</v>
      </c>
      <c r="B580">
        <v>72311721</v>
      </c>
      <c r="C580">
        <v>72311710</v>
      </c>
      <c r="D580">
        <v>68783100</v>
      </c>
      <c r="E580">
        <v>1</v>
      </c>
      <c r="F580">
        <v>1</v>
      </c>
      <c r="G580">
        <v>1</v>
      </c>
      <c r="H580">
        <v>2</v>
      </c>
      <c r="I580" t="s">
        <v>1058</v>
      </c>
      <c r="J580" t="s">
        <v>1059</v>
      </c>
      <c r="K580" t="s">
        <v>1060</v>
      </c>
      <c r="L580">
        <v>1368</v>
      </c>
      <c r="N580">
        <v>1011</v>
      </c>
      <c r="O580" t="s">
        <v>926</v>
      </c>
      <c r="P580" t="s">
        <v>926</v>
      </c>
      <c r="Q580">
        <v>1</v>
      </c>
      <c r="X580">
        <v>18</v>
      </c>
      <c r="Y580">
        <v>0</v>
      </c>
      <c r="Z580">
        <v>1105.93</v>
      </c>
      <c r="AA580">
        <v>492.17</v>
      </c>
      <c r="AB580">
        <v>0</v>
      </c>
      <c r="AC580">
        <v>0</v>
      </c>
      <c r="AD580">
        <v>1</v>
      </c>
      <c r="AE580">
        <v>0</v>
      </c>
      <c r="AF580" t="s">
        <v>3</v>
      </c>
      <c r="AG580">
        <v>18</v>
      </c>
      <c r="AH580">
        <v>2</v>
      </c>
      <c r="AI580">
        <v>72311713</v>
      </c>
      <c r="AJ580">
        <v>530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</row>
    <row r="581" spans="1:44" x14ac:dyDescent="0.2">
      <c r="A581">
        <f>ROW(Source!A578)</f>
        <v>578</v>
      </c>
      <c r="B581">
        <v>72311722</v>
      </c>
      <c r="C581">
        <v>72311710</v>
      </c>
      <c r="D581">
        <v>68783409</v>
      </c>
      <c r="E581">
        <v>1</v>
      </c>
      <c r="F581">
        <v>1</v>
      </c>
      <c r="G581">
        <v>1</v>
      </c>
      <c r="H581">
        <v>2</v>
      </c>
      <c r="I581" t="s">
        <v>1061</v>
      </c>
      <c r="J581" t="s">
        <v>1062</v>
      </c>
      <c r="K581" t="s">
        <v>1063</v>
      </c>
      <c r="L581">
        <v>1368</v>
      </c>
      <c r="N581">
        <v>1011</v>
      </c>
      <c r="O581" t="s">
        <v>926</v>
      </c>
      <c r="P581" t="s">
        <v>926</v>
      </c>
      <c r="Q581">
        <v>1</v>
      </c>
      <c r="X581">
        <v>5.93</v>
      </c>
      <c r="Y581">
        <v>0</v>
      </c>
      <c r="Z581">
        <v>8.5399999999999991</v>
      </c>
      <c r="AA581">
        <v>0</v>
      </c>
      <c r="AB581">
        <v>0</v>
      </c>
      <c r="AC581">
        <v>0</v>
      </c>
      <c r="AD581">
        <v>1</v>
      </c>
      <c r="AE581">
        <v>0</v>
      </c>
      <c r="AF581" t="s">
        <v>3</v>
      </c>
      <c r="AG581">
        <v>5.93</v>
      </c>
      <c r="AH581">
        <v>2</v>
      </c>
      <c r="AI581">
        <v>72311714</v>
      </c>
      <c r="AJ581">
        <v>531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</row>
    <row r="582" spans="1:44" x14ac:dyDescent="0.2">
      <c r="A582">
        <f>ROW(Source!A578)</f>
        <v>578</v>
      </c>
      <c r="B582">
        <v>72311723</v>
      </c>
      <c r="C582">
        <v>72311710</v>
      </c>
      <c r="D582">
        <v>68784047</v>
      </c>
      <c r="E582">
        <v>1</v>
      </c>
      <c r="F582">
        <v>1</v>
      </c>
      <c r="G582">
        <v>1</v>
      </c>
      <c r="H582">
        <v>2</v>
      </c>
      <c r="I582" t="s">
        <v>978</v>
      </c>
      <c r="J582" t="s">
        <v>979</v>
      </c>
      <c r="K582" t="s">
        <v>980</v>
      </c>
      <c r="L582">
        <v>1368</v>
      </c>
      <c r="N582">
        <v>1011</v>
      </c>
      <c r="O582" t="s">
        <v>926</v>
      </c>
      <c r="P582" t="s">
        <v>926</v>
      </c>
      <c r="Q582">
        <v>1</v>
      </c>
      <c r="X582">
        <v>0.12</v>
      </c>
      <c r="Y582">
        <v>0</v>
      </c>
      <c r="Z582">
        <v>683.1</v>
      </c>
      <c r="AA582">
        <v>366.4</v>
      </c>
      <c r="AB582">
        <v>0</v>
      </c>
      <c r="AC582">
        <v>0</v>
      </c>
      <c r="AD582">
        <v>1</v>
      </c>
      <c r="AE582">
        <v>0</v>
      </c>
      <c r="AF582" t="s">
        <v>3</v>
      </c>
      <c r="AG582">
        <v>0.12</v>
      </c>
      <c r="AH582">
        <v>2</v>
      </c>
      <c r="AI582">
        <v>72311715</v>
      </c>
      <c r="AJ582">
        <v>532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</row>
    <row r="583" spans="1:44" x14ac:dyDescent="0.2">
      <c r="A583">
        <f>ROW(Source!A578)</f>
        <v>578</v>
      </c>
      <c r="B583">
        <v>72311724</v>
      </c>
      <c r="C583">
        <v>72311710</v>
      </c>
      <c r="D583">
        <v>68851311</v>
      </c>
      <c r="E583">
        <v>1</v>
      </c>
      <c r="F583">
        <v>1</v>
      </c>
      <c r="G583">
        <v>1</v>
      </c>
      <c r="H583">
        <v>3</v>
      </c>
      <c r="I583" t="s">
        <v>1064</v>
      </c>
      <c r="J583" t="s">
        <v>1065</v>
      </c>
      <c r="K583" t="s">
        <v>1066</v>
      </c>
      <c r="L583">
        <v>1339</v>
      </c>
      <c r="N583">
        <v>1007</v>
      </c>
      <c r="O583" t="s">
        <v>231</v>
      </c>
      <c r="P583" t="s">
        <v>231</v>
      </c>
      <c r="Q583">
        <v>1</v>
      </c>
      <c r="X583">
        <v>1.75</v>
      </c>
      <c r="Y583">
        <v>35.71</v>
      </c>
      <c r="Z583">
        <v>0</v>
      </c>
      <c r="AA583">
        <v>0</v>
      </c>
      <c r="AB583">
        <v>0</v>
      </c>
      <c r="AC583">
        <v>0</v>
      </c>
      <c r="AD583">
        <v>1</v>
      </c>
      <c r="AE583">
        <v>0</v>
      </c>
      <c r="AF583" t="s">
        <v>3</v>
      </c>
      <c r="AG583">
        <v>1.75</v>
      </c>
      <c r="AH583">
        <v>2</v>
      </c>
      <c r="AI583">
        <v>72311716</v>
      </c>
      <c r="AJ583">
        <v>533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</row>
    <row r="584" spans="1:44" x14ac:dyDescent="0.2">
      <c r="A584">
        <f>ROW(Source!A578)</f>
        <v>578</v>
      </c>
      <c r="B584">
        <v>72311725</v>
      </c>
      <c r="C584">
        <v>72311710</v>
      </c>
      <c r="D584">
        <v>68851623</v>
      </c>
      <c r="E584">
        <v>1</v>
      </c>
      <c r="F584">
        <v>1</v>
      </c>
      <c r="G584">
        <v>1</v>
      </c>
      <c r="H584">
        <v>3</v>
      </c>
      <c r="I584" t="s">
        <v>1067</v>
      </c>
      <c r="J584" t="s">
        <v>1068</v>
      </c>
      <c r="K584" t="s">
        <v>1069</v>
      </c>
      <c r="L584">
        <v>1327</v>
      </c>
      <c r="N584">
        <v>1005</v>
      </c>
      <c r="O584" t="s">
        <v>1070</v>
      </c>
      <c r="P584" t="s">
        <v>1070</v>
      </c>
      <c r="Q584">
        <v>1</v>
      </c>
      <c r="X584">
        <v>250</v>
      </c>
      <c r="Y584">
        <v>12.83</v>
      </c>
      <c r="Z584">
        <v>0</v>
      </c>
      <c r="AA584">
        <v>0</v>
      </c>
      <c r="AB584">
        <v>0</v>
      </c>
      <c r="AC584">
        <v>0</v>
      </c>
      <c r="AD584">
        <v>1</v>
      </c>
      <c r="AE584">
        <v>0</v>
      </c>
      <c r="AF584" t="s">
        <v>3</v>
      </c>
      <c r="AG584">
        <v>250</v>
      </c>
      <c r="AH584">
        <v>2</v>
      </c>
      <c r="AI584">
        <v>72311717</v>
      </c>
      <c r="AJ584">
        <v>534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</row>
    <row r="585" spans="1:44" x14ac:dyDescent="0.2">
      <c r="A585">
        <f>ROW(Source!A578)</f>
        <v>578</v>
      </c>
      <c r="B585">
        <v>72311726</v>
      </c>
      <c r="C585">
        <v>72311710</v>
      </c>
      <c r="D585">
        <v>68777759</v>
      </c>
      <c r="E585">
        <v>117</v>
      </c>
      <c r="F585">
        <v>1</v>
      </c>
      <c r="G585">
        <v>1</v>
      </c>
      <c r="H585">
        <v>3</v>
      </c>
      <c r="I585" t="s">
        <v>1397</v>
      </c>
      <c r="J585" t="s">
        <v>3</v>
      </c>
      <c r="K585" t="s">
        <v>1398</v>
      </c>
      <c r="L585">
        <v>1339</v>
      </c>
      <c r="N585">
        <v>1007</v>
      </c>
      <c r="O585" t="s">
        <v>231</v>
      </c>
      <c r="P585" t="s">
        <v>231</v>
      </c>
      <c r="Q585">
        <v>1</v>
      </c>
      <c r="X585">
        <v>102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 t="s">
        <v>3</v>
      </c>
      <c r="AG585">
        <v>102</v>
      </c>
      <c r="AH585">
        <v>3</v>
      </c>
      <c r="AI585">
        <v>-1</v>
      </c>
      <c r="AJ585" t="s">
        <v>3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</row>
    <row r="586" spans="1:44" x14ac:dyDescent="0.2">
      <c r="A586">
        <f>ROW(Source!A580)</f>
        <v>580</v>
      </c>
      <c r="B586">
        <v>72311735</v>
      </c>
      <c r="C586">
        <v>72311728</v>
      </c>
      <c r="D586">
        <v>68776419</v>
      </c>
      <c r="E586">
        <v>117</v>
      </c>
      <c r="F586">
        <v>1</v>
      </c>
      <c r="G586">
        <v>1</v>
      </c>
      <c r="H586">
        <v>1</v>
      </c>
      <c r="I586" t="s">
        <v>1071</v>
      </c>
      <c r="J586" t="s">
        <v>3</v>
      </c>
      <c r="K586" t="s">
        <v>1072</v>
      </c>
      <c r="L586">
        <v>1191</v>
      </c>
      <c r="N586">
        <v>1013</v>
      </c>
      <c r="O586" t="s">
        <v>922</v>
      </c>
      <c r="P586" t="s">
        <v>922</v>
      </c>
      <c r="Q586">
        <v>1</v>
      </c>
      <c r="X586">
        <v>289</v>
      </c>
      <c r="Y586">
        <v>0</v>
      </c>
      <c r="Z586">
        <v>0</v>
      </c>
      <c r="AA586">
        <v>0</v>
      </c>
      <c r="AB586">
        <v>337.69</v>
      </c>
      <c r="AC586">
        <v>0</v>
      </c>
      <c r="AD586">
        <v>1</v>
      </c>
      <c r="AE586">
        <v>1</v>
      </c>
      <c r="AF586" t="s">
        <v>3</v>
      </c>
      <c r="AG586">
        <v>289</v>
      </c>
      <c r="AH586">
        <v>2</v>
      </c>
      <c r="AI586">
        <v>72311729</v>
      </c>
      <c r="AJ586">
        <v>536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</row>
    <row r="587" spans="1:44" x14ac:dyDescent="0.2">
      <c r="A587">
        <f>ROW(Source!A580)</f>
        <v>580</v>
      </c>
      <c r="B587">
        <v>72311736</v>
      </c>
      <c r="C587">
        <v>72311728</v>
      </c>
      <c r="D587">
        <v>68776608</v>
      </c>
      <c r="E587">
        <v>117</v>
      </c>
      <c r="F587">
        <v>1</v>
      </c>
      <c r="G587">
        <v>1</v>
      </c>
      <c r="H587">
        <v>1</v>
      </c>
      <c r="I587" t="s">
        <v>920</v>
      </c>
      <c r="J587" t="s">
        <v>3</v>
      </c>
      <c r="K587" t="s">
        <v>921</v>
      </c>
      <c r="L587">
        <v>1191</v>
      </c>
      <c r="N587">
        <v>1013</v>
      </c>
      <c r="O587" t="s">
        <v>922</v>
      </c>
      <c r="P587" t="s">
        <v>922</v>
      </c>
      <c r="Q587">
        <v>1</v>
      </c>
      <c r="X587">
        <v>0.59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1</v>
      </c>
      <c r="AE587">
        <v>2</v>
      </c>
      <c r="AF587" t="s">
        <v>3</v>
      </c>
      <c r="AG587">
        <v>0.59</v>
      </c>
      <c r="AH587">
        <v>2</v>
      </c>
      <c r="AI587">
        <v>72311730</v>
      </c>
      <c r="AJ587">
        <v>537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</row>
    <row r="588" spans="1:44" x14ac:dyDescent="0.2">
      <c r="A588">
        <f>ROW(Source!A580)</f>
        <v>580</v>
      </c>
      <c r="B588">
        <v>72311737</v>
      </c>
      <c r="C588">
        <v>72311728</v>
      </c>
      <c r="D588">
        <v>68783152</v>
      </c>
      <c r="E588">
        <v>1</v>
      </c>
      <c r="F588">
        <v>1</v>
      </c>
      <c r="G588">
        <v>1</v>
      </c>
      <c r="H588">
        <v>2</v>
      </c>
      <c r="I588" t="s">
        <v>1073</v>
      </c>
      <c r="J588" t="s">
        <v>1074</v>
      </c>
      <c r="K588" t="s">
        <v>1075</v>
      </c>
      <c r="L588">
        <v>1368</v>
      </c>
      <c r="N588">
        <v>1011</v>
      </c>
      <c r="O588" t="s">
        <v>926</v>
      </c>
      <c r="P588" t="s">
        <v>926</v>
      </c>
      <c r="Q588">
        <v>1</v>
      </c>
      <c r="X588">
        <v>0.25</v>
      </c>
      <c r="Y588">
        <v>0</v>
      </c>
      <c r="Z588">
        <v>1726.24</v>
      </c>
      <c r="AA588">
        <v>492.17</v>
      </c>
      <c r="AB588">
        <v>0</v>
      </c>
      <c r="AC588">
        <v>0</v>
      </c>
      <c r="AD588">
        <v>1</v>
      </c>
      <c r="AE588">
        <v>0</v>
      </c>
      <c r="AF588" t="s">
        <v>3</v>
      </c>
      <c r="AG588">
        <v>0.25</v>
      </c>
      <c r="AH588">
        <v>2</v>
      </c>
      <c r="AI588">
        <v>72311731</v>
      </c>
      <c r="AJ588">
        <v>538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</row>
    <row r="589" spans="1:44" x14ac:dyDescent="0.2">
      <c r="A589">
        <f>ROW(Source!A580)</f>
        <v>580</v>
      </c>
      <c r="B589">
        <v>72311738</v>
      </c>
      <c r="C589">
        <v>72311728</v>
      </c>
      <c r="D589">
        <v>68784047</v>
      </c>
      <c r="E589">
        <v>1</v>
      </c>
      <c r="F589">
        <v>1</v>
      </c>
      <c r="G589">
        <v>1</v>
      </c>
      <c r="H589">
        <v>2</v>
      </c>
      <c r="I589" t="s">
        <v>978</v>
      </c>
      <c r="J589" t="s">
        <v>979</v>
      </c>
      <c r="K589" t="s">
        <v>980</v>
      </c>
      <c r="L589">
        <v>1368</v>
      </c>
      <c r="N589">
        <v>1011</v>
      </c>
      <c r="O589" t="s">
        <v>926</v>
      </c>
      <c r="P589" t="s">
        <v>926</v>
      </c>
      <c r="Q589">
        <v>1</v>
      </c>
      <c r="X589">
        <v>0.34</v>
      </c>
      <c r="Y589">
        <v>0</v>
      </c>
      <c r="Z589">
        <v>683.1</v>
      </c>
      <c r="AA589">
        <v>366.4</v>
      </c>
      <c r="AB589">
        <v>0</v>
      </c>
      <c r="AC589">
        <v>0</v>
      </c>
      <c r="AD589">
        <v>1</v>
      </c>
      <c r="AE589">
        <v>0</v>
      </c>
      <c r="AF589" t="s">
        <v>3</v>
      </c>
      <c r="AG589">
        <v>0.34</v>
      </c>
      <c r="AH589">
        <v>2</v>
      </c>
      <c r="AI589">
        <v>72311732</v>
      </c>
      <c r="AJ589">
        <v>539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</row>
    <row r="590" spans="1:44" x14ac:dyDescent="0.2">
      <c r="A590">
        <f>ROW(Source!A580)</f>
        <v>580</v>
      </c>
      <c r="B590">
        <v>72311739</v>
      </c>
      <c r="C590">
        <v>72311728</v>
      </c>
      <c r="D590">
        <v>68858101</v>
      </c>
      <c r="E590">
        <v>1</v>
      </c>
      <c r="F590">
        <v>1</v>
      </c>
      <c r="G590">
        <v>1</v>
      </c>
      <c r="H590">
        <v>3</v>
      </c>
      <c r="I590" t="s">
        <v>1076</v>
      </c>
      <c r="J590" t="s">
        <v>1077</v>
      </c>
      <c r="K590" t="s">
        <v>1078</v>
      </c>
      <c r="L590">
        <v>1371</v>
      </c>
      <c r="N590">
        <v>1013</v>
      </c>
      <c r="O590" t="s">
        <v>118</v>
      </c>
      <c r="P590" t="s">
        <v>118</v>
      </c>
      <c r="Q590">
        <v>1</v>
      </c>
      <c r="X590">
        <v>0.01</v>
      </c>
      <c r="Y590">
        <v>61015.76</v>
      </c>
      <c r="Z590">
        <v>0</v>
      </c>
      <c r="AA590">
        <v>0</v>
      </c>
      <c r="AB590">
        <v>0</v>
      </c>
      <c r="AC590">
        <v>0</v>
      </c>
      <c r="AD590">
        <v>1</v>
      </c>
      <c r="AE590">
        <v>0</v>
      </c>
      <c r="AF590" t="s">
        <v>3</v>
      </c>
      <c r="AG590">
        <v>0.01</v>
      </c>
      <c r="AH590">
        <v>2</v>
      </c>
      <c r="AI590">
        <v>72311733</v>
      </c>
      <c r="AJ590">
        <v>540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</row>
    <row r="591" spans="1:44" x14ac:dyDescent="0.2">
      <c r="A591">
        <f>ROW(Source!A580)</f>
        <v>580</v>
      </c>
      <c r="B591">
        <v>72311740</v>
      </c>
      <c r="C591">
        <v>72311728</v>
      </c>
      <c r="D591">
        <v>68779253</v>
      </c>
      <c r="E591">
        <v>117</v>
      </c>
      <c r="F591">
        <v>1</v>
      </c>
      <c r="G591">
        <v>1</v>
      </c>
      <c r="H591">
        <v>3</v>
      </c>
      <c r="I591" t="s">
        <v>1399</v>
      </c>
      <c r="J591" t="s">
        <v>3</v>
      </c>
      <c r="K591" t="s">
        <v>1400</v>
      </c>
      <c r="L591">
        <v>1348</v>
      </c>
      <c r="N591">
        <v>1009</v>
      </c>
      <c r="O591" t="s">
        <v>236</v>
      </c>
      <c r="P591" t="s">
        <v>236</v>
      </c>
      <c r="Q591">
        <v>1000</v>
      </c>
      <c r="X591">
        <v>1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 t="s">
        <v>3</v>
      </c>
      <c r="AG591">
        <v>1</v>
      </c>
      <c r="AH591">
        <v>3</v>
      </c>
      <c r="AI591">
        <v>-1</v>
      </c>
      <c r="AJ591" t="s">
        <v>3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</row>
    <row r="592" spans="1:44" x14ac:dyDescent="0.2">
      <c r="A592">
        <f>ROW(Source!A582)</f>
        <v>582</v>
      </c>
      <c r="B592">
        <v>72317304</v>
      </c>
      <c r="C592">
        <v>72317300</v>
      </c>
      <c r="D592">
        <v>70491023</v>
      </c>
      <c r="E592">
        <v>118</v>
      </c>
      <c r="F592">
        <v>1</v>
      </c>
      <c r="G592">
        <v>1</v>
      </c>
      <c r="H592">
        <v>1</v>
      </c>
      <c r="I592" t="s">
        <v>1079</v>
      </c>
      <c r="J592" t="s">
        <v>3</v>
      </c>
      <c r="K592" t="s">
        <v>1080</v>
      </c>
      <c r="L592">
        <v>1191</v>
      </c>
      <c r="N592">
        <v>1013</v>
      </c>
      <c r="O592" t="s">
        <v>922</v>
      </c>
      <c r="P592" t="s">
        <v>922</v>
      </c>
      <c r="Q592">
        <v>1</v>
      </c>
      <c r="X592">
        <v>0.41</v>
      </c>
      <c r="Y592">
        <v>0</v>
      </c>
      <c r="Z592">
        <v>0</v>
      </c>
      <c r="AA592">
        <v>0</v>
      </c>
      <c r="AB592">
        <v>393.89</v>
      </c>
      <c r="AC592">
        <v>0</v>
      </c>
      <c r="AD592">
        <v>1</v>
      </c>
      <c r="AE592">
        <v>1</v>
      </c>
      <c r="AF592" t="s">
        <v>3</v>
      </c>
      <c r="AG592">
        <v>0.41</v>
      </c>
      <c r="AH592">
        <v>2</v>
      </c>
      <c r="AI592">
        <v>72317304</v>
      </c>
      <c r="AJ592">
        <v>542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</row>
    <row r="593" spans="1:44" x14ac:dyDescent="0.2">
      <c r="A593">
        <f>ROW(Source!A582)</f>
        <v>582</v>
      </c>
      <c r="B593">
        <v>72317305</v>
      </c>
      <c r="C593">
        <v>72317300</v>
      </c>
      <c r="D593">
        <v>70491200</v>
      </c>
      <c r="E593">
        <v>118</v>
      </c>
      <c r="F593">
        <v>1</v>
      </c>
      <c r="G593">
        <v>1</v>
      </c>
      <c r="H593">
        <v>1</v>
      </c>
      <c r="I593" t="s">
        <v>920</v>
      </c>
      <c r="J593" t="s">
        <v>3</v>
      </c>
      <c r="K593" t="s">
        <v>921</v>
      </c>
      <c r="L593">
        <v>1191</v>
      </c>
      <c r="N593">
        <v>1013</v>
      </c>
      <c r="O593" t="s">
        <v>922</v>
      </c>
      <c r="P593" t="s">
        <v>922</v>
      </c>
      <c r="Q593">
        <v>1</v>
      </c>
      <c r="X593">
        <v>0.2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1</v>
      </c>
      <c r="AE593">
        <v>2</v>
      </c>
      <c r="AF593" t="s">
        <v>3</v>
      </c>
      <c r="AG593">
        <v>0.2</v>
      </c>
      <c r="AH593">
        <v>2</v>
      </c>
      <c r="AI593">
        <v>72317305</v>
      </c>
      <c r="AJ593">
        <v>543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</row>
    <row r="594" spans="1:44" x14ac:dyDescent="0.2">
      <c r="A594">
        <f>ROW(Source!A582)</f>
        <v>582</v>
      </c>
      <c r="B594">
        <v>72317306</v>
      </c>
      <c r="C594">
        <v>72317300</v>
      </c>
      <c r="D594">
        <v>70618767</v>
      </c>
      <c r="E594">
        <v>1</v>
      </c>
      <c r="F594">
        <v>1</v>
      </c>
      <c r="G594">
        <v>1</v>
      </c>
      <c r="H594">
        <v>2</v>
      </c>
      <c r="I594" t="s">
        <v>944</v>
      </c>
      <c r="J594" t="s">
        <v>945</v>
      </c>
      <c r="K594" t="s">
        <v>946</v>
      </c>
      <c r="L594">
        <v>1368</v>
      </c>
      <c r="N594">
        <v>1011</v>
      </c>
      <c r="O594" t="s">
        <v>926</v>
      </c>
      <c r="P594" t="s">
        <v>926</v>
      </c>
      <c r="Q594">
        <v>1</v>
      </c>
      <c r="X594">
        <v>0.2</v>
      </c>
      <c r="Y594">
        <v>0</v>
      </c>
      <c r="Z594">
        <v>404.41</v>
      </c>
      <c r="AA594">
        <v>393.89</v>
      </c>
      <c r="AB594">
        <v>0</v>
      </c>
      <c r="AC594">
        <v>0</v>
      </c>
      <c r="AD594">
        <v>1</v>
      </c>
      <c r="AE594">
        <v>0</v>
      </c>
      <c r="AF594" t="s">
        <v>3</v>
      </c>
      <c r="AG594">
        <v>0.2</v>
      </c>
      <c r="AH594">
        <v>2</v>
      </c>
      <c r="AI594">
        <v>72317306</v>
      </c>
      <c r="AJ594">
        <v>544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</row>
    <row r="595" spans="1:44" x14ac:dyDescent="0.2">
      <c r="A595">
        <f>ROW(Source!A583)</f>
        <v>583</v>
      </c>
      <c r="B595">
        <v>72317308</v>
      </c>
      <c r="C595">
        <v>72317307</v>
      </c>
      <c r="D595">
        <v>70491023</v>
      </c>
      <c r="E595">
        <v>118</v>
      </c>
      <c r="F595">
        <v>1</v>
      </c>
      <c r="G595">
        <v>1</v>
      </c>
      <c r="H595">
        <v>1</v>
      </c>
      <c r="I595" t="s">
        <v>1079</v>
      </c>
      <c r="J595" t="s">
        <v>3</v>
      </c>
      <c r="K595" t="s">
        <v>1080</v>
      </c>
      <c r="L595">
        <v>1191</v>
      </c>
      <c r="N595">
        <v>1013</v>
      </c>
      <c r="O595" t="s">
        <v>922</v>
      </c>
      <c r="P595" t="s">
        <v>922</v>
      </c>
      <c r="Q595">
        <v>1</v>
      </c>
      <c r="X595">
        <v>0.62</v>
      </c>
      <c r="Y595">
        <v>0</v>
      </c>
      <c r="Z595">
        <v>0</v>
      </c>
      <c r="AA595">
        <v>0</v>
      </c>
      <c r="AB595">
        <v>393.89</v>
      </c>
      <c r="AC595">
        <v>0</v>
      </c>
      <c r="AD595">
        <v>1</v>
      </c>
      <c r="AE595">
        <v>1</v>
      </c>
      <c r="AF595" t="s">
        <v>3</v>
      </c>
      <c r="AG595">
        <v>0.62</v>
      </c>
      <c r="AH595">
        <v>2</v>
      </c>
      <c r="AI595">
        <v>72317308</v>
      </c>
      <c r="AJ595">
        <v>545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</row>
    <row r="596" spans="1:44" x14ac:dyDescent="0.2">
      <c r="A596">
        <f>ROW(Source!A583)</f>
        <v>583</v>
      </c>
      <c r="B596">
        <v>72317309</v>
      </c>
      <c r="C596">
        <v>72317307</v>
      </c>
      <c r="D596">
        <v>70491200</v>
      </c>
      <c r="E596">
        <v>118</v>
      </c>
      <c r="F596">
        <v>1</v>
      </c>
      <c r="G596">
        <v>1</v>
      </c>
      <c r="H596">
        <v>1</v>
      </c>
      <c r="I596" t="s">
        <v>920</v>
      </c>
      <c r="J596" t="s">
        <v>3</v>
      </c>
      <c r="K596" t="s">
        <v>921</v>
      </c>
      <c r="L596">
        <v>1191</v>
      </c>
      <c r="N596">
        <v>1013</v>
      </c>
      <c r="O596" t="s">
        <v>922</v>
      </c>
      <c r="P596" t="s">
        <v>922</v>
      </c>
      <c r="Q596">
        <v>1</v>
      </c>
      <c r="X596">
        <v>0.3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1</v>
      </c>
      <c r="AE596">
        <v>2</v>
      </c>
      <c r="AF596" t="s">
        <v>3</v>
      </c>
      <c r="AG596">
        <v>0.3</v>
      </c>
      <c r="AH596">
        <v>2</v>
      </c>
      <c r="AI596">
        <v>72317309</v>
      </c>
      <c r="AJ596">
        <v>546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</row>
    <row r="597" spans="1:44" x14ac:dyDescent="0.2">
      <c r="A597">
        <f>ROW(Source!A583)</f>
        <v>583</v>
      </c>
      <c r="B597">
        <v>72317310</v>
      </c>
      <c r="C597">
        <v>72317307</v>
      </c>
      <c r="D597">
        <v>70618767</v>
      </c>
      <c r="E597">
        <v>1</v>
      </c>
      <c r="F597">
        <v>1</v>
      </c>
      <c r="G597">
        <v>1</v>
      </c>
      <c r="H597">
        <v>2</v>
      </c>
      <c r="I597" t="s">
        <v>944</v>
      </c>
      <c r="J597" t="s">
        <v>945</v>
      </c>
      <c r="K597" t="s">
        <v>946</v>
      </c>
      <c r="L597">
        <v>1368</v>
      </c>
      <c r="N597">
        <v>1011</v>
      </c>
      <c r="O597" t="s">
        <v>926</v>
      </c>
      <c r="P597" t="s">
        <v>926</v>
      </c>
      <c r="Q597">
        <v>1</v>
      </c>
      <c r="X597">
        <v>0.3</v>
      </c>
      <c r="Y597">
        <v>0</v>
      </c>
      <c r="Z597">
        <v>404.41</v>
      </c>
      <c r="AA597">
        <v>393.89</v>
      </c>
      <c r="AB597">
        <v>0</v>
      </c>
      <c r="AC597">
        <v>0</v>
      </c>
      <c r="AD597">
        <v>1</v>
      </c>
      <c r="AE597">
        <v>0</v>
      </c>
      <c r="AF597" t="s">
        <v>3</v>
      </c>
      <c r="AG597">
        <v>0.3</v>
      </c>
      <c r="AH597">
        <v>2</v>
      </c>
      <c r="AI597">
        <v>72317310</v>
      </c>
      <c r="AJ597">
        <v>547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</row>
    <row r="598" spans="1:44" x14ac:dyDescent="0.2">
      <c r="A598">
        <f>ROW(Source!A584)</f>
        <v>584</v>
      </c>
      <c r="B598">
        <v>72317312</v>
      </c>
      <c r="C598">
        <v>72317311</v>
      </c>
      <c r="D598">
        <v>70491023</v>
      </c>
      <c r="E598">
        <v>118</v>
      </c>
      <c r="F598">
        <v>1</v>
      </c>
      <c r="G598">
        <v>1</v>
      </c>
      <c r="H598">
        <v>1</v>
      </c>
      <c r="I598" t="s">
        <v>1079</v>
      </c>
      <c r="J598" t="s">
        <v>3</v>
      </c>
      <c r="K598" t="s">
        <v>1080</v>
      </c>
      <c r="L598">
        <v>1191</v>
      </c>
      <c r="N598">
        <v>1013</v>
      </c>
      <c r="O598" t="s">
        <v>922</v>
      </c>
      <c r="P598" t="s">
        <v>922</v>
      </c>
      <c r="Q598">
        <v>1</v>
      </c>
      <c r="X598">
        <v>0.62</v>
      </c>
      <c r="Y598">
        <v>0</v>
      </c>
      <c r="Z598">
        <v>0</v>
      </c>
      <c r="AA598">
        <v>0</v>
      </c>
      <c r="AB598">
        <v>393.89</v>
      </c>
      <c r="AC598">
        <v>0</v>
      </c>
      <c r="AD598">
        <v>1</v>
      </c>
      <c r="AE598">
        <v>1</v>
      </c>
      <c r="AF598" t="s">
        <v>3</v>
      </c>
      <c r="AG598">
        <v>0.62</v>
      </c>
      <c r="AH598">
        <v>2</v>
      </c>
      <c r="AI598">
        <v>72317312</v>
      </c>
      <c r="AJ598">
        <v>548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</row>
    <row r="599" spans="1:44" x14ac:dyDescent="0.2">
      <c r="A599">
        <f>ROW(Source!A584)</f>
        <v>584</v>
      </c>
      <c r="B599">
        <v>72317313</v>
      </c>
      <c r="C599">
        <v>72317311</v>
      </c>
      <c r="D599">
        <v>70491200</v>
      </c>
      <c r="E599">
        <v>118</v>
      </c>
      <c r="F599">
        <v>1</v>
      </c>
      <c r="G599">
        <v>1</v>
      </c>
      <c r="H599">
        <v>1</v>
      </c>
      <c r="I599" t="s">
        <v>920</v>
      </c>
      <c r="J599" t="s">
        <v>3</v>
      </c>
      <c r="K599" t="s">
        <v>921</v>
      </c>
      <c r="L599">
        <v>1191</v>
      </c>
      <c r="N599">
        <v>1013</v>
      </c>
      <c r="O599" t="s">
        <v>922</v>
      </c>
      <c r="P599" t="s">
        <v>922</v>
      </c>
      <c r="Q599">
        <v>1</v>
      </c>
      <c r="X599">
        <v>0.3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1</v>
      </c>
      <c r="AE599">
        <v>2</v>
      </c>
      <c r="AF599" t="s">
        <v>3</v>
      </c>
      <c r="AG599">
        <v>0.3</v>
      </c>
      <c r="AH599">
        <v>2</v>
      </c>
      <c r="AI599">
        <v>72317313</v>
      </c>
      <c r="AJ599">
        <v>549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</row>
    <row r="600" spans="1:44" x14ac:dyDescent="0.2">
      <c r="A600">
        <f>ROW(Source!A584)</f>
        <v>584</v>
      </c>
      <c r="B600">
        <v>72317314</v>
      </c>
      <c r="C600">
        <v>72317311</v>
      </c>
      <c r="D600">
        <v>70618767</v>
      </c>
      <c r="E600">
        <v>1</v>
      </c>
      <c r="F600">
        <v>1</v>
      </c>
      <c r="G600">
        <v>1</v>
      </c>
      <c r="H600">
        <v>2</v>
      </c>
      <c r="I600" t="s">
        <v>944</v>
      </c>
      <c r="J600" t="s">
        <v>945</v>
      </c>
      <c r="K600" t="s">
        <v>946</v>
      </c>
      <c r="L600">
        <v>1368</v>
      </c>
      <c r="N600">
        <v>1011</v>
      </c>
      <c r="O600" t="s">
        <v>926</v>
      </c>
      <c r="P600" t="s">
        <v>926</v>
      </c>
      <c r="Q600">
        <v>1</v>
      </c>
      <c r="X600">
        <v>0.3</v>
      </c>
      <c r="Y600">
        <v>0</v>
      </c>
      <c r="Z600">
        <v>404.41</v>
      </c>
      <c r="AA600">
        <v>393.89</v>
      </c>
      <c r="AB600">
        <v>0</v>
      </c>
      <c r="AC600">
        <v>0</v>
      </c>
      <c r="AD600">
        <v>1</v>
      </c>
      <c r="AE600">
        <v>0</v>
      </c>
      <c r="AF600" t="s">
        <v>3</v>
      </c>
      <c r="AG600">
        <v>0.3</v>
      </c>
      <c r="AH600">
        <v>2</v>
      </c>
      <c r="AI600">
        <v>72317314</v>
      </c>
      <c r="AJ600">
        <v>550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</row>
    <row r="601" spans="1:44" x14ac:dyDescent="0.2">
      <c r="A601">
        <f>ROW(Source!A585)</f>
        <v>585</v>
      </c>
      <c r="B601">
        <v>72317315</v>
      </c>
      <c r="C601">
        <v>72311749</v>
      </c>
      <c r="D601">
        <v>70491023</v>
      </c>
      <c r="E601">
        <v>118</v>
      </c>
      <c r="F601">
        <v>1</v>
      </c>
      <c r="G601">
        <v>1</v>
      </c>
      <c r="H601">
        <v>1</v>
      </c>
      <c r="I601" t="s">
        <v>1079</v>
      </c>
      <c r="J601" t="s">
        <v>3</v>
      </c>
      <c r="K601" t="s">
        <v>1080</v>
      </c>
      <c r="L601">
        <v>1191</v>
      </c>
      <c r="N601">
        <v>1013</v>
      </c>
      <c r="O601" t="s">
        <v>922</v>
      </c>
      <c r="P601" t="s">
        <v>922</v>
      </c>
      <c r="Q601">
        <v>1</v>
      </c>
      <c r="X601">
        <v>0.16</v>
      </c>
      <c r="Y601">
        <v>0</v>
      </c>
      <c r="Z601">
        <v>0</v>
      </c>
      <c r="AA601">
        <v>0</v>
      </c>
      <c r="AB601">
        <v>393.89</v>
      </c>
      <c r="AC601">
        <v>0</v>
      </c>
      <c r="AD601">
        <v>1</v>
      </c>
      <c r="AE601">
        <v>1</v>
      </c>
      <c r="AF601" t="s">
        <v>3</v>
      </c>
      <c r="AG601">
        <v>0.16</v>
      </c>
      <c r="AH601">
        <v>2</v>
      </c>
      <c r="AI601">
        <v>72317315</v>
      </c>
      <c r="AJ601">
        <v>551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</row>
    <row r="602" spans="1:44" x14ac:dyDescent="0.2">
      <c r="A602">
        <f>ROW(Source!A585)</f>
        <v>585</v>
      </c>
      <c r="B602">
        <v>72317316</v>
      </c>
      <c r="C602">
        <v>72311749</v>
      </c>
      <c r="D602">
        <v>70491200</v>
      </c>
      <c r="E602">
        <v>118</v>
      </c>
      <c r="F602">
        <v>1</v>
      </c>
      <c r="G602">
        <v>1</v>
      </c>
      <c r="H602">
        <v>1</v>
      </c>
      <c r="I602" t="s">
        <v>920</v>
      </c>
      <c r="J602" t="s">
        <v>3</v>
      </c>
      <c r="K602" t="s">
        <v>921</v>
      </c>
      <c r="L602">
        <v>1191</v>
      </c>
      <c r="N602">
        <v>1013</v>
      </c>
      <c r="O602" t="s">
        <v>922</v>
      </c>
      <c r="P602" t="s">
        <v>922</v>
      </c>
      <c r="Q602">
        <v>1</v>
      </c>
      <c r="X602">
        <v>0.11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1</v>
      </c>
      <c r="AE602">
        <v>2</v>
      </c>
      <c r="AF602" t="s">
        <v>3</v>
      </c>
      <c r="AG602">
        <v>0.11</v>
      </c>
      <c r="AH602">
        <v>2</v>
      </c>
      <c r="AI602">
        <v>72317316</v>
      </c>
      <c r="AJ602">
        <v>552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</row>
    <row r="603" spans="1:44" x14ac:dyDescent="0.2">
      <c r="A603">
        <f>ROW(Source!A585)</f>
        <v>585</v>
      </c>
      <c r="B603">
        <v>72317317</v>
      </c>
      <c r="C603">
        <v>72311749</v>
      </c>
      <c r="D603">
        <v>70618538</v>
      </c>
      <c r="E603">
        <v>1</v>
      </c>
      <c r="F603">
        <v>1</v>
      </c>
      <c r="G603">
        <v>1</v>
      </c>
      <c r="H603">
        <v>2</v>
      </c>
      <c r="I603" t="s">
        <v>1081</v>
      </c>
      <c r="J603" t="s">
        <v>1082</v>
      </c>
      <c r="K603" t="s">
        <v>1083</v>
      </c>
      <c r="L603">
        <v>1368</v>
      </c>
      <c r="N603">
        <v>1011</v>
      </c>
      <c r="O603" t="s">
        <v>926</v>
      </c>
      <c r="P603" t="s">
        <v>926</v>
      </c>
      <c r="Q603">
        <v>1</v>
      </c>
      <c r="X603">
        <v>0.03</v>
      </c>
      <c r="Y603">
        <v>0</v>
      </c>
      <c r="Z603">
        <v>1601.67</v>
      </c>
      <c r="AA603">
        <v>529.11</v>
      </c>
      <c r="AB603">
        <v>0</v>
      </c>
      <c r="AC603">
        <v>0</v>
      </c>
      <c r="AD603">
        <v>1</v>
      </c>
      <c r="AE603">
        <v>0</v>
      </c>
      <c r="AF603" t="s">
        <v>3</v>
      </c>
      <c r="AG603">
        <v>0.03</v>
      </c>
      <c r="AH603">
        <v>2</v>
      </c>
      <c r="AI603">
        <v>72317317</v>
      </c>
      <c r="AJ603">
        <v>553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</row>
    <row r="604" spans="1:44" x14ac:dyDescent="0.2">
      <c r="A604">
        <f>ROW(Source!A585)</f>
        <v>585</v>
      </c>
      <c r="B604">
        <v>72317318</v>
      </c>
      <c r="C604">
        <v>72311749</v>
      </c>
      <c r="D604">
        <v>70618767</v>
      </c>
      <c r="E604">
        <v>1</v>
      </c>
      <c r="F604">
        <v>1</v>
      </c>
      <c r="G604">
        <v>1</v>
      </c>
      <c r="H604">
        <v>2</v>
      </c>
      <c r="I604" t="s">
        <v>944</v>
      </c>
      <c r="J604" t="s">
        <v>945</v>
      </c>
      <c r="K604" t="s">
        <v>946</v>
      </c>
      <c r="L604">
        <v>1368</v>
      </c>
      <c r="N604">
        <v>1011</v>
      </c>
      <c r="O604" t="s">
        <v>926</v>
      </c>
      <c r="P604" t="s">
        <v>926</v>
      </c>
      <c r="Q604">
        <v>1</v>
      </c>
      <c r="X604">
        <v>0.08</v>
      </c>
      <c r="Y604">
        <v>0</v>
      </c>
      <c r="Z604">
        <v>404.41</v>
      </c>
      <c r="AA604">
        <v>393.89</v>
      </c>
      <c r="AB604">
        <v>0</v>
      </c>
      <c r="AC604">
        <v>0</v>
      </c>
      <c r="AD604">
        <v>1</v>
      </c>
      <c r="AE604">
        <v>0</v>
      </c>
      <c r="AF604" t="s">
        <v>3</v>
      </c>
      <c r="AG604">
        <v>0.08</v>
      </c>
      <c r="AH604">
        <v>2</v>
      </c>
      <c r="AI604">
        <v>72317318</v>
      </c>
      <c r="AJ604">
        <v>554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</row>
    <row r="605" spans="1:44" x14ac:dyDescent="0.2">
      <c r="A605">
        <f>ROW(Source!A586)</f>
        <v>586</v>
      </c>
      <c r="B605">
        <v>72317319</v>
      </c>
      <c r="C605">
        <v>72311758</v>
      </c>
      <c r="D605">
        <v>70491159</v>
      </c>
      <c r="E605">
        <v>118</v>
      </c>
      <c r="F605">
        <v>1</v>
      </c>
      <c r="G605">
        <v>1</v>
      </c>
      <c r="H605">
        <v>1</v>
      </c>
      <c r="I605" t="s">
        <v>1038</v>
      </c>
      <c r="J605" t="s">
        <v>3</v>
      </c>
      <c r="K605" t="s">
        <v>1039</v>
      </c>
      <c r="L605">
        <v>1369</v>
      </c>
      <c r="N605">
        <v>1013</v>
      </c>
      <c r="O605" t="s">
        <v>1037</v>
      </c>
      <c r="P605" t="s">
        <v>1037</v>
      </c>
      <c r="Q605">
        <v>1</v>
      </c>
      <c r="X605">
        <v>22.7</v>
      </c>
      <c r="Y605">
        <v>0</v>
      </c>
      <c r="Z605">
        <v>0</v>
      </c>
      <c r="AA605">
        <v>0</v>
      </c>
      <c r="AB605">
        <v>393.89</v>
      </c>
      <c r="AC605">
        <v>0</v>
      </c>
      <c r="AD605">
        <v>1</v>
      </c>
      <c r="AE605">
        <v>1</v>
      </c>
      <c r="AF605" t="s">
        <v>3</v>
      </c>
      <c r="AG605">
        <v>22.7</v>
      </c>
      <c r="AH605">
        <v>2</v>
      </c>
      <c r="AI605">
        <v>72317319</v>
      </c>
      <c r="AJ605">
        <v>555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</row>
    <row r="606" spans="1:44" x14ac:dyDescent="0.2">
      <c r="A606">
        <f>ROW(Source!A586)</f>
        <v>586</v>
      </c>
      <c r="B606">
        <v>72317320</v>
      </c>
      <c r="C606">
        <v>72311758</v>
      </c>
      <c r="D606">
        <v>70491161</v>
      </c>
      <c r="E606">
        <v>118</v>
      </c>
      <c r="F606">
        <v>1</v>
      </c>
      <c r="G606">
        <v>1</v>
      </c>
      <c r="H606">
        <v>1</v>
      </c>
      <c r="I606" t="s">
        <v>1084</v>
      </c>
      <c r="J606" t="s">
        <v>3</v>
      </c>
      <c r="K606" t="s">
        <v>1085</v>
      </c>
      <c r="L606">
        <v>1369</v>
      </c>
      <c r="N606">
        <v>1013</v>
      </c>
      <c r="O606" t="s">
        <v>1037</v>
      </c>
      <c r="P606" t="s">
        <v>1037</v>
      </c>
      <c r="Q606">
        <v>1</v>
      </c>
      <c r="X606">
        <v>22.7</v>
      </c>
      <c r="Y606">
        <v>0</v>
      </c>
      <c r="Z606">
        <v>0</v>
      </c>
      <c r="AA606">
        <v>0</v>
      </c>
      <c r="AB606">
        <v>452.68</v>
      </c>
      <c r="AC606">
        <v>0</v>
      </c>
      <c r="AD606">
        <v>1</v>
      </c>
      <c r="AE606">
        <v>1</v>
      </c>
      <c r="AF606" t="s">
        <v>3</v>
      </c>
      <c r="AG606">
        <v>22.7</v>
      </c>
      <c r="AH606">
        <v>2</v>
      </c>
      <c r="AI606">
        <v>72317320</v>
      </c>
      <c r="AJ606">
        <v>556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</row>
    <row r="607" spans="1:44" x14ac:dyDescent="0.2">
      <c r="A607">
        <f>ROW(Source!A586)</f>
        <v>586</v>
      </c>
      <c r="B607">
        <v>72317321</v>
      </c>
      <c r="C607">
        <v>72311758</v>
      </c>
      <c r="D607">
        <v>70491200</v>
      </c>
      <c r="E607">
        <v>118</v>
      </c>
      <c r="F607">
        <v>1</v>
      </c>
      <c r="G607">
        <v>1</v>
      </c>
      <c r="H607">
        <v>1</v>
      </c>
      <c r="I607" t="s">
        <v>920</v>
      </c>
      <c r="J607" t="s">
        <v>3</v>
      </c>
      <c r="K607" t="s">
        <v>921</v>
      </c>
      <c r="L607">
        <v>1191</v>
      </c>
      <c r="N607">
        <v>1013</v>
      </c>
      <c r="O607" t="s">
        <v>922</v>
      </c>
      <c r="P607" t="s">
        <v>922</v>
      </c>
      <c r="Q607">
        <v>1</v>
      </c>
      <c r="X607">
        <v>0.03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1</v>
      </c>
      <c r="AE607">
        <v>2</v>
      </c>
      <c r="AF607" t="s">
        <v>3</v>
      </c>
      <c r="AG607">
        <v>0.03</v>
      </c>
      <c r="AH607">
        <v>2</v>
      </c>
      <c r="AI607">
        <v>72317321</v>
      </c>
      <c r="AJ607">
        <v>557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</row>
    <row r="608" spans="1:44" x14ac:dyDescent="0.2">
      <c r="A608">
        <f>ROW(Source!A586)</f>
        <v>586</v>
      </c>
      <c r="B608">
        <v>72317322</v>
      </c>
      <c r="C608">
        <v>72311758</v>
      </c>
      <c r="D608">
        <v>70618766</v>
      </c>
      <c r="E608">
        <v>1</v>
      </c>
      <c r="F608">
        <v>1</v>
      </c>
      <c r="G608">
        <v>1</v>
      </c>
      <c r="H608">
        <v>2</v>
      </c>
      <c r="I608" t="s">
        <v>1086</v>
      </c>
      <c r="J608" t="s">
        <v>1087</v>
      </c>
      <c r="K608" t="s">
        <v>1088</v>
      </c>
      <c r="L608">
        <v>1368</v>
      </c>
      <c r="N608">
        <v>1011</v>
      </c>
      <c r="O608" t="s">
        <v>926</v>
      </c>
      <c r="P608" t="s">
        <v>926</v>
      </c>
      <c r="Q608">
        <v>1</v>
      </c>
      <c r="X608">
        <v>0.03</v>
      </c>
      <c r="Y608">
        <v>0</v>
      </c>
      <c r="Z608">
        <v>2445.0500000000002</v>
      </c>
      <c r="AA608">
        <v>393.89</v>
      </c>
      <c r="AB608">
        <v>0</v>
      </c>
      <c r="AC608">
        <v>0</v>
      </c>
      <c r="AD608">
        <v>1</v>
      </c>
      <c r="AE608">
        <v>0</v>
      </c>
      <c r="AF608" t="s">
        <v>3</v>
      </c>
      <c r="AG608">
        <v>0.03</v>
      </c>
      <c r="AH608">
        <v>2</v>
      </c>
      <c r="AI608">
        <v>72317322</v>
      </c>
      <c r="AJ608">
        <v>558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</row>
    <row r="609" spans="1:44" x14ac:dyDescent="0.2">
      <c r="A609">
        <f>ROW(Source!A586)</f>
        <v>586</v>
      </c>
      <c r="B609">
        <v>72317323</v>
      </c>
      <c r="C609">
        <v>72311758</v>
      </c>
      <c r="D609">
        <v>70567763</v>
      </c>
      <c r="E609">
        <v>1</v>
      </c>
      <c r="F609">
        <v>1</v>
      </c>
      <c r="G609">
        <v>1</v>
      </c>
      <c r="H609">
        <v>3</v>
      </c>
      <c r="I609" t="s">
        <v>1064</v>
      </c>
      <c r="J609" t="s">
        <v>1065</v>
      </c>
      <c r="K609" t="s">
        <v>1066</v>
      </c>
      <c r="L609">
        <v>1339</v>
      </c>
      <c r="N609">
        <v>1007</v>
      </c>
      <c r="O609" t="s">
        <v>231</v>
      </c>
      <c r="P609" t="s">
        <v>231</v>
      </c>
      <c r="Q609">
        <v>1</v>
      </c>
      <c r="X609">
        <v>0.02</v>
      </c>
      <c r="Y609">
        <v>35.71</v>
      </c>
      <c r="Z609">
        <v>0</v>
      </c>
      <c r="AA609">
        <v>0</v>
      </c>
      <c r="AB609">
        <v>0</v>
      </c>
      <c r="AC609">
        <v>0</v>
      </c>
      <c r="AD609">
        <v>1</v>
      </c>
      <c r="AE609">
        <v>0</v>
      </c>
      <c r="AF609" t="s">
        <v>3</v>
      </c>
      <c r="AG609">
        <v>0.02</v>
      </c>
      <c r="AH609">
        <v>2</v>
      </c>
      <c r="AI609">
        <v>72317323</v>
      </c>
      <c r="AJ609">
        <v>559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</row>
    <row r="610" spans="1:44" x14ac:dyDescent="0.2">
      <c r="A610">
        <f>ROW(Source!A586)</f>
        <v>586</v>
      </c>
      <c r="B610">
        <v>72317324</v>
      </c>
      <c r="C610">
        <v>72311758</v>
      </c>
      <c r="D610">
        <v>70568056</v>
      </c>
      <c r="E610">
        <v>1</v>
      </c>
      <c r="F610">
        <v>1</v>
      </c>
      <c r="G610">
        <v>1</v>
      </c>
      <c r="H610">
        <v>3</v>
      </c>
      <c r="I610" t="s">
        <v>1089</v>
      </c>
      <c r="J610" t="s">
        <v>1090</v>
      </c>
      <c r="K610" t="s">
        <v>1091</v>
      </c>
      <c r="L610">
        <v>1346</v>
      </c>
      <c r="N610">
        <v>1009</v>
      </c>
      <c r="O610" t="s">
        <v>443</v>
      </c>
      <c r="P610" t="s">
        <v>443</v>
      </c>
      <c r="Q610">
        <v>1</v>
      </c>
      <c r="X610">
        <v>0.11</v>
      </c>
      <c r="Y610">
        <v>92.16</v>
      </c>
      <c r="Z610">
        <v>0</v>
      </c>
      <c r="AA610">
        <v>0</v>
      </c>
      <c r="AB610">
        <v>0</v>
      </c>
      <c r="AC610">
        <v>0</v>
      </c>
      <c r="AD610">
        <v>1</v>
      </c>
      <c r="AE610">
        <v>0</v>
      </c>
      <c r="AF610" t="s">
        <v>3</v>
      </c>
      <c r="AG610">
        <v>0.11</v>
      </c>
      <c r="AH610">
        <v>2</v>
      </c>
      <c r="AI610">
        <v>72317324</v>
      </c>
      <c r="AJ610">
        <v>560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</row>
    <row r="611" spans="1:44" x14ac:dyDescent="0.2">
      <c r="A611">
        <f>ROW(Source!A586)</f>
        <v>586</v>
      </c>
      <c r="B611">
        <v>72317325</v>
      </c>
      <c r="C611">
        <v>72311758</v>
      </c>
      <c r="D611">
        <v>70496909</v>
      </c>
      <c r="E611">
        <v>118</v>
      </c>
      <c r="F611">
        <v>1</v>
      </c>
      <c r="G611">
        <v>1</v>
      </c>
      <c r="H611">
        <v>3</v>
      </c>
      <c r="I611" t="s">
        <v>1401</v>
      </c>
      <c r="J611" t="s">
        <v>3</v>
      </c>
      <c r="K611" t="s">
        <v>1402</v>
      </c>
      <c r="L611">
        <v>1371</v>
      </c>
      <c r="N611">
        <v>1013</v>
      </c>
      <c r="O611" t="s">
        <v>118</v>
      </c>
      <c r="P611" t="s">
        <v>118</v>
      </c>
      <c r="Q611">
        <v>1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1</v>
      </c>
      <c r="AD611">
        <v>0</v>
      </c>
      <c r="AE611">
        <v>0</v>
      </c>
      <c r="AF611" t="s">
        <v>3</v>
      </c>
      <c r="AG611">
        <v>0</v>
      </c>
      <c r="AH611">
        <v>3</v>
      </c>
      <c r="AI611">
        <v>-1</v>
      </c>
      <c r="AJ611" t="s">
        <v>3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</row>
    <row r="612" spans="1:44" x14ac:dyDescent="0.2">
      <c r="A612">
        <f>ROW(Source!A587)</f>
        <v>587</v>
      </c>
      <c r="B612">
        <v>72317328</v>
      </c>
      <c r="C612">
        <v>72317327</v>
      </c>
      <c r="D612">
        <v>70491159</v>
      </c>
      <c r="E612">
        <v>118</v>
      </c>
      <c r="F612">
        <v>1</v>
      </c>
      <c r="G612">
        <v>1</v>
      </c>
      <c r="H612">
        <v>1</v>
      </c>
      <c r="I612" t="s">
        <v>1038</v>
      </c>
      <c r="J612" t="s">
        <v>3</v>
      </c>
      <c r="K612" t="s">
        <v>1039</v>
      </c>
      <c r="L612">
        <v>1369</v>
      </c>
      <c r="N612">
        <v>1013</v>
      </c>
      <c r="O612" t="s">
        <v>1037</v>
      </c>
      <c r="P612" t="s">
        <v>1037</v>
      </c>
      <c r="Q612">
        <v>1</v>
      </c>
      <c r="X612">
        <v>39.299999999999997</v>
      </c>
      <c r="Y612">
        <v>0</v>
      </c>
      <c r="Z612">
        <v>0</v>
      </c>
      <c r="AA612">
        <v>0</v>
      </c>
      <c r="AB612">
        <v>393.89</v>
      </c>
      <c r="AC612">
        <v>0</v>
      </c>
      <c r="AD612">
        <v>1</v>
      </c>
      <c r="AE612">
        <v>1</v>
      </c>
      <c r="AF612" t="s">
        <v>3</v>
      </c>
      <c r="AG612">
        <v>39.299999999999997</v>
      </c>
      <c r="AH612">
        <v>2</v>
      </c>
      <c r="AI612">
        <v>72317328</v>
      </c>
      <c r="AJ612">
        <v>561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</row>
    <row r="613" spans="1:44" x14ac:dyDescent="0.2">
      <c r="A613">
        <f>ROW(Source!A587)</f>
        <v>587</v>
      </c>
      <c r="B613">
        <v>72317329</v>
      </c>
      <c r="C613">
        <v>72317327</v>
      </c>
      <c r="D613">
        <v>70491161</v>
      </c>
      <c r="E613">
        <v>118</v>
      </c>
      <c r="F613">
        <v>1</v>
      </c>
      <c r="G613">
        <v>1</v>
      </c>
      <c r="H613">
        <v>1</v>
      </c>
      <c r="I613" t="s">
        <v>1084</v>
      </c>
      <c r="J613" t="s">
        <v>3</v>
      </c>
      <c r="K613" t="s">
        <v>1085</v>
      </c>
      <c r="L613">
        <v>1369</v>
      </c>
      <c r="N613">
        <v>1013</v>
      </c>
      <c r="O613" t="s">
        <v>1037</v>
      </c>
      <c r="P613" t="s">
        <v>1037</v>
      </c>
      <c r="Q613">
        <v>1</v>
      </c>
      <c r="X613">
        <v>19.7</v>
      </c>
      <c r="Y613">
        <v>0</v>
      </c>
      <c r="Z613">
        <v>0</v>
      </c>
      <c r="AA613">
        <v>0</v>
      </c>
      <c r="AB613">
        <v>452.68</v>
      </c>
      <c r="AC613">
        <v>0</v>
      </c>
      <c r="AD613">
        <v>1</v>
      </c>
      <c r="AE613">
        <v>1</v>
      </c>
      <c r="AF613" t="s">
        <v>3</v>
      </c>
      <c r="AG613">
        <v>19.7</v>
      </c>
      <c r="AH613">
        <v>2</v>
      </c>
      <c r="AI613">
        <v>72317329</v>
      </c>
      <c r="AJ613">
        <v>562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</row>
    <row r="614" spans="1:44" x14ac:dyDescent="0.2">
      <c r="A614">
        <f>ROW(Source!A587)</f>
        <v>587</v>
      </c>
      <c r="B614">
        <v>72317330</v>
      </c>
      <c r="C614">
        <v>72317327</v>
      </c>
      <c r="D614">
        <v>70491200</v>
      </c>
      <c r="E614">
        <v>118</v>
      </c>
      <c r="F614">
        <v>1</v>
      </c>
      <c r="G614">
        <v>1</v>
      </c>
      <c r="H614">
        <v>1</v>
      </c>
      <c r="I614" t="s">
        <v>920</v>
      </c>
      <c r="J614" t="s">
        <v>3</v>
      </c>
      <c r="K614" t="s">
        <v>921</v>
      </c>
      <c r="L614">
        <v>1191</v>
      </c>
      <c r="N614">
        <v>1013</v>
      </c>
      <c r="O614" t="s">
        <v>922</v>
      </c>
      <c r="P614" t="s">
        <v>922</v>
      </c>
      <c r="Q614">
        <v>1</v>
      </c>
      <c r="X614">
        <v>0.2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1</v>
      </c>
      <c r="AE614">
        <v>2</v>
      </c>
      <c r="AF614" t="s">
        <v>3</v>
      </c>
      <c r="AG614">
        <v>0.2</v>
      </c>
      <c r="AH614">
        <v>2</v>
      </c>
      <c r="AI614">
        <v>72317330</v>
      </c>
      <c r="AJ614">
        <v>563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</row>
    <row r="615" spans="1:44" x14ac:dyDescent="0.2">
      <c r="A615">
        <f>ROW(Source!A587)</f>
        <v>587</v>
      </c>
      <c r="B615">
        <v>72317331</v>
      </c>
      <c r="C615">
        <v>72317327</v>
      </c>
      <c r="D615">
        <v>70618715</v>
      </c>
      <c r="E615">
        <v>1</v>
      </c>
      <c r="F615">
        <v>1</v>
      </c>
      <c r="G615">
        <v>1</v>
      </c>
      <c r="H615">
        <v>2</v>
      </c>
      <c r="I615" t="s">
        <v>1023</v>
      </c>
      <c r="J615" t="s">
        <v>1024</v>
      </c>
      <c r="K615" t="s">
        <v>1025</v>
      </c>
      <c r="L615">
        <v>1368</v>
      </c>
      <c r="N615">
        <v>1011</v>
      </c>
      <c r="O615" t="s">
        <v>926</v>
      </c>
      <c r="P615" t="s">
        <v>926</v>
      </c>
      <c r="Q615">
        <v>1</v>
      </c>
      <c r="X615">
        <v>0.3</v>
      </c>
      <c r="Y615">
        <v>0</v>
      </c>
      <c r="Z615">
        <v>8.6300000000000008</v>
      </c>
      <c r="AA615">
        <v>0</v>
      </c>
      <c r="AB615">
        <v>0</v>
      </c>
      <c r="AC615">
        <v>0</v>
      </c>
      <c r="AD615">
        <v>1</v>
      </c>
      <c r="AE615">
        <v>0</v>
      </c>
      <c r="AF615" t="s">
        <v>3</v>
      </c>
      <c r="AG615">
        <v>0.3</v>
      </c>
      <c r="AH615">
        <v>2</v>
      </c>
      <c r="AI615">
        <v>72317331</v>
      </c>
      <c r="AJ615">
        <v>564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</row>
    <row r="616" spans="1:44" x14ac:dyDescent="0.2">
      <c r="A616">
        <f>ROW(Source!A587)</f>
        <v>587</v>
      </c>
      <c r="B616">
        <v>72317332</v>
      </c>
      <c r="C616">
        <v>72317327</v>
      </c>
      <c r="D616">
        <v>70618725</v>
      </c>
      <c r="E616">
        <v>1</v>
      </c>
      <c r="F616">
        <v>1</v>
      </c>
      <c r="G616">
        <v>1</v>
      </c>
      <c r="H616">
        <v>2</v>
      </c>
      <c r="I616" t="s">
        <v>1348</v>
      </c>
      <c r="J616" t="s">
        <v>1349</v>
      </c>
      <c r="K616" t="s">
        <v>1350</v>
      </c>
      <c r="L616">
        <v>1368</v>
      </c>
      <c r="N616">
        <v>1011</v>
      </c>
      <c r="O616" t="s">
        <v>926</v>
      </c>
      <c r="P616" t="s">
        <v>926</v>
      </c>
      <c r="Q616">
        <v>1</v>
      </c>
      <c r="X616">
        <v>0.8</v>
      </c>
      <c r="Y616">
        <v>0</v>
      </c>
      <c r="Z616">
        <v>139.91999999999999</v>
      </c>
      <c r="AA616">
        <v>0</v>
      </c>
      <c r="AB616">
        <v>0</v>
      </c>
      <c r="AC616">
        <v>0</v>
      </c>
      <c r="AD616">
        <v>1</v>
      </c>
      <c r="AE616">
        <v>0</v>
      </c>
      <c r="AF616" t="s">
        <v>3</v>
      </c>
      <c r="AG616">
        <v>0.8</v>
      </c>
      <c r="AH616">
        <v>2</v>
      </c>
      <c r="AI616">
        <v>72317332</v>
      </c>
      <c r="AJ616">
        <v>565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</row>
    <row r="617" spans="1:44" x14ac:dyDescent="0.2">
      <c r="A617">
        <f>ROW(Source!A587)</f>
        <v>587</v>
      </c>
      <c r="B617">
        <v>72317333</v>
      </c>
      <c r="C617">
        <v>72317327</v>
      </c>
      <c r="D617">
        <v>70618739</v>
      </c>
      <c r="E617">
        <v>1</v>
      </c>
      <c r="F617">
        <v>1</v>
      </c>
      <c r="G617">
        <v>1</v>
      </c>
      <c r="H617">
        <v>2</v>
      </c>
      <c r="I617" t="s">
        <v>1342</v>
      </c>
      <c r="J617" t="s">
        <v>1343</v>
      </c>
      <c r="K617" t="s">
        <v>1344</v>
      </c>
      <c r="L617">
        <v>1368</v>
      </c>
      <c r="N617">
        <v>1011</v>
      </c>
      <c r="O617" t="s">
        <v>926</v>
      </c>
      <c r="P617" t="s">
        <v>926</v>
      </c>
      <c r="Q617">
        <v>1</v>
      </c>
      <c r="X617">
        <v>19.100000000000001</v>
      </c>
      <c r="Y617">
        <v>0</v>
      </c>
      <c r="Z617">
        <v>22.02</v>
      </c>
      <c r="AA617">
        <v>0</v>
      </c>
      <c r="AB617">
        <v>0</v>
      </c>
      <c r="AC617">
        <v>0</v>
      </c>
      <c r="AD617">
        <v>1</v>
      </c>
      <c r="AE617">
        <v>0</v>
      </c>
      <c r="AF617" t="s">
        <v>3</v>
      </c>
      <c r="AG617">
        <v>19.100000000000001</v>
      </c>
      <c r="AH617">
        <v>2</v>
      </c>
      <c r="AI617">
        <v>72317333</v>
      </c>
      <c r="AJ617">
        <v>566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</row>
    <row r="618" spans="1:44" x14ac:dyDescent="0.2">
      <c r="A618">
        <f>ROW(Source!A587)</f>
        <v>587</v>
      </c>
      <c r="B618">
        <v>72317334</v>
      </c>
      <c r="C618">
        <v>72317327</v>
      </c>
      <c r="D618">
        <v>70618766</v>
      </c>
      <c r="E618">
        <v>1</v>
      </c>
      <c r="F618">
        <v>1</v>
      </c>
      <c r="G618">
        <v>1</v>
      </c>
      <c r="H618">
        <v>2</v>
      </c>
      <c r="I618" t="s">
        <v>1086</v>
      </c>
      <c r="J618" t="s">
        <v>1087</v>
      </c>
      <c r="K618" t="s">
        <v>1088</v>
      </c>
      <c r="L618">
        <v>1368</v>
      </c>
      <c r="N618">
        <v>1011</v>
      </c>
      <c r="O618" t="s">
        <v>926</v>
      </c>
      <c r="P618" t="s">
        <v>926</v>
      </c>
      <c r="Q618">
        <v>1</v>
      </c>
      <c r="X618">
        <v>0.2</v>
      </c>
      <c r="Y618">
        <v>0</v>
      </c>
      <c r="Z618">
        <v>2445.0500000000002</v>
      </c>
      <c r="AA618">
        <v>393.89</v>
      </c>
      <c r="AB618">
        <v>0</v>
      </c>
      <c r="AC618">
        <v>0</v>
      </c>
      <c r="AD618">
        <v>1</v>
      </c>
      <c r="AE618">
        <v>0</v>
      </c>
      <c r="AF618" t="s">
        <v>3</v>
      </c>
      <c r="AG618">
        <v>0.2</v>
      </c>
      <c r="AH618">
        <v>2</v>
      </c>
      <c r="AI618">
        <v>72317334</v>
      </c>
      <c r="AJ618">
        <v>567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</row>
    <row r="619" spans="1:44" x14ac:dyDescent="0.2">
      <c r="A619">
        <f>ROW(Source!A587)</f>
        <v>587</v>
      </c>
      <c r="B619">
        <v>72317335</v>
      </c>
      <c r="C619">
        <v>72317327</v>
      </c>
      <c r="D619">
        <v>70567763</v>
      </c>
      <c r="E619">
        <v>1</v>
      </c>
      <c r="F619">
        <v>1</v>
      </c>
      <c r="G619">
        <v>1</v>
      </c>
      <c r="H619">
        <v>3</v>
      </c>
      <c r="I619" t="s">
        <v>1064</v>
      </c>
      <c r="J619" t="s">
        <v>1065</v>
      </c>
      <c r="K619" t="s">
        <v>1066</v>
      </c>
      <c r="L619">
        <v>1339</v>
      </c>
      <c r="N619">
        <v>1007</v>
      </c>
      <c r="O619" t="s">
        <v>231</v>
      </c>
      <c r="P619" t="s">
        <v>231</v>
      </c>
      <c r="Q619">
        <v>1</v>
      </c>
      <c r="X619">
        <v>0.13</v>
      </c>
      <c r="Y619">
        <v>35.71</v>
      </c>
      <c r="Z619">
        <v>0</v>
      </c>
      <c r="AA619">
        <v>0</v>
      </c>
      <c r="AB619">
        <v>0</v>
      </c>
      <c r="AC619">
        <v>0</v>
      </c>
      <c r="AD619">
        <v>1</v>
      </c>
      <c r="AE619">
        <v>0</v>
      </c>
      <c r="AF619" t="s">
        <v>3</v>
      </c>
      <c r="AG619">
        <v>0.13</v>
      </c>
      <c r="AH619">
        <v>2</v>
      </c>
      <c r="AI619">
        <v>72317335</v>
      </c>
      <c r="AJ619">
        <v>568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</row>
    <row r="620" spans="1:44" x14ac:dyDescent="0.2">
      <c r="A620">
        <f>ROW(Source!A587)</f>
        <v>587</v>
      </c>
      <c r="B620">
        <v>72317336</v>
      </c>
      <c r="C620">
        <v>72317327</v>
      </c>
      <c r="D620">
        <v>70568056</v>
      </c>
      <c r="E620">
        <v>1</v>
      </c>
      <c r="F620">
        <v>1</v>
      </c>
      <c r="G620">
        <v>1</v>
      </c>
      <c r="H620">
        <v>3</v>
      </c>
      <c r="I620" t="s">
        <v>1089</v>
      </c>
      <c r="J620" t="s">
        <v>1090</v>
      </c>
      <c r="K620" t="s">
        <v>1091</v>
      </c>
      <c r="L620">
        <v>1346</v>
      </c>
      <c r="N620">
        <v>1009</v>
      </c>
      <c r="O620" t="s">
        <v>443</v>
      </c>
      <c r="P620" t="s">
        <v>443</v>
      </c>
      <c r="Q620">
        <v>1</v>
      </c>
      <c r="X620">
        <v>0.02</v>
      </c>
      <c r="Y620">
        <v>92.16</v>
      </c>
      <c r="Z620">
        <v>0</v>
      </c>
      <c r="AA620">
        <v>0</v>
      </c>
      <c r="AB620">
        <v>0</v>
      </c>
      <c r="AC620">
        <v>0</v>
      </c>
      <c r="AD620">
        <v>1</v>
      </c>
      <c r="AE620">
        <v>0</v>
      </c>
      <c r="AF620" t="s">
        <v>3</v>
      </c>
      <c r="AG620">
        <v>0.02</v>
      </c>
      <c r="AH620">
        <v>2</v>
      </c>
      <c r="AI620">
        <v>72317336</v>
      </c>
      <c r="AJ620">
        <v>569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</row>
    <row r="621" spans="1:44" x14ac:dyDescent="0.2">
      <c r="A621">
        <f>ROW(Source!A587)</f>
        <v>587</v>
      </c>
      <c r="B621">
        <v>72317337</v>
      </c>
      <c r="C621">
        <v>72317327</v>
      </c>
      <c r="D621">
        <v>70570411</v>
      </c>
      <c r="E621">
        <v>1</v>
      </c>
      <c r="F621">
        <v>1</v>
      </c>
      <c r="G621">
        <v>1</v>
      </c>
      <c r="H621">
        <v>3</v>
      </c>
      <c r="I621" t="s">
        <v>1032</v>
      </c>
      <c r="J621" t="s">
        <v>1033</v>
      </c>
      <c r="K621" t="s">
        <v>1034</v>
      </c>
      <c r="L621">
        <v>1346</v>
      </c>
      <c r="N621">
        <v>1009</v>
      </c>
      <c r="O621" t="s">
        <v>443</v>
      </c>
      <c r="P621" t="s">
        <v>443</v>
      </c>
      <c r="Q621">
        <v>1</v>
      </c>
      <c r="X621">
        <v>0.01</v>
      </c>
      <c r="Y621">
        <v>56.11</v>
      </c>
      <c r="Z621">
        <v>0</v>
      </c>
      <c r="AA621">
        <v>0</v>
      </c>
      <c r="AB621">
        <v>0</v>
      </c>
      <c r="AC621">
        <v>0</v>
      </c>
      <c r="AD621">
        <v>1</v>
      </c>
      <c r="AE621">
        <v>0</v>
      </c>
      <c r="AF621" t="s">
        <v>3</v>
      </c>
      <c r="AG621">
        <v>0.01</v>
      </c>
      <c r="AH621">
        <v>2</v>
      </c>
      <c r="AI621">
        <v>72317337</v>
      </c>
      <c r="AJ621">
        <v>570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</row>
    <row r="622" spans="1:44" x14ac:dyDescent="0.2">
      <c r="A622">
        <f>ROW(Source!A587)</f>
        <v>587</v>
      </c>
      <c r="B622">
        <v>72317338</v>
      </c>
      <c r="C622">
        <v>72317327</v>
      </c>
      <c r="D622">
        <v>70587182</v>
      </c>
      <c r="E622">
        <v>1</v>
      </c>
      <c r="F622">
        <v>1</v>
      </c>
      <c r="G622">
        <v>1</v>
      </c>
      <c r="H622">
        <v>3</v>
      </c>
      <c r="I622" t="s">
        <v>441</v>
      </c>
      <c r="J622" t="s">
        <v>444</v>
      </c>
      <c r="K622" t="s">
        <v>442</v>
      </c>
      <c r="L622">
        <v>1346</v>
      </c>
      <c r="N622">
        <v>1009</v>
      </c>
      <c r="O622" t="s">
        <v>443</v>
      </c>
      <c r="P622" t="s">
        <v>443</v>
      </c>
      <c r="Q622">
        <v>1</v>
      </c>
      <c r="X622">
        <v>0.03</v>
      </c>
      <c r="Y622">
        <v>60.6</v>
      </c>
      <c r="Z622">
        <v>0</v>
      </c>
      <c r="AA622">
        <v>0</v>
      </c>
      <c r="AB622">
        <v>0</v>
      </c>
      <c r="AC622">
        <v>0</v>
      </c>
      <c r="AD622">
        <v>1</v>
      </c>
      <c r="AE622">
        <v>0</v>
      </c>
      <c r="AF622" t="s">
        <v>3</v>
      </c>
      <c r="AG622">
        <v>0.03</v>
      </c>
      <c r="AH622">
        <v>2</v>
      </c>
      <c r="AI622">
        <v>72317338</v>
      </c>
      <c r="AJ622">
        <v>571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</row>
    <row r="623" spans="1:44" x14ac:dyDescent="0.2">
      <c r="A623">
        <f>ROW(Source!A587)</f>
        <v>587</v>
      </c>
      <c r="B623">
        <v>72317339</v>
      </c>
      <c r="C623">
        <v>72317327</v>
      </c>
      <c r="D623">
        <v>70496909</v>
      </c>
      <c r="E623">
        <v>118</v>
      </c>
      <c r="F623">
        <v>1</v>
      </c>
      <c r="G623">
        <v>1</v>
      </c>
      <c r="H623">
        <v>3</v>
      </c>
      <c r="I623" t="s">
        <v>1401</v>
      </c>
      <c r="J623" t="s">
        <v>3</v>
      </c>
      <c r="K623" t="s">
        <v>1402</v>
      </c>
      <c r="L623">
        <v>1371</v>
      </c>
      <c r="N623">
        <v>1013</v>
      </c>
      <c r="O623" t="s">
        <v>118</v>
      </c>
      <c r="P623" t="s">
        <v>118</v>
      </c>
      <c r="Q623">
        <v>1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1</v>
      </c>
      <c r="AD623">
        <v>0</v>
      </c>
      <c r="AE623">
        <v>0</v>
      </c>
      <c r="AF623" t="s">
        <v>3</v>
      </c>
      <c r="AG623">
        <v>0</v>
      </c>
      <c r="AH623">
        <v>3</v>
      </c>
      <c r="AI623">
        <v>-1</v>
      </c>
      <c r="AJ623" t="s">
        <v>3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</row>
    <row r="624" spans="1:44" x14ac:dyDescent="0.2">
      <c r="A624">
        <f>ROW(Source!A587)</f>
        <v>587</v>
      </c>
      <c r="B624">
        <v>72317340</v>
      </c>
      <c r="C624">
        <v>72317327</v>
      </c>
      <c r="D624">
        <v>70496942</v>
      </c>
      <c r="E624">
        <v>118</v>
      </c>
      <c r="F624">
        <v>1</v>
      </c>
      <c r="G624">
        <v>1</v>
      </c>
      <c r="H624">
        <v>3</v>
      </c>
      <c r="I624" t="s">
        <v>1414</v>
      </c>
      <c r="J624" t="s">
        <v>3</v>
      </c>
      <c r="K624" t="s">
        <v>1451</v>
      </c>
      <c r="L624">
        <v>1371</v>
      </c>
      <c r="N624">
        <v>1013</v>
      </c>
      <c r="O624" t="s">
        <v>118</v>
      </c>
      <c r="P624" t="s">
        <v>118</v>
      </c>
      <c r="Q624">
        <v>1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1</v>
      </c>
      <c r="AD624">
        <v>0</v>
      </c>
      <c r="AE624">
        <v>0</v>
      </c>
      <c r="AF624" t="s">
        <v>3</v>
      </c>
      <c r="AG624">
        <v>0</v>
      </c>
      <c r="AH624">
        <v>3</v>
      </c>
      <c r="AI624">
        <v>-1</v>
      </c>
      <c r="AJ624" t="s">
        <v>3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</row>
    <row r="625" spans="1:44" x14ac:dyDescent="0.2">
      <c r="A625">
        <f>ROW(Source!A588)</f>
        <v>588</v>
      </c>
      <c r="B625">
        <v>72317344</v>
      </c>
      <c r="C625">
        <v>72317343</v>
      </c>
      <c r="D625">
        <v>70491159</v>
      </c>
      <c r="E625">
        <v>118</v>
      </c>
      <c r="F625">
        <v>1</v>
      </c>
      <c r="G625">
        <v>1</v>
      </c>
      <c r="H625">
        <v>1</v>
      </c>
      <c r="I625" t="s">
        <v>1038</v>
      </c>
      <c r="J625" t="s">
        <v>3</v>
      </c>
      <c r="K625" t="s">
        <v>1039</v>
      </c>
      <c r="L625">
        <v>1369</v>
      </c>
      <c r="N625">
        <v>1013</v>
      </c>
      <c r="O625" t="s">
        <v>1037</v>
      </c>
      <c r="P625" t="s">
        <v>1037</v>
      </c>
      <c r="Q625">
        <v>1</v>
      </c>
      <c r="X625">
        <v>23.8</v>
      </c>
      <c r="Y625">
        <v>0</v>
      </c>
      <c r="Z625">
        <v>0</v>
      </c>
      <c r="AA625">
        <v>0</v>
      </c>
      <c r="AB625">
        <v>393.89</v>
      </c>
      <c r="AC625">
        <v>0</v>
      </c>
      <c r="AD625">
        <v>1</v>
      </c>
      <c r="AE625">
        <v>1</v>
      </c>
      <c r="AF625" t="s">
        <v>3</v>
      </c>
      <c r="AG625">
        <v>23.8</v>
      </c>
      <c r="AH625">
        <v>2</v>
      </c>
      <c r="AI625">
        <v>72317344</v>
      </c>
      <c r="AJ625">
        <v>572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</row>
    <row r="626" spans="1:44" x14ac:dyDescent="0.2">
      <c r="A626">
        <f>ROW(Source!A588)</f>
        <v>588</v>
      </c>
      <c r="B626">
        <v>72317345</v>
      </c>
      <c r="C626">
        <v>72317343</v>
      </c>
      <c r="D626">
        <v>70491161</v>
      </c>
      <c r="E626">
        <v>118</v>
      </c>
      <c r="F626">
        <v>1</v>
      </c>
      <c r="G626">
        <v>1</v>
      </c>
      <c r="H626">
        <v>1</v>
      </c>
      <c r="I626" t="s">
        <v>1084</v>
      </c>
      <c r="J626" t="s">
        <v>3</v>
      </c>
      <c r="K626" t="s">
        <v>1085</v>
      </c>
      <c r="L626">
        <v>1369</v>
      </c>
      <c r="N626">
        <v>1013</v>
      </c>
      <c r="O626" t="s">
        <v>1037</v>
      </c>
      <c r="P626" t="s">
        <v>1037</v>
      </c>
      <c r="Q626">
        <v>1</v>
      </c>
      <c r="X626">
        <v>47.6</v>
      </c>
      <c r="Y626">
        <v>0</v>
      </c>
      <c r="Z626">
        <v>0</v>
      </c>
      <c r="AA626">
        <v>0</v>
      </c>
      <c r="AB626">
        <v>452.68</v>
      </c>
      <c r="AC626">
        <v>0</v>
      </c>
      <c r="AD626">
        <v>1</v>
      </c>
      <c r="AE626">
        <v>1</v>
      </c>
      <c r="AF626" t="s">
        <v>3</v>
      </c>
      <c r="AG626">
        <v>47.6</v>
      </c>
      <c r="AH626">
        <v>2</v>
      </c>
      <c r="AI626">
        <v>72317345</v>
      </c>
      <c r="AJ626">
        <v>573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</row>
    <row r="627" spans="1:44" x14ac:dyDescent="0.2">
      <c r="A627">
        <f>ROW(Source!A588)</f>
        <v>588</v>
      </c>
      <c r="B627">
        <v>72317346</v>
      </c>
      <c r="C627">
        <v>72317343</v>
      </c>
      <c r="D627">
        <v>70491200</v>
      </c>
      <c r="E627">
        <v>118</v>
      </c>
      <c r="F627">
        <v>1</v>
      </c>
      <c r="G627">
        <v>1</v>
      </c>
      <c r="H627">
        <v>1</v>
      </c>
      <c r="I627" t="s">
        <v>920</v>
      </c>
      <c r="J627" t="s">
        <v>3</v>
      </c>
      <c r="K627" t="s">
        <v>921</v>
      </c>
      <c r="L627">
        <v>1191</v>
      </c>
      <c r="N627">
        <v>1013</v>
      </c>
      <c r="O627" t="s">
        <v>922</v>
      </c>
      <c r="P627" t="s">
        <v>922</v>
      </c>
      <c r="Q627">
        <v>1</v>
      </c>
      <c r="X627">
        <v>0.4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1</v>
      </c>
      <c r="AE627">
        <v>2</v>
      </c>
      <c r="AF627" t="s">
        <v>3</v>
      </c>
      <c r="AG627">
        <v>0.4</v>
      </c>
      <c r="AH627">
        <v>2</v>
      </c>
      <c r="AI627">
        <v>72317346</v>
      </c>
      <c r="AJ627">
        <v>574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</row>
    <row r="628" spans="1:44" x14ac:dyDescent="0.2">
      <c r="A628">
        <f>ROW(Source!A588)</f>
        <v>588</v>
      </c>
      <c r="B628">
        <v>72317347</v>
      </c>
      <c r="C628">
        <v>72317343</v>
      </c>
      <c r="D628">
        <v>70618715</v>
      </c>
      <c r="E628">
        <v>1</v>
      </c>
      <c r="F628">
        <v>1</v>
      </c>
      <c r="G628">
        <v>1</v>
      </c>
      <c r="H628">
        <v>2</v>
      </c>
      <c r="I628" t="s">
        <v>1023</v>
      </c>
      <c r="J628" t="s">
        <v>1024</v>
      </c>
      <c r="K628" t="s">
        <v>1025</v>
      </c>
      <c r="L628">
        <v>1368</v>
      </c>
      <c r="N628">
        <v>1011</v>
      </c>
      <c r="O628" t="s">
        <v>926</v>
      </c>
      <c r="P628" t="s">
        <v>926</v>
      </c>
      <c r="Q628">
        <v>1</v>
      </c>
      <c r="X628">
        <v>0.2</v>
      </c>
      <c r="Y628">
        <v>0</v>
      </c>
      <c r="Z628">
        <v>8.6300000000000008</v>
      </c>
      <c r="AA628">
        <v>0</v>
      </c>
      <c r="AB628">
        <v>0</v>
      </c>
      <c r="AC628">
        <v>0</v>
      </c>
      <c r="AD628">
        <v>1</v>
      </c>
      <c r="AE628">
        <v>0</v>
      </c>
      <c r="AF628" t="s">
        <v>3</v>
      </c>
      <c r="AG628">
        <v>0.2</v>
      </c>
      <c r="AH628">
        <v>2</v>
      </c>
      <c r="AI628">
        <v>72317347</v>
      </c>
      <c r="AJ628">
        <v>575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</row>
    <row r="629" spans="1:44" x14ac:dyDescent="0.2">
      <c r="A629">
        <f>ROW(Source!A588)</f>
        <v>588</v>
      </c>
      <c r="B629">
        <v>72317348</v>
      </c>
      <c r="C629">
        <v>72317343</v>
      </c>
      <c r="D629">
        <v>70618725</v>
      </c>
      <c r="E629">
        <v>1</v>
      </c>
      <c r="F629">
        <v>1</v>
      </c>
      <c r="G629">
        <v>1</v>
      </c>
      <c r="H629">
        <v>2</v>
      </c>
      <c r="I629" t="s">
        <v>1348</v>
      </c>
      <c r="J629" t="s">
        <v>1349</v>
      </c>
      <c r="K629" t="s">
        <v>1350</v>
      </c>
      <c r="L629">
        <v>1368</v>
      </c>
      <c r="N629">
        <v>1011</v>
      </c>
      <c r="O629" t="s">
        <v>926</v>
      </c>
      <c r="P629" t="s">
        <v>926</v>
      </c>
      <c r="Q629">
        <v>1</v>
      </c>
      <c r="X629">
        <v>0.9</v>
      </c>
      <c r="Y629">
        <v>0</v>
      </c>
      <c r="Z629">
        <v>139.91999999999999</v>
      </c>
      <c r="AA629">
        <v>0</v>
      </c>
      <c r="AB629">
        <v>0</v>
      </c>
      <c r="AC629">
        <v>0</v>
      </c>
      <c r="AD629">
        <v>1</v>
      </c>
      <c r="AE629">
        <v>0</v>
      </c>
      <c r="AF629" t="s">
        <v>3</v>
      </c>
      <c r="AG629">
        <v>0.9</v>
      </c>
      <c r="AH629">
        <v>2</v>
      </c>
      <c r="AI629">
        <v>72317348</v>
      </c>
      <c r="AJ629">
        <v>576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</row>
    <row r="630" spans="1:44" x14ac:dyDescent="0.2">
      <c r="A630">
        <f>ROW(Source!A588)</f>
        <v>588</v>
      </c>
      <c r="B630">
        <v>72317349</v>
      </c>
      <c r="C630">
        <v>72317343</v>
      </c>
      <c r="D630">
        <v>70618739</v>
      </c>
      <c r="E630">
        <v>1</v>
      </c>
      <c r="F630">
        <v>1</v>
      </c>
      <c r="G630">
        <v>1</v>
      </c>
      <c r="H630">
        <v>2</v>
      </c>
      <c r="I630" t="s">
        <v>1342</v>
      </c>
      <c r="J630" t="s">
        <v>1343</v>
      </c>
      <c r="K630" t="s">
        <v>1344</v>
      </c>
      <c r="L630">
        <v>1368</v>
      </c>
      <c r="N630">
        <v>1011</v>
      </c>
      <c r="O630" t="s">
        <v>926</v>
      </c>
      <c r="P630" t="s">
        <v>926</v>
      </c>
      <c r="Q630">
        <v>1</v>
      </c>
      <c r="X630">
        <v>23.1</v>
      </c>
      <c r="Y630">
        <v>0</v>
      </c>
      <c r="Z630">
        <v>22.02</v>
      </c>
      <c r="AA630">
        <v>0</v>
      </c>
      <c r="AB630">
        <v>0</v>
      </c>
      <c r="AC630">
        <v>0</v>
      </c>
      <c r="AD630">
        <v>1</v>
      </c>
      <c r="AE630">
        <v>0</v>
      </c>
      <c r="AF630" t="s">
        <v>3</v>
      </c>
      <c r="AG630">
        <v>23.1</v>
      </c>
      <c r="AH630">
        <v>2</v>
      </c>
      <c r="AI630">
        <v>72317349</v>
      </c>
      <c r="AJ630">
        <v>577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</row>
    <row r="631" spans="1:44" x14ac:dyDescent="0.2">
      <c r="A631">
        <f>ROW(Source!A588)</f>
        <v>588</v>
      </c>
      <c r="B631">
        <v>72317350</v>
      </c>
      <c r="C631">
        <v>72317343</v>
      </c>
      <c r="D631">
        <v>70618766</v>
      </c>
      <c r="E631">
        <v>1</v>
      </c>
      <c r="F631">
        <v>1</v>
      </c>
      <c r="G631">
        <v>1</v>
      </c>
      <c r="H631">
        <v>2</v>
      </c>
      <c r="I631" t="s">
        <v>1086</v>
      </c>
      <c r="J631" t="s">
        <v>1087</v>
      </c>
      <c r="K631" t="s">
        <v>1088</v>
      </c>
      <c r="L631">
        <v>1368</v>
      </c>
      <c r="N631">
        <v>1011</v>
      </c>
      <c r="O631" t="s">
        <v>926</v>
      </c>
      <c r="P631" t="s">
        <v>926</v>
      </c>
      <c r="Q631">
        <v>1</v>
      </c>
      <c r="X631">
        <v>0.4</v>
      </c>
      <c r="Y631">
        <v>0</v>
      </c>
      <c r="Z631">
        <v>2445.0500000000002</v>
      </c>
      <c r="AA631">
        <v>393.89</v>
      </c>
      <c r="AB631">
        <v>0</v>
      </c>
      <c r="AC631">
        <v>0</v>
      </c>
      <c r="AD631">
        <v>1</v>
      </c>
      <c r="AE631">
        <v>0</v>
      </c>
      <c r="AF631" t="s">
        <v>3</v>
      </c>
      <c r="AG631">
        <v>0.4</v>
      </c>
      <c r="AH631">
        <v>2</v>
      </c>
      <c r="AI631">
        <v>72317350</v>
      </c>
      <c r="AJ631">
        <v>578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</row>
    <row r="632" spans="1:44" x14ac:dyDescent="0.2">
      <c r="A632">
        <f>ROW(Source!A588)</f>
        <v>588</v>
      </c>
      <c r="B632">
        <v>72317351</v>
      </c>
      <c r="C632">
        <v>72317343</v>
      </c>
      <c r="D632">
        <v>70567763</v>
      </c>
      <c r="E632">
        <v>1</v>
      </c>
      <c r="F632">
        <v>1</v>
      </c>
      <c r="G632">
        <v>1</v>
      </c>
      <c r="H632">
        <v>3</v>
      </c>
      <c r="I632" t="s">
        <v>1064</v>
      </c>
      <c r="J632" t="s">
        <v>1065</v>
      </c>
      <c r="K632" t="s">
        <v>1066</v>
      </c>
      <c r="L632">
        <v>1339</v>
      </c>
      <c r="N632">
        <v>1007</v>
      </c>
      <c r="O632" t="s">
        <v>231</v>
      </c>
      <c r="P632" t="s">
        <v>231</v>
      </c>
      <c r="Q632">
        <v>1</v>
      </c>
      <c r="X632">
        <v>0.02</v>
      </c>
      <c r="Y632">
        <v>35.71</v>
      </c>
      <c r="Z632">
        <v>0</v>
      </c>
      <c r="AA632">
        <v>0</v>
      </c>
      <c r="AB632">
        <v>0</v>
      </c>
      <c r="AC632">
        <v>0</v>
      </c>
      <c r="AD632">
        <v>1</v>
      </c>
      <c r="AE632">
        <v>0</v>
      </c>
      <c r="AF632" t="s">
        <v>3</v>
      </c>
      <c r="AG632">
        <v>0.02</v>
      </c>
      <c r="AH632">
        <v>2</v>
      </c>
      <c r="AI632">
        <v>72317351</v>
      </c>
      <c r="AJ632">
        <v>579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</row>
    <row r="633" spans="1:44" x14ac:dyDescent="0.2">
      <c r="A633">
        <f>ROW(Source!A588)</f>
        <v>588</v>
      </c>
      <c r="B633">
        <v>72317352</v>
      </c>
      <c r="C633">
        <v>72317343</v>
      </c>
      <c r="D633">
        <v>70568056</v>
      </c>
      <c r="E633">
        <v>1</v>
      </c>
      <c r="F633">
        <v>1</v>
      </c>
      <c r="G633">
        <v>1</v>
      </c>
      <c r="H633">
        <v>3</v>
      </c>
      <c r="I633" t="s">
        <v>1089</v>
      </c>
      <c r="J633" t="s">
        <v>1090</v>
      </c>
      <c r="K633" t="s">
        <v>1091</v>
      </c>
      <c r="L633">
        <v>1346</v>
      </c>
      <c r="N633">
        <v>1009</v>
      </c>
      <c r="O633" t="s">
        <v>443</v>
      </c>
      <c r="P633" t="s">
        <v>443</v>
      </c>
      <c r="Q633">
        <v>1</v>
      </c>
      <c r="X633">
        <v>0.2</v>
      </c>
      <c r="Y633">
        <v>92.16</v>
      </c>
      <c r="Z633">
        <v>0</v>
      </c>
      <c r="AA633">
        <v>0</v>
      </c>
      <c r="AB633">
        <v>0</v>
      </c>
      <c r="AC633">
        <v>0</v>
      </c>
      <c r="AD633">
        <v>1</v>
      </c>
      <c r="AE633">
        <v>0</v>
      </c>
      <c r="AF633" t="s">
        <v>3</v>
      </c>
      <c r="AG633">
        <v>0.2</v>
      </c>
      <c r="AH633">
        <v>2</v>
      </c>
      <c r="AI633">
        <v>72317352</v>
      </c>
      <c r="AJ633">
        <v>580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</row>
    <row r="634" spans="1:44" x14ac:dyDescent="0.2">
      <c r="A634">
        <f>ROW(Source!A588)</f>
        <v>588</v>
      </c>
      <c r="B634">
        <v>72317353</v>
      </c>
      <c r="C634">
        <v>72317343</v>
      </c>
      <c r="D634">
        <v>70570411</v>
      </c>
      <c r="E634">
        <v>1</v>
      </c>
      <c r="F634">
        <v>1</v>
      </c>
      <c r="G634">
        <v>1</v>
      </c>
      <c r="H634">
        <v>3</v>
      </c>
      <c r="I634" t="s">
        <v>1032</v>
      </c>
      <c r="J634" t="s">
        <v>1033</v>
      </c>
      <c r="K634" t="s">
        <v>1034</v>
      </c>
      <c r="L634">
        <v>1346</v>
      </c>
      <c r="N634">
        <v>1009</v>
      </c>
      <c r="O634" t="s">
        <v>443</v>
      </c>
      <c r="P634" t="s">
        <v>443</v>
      </c>
      <c r="Q634">
        <v>1</v>
      </c>
      <c r="X634">
        <v>0.01</v>
      </c>
      <c r="Y634">
        <v>56.11</v>
      </c>
      <c r="Z634">
        <v>0</v>
      </c>
      <c r="AA634">
        <v>0</v>
      </c>
      <c r="AB634">
        <v>0</v>
      </c>
      <c r="AC634">
        <v>0</v>
      </c>
      <c r="AD634">
        <v>1</v>
      </c>
      <c r="AE634">
        <v>0</v>
      </c>
      <c r="AF634" t="s">
        <v>3</v>
      </c>
      <c r="AG634">
        <v>0.01</v>
      </c>
      <c r="AH634">
        <v>2</v>
      </c>
      <c r="AI634">
        <v>72317353</v>
      </c>
      <c r="AJ634">
        <v>581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</row>
    <row r="635" spans="1:44" x14ac:dyDescent="0.2">
      <c r="A635">
        <f>ROW(Source!A588)</f>
        <v>588</v>
      </c>
      <c r="B635">
        <v>72317354</v>
      </c>
      <c r="C635">
        <v>72317343</v>
      </c>
      <c r="D635">
        <v>70587182</v>
      </c>
      <c r="E635">
        <v>1</v>
      </c>
      <c r="F635">
        <v>1</v>
      </c>
      <c r="G635">
        <v>1</v>
      </c>
      <c r="H635">
        <v>3</v>
      </c>
      <c r="I635" t="s">
        <v>441</v>
      </c>
      <c r="J635" t="s">
        <v>444</v>
      </c>
      <c r="K635" t="s">
        <v>442</v>
      </c>
      <c r="L635">
        <v>1346</v>
      </c>
      <c r="N635">
        <v>1009</v>
      </c>
      <c r="O635" t="s">
        <v>443</v>
      </c>
      <c r="P635" t="s">
        <v>443</v>
      </c>
      <c r="Q635">
        <v>1</v>
      </c>
      <c r="X635">
        <v>0.05</v>
      </c>
      <c r="Y635">
        <v>60.6</v>
      </c>
      <c r="Z635">
        <v>0</v>
      </c>
      <c r="AA635">
        <v>0</v>
      </c>
      <c r="AB635">
        <v>0</v>
      </c>
      <c r="AC635">
        <v>0</v>
      </c>
      <c r="AD635">
        <v>1</v>
      </c>
      <c r="AE635">
        <v>0</v>
      </c>
      <c r="AF635" t="s">
        <v>3</v>
      </c>
      <c r="AG635">
        <v>0.05</v>
      </c>
      <c r="AH635">
        <v>2</v>
      </c>
      <c r="AI635">
        <v>72317354</v>
      </c>
      <c r="AJ635">
        <v>582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</row>
    <row r="636" spans="1:44" x14ac:dyDescent="0.2">
      <c r="A636">
        <f>ROW(Source!A588)</f>
        <v>588</v>
      </c>
      <c r="B636">
        <v>72317355</v>
      </c>
      <c r="C636">
        <v>72317343</v>
      </c>
      <c r="D636">
        <v>70496909</v>
      </c>
      <c r="E636">
        <v>118</v>
      </c>
      <c r="F636">
        <v>1</v>
      </c>
      <c r="G636">
        <v>1</v>
      </c>
      <c r="H636">
        <v>3</v>
      </c>
      <c r="I636" t="s">
        <v>1401</v>
      </c>
      <c r="J636" t="s">
        <v>3</v>
      </c>
      <c r="K636" t="s">
        <v>1402</v>
      </c>
      <c r="L636">
        <v>1371</v>
      </c>
      <c r="N636">
        <v>1013</v>
      </c>
      <c r="O636" t="s">
        <v>118</v>
      </c>
      <c r="P636" t="s">
        <v>118</v>
      </c>
      <c r="Q636">
        <v>1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1</v>
      </c>
      <c r="AD636">
        <v>0</v>
      </c>
      <c r="AE636">
        <v>0</v>
      </c>
      <c r="AF636" t="s">
        <v>3</v>
      </c>
      <c r="AG636">
        <v>0</v>
      </c>
      <c r="AH636">
        <v>3</v>
      </c>
      <c r="AI636">
        <v>-1</v>
      </c>
      <c r="AJ636" t="s">
        <v>3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</row>
    <row r="637" spans="1:44" x14ac:dyDescent="0.2">
      <c r="A637">
        <f>ROW(Source!A588)</f>
        <v>588</v>
      </c>
      <c r="B637">
        <v>72317356</v>
      </c>
      <c r="C637">
        <v>72317343</v>
      </c>
      <c r="D637">
        <v>70496942</v>
      </c>
      <c r="E637">
        <v>118</v>
      </c>
      <c r="F637">
        <v>1</v>
      </c>
      <c r="G637">
        <v>1</v>
      </c>
      <c r="H637">
        <v>3</v>
      </c>
      <c r="I637" t="s">
        <v>1414</v>
      </c>
      <c r="J637" t="s">
        <v>3</v>
      </c>
      <c r="K637" t="s">
        <v>1451</v>
      </c>
      <c r="L637">
        <v>1371</v>
      </c>
      <c r="N637">
        <v>1013</v>
      </c>
      <c r="O637" t="s">
        <v>118</v>
      </c>
      <c r="P637" t="s">
        <v>118</v>
      </c>
      <c r="Q637">
        <v>1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1</v>
      </c>
      <c r="AD637">
        <v>0</v>
      </c>
      <c r="AE637">
        <v>0</v>
      </c>
      <c r="AF637" t="s">
        <v>3</v>
      </c>
      <c r="AG637">
        <v>0</v>
      </c>
      <c r="AH637">
        <v>3</v>
      </c>
      <c r="AI637">
        <v>-1</v>
      </c>
      <c r="AJ637" t="s">
        <v>3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</row>
    <row r="638" spans="1:44" x14ac:dyDescent="0.2">
      <c r="A638">
        <f>ROW(Source!A589)</f>
        <v>589</v>
      </c>
      <c r="B638">
        <v>72311777</v>
      </c>
      <c r="C638">
        <v>72311772</v>
      </c>
      <c r="D638">
        <v>70491023</v>
      </c>
      <c r="E638">
        <v>118</v>
      </c>
      <c r="F638">
        <v>1</v>
      </c>
      <c r="G638">
        <v>1</v>
      </c>
      <c r="H638">
        <v>1</v>
      </c>
      <c r="I638" t="s">
        <v>1079</v>
      </c>
      <c r="J638" t="s">
        <v>3</v>
      </c>
      <c r="K638" t="s">
        <v>1080</v>
      </c>
      <c r="L638">
        <v>1191</v>
      </c>
      <c r="N638">
        <v>1013</v>
      </c>
      <c r="O638" t="s">
        <v>922</v>
      </c>
      <c r="P638" t="s">
        <v>922</v>
      </c>
      <c r="Q638">
        <v>1</v>
      </c>
      <c r="X638">
        <v>14</v>
      </c>
      <c r="Y638">
        <v>0</v>
      </c>
      <c r="Z638">
        <v>0</v>
      </c>
      <c r="AA638">
        <v>0</v>
      </c>
      <c r="AB638">
        <v>393.89</v>
      </c>
      <c r="AC638">
        <v>0</v>
      </c>
      <c r="AD638">
        <v>1</v>
      </c>
      <c r="AE638">
        <v>1</v>
      </c>
      <c r="AF638" t="s">
        <v>3</v>
      </c>
      <c r="AG638">
        <v>14</v>
      </c>
      <c r="AH638">
        <v>2</v>
      </c>
      <c r="AI638">
        <v>72311773</v>
      </c>
      <c r="AJ638">
        <v>583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</row>
    <row r="639" spans="1:44" x14ac:dyDescent="0.2">
      <c r="A639">
        <f>ROW(Source!A589)</f>
        <v>589</v>
      </c>
      <c r="B639">
        <v>72311778</v>
      </c>
      <c r="C639">
        <v>72311772</v>
      </c>
      <c r="D639">
        <v>70491200</v>
      </c>
      <c r="E639">
        <v>118</v>
      </c>
      <c r="F639">
        <v>1</v>
      </c>
      <c r="G639">
        <v>1</v>
      </c>
      <c r="H639">
        <v>1</v>
      </c>
      <c r="I639" t="s">
        <v>920</v>
      </c>
      <c r="J639" t="s">
        <v>3</v>
      </c>
      <c r="K639" t="s">
        <v>921</v>
      </c>
      <c r="L639">
        <v>1191</v>
      </c>
      <c r="N639">
        <v>1013</v>
      </c>
      <c r="O639" t="s">
        <v>922</v>
      </c>
      <c r="P639" t="s">
        <v>922</v>
      </c>
      <c r="Q639">
        <v>1</v>
      </c>
      <c r="X639">
        <v>9.8000000000000007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1</v>
      </c>
      <c r="AE639">
        <v>2</v>
      </c>
      <c r="AF639" t="s">
        <v>3</v>
      </c>
      <c r="AG639">
        <v>9.8000000000000007</v>
      </c>
      <c r="AH639">
        <v>2</v>
      </c>
      <c r="AI639">
        <v>72311774</v>
      </c>
      <c r="AJ639">
        <v>584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</row>
    <row r="640" spans="1:44" x14ac:dyDescent="0.2">
      <c r="A640">
        <f>ROW(Source!A589)</f>
        <v>589</v>
      </c>
      <c r="B640">
        <v>72311779</v>
      </c>
      <c r="C640">
        <v>72311772</v>
      </c>
      <c r="D640">
        <v>70618538</v>
      </c>
      <c r="E640">
        <v>1</v>
      </c>
      <c r="F640">
        <v>1</v>
      </c>
      <c r="G640">
        <v>1</v>
      </c>
      <c r="H640">
        <v>2</v>
      </c>
      <c r="I640" t="s">
        <v>1081</v>
      </c>
      <c r="J640" t="s">
        <v>1082</v>
      </c>
      <c r="K640" t="s">
        <v>1083</v>
      </c>
      <c r="L640">
        <v>1368</v>
      </c>
      <c r="N640">
        <v>1011</v>
      </c>
      <c r="O640" t="s">
        <v>926</v>
      </c>
      <c r="P640" t="s">
        <v>926</v>
      </c>
      <c r="Q640">
        <v>1</v>
      </c>
      <c r="X640">
        <v>2.8</v>
      </c>
      <c r="Y640">
        <v>0</v>
      </c>
      <c r="Z640">
        <v>1601.67</v>
      </c>
      <c r="AA640">
        <v>529.11</v>
      </c>
      <c r="AB640">
        <v>0</v>
      </c>
      <c r="AC640">
        <v>0</v>
      </c>
      <c r="AD640">
        <v>1</v>
      </c>
      <c r="AE640">
        <v>0</v>
      </c>
      <c r="AF640" t="s">
        <v>3</v>
      </c>
      <c r="AG640">
        <v>2.8</v>
      </c>
      <c r="AH640">
        <v>2</v>
      </c>
      <c r="AI640">
        <v>72311775</v>
      </c>
      <c r="AJ640">
        <v>585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</row>
    <row r="641" spans="1:44" x14ac:dyDescent="0.2">
      <c r="A641">
        <f>ROW(Source!A589)</f>
        <v>589</v>
      </c>
      <c r="B641">
        <v>72311780</v>
      </c>
      <c r="C641">
        <v>72311772</v>
      </c>
      <c r="D641">
        <v>70618767</v>
      </c>
      <c r="E641">
        <v>1</v>
      </c>
      <c r="F641">
        <v>1</v>
      </c>
      <c r="G641">
        <v>1</v>
      </c>
      <c r="H641">
        <v>2</v>
      </c>
      <c r="I641" t="s">
        <v>944</v>
      </c>
      <c r="J641" t="s">
        <v>945</v>
      </c>
      <c r="K641" t="s">
        <v>946</v>
      </c>
      <c r="L641">
        <v>1368</v>
      </c>
      <c r="N641">
        <v>1011</v>
      </c>
      <c r="O641" t="s">
        <v>926</v>
      </c>
      <c r="P641" t="s">
        <v>926</v>
      </c>
      <c r="Q641">
        <v>1</v>
      </c>
      <c r="X641">
        <v>7</v>
      </c>
      <c r="Y641">
        <v>0</v>
      </c>
      <c r="Z641">
        <v>404.41</v>
      </c>
      <c r="AA641">
        <v>393.89</v>
      </c>
      <c r="AB641">
        <v>0</v>
      </c>
      <c r="AC641">
        <v>0</v>
      </c>
      <c r="AD641">
        <v>1</v>
      </c>
      <c r="AE641">
        <v>0</v>
      </c>
      <c r="AF641" t="s">
        <v>3</v>
      </c>
      <c r="AG641">
        <v>7</v>
      </c>
      <c r="AH641">
        <v>2</v>
      </c>
      <c r="AI641">
        <v>72311776</v>
      </c>
      <c r="AJ641">
        <v>586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</row>
    <row r="642" spans="1:44" x14ac:dyDescent="0.2">
      <c r="A642">
        <f>ROW(Source!A625)</f>
        <v>625</v>
      </c>
      <c r="B642">
        <v>72320028</v>
      </c>
      <c r="C642">
        <v>72311781</v>
      </c>
      <c r="D642">
        <v>70491007</v>
      </c>
      <c r="E642">
        <v>118</v>
      </c>
      <c r="F642">
        <v>1</v>
      </c>
      <c r="G642">
        <v>1</v>
      </c>
      <c r="H642">
        <v>1</v>
      </c>
      <c r="I642" t="s">
        <v>1071</v>
      </c>
      <c r="J642" t="s">
        <v>3</v>
      </c>
      <c r="K642" t="s">
        <v>1072</v>
      </c>
      <c r="L642">
        <v>1191</v>
      </c>
      <c r="N642">
        <v>1013</v>
      </c>
      <c r="O642" t="s">
        <v>922</v>
      </c>
      <c r="P642" t="s">
        <v>922</v>
      </c>
      <c r="Q642">
        <v>1</v>
      </c>
      <c r="X642">
        <v>2.2799999999999998</v>
      </c>
      <c r="Y642">
        <v>0</v>
      </c>
      <c r="Z642">
        <v>0</v>
      </c>
      <c r="AA642">
        <v>0</v>
      </c>
      <c r="AB642">
        <v>363.03</v>
      </c>
      <c r="AC642">
        <v>0</v>
      </c>
      <c r="AD642">
        <v>1</v>
      </c>
      <c r="AE642">
        <v>1</v>
      </c>
      <c r="AF642" t="s">
        <v>3</v>
      </c>
      <c r="AG642">
        <v>2.2799999999999998</v>
      </c>
      <c r="AH642">
        <v>2</v>
      </c>
      <c r="AI642">
        <v>72320028</v>
      </c>
      <c r="AJ642">
        <v>587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</row>
    <row r="643" spans="1:44" x14ac:dyDescent="0.2">
      <c r="A643">
        <f>ROW(Source!A625)</f>
        <v>625</v>
      </c>
      <c r="B643">
        <v>72320029</v>
      </c>
      <c r="C643">
        <v>72311781</v>
      </c>
      <c r="D643">
        <v>70491200</v>
      </c>
      <c r="E643">
        <v>118</v>
      </c>
      <c r="F643">
        <v>1</v>
      </c>
      <c r="G643">
        <v>1</v>
      </c>
      <c r="H643">
        <v>1</v>
      </c>
      <c r="I643" t="s">
        <v>920</v>
      </c>
      <c r="J643" t="s">
        <v>3</v>
      </c>
      <c r="K643" t="s">
        <v>921</v>
      </c>
      <c r="L643">
        <v>1191</v>
      </c>
      <c r="N643">
        <v>1013</v>
      </c>
      <c r="O643" t="s">
        <v>922</v>
      </c>
      <c r="P643" t="s">
        <v>922</v>
      </c>
      <c r="Q643">
        <v>1</v>
      </c>
      <c r="X643">
        <v>0.74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1</v>
      </c>
      <c r="AE643">
        <v>2</v>
      </c>
      <c r="AF643" t="s">
        <v>3</v>
      </c>
      <c r="AG643">
        <v>0.74</v>
      </c>
      <c r="AH643">
        <v>2</v>
      </c>
      <c r="AI643">
        <v>72320029</v>
      </c>
      <c r="AJ643">
        <v>588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</row>
    <row r="644" spans="1:44" x14ac:dyDescent="0.2">
      <c r="A644">
        <f>ROW(Source!A625)</f>
        <v>625</v>
      </c>
      <c r="B644">
        <v>72320030</v>
      </c>
      <c r="C644">
        <v>72311781</v>
      </c>
      <c r="D644">
        <v>70618307</v>
      </c>
      <c r="E644">
        <v>1</v>
      </c>
      <c r="F644">
        <v>1</v>
      </c>
      <c r="G644">
        <v>1</v>
      </c>
      <c r="H644">
        <v>2</v>
      </c>
      <c r="I644" t="s">
        <v>938</v>
      </c>
      <c r="J644" t="s">
        <v>939</v>
      </c>
      <c r="K644" t="s">
        <v>940</v>
      </c>
      <c r="L644">
        <v>1368</v>
      </c>
      <c r="N644">
        <v>1011</v>
      </c>
      <c r="O644" t="s">
        <v>926</v>
      </c>
      <c r="P644" t="s">
        <v>926</v>
      </c>
      <c r="Q644">
        <v>1</v>
      </c>
      <c r="X644">
        <v>0.74</v>
      </c>
      <c r="Y644">
        <v>0</v>
      </c>
      <c r="Z644">
        <v>994.01</v>
      </c>
      <c r="AA644">
        <v>452.68</v>
      </c>
      <c r="AB644">
        <v>0</v>
      </c>
      <c r="AC644">
        <v>0</v>
      </c>
      <c r="AD644">
        <v>1</v>
      </c>
      <c r="AE644">
        <v>0</v>
      </c>
      <c r="AF644" t="s">
        <v>3</v>
      </c>
      <c r="AG644">
        <v>0.74</v>
      </c>
      <c r="AH644">
        <v>2</v>
      </c>
      <c r="AI644">
        <v>72320030</v>
      </c>
      <c r="AJ644">
        <v>589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</row>
    <row r="645" spans="1:44" x14ac:dyDescent="0.2">
      <c r="A645">
        <f>ROW(Source!A625)</f>
        <v>625</v>
      </c>
      <c r="B645">
        <v>72320031</v>
      </c>
      <c r="C645">
        <v>72311781</v>
      </c>
      <c r="D645">
        <v>70496871</v>
      </c>
      <c r="E645">
        <v>118</v>
      </c>
      <c r="F645">
        <v>1</v>
      </c>
      <c r="G645">
        <v>1</v>
      </c>
      <c r="H645">
        <v>3</v>
      </c>
      <c r="I645" t="s">
        <v>1380</v>
      </c>
      <c r="J645" t="s">
        <v>3</v>
      </c>
      <c r="K645" t="s">
        <v>1381</v>
      </c>
      <c r="L645">
        <v>1301</v>
      </c>
      <c r="N645">
        <v>1003</v>
      </c>
      <c r="O645" t="s">
        <v>113</v>
      </c>
      <c r="P645" t="s">
        <v>113</v>
      </c>
      <c r="Q645">
        <v>1</v>
      </c>
      <c r="X645">
        <v>102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 t="s">
        <v>3</v>
      </c>
      <c r="AG645">
        <v>102</v>
      </c>
      <c r="AH645">
        <v>3</v>
      </c>
      <c r="AI645">
        <v>-1</v>
      </c>
      <c r="AJ645" t="s">
        <v>3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</row>
    <row r="646" spans="1:44" x14ac:dyDescent="0.2">
      <c r="A646">
        <f>ROW(Source!A627)</f>
        <v>627</v>
      </c>
      <c r="B646">
        <v>72311794</v>
      </c>
      <c r="C646">
        <v>72311787</v>
      </c>
      <c r="D646">
        <v>68776437</v>
      </c>
      <c r="E646">
        <v>117</v>
      </c>
      <c r="F646">
        <v>1</v>
      </c>
      <c r="G646">
        <v>1</v>
      </c>
      <c r="H646">
        <v>1</v>
      </c>
      <c r="I646" t="s">
        <v>1079</v>
      </c>
      <c r="J646" t="s">
        <v>3</v>
      </c>
      <c r="K646" t="s">
        <v>1080</v>
      </c>
      <c r="L646">
        <v>1191</v>
      </c>
      <c r="N646">
        <v>1013</v>
      </c>
      <c r="O646" t="s">
        <v>922</v>
      </c>
      <c r="P646" t="s">
        <v>922</v>
      </c>
      <c r="Q646">
        <v>1</v>
      </c>
      <c r="X646">
        <v>71.67</v>
      </c>
      <c r="Y646">
        <v>0</v>
      </c>
      <c r="Z646">
        <v>0</v>
      </c>
      <c r="AA646">
        <v>0</v>
      </c>
      <c r="AB646">
        <v>366.4</v>
      </c>
      <c r="AC646">
        <v>0</v>
      </c>
      <c r="AD646">
        <v>1</v>
      </c>
      <c r="AE646">
        <v>1</v>
      </c>
      <c r="AF646" t="s">
        <v>3</v>
      </c>
      <c r="AG646">
        <v>71.67</v>
      </c>
      <c r="AH646">
        <v>2</v>
      </c>
      <c r="AI646">
        <v>72311788</v>
      </c>
      <c r="AJ646">
        <v>591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</row>
    <row r="647" spans="1:44" x14ac:dyDescent="0.2">
      <c r="A647">
        <f>ROW(Source!A627)</f>
        <v>627</v>
      </c>
      <c r="B647">
        <v>72311795</v>
      </c>
      <c r="C647">
        <v>72311787</v>
      </c>
      <c r="D647">
        <v>68776608</v>
      </c>
      <c r="E647">
        <v>117</v>
      </c>
      <c r="F647">
        <v>1</v>
      </c>
      <c r="G647">
        <v>1</v>
      </c>
      <c r="H647">
        <v>1</v>
      </c>
      <c r="I647" t="s">
        <v>920</v>
      </c>
      <c r="J647" t="s">
        <v>3</v>
      </c>
      <c r="K647" t="s">
        <v>921</v>
      </c>
      <c r="L647">
        <v>1191</v>
      </c>
      <c r="N647">
        <v>1013</v>
      </c>
      <c r="O647" t="s">
        <v>922</v>
      </c>
      <c r="P647" t="s">
        <v>922</v>
      </c>
      <c r="Q647">
        <v>1</v>
      </c>
      <c r="X647">
        <v>0.03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1</v>
      </c>
      <c r="AE647">
        <v>2</v>
      </c>
      <c r="AF647" t="s">
        <v>3</v>
      </c>
      <c r="AG647">
        <v>0.03</v>
      </c>
      <c r="AH647">
        <v>2</v>
      </c>
      <c r="AI647">
        <v>72311789</v>
      </c>
      <c r="AJ647">
        <v>592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</row>
    <row r="648" spans="1:44" x14ac:dyDescent="0.2">
      <c r="A648">
        <f>ROW(Source!A627)</f>
        <v>627</v>
      </c>
      <c r="B648">
        <v>72311796</v>
      </c>
      <c r="C648">
        <v>72311787</v>
      </c>
      <c r="D648">
        <v>68783152</v>
      </c>
      <c r="E648">
        <v>1</v>
      </c>
      <c r="F648">
        <v>1</v>
      </c>
      <c r="G648">
        <v>1</v>
      </c>
      <c r="H648">
        <v>2</v>
      </c>
      <c r="I648" t="s">
        <v>1073</v>
      </c>
      <c r="J648" t="s">
        <v>1074</v>
      </c>
      <c r="K648" t="s">
        <v>1075</v>
      </c>
      <c r="L648">
        <v>1368</v>
      </c>
      <c r="N648">
        <v>1011</v>
      </c>
      <c r="O648" t="s">
        <v>926</v>
      </c>
      <c r="P648" t="s">
        <v>926</v>
      </c>
      <c r="Q648">
        <v>1</v>
      </c>
      <c r="X648">
        <v>0.03</v>
      </c>
      <c r="Y648">
        <v>0</v>
      </c>
      <c r="Z648">
        <v>1726.24</v>
      </c>
      <c r="AA648">
        <v>492.17</v>
      </c>
      <c r="AB648">
        <v>0</v>
      </c>
      <c r="AC648">
        <v>0</v>
      </c>
      <c r="AD648">
        <v>1</v>
      </c>
      <c r="AE648">
        <v>0</v>
      </c>
      <c r="AF648" t="s">
        <v>3</v>
      </c>
      <c r="AG648">
        <v>0.03</v>
      </c>
      <c r="AH648">
        <v>2</v>
      </c>
      <c r="AI648">
        <v>72311790</v>
      </c>
      <c r="AJ648">
        <v>593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</row>
    <row r="649" spans="1:44" x14ac:dyDescent="0.2">
      <c r="A649">
        <f>ROW(Source!A627)</f>
        <v>627</v>
      </c>
      <c r="B649">
        <v>72311797</v>
      </c>
      <c r="C649">
        <v>72311787</v>
      </c>
      <c r="D649">
        <v>68783292</v>
      </c>
      <c r="E649">
        <v>1</v>
      </c>
      <c r="F649">
        <v>1</v>
      </c>
      <c r="G649">
        <v>1</v>
      </c>
      <c r="H649">
        <v>2</v>
      </c>
      <c r="I649" t="s">
        <v>1092</v>
      </c>
      <c r="J649" t="s">
        <v>1093</v>
      </c>
      <c r="K649" t="s">
        <v>1094</v>
      </c>
      <c r="L649">
        <v>1368</v>
      </c>
      <c r="N649">
        <v>1011</v>
      </c>
      <c r="O649" t="s">
        <v>926</v>
      </c>
      <c r="P649" t="s">
        <v>926</v>
      </c>
      <c r="Q649">
        <v>1</v>
      </c>
      <c r="X649">
        <v>21.1</v>
      </c>
      <c r="Y649">
        <v>0</v>
      </c>
      <c r="Z649">
        <v>8.84</v>
      </c>
      <c r="AA649">
        <v>0</v>
      </c>
      <c r="AB649">
        <v>0</v>
      </c>
      <c r="AC649">
        <v>0</v>
      </c>
      <c r="AD649">
        <v>1</v>
      </c>
      <c r="AE649">
        <v>0</v>
      </c>
      <c r="AF649" t="s">
        <v>3</v>
      </c>
      <c r="AG649">
        <v>21.1</v>
      </c>
      <c r="AH649">
        <v>2</v>
      </c>
      <c r="AI649">
        <v>72311791</v>
      </c>
      <c r="AJ649">
        <v>594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</row>
    <row r="650" spans="1:44" x14ac:dyDescent="0.2">
      <c r="A650">
        <f>ROW(Source!A627)</f>
        <v>627</v>
      </c>
      <c r="B650">
        <v>72311798</v>
      </c>
      <c r="C650">
        <v>72311787</v>
      </c>
      <c r="D650">
        <v>68853831</v>
      </c>
      <c r="E650">
        <v>1</v>
      </c>
      <c r="F650">
        <v>1</v>
      </c>
      <c r="G650">
        <v>1</v>
      </c>
      <c r="H650">
        <v>3</v>
      </c>
      <c r="I650" t="s">
        <v>1095</v>
      </c>
      <c r="J650" t="s">
        <v>1096</v>
      </c>
      <c r="K650" t="s">
        <v>1097</v>
      </c>
      <c r="L650">
        <v>1346</v>
      </c>
      <c r="N650">
        <v>1009</v>
      </c>
      <c r="O650" t="s">
        <v>443</v>
      </c>
      <c r="P650" t="s">
        <v>443</v>
      </c>
      <c r="Q650">
        <v>1</v>
      </c>
      <c r="X650">
        <v>22.2</v>
      </c>
      <c r="Y650">
        <v>61.7</v>
      </c>
      <c r="Z650">
        <v>0</v>
      </c>
      <c r="AA650">
        <v>0</v>
      </c>
      <c r="AB650">
        <v>0</v>
      </c>
      <c r="AC650">
        <v>0</v>
      </c>
      <c r="AD650">
        <v>1</v>
      </c>
      <c r="AE650">
        <v>0</v>
      </c>
      <c r="AF650" t="s">
        <v>3</v>
      </c>
      <c r="AG650">
        <v>22.2</v>
      </c>
      <c r="AH650">
        <v>2</v>
      </c>
      <c r="AI650">
        <v>72311792</v>
      </c>
      <c r="AJ650">
        <v>595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</row>
    <row r="651" spans="1:44" x14ac:dyDescent="0.2">
      <c r="A651">
        <f>ROW(Source!A627)</f>
        <v>627</v>
      </c>
      <c r="B651">
        <v>72311799</v>
      </c>
      <c r="C651">
        <v>72311787</v>
      </c>
      <c r="D651">
        <v>68858915</v>
      </c>
      <c r="E651">
        <v>1</v>
      </c>
      <c r="F651">
        <v>1</v>
      </c>
      <c r="G651">
        <v>1</v>
      </c>
      <c r="H651">
        <v>3</v>
      </c>
      <c r="I651" t="s">
        <v>1098</v>
      </c>
      <c r="J651" t="s">
        <v>1099</v>
      </c>
      <c r="K651" t="s">
        <v>1100</v>
      </c>
      <c r="L651">
        <v>1348</v>
      </c>
      <c r="N651">
        <v>1009</v>
      </c>
      <c r="O651" t="s">
        <v>236</v>
      </c>
      <c r="P651" t="s">
        <v>236</v>
      </c>
      <c r="Q651">
        <v>1000</v>
      </c>
      <c r="X651">
        <v>5.1999999999999998E-2</v>
      </c>
      <c r="Y651">
        <v>55898.18</v>
      </c>
      <c r="Z651">
        <v>0</v>
      </c>
      <c r="AA651">
        <v>0</v>
      </c>
      <c r="AB651">
        <v>0</v>
      </c>
      <c r="AC651">
        <v>0</v>
      </c>
      <c r="AD651">
        <v>1</v>
      </c>
      <c r="AE651">
        <v>0</v>
      </c>
      <c r="AF651" t="s">
        <v>3</v>
      </c>
      <c r="AG651">
        <v>5.1999999999999998E-2</v>
      </c>
      <c r="AH651">
        <v>2</v>
      </c>
      <c r="AI651">
        <v>72311793</v>
      </c>
      <c r="AJ651">
        <v>596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</row>
    <row r="652" spans="1:44" x14ac:dyDescent="0.2">
      <c r="A652">
        <f>ROW(Source!A627)</f>
        <v>627</v>
      </c>
      <c r="B652">
        <v>72311800</v>
      </c>
      <c r="C652">
        <v>72311787</v>
      </c>
      <c r="D652">
        <v>68782119</v>
      </c>
      <c r="E652">
        <v>117</v>
      </c>
      <c r="F652">
        <v>1</v>
      </c>
      <c r="G652">
        <v>1</v>
      </c>
      <c r="H652">
        <v>3</v>
      </c>
      <c r="I652" t="s">
        <v>1403</v>
      </c>
      <c r="J652" t="s">
        <v>3</v>
      </c>
      <c r="K652" t="s">
        <v>1404</v>
      </c>
      <c r="L652">
        <v>1301</v>
      </c>
      <c r="N652">
        <v>1003</v>
      </c>
      <c r="O652" t="s">
        <v>113</v>
      </c>
      <c r="P652" t="s">
        <v>113</v>
      </c>
      <c r="Q652">
        <v>1</v>
      </c>
      <c r="X652">
        <v>110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 t="s">
        <v>3</v>
      </c>
      <c r="AG652">
        <v>110</v>
      </c>
      <c r="AH652">
        <v>3</v>
      </c>
      <c r="AI652">
        <v>-1</v>
      </c>
      <c r="AJ652" t="s">
        <v>3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</row>
    <row r="653" spans="1:44" x14ac:dyDescent="0.2">
      <c r="A653">
        <f>ROW(Source!A628)</f>
        <v>628</v>
      </c>
      <c r="B653">
        <v>72311814</v>
      </c>
      <c r="C653">
        <v>72311801</v>
      </c>
      <c r="D653">
        <v>68776431</v>
      </c>
      <c r="E653">
        <v>117</v>
      </c>
      <c r="F653">
        <v>1</v>
      </c>
      <c r="G653">
        <v>1</v>
      </c>
      <c r="H653">
        <v>1</v>
      </c>
      <c r="I653" t="s">
        <v>1101</v>
      </c>
      <c r="J653" t="s">
        <v>3</v>
      </c>
      <c r="K653" t="s">
        <v>1102</v>
      </c>
      <c r="L653">
        <v>1191</v>
      </c>
      <c r="N653">
        <v>1013</v>
      </c>
      <c r="O653" t="s">
        <v>922</v>
      </c>
      <c r="P653" t="s">
        <v>922</v>
      </c>
      <c r="Q653">
        <v>1</v>
      </c>
      <c r="X653">
        <v>1.54</v>
      </c>
      <c r="Y653">
        <v>0</v>
      </c>
      <c r="Z653">
        <v>0</v>
      </c>
      <c r="AA653">
        <v>0</v>
      </c>
      <c r="AB653">
        <v>358.19</v>
      </c>
      <c r="AC653">
        <v>0</v>
      </c>
      <c r="AD653">
        <v>1</v>
      </c>
      <c r="AE653">
        <v>1</v>
      </c>
      <c r="AF653" t="s">
        <v>3</v>
      </c>
      <c r="AG653">
        <v>1.54</v>
      </c>
      <c r="AH653">
        <v>2</v>
      </c>
      <c r="AI653">
        <v>72311802</v>
      </c>
      <c r="AJ653">
        <v>597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</row>
    <row r="654" spans="1:44" x14ac:dyDescent="0.2">
      <c r="A654">
        <f>ROW(Source!A628)</f>
        <v>628</v>
      </c>
      <c r="B654">
        <v>72311815</v>
      </c>
      <c r="C654">
        <v>72311801</v>
      </c>
      <c r="D654">
        <v>68776608</v>
      </c>
      <c r="E654">
        <v>117</v>
      </c>
      <c r="F654">
        <v>1</v>
      </c>
      <c r="G654">
        <v>1</v>
      </c>
      <c r="H654">
        <v>1</v>
      </c>
      <c r="I654" t="s">
        <v>920</v>
      </c>
      <c r="J654" t="s">
        <v>3</v>
      </c>
      <c r="K654" t="s">
        <v>921</v>
      </c>
      <c r="L654">
        <v>1191</v>
      </c>
      <c r="N654">
        <v>1013</v>
      </c>
      <c r="O654" t="s">
        <v>922</v>
      </c>
      <c r="P654" t="s">
        <v>922</v>
      </c>
      <c r="Q654">
        <v>1</v>
      </c>
      <c r="X654">
        <v>0.48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1</v>
      </c>
      <c r="AE654">
        <v>2</v>
      </c>
      <c r="AF654" t="s">
        <v>3</v>
      </c>
      <c r="AG654">
        <v>0.48</v>
      </c>
      <c r="AH654">
        <v>2</v>
      </c>
      <c r="AI654">
        <v>72311803</v>
      </c>
      <c r="AJ654">
        <v>598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</row>
    <row r="655" spans="1:44" x14ac:dyDescent="0.2">
      <c r="A655">
        <f>ROW(Source!A628)</f>
        <v>628</v>
      </c>
      <c r="B655">
        <v>72311816</v>
      </c>
      <c r="C655">
        <v>72311801</v>
      </c>
      <c r="D655">
        <v>68783152</v>
      </c>
      <c r="E655">
        <v>1</v>
      </c>
      <c r="F655">
        <v>1</v>
      </c>
      <c r="G655">
        <v>1</v>
      </c>
      <c r="H655">
        <v>2</v>
      </c>
      <c r="I655" t="s">
        <v>1073</v>
      </c>
      <c r="J655" t="s">
        <v>1074</v>
      </c>
      <c r="K655" t="s">
        <v>1075</v>
      </c>
      <c r="L655">
        <v>1368</v>
      </c>
      <c r="N655">
        <v>1011</v>
      </c>
      <c r="O655" t="s">
        <v>926</v>
      </c>
      <c r="P655" t="s">
        <v>926</v>
      </c>
      <c r="Q655">
        <v>1</v>
      </c>
      <c r="X655">
        <v>0.25</v>
      </c>
      <c r="Y655">
        <v>0</v>
      </c>
      <c r="Z655">
        <v>1726.24</v>
      </c>
      <c r="AA655">
        <v>492.17</v>
      </c>
      <c r="AB655">
        <v>0</v>
      </c>
      <c r="AC655">
        <v>0</v>
      </c>
      <c r="AD655">
        <v>1</v>
      </c>
      <c r="AE655">
        <v>0</v>
      </c>
      <c r="AF655" t="s">
        <v>3</v>
      </c>
      <c r="AG655">
        <v>0.25</v>
      </c>
      <c r="AH655">
        <v>2</v>
      </c>
      <c r="AI655">
        <v>72311804</v>
      </c>
      <c r="AJ655">
        <v>599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</row>
    <row r="656" spans="1:44" x14ac:dyDescent="0.2">
      <c r="A656">
        <f>ROW(Source!A628)</f>
        <v>628</v>
      </c>
      <c r="B656">
        <v>72311817</v>
      </c>
      <c r="C656">
        <v>72311801</v>
      </c>
      <c r="D656">
        <v>68784047</v>
      </c>
      <c r="E656">
        <v>1</v>
      </c>
      <c r="F656">
        <v>1</v>
      </c>
      <c r="G656">
        <v>1</v>
      </c>
      <c r="H656">
        <v>2</v>
      </c>
      <c r="I656" t="s">
        <v>978</v>
      </c>
      <c r="J656" t="s">
        <v>979</v>
      </c>
      <c r="K656" t="s">
        <v>980</v>
      </c>
      <c r="L656">
        <v>1368</v>
      </c>
      <c r="N656">
        <v>1011</v>
      </c>
      <c r="O656" t="s">
        <v>926</v>
      </c>
      <c r="P656" t="s">
        <v>926</v>
      </c>
      <c r="Q656">
        <v>1</v>
      </c>
      <c r="X656">
        <v>0.23</v>
      </c>
      <c r="Y656">
        <v>0</v>
      </c>
      <c r="Z656">
        <v>683.1</v>
      </c>
      <c r="AA656">
        <v>366.4</v>
      </c>
      <c r="AB656">
        <v>0</v>
      </c>
      <c r="AC656">
        <v>0</v>
      </c>
      <c r="AD656">
        <v>1</v>
      </c>
      <c r="AE656">
        <v>0</v>
      </c>
      <c r="AF656" t="s">
        <v>3</v>
      </c>
      <c r="AG656">
        <v>0.23</v>
      </c>
      <c r="AH656">
        <v>2</v>
      </c>
      <c r="AI656">
        <v>72311805</v>
      </c>
      <c r="AJ656">
        <v>600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</row>
    <row r="657" spans="1:44" x14ac:dyDescent="0.2">
      <c r="A657">
        <f>ROW(Source!A628)</f>
        <v>628</v>
      </c>
      <c r="B657">
        <v>72311818</v>
      </c>
      <c r="C657">
        <v>72311801</v>
      </c>
      <c r="D657">
        <v>68784205</v>
      </c>
      <c r="E657">
        <v>1</v>
      </c>
      <c r="F657">
        <v>1</v>
      </c>
      <c r="G657">
        <v>1</v>
      </c>
      <c r="H657">
        <v>2</v>
      </c>
      <c r="I657" t="s">
        <v>981</v>
      </c>
      <c r="J657" t="s">
        <v>982</v>
      </c>
      <c r="K657" t="s">
        <v>983</v>
      </c>
      <c r="L657">
        <v>1368</v>
      </c>
      <c r="N657">
        <v>1011</v>
      </c>
      <c r="O657" t="s">
        <v>926</v>
      </c>
      <c r="P657" t="s">
        <v>926</v>
      </c>
      <c r="Q657">
        <v>1</v>
      </c>
      <c r="X657">
        <v>0.01</v>
      </c>
      <c r="Y657">
        <v>0</v>
      </c>
      <c r="Z657">
        <v>4.3499999999999996</v>
      </c>
      <c r="AA657">
        <v>0</v>
      </c>
      <c r="AB657">
        <v>0</v>
      </c>
      <c r="AC657">
        <v>0</v>
      </c>
      <c r="AD657">
        <v>1</v>
      </c>
      <c r="AE657">
        <v>0</v>
      </c>
      <c r="AF657" t="s">
        <v>3</v>
      </c>
      <c r="AG657">
        <v>0.01</v>
      </c>
      <c r="AH657">
        <v>2</v>
      </c>
      <c r="AI657">
        <v>72311806</v>
      </c>
      <c r="AJ657">
        <v>601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</row>
    <row r="658" spans="1:44" x14ac:dyDescent="0.2">
      <c r="A658">
        <f>ROW(Source!A628)</f>
        <v>628</v>
      </c>
      <c r="B658">
        <v>72311819</v>
      </c>
      <c r="C658">
        <v>72311801</v>
      </c>
      <c r="D658">
        <v>68784243</v>
      </c>
      <c r="E658">
        <v>1</v>
      </c>
      <c r="F658">
        <v>1</v>
      </c>
      <c r="G658">
        <v>1</v>
      </c>
      <c r="H658">
        <v>2</v>
      </c>
      <c r="I658" t="s">
        <v>941</v>
      </c>
      <c r="J658" t="s">
        <v>942</v>
      </c>
      <c r="K658" t="s">
        <v>943</v>
      </c>
      <c r="L658">
        <v>1368</v>
      </c>
      <c r="N658">
        <v>1011</v>
      </c>
      <c r="O658" t="s">
        <v>926</v>
      </c>
      <c r="P658" t="s">
        <v>926</v>
      </c>
      <c r="Q658">
        <v>1</v>
      </c>
      <c r="X658">
        <v>0.41</v>
      </c>
      <c r="Y658">
        <v>0</v>
      </c>
      <c r="Z658">
        <v>43.62</v>
      </c>
      <c r="AA658">
        <v>0</v>
      </c>
      <c r="AB658">
        <v>0</v>
      </c>
      <c r="AC658">
        <v>0</v>
      </c>
      <c r="AD658">
        <v>1</v>
      </c>
      <c r="AE658">
        <v>0</v>
      </c>
      <c r="AF658" t="s">
        <v>3</v>
      </c>
      <c r="AG658">
        <v>0.41</v>
      </c>
      <c r="AH658">
        <v>2</v>
      </c>
      <c r="AI658">
        <v>72311807</v>
      </c>
      <c r="AJ658">
        <v>602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</row>
    <row r="659" spans="1:44" x14ac:dyDescent="0.2">
      <c r="A659">
        <f>ROW(Source!A628)</f>
        <v>628</v>
      </c>
      <c r="B659">
        <v>72311820</v>
      </c>
      <c r="C659">
        <v>72311801</v>
      </c>
      <c r="D659">
        <v>68849298</v>
      </c>
      <c r="E659">
        <v>1</v>
      </c>
      <c r="F659">
        <v>1</v>
      </c>
      <c r="G659">
        <v>1</v>
      </c>
      <c r="H659">
        <v>3</v>
      </c>
      <c r="I659" t="s">
        <v>984</v>
      </c>
      <c r="J659" t="s">
        <v>985</v>
      </c>
      <c r="K659" t="s">
        <v>986</v>
      </c>
      <c r="L659">
        <v>1339</v>
      </c>
      <c r="N659">
        <v>1007</v>
      </c>
      <c r="O659" t="s">
        <v>231</v>
      </c>
      <c r="P659" t="s">
        <v>231</v>
      </c>
      <c r="Q659">
        <v>1</v>
      </c>
      <c r="X659">
        <v>1.4999999999999999E-2</v>
      </c>
      <c r="Y659">
        <v>111.09</v>
      </c>
      <c r="Z659">
        <v>0</v>
      </c>
      <c r="AA659">
        <v>0</v>
      </c>
      <c r="AB659">
        <v>0</v>
      </c>
      <c r="AC659">
        <v>0</v>
      </c>
      <c r="AD659">
        <v>1</v>
      </c>
      <c r="AE659">
        <v>0</v>
      </c>
      <c r="AF659" t="s">
        <v>3</v>
      </c>
      <c r="AG659">
        <v>1.4999999999999999E-2</v>
      </c>
      <c r="AH659">
        <v>2</v>
      </c>
      <c r="AI659">
        <v>72311808</v>
      </c>
      <c r="AJ659">
        <v>603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</row>
    <row r="660" spans="1:44" x14ac:dyDescent="0.2">
      <c r="A660">
        <f>ROW(Source!A628)</f>
        <v>628</v>
      </c>
      <c r="B660">
        <v>72311821</v>
      </c>
      <c r="C660">
        <v>72311801</v>
      </c>
      <c r="D660">
        <v>68849302</v>
      </c>
      <c r="E660">
        <v>1</v>
      </c>
      <c r="F660">
        <v>1</v>
      </c>
      <c r="G660">
        <v>1</v>
      </c>
      <c r="H660">
        <v>3</v>
      </c>
      <c r="I660" t="s">
        <v>987</v>
      </c>
      <c r="J660" t="s">
        <v>988</v>
      </c>
      <c r="K660" t="s">
        <v>989</v>
      </c>
      <c r="L660">
        <v>1346</v>
      </c>
      <c r="N660">
        <v>1009</v>
      </c>
      <c r="O660" t="s">
        <v>443</v>
      </c>
      <c r="P660" t="s">
        <v>443</v>
      </c>
      <c r="Q660">
        <v>1</v>
      </c>
      <c r="X660">
        <v>3.5</v>
      </c>
      <c r="Y660">
        <v>41.38</v>
      </c>
      <c r="Z660">
        <v>0</v>
      </c>
      <c r="AA660">
        <v>0</v>
      </c>
      <c r="AB660">
        <v>0</v>
      </c>
      <c r="AC660">
        <v>0</v>
      </c>
      <c r="AD660">
        <v>1</v>
      </c>
      <c r="AE660">
        <v>0</v>
      </c>
      <c r="AF660" t="s">
        <v>3</v>
      </c>
      <c r="AG660">
        <v>3.5</v>
      </c>
      <c r="AH660">
        <v>2</v>
      </c>
      <c r="AI660">
        <v>72311809</v>
      </c>
      <c r="AJ660">
        <v>604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</row>
    <row r="661" spans="1:44" x14ac:dyDescent="0.2">
      <c r="A661">
        <f>ROW(Source!A628)</f>
        <v>628</v>
      </c>
      <c r="B661">
        <v>72311822</v>
      </c>
      <c r="C661">
        <v>72311801</v>
      </c>
      <c r="D661">
        <v>68851323</v>
      </c>
      <c r="E661">
        <v>1</v>
      </c>
      <c r="F661">
        <v>1</v>
      </c>
      <c r="G661">
        <v>1</v>
      </c>
      <c r="H661">
        <v>3</v>
      </c>
      <c r="I661" t="s">
        <v>951</v>
      </c>
      <c r="J661" t="s">
        <v>952</v>
      </c>
      <c r="K661" t="s">
        <v>953</v>
      </c>
      <c r="L661">
        <v>1383</v>
      </c>
      <c r="N661">
        <v>1013</v>
      </c>
      <c r="O661" t="s">
        <v>954</v>
      </c>
      <c r="P661" t="s">
        <v>954</v>
      </c>
      <c r="Q661">
        <v>1</v>
      </c>
      <c r="X661">
        <v>0.16200000000000001</v>
      </c>
      <c r="Y661">
        <v>9.35</v>
      </c>
      <c r="Z661">
        <v>0</v>
      </c>
      <c r="AA661">
        <v>0</v>
      </c>
      <c r="AB661">
        <v>0</v>
      </c>
      <c r="AC661">
        <v>0</v>
      </c>
      <c r="AD661">
        <v>1</v>
      </c>
      <c r="AE661">
        <v>0</v>
      </c>
      <c r="AF661" t="s">
        <v>3</v>
      </c>
      <c r="AG661">
        <v>0.16200000000000001</v>
      </c>
      <c r="AH661">
        <v>2</v>
      </c>
      <c r="AI661">
        <v>72311810</v>
      </c>
      <c r="AJ661">
        <v>605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</row>
    <row r="662" spans="1:44" x14ac:dyDescent="0.2">
      <c r="A662">
        <f>ROW(Source!A628)</f>
        <v>628</v>
      </c>
      <c r="B662">
        <v>72311823</v>
      </c>
      <c r="C662">
        <v>72311801</v>
      </c>
      <c r="D662">
        <v>68852066</v>
      </c>
      <c r="E662">
        <v>1</v>
      </c>
      <c r="F662">
        <v>1</v>
      </c>
      <c r="G662">
        <v>1</v>
      </c>
      <c r="H662">
        <v>3</v>
      </c>
      <c r="I662" t="s">
        <v>955</v>
      </c>
      <c r="J662" t="s">
        <v>956</v>
      </c>
      <c r="K662" t="s">
        <v>957</v>
      </c>
      <c r="L662">
        <v>1346</v>
      </c>
      <c r="N662">
        <v>1009</v>
      </c>
      <c r="O662" t="s">
        <v>443</v>
      </c>
      <c r="P662" t="s">
        <v>443</v>
      </c>
      <c r="Q662">
        <v>1</v>
      </c>
      <c r="X662">
        <v>0.09</v>
      </c>
      <c r="Y662">
        <v>155.63</v>
      </c>
      <c r="Z662">
        <v>0</v>
      </c>
      <c r="AA662">
        <v>0</v>
      </c>
      <c r="AB662">
        <v>0</v>
      </c>
      <c r="AC662">
        <v>0</v>
      </c>
      <c r="AD662">
        <v>1</v>
      </c>
      <c r="AE662">
        <v>0</v>
      </c>
      <c r="AF662" t="s">
        <v>3</v>
      </c>
      <c r="AG662">
        <v>0.09</v>
      </c>
      <c r="AH662">
        <v>2</v>
      </c>
      <c r="AI662">
        <v>72311811</v>
      </c>
      <c r="AJ662">
        <v>606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</row>
    <row r="663" spans="1:44" x14ac:dyDescent="0.2">
      <c r="A663">
        <f>ROW(Source!A628)</f>
        <v>628</v>
      </c>
      <c r="B663">
        <v>72311824</v>
      </c>
      <c r="C663">
        <v>72311801</v>
      </c>
      <c r="D663">
        <v>68854405</v>
      </c>
      <c r="E663">
        <v>1</v>
      </c>
      <c r="F663">
        <v>1</v>
      </c>
      <c r="G663">
        <v>1</v>
      </c>
      <c r="H663">
        <v>3</v>
      </c>
      <c r="I663" t="s">
        <v>1103</v>
      </c>
      <c r="J663" t="s">
        <v>1104</v>
      </c>
      <c r="K663" t="s">
        <v>1105</v>
      </c>
      <c r="L663">
        <v>1339</v>
      </c>
      <c r="N663">
        <v>1007</v>
      </c>
      <c r="O663" t="s">
        <v>231</v>
      </c>
      <c r="P663" t="s">
        <v>231</v>
      </c>
      <c r="Q663">
        <v>1</v>
      </c>
      <c r="X663">
        <v>0.02</v>
      </c>
      <c r="Y663">
        <v>565.20000000000005</v>
      </c>
      <c r="Z663">
        <v>0</v>
      </c>
      <c r="AA663">
        <v>0</v>
      </c>
      <c r="AB663">
        <v>0</v>
      </c>
      <c r="AC663">
        <v>0</v>
      </c>
      <c r="AD663">
        <v>1</v>
      </c>
      <c r="AE663">
        <v>0</v>
      </c>
      <c r="AF663" t="s">
        <v>3</v>
      </c>
      <c r="AG663">
        <v>0.02</v>
      </c>
      <c r="AH663">
        <v>2</v>
      </c>
      <c r="AI663">
        <v>72311812</v>
      </c>
      <c r="AJ663">
        <v>607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</row>
    <row r="664" spans="1:44" x14ac:dyDescent="0.2">
      <c r="A664">
        <f>ROW(Source!A628)</f>
        <v>628</v>
      </c>
      <c r="B664">
        <v>72311825</v>
      </c>
      <c r="C664">
        <v>72311801</v>
      </c>
      <c r="D664">
        <v>68854889</v>
      </c>
      <c r="E664">
        <v>1</v>
      </c>
      <c r="F664">
        <v>1</v>
      </c>
      <c r="G664">
        <v>1</v>
      </c>
      <c r="H664">
        <v>3</v>
      </c>
      <c r="I664" t="s">
        <v>1106</v>
      </c>
      <c r="J664" t="s">
        <v>1107</v>
      </c>
      <c r="K664" t="s">
        <v>1108</v>
      </c>
      <c r="L664">
        <v>1339</v>
      </c>
      <c r="N664">
        <v>1007</v>
      </c>
      <c r="O664" t="s">
        <v>231</v>
      </c>
      <c r="P664" t="s">
        <v>231</v>
      </c>
      <c r="Q664">
        <v>1</v>
      </c>
      <c r="X664">
        <v>1E-3</v>
      </c>
      <c r="Y664">
        <v>4442.71</v>
      </c>
      <c r="Z664">
        <v>0</v>
      </c>
      <c r="AA664">
        <v>0</v>
      </c>
      <c r="AB664">
        <v>0</v>
      </c>
      <c r="AC664">
        <v>0</v>
      </c>
      <c r="AD664">
        <v>1</v>
      </c>
      <c r="AE664">
        <v>0</v>
      </c>
      <c r="AF664" t="s">
        <v>3</v>
      </c>
      <c r="AG664">
        <v>1E-3</v>
      </c>
      <c r="AH664">
        <v>2</v>
      </c>
      <c r="AI664">
        <v>72311813</v>
      </c>
      <c r="AJ664">
        <v>608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</row>
    <row r="665" spans="1:44" x14ac:dyDescent="0.2">
      <c r="A665">
        <f>ROW(Source!A628)</f>
        <v>628</v>
      </c>
      <c r="B665">
        <v>72311826</v>
      </c>
      <c r="C665">
        <v>72311801</v>
      </c>
      <c r="D665">
        <v>68777942</v>
      </c>
      <c r="E665">
        <v>117</v>
      </c>
      <c r="F665">
        <v>1</v>
      </c>
      <c r="G665">
        <v>1</v>
      </c>
      <c r="H665">
        <v>3</v>
      </c>
      <c r="I665" t="s">
        <v>1405</v>
      </c>
      <c r="J665" t="s">
        <v>3</v>
      </c>
      <c r="K665" t="s">
        <v>1406</v>
      </c>
      <c r="L665">
        <v>1339</v>
      </c>
      <c r="N665">
        <v>1007</v>
      </c>
      <c r="O665" t="s">
        <v>231</v>
      </c>
      <c r="P665" t="s">
        <v>231</v>
      </c>
      <c r="Q665">
        <v>1</v>
      </c>
      <c r="X665">
        <v>0.04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 t="s">
        <v>3</v>
      </c>
      <c r="AG665">
        <v>0.04</v>
      </c>
      <c r="AH665">
        <v>3</v>
      </c>
      <c r="AI665">
        <v>-1</v>
      </c>
      <c r="AJ665" t="s">
        <v>3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</row>
    <row r="666" spans="1:44" x14ac:dyDescent="0.2">
      <c r="A666">
        <f>ROW(Source!A628)</f>
        <v>628</v>
      </c>
      <c r="B666">
        <v>72311827</v>
      </c>
      <c r="C666">
        <v>72311801</v>
      </c>
      <c r="D666">
        <v>68781078</v>
      </c>
      <c r="E666">
        <v>117</v>
      </c>
      <c r="F666">
        <v>1</v>
      </c>
      <c r="G666">
        <v>1</v>
      </c>
      <c r="H666">
        <v>3</v>
      </c>
      <c r="I666" t="s">
        <v>1407</v>
      </c>
      <c r="J666" t="s">
        <v>3</v>
      </c>
      <c r="K666" t="s">
        <v>1408</v>
      </c>
      <c r="L666">
        <v>1371</v>
      </c>
      <c r="N666">
        <v>1013</v>
      </c>
      <c r="O666" t="s">
        <v>118</v>
      </c>
      <c r="P666" t="s">
        <v>118</v>
      </c>
      <c r="Q666">
        <v>1</v>
      </c>
      <c r="X666">
        <v>1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 t="s">
        <v>3</v>
      </c>
      <c r="AG666">
        <v>1</v>
      </c>
      <c r="AH666">
        <v>3</v>
      </c>
      <c r="AI666">
        <v>-1</v>
      </c>
      <c r="AJ666" t="s">
        <v>3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</row>
    <row r="667" spans="1:44" x14ac:dyDescent="0.2">
      <c r="A667">
        <f>ROW(Source!A628)</f>
        <v>628</v>
      </c>
      <c r="B667">
        <v>72311828</v>
      </c>
      <c r="C667">
        <v>72311801</v>
      </c>
      <c r="D667">
        <v>68781097</v>
      </c>
      <c r="E667">
        <v>117</v>
      </c>
      <c r="F667">
        <v>1</v>
      </c>
      <c r="G667">
        <v>1</v>
      </c>
      <c r="H667">
        <v>3</v>
      </c>
      <c r="I667" t="s">
        <v>1409</v>
      </c>
      <c r="J667" t="s">
        <v>3</v>
      </c>
      <c r="K667" t="s">
        <v>1410</v>
      </c>
      <c r="L667">
        <v>1377</v>
      </c>
      <c r="N667">
        <v>1013</v>
      </c>
      <c r="O667" t="s">
        <v>1411</v>
      </c>
      <c r="P667" t="s">
        <v>1411</v>
      </c>
      <c r="Q667">
        <v>1</v>
      </c>
      <c r="X667">
        <v>1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 t="s">
        <v>3</v>
      </c>
      <c r="AG667">
        <v>1</v>
      </c>
      <c r="AH667">
        <v>3</v>
      </c>
      <c r="AI667">
        <v>-1</v>
      </c>
      <c r="AJ667" t="s">
        <v>3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</row>
    <row r="668" spans="1:44" x14ac:dyDescent="0.2">
      <c r="A668">
        <f>ROW(Source!A630)</f>
        <v>630</v>
      </c>
      <c r="B668">
        <v>72311836</v>
      </c>
      <c r="C668">
        <v>72311830</v>
      </c>
      <c r="D668">
        <v>68776460</v>
      </c>
      <c r="E668">
        <v>117</v>
      </c>
      <c r="F668">
        <v>1</v>
      </c>
      <c r="G668">
        <v>1</v>
      </c>
      <c r="H668">
        <v>1</v>
      </c>
      <c r="I668" t="s">
        <v>1010</v>
      </c>
      <c r="J668" t="s">
        <v>3</v>
      </c>
      <c r="K668" t="s">
        <v>1011</v>
      </c>
      <c r="L668">
        <v>1191</v>
      </c>
      <c r="N668">
        <v>1013</v>
      </c>
      <c r="O668" t="s">
        <v>922</v>
      </c>
      <c r="P668" t="s">
        <v>922</v>
      </c>
      <c r="Q668">
        <v>1</v>
      </c>
      <c r="X668">
        <v>5.7</v>
      </c>
      <c r="Y668">
        <v>0</v>
      </c>
      <c r="Z668">
        <v>0</v>
      </c>
      <c r="AA668">
        <v>0</v>
      </c>
      <c r="AB668">
        <v>404.68</v>
      </c>
      <c r="AC668">
        <v>0</v>
      </c>
      <c r="AD668">
        <v>1</v>
      </c>
      <c r="AE668">
        <v>1</v>
      </c>
      <c r="AF668" t="s">
        <v>3</v>
      </c>
      <c r="AG668">
        <v>5.7</v>
      </c>
      <c r="AH668">
        <v>2</v>
      </c>
      <c r="AI668">
        <v>72311831</v>
      </c>
      <c r="AJ668">
        <v>609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</row>
    <row r="669" spans="1:44" x14ac:dyDescent="0.2">
      <c r="A669">
        <f>ROW(Source!A630)</f>
        <v>630</v>
      </c>
      <c r="B669">
        <v>72311837</v>
      </c>
      <c r="C669">
        <v>72311830</v>
      </c>
      <c r="D669">
        <v>68783264</v>
      </c>
      <c r="E669">
        <v>1</v>
      </c>
      <c r="F669">
        <v>1</v>
      </c>
      <c r="G669">
        <v>1</v>
      </c>
      <c r="H669">
        <v>2</v>
      </c>
      <c r="I669" t="s">
        <v>1012</v>
      </c>
      <c r="J669" t="s">
        <v>1013</v>
      </c>
      <c r="K669" t="s">
        <v>1014</v>
      </c>
      <c r="L669">
        <v>1368</v>
      </c>
      <c r="N669">
        <v>1011</v>
      </c>
      <c r="O669" t="s">
        <v>926</v>
      </c>
      <c r="P669" t="s">
        <v>926</v>
      </c>
      <c r="Q669">
        <v>1</v>
      </c>
      <c r="X669">
        <v>0.9</v>
      </c>
      <c r="Y669">
        <v>0</v>
      </c>
      <c r="Z669">
        <v>345.9</v>
      </c>
      <c r="AA669">
        <v>0</v>
      </c>
      <c r="AB669">
        <v>0</v>
      </c>
      <c r="AC669">
        <v>0</v>
      </c>
      <c r="AD669">
        <v>1</v>
      </c>
      <c r="AE669">
        <v>0</v>
      </c>
      <c r="AF669" t="s">
        <v>3</v>
      </c>
      <c r="AG669">
        <v>0.9</v>
      </c>
      <c r="AH669">
        <v>2</v>
      </c>
      <c r="AI669">
        <v>72311832</v>
      </c>
      <c r="AJ669">
        <v>610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</row>
    <row r="670" spans="1:44" x14ac:dyDescent="0.2">
      <c r="A670">
        <f>ROW(Source!A630)</f>
        <v>630</v>
      </c>
      <c r="B670">
        <v>72311838</v>
      </c>
      <c r="C670">
        <v>72311830</v>
      </c>
      <c r="D670">
        <v>68784085</v>
      </c>
      <c r="E670">
        <v>1</v>
      </c>
      <c r="F670">
        <v>1</v>
      </c>
      <c r="G670">
        <v>1</v>
      </c>
      <c r="H670">
        <v>2</v>
      </c>
      <c r="I670" t="s">
        <v>1015</v>
      </c>
      <c r="J670" t="s">
        <v>1016</v>
      </c>
      <c r="K670" t="s">
        <v>1017</v>
      </c>
      <c r="L670">
        <v>1368</v>
      </c>
      <c r="N670">
        <v>1011</v>
      </c>
      <c r="O670" t="s">
        <v>926</v>
      </c>
      <c r="P670" t="s">
        <v>926</v>
      </c>
      <c r="Q670">
        <v>1</v>
      </c>
      <c r="X670">
        <v>0.48</v>
      </c>
      <c r="Y670">
        <v>0</v>
      </c>
      <c r="Z670">
        <v>27.13</v>
      </c>
      <c r="AA670">
        <v>0</v>
      </c>
      <c r="AB670">
        <v>0</v>
      </c>
      <c r="AC670">
        <v>0</v>
      </c>
      <c r="AD670">
        <v>1</v>
      </c>
      <c r="AE670">
        <v>0</v>
      </c>
      <c r="AF670" t="s">
        <v>3</v>
      </c>
      <c r="AG670">
        <v>0.48</v>
      </c>
      <c r="AH670">
        <v>2</v>
      </c>
      <c r="AI670">
        <v>72311833</v>
      </c>
      <c r="AJ670">
        <v>611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</row>
    <row r="671" spans="1:44" x14ac:dyDescent="0.2">
      <c r="A671">
        <f>ROW(Source!A630)</f>
        <v>630</v>
      </c>
      <c r="B671">
        <v>72311839</v>
      </c>
      <c r="C671">
        <v>72311830</v>
      </c>
      <c r="D671">
        <v>68782110</v>
      </c>
      <c r="E671">
        <v>117</v>
      </c>
      <c r="F671">
        <v>1</v>
      </c>
      <c r="G671">
        <v>1</v>
      </c>
      <c r="H671">
        <v>3</v>
      </c>
      <c r="I671" t="s">
        <v>1380</v>
      </c>
      <c r="J671" t="s">
        <v>3</v>
      </c>
      <c r="K671" t="s">
        <v>1381</v>
      </c>
      <c r="L671">
        <v>1301</v>
      </c>
      <c r="N671">
        <v>1003</v>
      </c>
      <c r="O671" t="s">
        <v>113</v>
      </c>
      <c r="P671" t="s">
        <v>113</v>
      </c>
      <c r="Q671">
        <v>1</v>
      </c>
      <c r="X671">
        <v>100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 t="s">
        <v>3</v>
      </c>
      <c r="AG671">
        <v>100</v>
      </c>
      <c r="AH671">
        <v>3</v>
      </c>
      <c r="AI671">
        <v>-1</v>
      </c>
      <c r="AJ671" t="s">
        <v>3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</row>
    <row r="672" spans="1:44" x14ac:dyDescent="0.2">
      <c r="A672">
        <f>ROW(Source!A630)</f>
        <v>630</v>
      </c>
      <c r="B672">
        <v>72311840</v>
      </c>
      <c r="C672">
        <v>72311830</v>
      </c>
      <c r="D672">
        <v>68894955</v>
      </c>
      <c r="E672">
        <v>1</v>
      </c>
      <c r="F672">
        <v>1</v>
      </c>
      <c r="G672">
        <v>1</v>
      </c>
      <c r="H672">
        <v>3</v>
      </c>
      <c r="I672" t="s">
        <v>1018</v>
      </c>
      <c r="J672" t="s">
        <v>1019</v>
      </c>
      <c r="K672" t="s">
        <v>1020</v>
      </c>
      <c r="L672">
        <v>1371</v>
      </c>
      <c r="N672">
        <v>1013</v>
      </c>
      <c r="O672" t="s">
        <v>118</v>
      </c>
      <c r="P672" t="s">
        <v>118</v>
      </c>
      <c r="Q672">
        <v>1</v>
      </c>
      <c r="X672">
        <v>0.2</v>
      </c>
      <c r="Y672">
        <v>68.48</v>
      </c>
      <c r="Z672">
        <v>0</v>
      </c>
      <c r="AA672">
        <v>0</v>
      </c>
      <c r="AB672">
        <v>0</v>
      </c>
      <c r="AC672">
        <v>0</v>
      </c>
      <c r="AD672">
        <v>1</v>
      </c>
      <c r="AE672">
        <v>0</v>
      </c>
      <c r="AF672" t="s">
        <v>3</v>
      </c>
      <c r="AG672">
        <v>0.2</v>
      </c>
      <c r="AH672">
        <v>2</v>
      </c>
      <c r="AI672">
        <v>72311835</v>
      </c>
      <c r="AJ672">
        <v>613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</row>
    <row r="673" spans="1:44" x14ac:dyDescent="0.2">
      <c r="A673">
        <f>ROW(Source!A632)</f>
        <v>632</v>
      </c>
      <c r="B673">
        <v>72311857</v>
      </c>
      <c r="C673">
        <v>72311842</v>
      </c>
      <c r="D673">
        <v>68776566</v>
      </c>
      <c r="E673">
        <v>117</v>
      </c>
      <c r="F673">
        <v>1</v>
      </c>
      <c r="G673">
        <v>1</v>
      </c>
      <c r="H673">
        <v>1</v>
      </c>
      <c r="I673" t="s">
        <v>1035</v>
      </c>
      <c r="J673" t="s">
        <v>3</v>
      </c>
      <c r="K673" t="s">
        <v>1036</v>
      </c>
      <c r="L673">
        <v>1369</v>
      </c>
      <c r="N673">
        <v>1013</v>
      </c>
      <c r="O673" t="s">
        <v>1037</v>
      </c>
      <c r="P673" t="s">
        <v>1037</v>
      </c>
      <c r="Q673">
        <v>1</v>
      </c>
      <c r="X673">
        <v>45.66</v>
      </c>
      <c r="Y673">
        <v>0</v>
      </c>
      <c r="Z673">
        <v>0</v>
      </c>
      <c r="AA673">
        <v>0</v>
      </c>
      <c r="AB673">
        <v>298.04000000000002</v>
      </c>
      <c r="AC673">
        <v>0</v>
      </c>
      <c r="AD673">
        <v>1</v>
      </c>
      <c r="AE673">
        <v>1</v>
      </c>
      <c r="AF673" t="s">
        <v>3</v>
      </c>
      <c r="AG673">
        <v>45.66</v>
      </c>
      <c r="AH673">
        <v>2</v>
      </c>
      <c r="AI673">
        <v>72311843</v>
      </c>
      <c r="AJ673">
        <v>614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</row>
    <row r="674" spans="1:44" x14ac:dyDescent="0.2">
      <c r="A674">
        <f>ROW(Source!A632)</f>
        <v>632</v>
      </c>
      <c r="B674">
        <v>72311858</v>
      </c>
      <c r="C674">
        <v>72311842</v>
      </c>
      <c r="D674">
        <v>68776568</v>
      </c>
      <c r="E674">
        <v>117</v>
      </c>
      <c r="F674">
        <v>1</v>
      </c>
      <c r="G674">
        <v>1</v>
      </c>
      <c r="H674">
        <v>1</v>
      </c>
      <c r="I674" t="s">
        <v>1109</v>
      </c>
      <c r="J674" t="s">
        <v>3</v>
      </c>
      <c r="K674" t="s">
        <v>1110</v>
      </c>
      <c r="L674">
        <v>1369</v>
      </c>
      <c r="N674">
        <v>1013</v>
      </c>
      <c r="O674" t="s">
        <v>1037</v>
      </c>
      <c r="P674" t="s">
        <v>1037</v>
      </c>
      <c r="Q674">
        <v>1</v>
      </c>
      <c r="X674">
        <v>135.96</v>
      </c>
      <c r="Y674">
        <v>0</v>
      </c>
      <c r="Z674">
        <v>0</v>
      </c>
      <c r="AA674">
        <v>0</v>
      </c>
      <c r="AB674">
        <v>325.38</v>
      </c>
      <c r="AC674">
        <v>0</v>
      </c>
      <c r="AD674">
        <v>1</v>
      </c>
      <c r="AE674">
        <v>1</v>
      </c>
      <c r="AF674" t="s">
        <v>3</v>
      </c>
      <c r="AG674">
        <v>135.96</v>
      </c>
      <c r="AH674">
        <v>2</v>
      </c>
      <c r="AI674">
        <v>72311844</v>
      </c>
      <c r="AJ674">
        <v>615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</row>
    <row r="675" spans="1:44" x14ac:dyDescent="0.2">
      <c r="A675">
        <f>ROW(Source!A632)</f>
        <v>632</v>
      </c>
      <c r="B675">
        <v>72311859</v>
      </c>
      <c r="C675">
        <v>72311842</v>
      </c>
      <c r="D675">
        <v>68776572</v>
      </c>
      <c r="E675">
        <v>117</v>
      </c>
      <c r="F675">
        <v>1</v>
      </c>
      <c r="G675">
        <v>1</v>
      </c>
      <c r="H675">
        <v>1</v>
      </c>
      <c r="I675" t="s">
        <v>1038</v>
      </c>
      <c r="J675" t="s">
        <v>3</v>
      </c>
      <c r="K675" t="s">
        <v>1039</v>
      </c>
      <c r="L675">
        <v>1369</v>
      </c>
      <c r="N675">
        <v>1013</v>
      </c>
      <c r="O675" t="s">
        <v>1037</v>
      </c>
      <c r="P675" t="s">
        <v>1037</v>
      </c>
      <c r="Q675">
        <v>1</v>
      </c>
      <c r="X675">
        <v>79.31</v>
      </c>
      <c r="Y675">
        <v>0</v>
      </c>
      <c r="Z675">
        <v>0</v>
      </c>
      <c r="AA675">
        <v>0</v>
      </c>
      <c r="AB675">
        <v>366.4</v>
      </c>
      <c r="AC675">
        <v>0</v>
      </c>
      <c r="AD675">
        <v>1</v>
      </c>
      <c r="AE675">
        <v>1</v>
      </c>
      <c r="AF675" t="s">
        <v>3</v>
      </c>
      <c r="AG675">
        <v>79.31</v>
      </c>
      <c r="AH675">
        <v>2</v>
      </c>
      <c r="AI675">
        <v>72311845</v>
      </c>
      <c r="AJ675">
        <v>616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</row>
    <row r="676" spans="1:44" x14ac:dyDescent="0.2">
      <c r="A676">
        <f>ROW(Source!A632)</f>
        <v>632</v>
      </c>
      <c r="B676">
        <v>72311860</v>
      </c>
      <c r="C676">
        <v>72311842</v>
      </c>
      <c r="D676">
        <v>68776576</v>
      </c>
      <c r="E676">
        <v>117</v>
      </c>
      <c r="F676">
        <v>1</v>
      </c>
      <c r="G676">
        <v>1</v>
      </c>
      <c r="H676">
        <v>1</v>
      </c>
      <c r="I676" t="s">
        <v>1084</v>
      </c>
      <c r="J676" t="s">
        <v>3</v>
      </c>
      <c r="K676" t="s">
        <v>1085</v>
      </c>
      <c r="L676">
        <v>1369</v>
      </c>
      <c r="N676">
        <v>1013</v>
      </c>
      <c r="O676" t="s">
        <v>1037</v>
      </c>
      <c r="P676" t="s">
        <v>1037</v>
      </c>
      <c r="Q676">
        <v>1</v>
      </c>
      <c r="X676">
        <v>60.51</v>
      </c>
      <c r="Y676">
        <v>0</v>
      </c>
      <c r="Z676">
        <v>0</v>
      </c>
      <c r="AA676">
        <v>0</v>
      </c>
      <c r="AB676">
        <v>421.08</v>
      </c>
      <c r="AC676">
        <v>0</v>
      </c>
      <c r="AD676">
        <v>1</v>
      </c>
      <c r="AE676">
        <v>1</v>
      </c>
      <c r="AF676" t="s">
        <v>3</v>
      </c>
      <c r="AG676">
        <v>60.51</v>
      </c>
      <c r="AH676">
        <v>2</v>
      </c>
      <c r="AI676">
        <v>72311846</v>
      </c>
      <c r="AJ676">
        <v>617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</row>
    <row r="677" spans="1:44" x14ac:dyDescent="0.2">
      <c r="A677">
        <f>ROW(Source!A632)</f>
        <v>632</v>
      </c>
      <c r="B677">
        <v>72311861</v>
      </c>
      <c r="C677">
        <v>72311842</v>
      </c>
      <c r="D677">
        <v>68776578</v>
      </c>
      <c r="E677">
        <v>117</v>
      </c>
      <c r="F677">
        <v>1</v>
      </c>
      <c r="G677">
        <v>1</v>
      </c>
      <c r="H677">
        <v>1</v>
      </c>
      <c r="I677" t="s">
        <v>1111</v>
      </c>
      <c r="J677" t="s">
        <v>3</v>
      </c>
      <c r="K677" t="s">
        <v>1112</v>
      </c>
      <c r="L677">
        <v>1369</v>
      </c>
      <c r="N677">
        <v>1013</v>
      </c>
      <c r="O677" t="s">
        <v>1037</v>
      </c>
      <c r="P677" t="s">
        <v>1037</v>
      </c>
      <c r="Q677">
        <v>1</v>
      </c>
      <c r="X677">
        <v>46.35</v>
      </c>
      <c r="Y677">
        <v>0</v>
      </c>
      <c r="Z677">
        <v>0</v>
      </c>
      <c r="AA677">
        <v>0</v>
      </c>
      <c r="AB677">
        <v>492.17</v>
      </c>
      <c r="AC677">
        <v>0</v>
      </c>
      <c r="AD677">
        <v>1</v>
      </c>
      <c r="AE677">
        <v>1</v>
      </c>
      <c r="AF677" t="s">
        <v>3</v>
      </c>
      <c r="AG677">
        <v>46.35</v>
      </c>
      <c r="AH677">
        <v>2</v>
      </c>
      <c r="AI677">
        <v>72311847</v>
      </c>
      <c r="AJ677">
        <v>618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</row>
    <row r="678" spans="1:44" x14ac:dyDescent="0.2">
      <c r="A678">
        <f>ROW(Source!A632)</f>
        <v>632</v>
      </c>
      <c r="B678">
        <v>72311862</v>
      </c>
      <c r="C678">
        <v>72311842</v>
      </c>
      <c r="D678">
        <v>68776608</v>
      </c>
      <c r="E678">
        <v>117</v>
      </c>
      <c r="F678">
        <v>1</v>
      </c>
      <c r="G678">
        <v>1</v>
      </c>
      <c r="H678">
        <v>1</v>
      </c>
      <c r="I678" t="s">
        <v>920</v>
      </c>
      <c r="J678" t="s">
        <v>3</v>
      </c>
      <c r="K678" t="s">
        <v>921</v>
      </c>
      <c r="L678">
        <v>1191</v>
      </c>
      <c r="N678">
        <v>1013</v>
      </c>
      <c r="O678" t="s">
        <v>922</v>
      </c>
      <c r="P678" t="s">
        <v>922</v>
      </c>
      <c r="Q678">
        <v>1</v>
      </c>
      <c r="X678">
        <v>78.069999999999993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1</v>
      </c>
      <c r="AE678">
        <v>2</v>
      </c>
      <c r="AF678" t="s">
        <v>3</v>
      </c>
      <c r="AG678">
        <v>78.069999999999993</v>
      </c>
      <c r="AH678">
        <v>2</v>
      </c>
      <c r="AI678">
        <v>72311848</v>
      </c>
      <c r="AJ678">
        <v>619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</row>
    <row r="679" spans="1:44" x14ac:dyDescent="0.2">
      <c r="A679">
        <f>ROW(Source!A632)</f>
        <v>632</v>
      </c>
      <c r="B679">
        <v>72311863</v>
      </c>
      <c r="C679">
        <v>72311842</v>
      </c>
      <c r="D679">
        <v>68784047</v>
      </c>
      <c r="E679">
        <v>1</v>
      </c>
      <c r="F679">
        <v>1</v>
      </c>
      <c r="G679">
        <v>1</v>
      </c>
      <c r="H679">
        <v>2</v>
      </c>
      <c r="I679" t="s">
        <v>978</v>
      </c>
      <c r="J679" t="s">
        <v>979</v>
      </c>
      <c r="K679" t="s">
        <v>980</v>
      </c>
      <c r="L679">
        <v>1368</v>
      </c>
      <c r="N679">
        <v>1011</v>
      </c>
      <c r="O679" t="s">
        <v>926</v>
      </c>
      <c r="P679" t="s">
        <v>926</v>
      </c>
      <c r="Q679">
        <v>1</v>
      </c>
      <c r="X679">
        <v>0.32</v>
      </c>
      <c r="Y679">
        <v>0</v>
      </c>
      <c r="Z679">
        <v>683.1</v>
      </c>
      <c r="AA679">
        <v>366.4</v>
      </c>
      <c r="AB679">
        <v>0</v>
      </c>
      <c r="AC679">
        <v>0</v>
      </c>
      <c r="AD679">
        <v>1</v>
      </c>
      <c r="AE679">
        <v>0</v>
      </c>
      <c r="AF679" t="s">
        <v>3</v>
      </c>
      <c r="AG679">
        <v>0.32</v>
      </c>
      <c r="AH679">
        <v>2</v>
      </c>
      <c r="AI679">
        <v>72311849</v>
      </c>
      <c r="AJ679">
        <v>620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</row>
    <row r="680" spans="1:44" x14ac:dyDescent="0.2">
      <c r="A680">
        <f>ROW(Source!A632)</f>
        <v>632</v>
      </c>
      <c r="B680">
        <v>72311864</v>
      </c>
      <c r="C680">
        <v>72311842</v>
      </c>
      <c r="D680">
        <v>68784200</v>
      </c>
      <c r="E680">
        <v>1</v>
      </c>
      <c r="F680">
        <v>1</v>
      </c>
      <c r="G680">
        <v>1</v>
      </c>
      <c r="H680">
        <v>2</v>
      </c>
      <c r="I680" t="s">
        <v>1007</v>
      </c>
      <c r="J680" t="s">
        <v>1008</v>
      </c>
      <c r="K680" t="s">
        <v>1009</v>
      </c>
      <c r="L680">
        <v>1368</v>
      </c>
      <c r="N680">
        <v>1011</v>
      </c>
      <c r="O680" t="s">
        <v>926</v>
      </c>
      <c r="P680" t="s">
        <v>926</v>
      </c>
      <c r="Q680">
        <v>1</v>
      </c>
      <c r="X680">
        <v>32.75</v>
      </c>
      <c r="Y680">
        <v>0</v>
      </c>
      <c r="Z680">
        <v>1069.08</v>
      </c>
      <c r="AA680">
        <v>421.08</v>
      </c>
      <c r="AB680">
        <v>0</v>
      </c>
      <c r="AC680">
        <v>0</v>
      </c>
      <c r="AD680">
        <v>1</v>
      </c>
      <c r="AE680">
        <v>0</v>
      </c>
      <c r="AF680" t="s">
        <v>3</v>
      </c>
      <c r="AG680">
        <v>32.75</v>
      </c>
      <c r="AH680">
        <v>2</v>
      </c>
      <c r="AI680">
        <v>72311850</v>
      </c>
      <c r="AJ680">
        <v>621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</row>
    <row r="681" spans="1:44" x14ac:dyDescent="0.2">
      <c r="A681">
        <f>ROW(Source!A632)</f>
        <v>632</v>
      </c>
      <c r="B681">
        <v>72311865</v>
      </c>
      <c r="C681">
        <v>72311842</v>
      </c>
      <c r="D681">
        <v>68784255</v>
      </c>
      <c r="E681">
        <v>1</v>
      </c>
      <c r="F681">
        <v>1</v>
      </c>
      <c r="G681">
        <v>1</v>
      </c>
      <c r="H681">
        <v>2</v>
      </c>
      <c r="I681" t="s">
        <v>944</v>
      </c>
      <c r="J681" t="s">
        <v>945</v>
      </c>
      <c r="K681" t="s">
        <v>946</v>
      </c>
      <c r="L681">
        <v>1368</v>
      </c>
      <c r="N681">
        <v>1011</v>
      </c>
      <c r="O681" t="s">
        <v>926</v>
      </c>
      <c r="P681" t="s">
        <v>926</v>
      </c>
      <c r="Q681">
        <v>1</v>
      </c>
      <c r="X681">
        <v>45</v>
      </c>
      <c r="Y681">
        <v>0</v>
      </c>
      <c r="Z681">
        <v>428.64</v>
      </c>
      <c r="AA681">
        <v>366.4</v>
      </c>
      <c r="AB681">
        <v>0</v>
      </c>
      <c r="AC681">
        <v>0</v>
      </c>
      <c r="AD681">
        <v>1</v>
      </c>
      <c r="AE681">
        <v>0</v>
      </c>
      <c r="AF681" t="s">
        <v>3</v>
      </c>
      <c r="AG681">
        <v>45</v>
      </c>
      <c r="AH681">
        <v>2</v>
      </c>
      <c r="AI681">
        <v>72311851</v>
      </c>
      <c r="AJ681">
        <v>622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</row>
    <row r="682" spans="1:44" x14ac:dyDescent="0.2">
      <c r="A682">
        <f>ROW(Source!A632)</f>
        <v>632</v>
      </c>
      <c r="B682">
        <v>72311866</v>
      </c>
      <c r="C682">
        <v>72311842</v>
      </c>
      <c r="D682">
        <v>68851323</v>
      </c>
      <c r="E682">
        <v>1</v>
      </c>
      <c r="F682">
        <v>1</v>
      </c>
      <c r="G682">
        <v>1</v>
      </c>
      <c r="H682">
        <v>3</v>
      </c>
      <c r="I682" t="s">
        <v>951</v>
      </c>
      <c r="J682" t="s">
        <v>952</v>
      </c>
      <c r="K682" t="s">
        <v>953</v>
      </c>
      <c r="L682">
        <v>1383</v>
      </c>
      <c r="N682">
        <v>1013</v>
      </c>
      <c r="O682" t="s">
        <v>954</v>
      </c>
      <c r="P682" t="s">
        <v>954</v>
      </c>
      <c r="Q682">
        <v>1</v>
      </c>
      <c r="X682">
        <v>28.58</v>
      </c>
      <c r="Y682">
        <v>9.35</v>
      </c>
      <c r="Z682">
        <v>0</v>
      </c>
      <c r="AA682">
        <v>0</v>
      </c>
      <c r="AB682">
        <v>0</v>
      </c>
      <c r="AC682">
        <v>0</v>
      </c>
      <c r="AD682">
        <v>1</v>
      </c>
      <c r="AE682">
        <v>0</v>
      </c>
      <c r="AF682" t="s">
        <v>3</v>
      </c>
      <c r="AG682">
        <v>28.58</v>
      </c>
      <c r="AH682">
        <v>2</v>
      </c>
      <c r="AI682">
        <v>72311852</v>
      </c>
      <c r="AJ682">
        <v>623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</row>
    <row r="683" spans="1:44" x14ac:dyDescent="0.2">
      <c r="A683">
        <f>ROW(Source!A632)</f>
        <v>632</v>
      </c>
      <c r="B683">
        <v>72311867</v>
      </c>
      <c r="C683">
        <v>72311842</v>
      </c>
      <c r="D683">
        <v>68852066</v>
      </c>
      <c r="E683">
        <v>1</v>
      </c>
      <c r="F683">
        <v>1</v>
      </c>
      <c r="G683">
        <v>1</v>
      </c>
      <c r="H683">
        <v>3</v>
      </c>
      <c r="I683" t="s">
        <v>955</v>
      </c>
      <c r="J683" t="s">
        <v>956</v>
      </c>
      <c r="K683" t="s">
        <v>957</v>
      </c>
      <c r="L683">
        <v>1346</v>
      </c>
      <c r="N683">
        <v>1009</v>
      </c>
      <c r="O683" t="s">
        <v>443</v>
      </c>
      <c r="P683" t="s">
        <v>443</v>
      </c>
      <c r="Q683">
        <v>1</v>
      </c>
      <c r="X683">
        <v>14.42</v>
      </c>
      <c r="Y683">
        <v>155.63</v>
      </c>
      <c r="Z683">
        <v>0</v>
      </c>
      <c r="AA683">
        <v>0</v>
      </c>
      <c r="AB683">
        <v>0</v>
      </c>
      <c r="AC683">
        <v>0</v>
      </c>
      <c r="AD683">
        <v>1</v>
      </c>
      <c r="AE683">
        <v>0</v>
      </c>
      <c r="AF683" t="s">
        <v>3</v>
      </c>
      <c r="AG683">
        <v>14.42</v>
      </c>
      <c r="AH683">
        <v>2</v>
      </c>
      <c r="AI683">
        <v>72311853</v>
      </c>
      <c r="AJ683">
        <v>624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</row>
    <row r="684" spans="1:44" x14ac:dyDescent="0.2">
      <c r="A684">
        <f>ROW(Source!A632)</f>
        <v>632</v>
      </c>
      <c r="B684">
        <v>72311868</v>
      </c>
      <c r="C684">
        <v>72311842</v>
      </c>
      <c r="D684">
        <v>68853328</v>
      </c>
      <c r="E684">
        <v>1</v>
      </c>
      <c r="F684">
        <v>1</v>
      </c>
      <c r="G684">
        <v>1</v>
      </c>
      <c r="H684">
        <v>3</v>
      </c>
      <c r="I684" t="s">
        <v>1113</v>
      </c>
      <c r="J684" t="s">
        <v>1114</v>
      </c>
      <c r="K684" t="s">
        <v>1115</v>
      </c>
      <c r="L684">
        <v>1371</v>
      </c>
      <c r="N684">
        <v>1013</v>
      </c>
      <c r="O684" t="s">
        <v>118</v>
      </c>
      <c r="P684" t="s">
        <v>118</v>
      </c>
      <c r="Q684">
        <v>1</v>
      </c>
      <c r="X684">
        <v>0.52</v>
      </c>
      <c r="Y684">
        <v>104.63</v>
      </c>
      <c r="Z684">
        <v>0</v>
      </c>
      <c r="AA684">
        <v>0</v>
      </c>
      <c r="AB684">
        <v>0</v>
      </c>
      <c r="AC684">
        <v>0</v>
      </c>
      <c r="AD684">
        <v>1</v>
      </c>
      <c r="AE684">
        <v>0</v>
      </c>
      <c r="AF684" t="s">
        <v>3</v>
      </c>
      <c r="AG684">
        <v>0.52</v>
      </c>
      <c r="AH684">
        <v>2</v>
      </c>
      <c r="AI684">
        <v>72311854</v>
      </c>
      <c r="AJ684">
        <v>625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</row>
    <row r="685" spans="1:44" x14ac:dyDescent="0.2">
      <c r="A685">
        <f>ROW(Source!A632)</f>
        <v>632</v>
      </c>
      <c r="B685">
        <v>72311869</v>
      </c>
      <c r="C685">
        <v>72311842</v>
      </c>
      <c r="D685">
        <v>68862397</v>
      </c>
      <c r="E685">
        <v>1</v>
      </c>
      <c r="F685">
        <v>1</v>
      </c>
      <c r="G685">
        <v>1</v>
      </c>
      <c r="H685">
        <v>3</v>
      </c>
      <c r="I685" t="s">
        <v>1116</v>
      </c>
      <c r="J685" t="s">
        <v>1117</v>
      </c>
      <c r="K685" t="s">
        <v>1118</v>
      </c>
      <c r="L685">
        <v>1339</v>
      </c>
      <c r="N685">
        <v>1007</v>
      </c>
      <c r="O685" t="s">
        <v>231</v>
      </c>
      <c r="P685" t="s">
        <v>231</v>
      </c>
      <c r="Q685">
        <v>1</v>
      </c>
      <c r="X685">
        <v>0.46</v>
      </c>
      <c r="Y685">
        <v>16655</v>
      </c>
      <c r="Z685">
        <v>0</v>
      </c>
      <c r="AA685">
        <v>0</v>
      </c>
      <c r="AB685">
        <v>0</v>
      </c>
      <c r="AC685">
        <v>0</v>
      </c>
      <c r="AD685">
        <v>1</v>
      </c>
      <c r="AE685">
        <v>0</v>
      </c>
      <c r="AF685" t="s">
        <v>3</v>
      </c>
      <c r="AG685">
        <v>0.46</v>
      </c>
      <c r="AH685">
        <v>2</v>
      </c>
      <c r="AI685">
        <v>72311855</v>
      </c>
      <c r="AJ685">
        <v>626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</row>
    <row r="686" spans="1:44" x14ac:dyDescent="0.2">
      <c r="A686">
        <f>ROW(Source!A632)</f>
        <v>632</v>
      </c>
      <c r="B686">
        <v>72311870</v>
      </c>
      <c r="C686">
        <v>72311842</v>
      </c>
      <c r="D686">
        <v>68781805</v>
      </c>
      <c r="E686">
        <v>117</v>
      </c>
      <c r="F686">
        <v>1</v>
      </c>
      <c r="G686">
        <v>1</v>
      </c>
      <c r="H686">
        <v>3</v>
      </c>
      <c r="I686" t="s">
        <v>1374</v>
      </c>
      <c r="J686" t="s">
        <v>3</v>
      </c>
      <c r="K686" t="s">
        <v>1385</v>
      </c>
      <c r="L686">
        <v>1301</v>
      </c>
      <c r="N686">
        <v>1003</v>
      </c>
      <c r="O686" t="s">
        <v>113</v>
      </c>
      <c r="P686" t="s">
        <v>113</v>
      </c>
      <c r="Q686">
        <v>1</v>
      </c>
      <c r="X686">
        <v>1010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 t="s">
        <v>3</v>
      </c>
      <c r="AG686">
        <v>1010</v>
      </c>
      <c r="AH686">
        <v>3</v>
      </c>
      <c r="AI686">
        <v>-1</v>
      </c>
      <c r="AJ686" t="s">
        <v>3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</row>
    <row r="687" spans="1:44" x14ac:dyDescent="0.2">
      <c r="A687">
        <f>ROW(Source!A634)</f>
        <v>634</v>
      </c>
      <c r="B687">
        <v>72311880</v>
      </c>
      <c r="C687">
        <v>72311872</v>
      </c>
      <c r="D687">
        <v>68776441</v>
      </c>
      <c r="E687">
        <v>117</v>
      </c>
      <c r="F687">
        <v>1</v>
      </c>
      <c r="G687">
        <v>1</v>
      </c>
      <c r="H687">
        <v>1</v>
      </c>
      <c r="I687" t="s">
        <v>1119</v>
      </c>
      <c r="J687" t="s">
        <v>3</v>
      </c>
      <c r="K687" t="s">
        <v>1120</v>
      </c>
      <c r="L687">
        <v>1191</v>
      </c>
      <c r="N687">
        <v>1013</v>
      </c>
      <c r="O687" t="s">
        <v>922</v>
      </c>
      <c r="P687" t="s">
        <v>922</v>
      </c>
      <c r="Q687">
        <v>1</v>
      </c>
      <c r="X687">
        <v>0.39</v>
      </c>
      <c r="Y687">
        <v>0</v>
      </c>
      <c r="Z687">
        <v>0</v>
      </c>
      <c r="AA687">
        <v>0</v>
      </c>
      <c r="AB687">
        <v>371.86</v>
      </c>
      <c r="AC687">
        <v>0</v>
      </c>
      <c r="AD687">
        <v>1</v>
      </c>
      <c r="AE687">
        <v>1</v>
      </c>
      <c r="AF687" t="s">
        <v>3</v>
      </c>
      <c r="AG687">
        <v>0.39</v>
      </c>
      <c r="AH687">
        <v>2</v>
      </c>
      <c r="AI687">
        <v>72311873</v>
      </c>
      <c r="AJ687">
        <v>628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</row>
    <row r="688" spans="1:44" x14ac:dyDescent="0.2">
      <c r="A688">
        <f>ROW(Source!A634)</f>
        <v>634</v>
      </c>
      <c r="B688">
        <v>72311881</v>
      </c>
      <c r="C688">
        <v>72311872</v>
      </c>
      <c r="D688">
        <v>68784201</v>
      </c>
      <c r="E688">
        <v>1</v>
      </c>
      <c r="F688">
        <v>1</v>
      </c>
      <c r="G688">
        <v>1</v>
      </c>
      <c r="H688">
        <v>2</v>
      </c>
      <c r="I688" t="s">
        <v>1121</v>
      </c>
      <c r="J688" t="s">
        <v>1122</v>
      </c>
      <c r="K688" t="s">
        <v>1123</v>
      </c>
      <c r="L688">
        <v>1368</v>
      </c>
      <c r="N688">
        <v>1011</v>
      </c>
      <c r="O688" t="s">
        <v>926</v>
      </c>
      <c r="P688" t="s">
        <v>926</v>
      </c>
      <c r="Q688">
        <v>1</v>
      </c>
      <c r="X688">
        <v>0.12</v>
      </c>
      <c r="Y688">
        <v>0</v>
      </c>
      <c r="Z688">
        <v>116.93</v>
      </c>
      <c r="AA688">
        <v>0</v>
      </c>
      <c r="AB688">
        <v>0</v>
      </c>
      <c r="AC688">
        <v>0</v>
      </c>
      <c r="AD688">
        <v>1</v>
      </c>
      <c r="AE688">
        <v>0</v>
      </c>
      <c r="AF688" t="s">
        <v>3</v>
      </c>
      <c r="AG688">
        <v>0.12</v>
      </c>
      <c r="AH688">
        <v>2</v>
      </c>
      <c r="AI688">
        <v>72311874</v>
      </c>
      <c r="AJ688">
        <v>629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</row>
    <row r="689" spans="1:44" x14ac:dyDescent="0.2">
      <c r="A689">
        <f>ROW(Source!A634)</f>
        <v>634</v>
      </c>
      <c r="B689">
        <v>72311882</v>
      </c>
      <c r="C689">
        <v>72311872</v>
      </c>
      <c r="D689">
        <v>68784203</v>
      </c>
      <c r="E689">
        <v>1</v>
      </c>
      <c r="F689">
        <v>1</v>
      </c>
      <c r="G689">
        <v>1</v>
      </c>
      <c r="H689">
        <v>2</v>
      </c>
      <c r="I689" t="s">
        <v>1023</v>
      </c>
      <c r="J689" t="s">
        <v>1024</v>
      </c>
      <c r="K689" t="s">
        <v>1025</v>
      </c>
      <c r="L689">
        <v>1368</v>
      </c>
      <c r="N689">
        <v>1011</v>
      </c>
      <c r="O689" t="s">
        <v>926</v>
      </c>
      <c r="P689" t="s">
        <v>926</v>
      </c>
      <c r="Q689">
        <v>1</v>
      </c>
      <c r="X689">
        <v>0.15</v>
      </c>
      <c r="Y689">
        <v>0</v>
      </c>
      <c r="Z689">
        <v>8.6300000000000008</v>
      </c>
      <c r="AA689">
        <v>0</v>
      </c>
      <c r="AB689">
        <v>0</v>
      </c>
      <c r="AC689">
        <v>0</v>
      </c>
      <c r="AD689">
        <v>1</v>
      </c>
      <c r="AE689">
        <v>0</v>
      </c>
      <c r="AF689" t="s">
        <v>3</v>
      </c>
      <c r="AG689">
        <v>0.15</v>
      </c>
      <c r="AH689">
        <v>2</v>
      </c>
      <c r="AI689">
        <v>72311875</v>
      </c>
      <c r="AJ689">
        <v>630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</row>
    <row r="690" spans="1:44" x14ac:dyDescent="0.2">
      <c r="A690">
        <f>ROW(Source!A634)</f>
        <v>634</v>
      </c>
      <c r="B690">
        <v>72311883</v>
      </c>
      <c r="C690">
        <v>72311872</v>
      </c>
      <c r="D690">
        <v>68784225</v>
      </c>
      <c r="E690">
        <v>1</v>
      </c>
      <c r="F690">
        <v>1</v>
      </c>
      <c r="G690">
        <v>1</v>
      </c>
      <c r="H690">
        <v>2</v>
      </c>
      <c r="I690" t="s">
        <v>1026</v>
      </c>
      <c r="J690" t="s">
        <v>1027</v>
      </c>
      <c r="K690" t="s">
        <v>1028</v>
      </c>
      <c r="L690">
        <v>1368</v>
      </c>
      <c r="N690">
        <v>1011</v>
      </c>
      <c r="O690" t="s">
        <v>926</v>
      </c>
      <c r="P690" t="s">
        <v>926</v>
      </c>
      <c r="Q690">
        <v>1</v>
      </c>
      <c r="X690">
        <v>0.21</v>
      </c>
      <c r="Y690">
        <v>0</v>
      </c>
      <c r="Z690">
        <v>3.34</v>
      </c>
      <c r="AA690">
        <v>0</v>
      </c>
      <c r="AB690">
        <v>0</v>
      </c>
      <c r="AC690">
        <v>0</v>
      </c>
      <c r="AD690">
        <v>1</v>
      </c>
      <c r="AE690">
        <v>0</v>
      </c>
      <c r="AF690" t="s">
        <v>3</v>
      </c>
      <c r="AG690">
        <v>0.21</v>
      </c>
      <c r="AH690">
        <v>2</v>
      </c>
      <c r="AI690">
        <v>72311876</v>
      </c>
      <c r="AJ690">
        <v>631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</row>
    <row r="691" spans="1:44" x14ac:dyDescent="0.2">
      <c r="A691">
        <f>ROW(Source!A634)</f>
        <v>634</v>
      </c>
      <c r="B691">
        <v>72311884</v>
      </c>
      <c r="C691">
        <v>72311872</v>
      </c>
      <c r="D691">
        <v>68849266</v>
      </c>
      <c r="E691">
        <v>1</v>
      </c>
      <c r="F691">
        <v>1</v>
      </c>
      <c r="G691">
        <v>1</v>
      </c>
      <c r="H691">
        <v>3</v>
      </c>
      <c r="I691" t="s">
        <v>1029</v>
      </c>
      <c r="J691" t="s">
        <v>1030</v>
      </c>
      <c r="K691" t="s">
        <v>1031</v>
      </c>
      <c r="L691">
        <v>1346</v>
      </c>
      <c r="N691">
        <v>1009</v>
      </c>
      <c r="O691" t="s">
        <v>443</v>
      </c>
      <c r="P691" t="s">
        <v>443</v>
      </c>
      <c r="Q691">
        <v>1</v>
      </c>
      <c r="X691">
        <v>6.0000000000000001E-3</v>
      </c>
      <c r="Y691">
        <v>596.80999999999995</v>
      </c>
      <c r="Z691">
        <v>0</v>
      </c>
      <c r="AA691">
        <v>0</v>
      </c>
      <c r="AB691">
        <v>0</v>
      </c>
      <c r="AC691">
        <v>0</v>
      </c>
      <c r="AD691">
        <v>1</v>
      </c>
      <c r="AE691">
        <v>0</v>
      </c>
      <c r="AF691" t="s">
        <v>3</v>
      </c>
      <c r="AG691">
        <v>6.0000000000000001E-3</v>
      </c>
      <c r="AH691">
        <v>2</v>
      </c>
      <c r="AI691">
        <v>72311877</v>
      </c>
      <c r="AJ691">
        <v>632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</row>
    <row r="692" spans="1:44" x14ac:dyDescent="0.2">
      <c r="A692">
        <f>ROW(Source!A634)</f>
        <v>634</v>
      </c>
      <c r="B692">
        <v>72311885</v>
      </c>
      <c r="C692">
        <v>72311872</v>
      </c>
      <c r="D692">
        <v>68852050</v>
      </c>
      <c r="E692">
        <v>1</v>
      </c>
      <c r="F692">
        <v>1</v>
      </c>
      <c r="G692">
        <v>1</v>
      </c>
      <c r="H692">
        <v>3</v>
      </c>
      <c r="I692" t="s">
        <v>1124</v>
      </c>
      <c r="J692" t="s">
        <v>1125</v>
      </c>
      <c r="K692" t="s">
        <v>1126</v>
      </c>
      <c r="L692">
        <v>1348</v>
      </c>
      <c r="N692">
        <v>1009</v>
      </c>
      <c r="O692" t="s">
        <v>236</v>
      </c>
      <c r="P692" t="s">
        <v>236</v>
      </c>
      <c r="Q692">
        <v>1000</v>
      </c>
      <c r="X692">
        <v>4.0000000000000003E-5</v>
      </c>
      <c r="Y692">
        <v>157657.67000000001</v>
      </c>
      <c r="Z692">
        <v>0</v>
      </c>
      <c r="AA692">
        <v>0</v>
      </c>
      <c r="AB692">
        <v>0</v>
      </c>
      <c r="AC692">
        <v>0</v>
      </c>
      <c r="AD692">
        <v>1</v>
      </c>
      <c r="AE692">
        <v>0</v>
      </c>
      <c r="AF692" t="s">
        <v>3</v>
      </c>
      <c r="AG692">
        <v>4.0000000000000003E-5</v>
      </c>
      <c r="AH692">
        <v>2</v>
      </c>
      <c r="AI692">
        <v>72311878</v>
      </c>
      <c r="AJ692">
        <v>633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</row>
    <row r="693" spans="1:44" x14ac:dyDescent="0.2">
      <c r="A693">
        <f>ROW(Source!A634)</f>
        <v>634</v>
      </c>
      <c r="B693">
        <v>72311886</v>
      </c>
      <c r="C693">
        <v>72311872</v>
      </c>
      <c r="D693">
        <v>68853976</v>
      </c>
      <c r="E693">
        <v>1</v>
      </c>
      <c r="F693">
        <v>1</v>
      </c>
      <c r="G693">
        <v>1</v>
      </c>
      <c r="H693">
        <v>3</v>
      </c>
      <c r="I693" t="s">
        <v>1032</v>
      </c>
      <c r="J693" t="s">
        <v>1033</v>
      </c>
      <c r="K693" t="s">
        <v>1034</v>
      </c>
      <c r="L693">
        <v>1346</v>
      </c>
      <c r="N693">
        <v>1009</v>
      </c>
      <c r="O693" t="s">
        <v>443</v>
      </c>
      <c r="P693" t="s">
        <v>443</v>
      </c>
      <c r="Q693">
        <v>1</v>
      </c>
      <c r="X693">
        <v>8.9999999999999998E-4</v>
      </c>
      <c r="Y693">
        <v>56.11</v>
      </c>
      <c r="Z693">
        <v>0</v>
      </c>
      <c r="AA693">
        <v>0</v>
      </c>
      <c r="AB693">
        <v>0</v>
      </c>
      <c r="AC693">
        <v>0</v>
      </c>
      <c r="AD693">
        <v>1</v>
      </c>
      <c r="AE693">
        <v>0</v>
      </c>
      <c r="AF693" t="s">
        <v>3</v>
      </c>
      <c r="AG693">
        <v>8.9999999999999998E-4</v>
      </c>
      <c r="AH693">
        <v>2</v>
      </c>
      <c r="AI693">
        <v>72311879</v>
      </c>
      <c r="AJ693">
        <v>634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</row>
    <row r="694" spans="1:44" x14ac:dyDescent="0.2">
      <c r="A694">
        <f>ROW(Source!A634)</f>
        <v>634</v>
      </c>
      <c r="B694">
        <v>72311887</v>
      </c>
      <c r="C694">
        <v>72311872</v>
      </c>
      <c r="D694">
        <v>68781897</v>
      </c>
      <c r="E694">
        <v>117</v>
      </c>
      <c r="F694">
        <v>1</v>
      </c>
      <c r="G694">
        <v>1</v>
      </c>
      <c r="H694">
        <v>3</v>
      </c>
      <c r="I694" t="s">
        <v>1412</v>
      </c>
      <c r="J694" t="s">
        <v>3</v>
      </c>
      <c r="K694" t="s">
        <v>1413</v>
      </c>
      <c r="L694">
        <v>1371</v>
      </c>
      <c r="N694">
        <v>1013</v>
      </c>
      <c r="O694" t="s">
        <v>118</v>
      </c>
      <c r="P694" t="s">
        <v>118</v>
      </c>
      <c r="Q694">
        <v>1</v>
      </c>
      <c r="X694">
        <v>1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 t="s">
        <v>3</v>
      </c>
      <c r="AG694">
        <v>1</v>
      </c>
      <c r="AH694">
        <v>3</v>
      </c>
      <c r="AI694">
        <v>-1</v>
      </c>
      <c r="AJ694" t="s">
        <v>3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</row>
    <row r="695" spans="1:44" x14ac:dyDescent="0.2">
      <c r="A695">
        <f>ROW(Source!A634)</f>
        <v>634</v>
      </c>
      <c r="B695">
        <v>72311888</v>
      </c>
      <c r="C695">
        <v>72311872</v>
      </c>
      <c r="D695">
        <v>68782166</v>
      </c>
      <c r="E695">
        <v>117</v>
      </c>
      <c r="F695">
        <v>1</v>
      </c>
      <c r="G695">
        <v>1</v>
      </c>
      <c r="H695">
        <v>3</v>
      </c>
      <c r="I695" t="s">
        <v>1382</v>
      </c>
      <c r="J695" t="s">
        <v>3</v>
      </c>
      <c r="K695" t="s">
        <v>1383</v>
      </c>
      <c r="L695">
        <v>1371</v>
      </c>
      <c r="N695">
        <v>1013</v>
      </c>
      <c r="O695" t="s">
        <v>118</v>
      </c>
      <c r="P695" t="s">
        <v>118</v>
      </c>
      <c r="Q695">
        <v>1</v>
      </c>
      <c r="X695">
        <v>1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 t="s">
        <v>3</v>
      </c>
      <c r="AG695">
        <v>1</v>
      </c>
      <c r="AH695">
        <v>3</v>
      </c>
      <c r="AI695">
        <v>-1</v>
      </c>
      <c r="AJ695" t="s">
        <v>3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</row>
    <row r="696" spans="1:44" x14ac:dyDescent="0.2">
      <c r="A696">
        <f>ROW(Source!A636)</f>
        <v>636</v>
      </c>
      <c r="B696">
        <v>72311897</v>
      </c>
      <c r="C696">
        <v>72311890</v>
      </c>
      <c r="D696">
        <v>68776427</v>
      </c>
      <c r="E696">
        <v>117</v>
      </c>
      <c r="F696">
        <v>1</v>
      </c>
      <c r="G696">
        <v>1</v>
      </c>
      <c r="H696">
        <v>1</v>
      </c>
      <c r="I696" t="s">
        <v>1021</v>
      </c>
      <c r="J696" t="s">
        <v>3</v>
      </c>
      <c r="K696" t="s">
        <v>1022</v>
      </c>
      <c r="L696">
        <v>1191</v>
      </c>
      <c r="N696">
        <v>1013</v>
      </c>
      <c r="O696" t="s">
        <v>922</v>
      </c>
      <c r="P696" t="s">
        <v>922</v>
      </c>
      <c r="Q696">
        <v>1</v>
      </c>
      <c r="X696">
        <v>0.28000000000000003</v>
      </c>
      <c r="Y696">
        <v>0</v>
      </c>
      <c r="Z696">
        <v>0</v>
      </c>
      <c r="AA696">
        <v>0</v>
      </c>
      <c r="AB696">
        <v>354.09</v>
      </c>
      <c r="AC696">
        <v>0</v>
      </c>
      <c r="AD696">
        <v>1</v>
      </c>
      <c r="AE696">
        <v>1</v>
      </c>
      <c r="AF696" t="s">
        <v>3</v>
      </c>
      <c r="AG696">
        <v>0.28000000000000003</v>
      </c>
      <c r="AH696">
        <v>2</v>
      </c>
      <c r="AI696">
        <v>72311891</v>
      </c>
      <c r="AJ696">
        <v>635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</row>
    <row r="697" spans="1:44" x14ac:dyDescent="0.2">
      <c r="A697">
        <f>ROW(Source!A636)</f>
        <v>636</v>
      </c>
      <c r="B697">
        <v>72311898</v>
      </c>
      <c r="C697">
        <v>72311890</v>
      </c>
      <c r="D697">
        <v>68784203</v>
      </c>
      <c r="E697">
        <v>1</v>
      </c>
      <c r="F697">
        <v>1</v>
      </c>
      <c r="G697">
        <v>1</v>
      </c>
      <c r="H697">
        <v>2</v>
      </c>
      <c r="I697" t="s">
        <v>1023</v>
      </c>
      <c r="J697" t="s">
        <v>1024</v>
      </c>
      <c r="K697" t="s">
        <v>1025</v>
      </c>
      <c r="L697">
        <v>1368</v>
      </c>
      <c r="N697">
        <v>1011</v>
      </c>
      <c r="O697" t="s">
        <v>926</v>
      </c>
      <c r="P697" t="s">
        <v>926</v>
      </c>
      <c r="Q697">
        <v>1</v>
      </c>
      <c r="X697">
        <v>0.15</v>
      </c>
      <c r="Y697">
        <v>0</v>
      </c>
      <c r="Z697">
        <v>8.6300000000000008</v>
      </c>
      <c r="AA697">
        <v>0</v>
      </c>
      <c r="AB697">
        <v>0</v>
      </c>
      <c r="AC697">
        <v>0</v>
      </c>
      <c r="AD697">
        <v>1</v>
      </c>
      <c r="AE697">
        <v>0</v>
      </c>
      <c r="AF697" t="s">
        <v>3</v>
      </c>
      <c r="AG697">
        <v>0.15</v>
      </c>
      <c r="AH697">
        <v>2</v>
      </c>
      <c r="AI697">
        <v>72311892</v>
      </c>
      <c r="AJ697">
        <v>636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</row>
    <row r="698" spans="1:44" x14ac:dyDescent="0.2">
      <c r="A698">
        <f>ROW(Source!A636)</f>
        <v>636</v>
      </c>
      <c r="B698">
        <v>72311899</v>
      </c>
      <c r="C698">
        <v>72311890</v>
      </c>
      <c r="D698">
        <v>68784225</v>
      </c>
      <c r="E698">
        <v>1</v>
      </c>
      <c r="F698">
        <v>1</v>
      </c>
      <c r="G698">
        <v>1</v>
      </c>
      <c r="H698">
        <v>2</v>
      </c>
      <c r="I698" t="s">
        <v>1026</v>
      </c>
      <c r="J698" t="s">
        <v>1027</v>
      </c>
      <c r="K698" t="s">
        <v>1028</v>
      </c>
      <c r="L698">
        <v>1368</v>
      </c>
      <c r="N698">
        <v>1011</v>
      </c>
      <c r="O698" t="s">
        <v>926</v>
      </c>
      <c r="P698" t="s">
        <v>926</v>
      </c>
      <c r="Q698">
        <v>1</v>
      </c>
      <c r="X698">
        <v>0.28999999999999998</v>
      </c>
      <c r="Y698">
        <v>0</v>
      </c>
      <c r="Z698">
        <v>3.34</v>
      </c>
      <c r="AA698">
        <v>0</v>
      </c>
      <c r="AB698">
        <v>0</v>
      </c>
      <c r="AC698">
        <v>0</v>
      </c>
      <c r="AD698">
        <v>1</v>
      </c>
      <c r="AE698">
        <v>0</v>
      </c>
      <c r="AF698" t="s">
        <v>3</v>
      </c>
      <c r="AG698">
        <v>0.28999999999999998</v>
      </c>
      <c r="AH698">
        <v>2</v>
      </c>
      <c r="AI698">
        <v>72311893</v>
      </c>
      <c r="AJ698">
        <v>637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</row>
    <row r="699" spans="1:44" x14ac:dyDescent="0.2">
      <c r="A699">
        <f>ROW(Source!A636)</f>
        <v>636</v>
      </c>
      <c r="B699">
        <v>72311900</v>
      </c>
      <c r="C699">
        <v>72311890</v>
      </c>
      <c r="D699">
        <v>68849266</v>
      </c>
      <c r="E699">
        <v>1</v>
      </c>
      <c r="F699">
        <v>1</v>
      </c>
      <c r="G699">
        <v>1</v>
      </c>
      <c r="H699">
        <v>3</v>
      </c>
      <c r="I699" t="s">
        <v>1029</v>
      </c>
      <c r="J699" t="s">
        <v>1030</v>
      </c>
      <c r="K699" t="s">
        <v>1031</v>
      </c>
      <c r="L699">
        <v>1346</v>
      </c>
      <c r="N699">
        <v>1009</v>
      </c>
      <c r="O699" t="s">
        <v>443</v>
      </c>
      <c r="P699" t="s">
        <v>443</v>
      </c>
      <c r="Q699">
        <v>1</v>
      </c>
      <c r="X699">
        <v>0.01</v>
      </c>
      <c r="Y699">
        <v>596.80999999999995</v>
      </c>
      <c r="Z699">
        <v>0</v>
      </c>
      <c r="AA699">
        <v>0</v>
      </c>
      <c r="AB699">
        <v>0</v>
      </c>
      <c r="AC699">
        <v>0</v>
      </c>
      <c r="AD699">
        <v>1</v>
      </c>
      <c r="AE699">
        <v>0</v>
      </c>
      <c r="AF699" t="s">
        <v>3</v>
      </c>
      <c r="AG699">
        <v>0.01</v>
      </c>
      <c r="AH699">
        <v>2</v>
      </c>
      <c r="AI699">
        <v>72311894</v>
      </c>
      <c r="AJ699">
        <v>638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</row>
    <row r="700" spans="1:44" x14ac:dyDescent="0.2">
      <c r="A700">
        <f>ROW(Source!A636)</f>
        <v>636</v>
      </c>
      <c r="B700">
        <v>72311901</v>
      </c>
      <c r="C700">
        <v>72311890</v>
      </c>
      <c r="D700">
        <v>68853976</v>
      </c>
      <c r="E700">
        <v>1</v>
      </c>
      <c r="F700">
        <v>1</v>
      </c>
      <c r="G700">
        <v>1</v>
      </c>
      <c r="H700">
        <v>3</v>
      </c>
      <c r="I700" t="s">
        <v>1032</v>
      </c>
      <c r="J700" t="s">
        <v>1033</v>
      </c>
      <c r="K700" t="s">
        <v>1034</v>
      </c>
      <c r="L700">
        <v>1346</v>
      </c>
      <c r="N700">
        <v>1009</v>
      </c>
      <c r="O700" t="s">
        <v>443</v>
      </c>
      <c r="P700" t="s">
        <v>443</v>
      </c>
      <c r="Q700">
        <v>1</v>
      </c>
      <c r="X700">
        <v>1E-3</v>
      </c>
      <c r="Y700">
        <v>56.11</v>
      </c>
      <c r="Z700">
        <v>0</v>
      </c>
      <c r="AA700">
        <v>0</v>
      </c>
      <c r="AB700">
        <v>0</v>
      </c>
      <c r="AC700">
        <v>0</v>
      </c>
      <c r="AD700">
        <v>1</v>
      </c>
      <c r="AE700">
        <v>0</v>
      </c>
      <c r="AF700" t="s">
        <v>3</v>
      </c>
      <c r="AG700">
        <v>1E-3</v>
      </c>
      <c r="AH700">
        <v>2</v>
      </c>
      <c r="AI700">
        <v>72311895</v>
      </c>
      <c r="AJ700">
        <v>639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</row>
    <row r="701" spans="1:44" x14ac:dyDescent="0.2">
      <c r="A701">
        <f>ROW(Source!A636)</f>
        <v>636</v>
      </c>
      <c r="B701">
        <v>72311902</v>
      </c>
      <c r="C701">
        <v>72311890</v>
      </c>
      <c r="D701">
        <v>68782166</v>
      </c>
      <c r="E701">
        <v>117</v>
      </c>
      <c r="F701">
        <v>1</v>
      </c>
      <c r="G701">
        <v>1</v>
      </c>
      <c r="H701">
        <v>3</v>
      </c>
      <c r="I701" t="s">
        <v>1382</v>
      </c>
      <c r="J701" t="s">
        <v>3</v>
      </c>
      <c r="K701" t="s">
        <v>1383</v>
      </c>
      <c r="L701">
        <v>1371</v>
      </c>
      <c r="N701">
        <v>1013</v>
      </c>
      <c r="O701" t="s">
        <v>118</v>
      </c>
      <c r="P701" t="s">
        <v>118</v>
      </c>
      <c r="Q701">
        <v>1</v>
      </c>
      <c r="X701">
        <v>1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 t="s">
        <v>3</v>
      </c>
      <c r="AG701">
        <v>1</v>
      </c>
      <c r="AH701">
        <v>3</v>
      </c>
      <c r="AI701">
        <v>-1</v>
      </c>
      <c r="AJ701" t="s">
        <v>3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</row>
    <row r="702" spans="1:44" x14ac:dyDescent="0.2">
      <c r="A702">
        <f>ROW(Source!A638)</f>
        <v>638</v>
      </c>
      <c r="B702">
        <v>72320033</v>
      </c>
      <c r="C702">
        <v>72311904</v>
      </c>
      <c r="D702">
        <v>70491037</v>
      </c>
      <c r="E702">
        <v>118</v>
      </c>
      <c r="F702">
        <v>1</v>
      </c>
      <c r="G702">
        <v>1</v>
      </c>
      <c r="H702">
        <v>1</v>
      </c>
      <c r="I702" t="s">
        <v>976</v>
      </c>
      <c r="J702" t="s">
        <v>3</v>
      </c>
      <c r="K702" t="s">
        <v>977</v>
      </c>
      <c r="L702">
        <v>1191</v>
      </c>
      <c r="N702">
        <v>1013</v>
      </c>
      <c r="O702" t="s">
        <v>922</v>
      </c>
      <c r="P702" t="s">
        <v>922</v>
      </c>
      <c r="Q702">
        <v>1</v>
      </c>
      <c r="X702">
        <v>2</v>
      </c>
      <c r="Y702">
        <v>0</v>
      </c>
      <c r="Z702">
        <v>0</v>
      </c>
      <c r="AA702">
        <v>0</v>
      </c>
      <c r="AB702">
        <v>423.29</v>
      </c>
      <c r="AC702">
        <v>0</v>
      </c>
      <c r="AD702">
        <v>1</v>
      </c>
      <c r="AE702">
        <v>1</v>
      </c>
      <c r="AF702" t="s">
        <v>3</v>
      </c>
      <c r="AG702">
        <v>2</v>
      </c>
      <c r="AH702">
        <v>2</v>
      </c>
      <c r="AI702">
        <v>72320033</v>
      </c>
      <c r="AJ702">
        <v>641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</row>
    <row r="703" spans="1:44" x14ac:dyDescent="0.2">
      <c r="A703">
        <f>ROW(Source!A638)</f>
        <v>638</v>
      </c>
      <c r="B703">
        <v>72320034</v>
      </c>
      <c r="C703">
        <v>72311904</v>
      </c>
      <c r="D703">
        <v>70618715</v>
      </c>
      <c r="E703">
        <v>1</v>
      </c>
      <c r="F703">
        <v>1</v>
      </c>
      <c r="G703">
        <v>1</v>
      </c>
      <c r="H703">
        <v>2</v>
      </c>
      <c r="I703" t="s">
        <v>1023</v>
      </c>
      <c r="J703" t="s">
        <v>1024</v>
      </c>
      <c r="K703" t="s">
        <v>1025</v>
      </c>
      <c r="L703">
        <v>1368</v>
      </c>
      <c r="N703">
        <v>1011</v>
      </c>
      <c r="O703" t="s">
        <v>926</v>
      </c>
      <c r="P703" t="s">
        <v>926</v>
      </c>
      <c r="Q703">
        <v>1</v>
      </c>
      <c r="X703">
        <v>0.56999999999999995</v>
      </c>
      <c r="Y703">
        <v>0</v>
      </c>
      <c r="Z703">
        <v>8.6300000000000008</v>
      </c>
      <c r="AA703">
        <v>0</v>
      </c>
      <c r="AB703">
        <v>0</v>
      </c>
      <c r="AC703">
        <v>0</v>
      </c>
      <c r="AD703">
        <v>1</v>
      </c>
      <c r="AE703">
        <v>0</v>
      </c>
      <c r="AF703" t="s">
        <v>3</v>
      </c>
      <c r="AG703">
        <v>0.56999999999999995</v>
      </c>
      <c r="AH703">
        <v>2</v>
      </c>
      <c r="AI703">
        <v>72320034</v>
      </c>
      <c r="AJ703">
        <v>642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</row>
    <row r="704" spans="1:44" x14ac:dyDescent="0.2">
      <c r="A704">
        <f>ROW(Source!A638)</f>
        <v>638</v>
      </c>
      <c r="B704">
        <v>72320035</v>
      </c>
      <c r="C704">
        <v>72311904</v>
      </c>
      <c r="D704">
        <v>70565767</v>
      </c>
      <c r="E704">
        <v>1</v>
      </c>
      <c r="F704">
        <v>1</v>
      </c>
      <c r="G704">
        <v>1</v>
      </c>
      <c r="H704">
        <v>3</v>
      </c>
      <c r="I704" t="s">
        <v>1029</v>
      </c>
      <c r="J704" t="s">
        <v>1030</v>
      </c>
      <c r="K704" t="s">
        <v>1031</v>
      </c>
      <c r="L704">
        <v>1346</v>
      </c>
      <c r="N704">
        <v>1009</v>
      </c>
      <c r="O704" t="s">
        <v>443</v>
      </c>
      <c r="P704" t="s">
        <v>443</v>
      </c>
      <c r="Q704">
        <v>1</v>
      </c>
      <c r="X704">
        <v>0.05</v>
      </c>
      <c r="Y704">
        <v>596.80999999999995</v>
      </c>
      <c r="Z704">
        <v>0</v>
      </c>
      <c r="AA704">
        <v>0</v>
      </c>
      <c r="AB704">
        <v>0</v>
      </c>
      <c r="AC704">
        <v>0</v>
      </c>
      <c r="AD704">
        <v>1</v>
      </c>
      <c r="AE704">
        <v>0</v>
      </c>
      <c r="AF704" t="s">
        <v>3</v>
      </c>
      <c r="AG704">
        <v>0.05</v>
      </c>
      <c r="AH704">
        <v>2</v>
      </c>
      <c r="AI704">
        <v>72320035</v>
      </c>
      <c r="AJ704">
        <v>643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</row>
    <row r="705" spans="1:44" x14ac:dyDescent="0.2">
      <c r="A705">
        <f>ROW(Source!A638)</f>
        <v>638</v>
      </c>
      <c r="B705">
        <v>72320036</v>
      </c>
      <c r="C705">
        <v>72311904</v>
      </c>
      <c r="D705">
        <v>70496941</v>
      </c>
      <c r="E705">
        <v>118</v>
      </c>
      <c r="F705">
        <v>1</v>
      </c>
      <c r="G705">
        <v>1</v>
      </c>
      <c r="H705">
        <v>3</v>
      </c>
      <c r="I705" t="s">
        <v>1414</v>
      </c>
      <c r="J705" t="s">
        <v>3</v>
      </c>
      <c r="K705" t="s">
        <v>1415</v>
      </c>
      <c r="L705">
        <v>1371</v>
      </c>
      <c r="N705">
        <v>1013</v>
      </c>
      <c r="O705" t="s">
        <v>118</v>
      </c>
      <c r="P705" t="s">
        <v>118</v>
      </c>
      <c r="Q705">
        <v>1</v>
      </c>
      <c r="X705">
        <v>1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 t="s">
        <v>3</v>
      </c>
      <c r="AG705">
        <v>1</v>
      </c>
      <c r="AH705">
        <v>3</v>
      </c>
      <c r="AI705">
        <v>-1</v>
      </c>
      <c r="AJ705" t="s">
        <v>3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</row>
    <row r="706" spans="1:44" x14ac:dyDescent="0.2">
      <c r="A706">
        <f>ROW(Source!A675)</f>
        <v>675</v>
      </c>
      <c r="B706">
        <v>72320234</v>
      </c>
      <c r="C706">
        <v>72320233</v>
      </c>
      <c r="D706">
        <v>70491200</v>
      </c>
      <c r="E706">
        <v>118</v>
      </c>
      <c r="F706">
        <v>1</v>
      </c>
      <c r="G706">
        <v>1</v>
      </c>
      <c r="H706">
        <v>1</v>
      </c>
      <c r="I706" t="s">
        <v>920</v>
      </c>
      <c r="J706" t="s">
        <v>3</v>
      </c>
      <c r="K706" t="s">
        <v>921</v>
      </c>
      <c r="L706">
        <v>1191</v>
      </c>
      <c r="N706">
        <v>1013</v>
      </c>
      <c r="O706" t="s">
        <v>922</v>
      </c>
      <c r="P706" t="s">
        <v>922</v>
      </c>
      <c r="Q706">
        <v>1</v>
      </c>
      <c r="X706">
        <v>25.5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1</v>
      </c>
      <c r="AE706">
        <v>2</v>
      </c>
      <c r="AF706" t="s">
        <v>3</v>
      </c>
      <c r="AG706">
        <v>25.5</v>
      </c>
      <c r="AH706">
        <v>2</v>
      </c>
      <c r="AI706">
        <v>72320234</v>
      </c>
      <c r="AJ706">
        <v>645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</row>
    <row r="707" spans="1:44" x14ac:dyDescent="0.2">
      <c r="A707">
        <f>ROW(Source!A675)</f>
        <v>675</v>
      </c>
      <c r="B707">
        <v>72320235</v>
      </c>
      <c r="C707">
        <v>72320233</v>
      </c>
      <c r="D707">
        <v>70617265</v>
      </c>
      <c r="E707">
        <v>1</v>
      </c>
      <c r="F707">
        <v>1</v>
      </c>
      <c r="G707">
        <v>1</v>
      </c>
      <c r="H707">
        <v>2</v>
      </c>
      <c r="I707" t="s">
        <v>923</v>
      </c>
      <c r="J707" t="s">
        <v>924</v>
      </c>
      <c r="K707" t="s">
        <v>925</v>
      </c>
      <c r="L707">
        <v>1368</v>
      </c>
      <c r="N707">
        <v>1011</v>
      </c>
      <c r="O707" t="s">
        <v>926</v>
      </c>
      <c r="P707" t="s">
        <v>926</v>
      </c>
      <c r="Q707">
        <v>1</v>
      </c>
      <c r="X707">
        <v>25.5</v>
      </c>
      <c r="Y707">
        <v>0</v>
      </c>
      <c r="Z707">
        <v>1054.03</v>
      </c>
      <c r="AA707">
        <v>529.11</v>
      </c>
      <c r="AB707">
        <v>0</v>
      </c>
      <c r="AC707">
        <v>0</v>
      </c>
      <c r="AD707">
        <v>1</v>
      </c>
      <c r="AE707">
        <v>0</v>
      </c>
      <c r="AF707" t="s">
        <v>3</v>
      </c>
      <c r="AG707">
        <v>25.5</v>
      </c>
      <c r="AH707">
        <v>2</v>
      </c>
      <c r="AI707">
        <v>72320235</v>
      </c>
      <c r="AJ707">
        <v>646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</row>
    <row r="708" spans="1:44" x14ac:dyDescent="0.2">
      <c r="A708">
        <f>ROW(Source!A676)</f>
        <v>676</v>
      </c>
      <c r="B708">
        <v>72320239</v>
      </c>
      <c r="C708">
        <v>72320236</v>
      </c>
      <c r="D708">
        <v>70491200</v>
      </c>
      <c r="E708">
        <v>118</v>
      </c>
      <c r="F708">
        <v>1</v>
      </c>
      <c r="G708">
        <v>1</v>
      </c>
      <c r="H708">
        <v>1</v>
      </c>
      <c r="I708" t="s">
        <v>920</v>
      </c>
      <c r="J708" t="s">
        <v>3</v>
      </c>
      <c r="K708" t="s">
        <v>921</v>
      </c>
      <c r="L708">
        <v>1191</v>
      </c>
      <c r="N708">
        <v>1013</v>
      </c>
      <c r="O708" t="s">
        <v>922</v>
      </c>
      <c r="P708" t="s">
        <v>922</v>
      </c>
      <c r="Q708">
        <v>1</v>
      </c>
      <c r="X708">
        <v>8.06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1</v>
      </c>
      <c r="AE708">
        <v>2</v>
      </c>
      <c r="AF708" t="s">
        <v>3</v>
      </c>
      <c r="AG708">
        <v>8.06</v>
      </c>
      <c r="AH708">
        <v>2</v>
      </c>
      <c r="AI708">
        <v>72320239</v>
      </c>
      <c r="AJ708">
        <v>647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</row>
    <row r="709" spans="1:44" x14ac:dyDescent="0.2">
      <c r="A709">
        <f>ROW(Source!A676)</f>
        <v>676</v>
      </c>
      <c r="B709">
        <v>72320240</v>
      </c>
      <c r="C709">
        <v>72320236</v>
      </c>
      <c r="D709">
        <v>70617213</v>
      </c>
      <c r="E709">
        <v>1</v>
      </c>
      <c r="F709">
        <v>1</v>
      </c>
      <c r="G709">
        <v>1</v>
      </c>
      <c r="H709">
        <v>2</v>
      </c>
      <c r="I709" t="s">
        <v>930</v>
      </c>
      <c r="J709" t="s">
        <v>931</v>
      </c>
      <c r="K709" t="s">
        <v>932</v>
      </c>
      <c r="L709">
        <v>1368</v>
      </c>
      <c r="N709">
        <v>1011</v>
      </c>
      <c r="O709" t="s">
        <v>926</v>
      </c>
      <c r="P709" t="s">
        <v>926</v>
      </c>
      <c r="Q709">
        <v>1</v>
      </c>
      <c r="X709">
        <v>8.06</v>
      </c>
      <c r="Y709">
        <v>0</v>
      </c>
      <c r="Z709">
        <v>828.16</v>
      </c>
      <c r="AA709">
        <v>452.68</v>
      </c>
      <c r="AB709">
        <v>0</v>
      </c>
      <c r="AC709">
        <v>0</v>
      </c>
      <c r="AD709">
        <v>1</v>
      </c>
      <c r="AE709">
        <v>0</v>
      </c>
      <c r="AF709" t="s">
        <v>3</v>
      </c>
      <c r="AG709">
        <v>8.06</v>
      </c>
      <c r="AH709">
        <v>2</v>
      </c>
      <c r="AI709">
        <v>72320240</v>
      </c>
      <c r="AJ709">
        <v>648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</row>
    <row r="710" spans="1:44" x14ac:dyDescent="0.2">
      <c r="A710">
        <f>ROW(Source!A677)</f>
        <v>677</v>
      </c>
      <c r="B710">
        <v>72320394</v>
      </c>
      <c r="C710">
        <v>72320241</v>
      </c>
      <c r="D710">
        <v>70491052</v>
      </c>
      <c r="E710">
        <v>118</v>
      </c>
      <c r="F710">
        <v>1</v>
      </c>
      <c r="G710">
        <v>1</v>
      </c>
      <c r="H710">
        <v>1</v>
      </c>
      <c r="I710" t="s">
        <v>1351</v>
      </c>
      <c r="J710" t="s">
        <v>3</v>
      </c>
      <c r="K710" t="s">
        <v>1352</v>
      </c>
      <c r="L710">
        <v>1191</v>
      </c>
      <c r="N710">
        <v>1013</v>
      </c>
      <c r="O710" t="s">
        <v>922</v>
      </c>
      <c r="P710" t="s">
        <v>922</v>
      </c>
      <c r="Q710">
        <v>1</v>
      </c>
      <c r="X710">
        <v>0.99</v>
      </c>
      <c r="Y710">
        <v>0</v>
      </c>
      <c r="Z710">
        <v>0</v>
      </c>
      <c r="AA710">
        <v>0</v>
      </c>
      <c r="AB710">
        <v>446.8</v>
      </c>
      <c r="AC710">
        <v>0</v>
      </c>
      <c r="AD710">
        <v>1</v>
      </c>
      <c r="AE710">
        <v>1</v>
      </c>
      <c r="AF710" t="s">
        <v>786</v>
      </c>
      <c r="AG710">
        <v>0.39600000000000002</v>
      </c>
      <c r="AH710">
        <v>2</v>
      </c>
      <c r="AI710">
        <v>72320394</v>
      </c>
      <c r="AJ710">
        <v>649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</row>
    <row r="711" spans="1:44" x14ac:dyDescent="0.2">
      <c r="A711">
        <f>ROW(Source!A677)</f>
        <v>677</v>
      </c>
      <c r="B711">
        <v>72320395</v>
      </c>
      <c r="C711">
        <v>72320241</v>
      </c>
      <c r="D711">
        <v>70491200</v>
      </c>
      <c r="E711">
        <v>118</v>
      </c>
      <c r="F711">
        <v>1</v>
      </c>
      <c r="G711">
        <v>1</v>
      </c>
      <c r="H711">
        <v>1</v>
      </c>
      <c r="I711" t="s">
        <v>920</v>
      </c>
      <c r="J711" t="s">
        <v>3</v>
      </c>
      <c r="K711" t="s">
        <v>921</v>
      </c>
      <c r="L711">
        <v>1191</v>
      </c>
      <c r="N711">
        <v>1013</v>
      </c>
      <c r="O711" t="s">
        <v>922</v>
      </c>
      <c r="P711" t="s">
        <v>922</v>
      </c>
      <c r="Q711">
        <v>1</v>
      </c>
      <c r="X711">
        <v>1.1399999999999999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1</v>
      </c>
      <c r="AE711">
        <v>2</v>
      </c>
      <c r="AF711" t="s">
        <v>786</v>
      </c>
      <c r="AG711">
        <v>0.45599999999999996</v>
      </c>
      <c r="AH711">
        <v>2</v>
      </c>
      <c r="AI711">
        <v>72320395</v>
      </c>
      <c r="AJ711">
        <v>650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</row>
    <row r="712" spans="1:44" x14ac:dyDescent="0.2">
      <c r="A712">
        <f>ROW(Source!A677)</f>
        <v>677</v>
      </c>
      <c r="B712">
        <v>72320396</v>
      </c>
      <c r="C712">
        <v>72320241</v>
      </c>
      <c r="D712">
        <v>70617582</v>
      </c>
      <c r="E712">
        <v>1</v>
      </c>
      <c r="F712">
        <v>1</v>
      </c>
      <c r="G712">
        <v>1</v>
      </c>
      <c r="H712">
        <v>2</v>
      </c>
      <c r="I712" t="s">
        <v>1353</v>
      </c>
      <c r="J712" t="s">
        <v>1354</v>
      </c>
      <c r="K712" t="s">
        <v>1355</v>
      </c>
      <c r="L712">
        <v>1368</v>
      </c>
      <c r="N712">
        <v>1011</v>
      </c>
      <c r="O712" t="s">
        <v>926</v>
      </c>
      <c r="P712" t="s">
        <v>926</v>
      </c>
      <c r="Q712">
        <v>1</v>
      </c>
      <c r="X712">
        <v>0.46</v>
      </c>
      <c r="Y712">
        <v>0</v>
      </c>
      <c r="Z712">
        <v>1503.9</v>
      </c>
      <c r="AA712">
        <v>529.11</v>
      </c>
      <c r="AB712">
        <v>0</v>
      </c>
      <c r="AC712">
        <v>0</v>
      </c>
      <c r="AD712">
        <v>1</v>
      </c>
      <c r="AE712">
        <v>0</v>
      </c>
      <c r="AF712" t="s">
        <v>786</v>
      </c>
      <c r="AG712">
        <v>0.18400000000000002</v>
      </c>
      <c r="AH712">
        <v>2</v>
      </c>
      <c r="AI712">
        <v>72320396</v>
      </c>
      <c r="AJ712">
        <v>651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</row>
    <row r="713" spans="1:44" x14ac:dyDescent="0.2">
      <c r="A713">
        <f>ROW(Source!A677)</f>
        <v>677</v>
      </c>
      <c r="B713">
        <v>72320397</v>
      </c>
      <c r="C713">
        <v>72320241</v>
      </c>
      <c r="D713">
        <v>70617656</v>
      </c>
      <c r="E713">
        <v>1</v>
      </c>
      <c r="F713">
        <v>1</v>
      </c>
      <c r="G713">
        <v>1</v>
      </c>
      <c r="H713">
        <v>2</v>
      </c>
      <c r="I713" t="s">
        <v>1073</v>
      </c>
      <c r="J713" t="s">
        <v>1074</v>
      </c>
      <c r="K713" t="s">
        <v>1075</v>
      </c>
      <c r="L713">
        <v>1368</v>
      </c>
      <c r="N713">
        <v>1011</v>
      </c>
      <c r="O713" t="s">
        <v>926</v>
      </c>
      <c r="P713" t="s">
        <v>926</v>
      </c>
      <c r="Q713">
        <v>1</v>
      </c>
      <c r="X713">
        <v>1E-3</v>
      </c>
      <c r="Y713">
        <v>0</v>
      </c>
      <c r="Z713">
        <v>1682.51</v>
      </c>
      <c r="AA713">
        <v>529.11</v>
      </c>
      <c r="AB713">
        <v>0</v>
      </c>
      <c r="AC713">
        <v>0</v>
      </c>
      <c r="AD713">
        <v>1</v>
      </c>
      <c r="AE713">
        <v>0</v>
      </c>
      <c r="AF713" t="s">
        <v>786</v>
      </c>
      <c r="AG713">
        <v>4.0000000000000002E-4</v>
      </c>
      <c r="AH713">
        <v>2</v>
      </c>
      <c r="AI713">
        <v>72320397</v>
      </c>
      <c r="AJ713">
        <v>652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</row>
    <row r="714" spans="1:44" x14ac:dyDescent="0.2">
      <c r="A714">
        <f>ROW(Source!A677)</f>
        <v>677</v>
      </c>
      <c r="B714">
        <v>72320398</v>
      </c>
      <c r="C714">
        <v>72320241</v>
      </c>
      <c r="D714">
        <v>70617930</v>
      </c>
      <c r="E714">
        <v>1</v>
      </c>
      <c r="F714">
        <v>1</v>
      </c>
      <c r="G714">
        <v>1</v>
      </c>
      <c r="H714">
        <v>2</v>
      </c>
      <c r="I714" t="s">
        <v>1356</v>
      </c>
      <c r="J714" t="s">
        <v>1357</v>
      </c>
      <c r="K714" t="s">
        <v>1358</v>
      </c>
      <c r="L714">
        <v>1368</v>
      </c>
      <c r="N714">
        <v>1011</v>
      </c>
      <c r="O714" t="s">
        <v>926</v>
      </c>
      <c r="P714" t="s">
        <v>926</v>
      </c>
      <c r="Q714">
        <v>1</v>
      </c>
      <c r="X714">
        <v>0.46</v>
      </c>
      <c r="Y714">
        <v>0</v>
      </c>
      <c r="Z714">
        <v>1459.28</v>
      </c>
      <c r="AA714">
        <v>452.68</v>
      </c>
      <c r="AB714">
        <v>0</v>
      </c>
      <c r="AC714">
        <v>0</v>
      </c>
      <c r="AD714">
        <v>1</v>
      </c>
      <c r="AE714">
        <v>0</v>
      </c>
      <c r="AF714" t="s">
        <v>786</v>
      </c>
      <c r="AG714">
        <v>0.18400000000000002</v>
      </c>
      <c r="AH714">
        <v>2</v>
      </c>
      <c r="AI714">
        <v>72320398</v>
      </c>
      <c r="AJ714">
        <v>653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</row>
    <row r="715" spans="1:44" x14ac:dyDescent="0.2">
      <c r="A715">
        <f>ROW(Source!A677)</f>
        <v>677</v>
      </c>
      <c r="B715">
        <v>72320399</v>
      </c>
      <c r="C715">
        <v>72320241</v>
      </c>
      <c r="D715">
        <v>70618307</v>
      </c>
      <c r="E715">
        <v>1</v>
      </c>
      <c r="F715">
        <v>1</v>
      </c>
      <c r="G715">
        <v>1</v>
      </c>
      <c r="H715">
        <v>2</v>
      </c>
      <c r="I715" t="s">
        <v>938</v>
      </c>
      <c r="J715" t="s">
        <v>939</v>
      </c>
      <c r="K715" t="s">
        <v>940</v>
      </c>
      <c r="L715">
        <v>1368</v>
      </c>
      <c r="N715">
        <v>1011</v>
      </c>
      <c r="O715" t="s">
        <v>926</v>
      </c>
      <c r="P715" t="s">
        <v>926</v>
      </c>
      <c r="Q715">
        <v>1</v>
      </c>
      <c r="X715">
        <v>0.2</v>
      </c>
      <c r="Y715">
        <v>0</v>
      </c>
      <c r="Z715">
        <v>994.01</v>
      </c>
      <c r="AA715">
        <v>452.68</v>
      </c>
      <c r="AB715">
        <v>0</v>
      </c>
      <c r="AC715">
        <v>0</v>
      </c>
      <c r="AD715">
        <v>1</v>
      </c>
      <c r="AE715">
        <v>0</v>
      </c>
      <c r="AF715" t="s">
        <v>786</v>
      </c>
      <c r="AG715">
        <v>8.0000000000000016E-2</v>
      </c>
      <c r="AH715">
        <v>2</v>
      </c>
      <c r="AI715">
        <v>72320399</v>
      </c>
      <c r="AJ715">
        <v>654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</row>
    <row r="716" spans="1:44" x14ac:dyDescent="0.2">
      <c r="A716">
        <f>ROW(Source!A677)</f>
        <v>677</v>
      </c>
      <c r="B716">
        <v>72320400</v>
      </c>
      <c r="C716">
        <v>72320241</v>
      </c>
      <c r="D716">
        <v>70618528</v>
      </c>
      <c r="E716">
        <v>1</v>
      </c>
      <c r="F716">
        <v>1</v>
      </c>
      <c r="G716">
        <v>1</v>
      </c>
      <c r="H716">
        <v>2</v>
      </c>
      <c r="I716" t="s">
        <v>1359</v>
      </c>
      <c r="J716" t="s">
        <v>1360</v>
      </c>
      <c r="K716" t="s">
        <v>1361</v>
      </c>
      <c r="L716">
        <v>1368</v>
      </c>
      <c r="N716">
        <v>1011</v>
      </c>
      <c r="O716" t="s">
        <v>926</v>
      </c>
      <c r="P716" t="s">
        <v>926</v>
      </c>
      <c r="Q716">
        <v>1</v>
      </c>
      <c r="X716">
        <v>0.01</v>
      </c>
      <c r="Y716">
        <v>0</v>
      </c>
      <c r="Z716">
        <v>1438.97</v>
      </c>
      <c r="AA716">
        <v>393.89</v>
      </c>
      <c r="AB716">
        <v>0</v>
      </c>
      <c r="AC716">
        <v>0</v>
      </c>
      <c r="AD716">
        <v>1</v>
      </c>
      <c r="AE716">
        <v>0</v>
      </c>
      <c r="AF716" t="s">
        <v>786</v>
      </c>
      <c r="AG716">
        <v>4.0000000000000001E-3</v>
      </c>
      <c r="AH716">
        <v>2</v>
      </c>
      <c r="AI716">
        <v>72320400</v>
      </c>
      <c r="AJ716">
        <v>655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</row>
    <row r="717" spans="1:44" x14ac:dyDescent="0.2">
      <c r="A717">
        <f>ROW(Source!A677)</f>
        <v>677</v>
      </c>
      <c r="B717">
        <v>72320401</v>
      </c>
      <c r="C717">
        <v>72320241</v>
      </c>
      <c r="D717">
        <v>70618798</v>
      </c>
      <c r="E717">
        <v>1</v>
      </c>
      <c r="F717">
        <v>1</v>
      </c>
      <c r="G717">
        <v>1</v>
      </c>
      <c r="H717">
        <v>2</v>
      </c>
      <c r="I717" t="s">
        <v>1362</v>
      </c>
      <c r="J717" t="s">
        <v>1363</v>
      </c>
      <c r="K717" t="s">
        <v>1364</v>
      </c>
      <c r="L717">
        <v>1368</v>
      </c>
      <c r="N717">
        <v>1011</v>
      </c>
      <c r="O717" t="s">
        <v>926</v>
      </c>
      <c r="P717" t="s">
        <v>926</v>
      </c>
      <c r="Q717">
        <v>1</v>
      </c>
      <c r="X717">
        <v>0.01</v>
      </c>
      <c r="Y717">
        <v>0</v>
      </c>
      <c r="Z717">
        <v>1002.48</v>
      </c>
      <c r="AA717">
        <v>529.11</v>
      </c>
      <c r="AB717">
        <v>0</v>
      </c>
      <c r="AC717">
        <v>0</v>
      </c>
      <c r="AD717">
        <v>1</v>
      </c>
      <c r="AE717">
        <v>0</v>
      </c>
      <c r="AF717" t="s">
        <v>786</v>
      </c>
      <c r="AG717">
        <v>4.0000000000000001E-3</v>
      </c>
      <c r="AH717">
        <v>2</v>
      </c>
      <c r="AI717">
        <v>72320401</v>
      </c>
      <c r="AJ717">
        <v>656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</row>
    <row r="718" spans="1:44" x14ac:dyDescent="0.2">
      <c r="A718">
        <f>ROW(Source!A677)</f>
        <v>677</v>
      </c>
      <c r="B718">
        <v>72320402</v>
      </c>
      <c r="C718">
        <v>72320241</v>
      </c>
      <c r="D718">
        <v>70618912</v>
      </c>
      <c r="E718">
        <v>1</v>
      </c>
      <c r="F718">
        <v>1</v>
      </c>
      <c r="G718">
        <v>1</v>
      </c>
      <c r="H718">
        <v>2</v>
      </c>
      <c r="I718" t="s">
        <v>1365</v>
      </c>
      <c r="J718" t="s">
        <v>1366</v>
      </c>
      <c r="K718" t="s">
        <v>1367</v>
      </c>
      <c r="L718">
        <v>1368</v>
      </c>
      <c r="N718">
        <v>1011</v>
      </c>
      <c r="O718" t="s">
        <v>926</v>
      </c>
      <c r="P718" t="s">
        <v>926</v>
      </c>
      <c r="Q718">
        <v>1</v>
      </c>
      <c r="X718">
        <v>0.01</v>
      </c>
      <c r="Y718">
        <v>0</v>
      </c>
      <c r="Z718">
        <v>49.74</v>
      </c>
      <c r="AA718">
        <v>0</v>
      </c>
      <c r="AB718">
        <v>0</v>
      </c>
      <c r="AC718">
        <v>0</v>
      </c>
      <c r="AD718">
        <v>1</v>
      </c>
      <c r="AE718">
        <v>0</v>
      </c>
      <c r="AF718" t="s">
        <v>786</v>
      </c>
      <c r="AG718">
        <v>4.0000000000000001E-3</v>
      </c>
      <c r="AH718">
        <v>2</v>
      </c>
      <c r="AI718">
        <v>72320402</v>
      </c>
      <c r="AJ718">
        <v>657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</row>
    <row r="719" spans="1:44" x14ac:dyDescent="0.2">
      <c r="A719">
        <f>ROW(Source!A677)</f>
        <v>677</v>
      </c>
      <c r="B719">
        <v>72320403</v>
      </c>
      <c r="C719">
        <v>72320241</v>
      </c>
      <c r="D719">
        <v>70565746</v>
      </c>
      <c r="E719">
        <v>1</v>
      </c>
      <c r="F719">
        <v>1</v>
      </c>
      <c r="G719">
        <v>1</v>
      </c>
      <c r="H719">
        <v>3</v>
      </c>
      <c r="I719" t="s">
        <v>1368</v>
      </c>
      <c r="J719" t="s">
        <v>1369</v>
      </c>
      <c r="K719" t="s">
        <v>1370</v>
      </c>
      <c r="L719">
        <v>1346</v>
      </c>
      <c r="N719">
        <v>1009</v>
      </c>
      <c r="O719" t="s">
        <v>443</v>
      </c>
      <c r="P719" t="s">
        <v>443</v>
      </c>
      <c r="Q719">
        <v>1</v>
      </c>
      <c r="X719">
        <v>3.56E-2</v>
      </c>
      <c r="Y719">
        <v>496.41</v>
      </c>
      <c r="Z719">
        <v>0</v>
      </c>
      <c r="AA719">
        <v>0</v>
      </c>
      <c r="AB719">
        <v>0</v>
      </c>
      <c r="AC719">
        <v>0</v>
      </c>
      <c r="AD719">
        <v>1</v>
      </c>
      <c r="AE719">
        <v>0</v>
      </c>
      <c r="AF719" t="s">
        <v>786</v>
      </c>
      <c r="AG719">
        <v>1.4240000000000001E-2</v>
      </c>
      <c r="AH719">
        <v>2</v>
      </c>
      <c r="AI719">
        <v>72320403</v>
      </c>
      <c r="AJ719">
        <v>658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</row>
    <row r="720" spans="1:44" x14ac:dyDescent="0.2">
      <c r="A720">
        <f>ROW(Source!A677)</f>
        <v>677</v>
      </c>
      <c r="B720">
        <v>72320404</v>
      </c>
      <c r="C720">
        <v>72320241</v>
      </c>
      <c r="D720">
        <v>70565953</v>
      </c>
      <c r="E720">
        <v>1</v>
      </c>
      <c r="F720">
        <v>1</v>
      </c>
      <c r="G720">
        <v>1</v>
      </c>
      <c r="H720">
        <v>3</v>
      </c>
      <c r="I720" t="s">
        <v>1371</v>
      </c>
      <c r="J720" t="s">
        <v>1372</v>
      </c>
      <c r="K720" t="s">
        <v>1373</v>
      </c>
      <c r="L720">
        <v>1348</v>
      </c>
      <c r="N720">
        <v>1009</v>
      </c>
      <c r="O720" t="s">
        <v>236</v>
      </c>
      <c r="P720" t="s">
        <v>236</v>
      </c>
      <c r="Q720">
        <v>1000</v>
      </c>
      <c r="X720">
        <v>1.1E-4</v>
      </c>
      <c r="Y720">
        <v>30083.51</v>
      </c>
      <c r="Z720">
        <v>0</v>
      </c>
      <c r="AA720">
        <v>0</v>
      </c>
      <c r="AB720">
        <v>0</v>
      </c>
      <c r="AC720">
        <v>0</v>
      </c>
      <c r="AD720">
        <v>1</v>
      </c>
      <c r="AE720">
        <v>0</v>
      </c>
      <c r="AF720" t="s">
        <v>786</v>
      </c>
      <c r="AG720">
        <v>4.4000000000000006E-5</v>
      </c>
      <c r="AH720">
        <v>2</v>
      </c>
      <c r="AI720">
        <v>72320404</v>
      </c>
      <c r="AJ720">
        <v>659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</row>
    <row r="721" spans="1:44" x14ac:dyDescent="0.2">
      <c r="A721">
        <f>ROW(Source!A677)</f>
        <v>677</v>
      </c>
      <c r="B721">
        <v>72320405</v>
      </c>
      <c r="C721">
        <v>72320241</v>
      </c>
      <c r="D721">
        <v>70491238</v>
      </c>
      <c r="E721">
        <v>118</v>
      </c>
      <c r="F721">
        <v>1</v>
      </c>
      <c r="G721">
        <v>1</v>
      </c>
      <c r="H721">
        <v>3</v>
      </c>
      <c r="I721" t="s">
        <v>792</v>
      </c>
      <c r="J721" t="s">
        <v>3</v>
      </c>
      <c r="K721" t="s">
        <v>793</v>
      </c>
      <c r="L721">
        <v>1346</v>
      </c>
      <c r="N721">
        <v>1009</v>
      </c>
      <c r="O721" t="s">
        <v>443</v>
      </c>
      <c r="P721" t="s">
        <v>443</v>
      </c>
      <c r="Q721">
        <v>1</v>
      </c>
      <c r="X721">
        <v>8.1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 t="s">
        <v>786</v>
      </c>
      <c r="AG721">
        <v>3.24</v>
      </c>
      <c r="AH721">
        <v>2</v>
      </c>
      <c r="AI721">
        <v>72320405</v>
      </c>
      <c r="AJ721">
        <v>660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</row>
    <row r="722" spans="1:44" x14ac:dyDescent="0.2">
      <c r="A722">
        <f>ROW(Source!A677)</f>
        <v>677</v>
      </c>
      <c r="B722">
        <v>72320406</v>
      </c>
      <c r="C722">
        <v>72320241</v>
      </c>
      <c r="D722">
        <v>70491246</v>
      </c>
      <c r="E722">
        <v>118</v>
      </c>
      <c r="F722">
        <v>1</v>
      </c>
      <c r="G722">
        <v>1</v>
      </c>
      <c r="H722">
        <v>3</v>
      </c>
      <c r="I722" t="s">
        <v>795</v>
      </c>
      <c r="J722" t="s">
        <v>3</v>
      </c>
      <c r="K722" t="s">
        <v>796</v>
      </c>
      <c r="L722">
        <v>1348</v>
      </c>
      <c r="N722">
        <v>1009</v>
      </c>
      <c r="O722" t="s">
        <v>236</v>
      </c>
      <c r="P722" t="s">
        <v>236</v>
      </c>
      <c r="Q722">
        <v>1000</v>
      </c>
      <c r="X722">
        <v>4.4999999999999999E-4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 t="s">
        <v>786</v>
      </c>
      <c r="AG722">
        <v>1.8000000000000001E-4</v>
      </c>
      <c r="AH722">
        <v>2</v>
      </c>
      <c r="AI722">
        <v>72320406</v>
      </c>
      <c r="AJ722">
        <v>661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</row>
    <row r="723" spans="1:44" x14ac:dyDescent="0.2">
      <c r="A723">
        <f>ROW(Source!A677)</f>
        <v>677</v>
      </c>
      <c r="B723">
        <v>72320407</v>
      </c>
      <c r="C723">
        <v>72320241</v>
      </c>
      <c r="D723">
        <v>70567763</v>
      </c>
      <c r="E723">
        <v>1</v>
      </c>
      <c r="F723">
        <v>1</v>
      </c>
      <c r="G723">
        <v>1</v>
      </c>
      <c r="H723">
        <v>3</v>
      </c>
      <c r="I723" t="s">
        <v>1064</v>
      </c>
      <c r="J723" t="s">
        <v>1065</v>
      </c>
      <c r="K723" t="s">
        <v>1066</v>
      </c>
      <c r="L723">
        <v>1339</v>
      </c>
      <c r="N723">
        <v>1007</v>
      </c>
      <c r="O723" t="s">
        <v>231</v>
      </c>
      <c r="P723" t="s">
        <v>231</v>
      </c>
      <c r="Q723">
        <v>1</v>
      </c>
      <c r="X723">
        <v>0.15</v>
      </c>
      <c r="Y723">
        <v>35.71</v>
      </c>
      <c r="Z723">
        <v>0</v>
      </c>
      <c r="AA723">
        <v>0</v>
      </c>
      <c r="AB723">
        <v>0</v>
      </c>
      <c r="AC723">
        <v>0</v>
      </c>
      <c r="AD723">
        <v>1</v>
      </c>
      <c r="AE723">
        <v>0</v>
      </c>
      <c r="AF723" t="s">
        <v>786</v>
      </c>
      <c r="AG723">
        <v>0.06</v>
      </c>
      <c r="AH723">
        <v>2</v>
      </c>
      <c r="AI723">
        <v>72320407</v>
      </c>
      <c r="AJ723">
        <v>662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</row>
    <row r="724" spans="1:44" x14ac:dyDescent="0.2">
      <c r="A724">
        <f>ROW(Source!A680)</f>
        <v>680</v>
      </c>
      <c r="B724">
        <v>72320101</v>
      </c>
      <c r="C724">
        <v>72320096</v>
      </c>
      <c r="D724">
        <v>20049217</v>
      </c>
      <c r="E724">
        <v>118</v>
      </c>
      <c r="F724">
        <v>1</v>
      </c>
      <c r="G724">
        <v>1</v>
      </c>
      <c r="H724">
        <v>1</v>
      </c>
      <c r="I724" t="s">
        <v>1071</v>
      </c>
      <c r="J724" t="s">
        <v>3</v>
      </c>
      <c r="K724" t="s">
        <v>1072</v>
      </c>
      <c r="L724">
        <v>1191</v>
      </c>
      <c r="N724">
        <v>1013</v>
      </c>
      <c r="O724" t="s">
        <v>922</v>
      </c>
      <c r="P724" t="s">
        <v>922</v>
      </c>
      <c r="Q724">
        <v>1</v>
      </c>
      <c r="X724">
        <v>2.2799999999999998</v>
      </c>
      <c r="Y724">
        <v>0</v>
      </c>
      <c r="Z724">
        <v>0</v>
      </c>
      <c r="AA724">
        <v>0</v>
      </c>
      <c r="AB724">
        <v>363.03</v>
      </c>
      <c r="AC724">
        <v>0</v>
      </c>
      <c r="AD724">
        <v>1</v>
      </c>
      <c r="AE724">
        <v>1</v>
      </c>
      <c r="AF724" t="s">
        <v>3</v>
      </c>
      <c r="AG724">
        <v>2.2799999999999998</v>
      </c>
      <c r="AH724">
        <v>2</v>
      </c>
      <c r="AI724">
        <v>72320097</v>
      </c>
      <c r="AJ724">
        <v>663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</row>
    <row r="725" spans="1:44" x14ac:dyDescent="0.2">
      <c r="A725">
        <f>ROW(Source!A680)</f>
        <v>680</v>
      </c>
      <c r="B725">
        <v>72320102</v>
      </c>
      <c r="C725">
        <v>72320096</v>
      </c>
      <c r="D725">
        <v>20049115</v>
      </c>
      <c r="E725">
        <v>118</v>
      </c>
      <c r="F725">
        <v>1</v>
      </c>
      <c r="G725">
        <v>1</v>
      </c>
      <c r="H725">
        <v>1</v>
      </c>
      <c r="I725" t="s">
        <v>920</v>
      </c>
      <c r="J725" t="s">
        <v>3</v>
      </c>
      <c r="K725" t="s">
        <v>921</v>
      </c>
      <c r="L725">
        <v>1191</v>
      </c>
      <c r="N725">
        <v>1013</v>
      </c>
      <c r="O725" t="s">
        <v>922</v>
      </c>
      <c r="P725" t="s">
        <v>922</v>
      </c>
      <c r="Q725">
        <v>1</v>
      </c>
      <c r="X725">
        <v>0.74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1</v>
      </c>
      <c r="AE725">
        <v>2</v>
      </c>
      <c r="AF725" t="s">
        <v>3</v>
      </c>
      <c r="AG725">
        <v>0.74</v>
      </c>
      <c r="AH725">
        <v>2</v>
      </c>
      <c r="AI725">
        <v>72320098</v>
      </c>
      <c r="AJ725">
        <v>664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</row>
    <row r="726" spans="1:44" x14ac:dyDescent="0.2">
      <c r="A726">
        <f>ROW(Source!A680)</f>
        <v>680</v>
      </c>
      <c r="B726">
        <v>72320103</v>
      </c>
      <c r="C726">
        <v>72320096</v>
      </c>
      <c r="D726">
        <v>70618307</v>
      </c>
      <c r="E726">
        <v>1</v>
      </c>
      <c r="F726">
        <v>1</v>
      </c>
      <c r="G726">
        <v>1</v>
      </c>
      <c r="H726">
        <v>2</v>
      </c>
      <c r="I726" t="s">
        <v>938</v>
      </c>
      <c r="J726" t="s">
        <v>939</v>
      </c>
      <c r="K726" t="s">
        <v>940</v>
      </c>
      <c r="L726">
        <v>1368</v>
      </c>
      <c r="N726">
        <v>1011</v>
      </c>
      <c r="O726" t="s">
        <v>926</v>
      </c>
      <c r="P726" t="s">
        <v>926</v>
      </c>
      <c r="Q726">
        <v>1</v>
      </c>
      <c r="X726">
        <v>0.74</v>
      </c>
      <c r="Y726">
        <v>0</v>
      </c>
      <c r="Z726">
        <v>994.01</v>
      </c>
      <c r="AA726">
        <v>452.68</v>
      </c>
      <c r="AB726">
        <v>0</v>
      </c>
      <c r="AC726">
        <v>0</v>
      </c>
      <c r="AD726">
        <v>1</v>
      </c>
      <c r="AE726">
        <v>0</v>
      </c>
      <c r="AF726" t="s">
        <v>3</v>
      </c>
      <c r="AG726">
        <v>0.74</v>
      </c>
      <c r="AH726">
        <v>2</v>
      </c>
      <c r="AI726">
        <v>72320099</v>
      </c>
      <c r="AJ726">
        <v>665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</row>
    <row r="727" spans="1:44" x14ac:dyDescent="0.2">
      <c r="A727">
        <f>ROW(Source!A680)</f>
        <v>680</v>
      </c>
      <c r="B727">
        <v>72320104</v>
      </c>
      <c r="C727">
        <v>72320096</v>
      </c>
      <c r="D727">
        <v>70496871</v>
      </c>
      <c r="E727">
        <v>118</v>
      </c>
      <c r="F727">
        <v>1</v>
      </c>
      <c r="G727">
        <v>1</v>
      </c>
      <c r="H727">
        <v>3</v>
      </c>
      <c r="I727" t="s">
        <v>1380</v>
      </c>
      <c r="J727" t="s">
        <v>3</v>
      </c>
      <c r="K727" t="s">
        <v>1381</v>
      </c>
      <c r="L727">
        <v>1301</v>
      </c>
      <c r="N727">
        <v>1003</v>
      </c>
      <c r="O727" t="s">
        <v>113</v>
      </c>
      <c r="P727" t="s">
        <v>113</v>
      </c>
      <c r="Q727">
        <v>1</v>
      </c>
      <c r="X727">
        <v>102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 t="s">
        <v>3</v>
      </c>
      <c r="AG727">
        <v>102</v>
      </c>
      <c r="AH727">
        <v>3</v>
      </c>
      <c r="AI727">
        <v>-1</v>
      </c>
      <c r="AJ727" t="s">
        <v>3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</row>
    <row r="728" spans="1:44" x14ac:dyDescent="0.2">
      <c r="A728">
        <f>ROW(Source!A682)</f>
        <v>682</v>
      </c>
      <c r="B728">
        <v>72320113</v>
      </c>
      <c r="C728">
        <v>72320106</v>
      </c>
      <c r="D728">
        <v>20055278</v>
      </c>
      <c r="E728">
        <v>117</v>
      </c>
      <c r="F728">
        <v>1</v>
      </c>
      <c r="G728">
        <v>1</v>
      </c>
      <c r="H728">
        <v>1</v>
      </c>
      <c r="I728" t="s">
        <v>1079</v>
      </c>
      <c r="J728" t="s">
        <v>3</v>
      </c>
      <c r="K728" t="s">
        <v>1080</v>
      </c>
      <c r="L728">
        <v>1191</v>
      </c>
      <c r="N728">
        <v>1013</v>
      </c>
      <c r="O728" t="s">
        <v>922</v>
      </c>
      <c r="P728" t="s">
        <v>922</v>
      </c>
      <c r="Q728">
        <v>1</v>
      </c>
      <c r="X728">
        <v>71.67</v>
      </c>
      <c r="Y728">
        <v>0</v>
      </c>
      <c r="Z728">
        <v>0</v>
      </c>
      <c r="AA728">
        <v>0</v>
      </c>
      <c r="AB728">
        <v>366.4</v>
      </c>
      <c r="AC728">
        <v>0</v>
      </c>
      <c r="AD728">
        <v>1</v>
      </c>
      <c r="AE728">
        <v>1</v>
      </c>
      <c r="AF728" t="s">
        <v>3</v>
      </c>
      <c r="AG728">
        <v>71.67</v>
      </c>
      <c r="AH728">
        <v>2</v>
      </c>
      <c r="AI728">
        <v>72320107</v>
      </c>
      <c r="AJ728">
        <v>667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</row>
    <row r="729" spans="1:44" x14ac:dyDescent="0.2">
      <c r="A729">
        <f>ROW(Source!A682)</f>
        <v>682</v>
      </c>
      <c r="B729">
        <v>72320114</v>
      </c>
      <c r="C729">
        <v>72320106</v>
      </c>
      <c r="D729">
        <v>20049115</v>
      </c>
      <c r="E729">
        <v>117</v>
      </c>
      <c r="F729">
        <v>1</v>
      </c>
      <c r="G729">
        <v>1</v>
      </c>
      <c r="H729">
        <v>1</v>
      </c>
      <c r="I729" t="s">
        <v>920</v>
      </c>
      <c r="J729" t="s">
        <v>3</v>
      </c>
      <c r="K729" t="s">
        <v>921</v>
      </c>
      <c r="L729">
        <v>1191</v>
      </c>
      <c r="N729">
        <v>1013</v>
      </c>
      <c r="O729" t="s">
        <v>922</v>
      </c>
      <c r="P729" t="s">
        <v>922</v>
      </c>
      <c r="Q729">
        <v>1</v>
      </c>
      <c r="X729">
        <v>0.03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1</v>
      </c>
      <c r="AE729">
        <v>2</v>
      </c>
      <c r="AF729" t="s">
        <v>3</v>
      </c>
      <c r="AG729">
        <v>0.03</v>
      </c>
      <c r="AH729">
        <v>2</v>
      </c>
      <c r="AI729">
        <v>72320108</v>
      </c>
      <c r="AJ729">
        <v>668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</row>
    <row r="730" spans="1:44" x14ac:dyDescent="0.2">
      <c r="A730">
        <f>ROW(Source!A682)</f>
        <v>682</v>
      </c>
      <c r="B730">
        <v>72320115</v>
      </c>
      <c r="C730">
        <v>72320106</v>
      </c>
      <c r="D730">
        <v>68783152</v>
      </c>
      <c r="E730">
        <v>1</v>
      </c>
      <c r="F730">
        <v>1</v>
      </c>
      <c r="G730">
        <v>1</v>
      </c>
      <c r="H730">
        <v>2</v>
      </c>
      <c r="I730" t="s">
        <v>1073</v>
      </c>
      <c r="J730" t="s">
        <v>1074</v>
      </c>
      <c r="K730" t="s">
        <v>1075</v>
      </c>
      <c r="L730">
        <v>1368</v>
      </c>
      <c r="N730">
        <v>1011</v>
      </c>
      <c r="O730" t="s">
        <v>926</v>
      </c>
      <c r="P730" t="s">
        <v>926</v>
      </c>
      <c r="Q730">
        <v>1</v>
      </c>
      <c r="X730">
        <v>0.03</v>
      </c>
      <c r="Y730">
        <v>0</v>
      </c>
      <c r="Z730">
        <v>1726.24</v>
      </c>
      <c r="AA730">
        <v>492.17</v>
      </c>
      <c r="AB730">
        <v>0</v>
      </c>
      <c r="AC730">
        <v>0</v>
      </c>
      <c r="AD730">
        <v>1</v>
      </c>
      <c r="AE730">
        <v>0</v>
      </c>
      <c r="AF730" t="s">
        <v>3</v>
      </c>
      <c r="AG730">
        <v>0.03</v>
      </c>
      <c r="AH730">
        <v>2</v>
      </c>
      <c r="AI730">
        <v>72320109</v>
      </c>
      <c r="AJ730">
        <v>669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</row>
    <row r="731" spans="1:44" x14ac:dyDescent="0.2">
      <c r="A731">
        <f>ROW(Source!A682)</f>
        <v>682</v>
      </c>
      <c r="B731">
        <v>72320116</v>
      </c>
      <c r="C731">
        <v>72320106</v>
      </c>
      <c r="D731">
        <v>68783292</v>
      </c>
      <c r="E731">
        <v>1</v>
      </c>
      <c r="F731">
        <v>1</v>
      </c>
      <c r="G731">
        <v>1</v>
      </c>
      <c r="H731">
        <v>2</v>
      </c>
      <c r="I731" t="s">
        <v>1092</v>
      </c>
      <c r="J731" t="s">
        <v>1093</v>
      </c>
      <c r="K731" t="s">
        <v>1094</v>
      </c>
      <c r="L731">
        <v>1368</v>
      </c>
      <c r="N731">
        <v>1011</v>
      </c>
      <c r="O731" t="s">
        <v>926</v>
      </c>
      <c r="P731" t="s">
        <v>926</v>
      </c>
      <c r="Q731">
        <v>1</v>
      </c>
      <c r="X731">
        <v>21.1</v>
      </c>
      <c r="Y731">
        <v>0</v>
      </c>
      <c r="Z731">
        <v>8.84</v>
      </c>
      <c r="AA731">
        <v>0</v>
      </c>
      <c r="AB731">
        <v>0</v>
      </c>
      <c r="AC731">
        <v>0</v>
      </c>
      <c r="AD731">
        <v>1</v>
      </c>
      <c r="AE731">
        <v>0</v>
      </c>
      <c r="AF731" t="s">
        <v>3</v>
      </c>
      <c r="AG731">
        <v>21.1</v>
      </c>
      <c r="AH731">
        <v>2</v>
      </c>
      <c r="AI731">
        <v>72320110</v>
      </c>
      <c r="AJ731">
        <v>670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</row>
    <row r="732" spans="1:44" x14ac:dyDescent="0.2">
      <c r="A732">
        <f>ROW(Source!A682)</f>
        <v>682</v>
      </c>
      <c r="B732">
        <v>72320117</v>
      </c>
      <c r="C732">
        <v>72320106</v>
      </c>
      <c r="D732">
        <v>68853831</v>
      </c>
      <c r="E732">
        <v>1</v>
      </c>
      <c r="F732">
        <v>1</v>
      </c>
      <c r="G732">
        <v>1</v>
      </c>
      <c r="H732">
        <v>3</v>
      </c>
      <c r="I732" t="s">
        <v>1095</v>
      </c>
      <c r="J732" t="s">
        <v>1096</v>
      </c>
      <c r="K732" t="s">
        <v>1097</v>
      </c>
      <c r="L732">
        <v>1346</v>
      </c>
      <c r="N732">
        <v>1009</v>
      </c>
      <c r="O732" t="s">
        <v>443</v>
      </c>
      <c r="P732" t="s">
        <v>443</v>
      </c>
      <c r="Q732">
        <v>1</v>
      </c>
      <c r="X732">
        <v>22.2</v>
      </c>
      <c r="Y732">
        <v>61.7</v>
      </c>
      <c r="Z732">
        <v>0</v>
      </c>
      <c r="AA732">
        <v>0</v>
      </c>
      <c r="AB732">
        <v>0</v>
      </c>
      <c r="AC732">
        <v>0</v>
      </c>
      <c r="AD732">
        <v>1</v>
      </c>
      <c r="AE732">
        <v>0</v>
      </c>
      <c r="AF732" t="s">
        <v>3</v>
      </c>
      <c r="AG732">
        <v>22.2</v>
      </c>
      <c r="AH732">
        <v>2</v>
      </c>
      <c r="AI732">
        <v>72320111</v>
      </c>
      <c r="AJ732">
        <v>671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</row>
    <row r="733" spans="1:44" x14ac:dyDescent="0.2">
      <c r="A733">
        <f>ROW(Source!A682)</f>
        <v>682</v>
      </c>
      <c r="B733">
        <v>72320118</v>
      </c>
      <c r="C733">
        <v>72320106</v>
      </c>
      <c r="D733">
        <v>68858915</v>
      </c>
      <c r="E733">
        <v>1</v>
      </c>
      <c r="F733">
        <v>1</v>
      </c>
      <c r="G733">
        <v>1</v>
      </c>
      <c r="H733">
        <v>3</v>
      </c>
      <c r="I733" t="s">
        <v>1098</v>
      </c>
      <c r="J733" t="s">
        <v>1099</v>
      </c>
      <c r="K733" t="s">
        <v>1100</v>
      </c>
      <c r="L733">
        <v>1348</v>
      </c>
      <c r="N733">
        <v>1009</v>
      </c>
      <c r="O733" t="s">
        <v>236</v>
      </c>
      <c r="P733" t="s">
        <v>236</v>
      </c>
      <c r="Q733">
        <v>1000</v>
      </c>
      <c r="X733">
        <v>5.1999999999999998E-2</v>
      </c>
      <c r="Y733">
        <v>55898.18</v>
      </c>
      <c r="Z733">
        <v>0</v>
      </c>
      <c r="AA733">
        <v>0</v>
      </c>
      <c r="AB733">
        <v>0</v>
      </c>
      <c r="AC733">
        <v>0</v>
      </c>
      <c r="AD733">
        <v>1</v>
      </c>
      <c r="AE733">
        <v>0</v>
      </c>
      <c r="AF733" t="s">
        <v>3</v>
      </c>
      <c r="AG733">
        <v>5.1999999999999998E-2</v>
      </c>
      <c r="AH733">
        <v>2</v>
      </c>
      <c r="AI733">
        <v>72320112</v>
      </c>
      <c r="AJ733">
        <v>672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</row>
    <row r="734" spans="1:44" x14ac:dyDescent="0.2">
      <c r="A734">
        <f>ROW(Source!A682)</f>
        <v>682</v>
      </c>
      <c r="B734">
        <v>72320119</v>
      </c>
      <c r="C734">
        <v>72320106</v>
      </c>
      <c r="D734">
        <v>68782119</v>
      </c>
      <c r="E734">
        <v>117</v>
      </c>
      <c r="F734">
        <v>1</v>
      </c>
      <c r="G734">
        <v>1</v>
      </c>
      <c r="H734">
        <v>3</v>
      </c>
      <c r="I734" t="s">
        <v>1403</v>
      </c>
      <c r="J734" t="s">
        <v>3</v>
      </c>
      <c r="K734" t="s">
        <v>1404</v>
      </c>
      <c r="L734">
        <v>1301</v>
      </c>
      <c r="N734">
        <v>1003</v>
      </c>
      <c r="O734" t="s">
        <v>113</v>
      </c>
      <c r="P734" t="s">
        <v>113</v>
      </c>
      <c r="Q734">
        <v>1</v>
      </c>
      <c r="X734">
        <v>110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 t="s">
        <v>3</v>
      </c>
      <c r="AG734">
        <v>110</v>
      </c>
      <c r="AH734">
        <v>3</v>
      </c>
      <c r="AI734">
        <v>-1</v>
      </c>
      <c r="AJ734" t="s">
        <v>3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</row>
    <row r="735" spans="1:44" x14ac:dyDescent="0.2">
      <c r="A735">
        <f>ROW(Source!A683)</f>
        <v>683</v>
      </c>
      <c r="B735">
        <v>72320133</v>
      </c>
      <c r="C735">
        <v>72320120</v>
      </c>
      <c r="D735">
        <v>20049117</v>
      </c>
      <c r="E735">
        <v>117</v>
      </c>
      <c r="F735">
        <v>1</v>
      </c>
      <c r="G735">
        <v>1</v>
      </c>
      <c r="H735">
        <v>1</v>
      </c>
      <c r="I735" t="s">
        <v>1101</v>
      </c>
      <c r="J735" t="s">
        <v>3</v>
      </c>
      <c r="K735" t="s">
        <v>1102</v>
      </c>
      <c r="L735">
        <v>1191</v>
      </c>
      <c r="N735">
        <v>1013</v>
      </c>
      <c r="O735" t="s">
        <v>922</v>
      </c>
      <c r="P735" t="s">
        <v>922</v>
      </c>
      <c r="Q735">
        <v>1</v>
      </c>
      <c r="X735">
        <v>1.54</v>
      </c>
      <c r="Y735">
        <v>0</v>
      </c>
      <c r="Z735">
        <v>0</v>
      </c>
      <c r="AA735">
        <v>0</v>
      </c>
      <c r="AB735">
        <v>358.19</v>
      </c>
      <c r="AC735">
        <v>0</v>
      </c>
      <c r="AD735">
        <v>1</v>
      </c>
      <c r="AE735">
        <v>1</v>
      </c>
      <c r="AF735" t="s">
        <v>3</v>
      </c>
      <c r="AG735">
        <v>1.54</v>
      </c>
      <c r="AH735">
        <v>2</v>
      </c>
      <c r="AI735">
        <v>72320121</v>
      </c>
      <c r="AJ735">
        <v>673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</row>
    <row r="736" spans="1:44" x14ac:dyDescent="0.2">
      <c r="A736">
        <f>ROW(Source!A683)</f>
        <v>683</v>
      </c>
      <c r="B736">
        <v>72320134</v>
      </c>
      <c r="C736">
        <v>72320120</v>
      </c>
      <c r="D736">
        <v>20049115</v>
      </c>
      <c r="E736">
        <v>117</v>
      </c>
      <c r="F736">
        <v>1</v>
      </c>
      <c r="G736">
        <v>1</v>
      </c>
      <c r="H736">
        <v>1</v>
      </c>
      <c r="I736" t="s">
        <v>920</v>
      </c>
      <c r="J736" t="s">
        <v>3</v>
      </c>
      <c r="K736" t="s">
        <v>921</v>
      </c>
      <c r="L736">
        <v>1191</v>
      </c>
      <c r="N736">
        <v>1013</v>
      </c>
      <c r="O736" t="s">
        <v>922</v>
      </c>
      <c r="P736" t="s">
        <v>922</v>
      </c>
      <c r="Q736">
        <v>1</v>
      </c>
      <c r="X736">
        <v>0.48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1</v>
      </c>
      <c r="AE736">
        <v>2</v>
      </c>
      <c r="AF736" t="s">
        <v>3</v>
      </c>
      <c r="AG736">
        <v>0.48</v>
      </c>
      <c r="AH736">
        <v>2</v>
      </c>
      <c r="AI736">
        <v>72320122</v>
      </c>
      <c r="AJ736">
        <v>674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</row>
    <row r="737" spans="1:44" x14ac:dyDescent="0.2">
      <c r="A737">
        <f>ROW(Source!A683)</f>
        <v>683</v>
      </c>
      <c r="B737">
        <v>72320135</v>
      </c>
      <c r="C737">
        <v>72320120</v>
      </c>
      <c r="D737">
        <v>68783152</v>
      </c>
      <c r="E737">
        <v>1</v>
      </c>
      <c r="F737">
        <v>1</v>
      </c>
      <c r="G737">
        <v>1</v>
      </c>
      <c r="H737">
        <v>2</v>
      </c>
      <c r="I737" t="s">
        <v>1073</v>
      </c>
      <c r="J737" t="s">
        <v>1074</v>
      </c>
      <c r="K737" t="s">
        <v>1075</v>
      </c>
      <c r="L737">
        <v>1368</v>
      </c>
      <c r="N737">
        <v>1011</v>
      </c>
      <c r="O737" t="s">
        <v>926</v>
      </c>
      <c r="P737" t="s">
        <v>926</v>
      </c>
      <c r="Q737">
        <v>1</v>
      </c>
      <c r="X737">
        <v>0.25</v>
      </c>
      <c r="Y737">
        <v>0</v>
      </c>
      <c r="Z737">
        <v>1726.24</v>
      </c>
      <c r="AA737">
        <v>492.17</v>
      </c>
      <c r="AB737">
        <v>0</v>
      </c>
      <c r="AC737">
        <v>0</v>
      </c>
      <c r="AD737">
        <v>1</v>
      </c>
      <c r="AE737">
        <v>0</v>
      </c>
      <c r="AF737" t="s">
        <v>3</v>
      </c>
      <c r="AG737">
        <v>0.25</v>
      </c>
      <c r="AH737">
        <v>2</v>
      </c>
      <c r="AI737">
        <v>72320123</v>
      </c>
      <c r="AJ737">
        <v>675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</row>
    <row r="738" spans="1:44" x14ac:dyDescent="0.2">
      <c r="A738">
        <f>ROW(Source!A683)</f>
        <v>683</v>
      </c>
      <c r="B738">
        <v>72320136</v>
      </c>
      <c r="C738">
        <v>72320120</v>
      </c>
      <c r="D738">
        <v>68784047</v>
      </c>
      <c r="E738">
        <v>1</v>
      </c>
      <c r="F738">
        <v>1</v>
      </c>
      <c r="G738">
        <v>1</v>
      </c>
      <c r="H738">
        <v>2</v>
      </c>
      <c r="I738" t="s">
        <v>978</v>
      </c>
      <c r="J738" t="s">
        <v>979</v>
      </c>
      <c r="K738" t="s">
        <v>980</v>
      </c>
      <c r="L738">
        <v>1368</v>
      </c>
      <c r="N738">
        <v>1011</v>
      </c>
      <c r="O738" t="s">
        <v>926</v>
      </c>
      <c r="P738" t="s">
        <v>926</v>
      </c>
      <c r="Q738">
        <v>1</v>
      </c>
      <c r="X738">
        <v>0.23</v>
      </c>
      <c r="Y738">
        <v>0</v>
      </c>
      <c r="Z738">
        <v>683.1</v>
      </c>
      <c r="AA738">
        <v>366.4</v>
      </c>
      <c r="AB738">
        <v>0</v>
      </c>
      <c r="AC738">
        <v>0</v>
      </c>
      <c r="AD738">
        <v>1</v>
      </c>
      <c r="AE738">
        <v>0</v>
      </c>
      <c r="AF738" t="s">
        <v>3</v>
      </c>
      <c r="AG738">
        <v>0.23</v>
      </c>
      <c r="AH738">
        <v>2</v>
      </c>
      <c r="AI738">
        <v>72320124</v>
      </c>
      <c r="AJ738">
        <v>676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</row>
    <row r="739" spans="1:44" x14ac:dyDescent="0.2">
      <c r="A739">
        <f>ROW(Source!A683)</f>
        <v>683</v>
      </c>
      <c r="B739">
        <v>72320137</v>
      </c>
      <c r="C739">
        <v>72320120</v>
      </c>
      <c r="D739">
        <v>68784205</v>
      </c>
      <c r="E739">
        <v>1</v>
      </c>
      <c r="F739">
        <v>1</v>
      </c>
      <c r="G739">
        <v>1</v>
      </c>
      <c r="H739">
        <v>2</v>
      </c>
      <c r="I739" t="s">
        <v>981</v>
      </c>
      <c r="J739" t="s">
        <v>982</v>
      </c>
      <c r="K739" t="s">
        <v>983</v>
      </c>
      <c r="L739">
        <v>1368</v>
      </c>
      <c r="N739">
        <v>1011</v>
      </c>
      <c r="O739" t="s">
        <v>926</v>
      </c>
      <c r="P739" t="s">
        <v>926</v>
      </c>
      <c r="Q739">
        <v>1</v>
      </c>
      <c r="X739">
        <v>0.01</v>
      </c>
      <c r="Y739">
        <v>0</v>
      </c>
      <c r="Z739">
        <v>4.3499999999999996</v>
      </c>
      <c r="AA739">
        <v>0</v>
      </c>
      <c r="AB739">
        <v>0</v>
      </c>
      <c r="AC739">
        <v>0</v>
      </c>
      <c r="AD739">
        <v>1</v>
      </c>
      <c r="AE739">
        <v>0</v>
      </c>
      <c r="AF739" t="s">
        <v>3</v>
      </c>
      <c r="AG739">
        <v>0.01</v>
      </c>
      <c r="AH739">
        <v>2</v>
      </c>
      <c r="AI739">
        <v>72320125</v>
      </c>
      <c r="AJ739">
        <v>677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</row>
    <row r="740" spans="1:44" x14ac:dyDescent="0.2">
      <c r="A740">
        <f>ROW(Source!A683)</f>
        <v>683</v>
      </c>
      <c r="B740">
        <v>72320138</v>
      </c>
      <c r="C740">
        <v>72320120</v>
      </c>
      <c r="D740">
        <v>68784243</v>
      </c>
      <c r="E740">
        <v>1</v>
      </c>
      <c r="F740">
        <v>1</v>
      </c>
      <c r="G740">
        <v>1</v>
      </c>
      <c r="H740">
        <v>2</v>
      </c>
      <c r="I740" t="s">
        <v>941</v>
      </c>
      <c r="J740" t="s">
        <v>942</v>
      </c>
      <c r="K740" t="s">
        <v>943</v>
      </c>
      <c r="L740">
        <v>1368</v>
      </c>
      <c r="N740">
        <v>1011</v>
      </c>
      <c r="O740" t="s">
        <v>926</v>
      </c>
      <c r="P740" t="s">
        <v>926</v>
      </c>
      <c r="Q740">
        <v>1</v>
      </c>
      <c r="X740">
        <v>0.41</v>
      </c>
      <c r="Y740">
        <v>0</v>
      </c>
      <c r="Z740">
        <v>43.62</v>
      </c>
      <c r="AA740">
        <v>0</v>
      </c>
      <c r="AB740">
        <v>0</v>
      </c>
      <c r="AC740">
        <v>0</v>
      </c>
      <c r="AD740">
        <v>1</v>
      </c>
      <c r="AE740">
        <v>0</v>
      </c>
      <c r="AF740" t="s">
        <v>3</v>
      </c>
      <c r="AG740">
        <v>0.41</v>
      </c>
      <c r="AH740">
        <v>2</v>
      </c>
      <c r="AI740">
        <v>72320126</v>
      </c>
      <c r="AJ740">
        <v>678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</row>
    <row r="741" spans="1:44" x14ac:dyDescent="0.2">
      <c r="A741">
        <f>ROW(Source!A683)</f>
        <v>683</v>
      </c>
      <c r="B741">
        <v>72320139</v>
      </c>
      <c r="C741">
        <v>72320120</v>
      </c>
      <c r="D741">
        <v>68849298</v>
      </c>
      <c r="E741">
        <v>1</v>
      </c>
      <c r="F741">
        <v>1</v>
      </c>
      <c r="G741">
        <v>1</v>
      </c>
      <c r="H741">
        <v>3</v>
      </c>
      <c r="I741" t="s">
        <v>984</v>
      </c>
      <c r="J741" t="s">
        <v>985</v>
      </c>
      <c r="K741" t="s">
        <v>986</v>
      </c>
      <c r="L741">
        <v>1339</v>
      </c>
      <c r="N741">
        <v>1007</v>
      </c>
      <c r="O741" t="s">
        <v>231</v>
      </c>
      <c r="P741" t="s">
        <v>231</v>
      </c>
      <c r="Q741">
        <v>1</v>
      </c>
      <c r="X741">
        <v>1.4999999999999999E-2</v>
      </c>
      <c r="Y741">
        <v>111.09</v>
      </c>
      <c r="Z741">
        <v>0</v>
      </c>
      <c r="AA741">
        <v>0</v>
      </c>
      <c r="AB741">
        <v>0</v>
      </c>
      <c r="AC741">
        <v>0</v>
      </c>
      <c r="AD741">
        <v>1</v>
      </c>
      <c r="AE741">
        <v>0</v>
      </c>
      <c r="AF741" t="s">
        <v>3</v>
      </c>
      <c r="AG741">
        <v>1.4999999999999999E-2</v>
      </c>
      <c r="AH741">
        <v>2</v>
      </c>
      <c r="AI741">
        <v>72320127</v>
      </c>
      <c r="AJ741">
        <v>679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</row>
    <row r="742" spans="1:44" x14ac:dyDescent="0.2">
      <c r="A742">
        <f>ROW(Source!A683)</f>
        <v>683</v>
      </c>
      <c r="B742">
        <v>72320140</v>
      </c>
      <c r="C742">
        <v>72320120</v>
      </c>
      <c r="D742">
        <v>68849302</v>
      </c>
      <c r="E742">
        <v>1</v>
      </c>
      <c r="F742">
        <v>1</v>
      </c>
      <c r="G742">
        <v>1</v>
      </c>
      <c r="H742">
        <v>3</v>
      </c>
      <c r="I742" t="s">
        <v>987</v>
      </c>
      <c r="J742" t="s">
        <v>988</v>
      </c>
      <c r="K742" t="s">
        <v>989</v>
      </c>
      <c r="L742">
        <v>1346</v>
      </c>
      <c r="N742">
        <v>1009</v>
      </c>
      <c r="O742" t="s">
        <v>443</v>
      </c>
      <c r="P742" t="s">
        <v>443</v>
      </c>
      <c r="Q742">
        <v>1</v>
      </c>
      <c r="X742">
        <v>3.5</v>
      </c>
      <c r="Y742">
        <v>41.38</v>
      </c>
      <c r="Z742">
        <v>0</v>
      </c>
      <c r="AA742">
        <v>0</v>
      </c>
      <c r="AB742">
        <v>0</v>
      </c>
      <c r="AC742">
        <v>0</v>
      </c>
      <c r="AD742">
        <v>1</v>
      </c>
      <c r="AE742">
        <v>0</v>
      </c>
      <c r="AF742" t="s">
        <v>3</v>
      </c>
      <c r="AG742">
        <v>3.5</v>
      </c>
      <c r="AH742">
        <v>2</v>
      </c>
      <c r="AI742">
        <v>72320128</v>
      </c>
      <c r="AJ742">
        <v>680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</row>
    <row r="743" spans="1:44" x14ac:dyDescent="0.2">
      <c r="A743">
        <f>ROW(Source!A683)</f>
        <v>683</v>
      </c>
      <c r="B743">
        <v>72320141</v>
      </c>
      <c r="C743">
        <v>72320120</v>
      </c>
      <c r="D743">
        <v>68851323</v>
      </c>
      <c r="E743">
        <v>1</v>
      </c>
      <c r="F743">
        <v>1</v>
      </c>
      <c r="G743">
        <v>1</v>
      </c>
      <c r="H743">
        <v>3</v>
      </c>
      <c r="I743" t="s">
        <v>951</v>
      </c>
      <c r="J743" t="s">
        <v>952</v>
      </c>
      <c r="K743" t="s">
        <v>953</v>
      </c>
      <c r="L743">
        <v>1383</v>
      </c>
      <c r="N743">
        <v>1013</v>
      </c>
      <c r="O743" t="s">
        <v>954</v>
      </c>
      <c r="P743" t="s">
        <v>954</v>
      </c>
      <c r="Q743">
        <v>1</v>
      </c>
      <c r="X743">
        <v>0.16200000000000001</v>
      </c>
      <c r="Y743">
        <v>9.35</v>
      </c>
      <c r="Z743">
        <v>0</v>
      </c>
      <c r="AA743">
        <v>0</v>
      </c>
      <c r="AB743">
        <v>0</v>
      </c>
      <c r="AC743">
        <v>0</v>
      </c>
      <c r="AD743">
        <v>1</v>
      </c>
      <c r="AE743">
        <v>0</v>
      </c>
      <c r="AF743" t="s">
        <v>3</v>
      </c>
      <c r="AG743">
        <v>0.16200000000000001</v>
      </c>
      <c r="AH743">
        <v>2</v>
      </c>
      <c r="AI743">
        <v>72320129</v>
      </c>
      <c r="AJ743">
        <v>681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</row>
    <row r="744" spans="1:44" x14ac:dyDescent="0.2">
      <c r="A744">
        <f>ROW(Source!A683)</f>
        <v>683</v>
      </c>
      <c r="B744">
        <v>72320142</v>
      </c>
      <c r="C744">
        <v>72320120</v>
      </c>
      <c r="D744">
        <v>68852066</v>
      </c>
      <c r="E744">
        <v>1</v>
      </c>
      <c r="F744">
        <v>1</v>
      </c>
      <c r="G744">
        <v>1</v>
      </c>
      <c r="H744">
        <v>3</v>
      </c>
      <c r="I744" t="s">
        <v>955</v>
      </c>
      <c r="J744" t="s">
        <v>956</v>
      </c>
      <c r="K744" t="s">
        <v>957</v>
      </c>
      <c r="L744">
        <v>1346</v>
      </c>
      <c r="N744">
        <v>1009</v>
      </c>
      <c r="O744" t="s">
        <v>443</v>
      </c>
      <c r="P744" t="s">
        <v>443</v>
      </c>
      <c r="Q744">
        <v>1</v>
      </c>
      <c r="X744">
        <v>0.09</v>
      </c>
      <c r="Y744">
        <v>155.63</v>
      </c>
      <c r="Z744">
        <v>0</v>
      </c>
      <c r="AA744">
        <v>0</v>
      </c>
      <c r="AB744">
        <v>0</v>
      </c>
      <c r="AC744">
        <v>0</v>
      </c>
      <c r="AD744">
        <v>1</v>
      </c>
      <c r="AE744">
        <v>0</v>
      </c>
      <c r="AF744" t="s">
        <v>3</v>
      </c>
      <c r="AG744">
        <v>0.09</v>
      </c>
      <c r="AH744">
        <v>2</v>
      </c>
      <c r="AI744">
        <v>72320130</v>
      </c>
      <c r="AJ744">
        <v>682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</row>
    <row r="745" spans="1:44" x14ac:dyDescent="0.2">
      <c r="A745">
        <f>ROW(Source!A683)</f>
        <v>683</v>
      </c>
      <c r="B745">
        <v>72320143</v>
      </c>
      <c r="C745">
        <v>72320120</v>
      </c>
      <c r="D745">
        <v>68854405</v>
      </c>
      <c r="E745">
        <v>1</v>
      </c>
      <c r="F745">
        <v>1</v>
      </c>
      <c r="G745">
        <v>1</v>
      </c>
      <c r="H745">
        <v>3</v>
      </c>
      <c r="I745" t="s">
        <v>1103</v>
      </c>
      <c r="J745" t="s">
        <v>1104</v>
      </c>
      <c r="K745" t="s">
        <v>1105</v>
      </c>
      <c r="L745">
        <v>1339</v>
      </c>
      <c r="N745">
        <v>1007</v>
      </c>
      <c r="O745" t="s">
        <v>231</v>
      </c>
      <c r="P745" t="s">
        <v>231</v>
      </c>
      <c r="Q745">
        <v>1</v>
      </c>
      <c r="X745">
        <v>0.02</v>
      </c>
      <c r="Y745">
        <v>565.20000000000005</v>
      </c>
      <c r="Z745">
        <v>0</v>
      </c>
      <c r="AA745">
        <v>0</v>
      </c>
      <c r="AB745">
        <v>0</v>
      </c>
      <c r="AC745">
        <v>0</v>
      </c>
      <c r="AD745">
        <v>1</v>
      </c>
      <c r="AE745">
        <v>0</v>
      </c>
      <c r="AF745" t="s">
        <v>3</v>
      </c>
      <c r="AG745">
        <v>0.02</v>
      </c>
      <c r="AH745">
        <v>2</v>
      </c>
      <c r="AI745">
        <v>72320131</v>
      </c>
      <c r="AJ745">
        <v>683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</row>
    <row r="746" spans="1:44" x14ac:dyDescent="0.2">
      <c r="A746">
        <f>ROW(Source!A683)</f>
        <v>683</v>
      </c>
      <c r="B746">
        <v>72320144</v>
      </c>
      <c r="C746">
        <v>72320120</v>
      </c>
      <c r="D746">
        <v>68854889</v>
      </c>
      <c r="E746">
        <v>1</v>
      </c>
      <c r="F746">
        <v>1</v>
      </c>
      <c r="G746">
        <v>1</v>
      </c>
      <c r="H746">
        <v>3</v>
      </c>
      <c r="I746" t="s">
        <v>1106</v>
      </c>
      <c r="J746" t="s">
        <v>1107</v>
      </c>
      <c r="K746" t="s">
        <v>1108</v>
      </c>
      <c r="L746">
        <v>1339</v>
      </c>
      <c r="N746">
        <v>1007</v>
      </c>
      <c r="O746" t="s">
        <v>231</v>
      </c>
      <c r="P746" t="s">
        <v>231</v>
      </c>
      <c r="Q746">
        <v>1</v>
      </c>
      <c r="X746">
        <v>1E-3</v>
      </c>
      <c r="Y746">
        <v>4442.71</v>
      </c>
      <c r="Z746">
        <v>0</v>
      </c>
      <c r="AA746">
        <v>0</v>
      </c>
      <c r="AB746">
        <v>0</v>
      </c>
      <c r="AC746">
        <v>0</v>
      </c>
      <c r="AD746">
        <v>1</v>
      </c>
      <c r="AE746">
        <v>0</v>
      </c>
      <c r="AF746" t="s">
        <v>3</v>
      </c>
      <c r="AG746">
        <v>1E-3</v>
      </c>
      <c r="AH746">
        <v>2</v>
      </c>
      <c r="AI746">
        <v>72320132</v>
      </c>
      <c r="AJ746">
        <v>684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</row>
    <row r="747" spans="1:44" x14ac:dyDescent="0.2">
      <c r="A747">
        <f>ROW(Source!A683)</f>
        <v>683</v>
      </c>
      <c r="B747">
        <v>72320145</v>
      </c>
      <c r="C747">
        <v>72320120</v>
      </c>
      <c r="D747">
        <v>68777942</v>
      </c>
      <c r="E747">
        <v>117</v>
      </c>
      <c r="F747">
        <v>1</v>
      </c>
      <c r="G747">
        <v>1</v>
      </c>
      <c r="H747">
        <v>3</v>
      </c>
      <c r="I747" t="s">
        <v>1405</v>
      </c>
      <c r="J747" t="s">
        <v>3</v>
      </c>
      <c r="K747" t="s">
        <v>1406</v>
      </c>
      <c r="L747">
        <v>1339</v>
      </c>
      <c r="N747">
        <v>1007</v>
      </c>
      <c r="O747" t="s">
        <v>231</v>
      </c>
      <c r="P747" t="s">
        <v>231</v>
      </c>
      <c r="Q747">
        <v>1</v>
      </c>
      <c r="X747">
        <v>0.04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 t="s">
        <v>3</v>
      </c>
      <c r="AG747">
        <v>0.04</v>
      </c>
      <c r="AH747">
        <v>3</v>
      </c>
      <c r="AI747">
        <v>-1</v>
      </c>
      <c r="AJ747" t="s">
        <v>3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</row>
    <row r="748" spans="1:44" x14ac:dyDescent="0.2">
      <c r="A748">
        <f>ROW(Source!A683)</f>
        <v>683</v>
      </c>
      <c r="B748">
        <v>72320146</v>
      </c>
      <c r="C748">
        <v>72320120</v>
      </c>
      <c r="D748">
        <v>68781078</v>
      </c>
      <c r="E748">
        <v>117</v>
      </c>
      <c r="F748">
        <v>1</v>
      </c>
      <c r="G748">
        <v>1</v>
      </c>
      <c r="H748">
        <v>3</v>
      </c>
      <c r="I748" t="s">
        <v>1407</v>
      </c>
      <c r="J748" t="s">
        <v>3</v>
      </c>
      <c r="K748" t="s">
        <v>1408</v>
      </c>
      <c r="L748">
        <v>1371</v>
      </c>
      <c r="N748">
        <v>1013</v>
      </c>
      <c r="O748" t="s">
        <v>118</v>
      </c>
      <c r="P748" t="s">
        <v>118</v>
      </c>
      <c r="Q748">
        <v>1</v>
      </c>
      <c r="X748">
        <v>1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 t="s">
        <v>3</v>
      </c>
      <c r="AG748">
        <v>1</v>
      </c>
      <c r="AH748">
        <v>3</v>
      </c>
      <c r="AI748">
        <v>-1</v>
      </c>
      <c r="AJ748" t="s">
        <v>3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</row>
    <row r="749" spans="1:44" x14ac:dyDescent="0.2">
      <c r="A749">
        <f>ROW(Source!A683)</f>
        <v>683</v>
      </c>
      <c r="B749">
        <v>72320147</v>
      </c>
      <c r="C749">
        <v>72320120</v>
      </c>
      <c r="D749">
        <v>68781097</v>
      </c>
      <c r="E749">
        <v>117</v>
      </c>
      <c r="F749">
        <v>1</v>
      </c>
      <c r="G749">
        <v>1</v>
      </c>
      <c r="H749">
        <v>3</v>
      </c>
      <c r="I749" t="s">
        <v>1409</v>
      </c>
      <c r="J749" t="s">
        <v>3</v>
      </c>
      <c r="K749" t="s">
        <v>1410</v>
      </c>
      <c r="L749">
        <v>1377</v>
      </c>
      <c r="N749">
        <v>1013</v>
      </c>
      <c r="O749" t="s">
        <v>1411</v>
      </c>
      <c r="P749" t="s">
        <v>1411</v>
      </c>
      <c r="Q749">
        <v>1</v>
      </c>
      <c r="X749">
        <v>1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 t="s">
        <v>3</v>
      </c>
      <c r="AG749">
        <v>1</v>
      </c>
      <c r="AH749">
        <v>3</v>
      </c>
      <c r="AI749">
        <v>-1</v>
      </c>
      <c r="AJ749" t="s">
        <v>3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</row>
    <row r="750" spans="1:44" x14ac:dyDescent="0.2">
      <c r="A750">
        <f>ROW(Source!A685)</f>
        <v>685</v>
      </c>
      <c r="B750">
        <v>72320155</v>
      </c>
      <c r="C750">
        <v>72320149</v>
      </c>
      <c r="D750">
        <v>20056683</v>
      </c>
      <c r="E750">
        <v>117</v>
      </c>
      <c r="F750">
        <v>1</v>
      </c>
      <c r="G750">
        <v>1</v>
      </c>
      <c r="H750">
        <v>1</v>
      </c>
      <c r="I750" t="s">
        <v>1010</v>
      </c>
      <c r="J750" t="s">
        <v>3</v>
      </c>
      <c r="K750" t="s">
        <v>1011</v>
      </c>
      <c r="L750">
        <v>1191</v>
      </c>
      <c r="N750">
        <v>1013</v>
      </c>
      <c r="O750" t="s">
        <v>922</v>
      </c>
      <c r="P750" t="s">
        <v>922</v>
      </c>
      <c r="Q750">
        <v>1</v>
      </c>
      <c r="X750">
        <v>5.7</v>
      </c>
      <c r="Y750">
        <v>0</v>
      </c>
      <c r="Z750">
        <v>0</v>
      </c>
      <c r="AA750">
        <v>0</v>
      </c>
      <c r="AB750">
        <v>404.68</v>
      </c>
      <c r="AC750">
        <v>0</v>
      </c>
      <c r="AD750">
        <v>1</v>
      </c>
      <c r="AE750">
        <v>1</v>
      </c>
      <c r="AF750" t="s">
        <v>3</v>
      </c>
      <c r="AG750">
        <v>5.7</v>
      </c>
      <c r="AH750">
        <v>2</v>
      </c>
      <c r="AI750">
        <v>72320150</v>
      </c>
      <c r="AJ750">
        <v>685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</row>
    <row r="751" spans="1:44" x14ac:dyDescent="0.2">
      <c r="A751">
        <f>ROW(Source!A685)</f>
        <v>685</v>
      </c>
      <c r="B751">
        <v>72320156</v>
      </c>
      <c r="C751">
        <v>72320149</v>
      </c>
      <c r="D751">
        <v>68783264</v>
      </c>
      <c r="E751">
        <v>1</v>
      </c>
      <c r="F751">
        <v>1</v>
      </c>
      <c r="G751">
        <v>1</v>
      </c>
      <c r="H751">
        <v>2</v>
      </c>
      <c r="I751" t="s">
        <v>1012</v>
      </c>
      <c r="J751" t="s">
        <v>1013</v>
      </c>
      <c r="K751" t="s">
        <v>1014</v>
      </c>
      <c r="L751">
        <v>1368</v>
      </c>
      <c r="N751">
        <v>1011</v>
      </c>
      <c r="O751" t="s">
        <v>926</v>
      </c>
      <c r="P751" t="s">
        <v>926</v>
      </c>
      <c r="Q751">
        <v>1</v>
      </c>
      <c r="X751">
        <v>0.9</v>
      </c>
      <c r="Y751">
        <v>0</v>
      </c>
      <c r="Z751">
        <v>345.9</v>
      </c>
      <c r="AA751">
        <v>0</v>
      </c>
      <c r="AB751">
        <v>0</v>
      </c>
      <c r="AC751">
        <v>0</v>
      </c>
      <c r="AD751">
        <v>1</v>
      </c>
      <c r="AE751">
        <v>0</v>
      </c>
      <c r="AF751" t="s">
        <v>3</v>
      </c>
      <c r="AG751">
        <v>0.9</v>
      </c>
      <c r="AH751">
        <v>2</v>
      </c>
      <c r="AI751">
        <v>72320151</v>
      </c>
      <c r="AJ751">
        <v>686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</row>
    <row r="752" spans="1:44" x14ac:dyDescent="0.2">
      <c r="A752">
        <f>ROW(Source!A685)</f>
        <v>685</v>
      </c>
      <c r="B752">
        <v>72320157</v>
      </c>
      <c r="C752">
        <v>72320149</v>
      </c>
      <c r="D752">
        <v>68784085</v>
      </c>
      <c r="E752">
        <v>1</v>
      </c>
      <c r="F752">
        <v>1</v>
      </c>
      <c r="G752">
        <v>1</v>
      </c>
      <c r="H752">
        <v>2</v>
      </c>
      <c r="I752" t="s">
        <v>1015</v>
      </c>
      <c r="J752" t="s">
        <v>1016</v>
      </c>
      <c r="K752" t="s">
        <v>1017</v>
      </c>
      <c r="L752">
        <v>1368</v>
      </c>
      <c r="N752">
        <v>1011</v>
      </c>
      <c r="O752" t="s">
        <v>926</v>
      </c>
      <c r="P752" t="s">
        <v>926</v>
      </c>
      <c r="Q752">
        <v>1</v>
      </c>
      <c r="X752">
        <v>0.48</v>
      </c>
      <c r="Y752">
        <v>0</v>
      </c>
      <c r="Z752">
        <v>27.13</v>
      </c>
      <c r="AA752">
        <v>0</v>
      </c>
      <c r="AB752">
        <v>0</v>
      </c>
      <c r="AC752">
        <v>0</v>
      </c>
      <c r="AD752">
        <v>1</v>
      </c>
      <c r="AE752">
        <v>0</v>
      </c>
      <c r="AF752" t="s">
        <v>3</v>
      </c>
      <c r="AG752">
        <v>0.48</v>
      </c>
      <c r="AH752">
        <v>2</v>
      </c>
      <c r="AI752">
        <v>72320152</v>
      </c>
      <c r="AJ752">
        <v>687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</row>
    <row r="753" spans="1:44" x14ac:dyDescent="0.2">
      <c r="A753">
        <f>ROW(Source!A685)</f>
        <v>685</v>
      </c>
      <c r="B753">
        <v>72320158</v>
      </c>
      <c r="C753">
        <v>72320149</v>
      </c>
      <c r="D753">
        <v>68782110</v>
      </c>
      <c r="E753">
        <v>117</v>
      </c>
      <c r="F753">
        <v>1</v>
      </c>
      <c r="G753">
        <v>1</v>
      </c>
      <c r="H753">
        <v>3</v>
      </c>
      <c r="I753" t="s">
        <v>1380</v>
      </c>
      <c r="J753" t="s">
        <v>3</v>
      </c>
      <c r="K753" t="s">
        <v>1381</v>
      </c>
      <c r="L753">
        <v>1301</v>
      </c>
      <c r="N753">
        <v>1003</v>
      </c>
      <c r="O753" t="s">
        <v>113</v>
      </c>
      <c r="P753" t="s">
        <v>113</v>
      </c>
      <c r="Q753">
        <v>1</v>
      </c>
      <c r="X753">
        <v>100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 t="s">
        <v>3</v>
      </c>
      <c r="AG753">
        <v>100</v>
      </c>
      <c r="AH753">
        <v>3</v>
      </c>
      <c r="AI753">
        <v>-1</v>
      </c>
      <c r="AJ753" t="s">
        <v>3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</row>
    <row r="754" spans="1:44" x14ac:dyDescent="0.2">
      <c r="A754">
        <f>ROW(Source!A685)</f>
        <v>685</v>
      </c>
      <c r="B754">
        <v>72320159</v>
      </c>
      <c r="C754">
        <v>72320149</v>
      </c>
      <c r="D754">
        <v>68894955</v>
      </c>
      <c r="E754">
        <v>1</v>
      </c>
      <c r="F754">
        <v>1</v>
      </c>
      <c r="G754">
        <v>1</v>
      </c>
      <c r="H754">
        <v>3</v>
      </c>
      <c r="I754" t="s">
        <v>1018</v>
      </c>
      <c r="J754" t="s">
        <v>1019</v>
      </c>
      <c r="K754" t="s">
        <v>1020</v>
      </c>
      <c r="L754">
        <v>1371</v>
      </c>
      <c r="N754">
        <v>1013</v>
      </c>
      <c r="O754" t="s">
        <v>118</v>
      </c>
      <c r="P754" t="s">
        <v>118</v>
      </c>
      <c r="Q754">
        <v>1</v>
      </c>
      <c r="X754">
        <v>0.2</v>
      </c>
      <c r="Y754">
        <v>68.48</v>
      </c>
      <c r="Z754">
        <v>0</v>
      </c>
      <c r="AA754">
        <v>0</v>
      </c>
      <c r="AB754">
        <v>0</v>
      </c>
      <c r="AC754">
        <v>0</v>
      </c>
      <c r="AD754">
        <v>1</v>
      </c>
      <c r="AE754">
        <v>0</v>
      </c>
      <c r="AF754" t="s">
        <v>3</v>
      </c>
      <c r="AG754">
        <v>0.2</v>
      </c>
      <c r="AH754">
        <v>2</v>
      </c>
      <c r="AI754">
        <v>72320154</v>
      </c>
      <c r="AJ754">
        <v>689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</row>
    <row r="755" spans="1:44" x14ac:dyDescent="0.2">
      <c r="A755">
        <f>ROW(Source!A687)</f>
        <v>687</v>
      </c>
      <c r="B755">
        <v>72320176</v>
      </c>
      <c r="C755">
        <v>72320161</v>
      </c>
      <c r="D755">
        <v>68776566</v>
      </c>
      <c r="E755">
        <v>117</v>
      </c>
      <c r="F755">
        <v>1</v>
      </c>
      <c r="G755">
        <v>1</v>
      </c>
      <c r="H755">
        <v>1</v>
      </c>
      <c r="I755" t="s">
        <v>1035</v>
      </c>
      <c r="J755" t="s">
        <v>3</v>
      </c>
      <c r="K755" t="s">
        <v>1036</v>
      </c>
      <c r="L755">
        <v>1369</v>
      </c>
      <c r="N755">
        <v>1013</v>
      </c>
      <c r="O755" t="s">
        <v>1037</v>
      </c>
      <c r="P755" t="s">
        <v>1037</v>
      </c>
      <c r="Q755">
        <v>1</v>
      </c>
      <c r="X755">
        <v>45.66</v>
      </c>
      <c r="Y755">
        <v>0</v>
      </c>
      <c r="Z755">
        <v>0</v>
      </c>
      <c r="AA755">
        <v>0</v>
      </c>
      <c r="AB755">
        <v>298.04000000000002</v>
      </c>
      <c r="AC755">
        <v>0</v>
      </c>
      <c r="AD755">
        <v>1</v>
      </c>
      <c r="AE755">
        <v>1</v>
      </c>
      <c r="AF755" t="s">
        <v>3</v>
      </c>
      <c r="AG755">
        <v>45.66</v>
      </c>
      <c r="AH755">
        <v>2</v>
      </c>
      <c r="AI755">
        <v>72320162</v>
      </c>
      <c r="AJ755">
        <v>690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</row>
    <row r="756" spans="1:44" x14ac:dyDescent="0.2">
      <c r="A756">
        <f>ROW(Source!A687)</f>
        <v>687</v>
      </c>
      <c r="B756">
        <v>72320177</v>
      </c>
      <c r="C756">
        <v>72320161</v>
      </c>
      <c r="D756">
        <v>68776568</v>
      </c>
      <c r="E756">
        <v>117</v>
      </c>
      <c r="F756">
        <v>1</v>
      </c>
      <c r="G756">
        <v>1</v>
      </c>
      <c r="H756">
        <v>1</v>
      </c>
      <c r="I756" t="s">
        <v>1109</v>
      </c>
      <c r="J756" t="s">
        <v>3</v>
      </c>
      <c r="K756" t="s">
        <v>1110</v>
      </c>
      <c r="L756">
        <v>1369</v>
      </c>
      <c r="N756">
        <v>1013</v>
      </c>
      <c r="O756" t="s">
        <v>1037</v>
      </c>
      <c r="P756" t="s">
        <v>1037</v>
      </c>
      <c r="Q756">
        <v>1</v>
      </c>
      <c r="X756">
        <v>135.96</v>
      </c>
      <c r="Y756">
        <v>0</v>
      </c>
      <c r="Z756">
        <v>0</v>
      </c>
      <c r="AA756">
        <v>0</v>
      </c>
      <c r="AB756">
        <v>325.38</v>
      </c>
      <c r="AC756">
        <v>0</v>
      </c>
      <c r="AD756">
        <v>1</v>
      </c>
      <c r="AE756">
        <v>1</v>
      </c>
      <c r="AF756" t="s">
        <v>3</v>
      </c>
      <c r="AG756">
        <v>135.96</v>
      </c>
      <c r="AH756">
        <v>2</v>
      </c>
      <c r="AI756">
        <v>72320163</v>
      </c>
      <c r="AJ756">
        <v>691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</row>
    <row r="757" spans="1:44" x14ac:dyDescent="0.2">
      <c r="A757">
        <f>ROW(Source!A687)</f>
        <v>687</v>
      </c>
      <c r="B757">
        <v>72320178</v>
      </c>
      <c r="C757">
        <v>72320161</v>
      </c>
      <c r="D757">
        <v>68776572</v>
      </c>
      <c r="E757">
        <v>117</v>
      </c>
      <c r="F757">
        <v>1</v>
      </c>
      <c r="G757">
        <v>1</v>
      </c>
      <c r="H757">
        <v>1</v>
      </c>
      <c r="I757" t="s">
        <v>1038</v>
      </c>
      <c r="J757" t="s">
        <v>3</v>
      </c>
      <c r="K757" t="s">
        <v>1039</v>
      </c>
      <c r="L757">
        <v>1369</v>
      </c>
      <c r="N757">
        <v>1013</v>
      </c>
      <c r="O757" t="s">
        <v>1037</v>
      </c>
      <c r="P757" t="s">
        <v>1037</v>
      </c>
      <c r="Q757">
        <v>1</v>
      </c>
      <c r="X757">
        <v>79.31</v>
      </c>
      <c r="Y757">
        <v>0</v>
      </c>
      <c r="Z757">
        <v>0</v>
      </c>
      <c r="AA757">
        <v>0</v>
      </c>
      <c r="AB757">
        <v>366.4</v>
      </c>
      <c r="AC757">
        <v>0</v>
      </c>
      <c r="AD757">
        <v>1</v>
      </c>
      <c r="AE757">
        <v>1</v>
      </c>
      <c r="AF757" t="s">
        <v>3</v>
      </c>
      <c r="AG757">
        <v>79.31</v>
      </c>
      <c r="AH757">
        <v>2</v>
      </c>
      <c r="AI757">
        <v>72320164</v>
      </c>
      <c r="AJ757">
        <v>692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</row>
    <row r="758" spans="1:44" x14ac:dyDescent="0.2">
      <c r="A758">
        <f>ROW(Source!A687)</f>
        <v>687</v>
      </c>
      <c r="B758">
        <v>72320179</v>
      </c>
      <c r="C758">
        <v>72320161</v>
      </c>
      <c r="D758">
        <v>68776576</v>
      </c>
      <c r="E758">
        <v>117</v>
      </c>
      <c r="F758">
        <v>1</v>
      </c>
      <c r="G758">
        <v>1</v>
      </c>
      <c r="H758">
        <v>1</v>
      </c>
      <c r="I758" t="s">
        <v>1084</v>
      </c>
      <c r="J758" t="s">
        <v>3</v>
      </c>
      <c r="K758" t="s">
        <v>1085</v>
      </c>
      <c r="L758">
        <v>1369</v>
      </c>
      <c r="N758">
        <v>1013</v>
      </c>
      <c r="O758" t="s">
        <v>1037</v>
      </c>
      <c r="P758" t="s">
        <v>1037</v>
      </c>
      <c r="Q758">
        <v>1</v>
      </c>
      <c r="X758">
        <v>60.51</v>
      </c>
      <c r="Y758">
        <v>0</v>
      </c>
      <c r="Z758">
        <v>0</v>
      </c>
      <c r="AA758">
        <v>0</v>
      </c>
      <c r="AB758">
        <v>421.08</v>
      </c>
      <c r="AC758">
        <v>0</v>
      </c>
      <c r="AD758">
        <v>1</v>
      </c>
      <c r="AE758">
        <v>1</v>
      </c>
      <c r="AF758" t="s">
        <v>3</v>
      </c>
      <c r="AG758">
        <v>60.51</v>
      </c>
      <c r="AH758">
        <v>2</v>
      </c>
      <c r="AI758">
        <v>72320165</v>
      </c>
      <c r="AJ758">
        <v>693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</row>
    <row r="759" spans="1:44" x14ac:dyDescent="0.2">
      <c r="A759">
        <f>ROW(Source!A687)</f>
        <v>687</v>
      </c>
      <c r="B759">
        <v>72320180</v>
      </c>
      <c r="C759">
        <v>72320161</v>
      </c>
      <c r="D759">
        <v>68776578</v>
      </c>
      <c r="E759">
        <v>117</v>
      </c>
      <c r="F759">
        <v>1</v>
      </c>
      <c r="G759">
        <v>1</v>
      </c>
      <c r="H759">
        <v>1</v>
      </c>
      <c r="I759" t="s">
        <v>1111</v>
      </c>
      <c r="J759" t="s">
        <v>3</v>
      </c>
      <c r="K759" t="s">
        <v>1112</v>
      </c>
      <c r="L759">
        <v>1369</v>
      </c>
      <c r="N759">
        <v>1013</v>
      </c>
      <c r="O759" t="s">
        <v>1037</v>
      </c>
      <c r="P759" t="s">
        <v>1037</v>
      </c>
      <c r="Q759">
        <v>1</v>
      </c>
      <c r="X759">
        <v>46.35</v>
      </c>
      <c r="Y759">
        <v>0</v>
      </c>
      <c r="Z759">
        <v>0</v>
      </c>
      <c r="AA759">
        <v>0</v>
      </c>
      <c r="AB759">
        <v>492.17</v>
      </c>
      <c r="AC759">
        <v>0</v>
      </c>
      <c r="AD759">
        <v>1</v>
      </c>
      <c r="AE759">
        <v>1</v>
      </c>
      <c r="AF759" t="s">
        <v>3</v>
      </c>
      <c r="AG759">
        <v>46.35</v>
      </c>
      <c r="AH759">
        <v>2</v>
      </c>
      <c r="AI759">
        <v>72320166</v>
      </c>
      <c r="AJ759">
        <v>694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</row>
    <row r="760" spans="1:44" x14ac:dyDescent="0.2">
      <c r="A760">
        <f>ROW(Source!A687)</f>
        <v>687</v>
      </c>
      <c r="B760">
        <v>72320181</v>
      </c>
      <c r="C760">
        <v>72320161</v>
      </c>
      <c r="D760">
        <v>20049115</v>
      </c>
      <c r="E760">
        <v>117</v>
      </c>
      <c r="F760">
        <v>1</v>
      </c>
      <c r="G760">
        <v>1</v>
      </c>
      <c r="H760">
        <v>1</v>
      </c>
      <c r="I760" t="s">
        <v>920</v>
      </c>
      <c r="J760" t="s">
        <v>3</v>
      </c>
      <c r="K760" t="s">
        <v>921</v>
      </c>
      <c r="L760">
        <v>1191</v>
      </c>
      <c r="N760">
        <v>1013</v>
      </c>
      <c r="O760" t="s">
        <v>922</v>
      </c>
      <c r="P760" t="s">
        <v>922</v>
      </c>
      <c r="Q760">
        <v>1</v>
      </c>
      <c r="X760">
        <v>78.069999999999993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1</v>
      </c>
      <c r="AE760">
        <v>2</v>
      </c>
      <c r="AF760" t="s">
        <v>3</v>
      </c>
      <c r="AG760">
        <v>78.069999999999993</v>
      </c>
      <c r="AH760">
        <v>2</v>
      </c>
      <c r="AI760">
        <v>72320167</v>
      </c>
      <c r="AJ760">
        <v>695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</row>
    <row r="761" spans="1:44" x14ac:dyDescent="0.2">
      <c r="A761">
        <f>ROW(Source!A687)</f>
        <v>687</v>
      </c>
      <c r="B761">
        <v>72320182</v>
      </c>
      <c r="C761">
        <v>72320161</v>
      </c>
      <c r="D761">
        <v>68784047</v>
      </c>
      <c r="E761">
        <v>1</v>
      </c>
      <c r="F761">
        <v>1</v>
      </c>
      <c r="G761">
        <v>1</v>
      </c>
      <c r="H761">
        <v>2</v>
      </c>
      <c r="I761" t="s">
        <v>978</v>
      </c>
      <c r="J761" t="s">
        <v>979</v>
      </c>
      <c r="K761" t="s">
        <v>980</v>
      </c>
      <c r="L761">
        <v>1368</v>
      </c>
      <c r="N761">
        <v>1011</v>
      </c>
      <c r="O761" t="s">
        <v>926</v>
      </c>
      <c r="P761" t="s">
        <v>926</v>
      </c>
      <c r="Q761">
        <v>1</v>
      </c>
      <c r="X761">
        <v>0.32</v>
      </c>
      <c r="Y761">
        <v>0</v>
      </c>
      <c r="Z761">
        <v>683.1</v>
      </c>
      <c r="AA761">
        <v>366.4</v>
      </c>
      <c r="AB761">
        <v>0</v>
      </c>
      <c r="AC761">
        <v>0</v>
      </c>
      <c r="AD761">
        <v>1</v>
      </c>
      <c r="AE761">
        <v>0</v>
      </c>
      <c r="AF761" t="s">
        <v>3</v>
      </c>
      <c r="AG761">
        <v>0.32</v>
      </c>
      <c r="AH761">
        <v>2</v>
      </c>
      <c r="AI761">
        <v>72320168</v>
      </c>
      <c r="AJ761">
        <v>696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</row>
    <row r="762" spans="1:44" x14ac:dyDescent="0.2">
      <c r="A762">
        <f>ROW(Source!A687)</f>
        <v>687</v>
      </c>
      <c r="B762">
        <v>72320183</v>
      </c>
      <c r="C762">
        <v>72320161</v>
      </c>
      <c r="D762">
        <v>68784200</v>
      </c>
      <c r="E762">
        <v>1</v>
      </c>
      <c r="F762">
        <v>1</v>
      </c>
      <c r="G762">
        <v>1</v>
      </c>
      <c r="H762">
        <v>2</v>
      </c>
      <c r="I762" t="s">
        <v>1007</v>
      </c>
      <c r="J762" t="s">
        <v>1008</v>
      </c>
      <c r="K762" t="s">
        <v>1009</v>
      </c>
      <c r="L762">
        <v>1368</v>
      </c>
      <c r="N762">
        <v>1011</v>
      </c>
      <c r="O762" t="s">
        <v>926</v>
      </c>
      <c r="P762" t="s">
        <v>926</v>
      </c>
      <c r="Q762">
        <v>1</v>
      </c>
      <c r="X762">
        <v>32.75</v>
      </c>
      <c r="Y762">
        <v>0</v>
      </c>
      <c r="Z762">
        <v>1069.08</v>
      </c>
      <c r="AA762">
        <v>421.08</v>
      </c>
      <c r="AB762">
        <v>0</v>
      </c>
      <c r="AC762">
        <v>0</v>
      </c>
      <c r="AD762">
        <v>1</v>
      </c>
      <c r="AE762">
        <v>0</v>
      </c>
      <c r="AF762" t="s">
        <v>3</v>
      </c>
      <c r="AG762">
        <v>32.75</v>
      </c>
      <c r="AH762">
        <v>2</v>
      </c>
      <c r="AI762">
        <v>72320169</v>
      </c>
      <c r="AJ762">
        <v>697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</row>
    <row r="763" spans="1:44" x14ac:dyDescent="0.2">
      <c r="A763">
        <f>ROW(Source!A687)</f>
        <v>687</v>
      </c>
      <c r="B763">
        <v>72320184</v>
      </c>
      <c r="C763">
        <v>72320161</v>
      </c>
      <c r="D763">
        <v>68784255</v>
      </c>
      <c r="E763">
        <v>1</v>
      </c>
      <c r="F763">
        <v>1</v>
      </c>
      <c r="G763">
        <v>1</v>
      </c>
      <c r="H763">
        <v>2</v>
      </c>
      <c r="I763" t="s">
        <v>944</v>
      </c>
      <c r="J763" t="s">
        <v>945</v>
      </c>
      <c r="K763" t="s">
        <v>946</v>
      </c>
      <c r="L763">
        <v>1368</v>
      </c>
      <c r="N763">
        <v>1011</v>
      </c>
      <c r="O763" t="s">
        <v>926</v>
      </c>
      <c r="P763" t="s">
        <v>926</v>
      </c>
      <c r="Q763">
        <v>1</v>
      </c>
      <c r="X763">
        <v>45</v>
      </c>
      <c r="Y763">
        <v>0</v>
      </c>
      <c r="Z763">
        <v>428.64</v>
      </c>
      <c r="AA763">
        <v>366.4</v>
      </c>
      <c r="AB763">
        <v>0</v>
      </c>
      <c r="AC763">
        <v>0</v>
      </c>
      <c r="AD763">
        <v>1</v>
      </c>
      <c r="AE763">
        <v>0</v>
      </c>
      <c r="AF763" t="s">
        <v>3</v>
      </c>
      <c r="AG763">
        <v>45</v>
      </c>
      <c r="AH763">
        <v>2</v>
      </c>
      <c r="AI763">
        <v>72320170</v>
      </c>
      <c r="AJ763">
        <v>698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</row>
    <row r="764" spans="1:44" x14ac:dyDescent="0.2">
      <c r="A764">
        <f>ROW(Source!A687)</f>
        <v>687</v>
      </c>
      <c r="B764">
        <v>72320185</v>
      </c>
      <c r="C764">
        <v>72320161</v>
      </c>
      <c r="D764">
        <v>68851323</v>
      </c>
      <c r="E764">
        <v>1</v>
      </c>
      <c r="F764">
        <v>1</v>
      </c>
      <c r="G764">
        <v>1</v>
      </c>
      <c r="H764">
        <v>3</v>
      </c>
      <c r="I764" t="s">
        <v>951</v>
      </c>
      <c r="J764" t="s">
        <v>952</v>
      </c>
      <c r="K764" t="s">
        <v>953</v>
      </c>
      <c r="L764">
        <v>1383</v>
      </c>
      <c r="N764">
        <v>1013</v>
      </c>
      <c r="O764" t="s">
        <v>954</v>
      </c>
      <c r="P764" t="s">
        <v>954</v>
      </c>
      <c r="Q764">
        <v>1</v>
      </c>
      <c r="X764">
        <v>28.58</v>
      </c>
      <c r="Y764">
        <v>9.35</v>
      </c>
      <c r="Z764">
        <v>0</v>
      </c>
      <c r="AA764">
        <v>0</v>
      </c>
      <c r="AB764">
        <v>0</v>
      </c>
      <c r="AC764">
        <v>0</v>
      </c>
      <c r="AD764">
        <v>1</v>
      </c>
      <c r="AE764">
        <v>0</v>
      </c>
      <c r="AF764" t="s">
        <v>3</v>
      </c>
      <c r="AG764">
        <v>28.58</v>
      </c>
      <c r="AH764">
        <v>2</v>
      </c>
      <c r="AI764">
        <v>72320171</v>
      </c>
      <c r="AJ764">
        <v>699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</row>
    <row r="765" spans="1:44" x14ac:dyDescent="0.2">
      <c r="A765">
        <f>ROW(Source!A687)</f>
        <v>687</v>
      </c>
      <c r="B765">
        <v>72320186</v>
      </c>
      <c r="C765">
        <v>72320161</v>
      </c>
      <c r="D765">
        <v>68852066</v>
      </c>
      <c r="E765">
        <v>1</v>
      </c>
      <c r="F765">
        <v>1</v>
      </c>
      <c r="G765">
        <v>1</v>
      </c>
      <c r="H765">
        <v>3</v>
      </c>
      <c r="I765" t="s">
        <v>955</v>
      </c>
      <c r="J765" t="s">
        <v>956</v>
      </c>
      <c r="K765" t="s">
        <v>957</v>
      </c>
      <c r="L765">
        <v>1346</v>
      </c>
      <c r="N765">
        <v>1009</v>
      </c>
      <c r="O765" t="s">
        <v>443</v>
      </c>
      <c r="P765" t="s">
        <v>443</v>
      </c>
      <c r="Q765">
        <v>1</v>
      </c>
      <c r="X765">
        <v>14.42</v>
      </c>
      <c r="Y765">
        <v>155.63</v>
      </c>
      <c r="Z765">
        <v>0</v>
      </c>
      <c r="AA765">
        <v>0</v>
      </c>
      <c r="AB765">
        <v>0</v>
      </c>
      <c r="AC765">
        <v>0</v>
      </c>
      <c r="AD765">
        <v>1</v>
      </c>
      <c r="AE765">
        <v>0</v>
      </c>
      <c r="AF765" t="s">
        <v>3</v>
      </c>
      <c r="AG765">
        <v>14.42</v>
      </c>
      <c r="AH765">
        <v>2</v>
      </c>
      <c r="AI765">
        <v>72320172</v>
      </c>
      <c r="AJ765">
        <v>700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</row>
    <row r="766" spans="1:44" x14ac:dyDescent="0.2">
      <c r="A766">
        <f>ROW(Source!A687)</f>
        <v>687</v>
      </c>
      <c r="B766">
        <v>72320187</v>
      </c>
      <c r="C766">
        <v>72320161</v>
      </c>
      <c r="D766">
        <v>68853328</v>
      </c>
      <c r="E766">
        <v>1</v>
      </c>
      <c r="F766">
        <v>1</v>
      </c>
      <c r="G766">
        <v>1</v>
      </c>
      <c r="H766">
        <v>3</v>
      </c>
      <c r="I766" t="s">
        <v>1113</v>
      </c>
      <c r="J766" t="s">
        <v>1114</v>
      </c>
      <c r="K766" t="s">
        <v>1115</v>
      </c>
      <c r="L766">
        <v>1371</v>
      </c>
      <c r="N766">
        <v>1013</v>
      </c>
      <c r="O766" t="s">
        <v>118</v>
      </c>
      <c r="P766" t="s">
        <v>118</v>
      </c>
      <c r="Q766">
        <v>1</v>
      </c>
      <c r="X766">
        <v>0.52</v>
      </c>
      <c r="Y766">
        <v>104.63</v>
      </c>
      <c r="Z766">
        <v>0</v>
      </c>
      <c r="AA766">
        <v>0</v>
      </c>
      <c r="AB766">
        <v>0</v>
      </c>
      <c r="AC766">
        <v>0</v>
      </c>
      <c r="AD766">
        <v>1</v>
      </c>
      <c r="AE766">
        <v>0</v>
      </c>
      <c r="AF766" t="s">
        <v>3</v>
      </c>
      <c r="AG766">
        <v>0.52</v>
      </c>
      <c r="AH766">
        <v>2</v>
      </c>
      <c r="AI766">
        <v>72320173</v>
      </c>
      <c r="AJ766">
        <v>701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</row>
    <row r="767" spans="1:44" x14ac:dyDescent="0.2">
      <c r="A767">
        <f>ROW(Source!A687)</f>
        <v>687</v>
      </c>
      <c r="B767">
        <v>72320188</v>
      </c>
      <c r="C767">
        <v>72320161</v>
      </c>
      <c r="D767">
        <v>68862397</v>
      </c>
      <c r="E767">
        <v>1</v>
      </c>
      <c r="F767">
        <v>1</v>
      </c>
      <c r="G767">
        <v>1</v>
      </c>
      <c r="H767">
        <v>3</v>
      </c>
      <c r="I767" t="s">
        <v>1116</v>
      </c>
      <c r="J767" t="s">
        <v>1117</v>
      </c>
      <c r="K767" t="s">
        <v>1118</v>
      </c>
      <c r="L767">
        <v>1339</v>
      </c>
      <c r="N767">
        <v>1007</v>
      </c>
      <c r="O767" t="s">
        <v>231</v>
      </c>
      <c r="P767" t="s">
        <v>231</v>
      </c>
      <c r="Q767">
        <v>1</v>
      </c>
      <c r="X767">
        <v>0.46</v>
      </c>
      <c r="Y767">
        <v>16655</v>
      </c>
      <c r="Z767">
        <v>0</v>
      </c>
      <c r="AA767">
        <v>0</v>
      </c>
      <c r="AB767">
        <v>0</v>
      </c>
      <c r="AC767">
        <v>0</v>
      </c>
      <c r="AD767">
        <v>1</v>
      </c>
      <c r="AE767">
        <v>0</v>
      </c>
      <c r="AF767" t="s">
        <v>3</v>
      </c>
      <c r="AG767">
        <v>0.46</v>
      </c>
      <c r="AH767">
        <v>2</v>
      </c>
      <c r="AI767">
        <v>72320174</v>
      </c>
      <c r="AJ767">
        <v>702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</row>
    <row r="768" spans="1:44" x14ac:dyDescent="0.2">
      <c r="A768">
        <f>ROW(Source!A687)</f>
        <v>687</v>
      </c>
      <c r="B768">
        <v>72320189</v>
      </c>
      <c r="C768">
        <v>72320161</v>
      </c>
      <c r="D768">
        <v>68781805</v>
      </c>
      <c r="E768">
        <v>117</v>
      </c>
      <c r="F768">
        <v>1</v>
      </c>
      <c r="G768">
        <v>1</v>
      </c>
      <c r="H768">
        <v>3</v>
      </c>
      <c r="I768" t="s">
        <v>1374</v>
      </c>
      <c r="J768" t="s">
        <v>3</v>
      </c>
      <c r="K768" t="s">
        <v>1385</v>
      </c>
      <c r="L768">
        <v>1301</v>
      </c>
      <c r="N768">
        <v>1003</v>
      </c>
      <c r="O768" t="s">
        <v>113</v>
      </c>
      <c r="P768" t="s">
        <v>113</v>
      </c>
      <c r="Q768">
        <v>1</v>
      </c>
      <c r="X768">
        <v>1010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 t="s">
        <v>3</v>
      </c>
      <c r="AG768">
        <v>1010</v>
      </c>
      <c r="AH768">
        <v>3</v>
      </c>
      <c r="AI768">
        <v>-1</v>
      </c>
      <c r="AJ768" t="s">
        <v>3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</row>
    <row r="769" spans="1:44" x14ac:dyDescent="0.2">
      <c r="A769">
        <f>ROW(Source!A689)</f>
        <v>689</v>
      </c>
      <c r="B769">
        <v>72320199</v>
      </c>
      <c r="C769">
        <v>72320191</v>
      </c>
      <c r="D769">
        <v>20066464</v>
      </c>
      <c r="E769">
        <v>117</v>
      </c>
      <c r="F769">
        <v>1</v>
      </c>
      <c r="G769">
        <v>1</v>
      </c>
      <c r="H769">
        <v>1</v>
      </c>
      <c r="I769" t="s">
        <v>1119</v>
      </c>
      <c r="J769" t="s">
        <v>3</v>
      </c>
      <c r="K769" t="s">
        <v>1120</v>
      </c>
      <c r="L769">
        <v>1191</v>
      </c>
      <c r="N769">
        <v>1013</v>
      </c>
      <c r="O769" t="s">
        <v>922</v>
      </c>
      <c r="P769" t="s">
        <v>922</v>
      </c>
      <c r="Q769">
        <v>1</v>
      </c>
      <c r="X769">
        <v>0.39</v>
      </c>
      <c r="Y769">
        <v>0</v>
      </c>
      <c r="Z769">
        <v>0</v>
      </c>
      <c r="AA769">
        <v>0</v>
      </c>
      <c r="AB769">
        <v>371.86</v>
      </c>
      <c r="AC769">
        <v>0</v>
      </c>
      <c r="AD769">
        <v>1</v>
      </c>
      <c r="AE769">
        <v>1</v>
      </c>
      <c r="AF769" t="s">
        <v>3</v>
      </c>
      <c r="AG769">
        <v>0.39</v>
      </c>
      <c r="AH769">
        <v>2</v>
      </c>
      <c r="AI769">
        <v>72320192</v>
      </c>
      <c r="AJ769">
        <v>704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</row>
    <row r="770" spans="1:44" x14ac:dyDescent="0.2">
      <c r="A770">
        <f>ROW(Source!A689)</f>
        <v>689</v>
      </c>
      <c r="B770">
        <v>72320200</v>
      </c>
      <c r="C770">
        <v>72320191</v>
      </c>
      <c r="D770">
        <v>68784201</v>
      </c>
      <c r="E770">
        <v>1</v>
      </c>
      <c r="F770">
        <v>1</v>
      </c>
      <c r="G770">
        <v>1</v>
      </c>
      <c r="H770">
        <v>2</v>
      </c>
      <c r="I770" t="s">
        <v>1121</v>
      </c>
      <c r="J770" t="s">
        <v>1122</v>
      </c>
      <c r="K770" t="s">
        <v>1123</v>
      </c>
      <c r="L770">
        <v>1368</v>
      </c>
      <c r="N770">
        <v>1011</v>
      </c>
      <c r="O770" t="s">
        <v>926</v>
      </c>
      <c r="P770" t="s">
        <v>926</v>
      </c>
      <c r="Q770">
        <v>1</v>
      </c>
      <c r="X770">
        <v>0.12</v>
      </c>
      <c r="Y770">
        <v>0</v>
      </c>
      <c r="Z770">
        <v>116.93</v>
      </c>
      <c r="AA770">
        <v>0</v>
      </c>
      <c r="AB770">
        <v>0</v>
      </c>
      <c r="AC770">
        <v>0</v>
      </c>
      <c r="AD770">
        <v>1</v>
      </c>
      <c r="AE770">
        <v>0</v>
      </c>
      <c r="AF770" t="s">
        <v>3</v>
      </c>
      <c r="AG770">
        <v>0.12</v>
      </c>
      <c r="AH770">
        <v>2</v>
      </c>
      <c r="AI770">
        <v>72320193</v>
      </c>
      <c r="AJ770">
        <v>705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</row>
    <row r="771" spans="1:44" x14ac:dyDescent="0.2">
      <c r="A771">
        <f>ROW(Source!A689)</f>
        <v>689</v>
      </c>
      <c r="B771">
        <v>72320201</v>
      </c>
      <c r="C771">
        <v>72320191</v>
      </c>
      <c r="D771">
        <v>68784203</v>
      </c>
      <c r="E771">
        <v>1</v>
      </c>
      <c r="F771">
        <v>1</v>
      </c>
      <c r="G771">
        <v>1</v>
      </c>
      <c r="H771">
        <v>2</v>
      </c>
      <c r="I771" t="s">
        <v>1023</v>
      </c>
      <c r="J771" t="s">
        <v>1024</v>
      </c>
      <c r="K771" t="s">
        <v>1025</v>
      </c>
      <c r="L771">
        <v>1368</v>
      </c>
      <c r="N771">
        <v>1011</v>
      </c>
      <c r="O771" t="s">
        <v>926</v>
      </c>
      <c r="P771" t="s">
        <v>926</v>
      </c>
      <c r="Q771">
        <v>1</v>
      </c>
      <c r="X771">
        <v>0.15</v>
      </c>
      <c r="Y771">
        <v>0</v>
      </c>
      <c r="Z771">
        <v>8.6300000000000008</v>
      </c>
      <c r="AA771">
        <v>0</v>
      </c>
      <c r="AB771">
        <v>0</v>
      </c>
      <c r="AC771">
        <v>0</v>
      </c>
      <c r="AD771">
        <v>1</v>
      </c>
      <c r="AE771">
        <v>0</v>
      </c>
      <c r="AF771" t="s">
        <v>3</v>
      </c>
      <c r="AG771">
        <v>0.15</v>
      </c>
      <c r="AH771">
        <v>2</v>
      </c>
      <c r="AI771">
        <v>72320194</v>
      </c>
      <c r="AJ771">
        <v>706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</row>
    <row r="772" spans="1:44" x14ac:dyDescent="0.2">
      <c r="A772">
        <f>ROW(Source!A689)</f>
        <v>689</v>
      </c>
      <c r="B772">
        <v>72320202</v>
      </c>
      <c r="C772">
        <v>72320191</v>
      </c>
      <c r="D772">
        <v>68784225</v>
      </c>
      <c r="E772">
        <v>1</v>
      </c>
      <c r="F772">
        <v>1</v>
      </c>
      <c r="G772">
        <v>1</v>
      </c>
      <c r="H772">
        <v>2</v>
      </c>
      <c r="I772" t="s">
        <v>1026</v>
      </c>
      <c r="J772" t="s">
        <v>1027</v>
      </c>
      <c r="K772" t="s">
        <v>1028</v>
      </c>
      <c r="L772">
        <v>1368</v>
      </c>
      <c r="N772">
        <v>1011</v>
      </c>
      <c r="O772" t="s">
        <v>926</v>
      </c>
      <c r="P772" t="s">
        <v>926</v>
      </c>
      <c r="Q772">
        <v>1</v>
      </c>
      <c r="X772">
        <v>0.21</v>
      </c>
      <c r="Y772">
        <v>0</v>
      </c>
      <c r="Z772">
        <v>3.34</v>
      </c>
      <c r="AA772">
        <v>0</v>
      </c>
      <c r="AB772">
        <v>0</v>
      </c>
      <c r="AC772">
        <v>0</v>
      </c>
      <c r="AD772">
        <v>1</v>
      </c>
      <c r="AE772">
        <v>0</v>
      </c>
      <c r="AF772" t="s">
        <v>3</v>
      </c>
      <c r="AG772">
        <v>0.21</v>
      </c>
      <c r="AH772">
        <v>2</v>
      </c>
      <c r="AI772">
        <v>72320195</v>
      </c>
      <c r="AJ772">
        <v>707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</row>
    <row r="773" spans="1:44" x14ac:dyDescent="0.2">
      <c r="A773">
        <f>ROW(Source!A689)</f>
        <v>689</v>
      </c>
      <c r="B773">
        <v>72320203</v>
      </c>
      <c r="C773">
        <v>72320191</v>
      </c>
      <c r="D773">
        <v>68849266</v>
      </c>
      <c r="E773">
        <v>1</v>
      </c>
      <c r="F773">
        <v>1</v>
      </c>
      <c r="G773">
        <v>1</v>
      </c>
      <c r="H773">
        <v>3</v>
      </c>
      <c r="I773" t="s">
        <v>1029</v>
      </c>
      <c r="J773" t="s">
        <v>1030</v>
      </c>
      <c r="K773" t="s">
        <v>1031</v>
      </c>
      <c r="L773">
        <v>1346</v>
      </c>
      <c r="N773">
        <v>1009</v>
      </c>
      <c r="O773" t="s">
        <v>443</v>
      </c>
      <c r="P773" t="s">
        <v>443</v>
      </c>
      <c r="Q773">
        <v>1</v>
      </c>
      <c r="X773">
        <v>6.0000000000000001E-3</v>
      </c>
      <c r="Y773">
        <v>596.80999999999995</v>
      </c>
      <c r="Z773">
        <v>0</v>
      </c>
      <c r="AA773">
        <v>0</v>
      </c>
      <c r="AB773">
        <v>0</v>
      </c>
      <c r="AC773">
        <v>0</v>
      </c>
      <c r="AD773">
        <v>1</v>
      </c>
      <c r="AE773">
        <v>0</v>
      </c>
      <c r="AF773" t="s">
        <v>3</v>
      </c>
      <c r="AG773">
        <v>6.0000000000000001E-3</v>
      </c>
      <c r="AH773">
        <v>2</v>
      </c>
      <c r="AI773">
        <v>72320196</v>
      </c>
      <c r="AJ773">
        <v>708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</row>
    <row r="774" spans="1:44" x14ac:dyDescent="0.2">
      <c r="A774">
        <f>ROW(Source!A689)</f>
        <v>689</v>
      </c>
      <c r="B774">
        <v>72320204</v>
      </c>
      <c r="C774">
        <v>72320191</v>
      </c>
      <c r="D774">
        <v>68852050</v>
      </c>
      <c r="E774">
        <v>1</v>
      </c>
      <c r="F774">
        <v>1</v>
      </c>
      <c r="G774">
        <v>1</v>
      </c>
      <c r="H774">
        <v>3</v>
      </c>
      <c r="I774" t="s">
        <v>1124</v>
      </c>
      <c r="J774" t="s">
        <v>1125</v>
      </c>
      <c r="K774" t="s">
        <v>1126</v>
      </c>
      <c r="L774">
        <v>1348</v>
      </c>
      <c r="N774">
        <v>1009</v>
      </c>
      <c r="O774" t="s">
        <v>236</v>
      </c>
      <c r="P774" t="s">
        <v>236</v>
      </c>
      <c r="Q774">
        <v>1000</v>
      </c>
      <c r="X774">
        <v>4.0000000000000003E-5</v>
      </c>
      <c r="Y774">
        <v>157657.67000000001</v>
      </c>
      <c r="Z774">
        <v>0</v>
      </c>
      <c r="AA774">
        <v>0</v>
      </c>
      <c r="AB774">
        <v>0</v>
      </c>
      <c r="AC774">
        <v>0</v>
      </c>
      <c r="AD774">
        <v>1</v>
      </c>
      <c r="AE774">
        <v>0</v>
      </c>
      <c r="AF774" t="s">
        <v>3</v>
      </c>
      <c r="AG774">
        <v>4.0000000000000003E-5</v>
      </c>
      <c r="AH774">
        <v>2</v>
      </c>
      <c r="AI774">
        <v>72320197</v>
      </c>
      <c r="AJ774">
        <v>709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</row>
    <row r="775" spans="1:44" x14ac:dyDescent="0.2">
      <c r="A775">
        <f>ROW(Source!A689)</f>
        <v>689</v>
      </c>
      <c r="B775">
        <v>72320205</v>
      </c>
      <c r="C775">
        <v>72320191</v>
      </c>
      <c r="D775">
        <v>68853976</v>
      </c>
      <c r="E775">
        <v>1</v>
      </c>
      <c r="F775">
        <v>1</v>
      </c>
      <c r="G775">
        <v>1</v>
      </c>
      <c r="H775">
        <v>3</v>
      </c>
      <c r="I775" t="s">
        <v>1032</v>
      </c>
      <c r="J775" t="s">
        <v>1033</v>
      </c>
      <c r="K775" t="s">
        <v>1034</v>
      </c>
      <c r="L775">
        <v>1346</v>
      </c>
      <c r="N775">
        <v>1009</v>
      </c>
      <c r="O775" t="s">
        <v>443</v>
      </c>
      <c r="P775" t="s">
        <v>443</v>
      </c>
      <c r="Q775">
        <v>1</v>
      </c>
      <c r="X775">
        <v>8.9999999999999998E-4</v>
      </c>
      <c r="Y775">
        <v>56.11</v>
      </c>
      <c r="Z775">
        <v>0</v>
      </c>
      <c r="AA775">
        <v>0</v>
      </c>
      <c r="AB775">
        <v>0</v>
      </c>
      <c r="AC775">
        <v>0</v>
      </c>
      <c r="AD775">
        <v>1</v>
      </c>
      <c r="AE775">
        <v>0</v>
      </c>
      <c r="AF775" t="s">
        <v>3</v>
      </c>
      <c r="AG775">
        <v>8.9999999999999998E-4</v>
      </c>
      <c r="AH775">
        <v>2</v>
      </c>
      <c r="AI775">
        <v>72320198</v>
      </c>
      <c r="AJ775">
        <v>710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</row>
    <row r="776" spans="1:44" x14ac:dyDescent="0.2">
      <c r="A776">
        <f>ROW(Source!A689)</f>
        <v>689</v>
      </c>
      <c r="B776">
        <v>72320206</v>
      </c>
      <c r="C776">
        <v>72320191</v>
      </c>
      <c r="D776">
        <v>68781897</v>
      </c>
      <c r="E776">
        <v>117</v>
      </c>
      <c r="F776">
        <v>1</v>
      </c>
      <c r="G776">
        <v>1</v>
      </c>
      <c r="H776">
        <v>3</v>
      </c>
      <c r="I776" t="s">
        <v>1412</v>
      </c>
      <c r="J776" t="s">
        <v>3</v>
      </c>
      <c r="K776" t="s">
        <v>1413</v>
      </c>
      <c r="L776">
        <v>1371</v>
      </c>
      <c r="N776">
        <v>1013</v>
      </c>
      <c r="O776" t="s">
        <v>118</v>
      </c>
      <c r="P776" t="s">
        <v>118</v>
      </c>
      <c r="Q776">
        <v>1</v>
      </c>
      <c r="X776">
        <v>1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 t="s">
        <v>3</v>
      </c>
      <c r="AG776">
        <v>1</v>
      </c>
      <c r="AH776">
        <v>3</v>
      </c>
      <c r="AI776">
        <v>-1</v>
      </c>
      <c r="AJ776" t="s">
        <v>3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</row>
    <row r="777" spans="1:44" x14ac:dyDescent="0.2">
      <c r="A777">
        <f>ROW(Source!A689)</f>
        <v>689</v>
      </c>
      <c r="B777">
        <v>72320207</v>
      </c>
      <c r="C777">
        <v>72320191</v>
      </c>
      <c r="D777">
        <v>68782166</v>
      </c>
      <c r="E777">
        <v>117</v>
      </c>
      <c r="F777">
        <v>1</v>
      </c>
      <c r="G777">
        <v>1</v>
      </c>
      <c r="H777">
        <v>3</v>
      </c>
      <c r="I777" t="s">
        <v>1382</v>
      </c>
      <c r="J777" t="s">
        <v>3</v>
      </c>
      <c r="K777" t="s">
        <v>1383</v>
      </c>
      <c r="L777">
        <v>1371</v>
      </c>
      <c r="N777">
        <v>1013</v>
      </c>
      <c r="O777" t="s">
        <v>118</v>
      </c>
      <c r="P777" t="s">
        <v>118</v>
      </c>
      <c r="Q777">
        <v>1</v>
      </c>
      <c r="X777">
        <v>1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 t="s">
        <v>3</v>
      </c>
      <c r="AG777">
        <v>1</v>
      </c>
      <c r="AH777">
        <v>3</v>
      </c>
      <c r="AI777">
        <v>-1</v>
      </c>
      <c r="AJ777" t="s">
        <v>3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</row>
    <row r="778" spans="1:44" x14ac:dyDescent="0.2">
      <c r="A778">
        <f>ROW(Source!A691)</f>
        <v>691</v>
      </c>
      <c r="B778">
        <v>72320259</v>
      </c>
      <c r="C778">
        <v>72320258</v>
      </c>
      <c r="D778">
        <v>70491011</v>
      </c>
      <c r="E778">
        <v>118</v>
      </c>
      <c r="F778">
        <v>1</v>
      </c>
      <c r="G778">
        <v>1</v>
      </c>
      <c r="H778">
        <v>1</v>
      </c>
      <c r="I778" t="s">
        <v>1042</v>
      </c>
      <c r="J778" t="s">
        <v>3</v>
      </c>
      <c r="K778" t="s">
        <v>1043</v>
      </c>
      <c r="L778">
        <v>1191</v>
      </c>
      <c r="N778">
        <v>1013</v>
      </c>
      <c r="O778" t="s">
        <v>922</v>
      </c>
      <c r="P778" t="s">
        <v>922</v>
      </c>
      <c r="Q778">
        <v>1</v>
      </c>
      <c r="X778">
        <v>27</v>
      </c>
      <c r="Y778">
        <v>0</v>
      </c>
      <c r="Z778">
        <v>0</v>
      </c>
      <c r="AA778">
        <v>0</v>
      </c>
      <c r="AB778">
        <v>371.85</v>
      </c>
      <c r="AC778">
        <v>0</v>
      </c>
      <c r="AD778">
        <v>1</v>
      </c>
      <c r="AE778">
        <v>1</v>
      </c>
      <c r="AF778" t="s">
        <v>3</v>
      </c>
      <c r="AG778">
        <v>27</v>
      </c>
      <c r="AH778">
        <v>2</v>
      </c>
      <c r="AI778">
        <v>72320259</v>
      </c>
      <c r="AJ778">
        <v>711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</row>
    <row r="779" spans="1:44" x14ac:dyDescent="0.2">
      <c r="A779">
        <f>ROW(Source!A691)</f>
        <v>691</v>
      </c>
      <c r="B779">
        <v>72320260</v>
      </c>
      <c r="C779">
        <v>72320258</v>
      </c>
      <c r="D779">
        <v>70491200</v>
      </c>
      <c r="E779">
        <v>118</v>
      </c>
      <c r="F779">
        <v>1</v>
      </c>
      <c r="G779">
        <v>1</v>
      </c>
      <c r="H779">
        <v>1</v>
      </c>
      <c r="I779" t="s">
        <v>920</v>
      </c>
      <c r="J779" t="s">
        <v>3</v>
      </c>
      <c r="K779" t="s">
        <v>921</v>
      </c>
      <c r="L779">
        <v>1191</v>
      </c>
      <c r="N779">
        <v>1013</v>
      </c>
      <c r="O779" t="s">
        <v>922</v>
      </c>
      <c r="P779" t="s">
        <v>922</v>
      </c>
      <c r="Q779">
        <v>1</v>
      </c>
      <c r="X779">
        <v>7.42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1</v>
      </c>
      <c r="AE779">
        <v>2</v>
      </c>
      <c r="AF779" t="s">
        <v>3</v>
      </c>
      <c r="AG779">
        <v>7.42</v>
      </c>
      <c r="AH779">
        <v>2</v>
      </c>
      <c r="AI779">
        <v>72320260</v>
      </c>
      <c r="AJ779">
        <v>712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</row>
    <row r="780" spans="1:44" x14ac:dyDescent="0.2">
      <c r="A780">
        <f>ROW(Source!A691)</f>
        <v>691</v>
      </c>
      <c r="B780">
        <v>72320261</v>
      </c>
      <c r="C780">
        <v>72320258</v>
      </c>
      <c r="D780">
        <v>70618404</v>
      </c>
      <c r="E780">
        <v>1</v>
      </c>
      <c r="F780">
        <v>1</v>
      </c>
      <c r="G780">
        <v>1</v>
      </c>
      <c r="H780">
        <v>2</v>
      </c>
      <c r="I780" t="s">
        <v>1044</v>
      </c>
      <c r="J780" t="s">
        <v>1045</v>
      </c>
      <c r="K780" t="s">
        <v>1046</v>
      </c>
      <c r="L780">
        <v>1368</v>
      </c>
      <c r="N780">
        <v>1011</v>
      </c>
      <c r="O780" t="s">
        <v>926</v>
      </c>
      <c r="P780" t="s">
        <v>926</v>
      </c>
      <c r="Q780">
        <v>1</v>
      </c>
      <c r="X780">
        <v>7.42</v>
      </c>
      <c r="Y780">
        <v>0</v>
      </c>
      <c r="Z780">
        <v>995.51</v>
      </c>
      <c r="AA780">
        <v>452.68</v>
      </c>
      <c r="AB780">
        <v>0</v>
      </c>
      <c r="AC780">
        <v>0</v>
      </c>
      <c r="AD780">
        <v>1</v>
      </c>
      <c r="AE780">
        <v>0</v>
      </c>
      <c r="AF780" t="s">
        <v>3</v>
      </c>
      <c r="AG780">
        <v>7.42</v>
      </c>
      <c r="AH780">
        <v>2</v>
      </c>
      <c r="AI780">
        <v>72320261</v>
      </c>
      <c r="AJ780">
        <v>713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</row>
    <row r="781" spans="1:44" x14ac:dyDescent="0.2">
      <c r="A781">
        <f>ROW(Source!A691)</f>
        <v>691</v>
      </c>
      <c r="B781">
        <v>72320262</v>
      </c>
      <c r="C781">
        <v>72320258</v>
      </c>
      <c r="D781">
        <v>70618600</v>
      </c>
      <c r="E781">
        <v>1</v>
      </c>
      <c r="F781">
        <v>1</v>
      </c>
      <c r="G781">
        <v>1</v>
      </c>
      <c r="H781">
        <v>2</v>
      </c>
      <c r="I781" t="s">
        <v>1047</v>
      </c>
      <c r="J781" t="s">
        <v>1048</v>
      </c>
      <c r="K781" t="s">
        <v>1049</v>
      </c>
      <c r="L781">
        <v>1368</v>
      </c>
      <c r="N781">
        <v>1011</v>
      </c>
      <c r="O781" t="s">
        <v>926</v>
      </c>
      <c r="P781" t="s">
        <v>926</v>
      </c>
      <c r="Q781">
        <v>1</v>
      </c>
      <c r="X781">
        <v>7.42</v>
      </c>
      <c r="Y781">
        <v>0</v>
      </c>
      <c r="Z781">
        <v>34.409999999999997</v>
      </c>
      <c r="AA781">
        <v>0</v>
      </c>
      <c r="AB781">
        <v>0</v>
      </c>
      <c r="AC781">
        <v>0</v>
      </c>
      <c r="AD781">
        <v>1</v>
      </c>
      <c r="AE781">
        <v>0</v>
      </c>
      <c r="AF781" t="s">
        <v>3</v>
      </c>
      <c r="AG781">
        <v>7.42</v>
      </c>
      <c r="AH781">
        <v>2</v>
      </c>
      <c r="AI781">
        <v>72320262</v>
      </c>
      <c r="AJ781">
        <v>714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</row>
    <row r="782" spans="1:44" x14ac:dyDescent="0.2">
      <c r="A782">
        <f>ROW(Source!A691)</f>
        <v>691</v>
      </c>
      <c r="B782">
        <v>72320263</v>
      </c>
      <c r="C782">
        <v>72320258</v>
      </c>
      <c r="D782">
        <v>70497253</v>
      </c>
      <c r="E782">
        <v>118</v>
      </c>
      <c r="F782">
        <v>1</v>
      </c>
      <c r="G782">
        <v>1</v>
      </c>
      <c r="H782">
        <v>3</v>
      </c>
      <c r="I782" t="s">
        <v>184</v>
      </c>
      <c r="J782" t="s">
        <v>3</v>
      </c>
      <c r="K782" t="s">
        <v>185</v>
      </c>
      <c r="L782">
        <v>3277935</v>
      </c>
      <c r="N782">
        <v>1013</v>
      </c>
      <c r="O782" t="s">
        <v>186</v>
      </c>
      <c r="P782" t="s">
        <v>186</v>
      </c>
      <c r="Q782">
        <v>1</v>
      </c>
      <c r="X782">
        <v>2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 t="s">
        <v>3</v>
      </c>
      <c r="AG782">
        <v>2</v>
      </c>
      <c r="AH782">
        <v>2</v>
      </c>
      <c r="AI782">
        <v>72320263</v>
      </c>
      <c r="AJ782">
        <v>715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</row>
    <row r="783" spans="1:44" x14ac:dyDescent="0.2">
      <c r="A783">
        <f>ROW(Source!A694)</f>
        <v>694</v>
      </c>
      <c r="B783">
        <v>72320216</v>
      </c>
      <c r="C783">
        <v>72320209</v>
      </c>
      <c r="D783">
        <v>20054404</v>
      </c>
      <c r="E783">
        <v>117</v>
      </c>
      <c r="F783">
        <v>1</v>
      </c>
      <c r="G783">
        <v>1</v>
      </c>
      <c r="H783">
        <v>1</v>
      </c>
      <c r="I783" t="s">
        <v>1021</v>
      </c>
      <c r="J783" t="s">
        <v>3</v>
      </c>
      <c r="K783" t="s">
        <v>1022</v>
      </c>
      <c r="L783">
        <v>1191</v>
      </c>
      <c r="N783">
        <v>1013</v>
      </c>
      <c r="O783" t="s">
        <v>922</v>
      </c>
      <c r="P783" t="s">
        <v>922</v>
      </c>
      <c r="Q783">
        <v>1</v>
      </c>
      <c r="X783">
        <v>0.28000000000000003</v>
      </c>
      <c r="Y783">
        <v>0</v>
      </c>
      <c r="Z783">
        <v>0</v>
      </c>
      <c r="AA783">
        <v>0</v>
      </c>
      <c r="AB783">
        <v>354.09</v>
      </c>
      <c r="AC783">
        <v>0</v>
      </c>
      <c r="AD783">
        <v>1</v>
      </c>
      <c r="AE783">
        <v>1</v>
      </c>
      <c r="AF783" t="s">
        <v>3</v>
      </c>
      <c r="AG783">
        <v>0.28000000000000003</v>
      </c>
      <c r="AH783">
        <v>2</v>
      </c>
      <c r="AI783">
        <v>72320210</v>
      </c>
      <c r="AJ783">
        <v>716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</row>
    <row r="784" spans="1:44" x14ac:dyDescent="0.2">
      <c r="A784">
        <f>ROW(Source!A694)</f>
        <v>694</v>
      </c>
      <c r="B784">
        <v>72320217</v>
      </c>
      <c r="C784">
        <v>72320209</v>
      </c>
      <c r="D784">
        <v>68784203</v>
      </c>
      <c r="E784">
        <v>1</v>
      </c>
      <c r="F784">
        <v>1</v>
      </c>
      <c r="G784">
        <v>1</v>
      </c>
      <c r="H784">
        <v>2</v>
      </c>
      <c r="I784" t="s">
        <v>1023</v>
      </c>
      <c r="J784" t="s">
        <v>1024</v>
      </c>
      <c r="K784" t="s">
        <v>1025</v>
      </c>
      <c r="L784">
        <v>1368</v>
      </c>
      <c r="N784">
        <v>1011</v>
      </c>
      <c r="O784" t="s">
        <v>926</v>
      </c>
      <c r="P784" t="s">
        <v>926</v>
      </c>
      <c r="Q784">
        <v>1</v>
      </c>
      <c r="X784">
        <v>0.15</v>
      </c>
      <c r="Y784">
        <v>0</v>
      </c>
      <c r="Z784">
        <v>8.6300000000000008</v>
      </c>
      <c r="AA784">
        <v>0</v>
      </c>
      <c r="AB784">
        <v>0</v>
      </c>
      <c r="AC784">
        <v>0</v>
      </c>
      <c r="AD784">
        <v>1</v>
      </c>
      <c r="AE784">
        <v>0</v>
      </c>
      <c r="AF784" t="s">
        <v>3</v>
      </c>
      <c r="AG784">
        <v>0.15</v>
      </c>
      <c r="AH784">
        <v>2</v>
      </c>
      <c r="AI784">
        <v>72320211</v>
      </c>
      <c r="AJ784">
        <v>717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</row>
    <row r="785" spans="1:44" x14ac:dyDescent="0.2">
      <c r="A785">
        <f>ROW(Source!A694)</f>
        <v>694</v>
      </c>
      <c r="B785">
        <v>72320218</v>
      </c>
      <c r="C785">
        <v>72320209</v>
      </c>
      <c r="D785">
        <v>68784225</v>
      </c>
      <c r="E785">
        <v>1</v>
      </c>
      <c r="F785">
        <v>1</v>
      </c>
      <c r="G785">
        <v>1</v>
      </c>
      <c r="H785">
        <v>2</v>
      </c>
      <c r="I785" t="s">
        <v>1026</v>
      </c>
      <c r="J785" t="s">
        <v>1027</v>
      </c>
      <c r="K785" t="s">
        <v>1028</v>
      </c>
      <c r="L785">
        <v>1368</v>
      </c>
      <c r="N785">
        <v>1011</v>
      </c>
      <c r="O785" t="s">
        <v>926</v>
      </c>
      <c r="P785" t="s">
        <v>926</v>
      </c>
      <c r="Q785">
        <v>1</v>
      </c>
      <c r="X785">
        <v>0.28999999999999998</v>
      </c>
      <c r="Y785">
        <v>0</v>
      </c>
      <c r="Z785">
        <v>3.34</v>
      </c>
      <c r="AA785">
        <v>0</v>
      </c>
      <c r="AB785">
        <v>0</v>
      </c>
      <c r="AC785">
        <v>0</v>
      </c>
      <c r="AD785">
        <v>1</v>
      </c>
      <c r="AE785">
        <v>0</v>
      </c>
      <c r="AF785" t="s">
        <v>3</v>
      </c>
      <c r="AG785">
        <v>0.28999999999999998</v>
      </c>
      <c r="AH785">
        <v>2</v>
      </c>
      <c r="AI785">
        <v>72320212</v>
      </c>
      <c r="AJ785">
        <v>718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</row>
    <row r="786" spans="1:44" x14ac:dyDescent="0.2">
      <c r="A786">
        <f>ROW(Source!A694)</f>
        <v>694</v>
      </c>
      <c r="B786">
        <v>72320219</v>
      </c>
      <c r="C786">
        <v>72320209</v>
      </c>
      <c r="D786">
        <v>68849266</v>
      </c>
      <c r="E786">
        <v>1</v>
      </c>
      <c r="F786">
        <v>1</v>
      </c>
      <c r="G786">
        <v>1</v>
      </c>
      <c r="H786">
        <v>3</v>
      </c>
      <c r="I786" t="s">
        <v>1029</v>
      </c>
      <c r="J786" t="s">
        <v>1030</v>
      </c>
      <c r="K786" t="s">
        <v>1031</v>
      </c>
      <c r="L786">
        <v>1346</v>
      </c>
      <c r="N786">
        <v>1009</v>
      </c>
      <c r="O786" t="s">
        <v>443</v>
      </c>
      <c r="P786" t="s">
        <v>443</v>
      </c>
      <c r="Q786">
        <v>1</v>
      </c>
      <c r="X786">
        <v>0.01</v>
      </c>
      <c r="Y786">
        <v>596.80999999999995</v>
      </c>
      <c r="Z786">
        <v>0</v>
      </c>
      <c r="AA786">
        <v>0</v>
      </c>
      <c r="AB786">
        <v>0</v>
      </c>
      <c r="AC786">
        <v>0</v>
      </c>
      <c r="AD786">
        <v>1</v>
      </c>
      <c r="AE786">
        <v>0</v>
      </c>
      <c r="AF786" t="s">
        <v>3</v>
      </c>
      <c r="AG786">
        <v>0.01</v>
      </c>
      <c r="AH786">
        <v>2</v>
      </c>
      <c r="AI786">
        <v>72320213</v>
      </c>
      <c r="AJ786">
        <v>719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</row>
    <row r="787" spans="1:44" x14ac:dyDescent="0.2">
      <c r="A787">
        <f>ROW(Source!A694)</f>
        <v>694</v>
      </c>
      <c r="B787">
        <v>72320220</v>
      </c>
      <c r="C787">
        <v>72320209</v>
      </c>
      <c r="D787">
        <v>68853976</v>
      </c>
      <c r="E787">
        <v>1</v>
      </c>
      <c r="F787">
        <v>1</v>
      </c>
      <c r="G787">
        <v>1</v>
      </c>
      <c r="H787">
        <v>3</v>
      </c>
      <c r="I787" t="s">
        <v>1032</v>
      </c>
      <c r="J787" t="s">
        <v>1033</v>
      </c>
      <c r="K787" t="s">
        <v>1034</v>
      </c>
      <c r="L787">
        <v>1346</v>
      </c>
      <c r="N787">
        <v>1009</v>
      </c>
      <c r="O787" t="s">
        <v>443</v>
      </c>
      <c r="P787" t="s">
        <v>443</v>
      </c>
      <c r="Q787">
        <v>1</v>
      </c>
      <c r="X787">
        <v>1E-3</v>
      </c>
      <c r="Y787">
        <v>56.11</v>
      </c>
      <c r="Z787">
        <v>0</v>
      </c>
      <c r="AA787">
        <v>0</v>
      </c>
      <c r="AB787">
        <v>0</v>
      </c>
      <c r="AC787">
        <v>0</v>
      </c>
      <c r="AD787">
        <v>1</v>
      </c>
      <c r="AE787">
        <v>0</v>
      </c>
      <c r="AF787" t="s">
        <v>3</v>
      </c>
      <c r="AG787">
        <v>1E-3</v>
      </c>
      <c r="AH787">
        <v>2</v>
      </c>
      <c r="AI787">
        <v>72320214</v>
      </c>
      <c r="AJ787">
        <v>720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</row>
    <row r="788" spans="1:44" x14ac:dyDescent="0.2">
      <c r="A788">
        <f>ROW(Source!A694)</f>
        <v>694</v>
      </c>
      <c r="B788">
        <v>72320221</v>
      </c>
      <c r="C788">
        <v>72320209</v>
      </c>
      <c r="D788">
        <v>68782166</v>
      </c>
      <c r="E788">
        <v>117</v>
      </c>
      <c r="F788">
        <v>1</v>
      </c>
      <c r="G788">
        <v>1</v>
      </c>
      <c r="H788">
        <v>3</v>
      </c>
      <c r="I788" t="s">
        <v>1382</v>
      </c>
      <c r="J788" t="s">
        <v>3</v>
      </c>
      <c r="K788" t="s">
        <v>1383</v>
      </c>
      <c r="L788">
        <v>1371</v>
      </c>
      <c r="N788">
        <v>1013</v>
      </c>
      <c r="O788" t="s">
        <v>118</v>
      </c>
      <c r="P788" t="s">
        <v>118</v>
      </c>
      <c r="Q788">
        <v>1</v>
      </c>
      <c r="X788">
        <v>1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 t="s">
        <v>3</v>
      </c>
      <c r="AG788">
        <v>1</v>
      </c>
      <c r="AH788">
        <v>3</v>
      </c>
      <c r="AI788">
        <v>-1</v>
      </c>
      <c r="AJ788" t="s">
        <v>3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</row>
    <row r="789" spans="1:44" x14ac:dyDescent="0.2">
      <c r="A789">
        <f>ROW(Source!A696)</f>
        <v>696</v>
      </c>
      <c r="B789">
        <v>72320228</v>
      </c>
      <c r="C789">
        <v>72320223</v>
      </c>
      <c r="D789">
        <v>20054484</v>
      </c>
      <c r="E789">
        <v>118</v>
      </c>
      <c r="F789">
        <v>1</v>
      </c>
      <c r="G789">
        <v>1</v>
      </c>
      <c r="H789">
        <v>1</v>
      </c>
      <c r="I789" t="s">
        <v>976</v>
      </c>
      <c r="J789" t="s">
        <v>3</v>
      </c>
      <c r="K789" t="s">
        <v>977</v>
      </c>
      <c r="L789">
        <v>1191</v>
      </c>
      <c r="N789">
        <v>1013</v>
      </c>
      <c r="O789" t="s">
        <v>922</v>
      </c>
      <c r="P789" t="s">
        <v>922</v>
      </c>
      <c r="Q789">
        <v>1</v>
      </c>
      <c r="X789">
        <v>2</v>
      </c>
      <c r="Y789">
        <v>0</v>
      </c>
      <c r="Z789">
        <v>0</v>
      </c>
      <c r="AA789">
        <v>0</v>
      </c>
      <c r="AB789">
        <v>423.29</v>
      </c>
      <c r="AC789">
        <v>0</v>
      </c>
      <c r="AD789">
        <v>1</v>
      </c>
      <c r="AE789">
        <v>1</v>
      </c>
      <c r="AF789" t="s">
        <v>3</v>
      </c>
      <c r="AG789">
        <v>2</v>
      </c>
      <c r="AH789">
        <v>2</v>
      </c>
      <c r="AI789">
        <v>72320224</v>
      </c>
      <c r="AJ789">
        <v>722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</row>
    <row r="790" spans="1:44" x14ac:dyDescent="0.2">
      <c r="A790">
        <f>ROW(Source!A696)</f>
        <v>696</v>
      </c>
      <c r="B790">
        <v>72320229</v>
      </c>
      <c r="C790">
        <v>72320223</v>
      </c>
      <c r="D790">
        <v>70618715</v>
      </c>
      <c r="E790">
        <v>1</v>
      </c>
      <c r="F790">
        <v>1</v>
      </c>
      <c r="G790">
        <v>1</v>
      </c>
      <c r="H790">
        <v>2</v>
      </c>
      <c r="I790" t="s">
        <v>1023</v>
      </c>
      <c r="J790" t="s">
        <v>1024</v>
      </c>
      <c r="K790" t="s">
        <v>1025</v>
      </c>
      <c r="L790">
        <v>1368</v>
      </c>
      <c r="N790">
        <v>1011</v>
      </c>
      <c r="O790" t="s">
        <v>926</v>
      </c>
      <c r="P790" t="s">
        <v>926</v>
      </c>
      <c r="Q790">
        <v>1</v>
      </c>
      <c r="X790">
        <v>0.56999999999999995</v>
      </c>
      <c r="Y790">
        <v>0</v>
      </c>
      <c r="Z790">
        <v>8.6300000000000008</v>
      </c>
      <c r="AA790">
        <v>0</v>
      </c>
      <c r="AB790">
        <v>0</v>
      </c>
      <c r="AC790">
        <v>0</v>
      </c>
      <c r="AD790">
        <v>1</v>
      </c>
      <c r="AE790">
        <v>0</v>
      </c>
      <c r="AF790" t="s">
        <v>3</v>
      </c>
      <c r="AG790">
        <v>0.56999999999999995</v>
      </c>
      <c r="AH790">
        <v>2</v>
      </c>
      <c r="AI790">
        <v>72320225</v>
      </c>
      <c r="AJ790">
        <v>723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</row>
    <row r="791" spans="1:44" x14ac:dyDescent="0.2">
      <c r="A791">
        <f>ROW(Source!A696)</f>
        <v>696</v>
      </c>
      <c r="B791">
        <v>72320230</v>
      </c>
      <c r="C791">
        <v>72320223</v>
      </c>
      <c r="D791">
        <v>70565767</v>
      </c>
      <c r="E791">
        <v>1</v>
      </c>
      <c r="F791">
        <v>1</v>
      </c>
      <c r="G791">
        <v>1</v>
      </c>
      <c r="H791">
        <v>3</v>
      </c>
      <c r="I791" t="s">
        <v>1029</v>
      </c>
      <c r="J791" t="s">
        <v>1030</v>
      </c>
      <c r="K791" t="s">
        <v>1031</v>
      </c>
      <c r="L791">
        <v>1346</v>
      </c>
      <c r="N791">
        <v>1009</v>
      </c>
      <c r="O791" t="s">
        <v>443</v>
      </c>
      <c r="P791" t="s">
        <v>443</v>
      </c>
      <c r="Q791">
        <v>1</v>
      </c>
      <c r="X791">
        <v>0.05</v>
      </c>
      <c r="Y791">
        <v>596.80999999999995</v>
      </c>
      <c r="Z791">
        <v>0</v>
      </c>
      <c r="AA791">
        <v>0</v>
      </c>
      <c r="AB791">
        <v>0</v>
      </c>
      <c r="AC791">
        <v>0</v>
      </c>
      <c r="AD791">
        <v>1</v>
      </c>
      <c r="AE791">
        <v>0</v>
      </c>
      <c r="AF791" t="s">
        <v>3</v>
      </c>
      <c r="AG791">
        <v>0.05</v>
      </c>
      <c r="AH791">
        <v>2</v>
      </c>
      <c r="AI791">
        <v>72320226</v>
      </c>
      <c r="AJ791">
        <v>724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</row>
    <row r="792" spans="1:44" x14ac:dyDescent="0.2">
      <c r="A792">
        <f>ROW(Source!A696)</f>
        <v>696</v>
      </c>
      <c r="B792">
        <v>72320231</v>
      </c>
      <c r="C792">
        <v>72320223</v>
      </c>
      <c r="D792">
        <v>70496941</v>
      </c>
      <c r="E792">
        <v>118</v>
      </c>
      <c r="F792">
        <v>1</v>
      </c>
      <c r="G792">
        <v>1</v>
      </c>
      <c r="H792">
        <v>3</v>
      </c>
      <c r="I792" t="s">
        <v>1414</v>
      </c>
      <c r="J792" t="s">
        <v>3</v>
      </c>
      <c r="K792" t="s">
        <v>1415</v>
      </c>
      <c r="L792">
        <v>1371</v>
      </c>
      <c r="N792">
        <v>1013</v>
      </c>
      <c r="O792" t="s">
        <v>118</v>
      </c>
      <c r="P792" t="s">
        <v>118</v>
      </c>
      <c r="Q792">
        <v>1</v>
      </c>
      <c r="X792">
        <v>1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 t="s">
        <v>3</v>
      </c>
      <c r="AG792">
        <v>1</v>
      </c>
      <c r="AH792">
        <v>3</v>
      </c>
      <c r="AI792">
        <v>-1</v>
      </c>
      <c r="AJ792" t="s">
        <v>3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</row>
    <row r="793" spans="1:44" x14ac:dyDescent="0.2">
      <c r="A793">
        <f>ROW(Source!A733)</f>
        <v>733</v>
      </c>
      <c r="B793">
        <v>72312126</v>
      </c>
      <c r="C793">
        <v>72312111</v>
      </c>
      <c r="D793">
        <v>70491009</v>
      </c>
      <c r="E793">
        <v>118</v>
      </c>
      <c r="F793">
        <v>1</v>
      </c>
      <c r="G793">
        <v>1</v>
      </c>
      <c r="H793">
        <v>1</v>
      </c>
      <c r="I793" t="s">
        <v>936</v>
      </c>
      <c r="J793" t="s">
        <v>3</v>
      </c>
      <c r="K793" t="s">
        <v>937</v>
      </c>
      <c r="L793">
        <v>1191</v>
      </c>
      <c r="N793">
        <v>1013</v>
      </c>
      <c r="O793" t="s">
        <v>922</v>
      </c>
      <c r="P793" t="s">
        <v>922</v>
      </c>
      <c r="Q793">
        <v>1</v>
      </c>
      <c r="X793">
        <v>20.51</v>
      </c>
      <c r="Y793">
        <v>0</v>
      </c>
      <c r="Z793">
        <v>0</v>
      </c>
      <c r="AA793">
        <v>0</v>
      </c>
      <c r="AB793">
        <v>367.44</v>
      </c>
      <c r="AC793">
        <v>0</v>
      </c>
      <c r="AD793">
        <v>1</v>
      </c>
      <c r="AE793">
        <v>1</v>
      </c>
      <c r="AF793" t="s">
        <v>3</v>
      </c>
      <c r="AG793">
        <v>20.51</v>
      </c>
      <c r="AH793">
        <v>2</v>
      </c>
      <c r="AI793">
        <v>72312112</v>
      </c>
      <c r="AJ793">
        <v>726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</row>
    <row r="794" spans="1:44" x14ac:dyDescent="0.2">
      <c r="A794">
        <f>ROW(Source!A733)</f>
        <v>733</v>
      </c>
      <c r="B794">
        <v>72312127</v>
      </c>
      <c r="C794">
        <v>72312111</v>
      </c>
      <c r="D794">
        <v>70491200</v>
      </c>
      <c r="E794">
        <v>118</v>
      </c>
      <c r="F794">
        <v>1</v>
      </c>
      <c r="G794">
        <v>1</v>
      </c>
      <c r="H794">
        <v>1</v>
      </c>
      <c r="I794" t="s">
        <v>920</v>
      </c>
      <c r="J794" t="s">
        <v>3</v>
      </c>
      <c r="K794" t="s">
        <v>921</v>
      </c>
      <c r="L794">
        <v>1191</v>
      </c>
      <c r="N794">
        <v>1013</v>
      </c>
      <c r="O794" t="s">
        <v>922</v>
      </c>
      <c r="P794" t="s">
        <v>922</v>
      </c>
      <c r="Q794">
        <v>1</v>
      </c>
      <c r="X794">
        <v>11.96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1</v>
      </c>
      <c r="AE794">
        <v>2</v>
      </c>
      <c r="AF794" t="s">
        <v>3</v>
      </c>
      <c r="AG794">
        <v>11.96</v>
      </c>
      <c r="AH794">
        <v>2</v>
      </c>
      <c r="AI794">
        <v>72312113</v>
      </c>
      <c r="AJ794">
        <v>727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</row>
    <row r="795" spans="1:44" x14ac:dyDescent="0.2">
      <c r="A795">
        <f>ROW(Source!A733)</f>
        <v>733</v>
      </c>
      <c r="B795">
        <v>72312128</v>
      </c>
      <c r="C795">
        <v>72312111</v>
      </c>
      <c r="D795">
        <v>70618307</v>
      </c>
      <c r="E795">
        <v>1</v>
      </c>
      <c r="F795">
        <v>1</v>
      </c>
      <c r="G795">
        <v>1</v>
      </c>
      <c r="H795">
        <v>2</v>
      </c>
      <c r="I795" t="s">
        <v>938</v>
      </c>
      <c r="J795" t="s">
        <v>939</v>
      </c>
      <c r="K795" t="s">
        <v>940</v>
      </c>
      <c r="L795">
        <v>1368</v>
      </c>
      <c r="N795">
        <v>1011</v>
      </c>
      <c r="O795" t="s">
        <v>926</v>
      </c>
      <c r="P795" t="s">
        <v>926</v>
      </c>
      <c r="Q795">
        <v>1</v>
      </c>
      <c r="X795">
        <v>11.44</v>
      </c>
      <c r="Y795">
        <v>0</v>
      </c>
      <c r="Z795">
        <v>994.01</v>
      </c>
      <c r="AA795">
        <v>452.68</v>
      </c>
      <c r="AB795">
        <v>0</v>
      </c>
      <c r="AC795">
        <v>0</v>
      </c>
      <c r="AD795">
        <v>1</v>
      </c>
      <c r="AE795">
        <v>0</v>
      </c>
      <c r="AF795" t="s">
        <v>3</v>
      </c>
      <c r="AG795">
        <v>11.44</v>
      </c>
      <c r="AH795">
        <v>2</v>
      </c>
      <c r="AI795">
        <v>72312114</v>
      </c>
      <c r="AJ795">
        <v>728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</row>
    <row r="796" spans="1:44" x14ac:dyDescent="0.2">
      <c r="A796">
        <f>ROW(Source!A733)</f>
        <v>733</v>
      </c>
      <c r="B796">
        <v>72312129</v>
      </c>
      <c r="C796">
        <v>72312111</v>
      </c>
      <c r="D796">
        <v>70618755</v>
      </c>
      <c r="E796">
        <v>1</v>
      </c>
      <c r="F796">
        <v>1</v>
      </c>
      <c r="G796">
        <v>1</v>
      </c>
      <c r="H796">
        <v>2</v>
      </c>
      <c r="I796" t="s">
        <v>941</v>
      </c>
      <c r="J796" t="s">
        <v>942</v>
      </c>
      <c r="K796" t="s">
        <v>943</v>
      </c>
      <c r="L796">
        <v>1368</v>
      </c>
      <c r="N796">
        <v>1011</v>
      </c>
      <c r="O796" t="s">
        <v>926</v>
      </c>
      <c r="P796" t="s">
        <v>926</v>
      </c>
      <c r="Q796">
        <v>1</v>
      </c>
      <c r="X796">
        <v>2.0699999999999998</v>
      </c>
      <c r="Y796">
        <v>0</v>
      </c>
      <c r="Z796">
        <v>42.96</v>
      </c>
      <c r="AA796">
        <v>0</v>
      </c>
      <c r="AB796">
        <v>0</v>
      </c>
      <c r="AC796">
        <v>0</v>
      </c>
      <c r="AD796">
        <v>1</v>
      </c>
      <c r="AE796">
        <v>0</v>
      </c>
      <c r="AF796" t="s">
        <v>3</v>
      </c>
      <c r="AG796">
        <v>2.0699999999999998</v>
      </c>
      <c r="AH796">
        <v>2</v>
      </c>
      <c r="AI796">
        <v>72312115</v>
      </c>
      <c r="AJ796">
        <v>729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</row>
    <row r="797" spans="1:44" x14ac:dyDescent="0.2">
      <c r="A797">
        <f>ROW(Source!A733)</f>
        <v>733</v>
      </c>
      <c r="B797">
        <v>72312130</v>
      </c>
      <c r="C797">
        <v>72312111</v>
      </c>
      <c r="D797">
        <v>70618767</v>
      </c>
      <c r="E797">
        <v>1</v>
      </c>
      <c r="F797">
        <v>1</v>
      </c>
      <c r="G797">
        <v>1</v>
      </c>
      <c r="H797">
        <v>2</v>
      </c>
      <c r="I797" t="s">
        <v>944</v>
      </c>
      <c r="J797" t="s">
        <v>945</v>
      </c>
      <c r="K797" t="s">
        <v>946</v>
      </c>
      <c r="L797">
        <v>1368</v>
      </c>
      <c r="N797">
        <v>1011</v>
      </c>
      <c r="O797" t="s">
        <v>926</v>
      </c>
      <c r="P797" t="s">
        <v>926</v>
      </c>
      <c r="Q797">
        <v>1</v>
      </c>
      <c r="X797">
        <v>0.52</v>
      </c>
      <c r="Y797">
        <v>0</v>
      </c>
      <c r="Z797">
        <v>404.41</v>
      </c>
      <c r="AA797">
        <v>393.89</v>
      </c>
      <c r="AB797">
        <v>0</v>
      </c>
      <c r="AC797">
        <v>0</v>
      </c>
      <c r="AD797">
        <v>1</v>
      </c>
      <c r="AE797">
        <v>0</v>
      </c>
      <c r="AF797" t="s">
        <v>3</v>
      </c>
      <c r="AG797">
        <v>0.52</v>
      </c>
      <c r="AH797">
        <v>2</v>
      </c>
      <c r="AI797">
        <v>72312116</v>
      </c>
      <c r="AJ797">
        <v>730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</row>
    <row r="798" spans="1:44" x14ac:dyDescent="0.2">
      <c r="A798">
        <f>ROW(Source!A733)</f>
        <v>733</v>
      </c>
      <c r="B798">
        <v>72312131</v>
      </c>
      <c r="C798">
        <v>72312111</v>
      </c>
      <c r="D798">
        <v>70619123</v>
      </c>
      <c r="E798">
        <v>1</v>
      </c>
      <c r="F798">
        <v>1</v>
      </c>
      <c r="G798">
        <v>1</v>
      </c>
      <c r="H798">
        <v>2</v>
      </c>
      <c r="I798" t="s">
        <v>948</v>
      </c>
      <c r="J798" t="s">
        <v>949</v>
      </c>
      <c r="K798" t="s">
        <v>950</v>
      </c>
      <c r="L798">
        <v>1368</v>
      </c>
      <c r="N798">
        <v>1011</v>
      </c>
      <c r="O798" t="s">
        <v>926</v>
      </c>
      <c r="P798" t="s">
        <v>926</v>
      </c>
      <c r="Q798">
        <v>1</v>
      </c>
      <c r="X798">
        <v>0.52</v>
      </c>
      <c r="Y798">
        <v>0</v>
      </c>
      <c r="Z798">
        <v>4.5199999999999996</v>
      </c>
      <c r="AA798">
        <v>0</v>
      </c>
      <c r="AB798">
        <v>0</v>
      </c>
      <c r="AC798">
        <v>0</v>
      </c>
      <c r="AD798">
        <v>1</v>
      </c>
      <c r="AE798">
        <v>0</v>
      </c>
      <c r="AF798" t="s">
        <v>3</v>
      </c>
      <c r="AG798">
        <v>0.52</v>
      </c>
      <c r="AH798">
        <v>2</v>
      </c>
      <c r="AI798">
        <v>72312117</v>
      </c>
      <c r="AJ798">
        <v>731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</row>
    <row r="799" spans="1:44" x14ac:dyDescent="0.2">
      <c r="A799">
        <f>ROW(Source!A733)</f>
        <v>733</v>
      </c>
      <c r="B799">
        <v>72312132</v>
      </c>
      <c r="C799">
        <v>72312111</v>
      </c>
      <c r="D799">
        <v>70567775</v>
      </c>
      <c r="E799">
        <v>1</v>
      </c>
      <c r="F799">
        <v>1</v>
      </c>
      <c r="G799">
        <v>1</v>
      </c>
      <c r="H799">
        <v>3</v>
      </c>
      <c r="I799" t="s">
        <v>951</v>
      </c>
      <c r="J799" t="s">
        <v>952</v>
      </c>
      <c r="K799" t="s">
        <v>953</v>
      </c>
      <c r="L799">
        <v>1383</v>
      </c>
      <c r="N799">
        <v>1013</v>
      </c>
      <c r="O799" t="s">
        <v>954</v>
      </c>
      <c r="P799" t="s">
        <v>954</v>
      </c>
      <c r="Q799">
        <v>1</v>
      </c>
      <c r="X799">
        <v>1.3859999999999999</v>
      </c>
      <c r="Y799">
        <v>9.35</v>
      </c>
      <c r="Z799">
        <v>0</v>
      </c>
      <c r="AA799">
        <v>0</v>
      </c>
      <c r="AB799">
        <v>0</v>
      </c>
      <c r="AC799">
        <v>0</v>
      </c>
      <c r="AD799">
        <v>1</v>
      </c>
      <c r="AE799">
        <v>0</v>
      </c>
      <c r="AF799" t="s">
        <v>3</v>
      </c>
      <c r="AG799">
        <v>1.3859999999999999</v>
      </c>
      <c r="AH799">
        <v>2</v>
      </c>
      <c r="AI799">
        <v>72312118</v>
      </c>
      <c r="AJ799">
        <v>732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</row>
    <row r="800" spans="1:44" x14ac:dyDescent="0.2">
      <c r="A800">
        <f>ROW(Source!A733)</f>
        <v>733</v>
      </c>
      <c r="B800">
        <v>72312133</v>
      </c>
      <c r="C800">
        <v>72312111</v>
      </c>
      <c r="D800">
        <v>70568517</v>
      </c>
      <c r="E800">
        <v>1</v>
      </c>
      <c r="F800">
        <v>1</v>
      </c>
      <c r="G800">
        <v>1</v>
      </c>
      <c r="H800">
        <v>3</v>
      </c>
      <c r="I800" t="s">
        <v>955</v>
      </c>
      <c r="J800" t="s">
        <v>956</v>
      </c>
      <c r="K800" t="s">
        <v>957</v>
      </c>
      <c r="L800">
        <v>1346</v>
      </c>
      <c r="N800">
        <v>1009</v>
      </c>
      <c r="O800" t="s">
        <v>443</v>
      </c>
      <c r="P800" t="s">
        <v>443</v>
      </c>
      <c r="Q800">
        <v>1</v>
      </c>
      <c r="X800">
        <v>0.7</v>
      </c>
      <c r="Y800">
        <v>155.63</v>
      </c>
      <c r="Z800">
        <v>0</v>
      </c>
      <c r="AA800">
        <v>0</v>
      </c>
      <c r="AB800">
        <v>0</v>
      </c>
      <c r="AC800">
        <v>0</v>
      </c>
      <c r="AD800">
        <v>1</v>
      </c>
      <c r="AE800">
        <v>0</v>
      </c>
      <c r="AF800" t="s">
        <v>3</v>
      </c>
      <c r="AG800">
        <v>0.7</v>
      </c>
      <c r="AH800">
        <v>2</v>
      </c>
      <c r="AI800">
        <v>72312119</v>
      </c>
      <c r="AJ800">
        <v>733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</row>
    <row r="801" spans="1:44" x14ac:dyDescent="0.2">
      <c r="A801">
        <f>ROW(Source!A733)</f>
        <v>733</v>
      </c>
      <c r="B801">
        <v>72312134</v>
      </c>
      <c r="C801">
        <v>72312111</v>
      </c>
      <c r="D801">
        <v>70569282</v>
      </c>
      <c r="E801">
        <v>1</v>
      </c>
      <c r="F801">
        <v>1</v>
      </c>
      <c r="G801">
        <v>1</v>
      </c>
      <c r="H801">
        <v>3</v>
      </c>
      <c r="I801" t="s">
        <v>958</v>
      </c>
      <c r="J801" t="s">
        <v>959</v>
      </c>
      <c r="K801" t="s">
        <v>960</v>
      </c>
      <c r="L801">
        <v>1348</v>
      </c>
      <c r="N801">
        <v>1009</v>
      </c>
      <c r="O801" t="s">
        <v>236</v>
      </c>
      <c r="P801" t="s">
        <v>236</v>
      </c>
      <c r="Q801">
        <v>1000</v>
      </c>
      <c r="X801">
        <v>4.0000000000000002E-4</v>
      </c>
      <c r="Y801">
        <v>108495.2</v>
      </c>
      <c r="Z801">
        <v>0</v>
      </c>
      <c r="AA801">
        <v>0</v>
      </c>
      <c r="AB801">
        <v>0</v>
      </c>
      <c r="AC801">
        <v>0</v>
      </c>
      <c r="AD801">
        <v>1</v>
      </c>
      <c r="AE801">
        <v>0</v>
      </c>
      <c r="AF801" t="s">
        <v>3</v>
      </c>
      <c r="AG801">
        <v>4.0000000000000002E-4</v>
      </c>
      <c r="AH801">
        <v>2</v>
      </c>
      <c r="AI801">
        <v>72312120</v>
      </c>
      <c r="AJ801">
        <v>734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</row>
    <row r="802" spans="1:44" x14ac:dyDescent="0.2">
      <c r="A802">
        <f>ROW(Source!A733)</f>
        <v>733</v>
      </c>
      <c r="B802">
        <v>72312135</v>
      </c>
      <c r="C802">
        <v>72312111</v>
      </c>
      <c r="D802">
        <v>70574503</v>
      </c>
      <c r="E802">
        <v>1</v>
      </c>
      <c r="F802">
        <v>1</v>
      </c>
      <c r="G802">
        <v>1</v>
      </c>
      <c r="H802">
        <v>3</v>
      </c>
      <c r="I802" t="s">
        <v>961</v>
      </c>
      <c r="J802" t="s">
        <v>962</v>
      </c>
      <c r="K802" t="s">
        <v>963</v>
      </c>
      <c r="L802">
        <v>1346</v>
      </c>
      <c r="N802">
        <v>1009</v>
      </c>
      <c r="O802" t="s">
        <v>443</v>
      </c>
      <c r="P802" t="s">
        <v>443</v>
      </c>
      <c r="Q802">
        <v>1</v>
      </c>
      <c r="X802">
        <v>1</v>
      </c>
      <c r="Y802">
        <v>44.55</v>
      </c>
      <c r="Z802">
        <v>0</v>
      </c>
      <c r="AA802">
        <v>0</v>
      </c>
      <c r="AB802">
        <v>0</v>
      </c>
      <c r="AC802">
        <v>0</v>
      </c>
      <c r="AD802">
        <v>1</v>
      </c>
      <c r="AE802">
        <v>0</v>
      </c>
      <c r="AF802" t="s">
        <v>3</v>
      </c>
      <c r="AG802">
        <v>1</v>
      </c>
      <c r="AH802">
        <v>2</v>
      </c>
      <c r="AI802">
        <v>72312121</v>
      </c>
      <c r="AJ802">
        <v>735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</row>
    <row r="803" spans="1:44" x14ac:dyDescent="0.2">
      <c r="A803">
        <f>ROW(Source!A733)</f>
        <v>733</v>
      </c>
      <c r="B803">
        <v>72312136</v>
      </c>
      <c r="C803">
        <v>72312111</v>
      </c>
      <c r="D803">
        <v>70586759</v>
      </c>
      <c r="E803">
        <v>1</v>
      </c>
      <c r="F803">
        <v>1</v>
      </c>
      <c r="G803">
        <v>1</v>
      </c>
      <c r="H803">
        <v>3</v>
      </c>
      <c r="I803" t="s">
        <v>964</v>
      </c>
      <c r="J803" t="s">
        <v>965</v>
      </c>
      <c r="K803" t="s">
        <v>966</v>
      </c>
      <c r="L803">
        <v>1348</v>
      </c>
      <c r="N803">
        <v>1009</v>
      </c>
      <c r="O803" t="s">
        <v>236</v>
      </c>
      <c r="P803" t="s">
        <v>236</v>
      </c>
      <c r="Q803">
        <v>1000</v>
      </c>
      <c r="X803">
        <v>1.4E-3</v>
      </c>
      <c r="Y803">
        <v>74437.320000000007</v>
      </c>
      <c r="Z803">
        <v>0</v>
      </c>
      <c r="AA803">
        <v>0</v>
      </c>
      <c r="AB803">
        <v>0</v>
      </c>
      <c r="AC803">
        <v>0</v>
      </c>
      <c r="AD803">
        <v>1</v>
      </c>
      <c r="AE803">
        <v>0</v>
      </c>
      <c r="AF803" t="s">
        <v>3</v>
      </c>
      <c r="AG803">
        <v>1.4E-3</v>
      </c>
      <c r="AH803">
        <v>2</v>
      </c>
      <c r="AI803">
        <v>72312122</v>
      </c>
      <c r="AJ803">
        <v>736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</row>
    <row r="804" spans="1:44" x14ac:dyDescent="0.2">
      <c r="A804">
        <f>ROW(Source!A733)</f>
        <v>733</v>
      </c>
      <c r="B804">
        <v>72312137</v>
      </c>
      <c r="C804">
        <v>72312111</v>
      </c>
      <c r="D804">
        <v>70586886</v>
      </c>
      <c r="E804">
        <v>1</v>
      </c>
      <c r="F804">
        <v>1</v>
      </c>
      <c r="G804">
        <v>1</v>
      </c>
      <c r="H804">
        <v>3</v>
      </c>
      <c r="I804" t="s">
        <v>967</v>
      </c>
      <c r="J804" t="s">
        <v>968</v>
      </c>
      <c r="K804" t="s">
        <v>969</v>
      </c>
      <c r="L804">
        <v>1348</v>
      </c>
      <c r="N804">
        <v>1009</v>
      </c>
      <c r="O804" t="s">
        <v>236</v>
      </c>
      <c r="P804" t="s">
        <v>236</v>
      </c>
      <c r="Q804">
        <v>1000</v>
      </c>
      <c r="X804">
        <v>3.5999999999999999E-3</v>
      </c>
      <c r="Y804">
        <v>260763.78</v>
      </c>
      <c r="Z804">
        <v>0</v>
      </c>
      <c r="AA804">
        <v>0</v>
      </c>
      <c r="AB804">
        <v>0</v>
      </c>
      <c r="AC804">
        <v>0</v>
      </c>
      <c r="AD804">
        <v>1</v>
      </c>
      <c r="AE804">
        <v>0</v>
      </c>
      <c r="AF804" t="s">
        <v>3</v>
      </c>
      <c r="AG804">
        <v>3.5999999999999999E-3</v>
      </c>
      <c r="AH804">
        <v>2</v>
      </c>
      <c r="AI804">
        <v>72312123</v>
      </c>
      <c r="AJ804">
        <v>737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</row>
    <row r="805" spans="1:44" x14ac:dyDescent="0.2">
      <c r="A805">
        <f>ROW(Source!A733)</f>
        <v>733</v>
      </c>
      <c r="B805">
        <v>72312138</v>
      </c>
      <c r="C805">
        <v>72312111</v>
      </c>
      <c r="D805">
        <v>70587135</v>
      </c>
      <c r="E805">
        <v>1</v>
      </c>
      <c r="F805">
        <v>1</v>
      </c>
      <c r="G805">
        <v>1</v>
      </c>
      <c r="H805">
        <v>3</v>
      </c>
      <c r="I805" t="s">
        <v>970</v>
      </c>
      <c r="J805" t="s">
        <v>971</v>
      </c>
      <c r="K805" t="s">
        <v>972</v>
      </c>
      <c r="L805">
        <v>1348</v>
      </c>
      <c r="N805">
        <v>1009</v>
      </c>
      <c r="O805" t="s">
        <v>236</v>
      </c>
      <c r="P805" t="s">
        <v>236</v>
      </c>
      <c r="Q805">
        <v>1000</v>
      </c>
      <c r="X805">
        <v>2.2000000000000001E-4</v>
      </c>
      <c r="Y805">
        <v>75885.63</v>
      </c>
      <c r="Z805">
        <v>0</v>
      </c>
      <c r="AA805">
        <v>0</v>
      </c>
      <c r="AB805">
        <v>0</v>
      </c>
      <c r="AC805">
        <v>0</v>
      </c>
      <c r="AD805">
        <v>1</v>
      </c>
      <c r="AE805">
        <v>0</v>
      </c>
      <c r="AF805" t="s">
        <v>3</v>
      </c>
      <c r="AG805">
        <v>2.2000000000000001E-4</v>
      </c>
      <c r="AH805">
        <v>2</v>
      </c>
      <c r="AI805">
        <v>72312124</v>
      </c>
      <c r="AJ805">
        <v>738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</row>
    <row r="806" spans="1:44" x14ac:dyDescent="0.2">
      <c r="A806">
        <f>ROW(Source!A733)</f>
        <v>733</v>
      </c>
      <c r="B806">
        <v>72312139</v>
      </c>
      <c r="C806">
        <v>72312111</v>
      </c>
      <c r="D806">
        <v>70587162</v>
      </c>
      <c r="E806">
        <v>1</v>
      </c>
      <c r="F806">
        <v>1</v>
      </c>
      <c r="G806">
        <v>1</v>
      </c>
      <c r="H806">
        <v>3</v>
      </c>
      <c r="I806" t="s">
        <v>973</v>
      </c>
      <c r="J806" t="s">
        <v>974</v>
      </c>
      <c r="K806" t="s">
        <v>975</v>
      </c>
      <c r="L806">
        <v>1348</v>
      </c>
      <c r="N806">
        <v>1009</v>
      </c>
      <c r="O806" t="s">
        <v>236</v>
      </c>
      <c r="P806" t="s">
        <v>236</v>
      </c>
      <c r="Q806">
        <v>1000</v>
      </c>
      <c r="X806">
        <v>1.6999999999999999E-3</v>
      </c>
      <c r="Y806">
        <v>98526.45</v>
      </c>
      <c r="Z806">
        <v>0</v>
      </c>
      <c r="AA806">
        <v>0</v>
      </c>
      <c r="AB806">
        <v>0</v>
      </c>
      <c r="AC806">
        <v>0</v>
      </c>
      <c r="AD806">
        <v>1</v>
      </c>
      <c r="AE806">
        <v>0</v>
      </c>
      <c r="AF806" t="s">
        <v>3</v>
      </c>
      <c r="AG806">
        <v>1.6999999999999999E-3</v>
      </c>
      <c r="AH806">
        <v>2</v>
      </c>
      <c r="AI806">
        <v>72312125</v>
      </c>
      <c r="AJ806">
        <v>739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</row>
    <row r="807" spans="1:44" x14ac:dyDescent="0.2">
      <c r="A807">
        <f>ROW(Source!A733)</f>
        <v>733</v>
      </c>
      <c r="B807">
        <v>72312140</v>
      </c>
      <c r="C807">
        <v>72312111</v>
      </c>
      <c r="D807">
        <v>70496569</v>
      </c>
      <c r="E807">
        <v>118</v>
      </c>
      <c r="F807">
        <v>1</v>
      </c>
      <c r="G807">
        <v>1</v>
      </c>
      <c r="H807">
        <v>3</v>
      </c>
      <c r="I807" t="s">
        <v>1374</v>
      </c>
      <c r="J807" t="s">
        <v>3</v>
      </c>
      <c r="K807" t="s">
        <v>1375</v>
      </c>
      <c r="L807">
        <v>1301</v>
      </c>
      <c r="N807">
        <v>1003</v>
      </c>
      <c r="O807" t="s">
        <v>113</v>
      </c>
      <c r="P807" t="s">
        <v>113</v>
      </c>
      <c r="Q807">
        <v>1</v>
      </c>
      <c r="X807">
        <v>101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 t="s">
        <v>3</v>
      </c>
      <c r="AG807">
        <v>101</v>
      </c>
      <c r="AH807">
        <v>3</v>
      </c>
      <c r="AI807">
        <v>-1</v>
      </c>
      <c r="AJ807" t="s">
        <v>3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</row>
    <row r="808" spans="1:44" x14ac:dyDescent="0.2">
      <c r="A808">
        <f>ROW(Source!A735)</f>
        <v>735</v>
      </c>
      <c r="B808">
        <v>72312148</v>
      </c>
      <c r="C808">
        <v>72312142</v>
      </c>
      <c r="D808">
        <v>70491056</v>
      </c>
      <c r="E808">
        <v>118</v>
      </c>
      <c r="F808">
        <v>1</v>
      </c>
      <c r="G808">
        <v>1</v>
      </c>
      <c r="H808">
        <v>1</v>
      </c>
      <c r="I808" t="s">
        <v>1005</v>
      </c>
      <c r="J808" t="s">
        <v>3</v>
      </c>
      <c r="K808" t="s">
        <v>1006</v>
      </c>
      <c r="L808">
        <v>1191</v>
      </c>
      <c r="N808">
        <v>1013</v>
      </c>
      <c r="O808" t="s">
        <v>922</v>
      </c>
      <c r="P808" t="s">
        <v>922</v>
      </c>
      <c r="Q808">
        <v>1</v>
      </c>
      <c r="X808">
        <v>0.32</v>
      </c>
      <c r="Y808">
        <v>0</v>
      </c>
      <c r="Z808">
        <v>0</v>
      </c>
      <c r="AA808">
        <v>0</v>
      </c>
      <c r="AB808">
        <v>452.68</v>
      </c>
      <c r="AC808">
        <v>0</v>
      </c>
      <c r="AD808">
        <v>1</v>
      </c>
      <c r="AE808">
        <v>1</v>
      </c>
      <c r="AF808" t="s">
        <v>3</v>
      </c>
      <c r="AG808">
        <v>0.32</v>
      </c>
      <c r="AH808">
        <v>2</v>
      </c>
      <c r="AI808">
        <v>72312143</v>
      </c>
      <c r="AJ808">
        <v>740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</row>
    <row r="809" spans="1:44" x14ac:dyDescent="0.2">
      <c r="A809">
        <f>ROW(Source!A735)</f>
        <v>735</v>
      </c>
      <c r="B809">
        <v>72312149</v>
      </c>
      <c r="C809">
        <v>72312142</v>
      </c>
      <c r="D809">
        <v>70491200</v>
      </c>
      <c r="E809">
        <v>118</v>
      </c>
      <c r="F809">
        <v>1</v>
      </c>
      <c r="G809">
        <v>1</v>
      </c>
      <c r="H809">
        <v>1</v>
      </c>
      <c r="I809" t="s">
        <v>920</v>
      </c>
      <c r="J809" t="s">
        <v>3</v>
      </c>
      <c r="K809" t="s">
        <v>921</v>
      </c>
      <c r="L809">
        <v>1191</v>
      </c>
      <c r="N809">
        <v>1013</v>
      </c>
      <c r="O809" t="s">
        <v>922</v>
      </c>
      <c r="P809" t="s">
        <v>922</v>
      </c>
      <c r="Q809">
        <v>1</v>
      </c>
      <c r="X809">
        <v>0.18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1</v>
      </c>
      <c r="AE809">
        <v>2</v>
      </c>
      <c r="AF809" t="s">
        <v>3</v>
      </c>
      <c r="AG809">
        <v>0.18</v>
      </c>
      <c r="AH809">
        <v>2</v>
      </c>
      <c r="AI809">
        <v>72312144</v>
      </c>
      <c r="AJ809">
        <v>741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</row>
    <row r="810" spans="1:44" x14ac:dyDescent="0.2">
      <c r="A810">
        <f>ROW(Source!A735)</f>
        <v>735</v>
      </c>
      <c r="B810">
        <v>72312150</v>
      </c>
      <c r="C810">
        <v>72312142</v>
      </c>
      <c r="D810">
        <v>70618712</v>
      </c>
      <c r="E810">
        <v>1</v>
      </c>
      <c r="F810">
        <v>1</v>
      </c>
      <c r="G810">
        <v>1</v>
      </c>
      <c r="H810">
        <v>2</v>
      </c>
      <c r="I810" t="s">
        <v>1007</v>
      </c>
      <c r="J810" t="s">
        <v>1008</v>
      </c>
      <c r="K810" t="s">
        <v>1009</v>
      </c>
      <c r="L810">
        <v>1368</v>
      </c>
      <c r="N810">
        <v>1011</v>
      </c>
      <c r="O810" t="s">
        <v>926</v>
      </c>
      <c r="P810" t="s">
        <v>926</v>
      </c>
      <c r="Q810">
        <v>1</v>
      </c>
      <c r="X810">
        <v>0.18</v>
      </c>
      <c r="Y810">
        <v>0</v>
      </c>
      <c r="Z810">
        <v>1069.08</v>
      </c>
      <c r="AA810">
        <v>452.68</v>
      </c>
      <c r="AB810">
        <v>0</v>
      </c>
      <c r="AC810">
        <v>0</v>
      </c>
      <c r="AD810">
        <v>1</v>
      </c>
      <c r="AE810">
        <v>0</v>
      </c>
      <c r="AF810" t="s">
        <v>3</v>
      </c>
      <c r="AG810">
        <v>0.18</v>
      </c>
      <c r="AH810">
        <v>2</v>
      </c>
      <c r="AI810">
        <v>72312145</v>
      </c>
      <c r="AJ810">
        <v>742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</row>
    <row r="811" spans="1:44" x14ac:dyDescent="0.2">
      <c r="A811">
        <f>ROW(Source!A735)</f>
        <v>735</v>
      </c>
      <c r="B811">
        <v>72312151</v>
      </c>
      <c r="C811">
        <v>72312142</v>
      </c>
      <c r="D811">
        <v>70568517</v>
      </c>
      <c r="E811">
        <v>1</v>
      </c>
      <c r="F811">
        <v>1</v>
      </c>
      <c r="G811">
        <v>1</v>
      </c>
      <c r="H811">
        <v>3</v>
      </c>
      <c r="I811" t="s">
        <v>955</v>
      </c>
      <c r="J811" t="s">
        <v>956</v>
      </c>
      <c r="K811" t="s">
        <v>957</v>
      </c>
      <c r="L811">
        <v>1346</v>
      </c>
      <c r="N811">
        <v>1009</v>
      </c>
      <c r="O811" t="s">
        <v>443</v>
      </c>
      <c r="P811" t="s">
        <v>443</v>
      </c>
      <c r="Q811">
        <v>1</v>
      </c>
      <c r="X811">
        <v>0.1</v>
      </c>
      <c r="Y811">
        <v>155.63</v>
      </c>
      <c r="Z811">
        <v>0</v>
      </c>
      <c r="AA811">
        <v>0</v>
      </c>
      <c r="AB811">
        <v>0</v>
      </c>
      <c r="AC811">
        <v>0</v>
      </c>
      <c r="AD811">
        <v>1</v>
      </c>
      <c r="AE811">
        <v>0</v>
      </c>
      <c r="AF811" t="s">
        <v>3</v>
      </c>
      <c r="AG811">
        <v>0.1</v>
      </c>
      <c r="AH811">
        <v>2</v>
      </c>
      <c r="AI811">
        <v>72312146</v>
      </c>
      <c r="AJ811">
        <v>743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</row>
    <row r="812" spans="1:44" x14ac:dyDescent="0.2">
      <c r="A812">
        <f>ROW(Source!A735)</f>
        <v>735</v>
      </c>
      <c r="B812">
        <v>72312152</v>
      </c>
      <c r="C812">
        <v>72312142</v>
      </c>
      <c r="D812">
        <v>70496671</v>
      </c>
      <c r="E812">
        <v>118</v>
      </c>
      <c r="F812">
        <v>1</v>
      </c>
      <c r="G812">
        <v>1</v>
      </c>
      <c r="H812">
        <v>3</v>
      </c>
      <c r="I812" t="s">
        <v>1378</v>
      </c>
      <c r="J812" t="s">
        <v>3</v>
      </c>
      <c r="K812" t="s">
        <v>1379</v>
      </c>
      <c r="L812">
        <v>1371</v>
      </c>
      <c r="N812">
        <v>1013</v>
      </c>
      <c r="O812" t="s">
        <v>118</v>
      </c>
      <c r="P812" t="s">
        <v>118</v>
      </c>
      <c r="Q812">
        <v>1</v>
      </c>
      <c r="X812">
        <v>1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 t="s">
        <v>3</v>
      </c>
      <c r="AG812">
        <v>1</v>
      </c>
      <c r="AH812">
        <v>3</v>
      </c>
      <c r="AI812">
        <v>-1</v>
      </c>
      <c r="AJ812" t="s">
        <v>3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</row>
    <row r="813" spans="1:44" x14ac:dyDescent="0.2">
      <c r="A813">
        <f>ROW(Source!A737)</f>
        <v>737</v>
      </c>
      <c r="B813">
        <v>72312161</v>
      </c>
      <c r="C813">
        <v>72312154</v>
      </c>
      <c r="D813">
        <v>70491009</v>
      </c>
      <c r="E813">
        <v>118</v>
      </c>
      <c r="F813">
        <v>1</v>
      </c>
      <c r="G813">
        <v>1</v>
      </c>
      <c r="H813">
        <v>1</v>
      </c>
      <c r="I813" t="s">
        <v>936</v>
      </c>
      <c r="J813" t="s">
        <v>3</v>
      </c>
      <c r="K813" t="s">
        <v>937</v>
      </c>
      <c r="L813">
        <v>1191</v>
      </c>
      <c r="N813">
        <v>1013</v>
      </c>
      <c r="O813" t="s">
        <v>922</v>
      </c>
      <c r="P813" t="s">
        <v>922</v>
      </c>
      <c r="Q813">
        <v>1</v>
      </c>
      <c r="X813">
        <v>20.100000000000001</v>
      </c>
      <c r="Y813">
        <v>0</v>
      </c>
      <c r="Z813">
        <v>0</v>
      </c>
      <c r="AA813">
        <v>0</v>
      </c>
      <c r="AB813">
        <v>367.44</v>
      </c>
      <c r="AC813">
        <v>0</v>
      </c>
      <c r="AD813">
        <v>1</v>
      </c>
      <c r="AE813">
        <v>1</v>
      </c>
      <c r="AF813" t="s">
        <v>3</v>
      </c>
      <c r="AG813">
        <v>20.100000000000001</v>
      </c>
      <c r="AH813">
        <v>2</v>
      </c>
      <c r="AI813">
        <v>72312155</v>
      </c>
      <c r="AJ813">
        <v>745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</row>
    <row r="814" spans="1:44" x14ac:dyDescent="0.2">
      <c r="A814">
        <f>ROW(Source!A737)</f>
        <v>737</v>
      </c>
      <c r="B814">
        <v>72312162</v>
      </c>
      <c r="C814">
        <v>72312154</v>
      </c>
      <c r="D814">
        <v>70491200</v>
      </c>
      <c r="E814">
        <v>118</v>
      </c>
      <c r="F814">
        <v>1</v>
      </c>
      <c r="G814">
        <v>1</v>
      </c>
      <c r="H814">
        <v>1</v>
      </c>
      <c r="I814" t="s">
        <v>920</v>
      </c>
      <c r="J814" t="s">
        <v>3</v>
      </c>
      <c r="K814" t="s">
        <v>921</v>
      </c>
      <c r="L814">
        <v>1191</v>
      </c>
      <c r="N814">
        <v>1013</v>
      </c>
      <c r="O814" t="s">
        <v>922</v>
      </c>
      <c r="P814" t="s">
        <v>922</v>
      </c>
      <c r="Q814">
        <v>1</v>
      </c>
      <c r="X814">
        <v>6.25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1</v>
      </c>
      <c r="AE814">
        <v>2</v>
      </c>
      <c r="AF814" t="s">
        <v>3</v>
      </c>
      <c r="AG814">
        <v>6.25</v>
      </c>
      <c r="AH814">
        <v>2</v>
      </c>
      <c r="AI814">
        <v>72312156</v>
      </c>
      <c r="AJ814">
        <v>746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</row>
    <row r="815" spans="1:44" x14ac:dyDescent="0.2">
      <c r="A815">
        <f>ROW(Source!A737)</f>
        <v>737</v>
      </c>
      <c r="B815">
        <v>72312163</v>
      </c>
      <c r="C815">
        <v>72312154</v>
      </c>
      <c r="D815">
        <v>70617656</v>
      </c>
      <c r="E815">
        <v>1</v>
      </c>
      <c r="F815">
        <v>1</v>
      </c>
      <c r="G815">
        <v>1</v>
      </c>
      <c r="H815">
        <v>2</v>
      </c>
      <c r="I815" t="s">
        <v>1073</v>
      </c>
      <c r="J815" t="s">
        <v>1074</v>
      </c>
      <c r="K815" t="s">
        <v>1075</v>
      </c>
      <c r="L815">
        <v>1368</v>
      </c>
      <c r="N815">
        <v>1011</v>
      </c>
      <c r="O815" t="s">
        <v>926</v>
      </c>
      <c r="P815" t="s">
        <v>926</v>
      </c>
      <c r="Q815">
        <v>1</v>
      </c>
      <c r="X815">
        <v>6.25</v>
      </c>
      <c r="Y815">
        <v>0</v>
      </c>
      <c r="Z815">
        <v>1682.51</v>
      </c>
      <c r="AA815">
        <v>529.11</v>
      </c>
      <c r="AB815">
        <v>0</v>
      </c>
      <c r="AC815">
        <v>0</v>
      </c>
      <c r="AD815">
        <v>1</v>
      </c>
      <c r="AE815">
        <v>0</v>
      </c>
      <c r="AF815" t="s">
        <v>3</v>
      </c>
      <c r="AG815">
        <v>6.25</v>
      </c>
      <c r="AH815">
        <v>2</v>
      </c>
      <c r="AI815">
        <v>72312157</v>
      </c>
      <c r="AJ815">
        <v>747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</row>
    <row r="816" spans="1:44" x14ac:dyDescent="0.2">
      <c r="A816">
        <f>ROW(Source!A737)</f>
        <v>737</v>
      </c>
      <c r="B816">
        <v>72312164</v>
      </c>
      <c r="C816">
        <v>72312154</v>
      </c>
      <c r="D816">
        <v>70618755</v>
      </c>
      <c r="E816">
        <v>1</v>
      </c>
      <c r="F816">
        <v>1</v>
      </c>
      <c r="G816">
        <v>1</v>
      </c>
      <c r="H816">
        <v>2</v>
      </c>
      <c r="I816" t="s">
        <v>941</v>
      </c>
      <c r="J816" t="s">
        <v>942</v>
      </c>
      <c r="K816" t="s">
        <v>943</v>
      </c>
      <c r="L816">
        <v>1368</v>
      </c>
      <c r="N816">
        <v>1011</v>
      </c>
      <c r="O816" t="s">
        <v>926</v>
      </c>
      <c r="P816" t="s">
        <v>926</v>
      </c>
      <c r="Q816">
        <v>1</v>
      </c>
      <c r="X816">
        <v>2.29</v>
      </c>
      <c r="Y816">
        <v>0</v>
      </c>
      <c r="Z816">
        <v>42.96</v>
      </c>
      <c r="AA816">
        <v>0</v>
      </c>
      <c r="AB816">
        <v>0</v>
      </c>
      <c r="AC816">
        <v>0</v>
      </c>
      <c r="AD816">
        <v>1</v>
      </c>
      <c r="AE816">
        <v>0</v>
      </c>
      <c r="AF816" t="s">
        <v>3</v>
      </c>
      <c r="AG816">
        <v>2.29</v>
      </c>
      <c r="AH816">
        <v>2</v>
      </c>
      <c r="AI816">
        <v>72312158</v>
      </c>
      <c r="AJ816">
        <v>748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</row>
    <row r="817" spans="1:44" x14ac:dyDescent="0.2">
      <c r="A817">
        <f>ROW(Source!A737)</f>
        <v>737</v>
      </c>
      <c r="B817">
        <v>72312165</v>
      </c>
      <c r="C817">
        <v>72312154</v>
      </c>
      <c r="D817">
        <v>70567775</v>
      </c>
      <c r="E817">
        <v>1</v>
      </c>
      <c r="F817">
        <v>1</v>
      </c>
      <c r="G817">
        <v>1</v>
      </c>
      <c r="H817">
        <v>3</v>
      </c>
      <c r="I817" t="s">
        <v>951</v>
      </c>
      <c r="J817" t="s">
        <v>952</v>
      </c>
      <c r="K817" t="s">
        <v>953</v>
      </c>
      <c r="L817">
        <v>1383</v>
      </c>
      <c r="N817">
        <v>1013</v>
      </c>
      <c r="O817" t="s">
        <v>954</v>
      </c>
      <c r="P817" t="s">
        <v>954</v>
      </c>
      <c r="Q817">
        <v>1</v>
      </c>
      <c r="X817">
        <v>1.26</v>
      </c>
      <c r="Y817">
        <v>9.35</v>
      </c>
      <c r="Z817">
        <v>0</v>
      </c>
      <c r="AA817">
        <v>0</v>
      </c>
      <c r="AB817">
        <v>0</v>
      </c>
      <c r="AC817">
        <v>0</v>
      </c>
      <c r="AD817">
        <v>1</v>
      </c>
      <c r="AE817">
        <v>0</v>
      </c>
      <c r="AF817" t="s">
        <v>3</v>
      </c>
      <c r="AG817">
        <v>1.26</v>
      </c>
      <c r="AH817">
        <v>2</v>
      </c>
      <c r="AI817">
        <v>72312159</v>
      </c>
      <c r="AJ817">
        <v>749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</row>
    <row r="818" spans="1:44" x14ac:dyDescent="0.2">
      <c r="A818">
        <f>ROW(Source!A737)</f>
        <v>737</v>
      </c>
      <c r="B818">
        <v>72312166</v>
      </c>
      <c r="C818">
        <v>72312154</v>
      </c>
      <c r="D818">
        <v>70568517</v>
      </c>
      <c r="E818">
        <v>1</v>
      </c>
      <c r="F818">
        <v>1</v>
      </c>
      <c r="G818">
        <v>1</v>
      </c>
      <c r="H818">
        <v>3</v>
      </c>
      <c r="I818" t="s">
        <v>955</v>
      </c>
      <c r="J818" t="s">
        <v>956</v>
      </c>
      <c r="K818" t="s">
        <v>957</v>
      </c>
      <c r="L818">
        <v>1346</v>
      </c>
      <c r="N818">
        <v>1009</v>
      </c>
      <c r="O818" t="s">
        <v>443</v>
      </c>
      <c r="P818" t="s">
        <v>443</v>
      </c>
      <c r="Q818">
        <v>1</v>
      </c>
      <c r="X818">
        <v>0.35</v>
      </c>
      <c r="Y818">
        <v>155.63</v>
      </c>
      <c r="Z818">
        <v>0</v>
      </c>
      <c r="AA818">
        <v>0</v>
      </c>
      <c r="AB818">
        <v>0</v>
      </c>
      <c r="AC818">
        <v>0</v>
      </c>
      <c r="AD818">
        <v>1</v>
      </c>
      <c r="AE818">
        <v>0</v>
      </c>
      <c r="AF818" t="s">
        <v>3</v>
      </c>
      <c r="AG818">
        <v>0.35</v>
      </c>
      <c r="AH818">
        <v>2</v>
      </c>
      <c r="AI818">
        <v>72312160</v>
      </c>
      <c r="AJ818">
        <v>750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</row>
    <row r="819" spans="1:44" x14ac:dyDescent="0.2">
      <c r="A819">
        <f>ROW(Source!A737)</f>
        <v>737</v>
      </c>
      <c r="B819">
        <v>72312167</v>
      </c>
      <c r="C819">
        <v>72312154</v>
      </c>
      <c r="D819">
        <v>70496534</v>
      </c>
      <c r="E819">
        <v>118</v>
      </c>
      <c r="F819">
        <v>1</v>
      </c>
      <c r="G819">
        <v>1</v>
      </c>
      <c r="H819">
        <v>3</v>
      </c>
      <c r="I819" t="s">
        <v>1416</v>
      </c>
      <c r="J819" t="s">
        <v>3</v>
      </c>
      <c r="K819" t="s">
        <v>1417</v>
      </c>
      <c r="L819">
        <v>1301</v>
      </c>
      <c r="N819">
        <v>1003</v>
      </c>
      <c r="O819" t="s">
        <v>113</v>
      </c>
      <c r="P819" t="s">
        <v>113</v>
      </c>
      <c r="Q819">
        <v>1</v>
      </c>
      <c r="X819">
        <v>101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 t="s">
        <v>3</v>
      </c>
      <c r="AG819">
        <v>101</v>
      </c>
      <c r="AH819">
        <v>3</v>
      </c>
      <c r="AI819">
        <v>-1</v>
      </c>
      <c r="AJ819" t="s">
        <v>3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</row>
    <row r="820" spans="1:44" x14ac:dyDescent="0.2">
      <c r="A820">
        <f>ROW(Source!A740)</f>
        <v>740</v>
      </c>
      <c r="B820">
        <v>72312189</v>
      </c>
      <c r="C820">
        <v>72312170</v>
      </c>
      <c r="D820">
        <v>70490995</v>
      </c>
      <c r="E820">
        <v>118</v>
      </c>
      <c r="F820">
        <v>1</v>
      </c>
      <c r="G820">
        <v>1</v>
      </c>
      <c r="H820">
        <v>1</v>
      </c>
      <c r="I820" t="s">
        <v>1127</v>
      </c>
      <c r="J820" t="s">
        <v>3</v>
      </c>
      <c r="K820" t="s">
        <v>1128</v>
      </c>
      <c r="L820">
        <v>1191</v>
      </c>
      <c r="N820">
        <v>1013</v>
      </c>
      <c r="O820" t="s">
        <v>922</v>
      </c>
      <c r="P820" t="s">
        <v>922</v>
      </c>
      <c r="Q820">
        <v>1</v>
      </c>
      <c r="X820">
        <v>394</v>
      </c>
      <c r="Y820">
        <v>0</v>
      </c>
      <c r="Z820">
        <v>0</v>
      </c>
      <c r="AA820">
        <v>0</v>
      </c>
      <c r="AB820">
        <v>346.86</v>
      </c>
      <c r="AC820">
        <v>0</v>
      </c>
      <c r="AD820">
        <v>1</v>
      </c>
      <c r="AE820">
        <v>1</v>
      </c>
      <c r="AF820" t="s">
        <v>3</v>
      </c>
      <c r="AG820">
        <v>394</v>
      </c>
      <c r="AH820">
        <v>2</v>
      </c>
      <c r="AI820">
        <v>72312171</v>
      </c>
      <c r="AJ820">
        <v>751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</row>
    <row r="821" spans="1:44" x14ac:dyDescent="0.2">
      <c r="A821">
        <f>ROW(Source!A740)</f>
        <v>740</v>
      </c>
      <c r="B821">
        <v>72312190</v>
      </c>
      <c r="C821">
        <v>72312170</v>
      </c>
      <c r="D821">
        <v>70491200</v>
      </c>
      <c r="E821">
        <v>118</v>
      </c>
      <c r="F821">
        <v>1</v>
      </c>
      <c r="G821">
        <v>1</v>
      </c>
      <c r="H821">
        <v>1</v>
      </c>
      <c r="I821" t="s">
        <v>920</v>
      </c>
      <c r="J821" t="s">
        <v>3</v>
      </c>
      <c r="K821" t="s">
        <v>921</v>
      </c>
      <c r="L821">
        <v>1191</v>
      </c>
      <c r="N821">
        <v>1013</v>
      </c>
      <c r="O821" t="s">
        <v>922</v>
      </c>
      <c r="P821" t="s">
        <v>922</v>
      </c>
      <c r="Q821">
        <v>1</v>
      </c>
      <c r="X821">
        <v>35.869999999999997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1</v>
      </c>
      <c r="AE821">
        <v>2</v>
      </c>
      <c r="AF821" t="s">
        <v>3</v>
      </c>
      <c r="AG821">
        <v>35.869999999999997</v>
      </c>
      <c r="AH821">
        <v>2</v>
      </c>
      <c r="AI821">
        <v>72312172</v>
      </c>
      <c r="AJ821">
        <v>752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</row>
    <row r="822" spans="1:44" x14ac:dyDescent="0.2">
      <c r="A822">
        <f>ROW(Source!A740)</f>
        <v>740</v>
      </c>
      <c r="B822">
        <v>72312191</v>
      </c>
      <c r="C822">
        <v>72312170</v>
      </c>
      <c r="D822">
        <v>70617656</v>
      </c>
      <c r="E822">
        <v>1</v>
      </c>
      <c r="F822">
        <v>1</v>
      </c>
      <c r="G822">
        <v>1</v>
      </c>
      <c r="H822">
        <v>2</v>
      </c>
      <c r="I822" t="s">
        <v>1073</v>
      </c>
      <c r="J822" t="s">
        <v>1074</v>
      </c>
      <c r="K822" t="s">
        <v>1075</v>
      </c>
      <c r="L822">
        <v>1368</v>
      </c>
      <c r="N822">
        <v>1011</v>
      </c>
      <c r="O822" t="s">
        <v>926</v>
      </c>
      <c r="P822" t="s">
        <v>926</v>
      </c>
      <c r="Q822">
        <v>1</v>
      </c>
      <c r="X822">
        <v>0.96</v>
      </c>
      <c r="Y822">
        <v>0</v>
      </c>
      <c r="Z822">
        <v>1682.51</v>
      </c>
      <c r="AA822">
        <v>529.11</v>
      </c>
      <c r="AB822">
        <v>0</v>
      </c>
      <c r="AC822">
        <v>0</v>
      </c>
      <c r="AD822">
        <v>1</v>
      </c>
      <c r="AE822">
        <v>0</v>
      </c>
      <c r="AF822" t="s">
        <v>3</v>
      </c>
      <c r="AG822">
        <v>0.96</v>
      </c>
      <c r="AH822">
        <v>2</v>
      </c>
      <c r="AI822">
        <v>72312173</v>
      </c>
      <c r="AJ822">
        <v>753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</row>
    <row r="823" spans="1:44" x14ac:dyDescent="0.2">
      <c r="A823">
        <f>ROW(Source!A740)</f>
        <v>740</v>
      </c>
      <c r="B823">
        <v>72312192</v>
      </c>
      <c r="C823">
        <v>72312170</v>
      </c>
      <c r="D823">
        <v>70617665</v>
      </c>
      <c r="E823">
        <v>1</v>
      </c>
      <c r="F823">
        <v>1</v>
      </c>
      <c r="G823">
        <v>1</v>
      </c>
      <c r="H823">
        <v>2</v>
      </c>
      <c r="I823" t="s">
        <v>1129</v>
      </c>
      <c r="J823" t="s">
        <v>1130</v>
      </c>
      <c r="K823" t="s">
        <v>1131</v>
      </c>
      <c r="L823">
        <v>1368</v>
      </c>
      <c r="N823">
        <v>1011</v>
      </c>
      <c r="O823" t="s">
        <v>926</v>
      </c>
      <c r="P823" t="s">
        <v>926</v>
      </c>
      <c r="Q823">
        <v>1</v>
      </c>
      <c r="X823">
        <v>33.26</v>
      </c>
      <c r="Y823">
        <v>0</v>
      </c>
      <c r="Z823">
        <v>1703.3</v>
      </c>
      <c r="AA823">
        <v>529.11</v>
      </c>
      <c r="AB823">
        <v>0</v>
      </c>
      <c r="AC823">
        <v>0</v>
      </c>
      <c r="AD823">
        <v>1</v>
      </c>
      <c r="AE823">
        <v>0</v>
      </c>
      <c r="AF823" t="s">
        <v>3</v>
      </c>
      <c r="AG823">
        <v>33.26</v>
      </c>
      <c r="AH823">
        <v>2</v>
      </c>
      <c r="AI823">
        <v>72312174</v>
      </c>
      <c r="AJ823">
        <v>754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</row>
    <row r="824" spans="1:44" x14ac:dyDescent="0.2">
      <c r="A824">
        <f>ROW(Source!A740)</f>
        <v>740</v>
      </c>
      <c r="B824">
        <v>72312193</v>
      </c>
      <c r="C824">
        <v>72312170</v>
      </c>
      <c r="D824">
        <v>70617813</v>
      </c>
      <c r="E824">
        <v>1</v>
      </c>
      <c r="F824">
        <v>1</v>
      </c>
      <c r="G824">
        <v>1</v>
      </c>
      <c r="H824">
        <v>2</v>
      </c>
      <c r="I824" t="s">
        <v>1132</v>
      </c>
      <c r="J824" t="s">
        <v>1133</v>
      </c>
      <c r="K824" t="s">
        <v>1134</v>
      </c>
      <c r="L824">
        <v>1368</v>
      </c>
      <c r="N824">
        <v>1011</v>
      </c>
      <c r="O824" t="s">
        <v>926</v>
      </c>
      <c r="P824" t="s">
        <v>926</v>
      </c>
      <c r="Q824">
        <v>1</v>
      </c>
      <c r="X824">
        <v>0.25</v>
      </c>
      <c r="Y824">
        <v>0</v>
      </c>
      <c r="Z824">
        <v>1647.51</v>
      </c>
      <c r="AA824">
        <v>452.68</v>
      </c>
      <c r="AB824">
        <v>0</v>
      </c>
      <c r="AC824">
        <v>0</v>
      </c>
      <c r="AD824">
        <v>1</v>
      </c>
      <c r="AE824">
        <v>0</v>
      </c>
      <c r="AF824" t="s">
        <v>3</v>
      </c>
      <c r="AG824">
        <v>0.25</v>
      </c>
      <c r="AH824">
        <v>2</v>
      </c>
      <c r="AI824">
        <v>72312175</v>
      </c>
      <c r="AJ824">
        <v>755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</row>
    <row r="825" spans="1:44" x14ac:dyDescent="0.2">
      <c r="A825">
        <f>ROW(Source!A740)</f>
        <v>740</v>
      </c>
      <c r="B825">
        <v>72312194</v>
      </c>
      <c r="C825">
        <v>72312170</v>
      </c>
      <c r="D825">
        <v>70617915</v>
      </c>
      <c r="E825">
        <v>1</v>
      </c>
      <c r="F825">
        <v>1</v>
      </c>
      <c r="G825">
        <v>1</v>
      </c>
      <c r="H825">
        <v>2</v>
      </c>
      <c r="I825" t="s">
        <v>1135</v>
      </c>
      <c r="J825" t="s">
        <v>1136</v>
      </c>
      <c r="K825" t="s">
        <v>1137</v>
      </c>
      <c r="L825">
        <v>1368</v>
      </c>
      <c r="N825">
        <v>1011</v>
      </c>
      <c r="O825" t="s">
        <v>926</v>
      </c>
      <c r="P825" t="s">
        <v>926</v>
      </c>
      <c r="Q825">
        <v>1</v>
      </c>
      <c r="X825">
        <v>21</v>
      </c>
      <c r="Y825">
        <v>0</v>
      </c>
      <c r="Z825">
        <v>10.37</v>
      </c>
      <c r="AA825">
        <v>0</v>
      </c>
      <c r="AB825">
        <v>0</v>
      </c>
      <c r="AC825">
        <v>0</v>
      </c>
      <c r="AD825">
        <v>1</v>
      </c>
      <c r="AE825">
        <v>0</v>
      </c>
      <c r="AF825" t="s">
        <v>3</v>
      </c>
      <c r="AG825">
        <v>21</v>
      </c>
      <c r="AH825">
        <v>2</v>
      </c>
      <c r="AI825">
        <v>72312176</v>
      </c>
      <c r="AJ825">
        <v>756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</row>
    <row r="826" spans="1:44" x14ac:dyDescent="0.2">
      <c r="A826">
        <f>ROW(Source!A740)</f>
        <v>740</v>
      </c>
      <c r="B826">
        <v>72312195</v>
      </c>
      <c r="C826">
        <v>72312170</v>
      </c>
      <c r="D826">
        <v>70618558</v>
      </c>
      <c r="E826">
        <v>1</v>
      </c>
      <c r="F826">
        <v>1</v>
      </c>
      <c r="G826">
        <v>1</v>
      </c>
      <c r="H826">
        <v>2</v>
      </c>
      <c r="I826" t="s">
        <v>978</v>
      </c>
      <c r="J826" t="s">
        <v>979</v>
      </c>
      <c r="K826" t="s">
        <v>980</v>
      </c>
      <c r="L826">
        <v>1368</v>
      </c>
      <c r="N826">
        <v>1011</v>
      </c>
      <c r="O826" t="s">
        <v>926</v>
      </c>
      <c r="P826" t="s">
        <v>926</v>
      </c>
      <c r="Q826">
        <v>1</v>
      </c>
      <c r="X826">
        <v>1.4</v>
      </c>
      <c r="Y826">
        <v>0</v>
      </c>
      <c r="Z826">
        <v>579.09</v>
      </c>
      <c r="AA826">
        <v>393.89</v>
      </c>
      <c r="AB826">
        <v>0</v>
      </c>
      <c r="AC826">
        <v>0</v>
      </c>
      <c r="AD826">
        <v>1</v>
      </c>
      <c r="AE826">
        <v>0</v>
      </c>
      <c r="AF826" t="s">
        <v>3</v>
      </c>
      <c r="AG826">
        <v>1.4</v>
      </c>
      <c r="AH826">
        <v>2</v>
      </c>
      <c r="AI826">
        <v>72312177</v>
      </c>
      <c r="AJ826">
        <v>757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</row>
    <row r="827" spans="1:44" x14ac:dyDescent="0.2">
      <c r="A827">
        <f>ROW(Source!A740)</f>
        <v>740</v>
      </c>
      <c r="B827">
        <v>72312196</v>
      </c>
      <c r="C827">
        <v>72312170</v>
      </c>
      <c r="D827">
        <v>70567763</v>
      </c>
      <c r="E827">
        <v>1</v>
      </c>
      <c r="F827">
        <v>1</v>
      </c>
      <c r="G827">
        <v>1</v>
      </c>
      <c r="H827">
        <v>3</v>
      </c>
      <c r="I827" t="s">
        <v>1064</v>
      </c>
      <c r="J827" t="s">
        <v>1065</v>
      </c>
      <c r="K827" t="s">
        <v>1066</v>
      </c>
      <c r="L827">
        <v>1339</v>
      </c>
      <c r="N827">
        <v>1007</v>
      </c>
      <c r="O827" t="s">
        <v>231</v>
      </c>
      <c r="P827" t="s">
        <v>231</v>
      </c>
      <c r="Q827">
        <v>1</v>
      </c>
      <c r="X827">
        <v>1.75</v>
      </c>
      <c r="Y827">
        <v>35.71</v>
      </c>
      <c r="Z827">
        <v>0</v>
      </c>
      <c r="AA827">
        <v>0</v>
      </c>
      <c r="AB827">
        <v>0</v>
      </c>
      <c r="AC827">
        <v>0</v>
      </c>
      <c r="AD827">
        <v>1</v>
      </c>
      <c r="AE827">
        <v>0</v>
      </c>
      <c r="AF827" t="s">
        <v>3</v>
      </c>
      <c r="AG827">
        <v>1.75</v>
      </c>
      <c r="AH827">
        <v>2</v>
      </c>
      <c r="AI827">
        <v>72312178</v>
      </c>
      <c r="AJ827">
        <v>758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</row>
    <row r="828" spans="1:44" x14ac:dyDescent="0.2">
      <c r="A828">
        <f>ROW(Source!A740)</f>
        <v>740</v>
      </c>
      <c r="B828">
        <v>72312197</v>
      </c>
      <c r="C828">
        <v>72312170</v>
      </c>
      <c r="D828">
        <v>70567775</v>
      </c>
      <c r="E828">
        <v>1</v>
      </c>
      <c r="F828">
        <v>1</v>
      </c>
      <c r="G828">
        <v>1</v>
      </c>
      <c r="H828">
        <v>3</v>
      </c>
      <c r="I828" t="s">
        <v>951</v>
      </c>
      <c r="J828" t="s">
        <v>952</v>
      </c>
      <c r="K828" t="s">
        <v>953</v>
      </c>
      <c r="L828">
        <v>1383</v>
      </c>
      <c r="N828">
        <v>1013</v>
      </c>
      <c r="O828" t="s">
        <v>954</v>
      </c>
      <c r="P828" t="s">
        <v>954</v>
      </c>
      <c r="Q828">
        <v>1</v>
      </c>
      <c r="X828">
        <v>2.64</v>
      </c>
      <c r="Y828">
        <v>9.35</v>
      </c>
      <c r="Z828">
        <v>0</v>
      </c>
      <c r="AA828">
        <v>0</v>
      </c>
      <c r="AB828">
        <v>0</v>
      </c>
      <c r="AC828">
        <v>0</v>
      </c>
      <c r="AD828">
        <v>1</v>
      </c>
      <c r="AE828">
        <v>0</v>
      </c>
      <c r="AF828" t="s">
        <v>3</v>
      </c>
      <c r="AG828">
        <v>2.64</v>
      </c>
      <c r="AH828">
        <v>2</v>
      </c>
      <c r="AI828">
        <v>72312179</v>
      </c>
      <c r="AJ828">
        <v>759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</row>
    <row r="829" spans="1:44" x14ac:dyDescent="0.2">
      <c r="A829">
        <f>ROW(Source!A740)</f>
        <v>740</v>
      </c>
      <c r="B829">
        <v>72312198</v>
      </c>
      <c r="C829">
        <v>72312170</v>
      </c>
      <c r="D829">
        <v>70568070</v>
      </c>
      <c r="E829">
        <v>1</v>
      </c>
      <c r="F829">
        <v>1</v>
      </c>
      <c r="G829">
        <v>1</v>
      </c>
      <c r="H829">
        <v>3</v>
      </c>
      <c r="I829" t="s">
        <v>1067</v>
      </c>
      <c r="J829" t="s">
        <v>1068</v>
      </c>
      <c r="K829" t="s">
        <v>1069</v>
      </c>
      <c r="L829">
        <v>1327</v>
      </c>
      <c r="N829">
        <v>1005</v>
      </c>
      <c r="O829" t="s">
        <v>1070</v>
      </c>
      <c r="P829" t="s">
        <v>1070</v>
      </c>
      <c r="Q829">
        <v>1</v>
      </c>
      <c r="X829">
        <v>5.6</v>
      </c>
      <c r="Y829">
        <v>12.83</v>
      </c>
      <c r="Z829">
        <v>0</v>
      </c>
      <c r="AA829">
        <v>0</v>
      </c>
      <c r="AB829">
        <v>0</v>
      </c>
      <c r="AC829">
        <v>0</v>
      </c>
      <c r="AD829">
        <v>1</v>
      </c>
      <c r="AE829">
        <v>0</v>
      </c>
      <c r="AF829" t="s">
        <v>3</v>
      </c>
      <c r="AG829">
        <v>5.6</v>
      </c>
      <c r="AH829">
        <v>2</v>
      </c>
      <c r="AI829">
        <v>72312180</v>
      </c>
      <c r="AJ829">
        <v>760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</row>
    <row r="830" spans="1:44" x14ac:dyDescent="0.2">
      <c r="A830">
        <f>ROW(Source!A740)</f>
        <v>740</v>
      </c>
      <c r="B830">
        <v>72312199</v>
      </c>
      <c r="C830">
        <v>72312170</v>
      </c>
      <c r="D830">
        <v>70569321</v>
      </c>
      <c r="E830">
        <v>1</v>
      </c>
      <c r="F830">
        <v>1</v>
      </c>
      <c r="G830">
        <v>1</v>
      </c>
      <c r="H830">
        <v>3</v>
      </c>
      <c r="I830" t="s">
        <v>1138</v>
      </c>
      <c r="J830" t="s">
        <v>1139</v>
      </c>
      <c r="K830" t="s">
        <v>1140</v>
      </c>
      <c r="L830">
        <v>1348</v>
      </c>
      <c r="N830">
        <v>1009</v>
      </c>
      <c r="O830" t="s">
        <v>236</v>
      </c>
      <c r="P830" t="s">
        <v>236</v>
      </c>
      <c r="Q830">
        <v>1000</v>
      </c>
      <c r="X830">
        <v>3.6999999999999998E-2</v>
      </c>
      <c r="Y830">
        <v>70296.2</v>
      </c>
      <c r="Z830">
        <v>0</v>
      </c>
      <c r="AA830">
        <v>0</v>
      </c>
      <c r="AB830">
        <v>0</v>
      </c>
      <c r="AC830">
        <v>0</v>
      </c>
      <c r="AD830">
        <v>1</v>
      </c>
      <c r="AE830">
        <v>0</v>
      </c>
      <c r="AF830" t="s">
        <v>3</v>
      </c>
      <c r="AG830">
        <v>3.6999999999999998E-2</v>
      </c>
      <c r="AH830">
        <v>2</v>
      </c>
      <c r="AI830">
        <v>72312181</v>
      </c>
      <c r="AJ830">
        <v>761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</row>
    <row r="831" spans="1:44" x14ac:dyDescent="0.2">
      <c r="A831">
        <f>ROW(Source!A740)</f>
        <v>740</v>
      </c>
      <c r="B831">
        <v>72312200</v>
      </c>
      <c r="C831">
        <v>72312170</v>
      </c>
      <c r="D831">
        <v>70571132</v>
      </c>
      <c r="E831">
        <v>1</v>
      </c>
      <c r="F831">
        <v>1</v>
      </c>
      <c r="G831">
        <v>1</v>
      </c>
      <c r="H831">
        <v>3</v>
      </c>
      <c r="I831" t="s">
        <v>1141</v>
      </c>
      <c r="J831" t="s">
        <v>1142</v>
      </c>
      <c r="K831" t="s">
        <v>1143</v>
      </c>
      <c r="L831">
        <v>1348</v>
      </c>
      <c r="N831">
        <v>1009</v>
      </c>
      <c r="O831" t="s">
        <v>236</v>
      </c>
      <c r="P831" t="s">
        <v>236</v>
      </c>
      <c r="Q831">
        <v>1000</v>
      </c>
      <c r="X831">
        <v>0.05</v>
      </c>
      <c r="Y831">
        <v>5275.05</v>
      </c>
      <c r="Z831">
        <v>0</v>
      </c>
      <c r="AA831">
        <v>0</v>
      </c>
      <c r="AB831">
        <v>0</v>
      </c>
      <c r="AC831">
        <v>0</v>
      </c>
      <c r="AD831">
        <v>1</v>
      </c>
      <c r="AE831">
        <v>0</v>
      </c>
      <c r="AF831" t="s">
        <v>3</v>
      </c>
      <c r="AG831">
        <v>0.05</v>
      </c>
      <c r="AH831">
        <v>2</v>
      </c>
      <c r="AI831">
        <v>72312182</v>
      </c>
      <c r="AJ831">
        <v>762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</row>
    <row r="832" spans="1:44" x14ac:dyDescent="0.2">
      <c r="A832">
        <f>ROW(Source!A740)</f>
        <v>740</v>
      </c>
      <c r="B832">
        <v>72312201</v>
      </c>
      <c r="C832">
        <v>72312170</v>
      </c>
      <c r="D832">
        <v>70492443</v>
      </c>
      <c r="E832">
        <v>118</v>
      </c>
      <c r="F832">
        <v>1</v>
      </c>
      <c r="G832">
        <v>1</v>
      </c>
      <c r="H832">
        <v>3</v>
      </c>
      <c r="I832" t="s">
        <v>1397</v>
      </c>
      <c r="J832" t="s">
        <v>3</v>
      </c>
      <c r="K832" t="s">
        <v>1398</v>
      </c>
      <c r="L832">
        <v>1339</v>
      </c>
      <c r="N832">
        <v>1007</v>
      </c>
      <c r="O832" t="s">
        <v>231</v>
      </c>
      <c r="P832" t="s">
        <v>231</v>
      </c>
      <c r="Q832">
        <v>1</v>
      </c>
      <c r="X832">
        <v>102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 t="s">
        <v>3</v>
      </c>
      <c r="AG832">
        <v>102</v>
      </c>
      <c r="AH832">
        <v>3</v>
      </c>
      <c r="AI832">
        <v>-1</v>
      </c>
      <c r="AJ832" t="s">
        <v>3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</row>
    <row r="833" spans="1:44" x14ac:dyDescent="0.2">
      <c r="A833">
        <f>ROW(Source!A740)</f>
        <v>740</v>
      </c>
      <c r="B833">
        <v>72312202</v>
      </c>
      <c r="C833">
        <v>72312170</v>
      </c>
      <c r="D833">
        <v>70576492</v>
      </c>
      <c r="E833">
        <v>1</v>
      </c>
      <c r="F833">
        <v>1</v>
      </c>
      <c r="G833">
        <v>1</v>
      </c>
      <c r="H833">
        <v>3</v>
      </c>
      <c r="I833" t="s">
        <v>1144</v>
      </c>
      <c r="J833" t="s">
        <v>1145</v>
      </c>
      <c r="K833" t="s">
        <v>1146</v>
      </c>
      <c r="L833">
        <v>1348</v>
      </c>
      <c r="N833">
        <v>1009</v>
      </c>
      <c r="O833" t="s">
        <v>236</v>
      </c>
      <c r="P833" t="s">
        <v>236</v>
      </c>
      <c r="Q833">
        <v>1000</v>
      </c>
      <c r="X833">
        <v>0.04</v>
      </c>
      <c r="Y833">
        <v>60258.2</v>
      </c>
      <c r="Z833">
        <v>0</v>
      </c>
      <c r="AA833">
        <v>0</v>
      </c>
      <c r="AB833">
        <v>0</v>
      </c>
      <c r="AC833">
        <v>0</v>
      </c>
      <c r="AD833">
        <v>1</v>
      </c>
      <c r="AE833">
        <v>0</v>
      </c>
      <c r="AF833" t="s">
        <v>3</v>
      </c>
      <c r="AG833">
        <v>0.04</v>
      </c>
      <c r="AH833">
        <v>2</v>
      </c>
      <c r="AI833">
        <v>72312184</v>
      </c>
      <c r="AJ833">
        <v>764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</row>
    <row r="834" spans="1:44" x14ac:dyDescent="0.2">
      <c r="A834">
        <f>ROW(Source!A740)</f>
        <v>740</v>
      </c>
      <c r="B834">
        <v>72312203</v>
      </c>
      <c r="C834">
        <v>72312170</v>
      </c>
      <c r="D834">
        <v>70578629</v>
      </c>
      <c r="E834">
        <v>1</v>
      </c>
      <c r="F834">
        <v>1</v>
      </c>
      <c r="G834">
        <v>1</v>
      </c>
      <c r="H834">
        <v>3</v>
      </c>
      <c r="I834" t="s">
        <v>1147</v>
      </c>
      <c r="J834" t="s">
        <v>1148</v>
      </c>
      <c r="K834" t="s">
        <v>1149</v>
      </c>
      <c r="L834">
        <v>1339</v>
      </c>
      <c r="N834">
        <v>1007</v>
      </c>
      <c r="O834" t="s">
        <v>231</v>
      </c>
      <c r="P834" t="s">
        <v>231</v>
      </c>
      <c r="Q834">
        <v>1</v>
      </c>
      <c r="X834">
        <v>0.69</v>
      </c>
      <c r="Y834">
        <v>6442.06</v>
      </c>
      <c r="Z834">
        <v>0</v>
      </c>
      <c r="AA834">
        <v>0</v>
      </c>
      <c r="AB834">
        <v>0</v>
      </c>
      <c r="AC834">
        <v>0</v>
      </c>
      <c r="AD834">
        <v>1</v>
      </c>
      <c r="AE834">
        <v>0</v>
      </c>
      <c r="AF834" t="s">
        <v>3</v>
      </c>
      <c r="AG834">
        <v>0.69</v>
      </c>
      <c r="AH834">
        <v>2</v>
      </c>
      <c r="AI834">
        <v>72312185</v>
      </c>
      <c r="AJ834">
        <v>765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</row>
    <row r="835" spans="1:44" x14ac:dyDescent="0.2">
      <c r="A835">
        <f>ROW(Source!A740)</f>
        <v>740</v>
      </c>
      <c r="B835">
        <v>72312204</v>
      </c>
      <c r="C835">
        <v>72312170</v>
      </c>
      <c r="D835">
        <v>70578659</v>
      </c>
      <c r="E835">
        <v>1</v>
      </c>
      <c r="F835">
        <v>1</v>
      </c>
      <c r="G835">
        <v>1</v>
      </c>
      <c r="H835">
        <v>3</v>
      </c>
      <c r="I835" t="s">
        <v>1150</v>
      </c>
      <c r="J835" t="s">
        <v>1151</v>
      </c>
      <c r="K835" t="s">
        <v>1152</v>
      </c>
      <c r="L835">
        <v>1339</v>
      </c>
      <c r="N835">
        <v>1007</v>
      </c>
      <c r="O835" t="s">
        <v>231</v>
      </c>
      <c r="P835" t="s">
        <v>231</v>
      </c>
      <c r="Q835">
        <v>1</v>
      </c>
      <c r="X835">
        <v>0.08</v>
      </c>
      <c r="Y835">
        <v>16496.03</v>
      </c>
      <c r="Z835">
        <v>0</v>
      </c>
      <c r="AA835">
        <v>0</v>
      </c>
      <c r="AB835">
        <v>0</v>
      </c>
      <c r="AC835">
        <v>0</v>
      </c>
      <c r="AD835">
        <v>1</v>
      </c>
      <c r="AE835">
        <v>0</v>
      </c>
      <c r="AF835" t="s">
        <v>3</v>
      </c>
      <c r="AG835">
        <v>0.08</v>
      </c>
      <c r="AH835">
        <v>2</v>
      </c>
      <c r="AI835">
        <v>72312186</v>
      </c>
      <c r="AJ835">
        <v>766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</row>
    <row r="836" spans="1:44" x14ac:dyDescent="0.2">
      <c r="A836">
        <f>ROW(Source!A740)</f>
        <v>740</v>
      </c>
      <c r="B836">
        <v>72312205</v>
      </c>
      <c r="C836">
        <v>72312170</v>
      </c>
      <c r="D836">
        <v>70494228</v>
      </c>
      <c r="E836">
        <v>118</v>
      </c>
      <c r="F836">
        <v>1</v>
      </c>
      <c r="G836">
        <v>1</v>
      </c>
      <c r="H836">
        <v>3</v>
      </c>
      <c r="I836" t="s">
        <v>1418</v>
      </c>
      <c r="J836" t="s">
        <v>3</v>
      </c>
      <c r="K836" t="s">
        <v>1419</v>
      </c>
      <c r="L836">
        <v>1327</v>
      </c>
      <c r="N836">
        <v>1005</v>
      </c>
      <c r="O836" t="s">
        <v>1070</v>
      </c>
      <c r="P836" t="s">
        <v>1070</v>
      </c>
      <c r="Q836">
        <v>1</v>
      </c>
      <c r="X836">
        <v>49.5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 t="s">
        <v>3</v>
      </c>
      <c r="AG836">
        <v>49.5</v>
      </c>
      <c r="AH836">
        <v>3</v>
      </c>
      <c r="AI836">
        <v>-1</v>
      </c>
      <c r="AJ836" t="s">
        <v>3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</row>
    <row r="837" spans="1:44" x14ac:dyDescent="0.2">
      <c r="A837">
        <f>ROW(Source!A740)</f>
        <v>740</v>
      </c>
      <c r="B837">
        <v>72312206</v>
      </c>
      <c r="C837">
        <v>72312170</v>
      </c>
      <c r="D837">
        <v>70578704</v>
      </c>
      <c r="E837">
        <v>1</v>
      </c>
      <c r="F837">
        <v>1</v>
      </c>
      <c r="G837">
        <v>1</v>
      </c>
      <c r="H837">
        <v>3</v>
      </c>
      <c r="I837" t="s">
        <v>1153</v>
      </c>
      <c r="J837" t="s">
        <v>1154</v>
      </c>
      <c r="K837" t="s">
        <v>1155</v>
      </c>
      <c r="L837">
        <v>1339</v>
      </c>
      <c r="N837">
        <v>1007</v>
      </c>
      <c r="O837" t="s">
        <v>231</v>
      </c>
      <c r="P837" t="s">
        <v>231</v>
      </c>
      <c r="Q837">
        <v>1</v>
      </c>
      <c r="X837">
        <v>0.2</v>
      </c>
      <c r="Y837">
        <v>5764.42</v>
      </c>
      <c r="Z837">
        <v>0</v>
      </c>
      <c r="AA837">
        <v>0</v>
      </c>
      <c r="AB837">
        <v>0</v>
      </c>
      <c r="AC837">
        <v>0</v>
      </c>
      <c r="AD837">
        <v>1</v>
      </c>
      <c r="AE837">
        <v>0</v>
      </c>
      <c r="AF837" t="s">
        <v>3</v>
      </c>
      <c r="AG837">
        <v>0.2</v>
      </c>
      <c r="AH837">
        <v>2</v>
      </c>
      <c r="AI837">
        <v>72312187</v>
      </c>
      <c r="AJ837">
        <v>767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</row>
    <row r="838" spans="1:44" x14ac:dyDescent="0.2">
      <c r="A838">
        <f>ROW(Source!A740)</f>
        <v>740</v>
      </c>
      <c r="B838">
        <v>72312207</v>
      </c>
      <c r="C838">
        <v>72312170</v>
      </c>
      <c r="D838">
        <v>70578712</v>
      </c>
      <c r="E838">
        <v>1</v>
      </c>
      <c r="F838">
        <v>1</v>
      </c>
      <c r="G838">
        <v>1</v>
      </c>
      <c r="H838">
        <v>3</v>
      </c>
      <c r="I838" t="s">
        <v>1156</v>
      </c>
      <c r="J838" t="s">
        <v>1157</v>
      </c>
      <c r="K838" t="s">
        <v>1158</v>
      </c>
      <c r="L838">
        <v>1339</v>
      </c>
      <c r="N838">
        <v>1007</v>
      </c>
      <c r="O838" t="s">
        <v>231</v>
      </c>
      <c r="P838" t="s">
        <v>231</v>
      </c>
      <c r="Q838">
        <v>1</v>
      </c>
      <c r="X838">
        <v>0.69</v>
      </c>
      <c r="Y838">
        <v>5764.42</v>
      </c>
      <c r="Z838">
        <v>0</v>
      </c>
      <c r="AA838">
        <v>0</v>
      </c>
      <c r="AB838">
        <v>0</v>
      </c>
      <c r="AC838">
        <v>0</v>
      </c>
      <c r="AD838">
        <v>1</v>
      </c>
      <c r="AE838">
        <v>0</v>
      </c>
      <c r="AF838" t="s">
        <v>3</v>
      </c>
      <c r="AG838">
        <v>0.69</v>
      </c>
      <c r="AH838">
        <v>2</v>
      </c>
      <c r="AI838">
        <v>72312188</v>
      </c>
      <c r="AJ838">
        <v>768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</row>
    <row r="839" spans="1:44" x14ac:dyDescent="0.2">
      <c r="A839">
        <f>ROW(Source!A743)</f>
        <v>743</v>
      </c>
      <c r="B839">
        <v>72312224</v>
      </c>
      <c r="C839">
        <v>72312210</v>
      </c>
      <c r="D839">
        <v>70491017</v>
      </c>
      <c r="E839">
        <v>118</v>
      </c>
      <c r="F839">
        <v>1</v>
      </c>
      <c r="G839">
        <v>1</v>
      </c>
      <c r="H839">
        <v>1</v>
      </c>
      <c r="I839" t="s">
        <v>1101</v>
      </c>
      <c r="J839" t="s">
        <v>3</v>
      </c>
      <c r="K839" t="s">
        <v>1102</v>
      </c>
      <c r="L839">
        <v>1191</v>
      </c>
      <c r="N839">
        <v>1013</v>
      </c>
      <c r="O839" t="s">
        <v>922</v>
      </c>
      <c r="P839" t="s">
        <v>922</v>
      </c>
      <c r="Q839">
        <v>1</v>
      </c>
      <c r="X839">
        <v>203</v>
      </c>
      <c r="Y839">
        <v>0</v>
      </c>
      <c r="Z839">
        <v>0</v>
      </c>
      <c r="AA839">
        <v>0</v>
      </c>
      <c r="AB839">
        <v>385.07</v>
      </c>
      <c r="AC839">
        <v>0</v>
      </c>
      <c r="AD839">
        <v>1</v>
      </c>
      <c r="AE839">
        <v>1</v>
      </c>
      <c r="AF839" t="s">
        <v>3</v>
      </c>
      <c r="AG839">
        <v>203</v>
      </c>
      <c r="AH839">
        <v>2</v>
      </c>
      <c r="AI839">
        <v>72312211</v>
      </c>
      <c r="AJ839">
        <v>769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</row>
    <row r="840" spans="1:44" x14ac:dyDescent="0.2">
      <c r="A840">
        <f>ROW(Source!A743)</f>
        <v>743</v>
      </c>
      <c r="B840">
        <v>72312225</v>
      </c>
      <c r="C840">
        <v>72312210</v>
      </c>
      <c r="D840">
        <v>70491200</v>
      </c>
      <c r="E840">
        <v>118</v>
      </c>
      <c r="F840">
        <v>1</v>
      </c>
      <c r="G840">
        <v>1</v>
      </c>
      <c r="H840">
        <v>1</v>
      </c>
      <c r="I840" t="s">
        <v>920</v>
      </c>
      <c r="J840" t="s">
        <v>3</v>
      </c>
      <c r="K840" t="s">
        <v>921</v>
      </c>
      <c r="L840">
        <v>1191</v>
      </c>
      <c r="N840">
        <v>1013</v>
      </c>
      <c r="O840" t="s">
        <v>922</v>
      </c>
      <c r="P840" t="s">
        <v>922</v>
      </c>
      <c r="Q840">
        <v>1</v>
      </c>
      <c r="X840">
        <v>0.09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1</v>
      </c>
      <c r="AE840">
        <v>2</v>
      </c>
      <c r="AF840" t="s">
        <v>3</v>
      </c>
      <c r="AG840">
        <v>0.09</v>
      </c>
      <c r="AH840">
        <v>2</v>
      </c>
      <c r="AI840">
        <v>72312212</v>
      </c>
      <c r="AJ840">
        <v>770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</row>
    <row r="841" spans="1:44" x14ac:dyDescent="0.2">
      <c r="A841">
        <f>ROW(Source!A743)</f>
        <v>743</v>
      </c>
      <c r="B841">
        <v>72312226</v>
      </c>
      <c r="C841">
        <v>72312210</v>
      </c>
      <c r="D841">
        <v>70617781</v>
      </c>
      <c r="E841">
        <v>1</v>
      </c>
      <c r="F841">
        <v>1</v>
      </c>
      <c r="G841">
        <v>1</v>
      </c>
      <c r="H841">
        <v>2</v>
      </c>
      <c r="I841" t="s">
        <v>1159</v>
      </c>
      <c r="J841" t="s">
        <v>1160</v>
      </c>
      <c r="K841" t="s">
        <v>1161</v>
      </c>
      <c r="L841">
        <v>1368</v>
      </c>
      <c r="N841">
        <v>1011</v>
      </c>
      <c r="O841" t="s">
        <v>926</v>
      </c>
      <c r="P841" t="s">
        <v>926</v>
      </c>
      <c r="Q841">
        <v>1</v>
      </c>
      <c r="X841">
        <v>69.099999999999994</v>
      </c>
      <c r="Y841">
        <v>0</v>
      </c>
      <c r="Z841">
        <v>2.57</v>
      </c>
      <c r="AA841">
        <v>0</v>
      </c>
      <c r="AB841">
        <v>0</v>
      </c>
      <c r="AC841">
        <v>0</v>
      </c>
      <c r="AD841">
        <v>1</v>
      </c>
      <c r="AE841">
        <v>0</v>
      </c>
      <c r="AF841" t="s">
        <v>3</v>
      </c>
      <c r="AG841">
        <v>69.099999999999994</v>
      </c>
      <c r="AH841">
        <v>2</v>
      </c>
      <c r="AI841">
        <v>72312213</v>
      </c>
      <c r="AJ841">
        <v>771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</row>
    <row r="842" spans="1:44" x14ac:dyDescent="0.2">
      <c r="A842">
        <f>ROW(Source!A743)</f>
        <v>743</v>
      </c>
      <c r="B842">
        <v>72312227</v>
      </c>
      <c r="C842">
        <v>72312210</v>
      </c>
      <c r="D842">
        <v>70617813</v>
      </c>
      <c r="E842">
        <v>1</v>
      </c>
      <c r="F842">
        <v>1</v>
      </c>
      <c r="G842">
        <v>1</v>
      </c>
      <c r="H842">
        <v>2</v>
      </c>
      <c r="I842" t="s">
        <v>1132</v>
      </c>
      <c r="J842" t="s">
        <v>1133</v>
      </c>
      <c r="K842" t="s">
        <v>1134</v>
      </c>
      <c r="L842">
        <v>1368</v>
      </c>
      <c r="N842">
        <v>1011</v>
      </c>
      <c r="O842" t="s">
        <v>926</v>
      </c>
      <c r="P842" t="s">
        <v>926</v>
      </c>
      <c r="Q842">
        <v>1</v>
      </c>
      <c r="X842">
        <v>0.09</v>
      </c>
      <c r="Y842">
        <v>0</v>
      </c>
      <c r="Z842">
        <v>1647.51</v>
      </c>
      <c r="AA842">
        <v>452.68</v>
      </c>
      <c r="AB842">
        <v>0</v>
      </c>
      <c r="AC842">
        <v>0</v>
      </c>
      <c r="AD842">
        <v>1</v>
      </c>
      <c r="AE842">
        <v>0</v>
      </c>
      <c r="AF842" t="s">
        <v>3</v>
      </c>
      <c r="AG842">
        <v>0.09</v>
      </c>
      <c r="AH842">
        <v>2</v>
      </c>
      <c r="AI842">
        <v>72312214</v>
      </c>
      <c r="AJ842">
        <v>772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</row>
    <row r="843" spans="1:44" x14ac:dyDescent="0.2">
      <c r="A843">
        <f>ROW(Source!A743)</f>
        <v>743</v>
      </c>
      <c r="B843">
        <v>72312228</v>
      </c>
      <c r="C843">
        <v>72312210</v>
      </c>
      <c r="D843">
        <v>70618031</v>
      </c>
      <c r="E843">
        <v>1</v>
      </c>
      <c r="F843">
        <v>1</v>
      </c>
      <c r="G843">
        <v>1</v>
      </c>
      <c r="H843">
        <v>2</v>
      </c>
      <c r="I843" t="s">
        <v>1162</v>
      </c>
      <c r="J843" t="s">
        <v>1163</v>
      </c>
      <c r="K843" t="s">
        <v>1164</v>
      </c>
      <c r="L843">
        <v>1368</v>
      </c>
      <c r="N843">
        <v>1011</v>
      </c>
      <c r="O843" t="s">
        <v>926</v>
      </c>
      <c r="P843" t="s">
        <v>926</v>
      </c>
      <c r="Q843">
        <v>1</v>
      </c>
      <c r="X843">
        <v>29.84</v>
      </c>
      <c r="Y843">
        <v>0</v>
      </c>
      <c r="Z843">
        <v>119.89</v>
      </c>
      <c r="AA843">
        <v>0</v>
      </c>
      <c r="AB843">
        <v>0</v>
      </c>
      <c r="AC843">
        <v>0</v>
      </c>
      <c r="AD843">
        <v>1</v>
      </c>
      <c r="AE843">
        <v>0</v>
      </c>
      <c r="AF843" t="s">
        <v>3</v>
      </c>
      <c r="AG843">
        <v>29.84</v>
      </c>
      <c r="AH843">
        <v>2</v>
      </c>
      <c r="AI843">
        <v>72312215</v>
      </c>
      <c r="AJ843">
        <v>773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</row>
    <row r="844" spans="1:44" x14ac:dyDescent="0.2">
      <c r="A844">
        <f>ROW(Source!A743)</f>
        <v>743</v>
      </c>
      <c r="B844">
        <v>72312229</v>
      </c>
      <c r="C844">
        <v>72312210</v>
      </c>
      <c r="D844">
        <v>70490998</v>
      </c>
      <c r="E844">
        <v>118</v>
      </c>
      <c r="F844">
        <v>1</v>
      </c>
      <c r="G844">
        <v>1</v>
      </c>
      <c r="H844">
        <v>3</v>
      </c>
      <c r="I844" t="s">
        <v>1420</v>
      </c>
      <c r="J844" t="s">
        <v>3</v>
      </c>
      <c r="K844" t="s">
        <v>1421</v>
      </c>
      <c r="L844">
        <v>1348</v>
      </c>
      <c r="N844">
        <v>1009</v>
      </c>
      <c r="O844" t="s">
        <v>236</v>
      </c>
      <c r="P844" t="s">
        <v>236</v>
      </c>
      <c r="Q844">
        <v>1000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1</v>
      </c>
      <c r="AD844">
        <v>0</v>
      </c>
      <c r="AE844">
        <v>0</v>
      </c>
      <c r="AF844" t="s">
        <v>3</v>
      </c>
      <c r="AG844">
        <v>0</v>
      </c>
      <c r="AH844">
        <v>3</v>
      </c>
      <c r="AI844">
        <v>-1</v>
      </c>
      <c r="AJ844" t="s">
        <v>3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</row>
    <row r="845" spans="1:44" x14ac:dyDescent="0.2">
      <c r="A845">
        <f>ROW(Source!A743)</f>
        <v>743</v>
      </c>
      <c r="B845">
        <v>72312230</v>
      </c>
      <c r="C845">
        <v>72312210</v>
      </c>
      <c r="D845">
        <v>70491004</v>
      </c>
      <c r="E845">
        <v>118</v>
      </c>
      <c r="F845">
        <v>1</v>
      </c>
      <c r="G845">
        <v>1</v>
      </c>
      <c r="H845">
        <v>3</v>
      </c>
      <c r="I845" t="s">
        <v>1422</v>
      </c>
      <c r="J845" t="s">
        <v>3</v>
      </c>
      <c r="K845" t="s">
        <v>1423</v>
      </c>
      <c r="L845">
        <v>1348</v>
      </c>
      <c r="N845">
        <v>1009</v>
      </c>
      <c r="O845" t="s">
        <v>236</v>
      </c>
      <c r="P845" t="s">
        <v>236</v>
      </c>
      <c r="Q845">
        <v>1000</v>
      </c>
      <c r="X845">
        <v>1.73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 t="s">
        <v>3</v>
      </c>
      <c r="AG845">
        <v>1.73</v>
      </c>
      <c r="AH845">
        <v>3</v>
      </c>
      <c r="AI845">
        <v>-1</v>
      </c>
      <c r="AJ845" t="s">
        <v>3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</row>
    <row r="846" spans="1:44" x14ac:dyDescent="0.2">
      <c r="A846">
        <f>ROW(Source!A743)</f>
        <v>743</v>
      </c>
      <c r="B846">
        <v>72312231</v>
      </c>
      <c r="C846">
        <v>72312210</v>
      </c>
      <c r="D846">
        <v>70567728</v>
      </c>
      <c r="E846">
        <v>1</v>
      </c>
      <c r="F846">
        <v>1</v>
      </c>
      <c r="G846">
        <v>1</v>
      </c>
      <c r="H846">
        <v>3</v>
      </c>
      <c r="I846" t="s">
        <v>1165</v>
      </c>
      <c r="J846" t="s">
        <v>1166</v>
      </c>
      <c r="K846" t="s">
        <v>1167</v>
      </c>
      <c r="L846">
        <v>1329</v>
      </c>
      <c r="N846">
        <v>1005</v>
      </c>
      <c r="O846" t="s">
        <v>1168</v>
      </c>
      <c r="P846" t="s">
        <v>1168</v>
      </c>
      <c r="Q846">
        <v>1000</v>
      </c>
      <c r="X846">
        <v>0.37</v>
      </c>
      <c r="Y846">
        <v>7186.29</v>
      </c>
      <c r="Z846">
        <v>0</v>
      </c>
      <c r="AA846">
        <v>0</v>
      </c>
      <c r="AB846">
        <v>0</v>
      </c>
      <c r="AC846">
        <v>0</v>
      </c>
      <c r="AD846">
        <v>1</v>
      </c>
      <c r="AE846">
        <v>0</v>
      </c>
      <c r="AF846" t="s">
        <v>3</v>
      </c>
      <c r="AG846">
        <v>0.37</v>
      </c>
      <c r="AH846">
        <v>2</v>
      </c>
      <c r="AI846">
        <v>72312218</v>
      </c>
      <c r="AJ846">
        <v>776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</row>
    <row r="847" spans="1:44" x14ac:dyDescent="0.2">
      <c r="A847">
        <f>ROW(Source!A743)</f>
        <v>743</v>
      </c>
      <c r="B847">
        <v>72312232</v>
      </c>
      <c r="C847">
        <v>72312210</v>
      </c>
      <c r="D847">
        <v>70567775</v>
      </c>
      <c r="E847">
        <v>1</v>
      </c>
      <c r="F847">
        <v>1</v>
      </c>
      <c r="G847">
        <v>1</v>
      </c>
      <c r="H847">
        <v>3</v>
      </c>
      <c r="I847" t="s">
        <v>951</v>
      </c>
      <c r="J847" t="s">
        <v>952</v>
      </c>
      <c r="K847" t="s">
        <v>953</v>
      </c>
      <c r="L847">
        <v>1383</v>
      </c>
      <c r="N847">
        <v>1013</v>
      </c>
      <c r="O847" t="s">
        <v>954</v>
      </c>
      <c r="P847" t="s">
        <v>954</v>
      </c>
      <c r="Q847">
        <v>1</v>
      </c>
      <c r="X847">
        <v>49.761000000000003</v>
      </c>
      <c r="Y847">
        <v>9.35</v>
      </c>
      <c r="Z847">
        <v>0</v>
      </c>
      <c r="AA847">
        <v>0</v>
      </c>
      <c r="AB847">
        <v>0</v>
      </c>
      <c r="AC847">
        <v>0</v>
      </c>
      <c r="AD847">
        <v>1</v>
      </c>
      <c r="AE847">
        <v>0</v>
      </c>
      <c r="AF847" t="s">
        <v>3</v>
      </c>
      <c r="AG847">
        <v>49.761000000000003</v>
      </c>
      <c r="AH847">
        <v>2</v>
      </c>
      <c r="AI847">
        <v>72312219</v>
      </c>
      <c r="AJ847">
        <v>777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</row>
    <row r="848" spans="1:44" x14ac:dyDescent="0.2">
      <c r="A848">
        <f>ROW(Source!A743)</f>
        <v>743</v>
      </c>
      <c r="B848">
        <v>72312233</v>
      </c>
      <c r="C848">
        <v>72312210</v>
      </c>
      <c r="D848">
        <v>70570408</v>
      </c>
      <c r="E848">
        <v>1</v>
      </c>
      <c r="F848">
        <v>1</v>
      </c>
      <c r="G848">
        <v>1</v>
      </c>
      <c r="H848">
        <v>3</v>
      </c>
      <c r="I848" t="s">
        <v>1169</v>
      </c>
      <c r="J848" t="s">
        <v>1170</v>
      </c>
      <c r="K848" t="s">
        <v>1171</v>
      </c>
      <c r="L848">
        <v>1327</v>
      </c>
      <c r="N848">
        <v>1005</v>
      </c>
      <c r="O848" t="s">
        <v>1070</v>
      </c>
      <c r="P848" t="s">
        <v>1070</v>
      </c>
      <c r="Q848">
        <v>1</v>
      </c>
      <c r="X848">
        <v>1.2</v>
      </c>
      <c r="Y848">
        <v>108.68</v>
      </c>
      <c r="Z848">
        <v>0</v>
      </c>
      <c r="AA848">
        <v>0</v>
      </c>
      <c r="AB848">
        <v>0</v>
      </c>
      <c r="AC848">
        <v>0</v>
      </c>
      <c r="AD848">
        <v>1</v>
      </c>
      <c r="AE848">
        <v>0</v>
      </c>
      <c r="AF848" t="s">
        <v>3</v>
      </c>
      <c r="AG848">
        <v>1.2</v>
      </c>
      <c r="AH848">
        <v>2</v>
      </c>
      <c r="AI848">
        <v>72312220</v>
      </c>
      <c r="AJ848">
        <v>778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</row>
    <row r="849" spans="1:44" x14ac:dyDescent="0.2">
      <c r="A849">
        <f>ROW(Source!A743)</f>
        <v>743</v>
      </c>
      <c r="B849">
        <v>72312234</v>
      </c>
      <c r="C849">
        <v>72312210</v>
      </c>
      <c r="D849">
        <v>70570421</v>
      </c>
      <c r="E849">
        <v>1</v>
      </c>
      <c r="F849">
        <v>1</v>
      </c>
      <c r="G849">
        <v>1</v>
      </c>
      <c r="H849">
        <v>3</v>
      </c>
      <c r="I849" t="s">
        <v>1172</v>
      </c>
      <c r="J849" t="s">
        <v>1173</v>
      </c>
      <c r="K849" t="s">
        <v>1174</v>
      </c>
      <c r="L849">
        <v>1330</v>
      </c>
      <c r="N849">
        <v>1005</v>
      </c>
      <c r="O849" t="s">
        <v>1175</v>
      </c>
      <c r="P849" t="s">
        <v>1175</v>
      </c>
      <c r="Q849">
        <v>10</v>
      </c>
      <c r="X849">
        <v>0.31</v>
      </c>
      <c r="Y849">
        <v>592.04</v>
      </c>
      <c r="Z849">
        <v>0</v>
      </c>
      <c r="AA849">
        <v>0</v>
      </c>
      <c r="AB849">
        <v>0</v>
      </c>
      <c r="AC849">
        <v>0</v>
      </c>
      <c r="AD849">
        <v>1</v>
      </c>
      <c r="AE849">
        <v>0</v>
      </c>
      <c r="AF849" t="s">
        <v>3</v>
      </c>
      <c r="AG849">
        <v>0.31</v>
      </c>
      <c r="AH849">
        <v>2</v>
      </c>
      <c r="AI849">
        <v>72312221</v>
      </c>
      <c r="AJ849">
        <v>779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</row>
    <row r="850" spans="1:44" x14ac:dyDescent="0.2">
      <c r="A850">
        <f>ROW(Source!A743)</f>
        <v>743</v>
      </c>
      <c r="B850">
        <v>72312235</v>
      </c>
      <c r="C850">
        <v>72312210</v>
      </c>
      <c r="D850">
        <v>70578629</v>
      </c>
      <c r="E850">
        <v>1</v>
      </c>
      <c r="F850">
        <v>1</v>
      </c>
      <c r="G850">
        <v>1</v>
      </c>
      <c r="H850">
        <v>3</v>
      </c>
      <c r="I850" t="s">
        <v>1147</v>
      </c>
      <c r="J850" t="s">
        <v>1148</v>
      </c>
      <c r="K850" t="s">
        <v>1149</v>
      </c>
      <c r="L850">
        <v>1339</v>
      </c>
      <c r="N850">
        <v>1007</v>
      </c>
      <c r="O850" t="s">
        <v>231</v>
      </c>
      <c r="P850" t="s">
        <v>231</v>
      </c>
      <c r="Q850">
        <v>1</v>
      </c>
      <c r="X850">
        <v>0.25</v>
      </c>
      <c r="Y850">
        <v>6442.06</v>
      </c>
      <c r="Z850">
        <v>0</v>
      </c>
      <c r="AA850">
        <v>0</v>
      </c>
      <c r="AB850">
        <v>0</v>
      </c>
      <c r="AC850">
        <v>0</v>
      </c>
      <c r="AD850">
        <v>1</v>
      </c>
      <c r="AE850">
        <v>0</v>
      </c>
      <c r="AF850" t="s">
        <v>3</v>
      </c>
      <c r="AG850">
        <v>0.25</v>
      </c>
      <c r="AH850">
        <v>2</v>
      </c>
      <c r="AI850">
        <v>72312222</v>
      </c>
      <c r="AJ850">
        <v>780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</row>
    <row r="851" spans="1:44" x14ac:dyDescent="0.2">
      <c r="A851">
        <f>ROW(Source!A743)</f>
        <v>743</v>
      </c>
      <c r="B851">
        <v>72312236</v>
      </c>
      <c r="C851">
        <v>72312210</v>
      </c>
      <c r="D851">
        <v>70580665</v>
      </c>
      <c r="E851">
        <v>1</v>
      </c>
      <c r="F851">
        <v>1</v>
      </c>
      <c r="G851">
        <v>1</v>
      </c>
      <c r="H851">
        <v>3</v>
      </c>
      <c r="I851" t="s">
        <v>1176</v>
      </c>
      <c r="J851" t="s">
        <v>1177</v>
      </c>
      <c r="K851" t="s">
        <v>1178</v>
      </c>
      <c r="L851">
        <v>1330</v>
      </c>
      <c r="N851">
        <v>1005</v>
      </c>
      <c r="O851" t="s">
        <v>1175</v>
      </c>
      <c r="P851" t="s">
        <v>1175</v>
      </c>
      <c r="Q851">
        <v>10</v>
      </c>
      <c r="X851">
        <v>43</v>
      </c>
      <c r="Y851">
        <v>574.19000000000005</v>
      </c>
      <c r="Z851">
        <v>0</v>
      </c>
      <c r="AA851">
        <v>0</v>
      </c>
      <c r="AB851">
        <v>0</v>
      </c>
      <c r="AC851">
        <v>0</v>
      </c>
      <c r="AD851">
        <v>1</v>
      </c>
      <c r="AE851">
        <v>0</v>
      </c>
      <c r="AF851" t="s">
        <v>3</v>
      </c>
      <c r="AG851">
        <v>43</v>
      </c>
      <c r="AH851">
        <v>2</v>
      </c>
      <c r="AI851">
        <v>72312223</v>
      </c>
      <c r="AJ851">
        <v>781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2.75" x14ac:dyDescent="0.2"/>
  <cols>
    <col min="1" max="256" width="9.140625" customWidth="1"/>
  </cols>
  <sheetData/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29"/>
  <sheetViews>
    <sheetView workbookViewId="0"/>
  </sheetViews>
  <sheetFormatPr defaultColWidth="9.140625" defaultRowHeight="12.75" x14ac:dyDescent="0.2"/>
  <cols>
    <col min="1" max="256" width="9.140625" customWidth="1"/>
  </cols>
  <sheetData>
    <row r="1" spans="1:103" x14ac:dyDescent="0.2">
      <c r="A1">
        <v>0</v>
      </c>
      <c r="B1" t="s">
        <v>0</v>
      </c>
      <c r="D1" t="s">
        <v>1</v>
      </c>
      <c r="F1">
        <v>0</v>
      </c>
      <c r="G1">
        <v>0</v>
      </c>
      <c r="H1">
        <v>0</v>
      </c>
      <c r="I1" t="s">
        <v>2</v>
      </c>
      <c r="J1" t="s">
        <v>3</v>
      </c>
      <c r="K1">
        <v>1</v>
      </c>
      <c r="L1">
        <v>28180</v>
      </c>
      <c r="M1">
        <v>10</v>
      </c>
      <c r="N1">
        <v>12</v>
      </c>
      <c r="O1">
        <v>1</v>
      </c>
      <c r="P1">
        <v>0</v>
      </c>
      <c r="Q1">
        <v>5</v>
      </c>
    </row>
    <row r="12" spans="1:103" x14ac:dyDescent="0.2">
      <c r="F12" t="str">
        <f>Source!F12</f>
        <v>Новый объект_(Копия)_(Копия)_(Копия)_(Копия)_(Копия)</v>
      </c>
      <c r="G12" t="str">
        <f>Source!G12</f>
        <v>Газопровод высокого и низкого давления к нежилому зданию,расположенному по адресу: Пензенская область,Кузнецкий район,р.п.Евлашево(кн 58:14:0130201:451)</v>
      </c>
      <c r="AB12" t="s">
        <v>3</v>
      </c>
      <c r="AC12" t="s">
        <v>3</v>
      </c>
      <c r="AD12" t="s">
        <v>3</v>
      </c>
      <c r="AE12" t="s">
        <v>3</v>
      </c>
      <c r="AF12" t="s">
        <v>3</v>
      </c>
      <c r="AG12" t="s">
        <v>3</v>
      </c>
      <c r="AH12" t="s">
        <v>3</v>
      </c>
      <c r="AI12" t="s">
        <v>3</v>
      </c>
      <c r="AJ12">
        <v>0</v>
      </c>
      <c r="AK12" t="s">
        <v>3</v>
      </c>
      <c r="AL12" t="s">
        <v>3</v>
      </c>
      <c r="AM12" t="s">
        <v>3</v>
      </c>
      <c r="CY12">
        <v>0</v>
      </c>
    </row>
    <row r="14" spans="1:103" x14ac:dyDescent="0.2">
      <c r="E14" t="s">
        <v>1452</v>
      </c>
      <c r="AD14">
        <v>4</v>
      </c>
    </row>
    <row r="15" spans="1:103" x14ac:dyDescent="0.2">
      <c r="B15" t="s">
        <v>1453</v>
      </c>
      <c r="C15">
        <v>1</v>
      </c>
      <c r="D15" t="s">
        <v>377</v>
      </c>
      <c r="E15" t="s">
        <v>378</v>
      </c>
      <c r="F15" t="s">
        <v>1454</v>
      </c>
      <c r="G15" t="s">
        <v>118</v>
      </c>
      <c r="H15">
        <v>122131.15</v>
      </c>
      <c r="I15">
        <v>149000</v>
      </c>
      <c r="J15">
        <v>0</v>
      </c>
      <c r="K15">
        <v>122131.15</v>
      </c>
      <c r="L15">
        <v>22</v>
      </c>
      <c r="M15">
        <v>46216</v>
      </c>
      <c r="N15">
        <v>2</v>
      </c>
      <c r="O15" t="s">
        <v>1455</v>
      </c>
      <c r="P15" t="s">
        <v>1456</v>
      </c>
      <c r="Q15" t="s">
        <v>1457</v>
      </c>
      <c r="R15" t="s">
        <v>1458</v>
      </c>
      <c r="S15" t="s">
        <v>1459</v>
      </c>
      <c r="T15" t="s">
        <v>484</v>
      </c>
      <c r="U15">
        <v>0</v>
      </c>
      <c r="V15">
        <v>0</v>
      </c>
      <c r="W15">
        <v>0</v>
      </c>
      <c r="X15">
        <v>0</v>
      </c>
      <c r="Y15" t="s">
        <v>3</v>
      </c>
      <c r="Z15" t="s">
        <v>1460</v>
      </c>
      <c r="AA15">
        <v>0</v>
      </c>
      <c r="AB15" t="s">
        <v>3</v>
      </c>
      <c r="AC15">
        <v>122131.15</v>
      </c>
      <c r="AD15">
        <v>1</v>
      </c>
      <c r="AE15">
        <v>0</v>
      </c>
      <c r="AF15">
        <v>3</v>
      </c>
      <c r="AG15">
        <v>3</v>
      </c>
      <c r="AH15" t="s">
        <v>118</v>
      </c>
      <c r="AI15" t="s">
        <v>378</v>
      </c>
      <c r="AJ15">
        <v>46254.455625000002</v>
      </c>
      <c r="AK15">
        <v>72311353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 t="s">
        <v>3</v>
      </c>
      <c r="AT15">
        <v>0</v>
      </c>
      <c r="AU15">
        <v>0</v>
      </c>
    </row>
    <row r="16" spans="1:103" x14ac:dyDescent="0.2">
      <c r="B16" t="s">
        <v>1461</v>
      </c>
      <c r="C16">
        <v>0</v>
      </c>
      <c r="D16" t="s">
        <v>1462</v>
      </c>
      <c r="E16" t="s">
        <v>378</v>
      </c>
      <c r="F16" t="s">
        <v>1454</v>
      </c>
      <c r="G16" t="s">
        <v>118</v>
      </c>
      <c r="H16">
        <v>129459.02</v>
      </c>
      <c r="I16">
        <v>157940</v>
      </c>
      <c r="J16">
        <v>0</v>
      </c>
      <c r="K16">
        <v>129459.02</v>
      </c>
      <c r="L16">
        <v>22</v>
      </c>
      <c r="M16">
        <v>46216</v>
      </c>
      <c r="N16">
        <v>2</v>
      </c>
      <c r="O16" t="s">
        <v>1463</v>
      </c>
      <c r="P16" t="s">
        <v>1456</v>
      </c>
      <c r="Q16" t="s">
        <v>1464</v>
      </c>
      <c r="R16" t="s">
        <v>1465</v>
      </c>
      <c r="S16" t="s">
        <v>1466</v>
      </c>
      <c r="T16" t="s">
        <v>484</v>
      </c>
      <c r="U16">
        <v>0</v>
      </c>
      <c r="V16">
        <v>0</v>
      </c>
      <c r="W16">
        <v>0</v>
      </c>
      <c r="X16">
        <v>0</v>
      </c>
      <c r="Y16" t="s">
        <v>3</v>
      </c>
      <c r="Z16" t="s">
        <v>1460</v>
      </c>
      <c r="AA16">
        <v>0</v>
      </c>
      <c r="AB16" t="s">
        <v>3</v>
      </c>
      <c r="AC16">
        <v>129459.02</v>
      </c>
      <c r="AD16">
        <v>1</v>
      </c>
      <c r="AE16">
        <v>0</v>
      </c>
      <c r="AF16">
        <v>3</v>
      </c>
      <c r="AG16">
        <v>3</v>
      </c>
      <c r="AH16" t="s">
        <v>118</v>
      </c>
      <c r="AI16" t="s">
        <v>378</v>
      </c>
      <c r="AJ16">
        <v>46254.455625000002</v>
      </c>
      <c r="AK16">
        <v>72311353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 t="s">
        <v>3</v>
      </c>
      <c r="AT16">
        <v>0</v>
      </c>
      <c r="AU16">
        <v>0</v>
      </c>
    </row>
    <row r="17" spans="2:47" x14ac:dyDescent="0.2">
      <c r="B17" t="s">
        <v>1467</v>
      </c>
      <c r="C17">
        <v>0</v>
      </c>
      <c r="D17" t="s">
        <v>1468</v>
      </c>
      <c r="E17" t="s">
        <v>378</v>
      </c>
      <c r="F17" t="s">
        <v>1454</v>
      </c>
      <c r="G17" t="s">
        <v>118</v>
      </c>
      <c r="H17">
        <v>128237.7</v>
      </c>
      <c r="I17">
        <v>156450</v>
      </c>
      <c r="J17">
        <v>0</v>
      </c>
      <c r="K17">
        <v>128237.7</v>
      </c>
      <c r="L17">
        <v>22</v>
      </c>
      <c r="M17">
        <v>46202</v>
      </c>
      <c r="N17">
        <v>2</v>
      </c>
      <c r="O17" t="s">
        <v>1469</v>
      </c>
      <c r="P17" t="s">
        <v>1456</v>
      </c>
      <c r="Q17" t="s">
        <v>1470</v>
      </c>
      <c r="R17" t="s">
        <v>1458</v>
      </c>
      <c r="S17" t="s">
        <v>1471</v>
      </c>
      <c r="T17" t="s">
        <v>484</v>
      </c>
      <c r="U17">
        <v>0</v>
      </c>
      <c r="V17">
        <v>0</v>
      </c>
      <c r="W17">
        <v>0</v>
      </c>
      <c r="X17">
        <v>0</v>
      </c>
      <c r="Y17" t="s">
        <v>3</v>
      </c>
      <c r="Z17" t="s">
        <v>1460</v>
      </c>
      <c r="AA17">
        <v>0</v>
      </c>
      <c r="AB17" t="s">
        <v>3</v>
      </c>
      <c r="AC17">
        <v>128237.7</v>
      </c>
      <c r="AD17">
        <v>1</v>
      </c>
      <c r="AE17">
        <v>0</v>
      </c>
      <c r="AF17">
        <v>3</v>
      </c>
      <c r="AG17">
        <v>3</v>
      </c>
      <c r="AH17" t="s">
        <v>118</v>
      </c>
      <c r="AI17" t="s">
        <v>378</v>
      </c>
      <c r="AJ17">
        <v>46254.455625000002</v>
      </c>
      <c r="AK17">
        <v>72311353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 t="s">
        <v>3</v>
      </c>
      <c r="AT17">
        <v>0</v>
      </c>
      <c r="AU17">
        <v>0</v>
      </c>
    </row>
    <row r="18" spans="2:47" x14ac:dyDescent="0.2">
      <c r="B18" t="s">
        <v>1472</v>
      </c>
      <c r="C18">
        <v>1</v>
      </c>
      <c r="D18" t="s">
        <v>614</v>
      </c>
      <c r="E18" t="s">
        <v>1473</v>
      </c>
      <c r="F18" t="s">
        <v>1474</v>
      </c>
      <c r="G18" t="s">
        <v>118</v>
      </c>
      <c r="H18">
        <v>6783.93</v>
      </c>
      <c r="I18">
        <v>8276.4</v>
      </c>
      <c r="J18">
        <v>0</v>
      </c>
      <c r="K18">
        <v>6783.93</v>
      </c>
      <c r="L18">
        <v>22</v>
      </c>
      <c r="M18">
        <v>46260</v>
      </c>
      <c r="N18">
        <v>2</v>
      </c>
      <c r="O18" t="s">
        <v>1455</v>
      </c>
      <c r="P18" t="s">
        <v>1456</v>
      </c>
      <c r="Q18" t="s">
        <v>1457</v>
      </c>
      <c r="R18" t="s">
        <v>1465</v>
      </c>
      <c r="S18" t="s">
        <v>1475</v>
      </c>
      <c r="T18" t="s">
        <v>484</v>
      </c>
      <c r="U18">
        <v>0</v>
      </c>
      <c r="V18">
        <v>0</v>
      </c>
      <c r="W18">
        <v>0</v>
      </c>
      <c r="X18">
        <v>0</v>
      </c>
      <c r="Y18" t="s">
        <v>3</v>
      </c>
      <c r="Z18" t="s">
        <v>1460</v>
      </c>
      <c r="AA18">
        <v>0</v>
      </c>
      <c r="AB18" t="s">
        <v>3</v>
      </c>
      <c r="AC18">
        <v>6783.93</v>
      </c>
      <c r="AD18">
        <v>1</v>
      </c>
      <c r="AE18">
        <v>0</v>
      </c>
      <c r="AF18">
        <v>1</v>
      </c>
      <c r="AG18">
        <v>3</v>
      </c>
      <c r="AH18" t="s">
        <v>118</v>
      </c>
      <c r="AI18" t="s">
        <v>615</v>
      </c>
      <c r="AJ18">
        <v>46261.398310185185</v>
      </c>
      <c r="AK18">
        <v>72318027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 t="s">
        <v>3</v>
      </c>
      <c r="AT18">
        <v>0</v>
      </c>
      <c r="AU18">
        <v>0</v>
      </c>
    </row>
    <row r="19" spans="2:47" x14ac:dyDescent="0.2">
      <c r="B19" t="s">
        <v>1476</v>
      </c>
      <c r="C19">
        <v>0</v>
      </c>
      <c r="D19" t="s">
        <v>1477</v>
      </c>
      <c r="E19" t="s">
        <v>1478</v>
      </c>
      <c r="F19" t="s">
        <v>1474</v>
      </c>
      <c r="G19" t="s">
        <v>118</v>
      </c>
      <c r="H19">
        <v>7692.98</v>
      </c>
      <c r="I19">
        <v>9385.44</v>
      </c>
      <c r="J19">
        <v>0</v>
      </c>
      <c r="K19">
        <v>7692.98</v>
      </c>
      <c r="L19">
        <v>22</v>
      </c>
      <c r="M19">
        <v>46260</v>
      </c>
      <c r="N19">
        <v>2</v>
      </c>
      <c r="O19" t="s">
        <v>1479</v>
      </c>
      <c r="P19" t="s">
        <v>1480</v>
      </c>
      <c r="Q19" t="s">
        <v>1481</v>
      </c>
      <c r="R19" t="s">
        <v>1482</v>
      </c>
      <c r="S19" t="s">
        <v>1483</v>
      </c>
      <c r="T19" t="s">
        <v>484</v>
      </c>
      <c r="U19">
        <v>0</v>
      </c>
      <c r="V19">
        <v>0</v>
      </c>
      <c r="W19">
        <v>0</v>
      </c>
      <c r="X19">
        <v>0</v>
      </c>
      <c r="Y19" t="s">
        <v>3</v>
      </c>
      <c r="Z19" t="s">
        <v>1460</v>
      </c>
      <c r="AA19">
        <v>0</v>
      </c>
      <c r="AB19" t="s">
        <v>3</v>
      </c>
      <c r="AC19">
        <v>7692.98</v>
      </c>
      <c r="AD19">
        <v>1</v>
      </c>
      <c r="AE19">
        <v>0</v>
      </c>
      <c r="AF19">
        <v>1</v>
      </c>
      <c r="AG19">
        <v>3</v>
      </c>
      <c r="AH19" t="s">
        <v>118</v>
      </c>
      <c r="AI19" t="s">
        <v>615</v>
      </c>
      <c r="AJ19">
        <v>46261.398310185185</v>
      </c>
      <c r="AK19">
        <v>72318027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 t="s">
        <v>3</v>
      </c>
      <c r="AT19">
        <v>0</v>
      </c>
      <c r="AU19">
        <v>0</v>
      </c>
    </row>
    <row r="20" spans="2:47" x14ac:dyDescent="0.2">
      <c r="B20" t="s">
        <v>1484</v>
      </c>
      <c r="C20">
        <v>0</v>
      </c>
      <c r="D20" t="s">
        <v>1485</v>
      </c>
      <c r="E20" t="s">
        <v>1478</v>
      </c>
      <c r="F20" t="s">
        <v>1474</v>
      </c>
      <c r="G20" t="s">
        <v>118</v>
      </c>
      <c r="H20">
        <v>7123.13</v>
      </c>
      <c r="I20">
        <v>8690.2199999999993</v>
      </c>
      <c r="J20">
        <v>0</v>
      </c>
      <c r="K20">
        <v>7123.13</v>
      </c>
      <c r="L20">
        <v>22</v>
      </c>
      <c r="M20">
        <v>46260</v>
      </c>
      <c r="N20">
        <v>2</v>
      </c>
      <c r="O20" t="s">
        <v>1469</v>
      </c>
      <c r="P20" t="s">
        <v>1456</v>
      </c>
      <c r="Q20" t="s">
        <v>1470</v>
      </c>
      <c r="R20" t="s">
        <v>1458</v>
      </c>
      <c r="S20" t="s">
        <v>1483</v>
      </c>
      <c r="T20" t="s">
        <v>484</v>
      </c>
      <c r="U20">
        <v>0</v>
      </c>
      <c r="V20">
        <v>0</v>
      </c>
      <c r="W20">
        <v>0</v>
      </c>
      <c r="X20">
        <v>0</v>
      </c>
      <c r="Y20" t="s">
        <v>3</v>
      </c>
      <c r="Z20" t="s">
        <v>1460</v>
      </c>
      <c r="AA20">
        <v>0</v>
      </c>
      <c r="AB20" t="s">
        <v>3</v>
      </c>
      <c r="AC20">
        <v>7123.13</v>
      </c>
      <c r="AD20">
        <v>1</v>
      </c>
      <c r="AE20">
        <v>0</v>
      </c>
      <c r="AF20">
        <v>1</v>
      </c>
      <c r="AG20">
        <v>3</v>
      </c>
      <c r="AH20" t="s">
        <v>118</v>
      </c>
      <c r="AI20" t="s">
        <v>615</v>
      </c>
      <c r="AJ20">
        <v>46261.398310185185</v>
      </c>
      <c r="AK20">
        <v>72318027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 t="s">
        <v>3</v>
      </c>
      <c r="AT20">
        <v>0</v>
      </c>
      <c r="AU20">
        <v>0</v>
      </c>
    </row>
    <row r="21" spans="2:47" x14ac:dyDescent="0.2">
      <c r="B21" t="s">
        <v>1486</v>
      </c>
      <c r="C21">
        <v>1</v>
      </c>
      <c r="D21" t="s">
        <v>701</v>
      </c>
      <c r="E21" t="s">
        <v>1487</v>
      </c>
      <c r="F21" t="s">
        <v>1474</v>
      </c>
      <c r="G21" t="s">
        <v>118</v>
      </c>
      <c r="H21">
        <v>3411.43</v>
      </c>
      <c r="I21">
        <v>4161.9399999999996</v>
      </c>
      <c r="J21">
        <v>0</v>
      </c>
      <c r="K21">
        <v>3411.43</v>
      </c>
      <c r="L21">
        <v>22</v>
      </c>
      <c r="M21">
        <v>46260</v>
      </c>
      <c r="N21">
        <v>2</v>
      </c>
      <c r="O21" t="s">
        <v>1455</v>
      </c>
      <c r="P21" t="s">
        <v>1456</v>
      </c>
      <c r="Q21" t="s">
        <v>1457</v>
      </c>
      <c r="R21" t="s">
        <v>1465</v>
      </c>
      <c r="S21" t="s">
        <v>1488</v>
      </c>
      <c r="T21" t="s">
        <v>484</v>
      </c>
      <c r="U21">
        <v>0</v>
      </c>
      <c r="V21">
        <v>0</v>
      </c>
      <c r="W21">
        <v>0</v>
      </c>
      <c r="X21">
        <v>0</v>
      </c>
      <c r="Y21" t="s">
        <v>3</v>
      </c>
      <c r="Z21" t="s">
        <v>1460</v>
      </c>
      <c r="AA21">
        <v>0</v>
      </c>
      <c r="AB21" t="s">
        <v>3</v>
      </c>
      <c r="AC21">
        <v>3411.43</v>
      </c>
      <c r="AD21">
        <v>1</v>
      </c>
      <c r="AE21">
        <v>0</v>
      </c>
      <c r="AF21">
        <v>1</v>
      </c>
      <c r="AG21">
        <v>3</v>
      </c>
      <c r="AH21" t="s">
        <v>118</v>
      </c>
      <c r="AI21" t="s">
        <v>702</v>
      </c>
      <c r="AJ21">
        <v>46261.411516203705</v>
      </c>
      <c r="AK21">
        <v>72318092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 t="s">
        <v>3</v>
      </c>
      <c r="AT21">
        <v>0</v>
      </c>
      <c r="AU21">
        <v>0</v>
      </c>
    </row>
    <row r="22" spans="2:47" x14ac:dyDescent="0.2">
      <c r="B22" t="s">
        <v>1489</v>
      </c>
      <c r="C22">
        <v>0</v>
      </c>
      <c r="D22" t="s">
        <v>1490</v>
      </c>
      <c r="E22" t="s">
        <v>1487</v>
      </c>
      <c r="F22" t="s">
        <v>1474</v>
      </c>
      <c r="G22" t="s">
        <v>118</v>
      </c>
      <c r="H22">
        <v>3868.56</v>
      </c>
      <c r="I22">
        <v>4719.6400000000003</v>
      </c>
      <c r="J22">
        <v>0</v>
      </c>
      <c r="K22">
        <v>3868.56</v>
      </c>
      <c r="L22">
        <v>22</v>
      </c>
      <c r="M22">
        <v>46260</v>
      </c>
      <c r="N22">
        <v>2</v>
      </c>
      <c r="O22" t="s">
        <v>1479</v>
      </c>
      <c r="P22" t="s">
        <v>1456</v>
      </c>
      <c r="Q22" t="s">
        <v>1481</v>
      </c>
      <c r="R22" t="s">
        <v>1482</v>
      </c>
      <c r="S22" t="s">
        <v>1483</v>
      </c>
      <c r="T22" t="s">
        <v>484</v>
      </c>
      <c r="U22">
        <v>0</v>
      </c>
      <c r="V22">
        <v>0</v>
      </c>
      <c r="W22">
        <v>0</v>
      </c>
      <c r="X22">
        <v>0</v>
      </c>
      <c r="Y22" t="s">
        <v>3</v>
      </c>
      <c r="Z22" t="s">
        <v>1460</v>
      </c>
      <c r="AA22">
        <v>0</v>
      </c>
      <c r="AB22" t="s">
        <v>3</v>
      </c>
      <c r="AC22">
        <v>3868.56</v>
      </c>
      <c r="AD22">
        <v>1</v>
      </c>
      <c r="AE22">
        <v>0</v>
      </c>
      <c r="AF22">
        <v>1</v>
      </c>
      <c r="AG22">
        <v>3</v>
      </c>
      <c r="AH22" t="s">
        <v>118</v>
      </c>
      <c r="AI22" t="s">
        <v>702</v>
      </c>
      <c r="AJ22">
        <v>46261.411516203705</v>
      </c>
      <c r="AK22">
        <v>72318092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 t="s">
        <v>3</v>
      </c>
      <c r="AT22">
        <v>0</v>
      </c>
      <c r="AU22">
        <v>0</v>
      </c>
    </row>
    <row r="23" spans="2:47" x14ac:dyDescent="0.2">
      <c r="B23" t="s">
        <v>1491</v>
      </c>
      <c r="C23">
        <v>0</v>
      </c>
      <c r="D23" t="s">
        <v>1492</v>
      </c>
      <c r="E23" t="s">
        <v>1493</v>
      </c>
      <c r="F23" t="s">
        <v>1474</v>
      </c>
      <c r="G23" t="s">
        <v>118</v>
      </c>
      <c r="H23">
        <v>3581.98</v>
      </c>
      <c r="I23">
        <v>4370.01</v>
      </c>
      <c r="J23">
        <v>0</v>
      </c>
      <c r="K23">
        <v>3581.98</v>
      </c>
      <c r="L23">
        <v>22</v>
      </c>
      <c r="M23">
        <v>46260</v>
      </c>
      <c r="N23">
        <v>2</v>
      </c>
      <c r="O23" t="s">
        <v>1469</v>
      </c>
      <c r="P23" t="s">
        <v>1494</v>
      </c>
      <c r="Q23" t="s">
        <v>1470</v>
      </c>
      <c r="R23" t="s">
        <v>1458</v>
      </c>
      <c r="S23" t="s">
        <v>1495</v>
      </c>
      <c r="T23" t="s">
        <v>484</v>
      </c>
      <c r="U23">
        <v>0</v>
      </c>
      <c r="V23">
        <v>0</v>
      </c>
      <c r="W23">
        <v>0</v>
      </c>
      <c r="X23">
        <v>0</v>
      </c>
      <c r="Y23" t="s">
        <v>3</v>
      </c>
      <c r="Z23" t="s">
        <v>1460</v>
      </c>
      <c r="AA23">
        <v>0</v>
      </c>
      <c r="AB23" t="s">
        <v>3</v>
      </c>
      <c r="AC23">
        <v>3581.98</v>
      </c>
      <c r="AD23">
        <v>1</v>
      </c>
      <c r="AE23">
        <v>0</v>
      </c>
      <c r="AF23">
        <v>1</v>
      </c>
      <c r="AG23">
        <v>3</v>
      </c>
      <c r="AH23" t="s">
        <v>118</v>
      </c>
      <c r="AI23" t="s">
        <v>702</v>
      </c>
      <c r="AJ23">
        <v>46261.411516203705</v>
      </c>
      <c r="AK23">
        <v>72318092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 t="s">
        <v>3</v>
      </c>
      <c r="AT23">
        <v>0</v>
      </c>
      <c r="AU23">
        <v>0</v>
      </c>
    </row>
    <row r="24" spans="2:47" x14ac:dyDescent="0.2">
      <c r="B24" t="s">
        <v>1496</v>
      </c>
      <c r="C24">
        <v>1</v>
      </c>
      <c r="D24" t="s">
        <v>708</v>
      </c>
      <c r="E24" t="s">
        <v>1497</v>
      </c>
      <c r="F24" t="s">
        <v>1474</v>
      </c>
      <c r="G24" t="s">
        <v>118</v>
      </c>
      <c r="H24">
        <v>1739.61</v>
      </c>
      <c r="I24">
        <v>2122.3200000000002</v>
      </c>
      <c r="J24">
        <v>0</v>
      </c>
      <c r="K24">
        <v>1739.61</v>
      </c>
      <c r="L24">
        <v>22</v>
      </c>
      <c r="M24">
        <v>46260</v>
      </c>
      <c r="N24">
        <v>2</v>
      </c>
      <c r="O24" t="s">
        <v>1455</v>
      </c>
      <c r="P24" t="s">
        <v>1456</v>
      </c>
      <c r="Q24" t="s">
        <v>1457</v>
      </c>
      <c r="R24" t="s">
        <v>1465</v>
      </c>
      <c r="S24" t="s">
        <v>1488</v>
      </c>
      <c r="T24" t="s">
        <v>484</v>
      </c>
      <c r="U24">
        <v>0</v>
      </c>
      <c r="V24">
        <v>0</v>
      </c>
      <c r="W24">
        <v>0</v>
      </c>
      <c r="X24">
        <v>0</v>
      </c>
      <c r="Y24" t="s">
        <v>3</v>
      </c>
      <c r="Z24" t="s">
        <v>1460</v>
      </c>
      <c r="AA24">
        <v>0</v>
      </c>
      <c r="AB24" t="s">
        <v>3</v>
      </c>
      <c r="AC24">
        <v>1739.61</v>
      </c>
      <c r="AD24">
        <v>1</v>
      </c>
      <c r="AE24">
        <v>0</v>
      </c>
      <c r="AF24">
        <v>1</v>
      </c>
      <c r="AG24">
        <v>3</v>
      </c>
      <c r="AH24" t="s">
        <v>118</v>
      </c>
      <c r="AI24" t="s">
        <v>709</v>
      </c>
      <c r="AJ24">
        <v>46261.436562499999</v>
      </c>
      <c r="AK24">
        <v>72318099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 t="s">
        <v>3</v>
      </c>
      <c r="AT24">
        <v>0</v>
      </c>
      <c r="AU24">
        <v>0</v>
      </c>
    </row>
    <row r="25" spans="2:47" x14ac:dyDescent="0.2">
      <c r="B25" t="s">
        <v>1498</v>
      </c>
      <c r="C25">
        <v>0</v>
      </c>
      <c r="D25" t="s">
        <v>1499</v>
      </c>
      <c r="E25" t="s">
        <v>1497</v>
      </c>
      <c r="F25" t="s">
        <v>1474</v>
      </c>
      <c r="G25" t="s">
        <v>118</v>
      </c>
      <c r="H25">
        <v>1972.72</v>
      </c>
      <c r="I25">
        <v>2406.7199999999998</v>
      </c>
      <c r="J25">
        <v>0</v>
      </c>
      <c r="K25">
        <v>1972.72</v>
      </c>
      <c r="L25">
        <v>22</v>
      </c>
      <c r="M25">
        <v>46260</v>
      </c>
      <c r="N25">
        <v>2</v>
      </c>
      <c r="O25" t="s">
        <v>1479</v>
      </c>
      <c r="P25" t="s">
        <v>1456</v>
      </c>
      <c r="Q25" t="s">
        <v>1481</v>
      </c>
      <c r="R25" t="s">
        <v>1482</v>
      </c>
      <c r="S25" t="s">
        <v>1483</v>
      </c>
      <c r="T25" t="s">
        <v>484</v>
      </c>
      <c r="U25">
        <v>0</v>
      </c>
      <c r="V25">
        <v>0</v>
      </c>
      <c r="W25">
        <v>0</v>
      </c>
      <c r="X25">
        <v>0</v>
      </c>
      <c r="Y25" t="s">
        <v>3</v>
      </c>
      <c r="Z25" t="s">
        <v>1460</v>
      </c>
      <c r="AA25">
        <v>0</v>
      </c>
      <c r="AB25" t="s">
        <v>3</v>
      </c>
      <c r="AC25">
        <v>1972.72</v>
      </c>
      <c r="AD25">
        <v>1</v>
      </c>
      <c r="AE25">
        <v>0</v>
      </c>
      <c r="AF25">
        <v>1</v>
      </c>
      <c r="AG25">
        <v>3</v>
      </c>
      <c r="AH25" t="s">
        <v>118</v>
      </c>
      <c r="AI25" t="s">
        <v>709</v>
      </c>
      <c r="AJ25">
        <v>46261.436562499999</v>
      </c>
      <c r="AK25">
        <v>72318099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 t="s">
        <v>3</v>
      </c>
      <c r="AT25">
        <v>0</v>
      </c>
      <c r="AU25">
        <v>0</v>
      </c>
    </row>
    <row r="26" spans="2:47" x14ac:dyDescent="0.2">
      <c r="B26" t="s">
        <v>1500</v>
      </c>
      <c r="C26">
        <v>0</v>
      </c>
      <c r="D26" t="s">
        <v>1501</v>
      </c>
      <c r="E26" t="s">
        <v>1502</v>
      </c>
      <c r="F26" t="s">
        <v>1474</v>
      </c>
      <c r="G26" t="s">
        <v>118</v>
      </c>
      <c r="H26">
        <v>1826.59</v>
      </c>
      <c r="I26">
        <v>2228.44</v>
      </c>
      <c r="J26">
        <v>0</v>
      </c>
      <c r="K26">
        <v>1826.59</v>
      </c>
      <c r="L26">
        <v>22</v>
      </c>
      <c r="M26">
        <v>46260</v>
      </c>
      <c r="N26">
        <v>2</v>
      </c>
      <c r="O26" t="s">
        <v>1469</v>
      </c>
      <c r="P26" t="s">
        <v>1456</v>
      </c>
      <c r="Q26" t="s">
        <v>1470</v>
      </c>
      <c r="R26" t="s">
        <v>1458</v>
      </c>
      <c r="S26" t="s">
        <v>1495</v>
      </c>
      <c r="T26" t="s">
        <v>484</v>
      </c>
      <c r="U26">
        <v>0</v>
      </c>
      <c r="V26">
        <v>0</v>
      </c>
      <c r="W26">
        <v>0</v>
      </c>
      <c r="X26">
        <v>0</v>
      </c>
      <c r="Y26" t="s">
        <v>3</v>
      </c>
      <c r="Z26" t="s">
        <v>1460</v>
      </c>
      <c r="AA26">
        <v>0</v>
      </c>
      <c r="AB26" t="s">
        <v>3</v>
      </c>
      <c r="AC26">
        <v>1826.59</v>
      </c>
      <c r="AD26">
        <v>1</v>
      </c>
      <c r="AE26">
        <v>0</v>
      </c>
      <c r="AF26">
        <v>1</v>
      </c>
      <c r="AG26">
        <v>3</v>
      </c>
      <c r="AH26" t="s">
        <v>118</v>
      </c>
      <c r="AI26" t="s">
        <v>709</v>
      </c>
      <c r="AJ26">
        <v>46261.436562499999</v>
      </c>
      <c r="AK26">
        <v>72318099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 t="s">
        <v>3</v>
      </c>
      <c r="AT26">
        <v>0</v>
      </c>
      <c r="AU26">
        <v>0</v>
      </c>
    </row>
    <row r="27" spans="2:47" x14ac:dyDescent="0.2">
      <c r="B27" t="s">
        <v>1503</v>
      </c>
      <c r="C27">
        <v>1</v>
      </c>
      <c r="D27" t="s">
        <v>811</v>
      </c>
      <c r="E27" t="s">
        <v>812</v>
      </c>
      <c r="F27" t="s">
        <v>1504</v>
      </c>
      <c r="G27" t="s">
        <v>113</v>
      </c>
      <c r="H27">
        <v>42.62</v>
      </c>
      <c r="I27">
        <v>52</v>
      </c>
      <c r="J27">
        <v>0</v>
      </c>
      <c r="K27">
        <v>42.62</v>
      </c>
      <c r="L27">
        <v>22</v>
      </c>
      <c r="M27">
        <v>46216</v>
      </c>
      <c r="N27">
        <v>2</v>
      </c>
      <c r="O27" t="s">
        <v>1455</v>
      </c>
      <c r="P27" t="s">
        <v>1456</v>
      </c>
      <c r="Q27" t="s">
        <v>1457</v>
      </c>
      <c r="R27" t="s">
        <v>1465</v>
      </c>
      <c r="S27" t="s">
        <v>1505</v>
      </c>
      <c r="T27" t="s">
        <v>484</v>
      </c>
      <c r="U27">
        <v>0</v>
      </c>
      <c r="V27">
        <v>0</v>
      </c>
      <c r="W27">
        <v>0</v>
      </c>
      <c r="X27">
        <v>0</v>
      </c>
      <c r="Y27" t="s">
        <v>3</v>
      </c>
      <c r="Z27" t="s">
        <v>1460</v>
      </c>
      <c r="AA27">
        <v>0</v>
      </c>
      <c r="AB27" t="s">
        <v>3</v>
      </c>
      <c r="AC27">
        <v>42.62</v>
      </c>
      <c r="AD27">
        <v>1</v>
      </c>
      <c r="AE27">
        <v>0</v>
      </c>
      <c r="AF27">
        <v>1</v>
      </c>
      <c r="AG27">
        <v>3</v>
      </c>
      <c r="AH27" t="s">
        <v>113</v>
      </c>
      <c r="AI27" t="s">
        <v>812</v>
      </c>
      <c r="AJ27">
        <v>46261.439513888887</v>
      </c>
      <c r="AK27">
        <v>72320267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 t="s">
        <v>3</v>
      </c>
      <c r="AT27">
        <v>0</v>
      </c>
      <c r="AU27">
        <v>0</v>
      </c>
    </row>
    <row r="28" spans="2:47" x14ac:dyDescent="0.2">
      <c r="B28" t="s">
        <v>1506</v>
      </c>
      <c r="C28">
        <v>0</v>
      </c>
      <c r="D28" t="s">
        <v>1507</v>
      </c>
      <c r="E28" t="s">
        <v>812</v>
      </c>
      <c r="F28" t="s">
        <v>1504</v>
      </c>
      <c r="G28" t="s">
        <v>113</v>
      </c>
      <c r="H28">
        <v>45.18</v>
      </c>
      <c r="I28">
        <v>55.12</v>
      </c>
      <c r="J28">
        <v>0</v>
      </c>
      <c r="K28">
        <v>45.18</v>
      </c>
      <c r="L28">
        <v>22</v>
      </c>
      <c r="M28">
        <v>46216</v>
      </c>
      <c r="N28">
        <v>2</v>
      </c>
      <c r="O28" t="s">
        <v>1508</v>
      </c>
      <c r="P28" t="s">
        <v>1456</v>
      </c>
      <c r="Q28" t="s">
        <v>1464</v>
      </c>
      <c r="R28" t="s">
        <v>1465</v>
      </c>
      <c r="S28" t="s">
        <v>1509</v>
      </c>
      <c r="T28" t="s">
        <v>484</v>
      </c>
      <c r="U28">
        <v>0</v>
      </c>
      <c r="V28">
        <v>0</v>
      </c>
      <c r="W28">
        <v>0</v>
      </c>
      <c r="X28">
        <v>0</v>
      </c>
      <c r="Y28" t="s">
        <v>3</v>
      </c>
      <c r="Z28" t="s">
        <v>1460</v>
      </c>
      <c r="AA28">
        <v>0</v>
      </c>
      <c r="AB28" t="s">
        <v>3</v>
      </c>
      <c r="AC28">
        <v>45.18</v>
      </c>
      <c r="AD28">
        <v>1</v>
      </c>
      <c r="AE28">
        <v>0</v>
      </c>
      <c r="AF28">
        <v>1</v>
      </c>
      <c r="AG28">
        <v>3</v>
      </c>
      <c r="AH28" t="s">
        <v>113</v>
      </c>
      <c r="AI28" t="s">
        <v>812</v>
      </c>
      <c r="AJ28">
        <v>46261.439513888887</v>
      </c>
      <c r="AK28">
        <v>72320267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 t="s">
        <v>3</v>
      </c>
      <c r="AT28">
        <v>0</v>
      </c>
      <c r="AU28">
        <v>0</v>
      </c>
    </row>
    <row r="29" spans="2:47" x14ac:dyDescent="0.2">
      <c r="B29" t="s">
        <v>1510</v>
      </c>
      <c r="C29">
        <v>0</v>
      </c>
      <c r="D29" t="s">
        <v>1511</v>
      </c>
      <c r="E29" t="s">
        <v>812</v>
      </c>
      <c r="F29" t="s">
        <v>1504</v>
      </c>
      <c r="G29" t="s">
        <v>113</v>
      </c>
      <c r="H29">
        <v>44.75</v>
      </c>
      <c r="I29">
        <v>54.6</v>
      </c>
      <c r="J29">
        <v>0</v>
      </c>
      <c r="K29">
        <v>44.75</v>
      </c>
      <c r="L29">
        <v>22</v>
      </c>
      <c r="M29">
        <v>46216</v>
      </c>
      <c r="N29">
        <v>2</v>
      </c>
      <c r="O29" t="s">
        <v>1469</v>
      </c>
      <c r="P29" t="s">
        <v>1512</v>
      </c>
      <c r="Q29" t="s">
        <v>1470</v>
      </c>
      <c r="R29" t="s">
        <v>1458</v>
      </c>
      <c r="S29" t="s">
        <v>1509</v>
      </c>
      <c r="T29" t="s">
        <v>484</v>
      </c>
      <c r="U29">
        <v>0</v>
      </c>
      <c r="V29">
        <v>0</v>
      </c>
      <c r="W29">
        <v>0</v>
      </c>
      <c r="X29">
        <v>0</v>
      </c>
      <c r="Y29" t="s">
        <v>3</v>
      </c>
      <c r="Z29" t="s">
        <v>1460</v>
      </c>
      <c r="AA29">
        <v>0</v>
      </c>
      <c r="AB29" t="s">
        <v>3</v>
      </c>
      <c r="AC29">
        <v>44.75</v>
      </c>
      <c r="AD29">
        <v>1</v>
      </c>
      <c r="AE29">
        <v>0</v>
      </c>
      <c r="AF29">
        <v>1</v>
      </c>
      <c r="AG29">
        <v>3</v>
      </c>
      <c r="AH29" t="s">
        <v>113</v>
      </c>
      <c r="AI29" t="s">
        <v>812</v>
      </c>
      <c r="AJ29">
        <v>46261.439513888887</v>
      </c>
      <c r="AK29">
        <v>72320267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 t="s">
        <v>3</v>
      </c>
      <c r="AT29">
        <v>0</v>
      </c>
      <c r="AU29">
        <v>0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Смета по ФСНБ 421+557прРИМ</vt:lpstr>
      <vt:lpstr>Конъюнктурный анализ</vt:lpstr>
      <vt:lpstr>Source</vt:lpstr>
      <vt:lpstr>SourceObSm</vt:lpstr>
      <vt:lpstr>SmtRes</vt:lpstr>
      <vt:lpstr>EtalonRes</vt:lpstr>
      <vt:lpstr>SrcPoprs</vt:lpstr>
      <vt:lpstr>SrcKA</vt:lpstr>
      <vt:lpstr>'Конъюнктурный анализ'!Заголовки_для_печати</vt:lpstr>
      <vt:lpstr>'Смета по ФСНБ 421+557прРИМ'!Заголовки_для_печати</vt:lpstr>
      <vt:lpstr>'Конъюнктурный анализ'!Область_печати</vt:lpstr>
      <vt:lpstr>'Смета по ФСНБ 421+557прРИМ'!Область_печати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Smeta</cp:lastModifiedBy>
  <cp:lastPrinted>2026-08-27T10:15:43Z</cp:lastPrinted>
  <dcterms:created xsi:type="dcterms:W3CDTF">2026-08-27T08:54:32Z</dcterms:created>
  <dcterms:modified xsi:type="dcterms:W3CDTF">2026-08-27T10:15:49Z</dcterms:modified>
</cp:coreProperties>
</file>